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defaultThemeVersion="124226"/>
  <xr:revisionPtr revIDLastSave="0" documentId="8_{A5E6D2CC-F8BD-46A3-B493-19406E87C49A}" xr6:coauthVersionLast="36" xr6:coauthVersionMax="36" xr10:uidLastSave="{00000000-0000-0000-0000-000000000000}"/>
  <bookViews>
    <workbookView xWindow="0" yWindow="0" windowWidth="38400" windowHeight="16788" tabRatio="951" xr2:uid="{00000000-000D-0000-FFFF-FFFF00000000}"/>
  </bookViews>
  <sheets>
    <sheet name="提出書" sheetId="58" r:id="rId1"/>
    <sheet name="計画書１" sheetId="52" r:id="rId2"/>
    <sheet name="計画書２" sheetId="60" r:id="rId3"/>
    <sheet name="計画書３" sheetId="61" r:id="rId4"/>
    <sheet name="点検表１" sheetId="63" r:id="rId5"/>
    <sheet name="点検表２" sheetId="36" r:id="rId6"/>
    <sheet name="点検表３" sheetId="37" r:id="rId7"/>
    <sheet name="点検表４" sheetId="46" r:id="rId8"/>
    <sheet name="点検表５，６作業シート" sheetId="67" r:id="rId9"/>
    <sheet name="点検表５" sheetId="42" r:id="rId10"/>
    <sheet name="点検表６－１" sheetId="39" r:id="rId11"/>
    <sheet name="点検表６－２" sheetId="69" r:id="rId12"/>
    <sheet name="点検表７" sheetId="40" r:id="rId13"/>
    <sheet name="点検表８" sheetId="70" r:id="rId14"/>
    <sheet name="選択リスト" sheetId="62" state="hidden" r:id="rId15"/>
    <sheet name="35条リスト" sheetId="48" state="hidden" r:id="rId16"/>
    <sheet name="排出係数" sheetId="49" state="hidden" r:id="rId17"/>
    <sheet name="点検表４リスト用" sheetId="50" state="hidden" r:id="rId18"/>
    <sheet name="環境性能の高いＵＤタクシー" sheetId="56" state="hidden" r:id="rId19"/>
    <sheet name="軽乗用車一覧" sheetId="64" state="hidden" r:id="rId20"/>
  </sheets>
  <definedNames>
    <definedName name="_xlnm._FilterDatabase" localSheetId="15" hidden="1">'35条リスト'!$A$1:$C$1713</definedName>
    <definedName name="_xlnm._FilterDatabase" localSheetId="1" hidden="1">計画書１!#REF!</definedName>
    <definedName name="_xlnm._FilterDatabase" localSheetId="2" hidden="1">計画書２!#REF!</definedName>
    <definedName name="_xlnm._FilterDatabase" localSheetId="3" hidden="1">計画書３!#REF!</definedName>
    <definedName name="_xlnm._FilterDatabase" localSheetId="19" hidden="1">軽乗用車一覧!$A$1:$D$1</definedName>
    <definedName name="_xlnm._FilterDatabase" localSheetId="4" hidden="1">点検表１!#REF!</definedName>
    <definedName name="_xlnm._FilterDatabase" localSheetId="7" hidden="1">点検表４!$A$5:$AD$6</definedName>
    <definedName name="_xlnm._FilterDatabase" localSheetId="16" hidden="1">排出係数!$A$3:$N$3</definedName>
    <definedName name="LIST_業種">OFFSET(選択リスト!$A$3,0,0,COUNTA(選択リスト!$A$3:$A$120),1)</definedName>
    <definedName name="LIST_資本金等">OFFSET(選択リスト!$H$17,0,0,COUNTA(選択リスト!$H$17:$H$28),1)</definedName>
    <definedName name="LIST_従業員数">OFFSET(選択リスト!$H$3,0,0,COUNTA(選択リスト!$H$3:$H$14),1)</definedName>
    <definedName name="MSG_電気・燃料電池車確認">点検表４リスト用!$V$2</definedName>
    <definedName name="_xlnm.Print_Area" localSheetId="1">計画書１!$A$1:$G$39</definedName>
    <definedName name="_xlnm.Print_Area" localSheetId="2">計画書２!$A$1:$G$51</definedName>
    <definedName name="_xlnm.Print_Area" localSheetId="3">計画書３!$A$1:$F$27</definedName>
    <definedName name="_xlnm.Print_Area" localSheetId="0">提出書!$A$1:$F$40</definedName>
    <definedName name="_xlnm.Print_Area" localSheetId="4">点検表１!$A$1:$G$40</definedName>
    <definedName name="_xlnm.Print_Area" localSheetId="5">点検表２!$A$1:$H$41</definedName>
    <definedName name="_xlnm.Print_Area" localSheetId="6">点検表３!$A$1:$K$22</definedName>
    <definedName name="_xlnm.Print_Area" localSheetId="7">点検表４!$A$1:$AD$1005</definedName>
    <definedName name="_xlnm.Print_Area" localSheetId="9">点検表５!$A$1:$I$46</definedName>
    <definedName name="_xlnm.Print_Area" localSheetId="10">'点検表６－１'!$A$1:$O$39</definedName>
    <definedName name="_xlnm.Print_Area" localSheetId="11">'点検表６－２'!$A$1:$O$47</definedName>
    <definedName name="_xlnm.Print_Area" localSheetId="12">点検表７!$A$1:$S$28</definedName>
    <definedName name="_xlnm.Print_Area" localSheetId="13">点検表８!$A$1:$D$77</definedName>
    <definedName name="_xlnm.Print_Titles" localSheetId="5">点検表２!$A:$D</definedName>
    <definedName name="_xlnm.Print_Titles" localSheetId="7">点検表４!$1:$5</definedName>
    <definedName name="車種区分">点検表４リスト用!$D$2:$D$10</definedName>
    <definedName name="日野自動車新型式">点検表４リスト用!$V$3</definedName>
    <definedName name="日野自動車新型式②">点検表４リスト用!$V$4</definedName>
    <definedName name="日野自動車新型式③">点検表４リスト用!$V$5</definedName>
    <definedName name="日野自動車新型式④">点検表４リスト用!$V$6</definedName>
    <definedName name="燃費基準達成状況の区分">点検表４リスト用!$A$2:$A$10</definedName>
    <definedName name="燃料区分">点検表４リスト用!$L$2:$L$11</definedName>
  </definedNames>
  <calcPr calcId="191029"/>
</workbook>
</file>

<file path=xl/calcChain.xml><?xml version="1.0" encoding="utf-8"?>
<calcChain xmlns="http://schemas.openxmlformats.org/spreadsheetml/2006/main">
  <c r="BS1004" i="46" l="1"/>
  <c r="BM1004" i="46"/>
  <c r="BL1004" i="46"/>
  <c r="BJ1004" i="46"/>
  <c r="BI1004" i="46"/>
  <c r="BG1004" i="46"/>
  <c r="BH1004" i="46" s="1"/>
  <c r="AW1004" i="46"/>
  <c r="BP1004" i="46" s="1"/>
  <c r="BK1004" i="46" s="1"/>
  <c r="AV1004" i="46"/>
  <c r="AT1004" i="46"/>
  <c r="AS1004" i="46"/>
  <c r="BO1004" i="46" s="1"/>
  <c r="AQ1004" i="46"/>
  <c r="AO1004" i="46"/>
  <c r="AP1004" i="46" s="1"/>
  <c r="AN1004" i="46"/>
  <c r="AM1004" i="46"/>
  <c r="AL1004" i="46"/>
  <c r="AR1004" i="46" s="1"/>
  <c r="AK1004" i="46"/>
  <c r="BN1004" i="46" s="1"/>
  <c r="AJ1004" i="46"/>
  <c r="AI1004" i="46"/>
  <c r="AH1004" i="46"/>
  <c r="AE1004" i="46"/>
  <c r="AF1004" i="46" s="1"/>
  <c r="AG1004" i="46" s="1"/>
  <c r="AC1004" i="46"/>
  <c r="W1004" i="46"/>
  <c r="V1004" i="46"/>
  <c r="U1004" i="46"/>
  <c r="T1004" i="46"/>
  <c r="S1004" i="46"/>
  <c r="R1004" i="46"/>
  <c r="Q1004" i="46"/>
  <c r="BS1003" i="46"/>
  <c r="BM1003" i="46"/>
  <c r="BL1003" i="46"/>
  <c r="BJ1003" i="46"/>
  <c r="BI1003" i="46"/>
  <c r="AX1003" i="46"/>
  <c r="AW1003" i="46"/>
  <c r="AV1003" i="46"/>
  <c r="AT1003" i="46"/>
  <c r="AS1003" i="46"/>
  <c r="AQ1003" i="46"/>
  <c r="AO1003" i="46"/>
  <c r="AP1003" i="46" s="1"/>
  <c r="AN1003" i="46"/>
  <c r="AM1003" i="46"/>
  <c r="AL1003" i="46"/>
  <c r="AR1003" i="46" s="1"/>
  <c r="AK1003" i="46"/>
  <c r="BN1003" i="46" s="1"/>
  <c r="AJ1003" i="46"/>
  <c r="AI1003" i="46"/>
  <c r="AH1003" i="46"/>
  <c r="AE1003" i="46"/>
  <c r="AF1003" i="46" s="1"/>
  <c r="AG1003" i="46" s="1"/>
  <c r="AC1003" i="46"/>
  <c r="W1003" i="46"/>
  <c r="V1003" i="46"/>
  <c r="U1003" i="46"/>
  <c r="T1003" i="46"/>
  <c r="S1003" i="46"/>
  <c r="R1003" i="46"/>
  <c r="Q1003" i="46"/>
  <c r="BS1002" i="46"/>
  <c r="BM1002" i="46"/>
  <c r="BL1002" i="46"/>
  <c r="BJ1002" i="46"/>
  <c r="BN1002" i="46" s="1"/>
  <c r="BI1002" i="46"/>
  <c r="AW1002" i="46"/>
  <c r="AV1002" i="46"/>
  <c r="AX1002" i="46" s="1"/>
  <c r="BT1002" i="46" s="1"/>
  <c r="AT1002" i="46"/>
  <c r="AS1002" i="46"/>
  <c r="BO1002" i="46" s="1"/>
  <c r="AQ1002" i="46"/>
  <c r="AO1002" i="46"/>
  <c r="AP1002" i="46" s="1"/>
  <c r="AN1002" i="46"/>
  <c r="AM1002" i="46"/>
  <c r="AL1002" i="46"/>
  <c r="AR1002" i="46" s="1"/>
  <c r="AK1002" i="46"/>
  <c r="AU1002" i="46" s="1"/>
  <c r="AJ1002" i="46"/>
  <c r="AI1002" i="46"/>
  <c r="AH1002" i="46"/>
  <c r="AE1002" i="46"/>
  <c r="AF1002" i="46" s="1"/>
  <c r="AG1002" i="46" s="1"/>
  <c r="AC1002" i="46"/>
  <c r="W1002" i="46"/>
  <c r="V1002" i="46"/>
  <c r="U1002" i="46"/>
  <c r="T1002" i="46"/>
  <c r="S1002" i="46"/>
  <c r="R1002" i="46"/>
  <c r="Q1002" i="46"/>
  <c r="BS1001" i="46"/>
  <c r="BM1001" i="46"/>
  <c r="BL1001" i="46"/>
  <c r="BJ1001" i="46"/>
  <c r="BN1001" i="46" s="1"/>
  <c r="BI1001" i="46"/>
  <c r="BG1001" i="46"/>
  <c r="BH1001" i="46" s="1"/>
  <c r="AZ1001" i="46"/>
  <c r="AY1001" i="46"/>
  <c r="AX1001" i="46"/>
  <c r="BT1001" i="46" s="1"/>
  <c r="AW1001" i="46"/>
  <c r="AV1001" i="46"/>
  <c r="AU1001" i="46"/>
  <c r="BB1001" i="46" s="1"/>
  <c r="AT1001" i="46"/>
  <c r="AS1001" i="46"/>
  <c r="BO1001" i="46" s="1"/>
  <c r="AR1001" i="46"/>
  <c r="AQ1001" i="46"/>
  <c r="AO1001" i="46"/>
  <c r="AP1001" i="46" s="1"/>
  <c r="AN1001" i="46"/>
  <c r="AM1001" i="46"/>
  <c r="AL1001" i="46"/>
  <c r="AK1001" i="46"/>
  <c r="AJ1001" i="46"/>
  <c r="AI1001" i="46"/>
  <c r="AH1001" i="46"/>
  <c r="AE1001" i="46"/>
  <c r="AF1001" i="46" s="1"/>
  <c r="AG1001" i="46" s="1"/>
  <c r="AC1001" i="46"/>
  <c r="W1001" i="46"/>
  <c r="V1001" i="46"/>
  <c r="U1001" i="46"/>
  <c r="T1001" i="46"/>
  <c r="S1001" i="46"/>
  <c r="R1001" i="46"/>
  <c r="Q1001" i="46"/>
  <c r="BS1000" i="46"/>
  <c r="BM1000" i="46"/>
  <c r="BL1000" i="46"/>
  <c r="BO1000" i="46" s="1"/>
  <c r="BJ1000" i="46"/>
  <c r="BI1000" i="46"/>
  <c r="AW1000" i="46"/>
  <c r="AV1000" i="46"/>
  <c r="AU1000" i="46"/>
  <c r="BF1000" i="46" s="1"/>
  <c r="AT1000" i="46"/>
  <c r="AS1000" i="46"/>
  <c r="AQ1000" i="46"/>
  <c r="AO1000" i="46"/>
  <c r="AP1000" i="46" s="1"/>
  <c r="AN1000" i="46"/>
  <c r="AM1000" i="46"/>
  <c r="AL1000" i="46"/>
  <c r="AR1000" i="46" s="1"/>
  <c r="AK1000" i="46"/>
  <c r="AJ1000" i="46"/>
  <c r="AI1000" i="46"/>
  <c r="AH1000" i="46"/>
  <c r="AF1000" i="46"/>
  <c r="AG1000" i="46" s="1"/>
  <c r="AE1000" i="46"/>
  <c r="AC1000" i="46"/>
  <c r="W1000" i="46"/>
  <c r="V1000" i="46"/>
  <c r="U1000" i="46"/>
  <c r="T1000" i="46"/>
  <c r="S1000" i="46"/>
  <c r="R1000" i="46"/>
  <c r="Q1000" i="46"/>
  <c r="BS999" i="46"/>
  <c r="BM999" i="46"/>
  <c r="BL999" i="46"/>
  <c r="BJ999" i="46"/>
  <c r="BI999" i="46"/>
  <c r="BG999" i="46"/>
  <c r="BH999" i="46" s="1"/>
  <c r="AX999" i="46"/>
  <c r="AW999" i="46"/>
  <c r="BP999" i="46" s="1"/>
  <c r="AV999" i="46"/>
  <c r="AU999" i="46"/>
  <c r="BA999" i="46" s="1"/>
  <c r="AT999" i="46"/>
  <c r="AS999" i="46"/>
  <c r="BO999" i="46" s="1"/>
  <c r="AQ999" i="46"/>
  <c r="AP999" i="46"/>
  <c r="AO999" i="46"/>
  <c r="AN999" i="46"/>
  <c r="AM999" i="46"/>
  <c r="AL999" i="46"/>
  <c r="AR999" i="46" s="1"/>
  <c r="AK999" i="46"/>
  <c r="BN999" i="46" s="1"/>
  <c r="AJ999" i="46"/>
  <c r="AI999" i="46"/>
  <c r="AH999" i="46"/>
  <c r="AE999" i="46"/>
  <c r="AF999" i="46" s="1"/>
  <c r="AG999" i="46" s="1"/>
  <c r="AC999" i="46"/>
  <c r="W999" i="46"/>
  <c r="V999" i="46"/>
  <c r="U999" i="46"/>
  <c r="T999" i="46"/>
  <c r="S999" i="46"/>
  <c r="R999" i="46"/>
  <c r="Q999" i="46"/>
  <c r="BS998" i="46"/>
  <c r="BM998" i="46"/>
  <c r="BL998" i="46"/>
  <c r="BJ998" i="46"/>
  <c r="BN998" i="46" s="1"/>
  <c r="BI998" i="46"/>
  <c r="BG998" i="46"/>
  <c r="BH998" i="46" s="1"/>
  <c r="AW998" i="46"/>
  <c r="AV998" i="46"/>
  <c r="AX998" i="46" s="1"/>
  <c r="AT998" i="46"/>
  <c r="AS998" i="46"/>
  <c r="AQ998" i="46"/>
  <c r="AO998" i="46"/>
  <c r="AP998" i="46" s="1"/>
  <c r="AN998" i="46"/>
  <c r="AM998" i="46"/>
  <c r="AL998" i="46"/>
  <c r="AR998" i="46" s="1"/>
  <c r="AK998" i="46"/>
  <c r="AU998" i="46" s="1"/>
  <c r="AJ998" i="46"/>
  <c r="AI998" i="46"/>
  <c r="AH998" i="46"/>
  <c r="AE998" i="46"/>
  <c r="AC998" i="46"/>
  <c r="W998" i="46"/>
  <c r="V998" i="46"/>
  <c r="U998" i="46"/>
  <c r="T998" i="46"/>
  <c r="S998" i="46"/>
  <c r="R998" i="46"/>
  <c r="Q998" i="46"/>
  <c r="BS997" i="46"/>
  <c r="BM997" i="46"/>
  <c r="BL997" i="46"/>
  <c r="BJ997" i="46"/>
  <c r="BI997" i="46"/>
  <c r="BH997" i="46"/>
  <c r="BG997" i="46"/>
  <c r="AZ997" i="46"/>
  <c r="AW997" i="46"/>
  <c r="BP997" i="46" s="1"/>
  <c r="BK997" i="46" s="1"/>
  <c r="AV997" i="46"/>
  <c r="AX997" i="46" s="1"/>
  <c r="AU997" i="46"/>
  <c r="BB997" i="46" s="1"/>
  <c r="AT997" i="46"/>
  <c r="AS997" i="46"/>
  <c r="BO997" i="46" s="1"/>
  <c r="AR997" i="46"/>
  <c r="AQ997" i="46"/>
  <c r="AO997" i="46"/>
  <c r="AP997" i="46" s="1"/>
  <c r="AN997" i="46"/>
  <c r="AM997" i="46"/>
  <c r="AL997" i="46"/>
  <c r="AK997" i="46"/>
  <c r="BN997" i="46" s="1"/>
  <c r="AJ997" i="46"/>
  <c r="AI997" i="46"/>
  <c r="AH997" i="46"/>
  <c r="AE997" i="46"/>
  <c r="AF997" i="46" s="1"/>
  <c r="AG997" i="46" s="1"/>
  <c r="AC997" i="46"/>
  <c r="W997" i="46"/>
  <c r="V997" i="46"/>
  <c r="U997" i="46"/>
  <c r="T997" i="46"/>
  <c r="S997" i="46"/>
  <c r="R997" i="46"/>
  <c r="Q997" i="46"/>
  <c r="BS996" i="46"/>
  <c r="BM996" i="46"/>
  <c r="BL996" i="46"/>
  <c r="BJ996" i="46"/>
  <c r="BN996" i="46" s="1"/>
  <c r="BI996" i="46"/>
  <c r="BE996" i="46"/>
  <c r="AX996" i="46"/>
  <c r="BT996" i="46" s="1"/>
  <c r="AW996" i="46"/>
  <c r="AV996" i="46"/>
  <c r="AU996" i="46"/>
  <c r="BF996" i="46" s="1"/>
  <c r="AT996" i="46"/>
  <c r="AS996" i="46"/>
  <c r="AR996" i="46"/>
  <c r="AQ996" i="46"/>
  <c r="AO996" i="46"/>
  <c r="AP996" i="46" s="1"/>
  <c r="AN996" i="46"/>
  <c r="AM996" i="46"/>
  <c r="AL996" i="46"/>
  <c r="AK996" i="46"/>
  <c r="AJ996" i="46"/>
  <c r="AI996" i="46"/>
  <c r="AH996" i="46"/>
  <c r="AG996" i="46"/>
  <c r="AE996" i="46"/>
  <c r="AF996" i="46" s="1"/>
  <c r="AC996" i="46"/>
  <c r="W996" i="46"/>
  <c r="V996" i="46"/>
  <c r="U996" i="46"/>
  <c r="T996" i="46"/>
  <c r="S996" i="46"/>
  <c r="R996" i="46"/>
  <c r="Q996" i="46"/>
  <c r="BS995" i="46"/>
  <c r="BM995" i="46"/>
  <c r="BL995" i="46"/>
  <c r="BJ995" i="46"/>
  <c r="BN995" i="46" s="1"/>
  <c r="BI995" i="46"/>
  <c r="AX995" i="46"/>
  <c r="BT995" i="46" s="1"/>
  <c r="AW995" i="46"/>
  <c r="AV995" i="46"/>
  <c r="AT995" i="46"/>
  <c r="AS995" i="46"/>
  <c r="BO995" i="46" s="1"/>
  <c r="AQ995" i="46"/>
  <c r="AO995" i="46"/>
  <c r="AP995" i="46" s="1"/>
  <c r="AN995" i="46"/>
  <c r="AM995" i="46"/>
  <c r="AL995" i="46"/>
  <c r="AR995" i="46" s="1"/>
  <c r="AK995" i="46"/>
  <c r="AU995" i="46" s="1"/>
  <c r="AJ995" i="46"/>
  <c r="AI995" i="46"/>
  <c r="AH995" i="46"/>
  <c r="AE995" i="46"/>
  <c r="AF995" i="46" s="1"/>
  <c r="AG995" i="46" s="1"/>
  <c r="AC995" i="46"/>
  <c r="W995" i="46"/>
  <c r="V995" i="46"/>
  <c r="U995" i="46"/>
  <c r="T995" i="46"/>
  <c r="S995" i="46"/>
  <c r="R995" i="46"/>
  <c r="Q995" i="46"/>
  <c r="BS994" i="46"/>
  <c r="BP994" i="46"/>
  <c r="BM994" i="46"/>
  <c r="BL994" i="46"/>
  <c r="BJ994" i="46"/>
  <c r="BN994" i="46" s="1"/>
  <c r="BI994" i="46"/>
  <c r="BG994" i="46"/>
  <c r="BH994" i="46" s="1"/>
  <c r="AY994" i="46"/>
  <c r="AX994" i="46"/>
  <c r="BT994" i="46" s="1"/>
  <c r="AW994" i="46"/>
  <c r="AV994" i="46"/>
  <c r="AU994" i="46"/>
  <c r="BB994" i="46" s="1"/>
  <c r="AT994" i="46"/>
  <c r="AS994" i="46"/>
  <c r="BO994" i="46" s="1"/>
  <c r="AQ994" i="46"/>
  <c r="AO994" i="46"/>
  <c r="AP994" i="46" s="1"/>
  <c r="AN994" i="46"/>
  <c r="AM994" i="46"/>
  <c r="AL994" i="46"/>
  <c r="AR994" i="46" s="1"/>
  <c r="AK994" i="46"/>
  <c r="AJ994" i="46"/>
  <c r="AI994" i="46"/>
  <c r="AH994" i="46"/>
  <c r="AE994" i="46"/>
  <c r="AF994" i="46" s="1"/>
  <c r="AG994" i="46" s="1"/>
  <c r="AC994" i="46"/>
  <c r="W994" i="46"/>
  <c r="V994" i="46"/>
  <c r="U994" i="46"/>
  <c r="T994" i="46"/>
  <c r="S994" i="46"/>
  <c r="R994" i="46"/>
  <c r="Q994" i="46"/>
  <c r="BS993" i="46"/>
  <c r="BM993" i="46"/>
  <c r="BL993" i="46"/>
  <c r="BO993" i="46" s="1"/>
  <c r="BJ993" i="46"/>
  <c r="BI993" i="46"/>
  <c r="AW993" i="46"/>
  <c r="AV993" i="46"/>
  <c r="AT993" i="46"/>
  <c r="AS993" i="46"/>
  <c r="AR993" i="46"/>
  <c r="AQ993" i="46"/>
  <c r="AO993" i="46"/>
  <c r="AP993" i="46" s="1"/>
  <c r="AN993" i="46"/>
  <c r="AM993" i="46"/>
  <c r="AL993" i="46"/>
  <c r="AK993" i="46"/>
  <c r="AU993" i="46" s="1"/>
  <c r="BF993" i="46" s="1"/>
  <c r="AJ993" i="46"/>
  <c r="AI993" i="46"/>
  <c r="AH993" i="46"/>
  <c r="AE993" i="46"/>
  <c r="AF993" i="46" s="1"/>
  <c r="AG993" i="46" s="1"/>
  <c r="AC993" i="46"/>
  <c r="W993" i="46"/>
  <c r="V993" i="46"/>
  <c r="U993" i="46"/>
  <c r="T993" i="46"/>
  <c r="S993" i="46"/>
  <c r="R993" i="46"/>
  <c r="Q993" i="46"/>
  <c r="BS992" i="46"/>
  <c r="BM992" i="46"/>
  <c r="BL992" i="46"/>
  <c r="BJ992" i="46"/>
  <c r="BI992" i="46"/>
  <c r="AW992" i="46"/>
  <c r="BP992" i="46" s="1"/>
  <c r="AV992" i="46"/>
  <c r="AX992" i="46" s="1"/>
  <c r="BT992" i="46" s="1"/>
  <c r="AT992" i="46"/>
  <c r="AS992" i="46"/>
  <c r="AQ992" i="46"/>
  <c r="AO992" i="46"/>
  <c r="AP992" i="46" s="1"/>
  <c r="AN992" i="46"/>
  <c r="AM992" i="46"/>
  <c r="AL992" i="46"/>
  <c r="AR992" i="46" s="1"/>
  <c r="AK992" i="46"/>
  <c r="AJ992" i="46"/>
  <c r="AI992" i="46"/>
  <c r="AH992" i="46"/>
  <c r="AE992" i="46"/>
  <c r="AF992" i="46" s="1"/>
  <c r="AG992" i="46" s="1"/>
  <c r="AC992" i="46"/>
  <c r="W992" i="46"/>
  <c r="V992" i="46"/>
  <c r="U992" i="46"/>
  <c r="T992" i="46"/>
  <c r="S992" i="46"/>
  <c r="R992" i="46"/>
  <c r="Q992" i="46"/>
  <c r="BS991" i="46"/>
  <c r="BN991" i="46"/>
  <c r="BM991" i="46"/>
  <c r="BL991" i="46"/>
  <c r="BJ991" i="46"/>
  <c r="BI991" i="46"/>
  <c r="BF991" i="46"/>
  <c r="AX991" i="46"/>
  <c r="AW991" i="46"/>
  <c r="BG991" i="46" s="1"/>
  <c r="BH991" i="46" s="1"/>
  <c r="AV991" i="46"/>
  <c r="AU991" i="46"/>
  <c r="BA991" i="46" s="1"/>
  <c r="AT991" i="46"/>
  <c r="AS991" i="46"/>
  <c r="BO991" i="46" s="1"/>
  <c r="AQ991" i="46"/>
  <c r="AO991" i="46"/>
  <c r="AP991" i="46" s="1"/>
  <c r="AN991" i="46"/>
  <c r="AM991" i="46"/>
  <c r="AL991" i="46"/>
  <c r="AR991" i="46" s="1"/>
  <c r="AK991" i="46"/>
  <c r="AJ991" i="46"/>
  <c r="AI991" i="46"/>
  <c r="AH991" i="46"/>
  <c r="AE991" i="46"/>
  <c r="AF991" i="46" s="1"/>
  <c r="AG991" i="46" s="1"/>
  <c r="AC991" i="46"/>
  <c r="W991" i="46"/>
  <c r="V991" i="46"/>
  <c r="U991" i="46"/>
  <c r="T991" i="46"/>
  <c r="S991" i="46"/>
  <c r="R991" i="46"/>
  <c r="Q991" i="46"/>
  <c r="BS990" i="46"/>
  <c r="BM990" i="46"/>
  <c r="BL990" i="46"/>
  <c r="BJ990" i="46"/>
  <c r="BI990" i="46"/>
  <c r="AW990" i="46"/>
  <c r="BG990" i="46" s="1"/>
  <c r="BH990" i="46" s="1"/>
  <c r="AV990" i="46"/>
  <c r="AX990" i="46" s="1"/>
  <c r="AU990" i="46"/>
  <c r="AT990" i="46"/>
  <c r="AS990" i="46"/>
  <c r="AQ990" i="46"/>
  <c r="AP990" i="46"/>
  <c r="AO990" i="46"/>
  <c r="AN990" i="46"/>
  <c r="AM990" i="46"/>
  <c r="AL990" i="46"/>
  <c r="AR990" i="46" s="1"/>
  <c r="AK990" i="46"/>
  <c r="AJ990" i="46"/>
  <c r="AI990" i="46"/>
  <c r="AH990" i="46"/>
  <c r="AE990" i="46"/>
  <c r="AC990" i="46"/>
  <c r="W990" i="46"/>
  <c r="V990" i="46"/>
  <c r="U990" i="46"/>
  <c r="T990" i="46"/>
  <c r="S990" i="46"/>
  <c r="R990" i="46"/>
  <c r="Q990" i="46"/>
  <c r="BS989" i="46"/>
  <c r="BM989" i="46"/>
  <c r="BL989" i="46"/>
  <c r="BJ989" i="46"/>
  <c r="BI989" i="46"/>
  <c r="AW989" i="46"/>
  <c r="BG989" i="46" s="1"/>
  <c r="BH989" i="46" s="1"/>
  <c r="AV989" i="46"/>
  <c r="AX989" i="46" s="1"/>
  <c r="AT989" i="46"/>
  <c r="AS989" i="46"/>
  <c r="AQ989" i="46"/>
  <c r="AO989" i="46"/>
  <c r="AP989" i="46" s="1"/>
  <c r="AN989" i="46"/>
  <c r="AM989" i="46"/>
  <c r="AL989" i="46"/>
  <c r="AR989" i="46" s="1"/>
  <c r="AK989" i="46"/>
  <c r="AJ989" i="46"/>
  <c r="AI989" i="46"/>
  <c r="AH989" i="46"/>
  <c r="AE989" i="46"/>
  <c r="AF989" i="46" s="1"/>
  <c r="AG989" i="46" s="1"/>
  <c r="AC989" i="46"/>
  <c r="W989" i="46"/>
  <c r="V989" i="46"/>
  <c r="U989" i="46"/>
  <c r="T989" i="46"/>
  <c r="S989" i="46"/>
  <c r="R989" i="46"/>
  <c r="Q989" i="46"/>
  <c r="BS988" i="46"/>
  <c r="BN988" i="46"/>
  <c r="BM988" i="46"/>
  <c r="BL988" i="46"/>
  <c r="BJ988" i="46"/>
  <c r="BI988" i="46"/>
  <c r="BE988" i="46"/>
  <c r="AW988" i="46"/>
  <c r="AV988" i="46"/>
  <c r="AU988" i="46"/>
  <c r="BB988" i="46" s="1"/>
  <c r="AT988" i="46"/>
  <c r="AS988" i="46"/>
  <c r="AQ988" i="46"/>
  <c r="AO988" i="46"/>
  <c r="AP988" i="46" s="1"/>
  <c r="AN988" i="46"/>
  <c r="AM988" i="46"/>
  <c r="AL988" i="46"/>
  <c r="AR988" i="46" s="1"/>
  <c r="AK988" i="46"/>
  <c r="AJ988" i="46"/>
  <c r="AI988" i="46"/>
  <c r="AH988" i="46"/>
  <c r="AE988" i="46"/>
  <c r="AF988" i="46" s="1"/>
  <c r="AG988" i="46" s="1"/>
  <c r="AC988" i="46"/>
  <c r="W988" i="46"/>
  <c r="V988" i="46"/>
  <c r="U988" i="46"/>
  <c r="T988" i="46"/>
  <c r="S988" i="46"/>
  <c r="R988" i="46"/>
  <c r="Q988" i="46"/>
  <c r="BS987" i="46"/>
  <c r="BM987" i="46"/>
  <c r="BL987" i="46"/>
  <c r="BJ987" i="46"/>
  <c r="BI987" i="46"/>
  <c r="AX987" i="46"/>
  <c r="BT987" i="46" s="1"/>
  <c r="AW987" i="46"/>
  <c r="AV987" i="46"/>
  <c r="AT987" i="46"/>
  <c r="AS987" i="46"/>
  <c r="AQ987" i="46"/>
  <c r="AO987" i="46"/>
  <c r="AP987" i="46" s="1"/>
  <c r="AN987" i="46"/>
  <c r="AM987" i="46"/>
  <c r="AL987" i="46"/>
  <c r="AR987" i="46" s="1"/>
  <c r="AK987" i="46"/>
  <c r="BN987" i="46" s="1"/>
  <c r="AJ987" i="46"/>
  <c r="AI987" i="46"/>
  <c r="AH987" i="46"/>
  <c r="AE987" i="46"/>
  <c r="AF987" i="46" s="1"/>
  <c r="AG987" i="46" s="1"/>
  <c r="AC987" i="46"/>
  <c r="W987" i="46"/>
  <c r="V987" i="46"/>
  <c r="U987" i="46"/>
  <c r="T987" i="46"/>
  <c r="S987" i="46"/>
  <c r="R987" i="46"/>
  <c r="Q987" i="46"/>
  <c r="BS986" i="46"/>
  <c r="BM986" i="46"/>
  <c r="BL986" i="46"/>
  <c r="BO986" i="46" s="1"/>
  <c r="BJ986" i="46"/>
  <c r="BI986" i="46"/>
  <c r="AW986" i="46"/>
  <c r="BP986" i="46" s="1"/>
  <c r="BK986" i="46" s="1"/>
  <c r="AV986" i="46"/>
  <c r="AX986" i="46" s="1"/>
  <c r="AU986" i="46"/>
  <c r="AT986" i="46"/>
  <c r="AS986" i="46"/>
  <c r="AQ986" i="46"/>
  <c r="AO986" i="46"/>
  <c r="AP986" i="46" s="1"/>
  <c r="AN986" i="46"/>
  <c r="AM986" i="46"/>
  <c r="AL986" i="46"/>
  <c r="AR986" i="46" s="1"/>
  <c r="AK986" i="46"/>
  <c r="AJ986" i="46"/>
  <c r="AI986" i="46"/>
  <c r="AH986" i="46"/>
  <c r="AE986" i="46"/>
  <c r="AF986" i="46" s="1"/>
  <c r="AG986" i="46" s="1"/>
  <c r="AC986" i="46"/>
  <c r="W986" i="46"/>
  <c r="V986" i="46"/>
  <c r="U986" i="46"/>
  <c r="T986" i="46"/>
  <c r="S986" i="46"/>
  <c r="R986" i="46"/>
  <c r="Q986" i="46"/>
  <c r="BS985" i="46"/>
  <c r="BM985" i="46"/>
  <c r="BL985" i="46"/>
  <c r="BJ985" i="46"/>
  <c r="BI985" i="46"/>
  <c r="AW985" i="46"/>
  <c r="AV985" i="46"/>
  <c r="AT985" i="46"/>
  <c r="AS985" i="46"/>
  <c r="AR985" i="46"/>
  <c r="AQ985" i="46"/>
  <c r="AO985" i="46"/>
  <c r="AP985" i="46" s="1"/>
  <c r="AN985" i="46"/>
  <c r="AM985" i="46"/>
  <c r="AL985" i="46"/>
  <c r="AK985" i="46"/>
  <c r="AU985" i="46" s="1"/>
  <c r="AJ985" i="46"/>
  <c r="AI985" i="46"/>
  <c r="AH985" i="46"/>
  <c r="AE985" i="46"/>
  <c r="AF985" i="46" s="1"/>
  <c r="AG985" i="46" s="1"/>
  <c r="AC985" i="46"/>
  <c r="W985" i="46"/>
  <c r="V985" i="46"/>
  <c r="U985" i="46"/>
  <c r="T985" i="46"/>
  <c r="S985" i="46"/>
  <c r="R985" i="46"/>
  <c r="Q985" i="46"/>
  <c r="BS984" i="46"/>
  <c r="BM984" i="46"/>
  <c r="BL984" i="46"/>
  <c r="BJ984" i="46"/>
  <c r="BI984" i="46"/>
  <c r="AW984" i="46"/>
  <c r="AV984" i="46"/>
  <c r="AX984" i="46" s="1"/>
  <c r="AT984" i="46"/>
  <c r="AS984" i="46"/>
  <c r="AQ984" i="46"/>
  <c r="AO984" i="46"/>
  <c r="AP984" i="46" s="1"/>
  <c r="AN984" i="46"/>
  <c r="AM984" i="46"/>
  <c r="AL984" i="46"/>
  <c r="AR984" i="46" s="1"/>
  <c r="AK984" i="46"/>
  <c r="AJ984" i="46"/>
  <c r="AI984" i="46"/>
  <c r="AH984" i="46"/>
  <c r="AE984" i="46"/>
  <c r="AF984" i="46" s="1"/>
  <c r="AG984" i="46" s="1"/>
  <c r="AC984" i="46"/>
  <c r="W984" i="46"/>
  <c r="V984" i="46"/>
  <c r="U984" i="46"/>
  <c r="T984" i="46"/>
  <c r="S984" i="46"/>
  <c r="R984" i="46"/>
  <c r="Q984" i="46"/>
  <c r="BS983" i="46"/>
  <c r="BN983" i="46"/>
  <c r="BM983" i="46"/>
  <c r="BL983" i="46"/>
  <c r="BJ983" i="46"/>
  <c r="BI983" i="46"/>
  <c r="AX983" i="46"/>
  <c r="AW983" i="46"/>
  <c r="BG983" i="46" s="1"/>
  <c r="BH983" i="46" s="1"/>
  <c r="AV983" i="46"/>
  <c r="AT983" i="46"/>
  <c r="AS983" i="46"/>
  <c r="BO983" i="46" s="1"/>
  <c r="AQ983" i="46"/>
  <c r="AO983" i="46"/>
  <c r="AP983" i="46" s="1"/>
  <c r="AN983" i="46"/>
  <c r="AM983" i="46"/>
  <c r="AL983" i="46"/>
  <c r="AR983" i="46" s="1"/>
  <c r="AK983" i="46"/>
  <c r="AU983" i="46" s="1"/>
  <c r="AJ983" i="46"/>
  <c r="AI983" i="46"/>
  <c r="AH983" i="46"/>
  <c r="AG983" i="46"/>
  <c r="AE983" i="46"/>
  <c r="AF983" i="46" s="1"/>
  <c r="AC983" i="46"/>
  <c r="W983" i="46"/>
  <c r="V983" i="46"/>
  <c r="U983" i="46"/>
  <c r="T983" i="46"/>
  <c r="S983" i="46"/>
  <c r="R983" i="46"/>
  <c r="Q983" i="46"/>
  <c r="BS982" i="46"/>
  <c r="BM982" i="46"/>
  <c r="BL982" i="46"/>
  <c r="BJ982" i="46"/>
  <c r="BN982" i="46" s="1"/>
  <c r="BI982" i="46"/>
  <c r="AW982" i="46"/>
  <c r="BG982" i="46" s="1"/>
  <c r="BH982" i="46" s="1"/>
  <c r="AV982" i="46"/>
  <c r="AX982" i="46" s="1"/>
  <c r="AU982" i="46"/>
  <c r="BF982" i="46" s="1"/>
  <c r="AT982" i="46"/>
  <c r="AS982" i="46"/>
  <c r="BO982" i="46" s="1"/>
  <c r="AQ982" i="46"/>
  <c r="AP982" i="46"/>
  <c r="AO982" i="46"/>
  <c r="AN982" i="46"/>
  <c r="AM982" i="46"/>
  <c r="AL982" i="46"/>
  <c r="AR982" i="46" s="1"/>
  <c r="AK982" i="46"/>
  <c r="AJ982" i="46"/>
  <c r="AI982" i="46"/>
  <c r="AH982" i="46"/>
  <c r="AE982" i="46"/>
  <c r="AF982" i="46" s="1"/>
  <c r="AG982" i="46" s="1"/>
  <c r="AC982" i="46"/>
  <c r="W982" i="46"/>
  <c r="V982" i="46"/>
  <c r="U982" i="46"/>
  <c r="T982" i="46"/>
  <c r="S982" i="46"/>
  <c r="R982" i="46"/>
  <c r="Q982" i="46"/>
  <c r="BS981" i="46"/>
  <c r="BM981" i="46"/>
  <c r="BL981" i="46"/>
  <c r="BJ981" i="46"/>
  <c r="BI981" i="46"/>
  <c r="AX981" i="46"/>
  <c r="AW981" i="46"/>
  <c r="BG981" i="46" s="1"/>
  <c r="BH981" i="46" s="1"/>
  <c r="AV981" i="46"/>
  <c r="BE981" i="46" s="1"/>
  <c r="AU981" i="46"/>
  <c r="BB981" i="46" s="1"/>
  <c r="AT981" i="46"/>
  <c r="AS981" i="46"/>
  <c r="AR981" i="46"/>
  <c r="AQ981" i="46"/>
  <c r="AO981" i="46"/>
  <c r="AP981" i="46" s="1"/>
  <c r="AN981" i="46"/>
  <c r="AM981" i="46"/>
  <c r="AL981" i="46"/>
  <c r="AK981" i="46"/>
  <c r="BN981" i="46" s="1"/>
  <c r="AJ981" i="46"/>
  <c r="AI981" i="46"/>
  <c r="AH981" i="46"/>
  <c r="AE981" i="46"/>
  <c r="AF981" i="46" s="1"/>
  <c r="AG981" i="46" s="1"/>
  <c r="AC981" i="46"/>
  <c r="W981" i="46"/>
  <c r="V981" i="46"/>
  <c r="U981" i="46"/>
  <c r="T981" i="46"/>
  <c r="S981" i="46"/>
  <c r="R981" i="46"/>
  <c r="Q981" i="46"/>
  <c r="BS980" i="46"/>
  <c r="BM980" i="46"/>
  <c r="BL980" i="46"/>
  <c r="BJ980" i="46"/>
  <c r="BI980" i="46"/>
  <c r="AW980" i="46"/>
  <c r="AV980" i="46"/>
  <c r="AU980" i="46"/>
  <c r="AT980" i="46"/>
  <c r="AS980" i="46"/>
  <c r="AQ980" i="46"/>
  <c r="AO980" i="46"/>
  <c r="AP980" i="46" s="1"/>
  <c r="AN980" i="46"/>
  <c r="AM980" i="46"/>
  <c r="AL980" i="46"/>
  <c r="AR980" i="46" s="1"/>
  <c r="AK980" i="46"/>
  <c r="BN980" i="46" s="1"/>
  <c r="AJ980" i="46"/>
  <c r="AI980" i="46"/>
  <c r="AH980" i="46"/>
  <c r="AE980" i="46"/>
  <c r="AF980" i="46" s="1"/>
  <c r="AG980" i="46" s="1"/>
  <c r="AC980" i="46"/>
  <c r="W980" i="46"/>
  <c r="V980" i="46"/>
  <c r="U980" i="46"/>
  <c r="T980" i="46"/>
  <c r="S980" i="46"/>
  <c r="R980" i="46"/>
  <c r="Q980" i="46"/>
  <c r="BS979" i="46"/>
  <c r="BO979" i="46"/>
  <c r="BN979" i="46"/>
  <c r="BM979" i="46"/>
  <c r="BL979" i="46"/>
  <c r="BJ979" i="46"/>
  <c r="BI979" i="46"/>
  <c r="AW979" i="46"/>
  <c r="BG979" i="46" s="1"/>
  <c r="BH979" i="46" s="1"/>
  <c r="AV979" i="46"/>
  <c r="AX979" i="46" s="1"/>
  <c r="AU979" i="46"/>
  <c r="AT979" i="46"/>
  <c r="AS979" i="46"/>
  <c r="AQ979" i="46"/>
  <c r="AO979" i="46"/>
  <c r="AP979" i="46" s="1"/>
  <c r="AN979" i="46"/>
  <c r="AM979" i="46"/>
  <c r="AL979" i="46"/>
  <c r="AR979" i="46" s="1"/>
  <c r="AK979" i="46"/>
  <c r="AJ979" i="46"/>
  <c r="AI979" i="46"/>
  <c r="AH979" i="46"/>
  <c r="AE979" i="46"/>
  <c r="AC979" i="46"/>
  <c r="W979" i="46"/>
  <c r="V979" i="46"/>
  <c r="U979" i="46"/>
  <c r="T979" i="46"/>
  <c r="S979" i="46"/>
  <c r="R979" i="46"/>
  <c r="Q979" i="46"/>
  <c r="BS978" i="46"/>
  <c r="BM978" i="46"/>
  <c r="BL978" i="46"/>
  <c r="BJ978" i="46"/>
  <c r="BI978" i="46"/>
  <c r="AW978" i="46"/>
  <c r="BG978" i="46" s="1"/>
  <c r="BH978" i="46" s="1"/>
  <c r="AV978" i="46"/>
  <c r="AT978" i="46"/>
  <c r="AS978" i="46"/>
  <c r="AR978" i="46"/>
  <c r="AQ978" i="46"/>
  <c r="AO978" i="46"/>
  <c r="AP978" i="46" s="1"/>
  <c r="AN978" i="46"/>
  <c r="AM978" i="46"/>
  <c r="AL978" i="46"/>
  <c r="AK978" i="46"/>
  <c r="BN978" i="46" s="1"/>
  <c r="AJ978" i="46"/>
  <c r="AI978" i="46"/>
  <c r="AH978" i="46"/>
  <c r="AE978" i="46"/>
  <c r="BP978" i="46" s="1"/>
  <c r="AC978" i="46"/>
  <c r="W978" i="46"/>
  <c r="V978" i="46"/>
  <c r="U978" i="46"/>
  <c r="T978" i="46"/>
  <c r="S978" i="46"/>
  <c r="R978" i="46"/>
  <c r="Q978" i="46"/>
  <c r="BS977" i="46"/>
  <c r="BP977" i="46"/>
  <c r="BM977" i="46"/>
  <c r="BL977" i="46"/>
  <c r="BJ977" i="46"/>
  <c r="BI977" i="46"/>
  <c r="AX977" i="46"/>
  <c r="AW977" i="46"/>
  <c r="AV977" i="46"/>
  <c r="AT977" i="46"/>
  <c r="AS977" i="46"/>
  <c r="AQ977" i="46"/>
  <c r="AO977" i="46"/>
  <c r="AP977" i="46" s="1"/>
  <c r="AN977" i="46"/>
  <c r="AM977" i="46"/>
  <c r="AL977" i="46"/>
  <c r="AR977" i="46" s="1"/>
  <c r="AK977" i="46"/>
  <c r="AJ977" i="46"/>
  <c r="AI977" i="46"/>
  <c r="AH977" i="46"/>
  <c r="AG977" i="46"/>
  <c r="AE977" i="46"/>
  <c r="AF977" i="46" s="1"/>
  <c r="AC977" i="46"/>
  <c r="W977" i="46"/>
  <c r="V977" i="46"/>
  <c r="U977" i="46"/>
  <c r="T977" i="46"/>
  <c r="S977" i="46"/>
  <c r="R977" i="46"/>
  <c r="Q977" i="46"/>
  <c r="BS976" i="46"/>
  <c r="BM976" i="46"/>
  <c r="BL976" i="46"/>
  <c r="BJ976" i="46"/>
  <c r="BN976" i="46" s="1"/>
  <c r="BI976" i="46"/>
  <c r="BG976" i="46"/>
  <c r="BH976" i="46" s="1"/>
  <c r="AX976" i="46"/>
  <c r="BT976" i="46" s="1"/>
  <c r="AW976" i="46"/>
  <c r="AV976" i="46"/>
  <c r="AT976" i="46"/>
  <c r="AS976" i="46"/>
  <c r="BO976" i="46" s="1"/>
  <c r="AQ976" i="46"/>
  <c r="AO976" i="46"/>
  <c r="AP976" i="46" s="1"/>
  <c r="AN976" i="46"/>
  <c r="AM976" i="46"/>
  <c r="AL976" i="46"/>
  <c r="AR976" i="46" s="1"/>
  <c r="AK976" i="46"/>
  <c r="AU976" i="46" s="1"/>
  <c r="BB976" i="46" s="1"/>
  <c r="AJ976" i="46"/>
  <c r="AI976" i="46"/>
  <c r="AH976" i="46"/>
  <c r="AG976" i="46"/>
  <c r="AE976" i="46"/>
  <c r="AF976" i="46" s="1"/>
  <c r="AC976" i="46"/>
  <c r="W976" i="46"/>
  <c r="V976" i="46"/>
  <c r="U976" i="46"/>
  <c r="T976" i="46"/>
  <c r="S976" i="46"/>
  <c r="R976" i="46"/>
  <c r="Q976" i="46"/>
  <c r="BS975" i="46"/>
  <c r="BM975" i="46"/>
  <c r="BL975" i="46"/>
  <c r="BJ975" i="46"/>
  <c r="BI975" i="46"/>
  <c r="BG975" i="46"/>
  <c r="BH975" i="46" s="1"/>
  <c r="AW975" i="46"/>
  <c r="AV975" i="46"/>
  <c r="AU975" i="46"/>
  <c r="BF975" i="46" s="1"/>
  <c r="AT975" i="46"/>
  <c r="AS975" i="46"/>
  <c r="BO975" i="46" s="1"/>
  <c r="AQ975" i="46"/>
  <c r="AO975" i="46"/>
  <c r="AP975" i="46" s="1"/>
  <c r="AN975" i="46"/>
  <c r="AM975" i="46"/>
  <c r="AL975" i="46"/>
  <c r="AR975" i="46" s="1"/>
  <c r="AK975" i="46"/>
  <c r="BN975" i="46" s="1"/>
  <c r="AJ975" i="46"/>
  <c r="AI975" i="46"/>
  <c r="AH975" i="46"/>
  <c r="AE975" i="46"/>
  <c r="BP975" i="46" s="1"/>
  <c r="BK975" i="46" s="1"/>
  <c r="AC975" i="46"/>
  <c r="W975" i="46"/>
  <c r="V975" i="46"/>
  <c r="U975" i="46"/>
  <c r="T975" i="46"/>
  <c r="S975" i="46"/>
  <c r="R975" i="46"/>
  <c r="Q975" i="46"/>
  <c r="BS974" i="46"/>
  <c r="BO974" i="46"/>
  <c r="BM974" i="46"/>
  <c r="BL974" i="46"/>
  <c r="BJ974" i="46"/>
  <c r="BI974" i="46"/>
  <c r="BG974" i="46"/>
  <c r="BH974" i="46" s="1"/>
  <c r="AW974" i="46"/>
  <c r="BP974" i="46" s="1"/>
  <c r="AV974" i="46"/>
  <c r="AX974" i="46" s="1"/>
  <c r="BT974" i="46" s="1"/>
  <c r="AT974" i="46"/>
  <c r="AS974" i="46"/>
  <c r="AQ974" i="46"/>
  <c r="AO974" i="46"/>
  <c r="AP974" i="46" s="1"/>
  <c r="AN974" i="46"/>
  <c r="AM974" i="46"/>
  <c r="AL974" i="46"/>
  <c r="AR974" i="46" s="1"/>
  <c r="AK974" i="46"/>
  <c r="AJ974" i="46"/>
  <c r="AI974" i="46"/>
  <c r="AH974" i="46"/>
  <c r="AF974" i="46"/>
  <c r="AG974" i="46" s="1"/>
  <c r="AE974" i="46"/>
  <c r="AC974" i="46"/>
  <c r="W974" i="46"/>
  <c r="V974" i="46"/>
  <c r="U974" i="46"/>
  <c r="T974" i="46"/>
  <c r="S974" i="46"/>
  <c r="R974" i="46"/>
  <c r="Q974" i="46"/>
  <c r="BS973" i="46"/>
  <c r="BM973" i="46"/>
  <c r="BL973" i="46"/>
  <c r="BJ973" i="46"/>
  <c r="BI973" i="46"/>
  <c r="AX973" i="46"/>
  <c r="BT973" i="46" s="1"/>
  <c r="AW973" i="46"/>
  <c r="AV973" i="46"/>
  <c r="AT973" i="46"/>
  <c r="AS973" i="46"/>
  <c r="AQ973" i="46"/>
  <c r="AO973" i="46"/>
  <c r="AP973" i="46" s="1"/>
  <c r="AN973" i="46"/>
  <c r="AM973" i="46"/>
  <c r="AL973" i="46"/>
  <c r="AR973" i="46" s="1"/>
  <c r="AK973" i="46"/>
  <c r="AJ973" i="46"/>
  <c r="AI973" i="46"/>
  <c r="AH973" i="46"/>
  <c r="AF973" i="46"/>
  <c r="AG973" i="46" s="1"/>
  <c r="AE973" i="46"/>
  <c r="AC973" i="46"/>
  <c r="W973" i="46"/>
  <c r="V973" i="46"/>
  <c r="U973" i="46"/>
  <c r="T973" i="46"/>
  <c r="S973" i="46"/>
  <c r="R973" i="46"/>
  <c r="Q973" i="46"/>
  <c r="BS972" i="46"/>
  <c r="BM972" i="46"/>
  <c r="BL972" i="46"/>
  <c r="BJ972" i="46"/>
  <c r="BI972" i="46"/>
  <c r="AX972" i="46"/>
  <c r="BT972" i="46" s="1"/>
  <c r="AW972" i="46"/>
  <c r="BG972" i="46" s="1"/>
  <c r="BH972" i="46" s="1"/>
  <c r="AV972" i="46"/>
  <c r="AT972" i="46"/>
  <c r="AS972" i="46"/>
  <c r="AQ972" i="46"/>
  <c r="AO972" i="46"/>
  <c r="AP972" i="46" s="1"/>
  <c r="AN972" i="46"/>
  <c r="AM972" i="46"/>
  <c r="AL972" i="46"/>
  <c r="AR972" i="46" s="1"/>
  <c r="AK972" i="46"/>
  <c r="AJ972" i="46"/>
  <c r="AI972" i="46"/>
  <c r="AH972" i="46"/>
  <c r="AE972" i="46"/>
  <c r="AF972" i="46" s="1"/>
  <c r="AG972" i="46" s="1"/>
  <c r="AC972" i="46"/>
  <c r="W972" i="46"/>
  <c r="V972" i="46"/>
  <c r="U972" i="46"/>
  <c r="T972" i="46"/>
  <c r="S972" i="46"/>
  <c r="R972" i="46"/>
  <c r="Q972" i="46"/>
  <c r="BS971" i="46"/>
  <c r="BN971" i="46"/>
  <c r="BM971" i="46"/>
  <c r="BO971" i="46" s="1"/>
  <c r="BL971" i="46"/>
  <c r="BJ971" i="46"/>
  <c r="BI971" i="46"/>
  <c r="AW971" i="46"/>
  <c r="AZ971" i="46" s="1"/>
  <c r="AV971" i="46"/>
  <c r="AU971" i="46"/>
  <c r="BB971" i="46" s="1"/>
  <c r="AT971" i="46"/>
  <c r="AS971" i="46"/>
  <c r="AQ971" i="46"/>
  <c r="AO971" i="46"/>
  <c r="AP971" i="46" s="1"/>
  <c r="AN971" i="46"/>
  <c r="AM971" i="46"/>
  <c r="AL971" i="46"/>
  <c r="AR971" i="46" s="1"/>
  <c r="AK971" i="46"/>
  <c r="AJ971" i="46"/>
  <c r="AI971" i="46"/>
  <c r="AH971" i="46"/>
  <c r="AE971" i="46"/>
  <c r="AF971" i="46" s="1"/>
  <c r="AG971" i="46" s="1"/>
  <c r="AC971" i="46"/>
  <c r="W971" i="46"/>
  <c r="V971" i="46"/>
  <c r="U971" i="46"/>
  <c r="T971" i="46"/>
  <c r="S971" i="46"/>
  <c r="R971" i="46"/>
  <c r="Q971" i="46"/>
  <c r="BS970" i="46"/>
  <c r="BM970" i="46"/>
  <c r="BL970" i="46"/>
  <c r="BJ970" i="46"/>
  <c r="BI970" i="46"/>
  <c r="AW970" i="46"/>
  <c r="AV970" i="46"/>
  <c r="AX970" i="46" s="1"/>
  <c r="AT970" i="46"/>
  <c r="AS970" i="46"/>
  <c r="BO970" i="46" s="1"/>
  <c r="AQ970" i="46"/>
  <c r="AO970" i="46"/>
  <c r="AP970" i="46" s="1"/>
  <c r="AN970" i="46"/>
  <c r="AM970" i="46"/>
  <c r="AL970" i="46"/>
  <c r="AR970" i="46" s="1"/>
  <c r="AK970" i="46"/>
  <c r="AJ970" i="46"/>
  <c r="AI970" i="46"/>
  <c r="AH970" i="46"/>
  <c r="AF970" i="46"/>
  <c r="AG970" i="46" s="1"/>
  <c r="AE970" i="46"/>
  <c r="AC970" i="46"/>
  <c r="W970" i="46"/>
  <c r="V970" i="46"/>
  <c r="U970" i="46"/>
  <c r="T970" i="46"/>
  <c r="S970" i="46"/>
  <c r="R970" i="46"/>
  <c r="Q970" i="46"/>
  <c r="BS969" i="46"/>
  <c r="BO969" i="46"/>
  <c r="BM969" i="46"/>
  <c r="BL969" i="46"/>
  <c r="BJ969" i="46"/>
  <c r="BI969" i="46"/>
  <c r="BB969" i="46"/>
  <c r="AX969" i="46"/>
  <c r="BT969" i="46" s="1"/>
  <c r="AW969" i="46"/>
  <c r="AY969" i="46" s="1"/>
  <c r="AV969" i="46"/>
  <c r="AU969" i="46"/>
  <c r="AT969" i="46"/>
  <c r="AS969" i="46"/>
  <c r="AQ969" i="46"/>
  <c r="AO969" i="46"/>
  <c r="AP969" i="46" s="1"/>
  <c r="AN969" i="46"/>
  <c r="AM969" i="46"/>
  <c r="AL969" i="46"/>
  <c r="AR969" i="46" s="1"/>
  <c r="AK969" i="46"/>
  <c r="BN969" i="46" s="1"/>
  <c r="AJ969" i="46"/>
  <c r="AI969" i="46"/>
  <c r="AH969" i="46"/>
  <c r="AG969" i="46"/>
  <c r="AE969" i="46"/>
  <c r="AF969" i="46" s="1"/>
  <c r="AC969" i="46"/>
  <c r="W969" i="46"/>
  <c r="V969" i="46"/>
  <c r="U969" i="46"/>
  <c r="T969" i="46"/>
  <c r="S969" i="46"/>
  <c r="R969" i="46"/>
  <c r="Q969" i="46"/>
  <c r="BS968" i="46"/>
  <c r="BM968" i="46"/>
  <c r="BL968" i="46"/>
  <c r="BJ968" i="46"/>
  <c r="BI968" i="46"/>
  <c r="BB968" i="46"/>
  <c r="AW968" i="46"/>
  <c r="BC968" i="46" s="1"/>
  <c r="AV968" i="46"/>
  <c r="BA968" i="46" s="1"/>
  <c r="AU968" i="46"/>
  <c r="BF968" i="46" s="1"/>
  <c r="AT968" i="46"/>
  <c r="AS968" i="46"/>
  <c r="AQ968" i="46"/>
  <c r="AO968" i="46"/>
  <c r="AP968" i="46" s="1"/>
  <c r="AN968" i="46"/>
  <c r="AM968" i="46"/>
  <c r="AL968" i="46"/>
  <c r="AR968" i="46" s="1"/>
  <c r="AK968" i="46"/>
  <c r="AJ968" i="46"/>
  <c r="AI968" i="46"/>
  <c r="AH968" i="46"/>
  <c r="AE968" i="46"/>
  <c r="AF968" i="46" s="1"/>
  <c r="AG968" i="46" s="1"/>
  <c r="AC968" i="46"/>
  <c r="W968" i="46"/>
  <c r="V968" i="46"/>
  <c r="U968" i="46"/>
  <c r="T968" i="46"/>
  <c r="S968" i="46"/>
  <c r="R968" i="46"/>
  <c r="Q968" i="46"/>
  <c r="BS967" i="46"/>
  <c r="BM967" i="46"/>
  <c r="BL967" i="46"/>
  <c r="BJ967" i="46"/>
  <c r="BI967" i="46"/>
  <c r="AW967" i="46"/>
  <c r="AV967" i="46"/>
  <c r="AX967" i="46" s="1"/>
  <c r="BT967" i="46" s="1"/>
  <c r="AT967" i="46"/>
  <c r="AS967" i="46"/>
  <c r="AQ967" i="46"/>
  <c r="AO967" i="46"/>
  <c r="AP967" i="46" s="1"/>
  <c r="AN967" i="46"/>
  <c r="AM967" i="46"/>
  <c r="AL967" i="46"/>
  <c r="AR967" i="46" s="1"/>
  <c r="AK967" i="46"/>
  <c r="AJ967" i="46"/>
  <c r="AI967" i="46"/>
  <c r="AH967" i="46"/>
  <c r="AE967" i="46"/>
  <c r="AF967" i="46" s="1"/>
  <c r="AG967" i="46" s="1"/>
  <c r="AC967" i="46"/>
  <c r="W967" i="46"/>
  <c r="V967" i="46"/>
  <c r="U967" i="46"/>
  <c r="T967" i="46"/>
  <c r="S967" i="46"/>
  <c r="R967" i="46"/>
  <c r="Q967" i="46"/>
  <c r="BS966" i="46"/>
  <c r="BO966" i="46"/>
  <c r="BM966" i="46"/>
  <c r="BL966" i="46"/>
  <c r="BJ966" i="46"/>
  <c r="BI966" i="46"/>
  <c r="AW966" i="46"/>
  <c r="AV966" i="46"/>
  <c r="AT966" i="46"/>
  <c r="AS966" i="46"/>
  <c r="AQ966" i="46"/>
  <c r="AO966" i="46"/>
  <c r="AP966" i="46" s="1"/>
  <c r="AN966" i="46"/>
  <c r="AM966" i="46"/>
  <c r="AL966" i="46"/>
  <c r="AR966" i="46" s="1"/>
  <c r="AK966" i="46"/>
  <c r="BN966" i="46" s="1"/>
  <c r="AJ966" i="46"/>
  <c r="AI966" i="46"/>
  <c r="AH966" i="46"/>
  <c r="AF966" i="46"/>
  <c r="AG966" i="46" s="1"/>
  <c r="AE966" i="46"/>
  <c r="AC966" i="46"/>
  <c r="W966" i="46"/>
  <c r="V966" i="46"/>
  <c r="U966" i="46"/>
  <c r="T966" i="46"/>
  <c r="S966" i="46"/>
  <c r="R966" i="46"/>
  <c r="Q966" i="46"/>
  <c r="BS965" i="46"/>
  <c r="BM965" i="46"/>
  <c r="BL965" i="46"/>
  <c r="BJ965" i="46"/>
  <c r="BI965" i="46"/>
  <c r="AW965" i="46"/>
  <c r="AV965" i="46"/>
  <c r="AX965" i="46" s="1"/>
  <c r="BT965" i="46" s="1"/>
  <c r="AT965" i="46"/>
  <c r="AS965" i="46"/>
  <c r="AQ965" i="46"/>
  <c r="AO965" i="46"/>
  <c r="AP965" i="46" s="1"/>
  <c r="AN965" i="46"/>
  <c r="AM965" i="46"/>
  <c r="AL965" i="46"/>
  <c r="AR965" i="46" s="1"/>
  <c r="AK965" i="46"/>
  <c r="AU965" i="46" s="1"/>
  <c r="AJ965" i="46"/>
  <c r="AI965" i="46"/>
  <c r="AH965" i="46"/>
  <c r="AE965" i="46"/>
  <c r="AF965" i="46" s="1"/>
  <c r="AG965" i="46" s="1"/>
  <c r="AC965" i="46"/>
  <c r="W965" i="46"/>
  <c r="V965" i="46"/>
  <c r="U965" i="46"/>
  <c r="T965" i="46"/>
  <c r="S965" i="46"/>
  <c r="R965" i="46"/>
  <c r="Q965" i="46"/>
  <c r="BS964" i="46"/>
  <c r="BP964" i="46"/>
  <c r="BK964" i="46" s="1"/>
  <c r="BN964" i="46"/>
  <c r="BM964" i="46"/>
  <c r="BL964" i="46"/>
  <c r="BJ964" i="46"/>
  <c r="BI964" i="46"/>
  <c r="BG964" i="46"/>
  <c r="BH964" i="46" s="1"/>
  <c r="AW964" i="46"/>
  <c r="AZ964" i="46" s="1"/>
  <c r="AV964" i="46"/>
  <c r="AU964" i="46"/>
  <c r="BF964" i="46" s="1"/>
  <c r="AT964" i="46"/>
  <c r="AS964" i="46"/>
  <c r="AQ964" i="46"/>
  <c r="AP964" i="46"/>
  <c r="AO964" i="46"/>
  <c r="AN964" i="46"/>
  <c r="AM964" i="46"/>
  <c r="AL964" i="46"/>
  <c r="AR964" i="46" s="1"/>
  <c r="AK964" i="46"/>
  <c r="AJ964" i="46"/>
  <c r="AI964" i="46"/>
  <c r="AH964" i="46"/>
  <c r="AE964" i="46"/>
  <c r="AF964" i="46" s="1"/>
  <c r="AG964" i="46" s="1"/>
  <c r="AC964" i="46"/>
  <c r="W964" i="46"/>
  <c r="V964" i="46"/>
  <c r="U964" i="46"/>
  <c r="T964" i="46"/>
  <c r="S964" i="46"/>
  <c r="R964" i="46"/>
  <c r="Q964" i="46"/>
  <c r="BS963" i="46"/>
  <c r="BM963" i="46"/>
  <c r="BL963" i="46"/>
  <c r="BJ963" i="46"/>
  <c r="BI963" i="46"/>
  <c r="AW963" i="46"/>
  <c r="AV963" i="46"/>
  <c r="AX963" i="46" s="1"/>
  <c r="AT963" i="46"/>
  <c r="AS963" i="46"/>
  <c r="AR963" i="46"/>
  <c r="AQ963" i="46"/>
  <c r="AO963" i="46"/>
  <c r="AP963" i="46" s="1"/>
  <c r="AN963" i="46"/>
  <c r="AM963" i="46"/>
  <c r="AL963" i="46"/>
  <c r="AK963" i="46"/>
  <c r="AU963" i="46" s="1"/>
  <c r="BB963" i="46" s="1"/>
  <c r="AJ963" i="46"/>
  <c r="AI963" i="46"/>
  <c r="AH963" i="46"/>
  <c r="AG963" i="46"/>
  <c r="AF963" i="46"/>
  <c r="AE963" i="46"/>
  <c r="AC963" i="46"/>
  <c r="W963" i="46"/>
  <c r="V963" i="46"/>
  <c r="U963" i="46"/>
  <c r="T963" i="46"/>
  <c r="S963" i="46"/>
  <c r="R963" i="46"/>
  <c r="Q963" i="46"/>
  <c r="BS962" i="46"/>
  <c r="BM962" i="46"/>
  <c r="BL962" i="46"/>
  <c r="BJ962" i="46"/>
  <c r="BI962" i="46"/>
  <c r="BF962" i="46"/>
  <c r="AX962" i="46"/>
  <c r="BT962" i="46" s="1"/>
  <c r="AW962" i="46"/>
  <c r="AV962" i="46"/>
  <c r="BE962" i="46" s="1"/>
  <c r="AU962" i="46"/>
  <c r="BB962" i="46" s="1"/>
  <c r="AT962" i="46"/>
  <c r="AS962" i="46"/>
  <c r="AQ962" i="46"/>
  <c r="AP962" i="46"/>
  <c r="AO962" i="46"/>
  <c r="AN962" i="46"/>
  <c r="AM962" i="46"/>
  <c r="AL962" i="46"/>
  <c r="AR962" i="46" s="1"/>
  <c r="AK962" i="46"/>
  <c r="AJ962" i="46"/>
  <c r="AI962" i="46"/>
  <c r="AH962" i="46"/>
  <c r="AE962" i="46"/>
  <c r="AF962" i="46" s="1"/>
  <c r="AG962" i="46" s="1"/>
  <c r="AC962" i="46"/>
  <c r="W962" i="46"/>
  <c r="V962" i="46"/>
  <c r="U962" i="46"/>
  <c r="T962" i="46"/>
  <c r="S962" i="46"/>
  <c r="R962" i="46"/>
  <c r="Q962" i="46"/>
  <c r="BS961" i="46"/>
  <c r="BM961" i="46"/>
  <c r="BL961" i="46"/>
  <c r="BJ961" i="46"/>
  <c r="BI961" i="46"/>
  <c r="BE961" i="46"/>
  <c r="AX961" i="46"/>
  <c r="AW961" i="46"/>
  <c r="BP961" i="46" s="1"/>
  <c r="AV961" i="46"/>
  <c r="AT961" i="46"/>
  <c r="AS961" i="46"/>
  <c r="AQ961" i="46"/>
  <c r="AO961" i="46"/>
  <c r="AP961" i="46" s="1"/>
  <c r="AN961" i="46"/>
  <c r="AM961" i="46"/>
  <c r="AL961" i="46"/>
  <c r="AR961" i="46" s="1"/>
  <c r="AK961" i="46"/>
  <c r="AU961" i="46" s="1"/>
  <c r="BA961" i="46" s="1"/>
  <c r="AJ961" i="46"/>
  <c r="AI961" i="46"/>
  <c r="AH961" i="46"/>
  <c r="AE961" i="46"/>
  <c r="AF961" i="46" s="1"/>
  <c r="AG961" i="46" s="1"/>
  <c r="AC961" i="46"/>
  <c r="W961" i="46"/>
  <c r="V961" i="46"/>
  <c r="U961" i="46"/>
  <c r="T961" i="46"/>
  <c r="S961" i="46"/>
  <c r="R961" i="46"/>
  <c r="Q961" i="46"/>
  <c r="BS960" i="46"/>
  <c r="BM960" i="46"/>
  <c r="BL960" i="46"/>
  <c r="BJ960" i="46"/>
  <c r="BI960" i="46"/>
  <c r="AW960" i="46"/>
  <c r="BG960" i="46" s="1"/>
  <c r="BH960" i="46" s="1"/>
  <c r="AV960" i="46"/>
  <c r="AT960" i="46"/>
  <c r="AS960" i="46"/>
  <c r="AQ960" i="46"/>
  <c r="AP960" i="46"/>
  <c r="AO960" i="46"/>
  <c r="AN960" i="46"/>
  <c r="AM960" i="46"/>
  <c r="AL960" i="46"/>
  <c r="AR960" i="46" s="1"/>
  <c r="AK960" i="46"/>
  <c r="AU960" i="46" s="1"/>
  <c r="AJ960" i="46"/>
  <c r="AI960" i="46"/>
  <c r="AH960" i="46"/>
  <c r="AE960" i="46"/>
  <c r="BP960" i="46" s="1"/>
  <c r="AC960" i="46"/>
  <c r="W960" i="46"/>
  <c r="V960" i="46"/>
  <c r="U960" i="46"/>
  <c r="T960" i="46"/>
  <c r="S960" i="46"/>
  <c r="R960" i="46"/>
  <c r="Q960" i="46"/>
  <c r="BS959" i="46"/>
  <c r="BN959" i="46"/>
  <c r="BM959" i="46"/>
  <c r="BL959" i="46"/>
  <c r="BJ959" i="46"/>
  <c r="BI959" i="46"/>
  <c r="AW959" i="46"/>
  <c r="AV959" i="46"/>
  <c r="AX959" i="46" s="1"/>
  <c r="AU959" i="46"/>
  <c r="BB959" i="46" s="1"/>
  <c r="AT959" i="46"/>
  <c r="AS959" i="46"/>
  <c r="BO959" i="46" s="1"/>
  <c r="AQ959" i="46"/>
  <c r="AO959" i="46"/>
  <c r="AP959" i="46" s="1"/>
  <c r="AN959" i="46"/>
  <c r="AM959" i="46"/>
  <c r="AL959" i="46"/>
  <c r="AR959" i="46" s="1"/>
  <c r="AK959" i="46"/>
  <c r="AJ959" i="46"/>
  <c r="AI959" i="46"/>
  <c r="AH959" i="46"/>
  <c r="AE959" i="46"/>
  <c r="AF959" i="46" s="1"/>
  <c r="AG959" i="46" s="1"/>
  <c r="AC959" i="46"/>
  <c r="W959" i="46"/>
  <c r="V959" i="46"/>
  <c r="U959" i="46"/>
  <c r="T959" i="46"/>
  <c r="S959" i="46"/>
  <c r="R959" i="46"/>
  <c r="Q959" i="46"/>
  <c r="BS958" i="46"/>
  <c r="BM958" i="46"/>
  <c r="BO958" i="46" s="1"/>
  <c r="BL958" i="46"/>
  <c r="BJ958" i="46"/>
  <c r="BN958" i="46" s="1"/>
  <c r="BI958" i="46"/>
  <c r="AW958" i="46"/>
  <c r="AV958" i="46"/>
  <c r="AX958" i="46" s="1"/>
  <c r="AU958" i="46"/>
  <c r="BA958" i="46" s="1"/>
  <c r="AT958" i="46"/>
  <c r="AS958" i="46"/>
  <c r="AQ958" i="46"/>
  <c r="AO958" i="46"/>
  <c r="AP958" i="46" s="1"/>
  <c r="AN958" i="46"/>
  <c r="AM958" i="46"/>
  <c r="AL958" i="46"/>
  <c r="AR958" i="46" s="1"/>
  <c r="AK958" i="46"/>
  <c r="AJ958" i="46"/>
  <c r="AI958" i="46"/>
  <c r="AH958" i="46"/>
  <c r="AE958" i="46"/>
  <c r="AF958" i="46" s="1"/>
  <c r="AG958" i="46" s="1"/>
  <c r="AC958" i="46"/>
  <c r="W958" i="46"/>
  <c r="V958" i="46"/>
  <c r="U958" i="46"/>
  <c r="T958" i="46"/>
  <c r="S958" i="46"/>
  <c r="R958" i="46"/>
  <c r="Q958" i="46"/>
  <c r="BS957" i="46"/>
  <c r="BM957" i="46"/>
  <c r="BO957" i="46" s="1"/>
  <c r="BL957" i="46"/>
  <c r="BJ957" i="46"/>
  <c r="BN957" i="46" s="1"/>
  <c r="BI957" i="46"/>
  <c r="AW957" i="46"/>
  <c r="AV957" i="46"/>
  <c r="AX957" i="46" s="1"/>
  <c r="AT957" i="46"/>
  <c r="AS957" i="46"/>
  <c r="AQ957" i="46"/>
  <c r="AO957" i="46"/>
  <c r="AP957" i="46" s="1"/>
  <c r="AN957" i="46"/>
  <c r="AM957" i="46"/>
  <c r="AL957" i="46"/>
  <c r="AR957" i="46" s="1"/>
  <c r="AK957" i="46"/>
  <c r="AU957" i="46" s="1"/>
  <c r="BF957" i="46" s="1"/>
  <c r="AJ957" i="46"/>
  <c r="AI957" i="46"/>
  <c r="AH957" i="46"/>
  <c r="AE957" i="46"/>
  <c r="AF957" i="46" s="1"/>
  <c r="AG957" i="46" s="1"/>
  <c r="AC957" i="46"/>
  <c r="W957" i="46"/>
  <c r="V957" i="46"/>
  <c r="U957" i="46"/>
  <c r="T957" i="46"/>
  <c r="S957" i="46"/>
  <c r="R957" i="46"/>
  <c r="Q957" i="46"/>
  <c r="BS956" i="46"/>
  <c r="BM956" i="46"/>
  <c r="BL956" i="46"/>
  <c r="BO956" i="46" s="1"/>
  <c r="BJ956" i="46"/>
  <c r="BI956" i="46"/>
  <c r="BG956" i="46"/>
  <c r="BH956" i="46" s="1"/>
  <c r="AW956" i="46"/>
  <c r="AV956" i="46"/>
  <c r="AT956" i="46"/>
  <c r="AS956" i="46"/>
  <c r="AR956" i="46"/>
  <c r="AQ956" i="46"/>
  <c r="AO956" i="46"/>
  <c r="AP956" i="46" s="1"/>
  <c r="AN956" i="46"/>
  <c r="AM956" i="46"/>
  <c r="AL956" i="46"/>
  <c r="AK956" i="46"/>
  <c r="BN956" i="46" s="1"/>
  <c r="AJ956" i="46"/>
  <c r="AI956" i="46"/>
  <c r="AH956" i="46"/>
  <c r="AE956" i="46"/>
  <c r="AF956" i="46" s="1"/>
  <c r="AG956" i="46" s="1"/>
  <c r="AC956" i="46"/>
  <c r="W956" i="46"/>
  <c r="V956" i="46"/>
  <c r="U956" i="46"/>
  <c r="T956" i="46"/>
  <c r="S956" i="46"/>
  <c r="R956" i="46"/>
  <c r="Q956" i="46"/>
  <c r="BS955" i="46"/>
  <c r="BM955" i="46"/>
  <c r="BL955" i="46"/>
  <c r="BJ955" i="46"/>
  <c r="BI955" i="46"/>
  <c r="AW955" i="46"/>
  <c r="BG955" i="46" s="1"/>
  <c r="BH955" i="46" s="1"/>
  <c r="AV955" i="46"/>
  <c r="AX955" i="46" s="1"/>
  <c r="BT955" i="46" s="1"/>
  <c r="AT955" i="46"/>
  <c r="AS955" i="46"/>
  <c r="AQ955" i="46"/>
  <c r="AO955" i="46"/>
  <c r="AP955" i="46" s="1"/>
  <c r="AN955" i="46"/>
  <c r="AM955" i="46"/>
  <c r="AL955" i="46"/>
  <c r="AR955" i="46" s="1"/>
  <c r="AK955" i="46"/>
  <c r="AJ955" i="46"/>
  <c r="AI955" i="46"/>
  <c r="AH955" i="46"/>
  <c r="AE955" i="46"/>
  <c r="AF955" i="46" s="1"/>
  <c r="AG955" i="46" s="1"/>
  <c r="AC955" i="46"/>
  <c r="W955" i="46"/>
  <c r="V955" i="46"/>
  <c r="U955" i="46"/>
  <c r="T955" i="46"/>
  <c r="S955" i="46"/>
  <c r="R955" i="46"/>
  <c r="Q955" i="46"/>
  <c r="BS954" i="46"/>
  <c r="BM954" i="46"/>
  <c r="BL954" i="46"/>
  <c r="BJ954" i="46"/>
  <c r="BI954" i="46"/>
  <c r="AW954" i="46"/>
  <c r="AV954" i="46"/>
  <c r="AX954" i="46" s="1"/>
  <c r="AT954" i="46"/>
  <c r="AS954" i="46"/>
  <c r="AQ954" i="46"/>
  <c r="AO954" i="46"/>
  <c r="AP954" i="46" s="1"/>
  <c r="AN954" i="46"/>
  <c r="AM954" i="46"/>
  <c r="AL954" i="46"/>
  <c r="AR954" i="46" s="1"/>
  <c r="AK954" i="46"/>
  <c r="AJ954" i="46"/>
  <c r="AI954" i="46"/>
  <c r="AH954" i="46"/>
  <c r="AF954" i="46"/>
  <c r="AG954" i="46" s="1"/>
  <c r="AE954" i="46"/>
  <c r="AC954" i="46"/>
  <c r="W954" i="46"/>
  <c r="V954" i="46"/>
  <c r="U954" i="46"/>
  <c r="T954" i="46"/>
  <c r="S954" i="46"/>
  <c r="R954" i="46"/>
  <c r="Q954" i="46"/>
  <c r="BS953" i="46"/>
  <c r="BM953" i="46"/>
  <c r="BL953" i="46"/>
  <c r="BJ953" i="46"/>
  <c r="BI953" i="46"/>
  <c r="BG953" i="46"/>
  <c r="BH953" i="46" s="1"/>
  <c r="AW953" i="46"/>
  <c r="AV953" i="46"/>
  <c r="AT953" i="46"/>
  <c r="AS953" i="46"/>
  <c r="AQ953" i="46"/>
  <c r="AP953" i="46"/>
  <c r="AO953" i="46"/>
  <c r="AN953" i="46"/>
  <c r="AM953" i="46"/>
  <c r="AL953" i="46"/>
  <c r="AR953" i="46" s="1"/>
  <c r="AK953" i="46"/>
  <c r="AJ953" i="46"/>
  <c r="AI953" i="46"/>
  <c r="AH953" i="46"/>
  <c r="AE953" i="46"/>
  <c r="BP953" i="46" s="1"/>
  <c r="AC953" i="46"/>
  <c r="W953" i="46"/>
  <c r="V953" i="46"/>
  <c r="U953" i="46"/>
  <c r="T953" i="46"/>
  <c r="S953" i="46"/>
  <c r="R953" i="46"/>
  <c r="Q953" i="46"/>
  <c r="BS952" i="46"/>
  <c r="BM952" i="46"/>
  <c r="BL952" i="46"/>
  <c r="BJ952" i="46"/>
  <c r="BI952" i="46"/>
  <c r="BG952" i="46"/>
  <c r="BH952" i="46" s="1"/>
  <c r="AW952" i="46"/>
  <c r="AV952" i="46"/>
  <c r="AT952" i="46"/>
  <c r="AS952" i="46"/>
  <c r="AR952" i="46"/>
  <c r="AQ952" i="46"/>
  <c r="AP952" i="46"/>
  <c r="AO952" i="46"/>
  <c r="AN952" i="46"/>
  <c r="AM952" i="46"/>
  <c r="AL952" i="46"/>
  <c r="AK952" i="46"/>
  <c r="AU952" i="46" s="1"/>
  <c r="BB952" i="46" s="1"/>
  <c r="AJ952" i="46"/>
  <c r="AI952" i="46"/>
  <c r="AH952" i="46"/>
  <c r="AF952" i="46"/>
  <c r="AG952" i="46" s="1"/>
  <c r="AE952" i="46"/>
  <c r="AC952" i="46"/>
  <c r="W952" i="46"/>
  <c r="V952" i="46"/>
  <c r="U952" i="46"/>
  <c r="T952" i="46"/>
  <c r="S952" i="46"/>
  <c r="R952" i="46"/>
  <c r="Q952" i="46"/>
  <c r="BS951" i="46"/>
  <c r="BM951" i="46"/>
  <c r="BL951" i="46"/>
  <c r="BJ951" i="46"/>
  <c r="BI951" i="46"/>
  <c r="BF951" i="46"/>
  <c r="BE951" i="46"/>
  <c r="AW951" i="46"/>
  <c r="AV951" i="46"/>
  <c r="AT951" i="46"/>
  <c r="AS951" i="46"/>
  <c r="AQ951" i="46"/>
  <c r="AO951" i="46"/>
  <c r="AP951" i="46" s="1"/>
  <c r="AN951" i="46"/>
  <c r="AM951" i="46"/>
  <c r="AL951" i="46"/>
  <c r="AR951" i="46" s="1"/>
  <c r="AK951" i="46"/>
  <c r="AU951" i="46" s="1"/>
  <c r="BB951" i="46" s="1"/>
  <c r="AJ951" i="46"/>
  <c r="AI951" i="46"/>
  <c r="AH951" i="46"/>
  <c r="AF951" i="46"/>
  <c r="AG951" i="46" s="1"/>
  <c r="AE951" i="46"/>
  <c r="AC951" i="46"/>
  <c r="W951" i="46"/>
  <c r="V951" i="46"/>
  <c r="U951" i="46"/>
  <c r="T951" i="46"/>
  <c r="S951" i="46"/>
  <c r="R951" i="46"/>
  <c r="Q951" i="46"/>
  <c r="BS950" i="46"/>
  <c r="BM950" i="46"/>
  <c r="BL950" i="46"/>
  <c r="BJ950" i="46"/>
  <c r="BI950" i="46"/>
  <c r="BG950" i="46"/>
  <c r="BH950" i="46" s="1"/>
  <c r="AW950" i="46"/>
  <c r="BP950" i="46" s="1"/>
  <c r="AV950" i="46"/>
  <c r="AX950" i="46" s="1"/>
  <c r="AT950" i="46"/>
  <c r="AS950" i="46"/>
  <c r="BO950" i="46" s="1"/>
  <c r="AQ950" i="46"/>
  <c r="AO950" i="46"/>
  <c r="AP950" i="46" s="1"/>
  <c r="AN950" i="46"/>
  <c r="AM950" i="46"/>
  <c r="AL950" i="46"/>
  <c r="AR950" i="46" s="1"/>
  <c r="AK950" i="46"/>
  <c r="AJ950" i="46"/>
  <c r="AI950" i="46"/>
  <c r="AH950" i="46"/>
  <c r="AF950" i="46"/>
  <c r="AG950" i="46" s="1"/>
  <c r="AE950" i="46"/>
  <c r="AC950" i="46"/>
  <c r="W950" i="46"/>
  <c r="V950" i="46"/>
  <c r="U950" i="46"/>
  <c r="T950" i="46"/>
  <c r="S950" i="46"/>
  <c r="R950" i="46"/>
  <c r="Q950" i="46"/>
  <c r="BS949" i="46"/>
  <c r="BO949" i="46"/>
  <c r="BN949" i="46"/>
  <c r="BM949" i="46"/>
  <c r="BL949" i="46"/>
  <c r="BJ949" i="46"/>
  <c r="BI949" i="46"/>
  <c r="AX949" i="46"/>
  <c r="BT949" i="46" s="1"/>
  <c r="AW949" i="46"/>
  <c r="BG949" i="46" s="1"/>
  <c r="BH949" i="46" s="1"/>
  <c r="AV949" i="46"/>
  <c r="AT949" i="46"/>
  <c r="AS949" i="46"/>
  <c r="AQ949" i="46"/>
  <c r="AP949" i="46"/>
  <c r="AO949" i="46"/>
  <c r="AN949" i="46"/>
  <c r="AM949" i="46"/>
  <c r="AL949" i="46"/>
  <c r="AR949" i="46" s="1"/>
  <c r="AK949" i="46"/>
  <c r="AJ949" i="46"/>
  <c r="AI949" i="46"/>
  <c r="AH949" i="46"/>
  <c r="AE949" i="46"/>
  <c r="AC949" i="46"/>
  <c r="W949" i="46"/>
  <c r="V949" i="46"/>
  <c r="U949" i="46"/>
  <c r="T949" i="46"/>
  <c r="S949" i="46"/>
  <c r="R949" i="46"/>
  <c r="Q949" i="46"/>
  <c r="BS948" i="46"/>
  <c r="BM948" i="46"/>
  <c r="BL948" i="46"/>
  <c r="BJ948" i="46"/>
  <c r="BI948" i="46"/>
  <c r="AX948" i="46"/>
  <c r="AY948" i="46" s="1"/>
  <c r="AW948" i="46"/>
  <c r="BG948" i="46" s="1"/>
  <c r="BH948" i="46" s="1"/>
  <c r="AV948" i="46"/>
  <c r="AT948" i="46"/>
  <c r="AS948" i="46"/>
  <c r="BO948" i="46" s="1"/>
  <c r="AR948" i="46"/>
  <c r="AQ948" i="46"/>
  <c r="AP948" i="46"/>
  <c r="AO948" i="46"/>
  <c r="AN948" i="46"/>
  <c r="AM948" i="46"/>
  <c r="AL948" i="46"/>
  <c r="AK948" i="46"/>
  <c r="AJ948" i="46"/>
  <c r="AI948" i="46"/>
  <c r="AH948" i="46"/>
  <c r="AE948" i="46"/>
  <c r="BP948" i="46" s="1"/>
  <c r="AC948" i="46"/>
  <c r="W948" i="46"/>
  <c r="V948" i="46"/>
  <c r="U948" i="46"/>
  <c r="T948" i="46"/>
  <c r="S948" i="46"/>
  <c r="R948" i="46"/>
  <c r="Q948" i="46"/>
  <c r="BS947" i="46"/>
  <c r="BM947" i="46"/>
  <c r="BL947" i="46"/>
  <c r="BJ947" i="46"/>
  <c r="BI947" i="46"/>
  <c r="AX947" i="46"/>
  <c r="BT947" i="46" s="1"/>
  <c r="AW947" i="46"/>
  <c r="BG947" i="46" s="1"/>
  <c r="BH947" i="46" s="1"/>
  <c r="AV947" i="46"/>
  <c r="AT947" i="46"/>
  <c r="AS947" i="46"/>
  <c r="AR947" i="46"/>
  <c r="AQ947" i="46"/>
  <c r="AP947" i="46"/>
  <c r="AO947" i="46"/>
  <c r="AN947" i="46"/>
  <c r="AM947" i="46"/>
  <c r="AL947" i="46"/>
  <c r="AK947" i="46"/>
  <c r="AJ947" i="46"/>
  <c r="AI947" i="46"/>
  <c r="AH947" i="46"/>
  <c r="AE947" i="46"/>
  <c r="AF947" i="46" s="1"/>
  <c r="AG947" i="46" s="1"/>
  <c r="AC947" i="46"/>
  <c r="W947" i="46"/>
  <c r="V947" i="46"/>
  <c r="U947" i="46"/>
  <c r="T947" i="46"/>
  <c r="S947" i="46"/>
  <c r="R947" i="46"/>
  <c r="Q947" i="46"/>
  <c r="BS946" i="46"/>
  <c r="BM946" i="46"/>
  <c r="BL946" i="46"/>
  <c r="BJ946" i="46"/>
  <c r="BI946" i="46"/>
  <c r="AX946" i="46"/>
  <c r="AW946" i="46"/>
  <c r="AV946" i="46"/>
  <c r="AT946" i="46"/>
  <c r="AS946" i="46"/>
  <c r="AR946" i="46"/>
  <c r="AQ946" i="46"/>
  <c r="AO946" i="46"/>
  <c r="AP946" i="46" s="1"/>
  <c r="AN946" i="46"/>
  <c r="AM946" i="46"/>
  <c r="AL946" i="46"/>
  <c r="AK946" i="46"/>
  <c r="BN946" i="46" s="1"/>
  <c r="AJ946" i="46"/>
  <c r="AI946" i="46"/>
  <c r="AH946" i="46"/>
  <c r="AG946" i="46"/>
  <c r="AE946" i="46"/>
  <c r="AF946" i="46" s="1"/>
  <c r="AC946" i="46"/>
  <c r="W946" i="46"/>
  <c r="V946" i="46"/>
  <c r="U946" i="46"/>
  <c r="T946" i="46"/>
  <c r="S946" i="46"/>
  <c r="R946" i="46"/>
  <c r="Q946" i="46"/>
  <c r="BS945" i="46"/>
  <c r="BM945" i="46"/>
  <c r="BO945" i="46" s="1"/>
  <c r="BL945" i="46"/>
  <c r="BJ945" i="46"/>
  <c r="BN945" i="46" s="1"/>
  <c r="BI945" i="46"/>
  <c r="AX945" i="46"/>
  <c r="BT945" i="46" s="1"/>
  <c r="AW945" i="46"/>
  <c r="BP945" i="46" s="1"/>
  <c r="AV945" i="46"/>
  <c r="AT945" i="46"/>
  <c r="AS945" i="46"/>
  <c r="AQ945" i="46"/>
  <c r="AO945" i="46"/>
  <c r="AP945" i="46" s="1"/>
  <c r="AN945" i="46"/>
  <c r="AM945" i="46"/>
  <c r="AL945" i="46"/>
  <c r="AR945" i="46" s="1"/>
  <c r="AK945" i="46"/>
  <c r="AU945" i="46" s="1"/>
  <c r="BF945" i="46" s="1"/>
  <c r="AJ945" i="46"/>
  <c r="AI945" i="46"/>
  <c r="AH945" i="46"/>
  <c r="AE945" i="46"/>
  <c r="AF945" i="46" s="1"/>
  <c r="AG945" i="46" s="1"/>
  <c r="AC945" i="46"/>
  <c r="W945" i="46"/>
  <c r="V945" i="46"/>
  <c r="U945" i="46"/>
  <c r="T945" i="46"/>
  <c r="S945" i="46"/>
  <c r="R945" i="46"/>
  <c r="Q945" i="46"/>
  <c r="BS944" i="46"/>
  <c r="BM944" i="46"/>
  <c r="BL944" i="46"/>
  <c r="BJ944" i="46"/>
  <c r="BI944" i="46"/>
  <c r="BB944" i="46"/>
  <c r="AW944" i="46"/>
  <c r="AZ944" i="46" s="1"/>
  <c r="AV944" i="46"/>
  <c r="AX944" i="46" s="1"/>
  <c r="AU944" i="46"/>
  <c r="BF944" i="46" s="1"/>
  <c r="AT944" i="46"/>
  <c r="AS944" i="46"/>
  <c r="AQ944" i="46"/>
  <c r="AO944" i="46"/>
  <c r="AP944" i="46" s="1"/>
  <c r="AN944" i="46"/>
  <c r="AM944" i="46"/>
  <c r="AL944" i="46"/>
  <c r="AR944" i="46" s="1"/>
  <c r="AK944" i="46"/>
  <c r="AJ944" i="46"/>
  <c r="AI944" i="46"/>
  <c r="AH944" i="46"/>
  <c r="AE944" i="46"/>
  <c r="AF944" i="46" s="1"/>
  <c r="AG944" i="46" s="1"/>
  <c r="AC944" i="46"/>
  <c r="W944" i="46"/>
  <c r="V944" i="46"/>
  <c r="U944" i="46"/>
  <c r="T944" i="46"/>
  <c r="S944" i="46"/>
  <c r="R944" i="46"/>
  <c r="Q944" i="46"/>
  <c r="BS943" i="46"/>
  <c r="BM943" i="46"/>
  <c r="BL943" i="46"/>
  <c r="BJ943" i="46"/>
  <c r="BI943" i="46"/>
  <c r="AW943" i="46"/>
  <c r="BP943" i="46" s="1"/>
  <c r="AV943" i="46"/>
  <c r="AT943" i="46"/>
  <c r="AS943" i="46"/>
  <c r="BO943" i="46" s="1"/>
  <c r="AR943" i="46"/>
  <c r="AQ943" i="46"/>
  <c r="AO943" i="46"/>
  <c r="AP943" i="46" s="1"/>
  <c r="AN943" i="46"/>
  <c r="AM943" i="46"/>
  <c r="AL943" i="46"/>
  <c r="AK943" i="46"/>
  <c r="AJ943" i="46"/>
  <c r="AI943" i="46"/>
  <c r="AH943" i="46"/>
  <c r="AE943" i="46"/>
  <c r="AF943" i="46" s="1"/>
  <c r="AG943" i="46" s="1"/>
  <c r="AC943" i="46"/>
  <c r="W943" i="46"/>
  <c r="V943" i="46"/>
  <c r="U943" i="46"/>
  <c r="T943" i="46"/>
  <c r="S943" i="46"/>
  <c r="R943" i="46"/>
  <c r="Q943" i="46"/>
  <c r="BS942" i="46"/>
  <c r="BM942" i="46"/>
  <c r="BL942" i="46"/>
  <c r="BJ942" i="46"/>
  <c r="BI942" i="46"/>
  <c r="AW942" i="46"/>
  <c r="BG942" i="46" s="1"/>
  <c r="BH942" i="46" s="1"/>
  <c r="AV942" i="46"/>
  <c r="AX942" i="46" s="1"/>
  <c r="BT942" i="46" s="1"/>
  <c r="AT942" i="46"/>
  <c r="AS942" i="46"/>
  <c r="BO942" i="46" s="1"/>
  <c r="AQ942" i="46"/>
  <c r="AO942" i="46"/>
  <c r="AP942" i="46" s="1"/>
  <c r="AN942" i="46"/>
  <c r="AM942" i="46"/>
  <c r="AL942" i="46"/>
  <c r="AR942" i="46" s="1"/>
  <c r="AK942" i="46"/>
  <c r="AJ942" i="46"/>
  <c r="AI942" i="46"/>
  <c r="AH942" i="46"/>
  <c r="AE942" i="46"/>
  <c r="AF942" i="46" s="1"/>
  <c r="AG942" i="46" s="1"/>
  <c r="AC942" i="46"/>
  <c r="W942" i="46"/>
  <c r="V942" i="46"/>
  <c r="U942" i="46"/>
  <c r="T942" i="46"/>
  <c r="S942" i="46"/>
  <c r="R942" i="46"/>
  <c r="Q942" i="46"/>
  <c r="BS941" i="46"/>
  <c r="BM941" i="46"/>
  <c r="BL941" i="46"/>
  <c r="BJ941" i="46"/>
  <c r="BI941" i="46"/>
  <c r="BG941" i="46"/>
  <c r="BH941" i="46" s="1"/>
  <c r="AW941" i="46"/>
  <c r="AV941" i="46"/>
  <c r="AT941" i="46"/>
  <c r="AS941" i="46"/>
  <c r="AQ941" i="46"/>
  <c r="AP941" i="46"/>
  <c r="AO941" i="46"/>
  <c r="AN941" i="46"/>
  <c r="AM941" i="46"/>
  <c r="AL941" i="46"/>
  <c r="AR941" i="46" s="1"/>
  <c r="AK941" i="46"/>
  <c r="AJ941" i="46"/>
  <c r="AI941" i="46"/>
  <c r="AH941" i="46"/>
  <c r="AE941" i="46"/>
  <c r="AC941" i="46"/>
  <c r="W941" i="46"/>
  <c r="V941" i="46"/>
  <c r="U941" i="46"/>
  <c r="T941" i="46"/>
  <c r="S941" i="46"/>
  <c r="R941" i="46"/>
  <c r="Q941" i="46"/>
  <c r="BS940" i="46"/>
  <c r="BM940" i="46"/>
  <c r="BL940" i="46"/>
  <c r="BJ940" i="46"/>
  <c r="BI940" i="46"/>
  <c r="BH940" i="46"/>
  <c r="BG940" i="46"/>
  <c r="AW940" i="46"/>
  <c r="AV940" i="46"/>
  <c r="AT940" i="46"/>
  <c r="AS940" i="46"/>
  <c r="BO940" i="46" s="1"/>
  <c r="AR940" i="46"/>
  <c r="AQ940" i="46"/>
  <c r="AP940" i="46"/>
  <c r="AO940" i="46"/>
  <c r="AN940" i="46"/>
  <c r="AM940" i="46"/>
  <c r="AL940" i="46"/>
  <c r="AK940" i="46"/>
  <c r="AJ940" i="46"/>
  <c r="AI940" i="46"/>
  <c r="AH940" i="46"/>
  <c r="AE940" i="46"/>
  <c r="BP940" i="46" s="1"/>
  <c r="AC940" i="46"/>
  <c r="W940" i="46"/>
  <c r="V940" i="46"/>
  <c r="U940" i="46"/>
  <c r="T940" i="46"/>
  <c r="S940" i="46"/>
  <c r="R940" i="46"/>
  <c r="Q940" i="46"/>
  <c r="BS939" i="46"/>
  <c r="BM939" i="46"/>
  <c r="BL939" i="46"/>
  <c r="BJ939" i="46"/>
  <c r="BI939" i="46"/>
  <c r="AX939" i="46"/>
  <c r="AW939" i="46"/>
  <c r="BP939" i="46" s="1"/>
  <c r="AV939" i="46"/>
  <c r="AT939" i="46"/>
  <c r="AS939" i="46"/>
  <c r="AR939" i="46"/>
  <c r="AQ939" i="46"/>
  <c r="AP939" i="46"/>
  <c r="AO939" i="46"/>
  <c r="AN939" i="46"/>
  <c r="AM939" i="46"/>
  <c r="AL939" i="46"/>
  <c r="AK939" i="46"/>
  <c r="AJ939" i="46"/>
  <c r="AI939" i="46"/>
  <c r="AH939" i="46"/>
  <c r="AF939" i="46"/>
  <c r="AG939" i="46" s="1"/>
  <c r="AE939" i="46"/>
  <c r="AC939" i="46"/>
  <c r="W939" i="46"/>
  <c r="V939" i="46"/>
  <c r="U939" i="46"/>
  <c r="T939" i="46"/>
  <c r="S939" i="46"/>
  <c r="R939" i="46"/>
  <c r="Q939" i="46"/>
  <c r="BS938" i="46"/>
  <c r="BM938" i="46"/>
  <c r="BL938" i="46"/>
  <c r="BJ938" i="46"/>
  <c r="BI938" i="46"/>
  <c r="AX938" i="46"/>
  <c r="AW938" i="46"/>
  <c r="BP938" i="46" s="1"/>
  <c r="AV938" i="46"/>
  <c r="AT938" i="46"/>
  <c r="AS938" i="46"/>
  <c r="BO938" i="46" s="1"/>
  <c r="AQ938" i="46"/>
  <c r="AO938" i="46"/>
  <c r="AP938" i="46" s="1"/>
  <c r="AN938" i="46"/>
  <c r="AM938" i="46"/>
  <c r="AL938" i="46"/>
  <c r="AR938" i="46" s="1"/>
  <c r="AK938" i="46"/>
  <c r="AJ938" i="46"/>
  <c r="AI938" i="46"/>
  <c r="AH938" i="46"/>
  <c r="AG938" i="46"/>
  <c r="AE938" i="46"/>
  <c r="AF938" i="46" s="1"/>
  <c r="AC938" i="46"/>
  <c r="W938" i="46"/>
  <c r="V938" i="46"/>
  <c r="U938" i="46"/>
  <c r="T938" i="46"/>
  <c r="S938" i="46"/>
  <c r="R938" i="46"/>
  <c r="Q938" i="46"/>
  <c r="BS937" i="46"/>
  <c r="BM937" i="46"/>
  <c r="BL937" i="46"/>
  <c r="BJ937" i="46"/>
  <c r="BN937" i="46" s="1"/>
  <c r="BI937" i="46"/>
  <c r="AW937" i="46"/>
  <c r="AV937" i="46"/>
  <c r="AX937" i="46" s="1"/>
  <c r="BT937" i="46" s="1"/>
  <c r="AT937" i="46"/>
  <c r="AS937" i="46"/>
  <c r="AQ937" i="46"/>
  <c r="AO937" i="46"/>
  <c r="AP937" i="46" s="1"/>
  <c r="AN937" i="46"/>
  <c r="AM937" i="46"/>
  <c r="AL937" i="46"/>
  <c r="AR937" i="46" s="1"/>
  <c r="AK937" i="46"/>
  <c r="AU937" i="46" s="1"/>
  <c r="BF937" i="46" s="1"/>
  <c r="AJ937" i="46"/>
  <c r="AI937" i="46"/>
  <c r="AH937" i="46"/>
  <c r="AE937" i="46"/>
  <c r="AF937" i="46" s="1"/>
  <c r="AG937" i="46" s="1"/>
  <c r="AC937" i="46"/>
  <c r="W937" i="46"/>
  <c r="V937" i="46"/>
  <c r="U937" i="46"/>
  <c r="T937" i="46"/>
  <c r="S937" i="46"/>
  <c r="R937" i="46"/>
  <c r="Q937" i="46"/>
  <c r="BT936" i="46"/>
  <c r="BS936" i="46"/>
  <c r="BM936" i="46"/>
  <c r="BL936" i="46"/>
  <c r="BJ936" i="46"/>
  <c r="BI936" i="46"/>
  <c r="AW936" i="46"/>
  <c r="AV936" i="46"/>
  <c r="AX936" i="46" s="1"/>
  <c r="AT936" i="46"/>
  <c r="AS936" i="46"/>
  <c r="AR936" i="46"/>
  <c r="AQ936" i="46"/>
  <c r="AO936" i="46"/>
  <c r="AP936" i="46" s="1"/>
  <c r="AN936" i="46"/>
  <c r="AM936" i="46"/>
  <c r="AL936" i="46"/>
  <c r="AK936" i="46"/>
  <c r="AJ936" i="46"/>
  <c r="AI936" i="46"/>
  <c r="AH936" i="46"/>
  <c r="AE936" i="46"/>
  <c r="AF936" i="46" s="1"/>
  <c r="AG936" i="46" s="1"/>
  <c r="AC936" i="46"/>
  <c r="W936" i="46"/>
  <c r="V936" i="46"/>
  <c r="U936" i="46"/>
  <c r="T936" i="46"/>
  <c r="S936" i="46"/>
  <c r="R936" i="46"/>
  <c r="Q936" i="46"/>
  <c r="BS935" i="46"/>
  <c r="BM935" i="46"/>
  <c r="BL935" i="46"/>
  <c r="BJ935" i="46"/>
  <c r="BI935" i="46"/>
  <c r="BG935" i="46"/>
  <c r="BH935" i="46" s="1"/>
  <c r="AW935" i="46"/>
  <c r="AV935" i="46"/>
  <c r="AT935" i="46"/>
  <c r="AS935" i="46"/>
  <c r="BO935" i="46" s="1"/>
  <c r="AQ935" i="46"/>
  <c r="AO935" i="46"/>
  <c r="AP935" i="46" s="1"/>
  <c r="AN935" i="46"/>
  <c r="AM935" i="46"/>
  <c r="AL935" i="46"/>
  <c r="AR935" i="46" s="1"/>
  <c r="AK935" i="46"/>
  <c r="AJ935" i="46"/>
  <c r="AI935" i="46"/>
  <c r="AH935" i="46"/>
  <c r="AE935" i="46"/>
  <c r="BP935" i="46" s="1"/>
  <c r="AC935" i="46"/>
  <c r="W935" i="46"/>
  <c r="V935" i="46"/>
  <c r="U935" i="46"/>
  <c r="T935" i="46"/>
  <c r="S935" i="46"/>
  <c r="R935" i="46"/>
  <c r="Q935" i="46"/>
  <c r="BS934" i="46"/>
  <c r="BM934" i="46"/>
  <c r="BL934" i="46"/>
  <c r="BJ934" i="46"/>
  <c r="BN934" i="46" s="1"/>
  <c r="BI934" i="46"/>
  <c r="BE934" i="46"/>
  <c r="AW934" i="46"/>
  <c r="AV934" i="46"/>
  <c r="AU934" i="46"/>
  <c r="BF934" i="46" s="1"/>
  <c r="AT934" i="46"/>
  <c r="AS934" i="46"/>
  <c r="AQ934" i="46"/>
  <c r="AP934" i="46"/>
  <c r="AO934" i="46"/>
  <c r="AN934" i="46"/>
  <c r="AM934" i="46"/>
  <c r="AL934" i="46"/>
  <c r="AR934" i="46" s="1"/>
  <c r="AK934" i="46"/>
  <c r="AJ934" i="46"/>
  <c r="AI934" i="46"/>
  <c r="AH934" i="46"/>
  <c r="AE934" i="46"/>
  <c r="AF934" i="46" s="1"/>
  <c r="AG934" i="46" s="1"/>
  <c r="AC934" i="46"/>
  <c r="W934" i="46"/>
  <c r="V934" i="46"/>
  <c r="U934" i="46"/>
  <c r="T934" i="46"/>
  <c r="S934" i="46"/>
  <c r="R934" i="46"/>
  <c r="Q934" i="46"/>
  <c r="BS933" i="46"/>
  <c r="BM933" i="46"/>
  <c r="BL933" i="46"/>
  <c r="BJ933" i="46"/>
  <c r="BI933" i="46"/>
  <c r="AW933" i="46"/>
  <c r="BP933" i="46" s="1"/>
  <c r="BK933" i="46" s="1"/>
  <c r="AV933" i="46"/>
  <c r="AX933" i="46" s="1"/>
  <c r="AT933" i="46"/>
  <c r="AS933" i="46"/>
  <c r="BO933" i="46" s="1"/>
  <c r="AQ933" i="46"/>
  <c r="AP933" i="46"/>
  <c r="AO933" i="46"/>
  <c r="AN933" i="46"/>
  <c r="AM933" i="46"/>
  <c r="AL933" i="46"/>
  <c r="AR933" i="46" s="1"/>
  <c r="AK933" i="46"/>
  <c r="AJ933" i="46"/>
  <c r="AI933" i="46"/>
  <c r="AH933" i="46"/>
  <c r="AE933" i="46"/>
  <c r="AF933" i="46" s="1"/>
  <c r="AG933" i="46" s="1"/>
  <c r="AC933" i="46"/>
  <c r="W933" i="46"/>
  <c r="V933" i="46"/>
  <c r="U933" i="46"/>
  <c r="T933" i="46"/>
  <c r="S933" i="46"/>
  <c r="R933" i="46"/>
  <c r="Q933" i="46"/>
  <c r="BS932" i="46"/>
  <c r="BP932" i="46"/>
  <c r="BM932" i="46"/>
  <c r="BL932" i="46"/>
  <c r="BJ932" i="46"/>
  <c r="BI932" i="46"/>
  <c r="BG932" i="46"/>
  <c r="BH932" i="46" s="1"/>
  <c r="AW932" i="46"/>
  <c r="AV932" i="46"/>
  <c r="AX932" i="46" s="1"/>
  <c r="AT932" i="46"/>
  <c r="AS932" i="46"/>
  <c r="AQ932" i="46"/>
  <c r="AO932" i="46"/>
  <c r="AP932" i="46" s="1"/>
  <c r="AN932" i="46"/>
  <c r="AM932" i="46"/>
  <c r="AL932" i="46"/>
  <c r="AR932" i="46" s="1"/>
  <c r="AK932" i="46"/>
  <c r="AJ932" i="46"/>
  <c r="AI932" i="46"/>
  <c r="AH932" i="46"/>
  <c r="AF932" i="46"/>
  <c r="AG932" i="46" s="1"/>
  <c r="AE932" i="46"/>
  <c r="AC932" i="46"/>
  <c r="W932" i="46"/>
  <c r="V932" i="46"/>
  <c r="U932" i="46"/>
  <c r="T932" i="46"/>
  <c r="S932" i="46"/>
  <c r="R932" i="46"/>
  <c r="Q932" i="46"/>
  <c r="BS931" i="46"/>
  <c r="BM931" i="46"/>
  <c r="BL931" i="46"/>
  <c r="BJ931" i="46"/>
  <c r="BI931" i="46"/>
  <c r="AW931" i="46"/>
  <c r="AV931" i="46"/>
  <c r="AX931" i="46" s="1"/>
  <c r="AT931" i="46"/>
  <c r="AS931" i="46"/>
  <c r="AQ931" i="46"/>
  <c r="AO931" i="46"/>
  <c r="AP931" i="46" s="1"/>
  <c r="AN931" i="46"/>
  <c r="AM931" i="46"/>
  <c r="AL931" i="46"/>
  <c r="AR931" i="46" s="1"/>
  <c r="AK931" i="46"/>
  <c r="AJ931" i="46"/>
  <c r="AI931" i="46"/>
  <c r="AH931" i="46"/>
  <c r="AG931" i="46"/>
  <c r="AF931" i="46"/>
  <c r="AE931" i="46"/>
  <c r="AC931" i="46"/>
  <c r="W931" i="46"/>
  <c r="V931" i="46"/>
  <c r="U931" i="46"/>
  <c r="T931" i="46"/>
  <c r="S931" i="46"/>
  <c r="R931" i="46"/>
  <c r="Q931" i="46"/>
  <c r="BS930" i="46"/>
  <c r="BM930" i="46"/>
  <c r="BL930" i="46"/>
  <c r="BJ930" i="46"/>
  <c r="BI930" i="46"/>
  <c r="AW930" i="46"/>
  <c r="AV930" i="46"/>
  <c r="AX930" i="46" s="1"/>
  <c r="BT930" i="46" s="1"/>
  <c r="AU930" i="46"/>
  <c r="BE930" i="46" s="1"/>
  <c r="AT930" i="46"/>
  <c r="AS930" i="46"/>
  <c r="AQ930" i="46"/>
  <c r="AP930" i="46"/>
  <c r="AO930" i="46"/>
  <c r="AN930" i="46"/>
  <c r="AM930" i="46"/>
  <c r="AL930" i="46"/>
  <c r="AR930" i="46" s="1"/>
  <c r="AK930" i="46"/>
  <c r="AJ930" i="46"/>
  <c r="AI930" i="46"/>
  <c r="AH930" i="46"/>
  <c r="AE930" i="46"/>
  <c r="AF930" i="46" s="1"/>
  <c r="AG930" i="46" s="1"/>
  <c r="AC930" i="46"/>
  <c r="W930" i="46"/>
  <c r="V930" i="46"/>
  <c r="U930" i="46"/>
  <c r="T930" i="46"/>
  <c r="S930" i="46"/>
  <c r="R930" i="46"/>
  <c r="Q930" i="46"/>
  <c r="BS929" i="46"/>
  <c r="BM929" i="46"/>
  <c r="BL929" i="46"/>
  <c r="BJ929" i="46"/>
  <c r="BI929" i="46"/>
  <c r="AW929" i="46"/>
  <c r="AV929" i="46"/>
  <c r="AT929" i="46"/>
  <c r="AS929" i="46"/>
  <c r="AQ929" i="46"/>
  <c r="AO929" i="46"/>
  <c r="AP929" i="46" s="1"/>
  <c r="AN929" i="46"/>
  <c r="AM929" i="46"/>
  <c r="AL929" i="46"/>
  <c r="AR929" i="46" s="1"/>
  <c r="AK929" i="46"/>
  <c r="BN929" i="46" s="1"/>
  <c r="AJ929" i="46"/>
  <c r="AI929" i="46"/>
  <c r="AH929" i="46"/>
  <c r="AE929" i="46"/>
  <c r="AF929" i="46" s="1"/>
  <c r="AG929" i="46" s="1"/>
  <c r="AC929" i="46"/>
  <c r="W929" i="46"/>
  <c r="V929" i="46"/>
  <c r="U929" i="46"/>
  <c r="T929" i="46"/>
  <c r="S929" i="46"/>
  <c r="R929" i="46"/>
  <c r="Q929" i="46"/>
  <c r="BS928" i="46"/>
  <c r="BM928" i="46"/>
  <c r="BL928" i="46"/>
  <c r="BJ928" i="46"/>
  <c r="BI928" i="46"/>
  <c r="AW928" i="46"/>
  <c r="AV928" i="46"/>
  <c r="AX928" i="46" s="1"/>
  <c r="AT928" i="46"/>
  <c r="AS928" i="46"/>
  <c r="AR928" i="46"/>
  <c r="AQ928" i="46"/>
  <c r="AO928" i="46"/>
  <c r="AP928" i="46" s="1"/>
  <c r="AN928" i="46"/>
  <c r="AM928" i="46"/>
  <c r="AL928" i="46"/>
  <c r="AK928" i="46"/>
  <c r="AU928" i="46" s="1"/>
  <c r="BA928" i="46" s="1"/>
  <c r="BC928" i="46" s="1"/>
  <c r="AJ928" i="46"/>
  <c r="AI928" i="46"/>
  <c r="AH928" i="46"/>
  <c r="AE928" i="46"/>
  <c r="AF928" i="46" s="1"/>
  <c r="AG928" i="46" s="1"/>
  <c r="AC928" i="46"/>
  <c r="W928" i="46"/>
  <c r="V928" i="46"/>
  <c r="U928" i="46"/>
  <c r="T928" i="46"/>
  <c r="S928" i="46"/>
  <c r="R928" i="46"/>
  <c r="Q928" i="46"/>
  <c r="BS927" i="46"/>
  <c r="BM927" i="46"/>
  <c r="BL927" i="46"/>
  <c r="BJ927" i="46"/>
  <c r="BI927" i="46"/>
  <c r="AW927" i="46"/>
  <c r="BG927" i="46" s="1"/>
  <c r="BH927" i="46" s="1"/>
  <c r="AV927" i="46"/>
  <c r="AT927" i="46"/>
  <c r="AS927" i="46"/>
  <c r="AQ927" i="46"/>
  <c r="AO927" i="46"/>
  <c r="AP927" i="46" s="1"/>
  <c r="AN927" i="46"/>
  <c r="AM927" i="46"/>
  <c r="AL927" i="46"/>
  <c r="AR927" i="46" s="1"/>
  <c r="AK927" i="46"/>
  <c r="AU927" i="46" s="1"/>
  <c r="AJ927" i="46"/>
  <c r="AI927" i="46"/>
  <c r="AH927" i="46"/>
  <c r="AE927" i="46"/>
  <c r="AF927" i="46" s="1"/>
  <c r="AG927" i="46" s="1"/>
  <c r="AC927" i="46"/>
  <c r="W927" i="46"/>
  <c r="V927" i="46"/>
  <c r="U927" i="46"/>
  <c r="T927" i="46"/>
  <c r="S927" i="46"/>
  <c r="R927" i="46"/>
  <c r="Q927" i="46"/>
  <c r="BS926" i="46"/>
  <c r="BM926" i="46"/>
  <c r="BL926" i="46"/>
  <c r="BJ926" i="46"/>
  <c r="BI926" i="46"/>
  <c r="AW926" i="46"/>
  <c r="BG926" i="46" s="1"/>
  <c r="BH926" i="46" s="1"/>
  <c r="AV926" i="46"/>
  <c r="AT926" i="46"/>
  <c r="AS926" i="46"/>
  <c r="BO926" i="46" s="1"/>
  <c r="AR926" i="46"/>
  <c r="AQ926" i="46"/>
  <c r="AP926" i="46"/>
  <c r="AO926" i="46"/>
  <c r="AN926" i="46"/>
  <c r="AM926" i="46"/>
  <c r="AL926" i="46"/>
  <c r="AK926" i="46"/>
  <c r="AJ926" i="46"/>
  <c r="AI926" i="46"/>
  <c r="AH926" i="46"/>
  <c r="AE926" i="46"/>
  <c r="AF926" i="46" s="1"/>
  <c r="AG926" i="46" s="1"/>
  <c r="AC926" i="46"/>
  <c r="W926" i="46"/>
  <c r="V926" i="46"/>
  <c r="U926" i="46"/>
  <c r="T926" i="46"/>
  <c r="S926" i="46"/>
  <c r="R926" i="46"/>
  <c r="Q926" i="46"/>
  <c r="BS925" i="46"/>
  <c r="BM925" i="46"/>
  <c r="BL925" i="46"/>
  <c r="BJ925" i="46"/>
  <c r="BI925" i="46"/>
  <c r="AX925" i="46"/>
  <c r="AW925" i="46"/>
  <c r="AV925" i="46"/>
  <c r="AT925" i="46"/>
  <c r="AS925" i="46"/>
  <c r="BO925" i="46" s="1"/>
  <c r="AQ925" i="46"/>
  <c r="AO925" i="46"/>
  <c r="AP925" i="46" s="1"/>
  <c r="AN925" i="46"/>
  <c r="AM925" i="46"/>
  <c r="AL925" i="46"/>
  <c r="AR925" i="46" s="1"/>
  <c r="AK925" i="46"/>
  <c r="AJ925" i="46"/>
  <c r="AI925" i="46"/>
  <c r="AH925" i="46"/>
  <c r="AE925" i="46"/>
  <c r="AF925" i="46" s="1"/>
  <c r="AG925" i="46" s="1"/>
  <c r="AC925" i="46"/>
  <c r="W925" i="46"/>
  <c r="V925" i="46"/>
  <c r="U925" i="46"/>
  <c r="T925" i="46"/>
  <c r="S925" i="46"/>
  <c r="R925" i="46"/>
  <c r="Q925" i="46"/>
  <c r="BS924" i="46"/>
  <c r="BM924" i="46"/>
  <c r="BL924" i="46"/>
  <c r="BJ924" i="46"/>
  <c r="BN924" i="46" s="1"/>
  <c r="BI924" i="46"/>
  <c r="BB924" i="46"/>
  <c r="AX924" i="46"/>
  <c r="AW924" i="46"/>
  <c r="AV924" i="46"/>
  <c r="AT924" i="46"/>
  <c r="AS924" i="46"/>
  <c r="AQ924" i="46"/>
  <c r="AP924" i="46"/>
  <c r="AO924" i="46"/>
  <c r="AN924" i="46"/>
  <c r="AM924" i="46"/>
  <c r="AL924" i="46"/>
  <c r="AR924" i="46" s="1"/>
  <c r="AK924" i="46"/>
  <c r="AU924" i="46" s="1"/>
  <c r="BF924" i="46" s="1"/>
  <c r="AJ924" i="46"/>
  <c r="AI924" i="46"/>
  <c r="AH924" i="46"/>
  <c r="AE924" i="46"/>
  <c r="AF924" i="46" s="1"/>
  <c r="AG924" i="46" s="1"/>
  <c r="AC924" i="46"/>
  <c r="W924" i="46"/>
  <c r="V924" i="46"/>
  <c r="U924" i="46"/>
  <c r="T924" i="46"/>
  <c r="S924" i="46"/>
  <c r="R924" i="46"/>
  <c r="Q924" i="46"/>
  <c r="BS923" i="46"/>
  <c r="BO923" i="46"/>
  <c r="BM923" i="46"/>
  <c r="BL923" i="46"/>
  <c r="BJ923" i="46"/>
  <c r="BI923" i="46"/>
  <c r="BG923" i="46"/>
  <c r="BH923" i="46" s="1"/>
  <c r="AZ923" i="46"/>
  <c r="AY923" i="46"/>
  <c r="AW923" i="46"/>
  <c r="AV923" i="46"/>
  <c r="AX923" i="46" s="1"/>
  <c r="BT923" i="46" s="1"/>
  <c r="AU923" i="46"/>
  <c r="BB923" i="46" s="1"/>
  <c r="AT923" i="46"/>
  <c r="AS923" i="46"/>
  <c r="AQ923" i="46"/>
  <c r="AO923" i="46"/>
  <c r="AP923" i="46" s="1"/>
  <c r="AN923" i="46"/>
  <c r="AM923" i="46"/>
  <c r="AL923" i="46"/>
  <c r="AR923" i="46" s="1"/>
  <c r="AK923" i="46"/>
  <c r="AJ923" i="46"/>
  <c r="AI923" i="46"/>
  <c r="AH923" i="46"/>
  <c r="AE923" i="46"/>
  <c r="AF923" i="46" s="1"/>
  <c r="AG923" i="46" s="1"/>
  <c r="AC923" i="46"/>
  <c r="W923" i="46"/>
  <c r="V923" i="46"/>
  <c r="U923" i="46"/>
  <c r="T923" i="46"/>
  <c r="S923" i="46"/>
  <c r="R923" i="46"/>
  <c r="Q923" i="46"/>
  <c r="BS922" i="46"/>
  <c r="BN922" i="46"/>
  <c r="BM922" i="46"/>
  <c r="BL922" i="46"/>
  <c r="BJ922" i="46"/>
  <c r="BI922" i="46"/>
  <c r="AW922" i="46"/>
  <c r="AV922" i="46"/>
  <c r="BE922" i="46" s="1"/>
  <c r="AT922" i="46"/>
  <c r="AS922" i="46"/>
  <c r="AR922" i="46"/>
  <c r="AQ922" i="46"/>
  <c r="AO922" i="46"/>
  <c r="AP922" i="46" s="1"/>
  <c r="AN922" i="46"/>
  <c r="AM922" i="46"/>
  <c r="AL922" i="46"/>
  <c r="AK922" i="46"/>
  <c r="AU922" i="46" s="1"/>
  <c r="AJ922" i="46"/>
  <c r="AI922" i="46"/>
  <c r="AH922" i="46"/>
  <c r="AG922" i="46"/>
  <c r="AE922" i="46"/>
  <c r="AF922" i="46" s="1"/>
  <c r="AC922" i="46"/>
  <c r="W922" i="46"/>
  <c r="V922" i="46"/>
  <c r="U922" i="46"/>
  <c r="T922" i="46"/>
  <c r="S922" i="46"/>
  <c r="R922" i="46"/>
  <c r="Q922" i="46"/>
  <c r="BS921" i="46"/>
  <c r="BP921" i="46"/>
  <c r="BM921" i="46"/>
  <c r="BL921" i="46"/>
  <c r="BJ921" i="46"/>
  <c r="BI921" i="46"/>
  <c r="AW921" i="46"/>
  <c r="AV921" i="46"/>
  <c r="AX921" i="46" s="1"/>
  <c r="AT921" i="46"/>
  <c r="AS921" i="46"/>
  <c r="BO921" i="46" s="1"/>
  <c r="AQ921" i="46"/>
  <c r="AO921" i="46"/>
  <c r="AP921" i="46" s="1"/>
  <c r="AN921" i="46"/>
  <c r="AM921" i="46"/>
  <c r="AL921" i="46"/>
  <c r="AR921" i="46" s="1"/>
  <c r="AK921" i="46"/>
  <c r="AJ921" i="46"/>
  <c r="AI921" i="46"/>
  <c r="AH921" i="46"/>
  <c r="AE921" i="46"/>
  <c r="AF921" i="46" s="1"/>
  <c r="AG921" i="46" s="1"/>
  <c r="AC921" i="46"/>
  <c r="W921" i="46"/>
  <c r="V921" i="46"/>
  <c r="U921" i="46"/>
  <c r="T921" i="46"/>
  <c r="S921" i="46"/>
  <c r="R921" i="46"/>
  <c r="Q921" i="46"/>
  <c r="BS920" i="46"/>
  <c r="BM920" i="46"/>
  <c r="BL920" i="46"/>
  <c r="BJ920" i="46"/>
  <c r="BI920" i="46"/>
  <c r="AW920" i="46"/>
  <c r="AV920" i="46"/>
  <c r="AX920" i="46" s="1"/>
  <c r="AT920" i="46"/>
  <c r="AS920" i="46"/>
  <c r="AQ920" i="46"/>
  <c r="AO920" i="46"/>
  <c r="AP920" i="46" s="1"/>
  <c r="AN920" i="46"/>
  <c r="AM920" i="46"/>
  <c r="AL920" i="46"/>
  <c r="AR920" i="46" s="1"/>
  <c r="AK920" i="46"/>
  <c r="AJ920" i="46"/>
  <c r="AI920" i="46"/>
  <c r="AH920" i="46"/>
  <c r="AE920" i="46"/>
  <c r="AF920" i="46" s="1"/>
  <c r="AG920" i="46" s="1"/>
  <c r="AC920" i="46"/>
  <c r="W920" i="46"/>
  <c r="V920" i="46"/>
  <c r="U920" i="46"/>
  <c r="T920" i="46"/>
  <c r="S920" i="46"/>
  <c r="R920" i="46"/>
  <c r="Q920" i="46"/>
  <c r="BS919" i="46"/>
  <c r="BM919" i="46"/>
  <c r="BL919" i="46"/>
  <c r="BJ919" i="46"/>
  <c r="BI919" i="46"/>
  <c r="AX919" i="46"/>
  <c r="BT919" i="46" s="1"/>
  <c r="AW919" i="46"/>
  <c r="AY919" i="46" s="1"/>
  <c r="AV919" i="46"/>
  <c r="AU919" i="46"/>
  <c r="BF919" i="46" s="1"/>
  <c r="AT919" i="46"/>
  <c r="AS919" i="46"/>
  <c r="AQ919" i="46"/>
  <c r="AO919" i="46"/>
  <c r="AP919" i="46" s="1"/>
  <c r="AN919" i="46"/>
  <c r="AM919" i="46"/>
  <c r="AL919" i="46"/>
  <c r="AR919" i="46" s="1"/>
  <c r="AK919" i="46"/>
  <c r="AJ919" i="46"/>
  <c r="AI919" i="46"/>
  <c r="AH919" i="46"/>
  <c r="AE919" i="46"/>
  <c r="AF919" i="46" s="1"/>
  <c r="AG919" i="46" s="1"/>
  <c r="AC919" i="46"/>
  <c r="W919" i="46"/>
  <c r="V919" i="46"/>
  <c r="U919" i="46"/>
  <c r="T919" i="46"/>
  <c r="S919" i="46"/>
  <c r="R919" i="46"/>
  <c r="Q919" i="46"/>
  <c r="BS918" i="46"/>
  <c r="BM918" i="46"/>
  <c r="BL918" i="46"/>
  <c r="BJ918" i="46"/>
  <c r="BI918" i="46"/>
  <c r="AW918" i="46"/>
  <c r="AV918" i="46"/>
  <c r="AT918" i="46"/>
  <c r="AS918" i="46"/>
  <c r="BO918" i="46" s="1"/>
  <c r="AQ918" i="46"/>
  <c r="AO918" i="46"/>
  <c r="AP918" i="46" s="1"/>
  <c r="AN918" i="46"/>
  <c r="AM918" i="46"/>
  <c r="AL918" i="46"/>
  <c r="AR918" i="46" s="1"/>
  <c r="AK918" i="46"/>
  <c r="AU918" i="46" s="1"/>
  <c r="AJ918" i="46"/>
  <c r="AI918" i="46"/>
  <c r="AH918" i="46"/>
  <c r="AF918" i="46"/>
  <c r="AG918" i="46" s="1"/>
  <c r="AE918" i="46"/>
  <c r="AC918" i="46"/>
  <c r="W918" i="46"/>
  <c r="V918" i="46"/>
  <c r="U918" i="46"/>
  <c r="T918" i="46"/>
  <c r="S918" i="46"/>
  <c r="R918" i="46"/>
  <c r="Q918" i="46"/>
  <c r="BS917" i="46"/>
  <c r="BM917" i="46"/>
  <c r="BL917" i="46"/>
  <c r="BJ917" i="46"/>
  <c r="BI917" i="46"/>
  <c r="AY917" i="46"/>
  <c r="AW917" i="46"/>
  <c r="AV917" i="46"/>
  <c r="AX917" i="46" s="1"/>
  <c r="BT917" i="46" s="1"/>
  <c r="AT917" i="46"/>
  <c r="AS917" i="46"/>
  <c r="AR917" i="46"/>
  <c r="AQ917" i="46"/>
  <c r="AP917" i="46"/>
  <c r="AO917" i="46"/>
  <c r="AN917" i="46"/>
  <c r="AM917" i="46"/>
  <c r="AL917" i="46"/>
  <c r="AK917" i="46"/>
  <c r="AJ917" i="46"/>
  <c r="AI917" i="46"/>
  <c r="AH917" i="46"/>
  <c r="AF917" i="46"/>
  <c r="AG917" i="46" s="1"/>
  <c r="AE917" i="46"/>
  <c r="AC917" i="46"/>
  <c r="W917" i="46"/>
  <c r="V917" i="46"/>
  <c r="U917" i="46"/>
  <c r="T917" i="46"/>
  <c r="S917" i="46"/>
  <c r="R917" i="46"/>
  <c r="Q917" i="46"/>
  <c r="BS916" i="46"/>
  <c r="BM916" i="46"/>
  <c r="BL916" i="46"/>
  <c r="BJ916" i="46"/>
  <c r="BI916" i="46"/>
  <c r="AW916" i="46"/>
  <c r="AV916" i="46"/>
  <c r="BE916" i="46" s="1"/>
  <c r="AU916" i="46"/>
  <c r="BB916" i="46" s="1"/>
  <c r="AT916" i="46"/>
  <c r="AS916" i="46"/>
  <c r="AQ916" i="46"/>
  <c r="AP916" i="46"/>
  <c r="AO916" i="46"/>
  <c r="AN916" i="46"/>
  <c r="AM916" i="46"/>
  <c r="AL916" i="46"/>
  <c r="AR916" i="46" s="1"/>
  <c r="AK916" i="46"/>
  <c r="AJ916" i="46"/>
  <c r="AI916" i="46"/>
  <c r="AH916" i="46"/>
  <c r="AE916" i="46"/>
  <c r="AF916" i="46" s="1"/>
  <c r="AG916" i="46" s="1"/>
  <c r="AC916" i="46"/>
  <c r="W916" i="46"/>
  <c r="V916" i="46"/>
  <c r="U916" i="46"/>
  <c r="T916" i="46"/>
  <c r="S916" i="46"/>
  <c r="R916" i="46"/>
  <c r="Q916" i="46"/>
  <c r="BS915" i="46"/>
  <c r="BM915" i="46"/>
  <c r="BL915" i="46"/>
  <c r="BJ915" i="46"/>
  <c r="BI915" i="46"/>
  <c r="AX915" i="46"/>
  <c r="BT915" i="46" s="1"/>
  <c r="AW915" i="46"/>
  <c r="BG915" i="46" s="1"/>
  <c r="BH915" i="46" s="1"/>
  <c r="AV915" i="46"/>
  <c r="AT915" i="46"/>
  <c r="AS915" i="46"/>
  <c r="AQ915" i="46"/>
  <c r="AO915" i="46"/>
  <c r="AP915" i="46" s="1"/>
  <c r="AN915" i="46"/>
  <c r="AM915" i="46"/>
  <c r="AL915" i="46"/>
  <c r="AR915" i="46" s="1"/>
  <c r="AK915" i="46"/>
  <c r="BN915" i="46" s="1"/>
  <c r="AJ915" i="46"/>
  <c r="AI915" i="46"/>
  <c r="AH915" i="46"/>
  <c r="AE915" i="46"/>
  <c r="AC915" i="46"/>
  <c r="W915" i="46"/>
  <c r="V915" i="46"/>
  <c r="U915" i="46"/>
  <c r="T915" i="46"/>
  <c r="S915" i="46"/>
  <c r="R915" i="46"/>
  <c r="Q915" i="46"/>
  <c r="BS914" i="46"/>
  <c r="BM914" i="46"/>
  <c r="BL914" i="46"/>
  <c r="BJ914" i="46"/>
  <c r="BN914" i="46" s="1"/>
  <c r="BI914" i="46"/>
  <c r="BG914" i="46"/>
  <c r="BH914" i="46" s="1"/>
  <c r="AW914" i="46"/>
  <c r="AV914" i="46"/>
  <c r="AX914" i="46" s="1"/>
  <c r="AT914" i="46"/>
  <c r="AS914" i="46"/>
  <c r="AQ914" i="46"/>
  <c r="AO914" i="46"/>
  <c r="AP914" i="46" s="1"/>
  <c r="AN914" i="46"/>
  <c r="AM914" i="46"/>
  <c r="AL914" i="46"/>
  <c r="AR914" i="46" s="1"/>
  <c r="AK914" i="46"/>
  <c r="AU914" i="46" s="1"/>
  <c r="BB914" i="46" s="1"/>
  <c r="AJ914" i="46"/>
  <c r="AI914" i="46"/>
  <c r="AH914" i="46"/>
  <c r="AE914" i="46"/>
  <c r="AF914" i="46" s="1"/>
  <c r="AG914" i="46" s="1"/>
  <c r="AC914" i="46"/>
  <c r="W914" i="46"/>
  <c r="V914" i="46"/>
  <c r="U914" i="46"/>
  <c r="T914" i="46"/>
  <c r="S914" i="46"/>
  <c r="R914" i="46"/>
  <c r="Q914" i="46"/>
  <c r="BS913" i="46"/>
  <c r="BP913" i="46"/>
  <c r="BM913" i="46"/>
  <c r="BL913" i="46"/>
  <c r="BJ913" i="46"/>
  <c r="BI913" i="46"/>
  <c r="AY913" i="46"/>
  <c r="AW913" i="46"/>
  <c r="AV913" i="46"/>
  <c r="AX913" i="46" s="1"/>
  <c r="AT913" i="46"/>
  <c r="AS913" i="46"/>
  <c r="BO913" i="46" s="1"/>
  <c r="AQ913" i="46"/>
  <c r="AO913" i="46"/>
  <c r="AP913" i="46" s="1"/>
  <c r="AN913" i="46"/>
  <c r="AM913" i="46"/>
  <c r="AL913" i="46"/>
  <c r="AR913" i="46" s="1"/>
  <c r="AK913" i="46"/>
  <c r="AU913" i="46" s="1"/>
  <c r="AJ913" i="46"/>
  <c r="AI913" i="46"/>
  <c r="AH913" i="46"/>
  <c r="AF913" i="46"/>
  <c r="AG913" i="46" s="1"/>
  <c r="AE913" i="46"/>
  <c r="AC913" i="46"/>
  <c r="W913" i="46"/>
  <c r="V913" i="46"/>
  <c r="U913" i="46"/>
  <c r="T913" i="46"/>
  <c r="S913" i="46"/>
  <c r="R913" i="46"/>
  <c r="Q913" i="46"/>
  <c r="BS912" i="46"/>
  <c r="BM912" i="46"/>
  <c r="BL912" i="46"/>
  <c r="BJ912" i="46"/>
  <c r="BI912" i="46"/>
  <c r="AW912" i="46"/>
  <c r="AY912" i="46" s="1"/>
  <c r="AV912" i="46"/>
  <c r="AX912" i="46" s="1"/>
  <c r="AT912" i="46"/>
  <c r="AS912" i="46"/>
  <c r="BO912" i="46" s="1"/>
  <c r="AQ912" i="46"/>
  <c r="AP912" i="46"/>
  <c r="AO912" i="46"/>
  <c r="AN912" i="46"/>
  <c r="AM912" i="46"/>
  <c r="AL912" i="46"/>
  <c r="AR912" i="46" s="1"/>
  <c r="AK912" i="46"/>
  <c r="AJ912" i="46"/>
  <c r="AI912" i="46"/>
  <c r="AH912" i="46"/>
  <c r="AE912" i="46"/>
  <c r="AF912" i="46" s="1"/>
  <c r="AG912" i="46" s="1"/>
  <c r="AC912" i="46"/>
  <c r="W912" i="46"/>
  <c r="V912" i="46"/>
  <c r="U912" i="46"/>
  <c r="T912" i="46"/>
  <c r="S912" i="46"/>
  <c r="R912" i="46"/>
  <c r="Q912" i="46"/>
  <c r="BS911" i="46"/>
  <c r="BM911" i="46"/>
  <c r="BL911" i="46"/>
  <c r="BJ911" i="46"/>
  <c r="BI911" i="46"/>
  <c r="AW911" i="46"/>
  <c r="AV911" i="46"/>
  <c r="AX911" i="46" s="1"/>
  <c r="BT911" i="46" s="1"/>
  <c r="AT911" i="46"/>
  <c r="AS911" i="46"/>
  <c r="BO911" i="46" s="1"/>
  <c r="AR911" i="46"/>
  <c r="AQ911" i="46"/>
  <c r="AP911" i="46"/>
  <c r="AO911" i="46"/>
  <c r="AN911" i="46"/>
  <c r="AM911" i="46"/>
  <c r="AL911" i="46"/>
  <c r="AK911" i="46"/>
  <c r="AU911" i="46" s="1"/>
  <c r="BB911" i="46" s="1"/>
  <c r="AJ911" i="46"/>
  <c r="AI911" i="46"/>
  <c r="AH911" i="46"/>
  <c r="AE911" i="46"/>
  <c r="AF911" i="46" s="1"/>
  <c r="AG911" i="46" s="1"/>
  <c r="AC911" i="46"/>
  <c r="W911" i="46"/>
  <c r="V911" i="46"/>
  <c r="U911" i="46"/>
  <c r="T911" i="46"/>
  <c r="S911" i="46"/>
  <c r="R911" i="46"/>
  <c r="Q911" i="46"/>
  <c r="BS910" i="46"/>
  <c r="BM910" i="46"/>
  <c r="BL910" i="46"/>
  <c r="BJ910" i="46"/>
  <c r="BI910" i="46"/>
  <c r="AW910" i="46"/>
  <c r="BG910" i="46" s="1"/>
  <c r="BH910" i="46" s="1"/>
  <c r="AV910" i="46"/>
  <c r="AX910" i="46" s="1"/>
  <c r="BT910" i="46" s="1"/>
  <c r="AT910" i="46"/>
  <c r="AS910" i="46"/>
  <c r="AQ910" i="46"/>
  <c r="AP910" i="46"/>
  <c r="AO910" i="46"/>
  <c r="AN910" i="46"/>
  <c r="AM910" i="46"/>
  <c r="AL910" i="46"/>
  <c r="AR910" i="46" s="1"/>
  <c r="AK910" i="46"/>
  <c r="AU910" i="46" s="1"/>
  <c r="AJ910" i="46"/>
  <c r="AI910" i="46"/>
  <c r="AH910" i="46"/>
  <c r="AE910" i="46"/>
  <c r="AF910" i="46" s="1"/>
  <c r="AG910" i="46" s="1"/>
  <c r="AC910" i="46"/>
  <c r="W910" i="46"/>
  <c r="V910" i="46"/>
  <c r="U910" i="46"/>
  <c r="T910" i="46"/>
  <c r="S910" i="46"/>
  <c r="R910" i="46"/>
  <c r="Q910" i="46"/>
  <c r="BS909" i="46"/>
  <c r="BM909" i="46"/>
  <c r="BL909" i="46"/>
  <c r="BJ909" i="46"/>
  <c r="BI909" i="46"/>
  <c r="AX909" i="46"/>
  <c r="BT909" i="46" s="1"/>
  <c r="AW909" i="46"/>
  <c r="AV909" i="46"/>
  <c r="AT909" i="46"/>
  <c r="AS909" i="46"/>
  <c r="AR909" i="46"/>
  <c r="AQ909" i="46"/>
  <c r="AO909" i="46"/>
  <c r="AP909" i="46" s="1"/>
  <c r="AN909" i="46"/>
  <c r="AM909" i="46"/>
  <c r="AL909" i="46"/>
  <c r="AK909" i="46"/>
  <c r="AJ909" i="46"/>
  <c r="AI909" i="46"/>
  <c r="AH909" i="46"/>
  <c r="AG909" i="46"/>
  <c r="AE909" i="46"/>
  <c r="AF909" i="46" s="1"/>
  <c r="AC909" i="46"/>
  <c r="W909" i="46"/>
  <c r="V909" i="46"/>
  <c r="U909" i="46"/>
  <c r="T909" i="46"/>
  <c r="S909" i="46"/>
  <c r="R909" i="46"/>
  <c r="Q909" i="46"/>
  <c r="BS908" i="46"/>
  <c r="BM908" i="46"/>
  <c r="BL908" i="46"/>
  <c r="BJ908" i="46"/>
  <c r="BI908" i="46"/>
  <c r="AW908" i="46"/>
  <c r="BP908" i="46" s="1"/>
  <c r="BK908" i="46" s="1"/>
  <c r="AV908" i="46"/>
  <c r="AT908" i="46"/>
  <c r="AS908" i="46"/>
  <c r="AQ908" i="46"/>
  <c r="AO908" i="46"/>
  <c r="AP908" i="46" s="1"/>
  <c r="AN908" i="46"/>
  <c r="AM908" i="46"/>
  <c r="AL908" i="46"/>
  <c r="AR908" i="46" s="1"/>
  <c r="AK908" i="46"/>
  <c r="AU908" i="46" s="1"/>
  <c r="AJ908" i="46"/>
  <c r="AI908" i="46"/>
  <c r="AH908" i="46"/>
  <c r="AE908" i="46"/>
  <c r="AF908" i="46" s="1"/>
  <c r="AG908" i="46" s="1"/>
  <c r="AC908" i="46"/>
  <c r="W908" i="46"/>
  <c r="V908" i="46"/>
  <c r="U908" i="46"/>
  <c r="T908" i="46"/>
  <c r="S908" i="46"/>
  <c r="R908" i="46"/>
  <c r="Q908" i="46"/>
  <c r="BS907" i="46"/>
  <c r="BM907" i="46"/>
  <c r="BL907" i="46"/>
  <c r="BJ907" i="46"/>
  <c r="BI907" i="46"/>
  <c r="AW907" i="46"/>
  <c r="BG907" i="46" s="1"/>
  <c r="BH907" i="46" s="1"/>
  <c r="AV907" i="46"/>
  <c r="AX907" i="46" s="1"/>
  <c r="AT907" i="46"/>
  <c r="AS907" i="46"/>
  <c r="BO907" i="46" s="1"/>
  <c r="AR907" i="46"/>
  <c r="AQ907" i="46"/>
  <c r="AO907" i="46"/>
  <c r="AP907" i="46" s="1"/>
  <c r="AN907" i="46"/>
  <c r="AM907" i="46"/>
  <c r="AL907" i="46"/>
  <c r="AK907" i="46"/>
  <c r="AJ907" i="46"/>
  <c r="AI907" i="46"/>
  <c r="AH907" i="46"/>
  <c r="AE907" i="46"/>
  <c r="AF907" i="46" s="1"/>
  <c r="AG907" i="46" s="1"/>
  <c r="AC907" i="46"/>
  <c r="W907" i="46"/>
  <c r="V907" i="46"/>
  <c r="U907" i="46"/>
  <c r="T907" i="46"/>
  <c r="S907" i="46"/>
  <c r="R907" i="46"/>
  <c r="Q907" i="46"/>
  <c r="BS906" i="46"/>
  <c r="BM906" i="46"/>
  <c r="BL906" i="46"/>
  <c r="BJ906" i="46"/>
  <c r="BN906" i="46" s="1"/>
  <c r="BI906" i="46"/>
  <c r="AW906" i="46"/>
  <c r="BG906" i="46" s="1"/>
  <c r="BH906" i="46" s="1"/>
  <c r="AV906" i="46"/>
  <c r="AT906" i="46"/>
  <c r="AS906" i="46"/>
  <c r="AQ906" i="46"/>
  <c r="AO906" i="46"/>
  <c r="AP906" i="46" s="1"/>
  <c r="AN906" i="46"/>
  <c r="AM906" i="46"/>
  <c r="AL906" i="46"/>
  <c r="AR906" i="46" s="1"/>
  <c r="AK906" i="46"/>
  <c r="AJ906" i="46"/>
  <c r="AI906" i="46"/>
  <c r="AH906" i="46"/>
  <c r="AG906" i="46"/>
  <c r="AF906" i="46"/>
  <c r="AE906" i="46"/>
  <c r="AC906" i="46"/>
  <c r="W906" i="46"/>
  <c r="V906" i="46"/>
  <c r="U906" i="46"/>
  <c r="T906" i="46"/>
  <c r="S906" i="46"/>
  <c r="R906" i="46"/>
  <c r="Q906" i="46"/>
  <c r="BS905" i="46"/>
  <c r="BM905" i="46"/>
  <c r="BL905" i="46"/>
  <c r="BJ905" i="46"/>
  <c r="BI905" i="46"/>
  <c r="BG905" i="46"/>
  <c r="BH905" i="46" s="1"/>
  <c r="AW905" i="46"/>
  <c r="AV905" i="46"/>
  <c r="AU905" i="46"/>
  <c r="BF905" i="46" s="1"/>
  <c r="AT905" i="46"/>
  <c r="AS905" i="46"/>
  <c r="BO905" i="46" s="1"/>
  <c r="AQ905" i="46"/>
  <c r="AO905" i="46"/>
  <c r="AP905" i="46" s="1"/>
  <c r="AN905" i="46"/>
  <c r="AM905" i="46"/>
  <c r="AL905" i="46"/>
  <c r="AR905" i="46" s="1"/>
  <c r="AK905" i="46"/>
  <c r="AJ905" i="46"/>
  <c r="AI905" i="46"/>
  <c r="AH905" i="46"/>
  <c r="AE905" i="46"/>
  <c r="AF905" i="46" s="1"/>
  <c r="AG905" i="46" s="1"/>
  <c r="AC905" i="46"/>
  <c r="W905" i="46"/>
  <c r="V905" i="46"/>
  <c r="U905" i="46"/>
  <c r="T905" i="46"/>
  <c r="S905" i="46"/>
  <c r="R905" i="46"/>
  <c r="Q905" i="46"/>
  <c r="BS904" i="46"/>
  <c r="BM904" i="46"/>
  <c r="BL904" i="46"/>
  <c r="BJ904" i="46"/>
  <c r="BI904" i="46"/>
  <c r="BG904" i="46"/>
  <c r="BH904" i="46" s="1"/>
  <c r="AW904" i="46"/>
  <c r="AV904" i="46"/>
  <c r="AT904" i="46"/>
  <c r="AS904" i="46"/>
  <c r="AQ904" i="46"/>
  <c r="AP904" i="46"/>
  <c r="AO904" i="46"/>
  <c r="AN904" i="46"/>
  <c r="AM904" i="46"/>
  <c r="AL904" i="46"/>
  <c r="AR904" i="46" s="1"/>
  <c r="AK904" i="46"/>
  <c r="BN904" i="46" s="1"/>
  <c r="AJ904" i="46"/>
  <c r="AI904" i="46"/>
  <c r="AH904" i="46"/>
  <c r="AE904" i="46"/>
  <c r="BP904" i="46" s="1"/>
  <c r="AC904" i="46"/>
  <c r="W904" i="46"/>
  <c r="V904" i="46"/>
  <c r="U904" i="46"/>
  <c r="T904" i="46"/>
  <c r="S904" i="46"/>
  <c r="R904" i="46"/>
  <c r="Q904" i="46"/>
  <c r="BS903" i="46"/>
  <c r="BN903" i="46"/>
  <c r="BM903" i="46"/>
  <c r="BL903" i="46"/>
  <c r="BJ903" i="46"/>
  <c r="BI903" i="46"/>
  <c r="BA903" i="46"/>
  <c r="AW903" i="46"/>
  <c r="AV903" i="46"/>
  <c r="AX903" i="46" s="1"/>
  <c r="BT903" i="46" s="1"/>
  <c r="AU903" i="46"/>
  <c r="BB903" i="46" s="1"/>
  <c r="AT903" i="46"/>
  <c r="AS903" i="46"/>
  <c r="AQ903" i="46"/>
  <c r="AO903" i="46"/>
  <c r="AP903" i="46" s="1"/>
  <c r="AN903" i="46"/>
  <c r="AM903" i="46"/>
  <c r="AL903" i="46"/>
  <c r="AR903" i="46" s="1"/>
  <c r="AK903" i="46"/>
  <c r="AJ903" i="46"/>
  <c r="AI903" i="46"/>
  <c r="AH903" i="46"/>
  <c r="AE903" i="46"/>
  <c r="AF903" i="46" s="1"/>
  <c r="AG903" i="46" s="1"/>
  <c r="AC903" i="46"/>
  <c r="W903" i="46"/>
  <c r="V903" i="46"/>
  <c r="U903" i="46"/>
  <c r="T903" i="46"/>
  <c r="S903" i="46"/>
  <c r="R903" i="46"/>
  <c r="Q903" i="46"/>
  <c r="BS902" i="46"/>
  <c r="BM902" i="46"/>
  <c r="BL902" i="46"/>
  <c r="BJ902" i="46"/>
  <c r="BI902" i="46"/>
  <c r="AW902" i="46"/>
  <c r="AV902" i="46"/>
  <c r="AT902" i="46"/>
  <c r="AS902" i="46"/>
  <c r="AR902" i="46"/>
  <c r="AQ902" i="46"/>
  <c r="AO902" i="46"/>
  <c r="AP902" i="46" s="1"/>
  <c r="AN902" i="46"/>
  <c r="AM902" i="46"/>
  <c r="AL902" i="46"/>
  <c r="AK902" i="46"/>
  <c r="AJ902" i="46"/>
  <c r="AI902" i="46"/>
  <c r="AH902" i="46"/>
  <c r="AE902" i="46"/>
  <c r="AF902" i="46" s="1"/>
  <c r="AG902" i="46" s="1"/>
  <c r="AC902" i="46"/>
  <c r="W902" i="46"/>
  <c r="V902" i="46"/>
  <c r="U902" i="46"/>
  <c r="T902" i="46"/>
  <c r="S902" i="46"/>
  <c r="R902" i="46"/>
  <c r="Q902" i="46"/>
  <c r="BS901" i="46"/>
  <c r="BM901" i="46"/>
  <c r="BL901" i="46"/>
  <c r="BJ901" i="46"/>
  <c r="BI901" i="46"/>
  <c r="BG901" i="46"/>
  <c r="BH901" i="46" s="1"/>
  <c r="AX901" i="46"/>
  <c r="BT901" i="46" s="1"/>
  <c r="AW901" i="46"/>
  <c r="AV901" i="46"/>
  <c r="AU901" i="46"/>
  <c r="BA901" i="46" s="1"/>
  <c r="BC901" i="46" s="1"/>
  <c r="AT901" i="46"/>
  <c r="AS901" i="46"/>
  <c r="AQ901" i="46"/>
  <c r="AO901" i="46"/>
  <c r="AP901" i="46" s="1"/>
  <c r="AN901" i="46"/>
  <c r="AM901" i="46"/>
  <c r="AL901" i="46"/>
  <c r="AR901" i="46" s="1"/>
  <c r="AK901" i="46"/>
  <c r="BN901" i="46" s="1"/>
  <c r="AJ901" i="46"/>
  <c r="AI901" i="46"/>
  <c r="AH901" i="46"/>
  <c r="AE901" i="46"/>
  <c r="AF901" i="46" s="1"/>
  <c r="AG901" i="46" s="1"/>
  <c r="AC901" i="46"/>
  <c r="W901" i="46"/>
  <c r="V901" i="46"/>
  <c r="U901" i="46"/>
  <c r="T901" i="46"/>
  <c r="S901" i="46"/>
  <c r="R901" i="46"/>
  <c r="Q901" i="46"/>
  <c r="BS900" i="46"/>
  <c r="BM900" i="46"/>
  <c r="BL900" i="46"/>
  <c r="BJ900" i="46"/>
  <c r="BI900" i="46"/>
  <c r="AW900" i="46"/>
  <c r="AV900" i="46"/>
  <c r="AT900" i="46"/>
  <c r="AS900" i="46"/>
  <c r="AR900" i="46"/>
  <c r="AQ900" i="46"/>
  <c r="AO900" i="46"/>
  <c r="AP900" i="46" s="1"/>
  <c r="AN900" i="46"/>
  <c r="AM900" i="46"/>
  <c r="AL900" i="46"/>
  <c r="AK900" i="46"/>
  <c r="AJ900" i="46"/>
  <c r="AI900" i="46"/>
  <c r="AH900" i="46"/>
  <c r="AE900" i="46"/>
  <c r="AF900" i="46" s="1"/>
  <c r="AG900" i="46" s="1"/>
  <c r="AC900" i="46"/>
  <c r="W900" i="46"/>
  <c r="V900" i="46"/>
  <c r="U900" i="46"/>
  <c r="T900" i="46"/>
  <c r="S900" i="46"/>
  <c r="R900" i="46"/>
  <c r="Q900" i="46"/>
  <c r="BS899" i="46"/>
  <c r="BM899" i="46"/>
  <c r="BL899" i="46"/>
  <c r="BJ899" i="46"/>
  <c r="BI899" i="46"/>
  <c r="AW899" i="46"/>
  <c r="BG899" i="46" s="1"/>
  <c r="BH899" i="46" s="1"/>
  <c r="AV899" i="46"/>
  <c r="AX899" i="46" s="1"/>
  <c r="BT899" i="46" s="1"/>
  <c r="AT899" i="46"/>
  <c r="AS899" i="46"/>
  <c r="BO899" i="46" s="1"/>
  <c r="AQ899" i="46"/>
  <c r="AO899" i="46"/>
  <c r="AP899" i="46" s="1"/>
  <c r="AN899" i="46"/>
  <c r="AM899" i="46"/>
  <c r="AL899" i="46"/>
  <c r="AR899" i="46" s="1"/>
  <c r="AK899" i="46"/>
  <c r="AJ899" i="46"/>
  <c r="AI899" i="46"/>
  <c r="AH899" i="46"/>
  <c r="AE899" i="46"/>
  <c r="AF899" i="46" s="1"/>
  <c r="AG899" i="46" s="1"/>
  <c r="AC899" i="46"/>
  <c r="W899" i="46"/>
  <c r="V899" i="46"/>
  <c r="U899" i="46"/>
  <c r="T899" i="46"/>
  <c r="S899" i="46"/>
  <c r="R899" i="46"/>
  <c r="Q899" i="46"/>
  <c r="BS898" i="46"/>
  <c r="BM898" i="46"/>
  <c r="BO898" i="46" s="1"/>
  <c r="BL898" i="46"/>
  <c r="BJ898" i="46"/>
  <c r="BI898" i="46"/>
  <c r="AW898" i="46"/>
  <c r="BP898" i="46" s="1"/>
  <c r="AV898" i="46"/>
  <c r="AX898" i="46" s="1"/>
  <c r="BT898" i="46" s="1"/>
  <c r="AT898" i="46"/>
  <c r="AS898" i="46"/>
  <c r="AQ898" i="46"/>
  <c r="AP898" i="46"/>
  <c r="AO898" i="46"/>
  <c r="AN898" i="46"/>
  <c r="AM898" i="46"/>
  <c r="AL898" i="46"/>
  <c r="AR898" i="46" s="1"/>
  <c r="AK898" i="46"/>
  <c r="AJ898" i="46"/>
  <c r="AI898" i="46"/>
  <c r="AH898" i="46"/>
  <c r="AE898" i="46"/>
  <c r="AF898" i="46" s="1"/>
  <c r="AG898" i="46" s="1"/>
  <c r="AC898" i="46"/>
  <c r="W898" i="46"/>
  <c r="V898" i="46"/>
  <c r="U898" i="46"/>
  <c r="T898" i="46"/>
  <c r="S898" i="46"/>
  <c r="R898" i="46"/>
  <c r="Q898" i="46"/>
  <c r="BS897" i="46"/>
  <c r="BM897" i="46"/>
  <c r="BL897" i="46"/>
  <c r="BJ897" i="46"/>
  <c r="BN897" i="46" s="1"/>
  <c r="BI897" i="46"/>
  <c r="BG897" i="46"/>
  <c r="BH897" i="46" s="1"/>
  <c r="AW897" i="46"/>
  <c r="AV897" i="46"/>
  <c r="AT897" i="46"/>
  <c r="AS897" i="46"/>
  <c r="AQ897" i="46"/>
  <c r="AO897" i="46"/>
  <c r="AP897" i="46" s="1"/>
  <c r="AN897" i="46"/>
  <c r="AM897" i="46"/>
  <c r="AL897" i="46"/>
  <c r="AR897" i="46" s="1"/>
  <c r="AK897" i="46"/>
  <c r="AU897" i="46" s="1"/>
  <c r="BB897" i="46" s="1"/>
  <c r="AJ897" i="46"/>
  <c r="AI897" i="46"/>
  <c r="AH897" i="46"/>
  <c r="AE897" i="46"/>
  <c r="BP897" i="46" s="1"/>
  <c r="AC897" i="46"/>
  <c r="W897" i="46"/>
  <c r="V897" i="46"/>
  <c r="U897" i="46"/>
  <c r="T897" i="46"/>
  <c r="S897" i="46"/>
  <c r="R897" i="46"/>
  <c r="Q897" i="46"/>
  <c r="BS896" i="46"/>
  <c r="BM896" i="46"/>
  <c r="BL896" i="46"/>
  <c r="BJ896" i="46"/>
  <c r="BI896" i="46"/>
  <c r="AW896" i="46"/>
  <c r="BG896" i="46" s="1"/>
  <c r="BH896" i="46" s="1"/>
  <c r="AV896" i="46"/>
  <c r="AX896" i="46" s="1"/>
  <c r="AT896" i="46"/>
  <c r="AS896" i="46"/>
  <c r="AR896" i="46"/>
  <c r="AQ896" i="46"/>
  <c r="AO896" i="46"/>
  <c r="AP896" i="46" s="1"/>
  <c r="AN896" i="46"/>
  <c r="AM896" i="46"/>
  <c r="AL896" i="46"/>
  <c r="AK896" i="46"/>
  <c r="BN896" i="46" s="1"/>
  <c r="AJ896" i="46"/>
  <c r="AI896" i="46"/>
  <c r="AH896" i="46"/>
  <c r="AE896" i="46"/>
  <c r="AF896" i="46" s="1"/>
  <c r="AG896" i="46" s="1"/>
  <c r="AC896" i="46"/>
  <c r="W896" i="46"/>
  <c r="V896" i="46"/>
  <c r="U896" i="46"/>
  <c r="T896" i="46"/>
  <c r="S896" i="46"/>
  <c r="R896" i="46"/>
  <c r="Q896" i="46"/>
  <c r="BS895" i="46"/>
  <c r="BM895" i="46"/>
  <c r="BL895" i="46"/>
  <c r="BJ895" i="46"/>
  <c r="BI895" i="46"/>
  <c r="AW895" i="46"/>
  <c r="AV895" i="46"/>
  <c r="AX895" i="46" s="1"/>
  <c r="BT895" i="46" s="1"/>
  <c r="AT895" i="46"/>
  <c r="AS895" i="46"/>
  <c r="AQ895" i="46"/>
  <c r="AO895" i="46"/>
  <c r="AP895" i="46" s="1"/>
  <c r="AN895" i="46"/>
  <c r="AM895" i="46"/>
  <c r="AL895" i="46"/>
  <c r="AR895" i="46" s="1"/>
  <c r="AK895" i="46"/>
  <c r="BN895" i="46" s="1"/>
  <c r="AJ895" i="46"/>
  <c r="AI895" i="46"/>
  <c r="AH895" i="46"/>
  <c r="AF895" i="46"/>
  <c r="AG895" i="46" s="1"/>
  <c r="AE895" i="46"/>
  <c r="AC895" i="46"/>
  <c r="W895" i="46"/>
  <c r="V895" i="46"/>
  <c r="U895" i="46"/>
  <c r="T895" i="46"/>
  <c r="S895" i="46"/>
  <c r="R895" i="46"/>
  <c r="Q895" i="46"/>
  <c r="BS894" i="46"/>
  <c r="BO894" i="46"/>
  <c r="BM894" i="46"/>
  <c r="BL894" i="46"/>
  <c r="BJ894" i="46"/>
  <c r="BI894" i="46"/>
  <c r="AW894" i="46"/>
  <c r="AV894" i="46"/>
  <c r="AT894" i="46"/>
  <c r="AS894" i="46"/>
  <c r="AQ894" i="46"/>
  <c r="AO894" i="46"/>
  <c r="AP894" i="46" s="1"/>
  <c r="AN894" i="46"/>
  <c r="AM894" i="46"/>
  <c r="AL894" i="46"/>
  <c r="AR894" i="46" s="1"/>
  <c r="AK894" i="46"/>
  <c r="AU894" i="46" s="1"/>
  <c r="AJ894" i="46"/>
  <c r="AI894" i="46"/>
  <c r="AH894" i="46"/>
  <c r="AE894" i="46"/>
  <c r="AF894" i="46" s="1"/>
  <c r="AG894" i="46" s="1"/>
  <c r="AC894" i="46"/>
  <c r="W894" i="46"/>
  <c r="V894" i="46"/>
  <c r="U894" i="46"/>
  <c r="T894" i="46"/>
  <c r="S894" i="46"/>
  <c r="R894" i="46"/>
  <c r="Q894" i="46"/>
  <c r="BS893" i="46"/>
  <c r="BP893" i="46"/>
  <c r="BO893" i="46"/>
  <c r="BN893" i="46"/>
  <c r="BM893" i="46"/>
  <c r="BL893" i="46"/>
  <c r="BJ893" i="46"/>
  <c r="BI893" i="46"/>
  <c r="BG893" i="46"/>
  <c r="BH893" i="46" s="1"/>
  <c r="AW893" i="46"/>
  <c r="AV893" i="46"/>
  <c r="AX893" i="46" s="1"/>
  <c r="BT893" i="46" s="1"/>
  <c r="AT893" i="46"/>
  <c r="AS893" i="46"/>
  <c r="AR893" i="46"/>
  <c r="AQ893" i="46"/>
  <c r="AP893" i="46"/>
  <c r="AO893" i="46"/>
  <c r="AN893" i="46"/>
  <c r="AM893" i="46"/>
  <c r="AL893" i="46"/>
  <c r="AK893" i="46"/>
  <c r="AU893" i="46" s="1"/>
  <c r="AJ893" i="46"/>
  <c r="AI893" i="46"/>
  <c r="AH893" i="46"/>
  <c r="AE893" i="46"/>
  <c r="AF893" i="46" s="1"/>
  <c r="AG893" i="46" s="1"/>
  <c r="AC893" i="46"/>
  <c r="W893" i="46"/>
  <c r="V893" i="46"/>
  <c r="U893" i="46"/>
  <c r="T893" i="46"/>
  <c r="S893" i="46"/>
  <c r="R893" i="46"/>
  <c r="Q893" i="46"/>
  <c r="BS892" i="46"/>
  <c r="BM892" i="46"/>
  <c r="BL892" i="46"/>
  <c r="BJ892" i="46"/>
  <c r="BI892" i="46"/>
  <c r="AW892" i="46"/>
  <c r="AV892" i="46"/>
  <c r="AU892" i="46"/>
  <c r="BB892" i="46" s="1"/>
  <c r="AT892" i="46"/>
  <c r="AS892" i="46"/>
  <c r="AQ892" i="46"/>
  <c r="AO892" i="46"/>
  <c r="AP892" i="46" s="1"/>
  <c r="AN892" i="46"/>
  <c r="AM892" i="46"/>
  <c r="AL892" i="46"/>
  <c r="AR892" i="46" s="1"/>
  <c r="AK892" i="46"/>
  <c r="AJ892" i="46"/>
  <c r="AI892" i="46"/>
  <c r="AH892" i="46"/>
  <c r="AF892" i="46"/>
  <c r="AG892" i="46" s="1"/>
  <c r="AE892" i="46"/>
  <c r="AC892" i="46"/>
  <c r="W892" i="46"/>
  <c r="V892" i="46"/>
  <c r="U892" i="46"/>
  <c r="T892" i="46"/>
  <c r="S892" i="46"/>
  <c r="R892" i="46"/>
  <c r="Q892" i="46"/>
  <c r="BS891" i="46"/>
  <c r="BM891" i="46"/>
  <c r="BL891" i="46"/>
  <c r="BJ891" i="46"/>
  <c r="BI891" i="46"/>
  <c r="AX891" i="46"/>
  <c r="BT891" i="46" s="1"/>
  <c r="AW891" i="46"/>
  <c r="BG891" i="46" s="1"/>
  <c r="BH891" i="46" s="1"/>
  <c r="AV891" i="46"/>
  <c r="AT891" i="46"/>
  <c r="AS891" i="46"/>
  <c r="AQ891" i="46"/>
  <c r="AO891" i="46"/>
  <c r="AP891" i="46" s="1"/>
  <c r="AN891" i="46"/>
  <c r="AM891" i="46"/>
  <c r="AL891" i="46"/>
  <c r="AR891" i="46" s="1"/>
  <c r="AK891" i="46"/>
  <c r="AJ891" i="46"/>
  <c r="AI891" i="46"/>
  <c r="AH891" i="46"/>
  <c r="AE891" i="46"/>
  <c r="AF891" i="46" s="1"/>
  <c r="AG891" i="46" s="1"/>
  <c r="AC891" i="46"/>
  <c r="W891" i="46"/>
  <c r="V891" i="46"/>
  <c r="U891" i="46"/>
  <c r="T891" i="46"/>
  <c r="S891" i="46"/>
  <c r="R891" i="46"/>
  <c r="Q891" i="46"/>
  <c r="BS890" i="46"/>
  <c r="BO890" i="46"/>
  <c r="BN890" i="46"/>
  <c r="BM890" i="46"/>
  <c r="BL890" i="46"/>
  <c r="BJ890" i="46"/>
  <c r="BI890" i="46"/>
  <c r="AX890" i="46"/>
  <c r="AW890" i="46"/>
  <c r="AV890" i="46"/>
  <c r="AU890" i="46"/>
  <c r="BE890" i="46" s="1"/>
  <c r="AT890" i="46"/>
  <c r="AS890" i="46"/>
  <c r="AQ890" i="46"/>
  <c r="AO890" i="46"/>
  <c r="AP890" i="46" s="1"/>
  <c r="AN890" i="46"/>
  <c r="AM890" i="46"/>
  <c r="AL890" i="46"/>
  <c r="AR890" i="46" s="1"/>
  <c r="AK890" i="46"/>
  <c r="AJ890" i="46"/>
  <c r="AI890" i="46"/>
  <c r="AH890" i="46"/>
  <c r="AE890" i="46"/>
  <c r="AF890" i="46" s="1"/>
  <c r="AG890" i="46" s="1"/>
  <c r="AC890" i="46"/>
  <c r="W890" i="46"/>
  <c r="V890" i="46"/>
  <c r="U890" i="46"/>
  <c r="T890" i="46"/>
  <c r="S890" i="46"/>
  <c r="R890" i="46"/>
  <c r="Q890" i="46"/>
  <c r="BS889" i="46"/>
  <c r="BM889" i="46"/>
  <c r="BL889" i="46"/>
  <c r="BO889" i="46" s="1"/>
  <c r="BJ889" i="46"/>
  <c r="BI889" i="46"/>
  <c r="AW889" i="46"/>
  <c r="BG889" i="46" s="1"/>
  <c r="BH889" i="46" s="1"/>
  <c r="AV889" i="46"/>
  <c r="AT889" i="46"/>
  <c r="AS889" i="46"/>
  <c r="AR889" i="46"/>
  <c r="AQ889" i="46"/>
  <c r="AO889" i="46"/>
  <c r="AP889" i="46" s="1"/>
  <c r="AN889" i="46"/>
  <c r="AM889" i="46"/>
  <c r="AL889" i="46"/>
  <c r="AK889" i="46"/>
  <c r="AU889" i="46" s="1"/>
  <c r="AJ889" i="46"/>
  <c r="AI889" i="46"/>
  <c r="AH889" i="46"/>
  <c r="AE889" i="46"/>
  <c r="AC889" i="46"/>
  <c r="W889" i="46"/>
  <c r="V889" i="46"/>
  <c r="U889" i="46"/>
  <c r="T889" i="46"/>
  <c r="S889" i="46"/>
  <c r="R889" i="46"/>
  <c r="Q889" i="46"/>
  <c r="BS888" i="46"/>
  <c r="BP888" i="46"/>
  <c r="BM888" i="46"/>
  <c r="BL888" i="46"/>
  <c r="BJ888" i="46"/>
  <c r="BI888" i="46"/>
  <c r="AW888" i="46"/>
  <c r="BG888" i="46" s="1"/>
  <c r="BH888" i="46" s="1"/>
  <c r="AV888" i="46"/>
  <c r="AX888" i="46" s="1"/>
  <c r="BT888" i="46" s="1"/>
  <c r="AT888" i="46"/>
  <c r="AS888" i="46"/>
  <c r="BO888" i="46" s="1"/>
  <c r="AR888" i="46"/>
  <c r="AQ888" i="46"/>
  <c r="AO888" i="46"/>
  <c r="AP888" i="46" s="1"/>
  <c r="AN888" i="46"/>
  <c r="AM888" i="46"/>
  <c r="AL888" i="46"/>
  <c r="AK888" i="46"/>
  <c r="BN888" i="46" s="1"/>
  <c r="AJ888" i="46"/>
  <c r="AI888" i="46"/>
  <c r="AH888" i="46"/>
  <c r="AF888" i="46"/>
  <c r="AG888" i="46" s="1"/>
  <c r="AE888" i="46"/>
  <c r="AC888" i="46"/>
  <c r="W888" i="46"/>
  <c r="V888" i="46"/>
  <c r="U888" i="46"/>
  <c r="T888" i="46"/>
  <c r="S888" i="46"/>
  <c r="R888" i="46"/>
  <c r="Q888" i="46"/>
  <c r="BS887" i="46"/>
  <c r="BM887" i="46"/>
  <c r="BL887" i="46"/>
  <c r="BJ887" i="46"/>
  <c r="BI887" i="46"/>
  <c r="AX887" i="46"/>
  <c r="BT887" i="46" s="1"/>
  <c r="AW887" i="46"/>
  <c r="AV887" i="46"/>
  <c r="AT887" i="46"/>
  <c r="AS887" i="46"/>
  <c r="BO887" i="46" s="1"/>
  <c r="AQ887" i="46"/>
  <c r="AP887" i="46"/>
  <c r="AO887" i="46"/>
  <c r="AN887" i="46"/>
  <c r="AM887" i="46"/>
  <c r="AL887" i="46"/>
  <c r="AR887" i="46" s="1"/>
  <c r="AK887" i="46"/>
  <c r="BN887" i="46" s="1"/>
  <c r="AJ887" i="46"/>
  <c r="AI887" i="46"/>
  <c r="AH887" i="46"/>
  <c r="AF887" i="46"/>
  <c r="AG887" i="46" s="1"/>
  <c r="AE887" i="46"/>
  <c r="AC887" i="46"/>
  <c r="W887" i="46"/>
  <c r="V887" i="46"/>
  <c r="U887" i="46"/>
  <c r="T887" i="46"/>
  <c r="S887" i="46"/>
  <c r="R887" i="46"/>
  <c r="Q887" i="46"/>
  <c r="BS886" i="46"/>
  <c r="BO886" i="46"/>
  <c r="BM886" i="46"/>
  <c r="BL886" i="46"/>
  <c r="BJ886" i="46"/>
  <c r="BI886" i="46"/>
  <c r="AX886" i="46"/>
  <c r="BT886" i="46" s="1"/>
  <c r="AW886" i="46"/>
  <c r="BG886" i="46" s="1"/>
  <c r="BH886" i="46" s="1"/>
  <c r="AV886" i="46"/>
  <c r="AU886" i="46"/>
  <c r="BB886" i="46" s="1"/>
  <c r="AT886" i="46"/>
  <c r="AS886" i="46"/>
  <c r="AQ886" i="46"/>
  <c r="AO886" i="46"/>
  <c r="AP886" i="46" s="1"/>
  <c r="AN886" i="46"/>
  <c r="AM886" i="46"/>
  <c r="AL886" i="46"/>
  <c r="AR886" i="46" s="1"/>
  <c r="AK886" i="46"/>
  <c r="AJ886" i="46"/>
  <c r="AI886" i="46"/>
  <c r="AH886" i="46"/>
  <c r="AE886" i="46"/>
  <c r="AF886" i="46" s="1"/>
  <c r="AG886" i="46" s="1"/>
  <c r="AC886" i="46"/>
  <c r="W886" i="46"/>
  <c r="V886" i="46"/>
  <c r="U886" i="46"/>
  <c r="T886" i="46"/>
  <c r="S886" i="46"/>
  <c r="R886" i="46"/>
  <c r="Q886" i="46"/>
  <c r="BS885" i="46"/>
  <c r="BM885" i="46"/>
  <c r="BL885" i="46"/>
  <c r="BJ885" i="46"/>
  <c r="BI885" i="46"/>
  <c r="BG885" i="46"/>
  <c r="BH885" i="46" s="1"/>
  <c r="AW885" i="46"/>
  <c r="AV885" i="46"/>
  <c r="AX885" i="46" s="1"/>
  <c r="AT885" i="46"/>
  <c r="AS885" i="46"/>
  <c r="BO885" i="46" s="1"/>
  <c r="AR885" i="46"/>
  <c r="AQ885" i="46"/>
  <c r="AP885" i="46"/>
  <c r="AO885" i="46"/>
  <c r="AN885" i="46"/>
  <c r="AM885" i="46"/>
  <c r="AL885" i="46"/>
  <c r="AK885" i="46"/>
  <c r="AJ885" i="46"/>
  <c r="AI885" i="46"/>
  <c r="AH885" i="46"/>
  <c r="AE885" i="46"/>
  <c r="AF885" i="46" s="1"/>
  <c r="AG885" i="46" s="1"/>
  <c r="AC885" i="46"/>
  <c r="W885" i="46"/>
  <c r="V885" i="46"/>
  <c r="U885" i="46"/>
  <c r="T885" i="46"/>
  <c r="S885" i="46"/>
  <c r="R885" i="46"/>
  <c r="Q885" i="46"/>
  <c r="BS884" i="46"/>
  <c r="BM884" i="46"/>
  <c r="BL884" i="46"/>
  <c r="BJ884" i="46"/>
  <c r="BI884" i="46"/>
  <c r="AW884" i="46"/>
  <c r="AV884" i="46"/>
  <c r="AU884" i="46"/>
  <c r="BE884" i="46" s="1"/>
  <c r="AT884" i="46"/>
  <c r="AS884" i="46"/>
  <c r="AR884" i="46"/>
  <c r="AQ884" i="46"/>
  <c r="AO884" i="46"/>
  <c r="AP884" i="46" s="1"/>
  <c r="AN884" i="46"/>
  <c r="AM884" i="46"/>
  <c r="AL884" i="46"/>
  <c r="AK884" i="46"/>
  <c r="AJ884" i="46"/>
  <c r="AI884" i="46"/>
  <c r="AH884" i="46"/>
  <c r="AE884" i="46"/>
  <c r="AF884" i="46" s="1"/>
  <c r="AG884" i="46" s="1"/>
  <c r="AC884" i="46"/>
  <c r="W884" i="46"/>
  <c r="V884" i="46"/>
  <c r="U884" i="46"/>
  <c r="T884" i="46"/>
  <c r="S884" i="46"/>
  <c r="R884" i="46"/>
  <c r="Q884" i="46"/>
  <c r="BS883" i="46"/>
  <c r="BM883" i="46"/>
  <c r="BL883" i="46"/>
  <c r="BJ883" i="46"/>
  <c r="BI883" i="46"/>
  <c r="AX883" i="46"/>
  <c r="AW883" i="46"/>
  <c r="BP883" i="46" s="1"/>
  <c r="AV883" i="46"/>
  <c r="AT883" i="46"/>
  <c r="AS883" i="46"/>
  <c r="BO883" i="46" s="1"/>
  <c r="AQ883" i="46"/>
  <c r="AO883" i="46"/>
  <c r="AP883" i="46" s="1"/>
  <c r="AN883" i="46"/>
  <c r="AM883" i="46"/>
  <c r="AL883" i="46"/>
  <c r="AR883" i="46" s="1"/>
  <c r="AK883" i="46"/>
  <c r="AJ883" i="46"/>
  <c r="AI883" i="46"/>
  <c r="AH883" i="46"/>
  <c r="AE883" i="46"/>
  <c r="AF883" i="46" s="1"/>
  <c r="AG883" i="46" s="1"/>
  <c r="AC883" i="46"/>
  <c r="W883" i="46"/>
  <c r="V883" i="46"/>
  <c r="U883" i="46"/>
  <c r="T883" i="46"/>
  <c r="S883" i="46"/>
  <c r="R883" i="46"/>
  <c r="Q883" i="46"/>
  <c r="BS882" i="46"/>
  <c r="BM882" i="46"/>
  <c r="BO882" i="46" s="1"/>
  <c r="BL882" i="46"/>
  <c r="BJ882" i="46"/>
  <c r="BN882" i="46" s="1"/>
  <c r="BI882" i="46"/>
  <c r="BB882" i="46"/>
  <c r="AW882" i="46"/>
  <c r="AV882" i="46"/>
  <c r="AX882" i="46" s="1"/>
  <c r="AU882" i="46"/>
  <c r="AT882" i="46"/>
  <c r="AS882" i="46"/>
  <c r="AR882" i="46"/>
  <c r="AQ882" i="46"/>
  <c r="AO882" i="46"/>
  <c r="AP882" i="46" s="1"/>
  <c r="AN882" i="46"/>
  <c r="AM882" i="46"/>
  <c r="AL882" i="46"/>
  <c r="AK882" i="46"/>
  <c r="AJ882" i="46"/>
  <c r="AI882" i="46"/>
  <c r="AH882" i="46"/>
  <c r="AE882" i="46"/>
  <c r="AF882" i="46" s="1"/>
  <c r="AG882" i="46" s="1"/>
  <c r="AC882" i="46"/>
  <c r="W882" i="46"/>
  <c r="V882" i="46"/>
  <c r="U882" i="46"/>
  <c r="T882" i="46"/>
  <c r="S882" i="46"/>
  <c r="R882" i="46"/>
  <c r="Q882" i="46"/>
  <c r="BS881" i="46"/>
  <c r="BM881" i="46"/>
  <c r="BL881" i="46"/>
  <c r="BJ881" i="46"/>
  <c r="BI881" i="46"/>
  <c r="AW881" i="46"/>
  <c r="AV881" i="46"/>
  <c r="AT881" i="46"/>
  <c r="AS881" i="46"/>
  <c r="AR881" i="46"/>
  <c r="AQ881" i="46"/>
  <c r="AO881" i="46"/>
  <c r="AP881" i="46" s="1"/>
  <c r="AN881" i="46"/>
  <c r="AM881" i="46"/>
  <c r="AL881" i="46"/>
  <c r="AK881" i="46"/>
  <c r="AU881" i="46" s="1"/>
  <c r="AJ881" i="46"/>
  <c r="AI881" i="46"/>
  <c r="AH881" i="46"/>
  <c r="AF881" i="46"/>
  <c r="AG881" i="46" s="1"/>
  <c r="AE881" i="46"/>
  <c r="AC881" i="46"/>
  <c r="W881" i="46"/>
  <c r="V881" i="46"/>
  <c r="U881" i="46"/>
  <c r="T881" i="46"/>
  <c r="S881" i="46"/>
  <c r="R881" i="46"/>
  <c r="Q881" i="46"/>
  <c r="BS880" i="46"/>
  <c r="BM880" i="46"/>
  <c r="BL880" i="46"/>
  <c r="BJ880" i="46"/>
  <c r="BI880" i="46"/>
  <c r="AY880" i="46"/>
  <c r="AW880" i="46"/>
  <c r="BG880" i="46" s="1"/>
  <c r="BH880" i="46" s="1"/>
  <c r="AV880" i="46"/>
  <c r="AX880" i="46" s="1"/>
  <c r="AT880" i="46"/>
  <c r="AS880" i="46"/>
  <c r="AR880" i="46"/>
  <c r="AQ880" i="46"/>
  <c r="AO880" i="46"/>
  <c r="AP880" i="46" s="1"/>
  <c r="AN880" i="46"/>
  <c r="AM880" i="46"/>
  <c r="AL880" i="46"/>
  <c r="AK880" i="46"/>
  <c r="AJ880" i="46"/>
  <c r="AI880" i="46"/>
  <c r="AH880" i="46"/>
  <c r="AE880" i="46"/>
  <c r="AF880" i="46" s="1"/>
  <c r="AG880" i="46" s="1"/>
  <c r="AC880" i="46"/>
  <c r="W880" i="46"/>
  <c r="V880" i="46"/>
  <c r="U880" i="46"/>
  <c r="T880" i="46"/>
  <c r="S880" i="46"/>
  <c r="R880" i="46"/>
  <c r="Q880" i="46"/>
  <c r="BS879" i="46"/>
  <c r="BM879" i="46"/>
  <c r="BL879" i="46"/>
  <c r="BJ879" i="46"/>
  <c r="BI879" i="46"/>
  <c r="AW879" i="46"/>
  <c r="AV879" i="46"/>
  <c r="AX879" i="46" s="1"/>
  <c r="AT879" i="46"/>
  <c r="AS879" i="46"/>
  <c r="BO879" i="46" s="1"/>
  <c r="AQ879" i="46"/>
  <c r="AO879" i="46"/>
  <c r="AP879" i="46" s="1"/>
  <c r="AN879" i="46"/>
  <c r="AM879" i="46"/>
  <c r="AL879" i="46"/>
  <c r="AR879" i="46" s="1"/>
  <c r="AK879" i="46"/>
  <c r="BN879" i="46" s="1"/>
  <c r="AJ879" i="46"/>
  <c r="AI879" i="46"/>
  <c r="AH879" i="46"/>
  <c r="AE879" i="46"/>
  <c r="AF879" i="46" s="1"/>
  <c r="AG879" i="46" s="1"/>
  <c r="AC879" i="46"/>
  <c r="W879" i="46"/>
  <c r="V879" i="46"/>
  <c r="U879" i="46"/>
  <c r="T879" i="46"/>
  <c r="S879" i="46"/>
  <c r="R879" i="46"/>
  <c r="Q879" i="46"/>
  <c r="BS878" i="46"/>
  <c r="BN878" i="46"/>
  <c r="BM878" i="46"/>
  <c r="BL878" i="46"/>
  <c r="BJ878" i="46"/>
  <c r="BI878" i="46"/>
  <c r="AW878" i="46"/>
  <c r="BG878" i="46" s="1"/>
  <c r="BH878" i="46" s="1"/>
  <c r="AV878" i="46"/>
  <c r="AX878" i="46" s="1"/>
  <c r="AT878" i="46"/>
  <c r="AS878" i="46"/>
  <c r="AQ878" i="46"/>
  <c r="AO878" i="46"/>
  <c r="AP878" i="46" s="1"/>
  <c r="AN878" i="46"/>
  <c r="AM878" i="46"/>
  <c r="AL878" i="46"/>
  <c r="AR878" i="46" s="1"/>
  <c r="AK878" i="46"/>
  <c r="AU878" i="46" s="1"/>
  <c r="BF878" i="46" s="1"/>
  <c r="AJ878" i="46"/>
  <c r="AI878" i="46"/>
  <c r="AH878" i="46"/>
  <c r="AE878" i="46"/>
  <c r="AF878" i="46" s="1"/>
  <c r="AG878" i="46" s="1"/>
  <c r="AC878" i="46"/>
  <c r="W878" i="46"/>
  <c r="V878" i="46"/>
  <c r="U878" i="46"/>
  <c r="T878" i="46"/>
  <c r="S878" i="46"/>
  <c r="R878" i="46"/>
  <c r="Q878" i="46"/>
  <c r="BS877" i="46"/>
  <c r="BM877" i="46"/>
  <c r="BL877" i="46"/>
  <c r="BJ877" i="46"/>
  <c r="BI877" i="46"/>
  <c r="BG877" i="46"/>
  <c r="BH877" i="46" s="1"/>
  <c r="AW877" i="46"/>
  <c r="AV877" i="46"/>
  <c r="AX877" i="46" s="1"/>
  <c r="AT877" i="46"/>
  <c r="AS877" i="46"/>
  <c r="BO877" i="46" s="1"/>
  <c r="AQ877" i="46"/>
  <c r="AO877" i="46"/>
  <c r="AP877" i="46" s="1"/>
  <c r="AN877" i="46"/>
  <c r="AM877" i="46"/>
  <c r="AL877" i="46"/>
  <c r="AR877" i="46" s="1"/>
  <c r="AK877" i="46"/>
  <c r="BN877" i="46" s="1"/>
  <c r="AJ877" i="46"/>
  <c r="AI877" i="46"/>
  <c r="AH877" i="46"/>
  <c r="AE877" i="46"/>
  <c r="BP877" i="46" s="1"/>
  <c r="AC877" i="46"/>
  <c r="W877" i="46"/>
  <c r="V877" i="46"/>
  <c r="U877" i="46"/>
  <c r="T877" i="46"/>
  <c r="S877" i="46"/>
  <c r="R877" i="46"/>
  <c r="Q877" i="46"/>
  <c r="BS876" i="46"/>
  <c r="BM876" i="46"/>
  <c r="BL876" i="46"/>
  <c r="BJ876" i="46"/>
  <c r="BI876" i="46"/>
  <c r="BG876" i="46"/>
  <c r="BH876" i="46" s="1"/>
  <c r="AW876" i="46"/>
  <c r="AV876" i="46"/>
  <c r="AX876" i="46" s="1"/>
  <c r="AT876" i="46"/>
  <c r="AS876" i="46"/>
  <c r="AR876" i="46"/>
  <c r="AQ876" i="46"/>
  <c r="AO876" i="46"/>
  <c r="AP876" i="46" s="1"/>
  <c r="AN876" i="46"/>
  <c r="AM876" i="46"/>
  <c r="AL876" i="46"/>
  <c r="AK876" i="46"/>
  <c r="AJ876" i="46"/>
  <c r="AI876" i="46"/>
  <c r="AH876" i="46"/>
  <c r="AF876" i="46"/>
  <c r="AG876" i="46" s="1"/>
  <c r="AE876" i="46"/>
  <c r="BP876" i="46" s="1"/>
  <c r="AC876" i="46"/>
  <c r="W876" i="46"/>
  <c r="V876" i="46"/>
  <c r="U876" i="46"/>
  <c r="T876" i="46"/>
  <c r="S876" i="46"/>
  <c r="R876" i="46"/>
  <c r="Q876" i="46"/>
  <c r="BS875" i="46"/>
  <c r="BM875" i="46"/>
  <c r="BL875" i="46"/>
  <c r="BJ875" i="46"/>
  <c r="BN875" i="46" s="1"/>
  <c r="BI875" i="46"/>
  <c r="AW875" i="46"/>
  <c r="AV875" i="46"/>
  <c r="AX875" i="46" s="1"/>
  <c r="BT875" i="46" s="1"/>
  <c r="AT875" i="46"/>
  <c r="AS875" i="46"/>
  <c r="AR875" i="46"/>
  <c r="AQ875" i="46"/>
  <c r="AO875" i="46"/>
  <c r="AP875" i="46" s="1"/>
  <c r="AN875" i="46"/>
  <c r="AM875" i="46"/>
  <c r="AL875" i="46"/>
  <c r="AK875" i="46"/>
  <c r="AU875" i="46" s="1"/>
  <c r="BF875" i="46" s="1"/>
  <c r="AJ875" i="46"/>
  <c r="AI875" i="46"/>
  <c r="AH875" i="46"/>
  <c r="AE875" i="46"/>
  <c r="AF875" i="46" s="1"/>
  <c r="AG875" i="46" s="1"/>
  <c r="AC875" i="46"/>
  <c r="W875" i="46"/>
  <c r="V875" i="46"/>
  <c r="U875" i="46"/>
  <c r="T875" i="46"/>
  <c r="S875" i="46"/>
  <c r="R875" i="46"/>
  <c r="Q875" i="46"/>
  <c r="BS874" i="46"/>
  <c r="BN874" i="46"/>
  <c r="BM874" i="46"/>
  <c r="BL874" i="46"/>
  <c r="BJ874" i="46"/>
  <c r="BI874" i="46"/>
  <c r="AX874" i="46"/>
  <c r="AW874" i="46"/>
  <c r="AV874" i="46"/>
  <c r="AT874" i="46"/>
  <c r="AS874" i="46"/>
  <c r="AQ874" i="46"/>
  <c r="AO874" i="46"/>
  <c r="AP874" i="46" s="1"/>
  <c r="AN874" i="46"/>
  <c r="AM874" i="46"/>
  <c r="AL874" i="46"/>
  <c r="AR874" i="46" s="1"/>
  <c r="AK874" i="46"/>
  <c r="AU874" i="46" s="1"/>
  <c r="AJ874" i="46"/>
  <c r="AI874" i="46"/>
  <c r="AH874" i="46"/>
  <c r="AE874" i="46"/>
  <c r="AF874" i="46" s="1"/>
  <c r="AG874" i="46" s="1"/>
  <c r="AC874" i="46"/>
  <c r="W874" i="46"/>
  <c r="V874" i="46"/>
  <c r="U874" i="46"/>
  <c r="T874" i="46"/>
  <c r="S874" i="46"/>
  <c r="R874" i="46"/>
  <c r="Q874" i="46"/>
  <c r="BS873" i="46"/>
  <c r="BP873" i="46"/>
  <c r="BK873" i="46" s="1"/>
  <c r="BM873" i="46"/>
  <c r="BL873" i="46"/>
  <c r="BJ873" i="46"/>
  <c r="BI873" i="46"/>
  <c r="BB873" i="46"/>
  <c r="AW873" i="46"/>
  <c r="AV873" i="46"/>
  <c r="AT873" i="46"/>
  <c r="AS873" i="46"/>
  <c r="AR873" i="46"/>
  <c r="AQ873" i="46"/>
  <c r="AP873" i="46"/>
  <c r="AO873" i="46"/>
  <c r="AN873" i="46"/>
  <c r="AM873" i="46"/>
  <c r="AL873" i="46"/>
  <c r="AK873" i="46"/>
  <c r="AU873" i="46" s="1"/>
  <c r="BF873" i="46" s="1"/>
  <c r="AJ873" i="46"/>
  <c r="AI873" i="46"/>
  <c r="AH873" i="46"/>
  <c r="AF873" i="46"/>
  <c r="AG873" i="46" s="1"/>
  <c r="AE873" i="46"/>
  <c r="AC873" i="46"/>
  <c r="W873" i="46"/>
  <c r="V873" i="46"/>
  <c r="U873" i="46"/>
  <c r="T873" i="46"/>
  <c r="S873" i="46"/>
  <c r="R873" i="46"/>
  <c r="Q873" i="46"/>
  <c r="BS872" i="46"/>
  <c r="BM872" i="46"/>
  <c r="BL872" i="46"/>
  <c r="BJ872" i="46"/>
  <c r="BI872" i="46"/>
  <c r="AY872" i="46"/>
  <c r="AW872" i="46"/>
  <c r="AV872" i="46"/>
  <c r="AX872" i="46" s="1"/>
  <c r="BT872" i="46" s="1"/>
  <c r="AT872" i="46"/>
  <c r="AS872" i="46"/>
  <c r="AQ872" i="46"/>
  <c r="AO872" i="46"/>
  <c r="AP872" i="46" s="1"/>
  <c r="AN872" i="46"/>
  <c r="AM872" i="46"/>
  <c r="AL872" i="46"/>
  <c r="AR872" i="46" s="1"/>
  <c r="AK872" i="46"/>
  <c r="AU872" i="46" s="1"/>
  <c r="BF872" i="46" s="1"/>
  <c r="AJ872" i="46"/>
  <c r="AI872" i="46"/>
  <c r="AH872" i="46"/>
  <c r="AG872" i="46"/>
  <c r="AF872" i="46"/>
  <c r="AE872" i="46"/>
  <c r="AC872" i="46"/>
  <c r="W872" i="46"/>
  <c r="V872" i="46"/>
  <c r="U872" i="46"/>
  <c r="T872" i="46"/>
  <c r="S872" i="46"/>
  <c r="R872" i="46"/>
  <c r="Q872" i="46"/>
  <c r="BS871" i="46"/>
  <c r="BM871" i="46"/>
  <c r="BL871" i="46"/>
  <c r="BJ871" i="46"/>
  <c r="BI871" i="46"/>
  <c r="BG871" i="46"/>
  <c r="BH871" i="46" s="1"/>
  <c r="AW871" i="46"/>
  <c r="AV871" i="46"/>
  <c r="AT871" i="46"/>
  <c r="AS871" i="46"/>
  <c r="BO871" i="46" s="1"/>
  <c r="AQ871" i="46"/>
  <c r="AO871" i="46"/>
  <c r="AP871" i="46" s="1"/>
  <c r="AN871" i="46"/>
  <c r="AM871" i="46"/>
  <c r="AL871" i="46"/>
  <c r="AR871" i="46" s="1"/>
  <c r="AK871" i="46"/>
  <c r="AJ871" i="46"/>
  <c r="AI871" i="46"/>
  <c r="AH871" i="46"/>
  <c r="AE871" i="46"/>
  <c r="AF871" i="46" s="1"/>
  <c r="AG871" i="46" s="1"/>
  <c r="AC871" i="46"/>
  <c r="W871" i="46"/>
  <c r="V871" i="46"/>
  <c r="U871" i="46"/>
  <c r="T871" i="46"/>
  <c r="S871" i="46"/>
  <c r="R871" i="46"/>
  <c r="Q871" i="46"/>
  <c r="BS870" i="46"/>
  <c r="BM870" i="46"/>
  <c r="BL870" i="46"/>
  <c r="BJ870" i="46"/>
  <c r="BI870" i="46"/>
  <c r="AW870" i="46"/>
  <c r="BG870" i="46" s="1"/>
  <c r="BH870" i="46" s="1"/>
  <c r="AV870" i="46"/>
  <c r="AX870" i="46" s="1"/>
  <c r="AT870" i="46"/>
  <c r="AS870" i="46"/>
  <c r="BO870" i="46" s="1"/>
  <c r="AQ870" i="46"/>
  <c r="AP870" i="46"/>
  <c r="AO870" i="46"/>
  <c r="AN870" i="46"/>
  <c r="AM870" i="46"/>
  <c r="AL870" i="46"/>
  <c r="AR870" i="46" s="1"/>
  <c r="AK870" i="46"/>
  <c r="AJ870" i="46"/>
  <c r="AI870" i="46"/>
  <c r="AH870" i="46"/>
  <c r="AE870" i="46"/>
  <c r="AC870" i="46"/>
  <c r="W870" i="46"/>
  <c r="V870" i="46"/>
  <c r="U870" i="46"/>
  <c r="T870" i="46"/>
  <c r="S870" i="46"/>
  <c r="R870" i="46"/>
  <c r="Q870" i="46"/>
  <c r="BS869" i="46"/>
  <c r="BM869" i="46"/>
  <c r="BL869" i="46"/>
  <c r="BJ869" i="46"/>
  <c r="BI869" i="46"/>
  <c r="AW869" i="46"/>
  <c r="BG869" i="46" s="1"/>
  <c r="BH869" i="46" s="1"/>
  <c r="AV869" i="46"/>
  <c r="AT869" i="46"/>
  <c r="AS869" i="46"/>
  <c r="AQ869" i="46"/>
  <c r="AO869" i="46"/>
  <c r="AP869" i="46" s="1"/>
  <c r="AN869" i="46"/>
  <c r="AM869" i="46"/>
  <c r="AL869" i="46"/>
  <c r="AR869" i="46" s="1"/>
  <c r="AK869" i="46"/>
  <c r="AJ869" i="46"/>
  <c r="AI869" i="46"/>
  <c r="AH869" i="46"/>
  <c r="AE869" i="46"/>
  <c r="AF869" i="46" s="1"/>
  <c r="AG869" i="46" s="1"/>
  <c r="AC869" i="46"/>
  <c r="W869" i="46"/>
  <c r="V869" i="46"/>
  <c r="U869" i="46"/>
  <c r="T869" i="46"/>
  <c r="S869" i="46"/>
  <c r="R869" i="46"/>
  <c r="Q869" i="46"/>
  <c r="BS868" i="46"/>
  <c r="BM868" i="46"/>
  <c r="BL868" i="46"/>
  <c r="BJ868" i="46"/>
  <c r="BI868" i="46"/>
  <c r="AW868" i="46"/>
  <c r="AV868" i="46"/>
  <c r="AX868" i="46" s="1"/>
  <c r="BT868" i="46" s="1"/>
  <c r="AT868" i="46"/>
  <c r="AS868" i="46"/>
  <c r="BO868" i="46" s="1"/>
  <c r="AQ868" i="46"/>
  <c r="AO868" i="46"/>
  <c r="AP868" i="46" s="1"/>
  <c r="AN868" i="46"/>
  <c r="AM868" i="46"/>
  <c r="AL868" i="46"/>
  <c r="AR868" i="46" s="1"/>
  <c r="AK868" i="46"/>
  <c r="AU868" i="46" s="1"/>
  <c r="BF868" i="46" s="1"/>
  <c r="AJ868" i="46"/>
  <c r="AI868" i="46"/>
  <c r="AH868" i="46"/>
  <c r="AE868" i="46"/>
  <c r="AF868" i="46" s="1"/>
  <c r="AG868" i="46" s="1"/>
  <c r="AC868" i="46"/>
  <c r="W868" i="46"/>
  <c r="V868" i="46"/>
  <c r="U868" i="46"/>
  <c r="T868" i="46"/>
  <c r="S868" i="46"/>
  <c r="R868" i="46"/>
  <c r="Q868" i="46"/>
  <c r="BS867" i="46"/>
  <c r="BM867" i="46"/>
  <c r="BL867" i="46"/>
  <c r="BJ867" i="46"/>
  <c r="BI867" i="46"/>
  <c r="AW867" i="46"/>
  <c r="BG867" i="46" s="1"/>
  <c r="BH867" i="46" s="1"/>
  <c r="AV867" i="46"/>
  <c r="AX867" i="46" s="1"/>
  <c r="BT867" i="46" s="1"/>
  <c r="AT867" i="46"/>
  <c r="AS867" i="46"/>
  <c r="AQ867" i="46"/>
  <c r="AO867" i="46"/>
  <c r="AP867" i="46" s="1"/>
  <c r="AN867" i="46"/>
  <c r="AM867" i="46"/>
  <c r="AL867" i="46"/>
  <c r="AR867" i="46" s="1"/>
  <c r="AK867" i="46"/>
  <c r="AU867" i="46" s="1"/>
  <c r="AJ867" i="46"/>
  <c r="AI867" i="46"/>
  <c r="AH867" i="46"/>
  <c r="AE867" i="46"/>
  <c r="AC867" i="46"/>
  <c r="W867" i="46"/>
  <c r="V867" i="46"/>
  <c r="U867" i="46"/>
  <c r="T867" i="46"/>
  <c r="S867" i="46"/>
  <c r="R867" i="46"/>
  <c r="Q867" i="46"/>
  <c r="BS866" i="46"/>
  <c r="BN866" i="46"/>
  <c r="BM866" i="46"/>
  <c r="BO866" i="46" s="1"/>
  <c r="BL866" i="46"/>
  <c r="BJ866" i="46"/>
  <c r="BI866" i="46"/>
  <c r="BH866" i="46"/>
  <c r="AZ866" i="46"/>
  <c r="AX866" i="46"/>
  <c r="AW866" i="46"/>
  <c r="BG866" i="46" s="1"/>
  <c r="AV866" i="46"/>
  <c r="AU866" i="46"/>
  <c r="AT866" i="46"/>
  <c r="AS866" i="46"/>
  <c r="AR866" i="46"/>
  <c r="AQ866" i="46"/>
  <c r="AO866" i="46"/>
  <c r="AP866" i="46" s="1"/>
  <c r="AN866" i="46"/>
  <c r="AM866" i="46"/>
  <c r="AL866" i="46"/>
  <c r="AK866" i="46"/>
  <c r="AJ866" i="46"/>
  <c r="AI866" i="46"/>
  <c r="AH866" i="46"/>
  <c r="AE866" i="46"/>
  <c r="AF866" i="46" s="1"/>
  <c r="AG866" i="46" s="1"/>
  <c r="AC866" i="46"/>
  <c r="W866" i="46"/>
  <c r="V866" i="46"/>
  <c r="U866" i="46"/>
  <c r="T866" i="46"/>
  <c r="S866" i="46"/>
  <c r="R866" i="46"/>
  <c r="Q866" i="46"/>
  <c r="BS865" i="46"/>
  <c r="BM865" i="46"/>
  <c r="BL865" i="46"/>
  <c r="BJ865" i="46"/>
  <c r="BI865" i="46"/>
  <c r="AW865" i="46"/>
  <c r="AV865" i="46"/>
  <c r="AX865" i="46" s="1"/>
  <c r="AT865" i="46"/>
  <c r="AS865" i="46"/>
  <c r="AR865" i="46"/>
  <c r="AQ865" i="46"/>
  <c r="AO865" i="46"/>
  <c r="AP865" i="46" s="1"/>
  <c r="AN865" i="46"/>
  <c r="AM865" i="46"/>
  <c r="AL865" i="46"/>
  <c r="AK865" i="46"/>
  <c r="BN865" i="46" s="1"/>
  <c r="AJ865" i="46"/>
  <c r="AI865" i="46"/>
  <c r="AH865" i="46"/>
  <c r="AE865" i="46"/>
  <c r="AF865" i="46" s="1"/>
  <c r="AG865" i="46" s="1"/>
  <c r="AC865" i="46"/>
  <c r="W865" i="46"/>
  <c r="V865" i="46"/>
  <c r="U865" i="46"/>
  <c r="T865" i="46"/>
  <c r="S865" i="46"/>
  <c r="R865" i="46"/>
  <c r="Q865" i="46"/>
  <c r="BS864" i="46"/>
  <c r="BM864" i="46"/>
  <c r="BO864" i="46" s="1"/>
  <c r="BL864" i="46"/>
  <c r="BJ864" i="46"/>
  <c r="BI864" i="46"/>
  <c r="AW864" i="46"/>
  <c r="AV864" i="46"/>
  <c r="AX864" i="46" s="1"/>
  <c r="BT864" i="46" s="1"/>
  <c r="AT864" i="46"/>
  <c r="AS864" i="46"/>
  <c r="AQ864" i="46"/>
  <c r="AO864" i="46"/>
  <c r="AP864" i="46" s="1"/>
  <c r="AN864" i="46"/>
  <c r="AM864" i="46"/>
  <c r="AL864" i="46"/>
  <c r="AR864" i="46" s="1"/>
  <c r="AK864" i="46"/>
  <c r="AJ864" i="46"/>
  <c r="AI864" i="46"/>
  <c r="AH864" i="46"/>
  <c r="AF864" i="46"/>
  <c r="AG864" i="46" s="1"/>
  <c r="AE864" i="46"/>
  <c r="AC864" i="46"/>
  <c r="W864" i="46"/>
  <c r="V864" i="46"/>
  <c r="U864" i="46"/>
  <c r="T864" i="46"/>
  <c r="S864" i="46"/>
  <c r="R864" i="46"/>
  <c r="Q864" i="46"/>
  <c r="BS863" i="46"/>
  <c r="BM863" i="46"/>
  <c r="BL863" i="46"/>
  <c r="BJ863" i="46"/>
  <c r="BN863" i="46" s="1"/>
  <c r="BI863" i="46"/>
  <c r="BG863" i="46"/>
  <c r="BH863" i="46" s="1"/>
  <c r="AW863" i="46"/>
  <c r="AV863" i="46"/>
  <c r="AT863" i="46"/>
  <c r="AS863" i="46"/>
  <c r="BO863" i="46" s="1"/>
  <c r="AQ863" i="46"/>
  <c r="AO863" i="46"/>
  <c r="AP863" i="46" s="1"/>
  <c r="AN863" i="46"/>
  <c r="AM863" i="46"/>
  <c r="AL863" i="46"/>
  <c r="AR863" i="46" s="1"/>
  <c r="AK863" i="46"/>
  <c r="AJ863" i="46"/>
  <c r="AI863" i="46"/>
  <c r="AH863" i="46"/>
  <c r="AF863" i="46"/>
  <c r="AG863" i="46" s="1"/>
  <c r="AE863" i="46"/>
  <c r="AC863" i="46"/>
  <c r="W863" i="46"/>
  <c r="V863" i="46"/>
  <c r="U863" i="46"/>
  <c r="T863" i="46"/>
  <c r="S863" i="46"/>
  <c r="R863" i="46"/>
  <c r="Q863" i="46"/>
  <c r="BS862" i="46"/>
  <c r="BM862" i="46"/>
  <c r="BL862" i="46"/>
  <c r="BO862" i="46" s="1"/>
  <c r="BJ862" i="46"/>
  <c r="BI862" i="46"/>
  <c r="AW862" i="46"/>
  <c r="BG862" i="46" s="1"/>
  <c r="BH862" i="46" s="1"/>
  <c r="AV862" i="46"/>
  <c r="AT862" i="46"/>
  <c r="AS862" i="46"/>
  <c r="AQ862" i="46"/>
  <c r="AO862" i="46"/>
  <c r="AP862" i="46" s="1"/>
  <c r="AN862" i="46"/>
  <c r="AM862" i="46"/>
  <c r="AL862" i="46"/>
  <c r="AR862" i="46" s="1"/>
  <c r="AK862" i="46"/>
  <c r="AJ862" i="46"/>
  <c r="AI862" i="46"/>
  <c r="AH862" i="46"/>
  <c r="AF862" i="46"/>
  <c r="AG862" i="46" s="1"/>
  <c r="AE862" i="46"/>
  <c r="AC862" i="46"/>
  <c r="W862" i="46"/>
  <c r="V862" i="46"/>
  <c r="U862" i="46"/>
  <c r="T862" i="46"/>
  <c r="S862" i="46"/>
  <c r="R862" i="46"/>
  <c r="Q862" i="46"/>
  <c r="BS861" i="46"/>
  <c r="BM861" i="46"/>
  <c r="BL861" i="46"/>
  <c r="BJ861" i="46"/>
  <c r="BN861" i="46" s="1"/>
  <c r="BI861" i="46"/>
  <c r="BG861" i="46"/>
  <c r="BH861" i="46" s="1"/>
  <c r="AW861" i="46"/>
  <c r="BP861" i="46" s="1"/>
  <c r="AV861" i="46"/>
  <c r="AX861" i="46" s="1"/>
  <c r="AY861" i="46" s="1"/>
  <c r="AT861" i="46"/>
  <c r="AS861" i="46"/>
  <c r="AR861" i="46"/>
  <c r="AQ861" i="46"/>
  <c r="AO861" i="46"/>
  <c r="AP861" i="46" s="1"/>
  <c r="AN861" i="46"/>
  <c r="AM861" i="46"/>
  <c r="AL861" i="46"/>
  <c r="AK861" i="46"/>
  <c r="AJ861" i="46"/>
  <c r="AI861" i="46"/>
  <c r="AH861" i="46"/>
  <c r="AF861" i="46"/>
  <c r="AG861" i="46" s="1"/>
  <c r="AE861" i="46"/>
  <c r="AC861" i="46"/>
  <c r="W861" i="46"/>
  <c r="V861" i="46"/>
  <c r="U861" i="46"/>
  <c r="T861" i="46"/>
  <c r="S861" i="46"/>
  <c r="R861" i="46"/>
  <c r="Q861" i="46"/>
  <c r="BS860" i="46"/>
  <c r="BM860" i="46"/>
  <c r="BL860" i="46"/>
  <c r="BJ860" i="46"/>
  <c r="BI860" i="46"/>
  <c r="AW860" i="46"/>
  <c r="AV860" i="46"/>
  <c r="AT860" i="46"/>
  <c r="AS860" i="46"/>
  <c r="AR860" i="46"/>
  <c r="AQ860" i="46"/>
  <c r="AP860" i="46"/>
  <c r="AO860" i="46"/>
  <c r="AN860" i="46"/>
  <c r="AM860" i="46"/>
  <c r="AL860" i="46"/>
  <c r="AK860" i="46"/>
  <c r="AJ860" i="46"/>
  <c r="AI860" i="46"/>
  <c r="AH860" i="46"/>
  <c r="AE860" i="46"/>
  <c r="AF860" i="46" s="1"/>
  <c r="AG860" i="46" s="1"/>
  <c r="AC860" i="46"/>
  <c r="W860" i="46"/>
  <c r="V860" i="46"/>
  <c r="U860" i="46"/>
  <c r="T860" i="46"/>
  <c r="S860" i="46"/>
  <c r="R860" i="46"/>
  <c r="Q860" i="46"/>
  <c r="BS859" i="46"/>
  <c r="BM859" i="46"/>
  <c r="BL859" i="46"/>
  <c r="BJ859" i="46"/>
  <c r="BI859" i="46"/>
  <c r="BH859" i="46"/>
  <c r="AW859" i="46"/>
  <c r="BG859" i="46" s="1"/>
  <c r="AV859" i="46"/>
  <c r="AX859" i="46" s="1"/>
  <c r="AT859" i="46"/>
  <c r="AS859" i="46"/>
  <c r="AQ859" i="46"/>
  <c r="AO859" i="46"/>
  <c r="AP859" i="46" s="1"/>
  <c r="AN859" i="46"/>
  <c r="AM859" i="46"/>
  <c r="AL859" i="46"/>
  <c r="AR859" i="46" s="1"/>
  <c r="AK859" i="46"/>
  <c r="AJ859" i="46"/>
  <c r="AI859" i="46"/>
  <c r="AH859" i="46"/>
  <c r="AE859" i="46"/>
  <c r="AF859" i="46" s="1"/>
  <c r="AG859" i="46" s="1"/>
  <c r="AC859" i="46"/>
  <c r="W859" i="46"/>
  <c r="V859" i="46"/>
  <c r="U859" i="46"/>
  <c r="T859" i="46"/>
  <c r="S859" i="46"/>
  <c r="R859" i="46"/>
  <c r="Q859" i="46"/>
  <c r="BS858" i="46"/>
  <c r="BM858" i="46"/>
  <c r="BO858" i="46" s="1"/>
  <c r="BL858" i="46"/>
  <c r="BJ858" i="46"/>
  <c r="BI858" i="46"/>
  <c r="AW858" i="46"/>
  <c r="AV858" i="46"/>
  <c r="AX858" i="46" s="1"/>
  <c r="BT858" i="46" s="1"/>
  <c r="AT858" i="46"/>
  <c r="AS858" i="46"/>
  <c r="AQ858" i="46"/>
  <c r="AO858" i="46"/>
  <c r="AP858" i="46" s="1"/>
  <c r="AN858" i="46"/>
  <c r="AM858" i="46"/>
  <c r="AL858" i="46"/>
  <c r="AR858" i="46" s="1"/>
  <c r="AK858" i="46"/>
  <c r="AJ858" i="46"/>
  <c r="AI858" i="46"/>
  <c r="AH858" i="46"/>
  <c r="AE858" i="46"/>
  <c r="AF858" i="46" s="1"/>
  <c r="AG858" i="46" s="1"/>
  <c r="AC858" i="46"/>
  <c r="W858" i="46"/>
  <c r="V858" i="46"/>
  <c r="U858" i="46"/>
  <c r="T858" i="46"/>
  <c r="S858" i="46"/>
  <c r="R858" i="46"/>
  <c r="Q858" i="46"/>
  <c r="BS857" i="46"/>
  <c r="BM857" i="46"/>
  <c r="BL857" i="46"/>
  <c r="BO857" i="46" s="1"/>
  <c r="BJ857" i="46"/>
  <c r="BI857" i="46"/>
  <c r="AW857" i="46"/>
  <c r="AV857" i="46"/>
  <c r="AX857" i="46" s="1"/>
  <c r="BT857" i="46" s="1"/>
  <c r="AT857" i="46"/>
  <c r="AS857" i="46"/>
  <c r="AQ857" i="46"/>
  <c r="AO857" i="46"/>
  <c r="AP857" i="46" s="1"/>
  <c r="AN857" i="46"/>
  <c r="AM857" i="46"/>
  <c r="AL857" i="46"/>
  <c r="AR857" i="46" s="1"/>
  <c r="AK857" i="46"/>
  <c r="AU857" i="46" s="1"/>
  <c r="BF857" i="46" s="1"/>
  <c r="AJ857" i="46"/>
  <c r="AI857" i="46"/>
  <c r="AH857" i="46"/>
  <c r="AE857" i="46"/>
  <c r="AC857" i="46"/>
  <c r="W857" i="46"/>
  <c r="V857" i="46"/>
  <c r="U857" i="46"/>
  <c r="T857" i="46"/>
  <c r="S857" i="46"/>
  <c r="R857" i="46"/>
  <c r="Q857" i="46"/>
  <c r="BS856" i="46"/>
  <c r="BO856" i="46"/>
  <c r="BM856" i="46"/>
  <c r="BL856" i="46"/>
  <c r="BJ856" i="46"/>
  <c r="BI856" i="46"/>
  <c r="AW856" i="46"/>
  <c r="AV856" i="46"/>
  <c r="AX856" i="46" s="1"/>
  <c r="AT856" i="46"/>
  <c r="AS856" i="46"/>
  <c r="AR856" i="46"/>
  <c r="AQ856" i="46"/>
  <c r="AO856" i="46"/>
  <c r="AP856" i="46" s="1"/>
  <c r="AN856" i="46"/>
  <c r="AM856" i="46"/>
  <c r="AL856" i="46"/>
  <c r="AK856" i="46"/>
  <c r="AJ856" i="46"/>
  <c r="AI856" i="46"/>
  <c r="AH856" i="46"/>
  <c r="AG856" i="46"/>
  <c r="AE856" i="46"/>
  <c r="AF856" i="46" s="1"/>
  <c r="AC856" i="46"/>
  <c r="W856" i="46"/>
  <c r="V856" i="46"/>
  <c r="U856" i="46"/>
  <c r="T856" i="46"/>
  <c r="S856" i="46"/>
  <c r="R856" i="46"/>
  <c r="Q856" i="46"/>
  <c r="BS855" i="46"/>
  <c r="BM855" i="46"/>
  <c r="BL855" i="46"/>
  <c r="BO855" i="46" s="1"/>
  <c r="BJ855" i="46"/>
  <c r="BN855" i="46" s="1"/>
  <c r="BI855" i="46"/>
  <c r="AW855" i="46"/>
  <c r="BG855" i="46" s="1"/>
  <c r="BH855" i="46" s="1"/>
  <c r="AV855" i="46"/>
  <c r="AT855" i="46"/>
  <c r="AS855" i="46"/>
  <c r="AQ855" i="46"/>
  <c r="AO855" i="46"/>
  <c r="AP855" i="46" s="1"/>
  <c r="AN855" i="46"/>
  <c r="AM855" i="46"/>
  <c r="AL855" i="46"/>
  <c r="AR855" i="46" s="1"/>
  <c r="AK855" i="46"/>
  <c r="AJ855" i="46"/>
  <c r="AI855" i="46"/>
  <c r="AH855" i="46"/>
  <c r="AG855" i="46"/>
  <c r="AF855" i="46"/>
  <c r="AE855" i="46"/>
  <c r="AC855" i="46"/>
  <c r="W855" i="46"/>
  <c r="V855" i="46"/>
  <c r="U855" i="46"/>
  <c r="T855" i="46"/>
  <c r="S855" i="46"/>
  <c r="R855" i="46"/>
  <c r="Q855" i="46"/>
  <c r="BS854" i="46"/>
  <c r="BM854" i="46"/>
  <c r="BL854" i="46"/>
  <c r="BJ854" i="46"/>
  <c r="BI854" i="46"/>
  <c r="BG854" i="46"/>
  <c r="BH854" i="46" s="1"/>
  <c r="AW854" i="46"/>
  <c r="AV854" i="46"/>
  <c r="AT854" i="46"/>
  <c r="AS854" i="46"/>
  <c r="AQ854" i="46"/>
  <c r="AO854" i="46"/>
  <c r="AP854" i="46" s="1"/>
  <c r="AN854" i="46"/>
  <c r="AM854" i="46"/>
  <c r="AL854" i="46"/>
  <c r="AR854" i="46" s="1"/>
  <c r="AK854" i="46"/>
  <c r="AJ854" i="46"/>
  <c r="AI854" i="46"/>
  <c r="AH854" i="46"/>
  <c r="AE854" i="46"/>
  <c r="AC854" i="46"/>
  <c r="W854" i="46"/>
  <c r="V854" i="46"/>
  <c r="U854" i="46"/>
  <c r="T854" i="46"/>
  <c r="S854" i="46"/>
  <c r="R854" i="46"/>
  <c r="Q854" i="46"/>
  <c r="BS853" i="46"/>
  <c r="BM853" i="46"/>
  <c r="BL853" i="46"/>
  <c r="BJ853" i="46"/>
  <c r="BI853" i="46"/>
  <c r="AW853" i="46"/>
  <c r="BG853" i="46" s="1"/>
  <c r="BH853" i="46" s="1"/>
  <c r="AV853" i="46"/>
  <c r="AT853" i="46"/>
  <c r="AS853" i="46"/>
  <c r="BO853" i="46" s="1"/>
  <c r="AR853" i="46"/>
  <c r="AQ853" i="46"/>
  <c r="AO853" i="46"/>
  <c r="AP853" i="46" s="1"/>
  <c r="AN853" i="46"/>
  <c r="AM853" i="46"/>
  <c r="AL853" i="46"/>
  <c r="AK853" i="46"/>
  <c r="AJ853" i="46"/>
  <c r="AI853" i="46"/>
  <c r="AH853" i="46"/>
  <c r="AE853" i="46"/>
  <c r="BP853" i="46" s="1"/>
  <c r="AC853" i="46"/>
  <c r="W853" i="46"/>
  <c r="V853" i="46"/>
  <c r="U853" i="46"/>
  <c r="T853" i="46"/>
  <c r="S853" i="46"/>
  <c r="R853" i="46"/>
  <c r="Q853" i="46"/>
  <c r="BS852" i="46"/>
  <c r="BM852" i="46"/>
  <c r="BL852" i="46"/>
  <c r="BJ852" i="46"/>
  <c r="BI852" i="46"/>
  <c r="AW852" i="46"/>
  <c r="BP852" i="46" s="1"/>
  <c r="AV852" i="46"/>
  <c r="AX852" i="46" s="1"/>
  <c r="BT852" i="46" s="1"/>
  <c r="AT852" i="46"/>
  <c r="AS852" i="46"/>
  <c r="AQ852" i="46"/>
  <c r="AO852" i="46"/>
  <c r="AP852" i="46" s="1"/>
  <c r="AN852" i="46"/>
  <c r="AM852" i="46"/>
  <c r="AL852" i="46"/>
  <c r="AR852" i="46" s="1"/>
  <c r="AK852" i="46"/>
  <c r="AJ852" i="46"/>
  <c r="AI852" i="46"/>
  <c r="AH852" i="46"/>
  <c r="AE852" i="46"/>
  <c r="AF852" i="46" s="1"/>
  <c r="AG852" i="46" s="1"/>
  <c r="AC852" i="46"/>
  <c r="W852" i="46"/>
  <c r="V852" i="46"/>
  <c r="U852" i="46"/>
  <c r="T852" i="46"/>
  <c r="S852" i="46"/>
  <c r="R852" i="46"/>
  <c r="Q852" i="46"/>
  <c r="BS851" i="46"/>
  <c r="BM851" i="46"/>
  <c r="BL851" i="46"/>
  <c r="BJ851" i="46"/>
  <c r="BI851" i="46"/>
  <c r="AW851" i="46"/>
  <c r="AV851" i="46"/>
  <c r="AX851" i="46" s="1"/>
  <c r="AT851" i="46"/>
  <c r="AS851" i="46"/>
  <c r="AR851" i="46"/>
  <c r="AQ851" i="46"/>
  <c r="AO851" i="46"/>
  <c r="AP851" i="46" s="1"/>
  <c r="AN851" i="46"/>
  <c r="AM851" i="46"/>
  <c r="AL851" i="46"/>
  <c r="AK851" i="46"/>
  <c r="AJ851" i="46"/>
  <c r="AI851" i="46"/>
  <c r="AH851" i="46"/>
  <c r="AE851" i="46"/>
  <c r="AF851" i="46" s="1"/>
  <c r="AG851" i="46" s="1"/>
  <c r="AC851" i="46"/>
  <c r="W851" i="46"/>
  <c r="V851" i="46"/>
  <c r="U851" i="46"/>
  <c r="T851" i="46"/>
  <c r="S851" i="46"/>
  <c r="R851" i="46"/>
  <c r="Q851" i="46"/>
  <c r="BS850" i="46"/>
  <c r="BP850" i="46"/>
  <c r="BK850" i="46" s="1"/>
  <c r="BM850" i="46"/>
  <c r="BL850" i="46"/>
  <c r="BJ850" i="46"/>
  <c r="BN850" i="46" s="1"/>
  <c r="BI850" i="46"/>
  <c r="AW850" i="46"/>
  <c r="BG850" i="46" s="1"/>
  <c r="BH850" i="46" s="1"/>
  <c r="AV850" i="46"/>
  <c r="AX850" i="46" s="1"/>
  <c r="BT850" i="46" s="1"/>
  <c r="AT850" i="46"/>
  <c r="AS850" i="46"/>
  <c r="AR850" i="46"/>
  <c r="AQ850" i="46"/>
  <c r="AP850" i="46"/>
  <c r="AO850" i="46"/>
  <c r="AN850" i="46"/>
  <c r="AM850" i="46"/>
  <c r="AL850" i="46"/>
  <c r="AK850" i="46"/>
  <c r="AU850" i="46" s="1"/>
  <c r="BF850" i="46" s="1"/>
  <c r="AJ850" i="46"/>
  <c r="AI850" i="46"/>
  <c r="AH850" i="46"/>
  <c r="AE850" i="46"/>
  <c r="AF850" i="46" s="1"/>
  <c r="AG850" i="46" s="1"/>
  <c r="AC850" i="46"/>
  <c r="W850" i="46"/>
  <c r="V850" i="46"/>
  <c r="U850" i="46"/>
  <c r="T850" i="46"/>
  <c r="S850" i="46"/>
  <c r="R850" i="46"/>
  <c r="Q850" i="46"/>
  <c r="BS849" i="46"/>
  <c r="BM849" i="46"/>
  <c r="BL849" i="46"/>
  <c r="BO849" i="46" s="1"/>
  <c r="BJ849" i="46"/>
  <c r="BI849" i="46"/>
  <c r="AW849" i="46"/>
  <c r="BP849" i="46" s="1"/>
  <c r="BK849" i="46" s="1"/>
  <c r="AV849" i="46"/>
  <c r="AT849" i="46"/>
  <c r="AS849" i="46"/>
  <c r="AQ849" i="46"/>
  <c r="AO849" i="46"/>
  <c r="AP849" i="46" s="1"/>
  <c r="AN849" i="46"/>
  <c r="AM849" i="46"/>
  <c r="AL849" i="46"/>
  <c r="AR849" i="46" s="1"/>
  <c r="AK849" i="46"/>
  <c r="AU849" i="46" s="1"/>
  <c r="BF849" i="46" s="1"/>
  <c r="AJ849" i="46"/>
  <c r="AI849" i="46"/>
  <c r="AH849" i="46"/>
  <c r="AE849" i="46"/>
  <c r="AF849" i="46" s="1"/>
  <c r="AG849" i="46" s="1"/>
  <c r="AC849" i="46"/>
  <c r="W849" i="46"/>
  <c r="V849" i="46"/>
  <c r="U849" i="46"/>
  <c r="T849" i="46"/>
  <c r="S849" i="46"/>
  <c r="R849" i="46"/>
  <c r="Q849" i="46"/>
  <c r="BS848" i="46"/>
  <c r="BM848" i="46"/>
  <c r="BL848" i="46"/>
  <c r="BJ848" i="46"/>
  <c r="BI848" i="46"/>
  <c r="AW848" i="46"/>
  <c r="BG848" i="46" s="1"/>
  <c r="BH848" i="46" s="1"/>
  <c r="AV848" i="46"/>
  <c r="AX848" i="46" s="1"/>
  <c r="AT848" i="46"/>
  <c r="AS848" i="46"/>
  <c r="BO848" i="46" s="1"/>
  <c r="AQ848" i="46"/>
  <c r="AO848" i="46"/>
  <c r="AP848" i="46" s="1"/>
  <c r="AN848" i="46"/>
  <c r="AM848" i="46"/>
  <c r="AL848" i="46"/>
  <c r="AR848" i="46" s="1"/>
  <c r="AK848" i="46"/>
  <c r="AJ848" i="46"/>
  <c r="AI848" i="46"/>
  <c r="AH848" i="46"/>
  <c r="AF848" i="46"/>
  <c r="AG848" i="46" s="1"/>
  <c r="AE848" i="46"/>
  <c r="AC848" i="46"/>
  <c r="W848" i="46"/>
  <c r="V848" i="46"/>
  <c r="U848" i="46"/>
  <c r="T848" i="46"/>
  <c r="S848" i="46"/>
  <c r="R848" i="46"/>
  <c r="Q848" i="46"/>
  <c r="BS847" i="46"/>
  <c r="BM847" i="46"/>
  <c r="BL847" i="46"/>
  <c r="BO847" i="46" s="1"/>
  <c r="BJ847" i="46"/>
  <c r="BI847" i="46"/>
  <c r="AW847" i="46"/>
  <c r="AV847" i="46"/>
  <c r="AT847" i="46"/>
  <c r="AS847" i="46"/>
  <c r="AQ847" i="46"/>
  <c r="AO847" i="46"/>
  <c r="AP847" i="46" s="1"/>
  <c r="AN847" i="46"/>
  <c r="AM847" i="46"/>
  <c r="AL847" i="46"/>
  <c r="AR847" i="46" s="1"/>
  <c r="AK847" i="46"/>
  <c r="BN847" i="46" s="1"/>
  <c r="AJ847" i="46"/>
  <c r="AI847" i="46"/>
  <c r="AH847" i="46"/>
  <c r="AF847" i="46"/>
  <c r="AG847" i="46" s="1"/>
  <c r="AE847" i="46"/>
  <c r="AC847" i="46"/>
  <c r="W847" i="46"/>
  <c r="V847" i="46"/>
  <c r="U847" i="46"/>
  <c r="T847" i="46"/>
  <c r="S847" i="46"/>
  <c r="R847" i="46"/>
  <c r="Q847" i="46"/>
  <c r="BS846" i="46"/>
  <c r="BN846" i="46"/>
  <c r="BM846" i="46"/>
  <c r="BO846" i="46" s="1"/>
  <c r="BL846" i="46"/>
  <c r="BJ846" i="46"/>
  <c r="BI846" i="46"/>
  <c r="AY846" i="46"/>
  <c r="AX846" i="46"/>
  <c r="BT846" i="46" s="1"/>
  <c r="AW846" i="46"/>
  <c r="AV846" i="46"/>
  <c r="AU846" i="46"/>
  <c r="BF846" i="46" s="1"/>
  <c r="AT846" i="46"/>
  <c r="AS846" i="46"/>
  <c r="AR846" i="46"/>
  <c r="AQ846" i="46"/>
  <c r="AP846" i="46"/>
  <c r="AO846" i="46"/>
  <c r="AN846" i="46"/>
  <c r="AM846" i="46"/>
  <c r="AL846" i="46"/>
  <c r="AK846" i="46"/>
  <c r="AJ846" i="46"/>
  <c r="AI846" i="46"/>
  <c r="AH846" i="46"/>
  <c r="AE846" i="46"/>
  <c r="AF846" i="46" s="1"/>
  <c r="AG846" i="46" s="1"/>
  <c r="AC846" i="46"/>
  <c r="W846" i="46"/>
  <c r="V846" i="46"/>
  <c r="U846" i="46"/>
  <c r="T846" i="46"/>
  <c r="S846" i="46"/>
  <c r="R846" i="46"/>
  <c r="Q846" i="46"/>
  <c r="BS845" i="46"/>
  <c r="BM845" i="46"/>
  <c r="BL845" i="46"/>
  <c r="BJ845" i="46"/>
  <c r="BI845" i="46"/>
  <c r="AW845" i="46"/>
  <c r="BP845" i="46" s="1"/>
  <c r="AV845" i="46"/>
  <c r="AX845" i="46" s="1"/>
  <c r="AT845" i="46"/>
  <c r="AS845" i="46"/>
  <c r="AR845" i="46"/>
  <c r="AQ845" i="46"/>
  <c r="AO845" i="46"/>
  <c r="AP845" i="46" s="1"/>
  <c r="AN845" i="46"/>
  <c r="AM845" i="46"/>
  <c r="AL845" i="46"/>
  <c r="AK845" i="46"/>
  <c r="AJ845" i="46"/>
  <c r="AI845" i="46"/>
  <c r="AH845" i="46"/>
  <c r="AE845" i="46"/>
  <c r="AF845" i="46" s="1"/>
  <c r="AG845" i="46" s="1"/>
  <c r="AC845" i="46"/>
  <c r="W845" i="46"/>
  <c r="V845" i="46"/>
  <c r="U845" i="46"/>
  <c r="T845" i="46"/>
  <c r="S845" i="46"/>
  <c r="R845" i="46"/>
  <c r="Q845" i="46"/>
  <c r="BS844" i="46"/>
  <c r="BM844" i="46"/>
  <c r="BL844" i="46"/>
  <c r="BJ844" i="46"/>
  <c r="BI844" i="46"/>
  <c r="AW844" i="46"/>
  <c r="AV844" i="46"/>
  <c r="AX844" i="46" s="1"/>
  <c r="BT844" i="46" s="1"/>
  <c r="AT844" i="46"/>
  <c r="AS844" i="46"/>
  <c r="AQ844" i="46"/>
  <c r="AO844" i="46"/>
  <c r="AP844" i="46" s="1"/>
  <c r="AN844" i="46"/>
  <c r="AM844" i="46"/>
  <c r="AL844" i="46"/>
  <c r="AR844" i="46" s="1"/>
  <c r="AK844" i="46"/>
  <c r="AJ844" i="46"/>
  <c r="AI844" i="46"/>
  <c r="AH844" i="46"/>
  <c r="AE844" i="46"/>
  <c r="AF844" i="46" s="1"/>
  <c r="AG844" i="46" s="1"/>
  <c r="AC844" i="46"/>
  <c r="W844" i="46"/>
  <c r="V844" i="46"/>
  <c r="U844" i="46"/>
  <c r="T844" i="46"/>
  <c r="S844" i="46"/>
  <c r="R844" i="46"/>
  <c r="Q844" i="46"/>
  <c r="BS843" i="46"/>
  <c r="BM843" i="46"/>
  <c r="BL843" i="46"/>
  <c r="BJ843" i="46"/>
  <c r="BI843" i="46"/>
  <c r="AX843" i="46"/>
  <c r="AW843" i="46"/>
  <c r="AV843" i="46"/>
  <c r="AT843" i="46"/>
  <c r="AS843" i="46"/>
  <c r="BO843" i="46" s="1"/>
  <c r="AQ843" i="46"/>
  <c r="AO843" i="46"/>
  <c r="AP843" i="46" s="1"/>
  <c r="AN843" i="46"/>
  <c r="AM843" i="46"/>
  <c r="AL843" i="46"/>
  <c r="AR843" i="46" s="1"/>
  <c r="AK843" i="46"/>
  <c r="BN843" i="46" s="1"/>
  <c r="AJ843" i="46"/>
  <c r="AI843" i="46"/>
  <c r="AH843" i="46"/>
  <c r="AE843" i="46"/>
  <c r="AF843" i="46" s="1"/>
  <c r="AG843" i="46" s="1"/>
  <c r="AC843" i="46"/>
  <c r="W843" i="46"/>
  <c r="V843" i="46"/>
  <c r="U843" i="46"/>
  <c r="T843" i="46"/>
  <c r="S843" i="46"/>
  <c r="R843" i="46"/>
  <c r="Q843" i="46"/>
  <c r="BS842" i="46"/>
  <c r="BN842" i="46"/>
  <c r="BM842" i="46"/>
  <c r="BL842" i="46"/>
  <c r="BJ842" i="46"/>
  <c r="BI842" i="46"/>
  <c r="AW842" i="46"/>
  <c r="AV842" i="46"/>
  <c r="AT842" i="46"/>
  <c r="AS842" i="46"/>
  <c r="BO842" i="46" s="1"/>
  <c r="AQ842" i="46"/>
  <c r="AO842" i="46"/>
  <c r="AP842" i="46" s="1"/>
  <c r="AN842" i="46"/>
  <c r="AM842" i="46"/>
  <c r="AL842" i="46"/>
  <c r="AR842" i="46" s="1"/>
  <c r="AK842" i="46"/>
  <c r="AU842" i="46" s="1"/>
  <c r="AJ842" i="46"/>
  <c r="AI842" i="46"/>
  <c r="AH842" i="46"/>
  <c r="AE842" i="46"/>
  <c r="AF842" i="46" s="1"/>
  <c r="AG842" i="46" s="1"/>
  <c r="AC842" i="46"/>
  <c r="W842" i="46"/>
  <c r="V842" i="46"/>
  <c r="U842" i="46"/>
  <c r="T842" i="46"/>
  <c r="S842" i="46"/>
  <c r="R842" i="46"/>
  <c r="Q842" i="46"/>
  <c r="BT841" i="46"/>
  <c r="BS841" i="46"/>
  <c r="BM841" i="46"/>
  <c r="BL841" i="46"/>
  <c r="BJ841" i="46"/>
  <c r="BI841" i="46"/>
  <c r="AZ841" i="46"/>
  <c r="AY841" i="46"/>
  <c r="AW841" i="46"/>
  <c r="AV841" i="46"/>
  <c r="AX841" i="46" s="1"/>
  <c r="AU841" i="46"/>
  <c r="BF841" i="46" s="1"/>
  <c r="AT841" i="46"/>
  <c r="AS841" i="46"/>
  <c r="BO841" i="46" s="1"/>
  <c r="AQ841" i="46"/>
  <c r="AO841" i="46"/>
  <c r="AP841" i="46" s="1"/>
  <c r="AN841" i="46"/>
  <c r="AM841" i="46"/>
  <c r="AL841" i="46"/>
  <c r="AR841" i="46" s="1"/>
  <c r="AK841" i="46"/>
  <c r="AJ841" i="46"/>
  <c r="AI841" i="46"/>
  <c r="AH841" i="46"/>
  <c r="AE841" i="46"/>
  <c r="AF841" i="46" s="1"/>
  <c r="AG841" i="46" s="1"/>
  <c r="AC841" i="46"/>
  <c r="W841" i="46"/>
  <c r="V841" i="46"/>
  <c r="U841" i="46"/>
  <c r="T841" i="46"/>
  <c r="S841" i="46"/>
  <c r="R841" i="46"/>
  <c r="Q841" i="46"/>
  <c r="BS840" i="46"/>
  <c r="BM840" i="46"/>
  <c r="BL840" i="46"/>
  <c r="BJ840" i="46"/>
  <c r="BI840" i="46"/>
  <c r="AW840" i="46"/>
  <c r="BP840" i="46" s="1"/>
  <c r="BK840" i="46" s="1"/>
  <c r="AV840" i="46"/>
  <c r="AT840" i="46"/>
  <c r="AS840" i="46"/>
  <c r="AQ840" i="46"/>
  <c r="AO840" i="46"/>
  <c r="AP840" i="46" s="1"/>
  <c r="AN840" i="46"/>
  <c r="AM840" i="46"/>
  <c r="AL840" i="46"/>
  <c r="AR840" i="46" s="1"/>
  <c r="AK840" i="46"/>
  <c r="BN840" i="46" s="1"/>
  <c r="AJ840" i="46"/>
  <c r="AI840" i="46"/>
  <c r="AH840" i="46"/>
  <c r="AF840" i="46"/>
  <c r="AG840" i="46" s="1"/>
  <c r="AE840" i="46"/>
  <c r="AC840" i="46"/>
  <c r="W840" i="46"/>
  <c r="V840" i="46"/>
  <c r="U840" i="46"/>
  <c r="T840" i="46"/>
  <c r="S840" i="46"/>
  <c r="R840" i="46"/>
  <c r="Q840" i="46"/>
  <c r="BS839" i="46"/>
  <c r="BM839" i="46"/>
  <c r="BL839" i="46"/>
  <c r="BJ839" i="46"/>
  <c r="BI839" i="46"/>
  <c r="AW839" i="46"/>
  <c r="BG839" i="46" s="1"/>
  <c r="BH839" i="46" s="1"/>
  <c r="AV839" i="46"/>
  <c r="AX839" i="46" s="1"/>
  <c r="AT839" i="46"/>
  <c r="AS839" i="46"/>
  <c r="AQ839" i="46"/>
  <c r="AO839" i="46"/>
  <c r="AP839" i="46" s="1"/>
  <c r="AN839" i="46"/>
  <c r="AM839" i="46"/>
  <c r="AL839" i="46"/>
  <c r="AR839" i="46" s="1"/>
  <c r="AK839" i="46"/>
  <c r="AJ839" i="46"/>
  <c r="AI839" i="46"/>
  <c r="AH839" i="46"/>
  <c r="AF839" i="46"/>
  <c r="AG839" i="46" s="1"/>
  <c r="AE839" i="46"/>
  <c r="AC839" i="46"/>
  <c r="W839" i="46"/>
  <c r="V839" i="46"/>
  <c r="U839" i="46"/>
  <c r="T839" i="46"/>
  <c r="S839" i="46"/>
  <c r="R839" i="46"/>
  <c r="Q839" i="46"/>
  <c r="BS838" i="46"/>
  <c r="BM838" i="46"/>
  <c r="BL838" i="46"/>
  <c r="BJ838" i="46"/>
  <c r="BI838" i="46"/>
  <c r="AW838" i="46"/>
  <c r="AV838" i="46"/>
  <c r="AX838" i="46" s="1"/>
  <c r="BT838" i="46" s="1"/>
  <c r="AT838" i="46"/>
  <c r="AS838" i="46"/>
  <c r="BO838" i="46" s="1"/>
  <c r="AQ838" i="46"/>
  <c r="AP838" i="46"/>
  <c r="AO838" i="46"/>
  <c r="AN838" i="46"/>
  <c r="AM838" i="46"/>
  <c r="AL838" i="46"/>
  <c r="AR838" i="46" s="1"/>
  <c r="AK838" i="46"/>
  <c r="BN838" i="46" s="1"/>
  <c r="AJ838" i="46"/>
  <c r="AI838" i="46"/>
  <c r="AH838" i="46"/>
  <c r="AF838" i="46"/>
  <c r="AG838" i="46" s="1"/>
  <c r="AE838" i="46"/>
  <c r="AC838" i="46"/>
  <c r="W838" i="46"/>
  <c r="V838" i="46"/>
  <c r="U838" i="46"/>
  <c r="T838" i="46"/>
  <c r="S838" i="46"/>
  <c r="R838" i="46"/>
  <c r="Q838" i="46"/>
  <c r="BS837" i="46"/>
  <c r="BM837" i="46"/>
  <c r="BL837" i="46"/>
  <c r="BJ837" i="46"/>
  <c r="BI837" i="46"/>
  <c r="BG837" i="46"/>
  <c r="BH837" i="46" s="1"/>
  <c r="AW837" i="46"/>
  <c r="AV837" i="46"/>
  <c r="AT837" i="46"/>
  <c r="AS837" i="46"/>
  <c r="AQ837" i="46"/>
  <c r="AO837" i="46"/>
  <c r="AP837" i="46" s="1"/>
  <c r="AN837" i="46"/>
  <c r="AM837" i="46"/>
  <c r="AL837" i="46"/>
  <c r="AR837" i="46" s="1"/>
  <c r="AK837" i="46"/>
  <c r="AJ837" i="46"/>
  <c r="AI837" i="46"/>
  <c r="AH837" i="46"/>
  <c r="AE837" i="46"/>
  <c r="AC837" i="46"/>
  <c r="W837" i="46"/>
  <c r="V837" i="46"/>
  <c r="U837" i="46"/>
  <c r="T837" i="46"/>
  <c r="S837" i="46"/>
  <c r="R837" i="46"/>
  <c r="Q837" i="46"/>
  <c r="BS836" i="46"/>
  <c r="BP836" i="46"/>
  <c r="BM836" i="46"/>
  <c r="BL836" i="46"/>
  <c r="BJ836" i="46"/>
  <c r="BI836" i="46"/>
  <c r="BG836" i="46"/>
  <c r="BH836" i="46" s="1"/>
  <c r="AW836" i="46"/>
  <c r="AV836" i="46"/>
  <c r="AX836" i="46" s="1"/>
  <c r="AT836" i="46"/>
  <c r="AS836" i="46"/>
  <c r="AR836" i="46"/>
  <c r="AQ836" i="46"/>
  <c r="AP836" i="46"/>
  <c r="AO836" i="46"/>
  <c r="AN836" i="46"/>
  <c r="AM836" i="46"/>
  <c r="AL836" i="46"/>
  <c r="AK836" i="46"/>
  <c r="BN836" i="46" s="1"/>
  <c r="AJ836" i="46"/>
  <c r="AI836" i="46"/>
  <c r="AH836" i="46"/>
  <c r="AE836" i="46"/>
  <c r="AF836" i="46" s="1"/>
  <c r="AG836" i="46" s="1"/>
  <c r="AC836" i="46"/>
  <c r="W836" i="46"/>
  <c r="V836" i="46"/>
  <c r="U836" i="46"/>
  <c r="T836" i="46"/>
  <c r="S836" i="46"/>
  <c r="R836" i="46"/>
  <c r="Q836" i="46"/>
  <c r="BS835" i="46"/>
  <c r="BM835" i="46"/>
  <c r="BL835" i="46"/>
  <c r="BJ835" i="46"/>
  <c r="BN835" i="46" s="1"/>
  <c r="BI835" i="46"/>
  <c r="AW835" i="46"/>
  <c r="AV835" i="46"/>
  <c r="BA835" i="46" s="1"/>
  <c r="AU835" i="46"/>
  <c r="BB835" i="46" s="1"/>
  <c r="AT835" i="46"/>
  <c r="AS835" i="46"/>
  <c r="BO835" i="46" s="1"/>
  <c r="AR835" i="46"/>
  <c r="AQ835" i="46"/>
  <c r="AO835" i="46"/>
  <c r="AP835" i="46" s="1"/>
  <c r="AN835" i="46"/>
  <c r="AM835" i="46"/>
  <c r="AL835" i="46"/>
  <c r="AK835" i="46"/>
  <c r="AJ835" i="46"/>
  <c r="AI835" i="46"/>
  <c r="AH835" i="46"/>
  <c r="AE835" i="46"/>
  <c r="AF835" i="46" s="1"/>
  <c r="AG835" i="46" s="1"/>
  <c r="AC835" i="46"/>
  <c r="W835" i="46"/>
  <c r="V835" i="46"/>
  <c r="U835" i="46"/>
  <c r="T835" i="46"/>
  <c r="S835" i="46"/>
  <c r="R835" i="46"/>
  <c r="Q835" i="46"/>
  <c r="BS834" i="46"/>
  <c r="BM834" i="46"/>
  <c r="BL834" i="46"/>
  <c r="BJ834" i="46"/>
  <c r="BI834" i="46"/>
  <c r="AW834" i="46"/>
  <c r="BP834" i="46" s="1"/>
  <c r="AV834" i="46"/>
  <c r="AT834" i="46"/>
  <c r="AS834" i="46"/>
  <c r="AQ834" i="46"/>
  <c r="AO834" i="46"/>
  <c r="AP834" i="46" s="1"/>
  <c r="AN834" i="46"/>
  <c r="AM834" i="46"/>
  <c r="AL834" i="46"/>
  <c r="AR834" i="46" s="1"/>
  <c r="AK834" i="46"/>
  <c r="AU834" i="46" s="1"/>
  <c r="AJ834" i="46"/>
  <c r="AI834" i="46"/>
  <c r="AH834" i="46"/>
  <c r="AE834" i="46"/>
  <c r="AF834" i="46" s="1"/>
  <c r="AG834" i="46" s="1"/>
  <c r="AC834" i="46"/>
  <c r="W834" i="46"/>
  <c r="V834" i="46"/>
  <c r="U834" i="46"/>
  <c r="T834" i="46"/>
  <c r="S834" i="46"/>
  <c r="R834" i="46"/>
  <c r="Q834" i="46"/>
  <c r="BS833" i="46"/>
  <c r="BP833" i="46"/>
  <c r="BK833" i="46" s="1"/>
  <c r="BO833" i="46"/>
  <c r="BM833" i="46"/>
  <c r="BL833" i="46"/>
  <c r="BJ833" i="46"/>
  <c r="BI833" i="46"/>
  <c r="BB833" i="46"/>
  <c r="AZ833" i="46"/>
  <c r="AX833" i="46"/>
  <c r="AW833" i="46"/>
  <c r="AV833" i="46"/>
  <c r="AU833" i="46"/>
  <c r="BF833" i="46" s="1"/>
  <c r="AT833" i="46"/>
  <c r="AS833" i="46"/>
  <c r="AQ833" i="46"/>
  <c r="AP833" i="46"/>
  <c r="AO833" i="46"/>
  <c r="AN833" i="46"/>
  <c r="AM833" i="46"/>
  <c r="AL833" i="46"/>
  <c r="AR833" i="46" s="1"/>
  <c r="AK833" i="46"/>
  <c r="AJ833" i="46"/>
  <c r="AI833" i="46"/>
  <c r="AH833" i="46"/>
  <c r="AE833" i="46"/>
  <c r="AF833" i="46" s="1"/>
  <c r="AG833" i="46" s="1"/>
  <c r="AC833" i="46"/>
  <c r="W833" i="46"/>
  <c r="V833" i="46"/>
  <c r="U833" i="46"/>
  <c r="T833" i="46"/>
  <c r="S833" i="46"/>
  <c r="R833" i="46"/>
  <c r="Q833" i="46"/>
  <c r="BS832" i="46"/>
  <c r="BM832" i="46"/>
  <c r="BL832" i="46"/>
  <c r="BJ832" i="46"/>
  <c r="BI832" i="46"/>
  <c r="BG832" i="46"/>
  <c r="BH832" i="46" s="1"/>
  <c r="AW832" i="46"/>
  <c r="AV832" i="46"/>
  <c r="AT832" i="46"/>
  <c r="AS832" i="46"/>
  <c r="AQ832" i="46"/>
  <c r="AO832" i="46"/>
  <c r="AP832" i="46" s="1"/>
  <c r="AN832" i="46"/>
  <c r="AM832" i="46"/>
  <c r="AL832" i="46"/>
  <c r="AR832" i="46" s="1"/>
  <c r="AK832" i="46"/>
  <c r="BN832" i="46" s="1"/>
  <c r="AJ832" i="46"/>
  <c r="AI832" i="46"/>
  <c r="AH832" i="46"/>
  <c r="AE832" i="46"/>
  <c r="AF832" i="46" s="1"/>
  <c r="AG832" i="46" s="1"/>
  <c r="AC832" i="46"/>
  <c r="W832" i="46"/>
  <c r="V832" i="46"/>
  <c r="U832" i="46"/>
  <c r="T832" i="46"/>
  <c r="S832" i="46"/>
  <c r="R832" i="46"/>
  <c r="Q832" i="46"/>
  <c r="BS831" i="46"/>
  <c r="BM831" i="46"/>
  <c r="BL831" i="46"/>
  <c r="BJ831" i="46"/>
  <c r="BI831" i="46"/>
  <c r="AW831" i="46"/>
  <c r="BP831" i="46" s="1"/>
  <c r="AV831" i="46"/>
  <c r="AX831" i="46" s="1"/>
  <c r="AT831" i="46"/>
  <c r="AS831" i="46"/>
  <c r="AR831" i="46"/>
  <c r="AQ831" i="46"/>
  <c r="AO831" i="46"/>
  <c r="AP831" i="46" s="1"/>
  <c r="AN831" i="46"/>
  <c r="AM831" i="46"/>
  <c r="AL831" i="46"/>
  <c r="AK831" i="46"/>
  <c r="AJ831" i="46"/>
  <c r="AI831" i="46"/>
  <c r="AH831" i="46"/>
  <c r="AE831" i="46"/>
  <c r="AF831" i="46" s="1"/>
  <c r="AG831" i="46" s="1"/>
  <c r="AC831" i="46"/>
  <c r="W831" i="46"/>
  <c r="V831" i="46"/>
  <c r="U831" i="46"/>
  <c r="T831" i="46"/>
  <c r="S831" i="46"/>
  <c r="R831" i="46"/>
  <c r="Q831" i="46"/>
  <c r="BS830" i="46"/>
  <c r="BM830" i="46"/>
  <c r="BL830" i="46"/>
  <c r="BJ830" i="46"/>
  <c r="BI830" i="46"/>
  <c r="AW830" i="46"/>
  <c r="AV830" i="46"/>
  <c r="AX830" i="46" s="1"/>
  <c r="BT830" i="46" s="1"/>
  <c r="AT830" i="46"/>
  <c r="AS830" i="46"/>
  <c r="BO830" i="46" s="1"/>
  <c r="AQ830" i="46"/>
  <c r="AO830" i="46"/>
  <c r="AP830" i="46" s="1"/>
  <c r="AN830" i="46"/>
  <c r="AM830" i="46"/>
  <c r="AL830" i="46"/>
  <c r="AR830" i="46" s="1"/>
  <c r="AK830" i="46"/>
  <c r="BN830" i="46" s="1"/>
  <c r="AJ830" i="46"/>
  <c r="AI830" i="46"/>
  <c r="AH830" i="46"/>
  <c r="AG830" i="46"/>
  <c r="AF830" i="46"/>
  <c r="AE830" i="46"/>
  <c r="AC830" i="46"/>
  <c r="W830" i="46"/>
  <c r="V830" i="46"/>
  <c r="U830" i="46"/>
  <c r="T830" i="46"/>
  <c r="S830" i="46"/>
  <c r="R830" i="46"/>
  <c r="Q830" i="46"/>
  <c r="BS829" i="46"/>
  <c r="BM829" i="46"/>
  <c r="BL829" i="46"/>
  <c r="BJ829" i="46"/>
  <c r="BI829" i="46"/>
  <c r="AX829" i="46"/>
  <c r="AW829" i="46"/>
  <c r="BG829" i="46" s="1"/>
  <c r="BH829" i="46" s="1"/>
  <c r="AV829" i="46"/>
  <c r="AU829" i="46"/>
  <c r="AT829" i="46"/>
  <c r="AS829" i="46"/>
  <c r="BO829" i="46" s="1"/>
  <c r="AQ829" i="46"/>
  <c r="AP829" i="46"/>
  <c r="AO829" i="46"/>
  <c r="AN829" i="46"/>
  <c r="AM829" i="46"/>
  <c r="AL829" i="46"/>
  <c r="AR829" i="46" s="1"/>
  <c r="AK829" i="46"/>
  <c r="AJ829" i="46"/>
  <c r="AI829" i="46"/>
  <c r="AH829" i="46"/>
  <c r="AE829" i="46"/>
  <c r="AC829" i="46"/>
  <c r="W829" i="46"/>
  <c r="V829" i="46"/>
  <c r="U829" i="46"/>
  <c r="T829" i="46"/>
  <c r="S829" i="46"/>
  <c r="R829" i="46"/>
  <c r="Q829" i="46"/>
  <c r="BS828" i="46"/>
  <c r="BO828" i="46"/>
  <c r="BM828" i="46"/>
  <c r="BL828" i="46"/>
  <c r="BJ828" i="46"/>
  <c r="BI828" i="46"/>
  <c r="AW828" i="46"/>
  <c r="AV828" i="46"/>
  <c r="AX828" i="46" s="1"/>
  <c r="AT828" i="46"/>
  <c r="AS828" i="46"/>
  <c r="AQ828" i="46"/>
  <c r="AO828" i="46"/>
  <c r="AP828" i="46" s="1"/>
  <c r="AN828" i="46"/>
  <c r="AM828" i="46"/>
  <c r="AL828" i="46"/>
  <c r="AR828" i="46" s="1"/>
  <c r="AK828" i="46"/>
  <c r="AJ828" i="46"/>
  <c r="AI828" i="46"/>
  <c r="AH828" i="46"/>
  <c r="AE828" i="46"/>
  <c r="AF828" i="46" s="1"/>
  <c r="AG828" i="46" s="1"/>
  <c r="AC828" i="46"/>
  <c r="W828" i="46"/>
  <c r="V828" i="46"/>
  <c r="U828" i="46"/>
  <c r="T828" i="46"/>
  <c r="S828" i="46"/>
  <c r="R828" i="46"/>
  <c r="Q828" i="46"/>
  <c r="BS827" i="46"/>
  <c r="BM827" i="46"/>
  <c r="BL827" i="46"/>
  <c r="BJ827" i="46"/>
  <c r="BI827" i="46"/>
  <c r="AW827" i="46"/>
  <c r="AV827" i="46"/>
  <c r="AT827" i="46"/>
  <c r="AS827" i="46"/>
  <c r="BO827" i="46" s="1"/>
  <c r="AQ827" i="46"/>
  <c r="AO827" i="46"/>
  <c r="AP827" i="46" s="1"/>
  <c r="AN827" i="46"/>
  <c r="AM827" i="46"/>
  <c r="AL827" i="46"/>
  <c r="AR827" i="46" s="1"/>
  <c r="AK827" i="46"/>
  <c r="AU827" i="46" s="1"/>
  <c r="BB827" i="46" s="1"/>
  <c r="AJ827" i="46"/>
  <c r="AI827" i="46"/>
  <c r="AH827" i="46"/>
  <c r="AE827" i="46"/>
  <c r="AF827" i="46" s="1"/>
  <c r="AG827" i="46" s="1"/>
  <c r="AC827" i="46"/>
  <c r="W827" i="46"/>
  <c r="V827" i="46"/>
  <c r="U827" i="46"/>
  <c r="T827" i="46"/>
  <c r="S827" i="46"/>
  <c r="R827" i="46"/>
  <c r="Q827" i="46"/>
  <c r="BS826" i="46"/>
  <c r="BM826" i="46"/>
  <c r="BL826" i="46"/>
  <c r="BJ826" i="46"/>
  <c r="BI826" i="46"/>
  <c r="AW826" i="46"/>
  <c r="BP826" i="46" s="1"/>
  <c r="BK826" i="46" s="1"/>
  <c r="AV826" i="46"/>
  <c r="AX826" i="46" s="1"/>
  <c r="BT826" i="46" s="1"/>
  <c r="AT826" i="46"/>
  <c r="AS826" i="46"/>
  <c r="AQ826" i="46"/>
  <c r="AO826" i="46"/>
  <c r="AP826" i="46" s="1"/>
  <c r="AN826" i="46"/>
  <c r="AM826" i="46"/>
  <c r="AL826" i="46"/>
  <c r="AR826" i="46" s="1"/>
  <c r="AK826" i="46"/>
  <c r="AU826" i="46" s="1"/>
  <c r="AJ826" i="46"/>
  <c r="AI826" i="46"/>
  <c r="AH826" i="46"/>
  <c r="AE826" i="46"/>
  <c r="AF826" i="46" s="1"/>
  <c r="AG826" i="46" s="1"/>
  <c r="AC826" i="46"/>
  <c r="W826" i="46"/>
  <c r="V826" i="46"/>
  <c r="U826" i="46"/>
  <c r="T826" i="46"/>
  <c r="S826" i="46"/>
  <c r="R826" i="46"/>
  <c r="Q826" i="46"/>
  <c r="BS825" i="46"/>
  <c r="BP825" i="46"/>
  <c r="BM825" i="46"/>
  <c r="BL825" i="46"/>
  <c r="BJ825" i="46"/>
  <c r="BN825" i="46" s="1"/>
  <c r="BI825" i="46"/>
  <c r="BG825" i="46"/>
  <c r="BH825" i="46" s="1"/>
  <c r="AX825" i="46"/>
  <c r="AW825" i="46"/>
  <c r="AV825" i="46"/>
  <c r="AT825" i="46"/>
  <c r="AS825" i="46"/>
  <c r="BO825" i="46" s="1"/>
  <c r="BQ825" i="46" s="1"/>
  <c r="Z825" i="46" s="1"/>
  <c r="AQ825" i="46"/>
  <c r="AO825" i="46"/>
  <c r="AP825" i="46" s="1"/>
  <c r="AN825" i="46"/>
  <c r="AM825" i="46"/>
  <c r="AL825" i="46"/>
  <c r="AR825" i="46" s="1"/>
  <c r="AK825" i="46"/>
  <c r="AU825" i="46" s="1"/>
  <c r="AJ825" i="46"/>
  <c r="AI825" i="46"/>
  <c r="AH825" i="46"/>
  <c r="AE825" i="46"/>
  <c r="AF825" i="46" s="1"/>
  <c r="AG825" i="46" s="1"/>
  <c r="AC825" i="46"/>
  <c r="W825" i="46"/>
  <c r="V825" i="46"/>
  <c r="U825" i="46"/>
  <c r="T825" i="46"/>
  <c r="S825" i="46"/>
  <c r="R825" i="46"/>
  <c r="Q825" i="46"/>
  <c r="BS824" i="46"/>
  <c r="BM824" i="46"/>
  <c r="BL824" i="46"/>
  <c r="BJ824" i="46"/>
  <c r="BI824" i="46"/>
  <c r="BG824" i="46"/>
  <c r="BH824" i="46" s="1"/>
  <c r="AW824" i="46"/>
  <c r="AV824" i="46"/>
  <c r="AT824" i="46"/>
  <c r="AS824" i="46"/>
  <c r="AQ824" i="46"/>
  <c r="AO824" i="46"/>
  <c r="AP824" i="46" s="1"/>
  <c r="AN824" i="46"/>
  <c r="AM824" i="46"/>
  <c r="AL824" i="46"/>
  <c r="AR824" i="46" s="1"/>
  <c r="AK824" i="46"/>
  <c r="AJ824" i="46"/>
  <c r="AI824" i="46"/>
  <c r="AH824" i="46"/>
  <c r="AE824" i="46"/>
  <c r="AF824" i="46" s="1"/>
  <c r="AG824" i="46" s="1"/>
  <c r="AC824" i="46"/>
  <c r="W824" i="46"/>
  <c r="V824" i="46"/>
  <c r="U824" i="46"/>
  <c r="T824" i="46"/>
  <c r="S824" i="46"/>
  <c r="R824" i="46"/>
  <c r="Q824" i="46"/>
  <c r="BS823" i="46"/>
  <c r="BP823" i="46"/>
  <c r="BM823" i="46"/>
  <c r="BL823" i="46"/>
  <c r="BJ823" i="46"/>
  <c r="BI823" i="46"/>
  <c r="AW823" i="46"/>
  <c r="BG823" i="46" s="1"/>
  <c r="BH823" i="46" s="1"/>
  <c r="AV823" i="46"/>
  <c r="AT823" i="46"/>
  <c r="AS823" i="46"/>
  <c r="BO823" i="46" s="1"/>
  <c r="AR823" i="46"/>
  <c r="AQ823" i="46"/>
  <c r="AO823" i="46"/>
  <c r="AP823" i="46" s="1"/>
  <c r="AN823" i="46"/>
  <c r="AM823" i="46"/>
  <c r="AL823" i="46"/>
  <c r="AK823" i="46"/>
  <c r="AJ823" i="46"/>
  <c r="AI823" i="46"/>
  <c r="AH823" i="46"/>
  <c r="AF823" i="46"/>
  <c r="AG823" i="46" s="1"/>
  <c r="AE823" i="46"/>
  <c r="AC823" i="46"/>
  <c r="W823" i="46"/>
  <c r="V823" i="46"/>
  <c r="U823" i="46"/>
  <c r="T823" i="46"/>
  <c r="S823" i="46"/>
  <c r="R823" i="46"/>
  <c r="Q823" i="46"/>
  <c r="BS822" i="46"/>
  <c r="BM822" i="46"/>
  <c r="BL822" i="46"/>
  <c r="BJ822" i="46"/>
  <c r="BN822" i="46" s="1"/>
  <c r="BI822" i="46"/>
  <c r="AW822" i="46"/>
  <c r="AV822" i="46"/>
  <c r="AX822" i="46" s="1"/>
  <c r="BT822" i="46" s="1"/>
  <c r="AT822" i="46"/>
  <c r="AS822" i="46"/>
  <c r="AQ822" i="46"/>
  <c r="AO822" i="46"/>
  <c r="AP822" i="46" s="1"/>
  <c r="AN822" i="46"/>
  <c r="AM822" i="46"/>
  <c r="AL822" i="46"/>
  <c r="AR822" i="46" s="1"/>
  <c r="AK822" i="46"/>
  <c r="AJ822" i="46"/>
  <c r="AI822" i="46"/>
  <c r="AH822" i="46"/>
  <c r="AG822" i="46"/>
  <c r="AF822" i="46"/>
  <c r="AE822" i="46"/>
  <c r="AC822" i="46"/>
  <c r="W822" i="46"/>
  <c r="V822" i="46"/>
  <c r="U822" i="46"/>
  <c r="T822" i="46"/>
  <c r="S822" i="46"/>
  <c r="R822" i="46"/>
  <c r="Q822" i="46"/>
  <c r="BS821" i="46"/>
  <c r="BM821" i="46"/>
  <c r="BL821" i="46"/>
  <c r="BJ821" i="46"/>
  <c r="BI821" i="46"/>
  <c r="BH821" i="46"/>
  <c r="BG821" i="46"/>
  <c r="AW821" i="46"/>
  <c r="AV821" i="46"/>
  <c r="AX821" i="46" s="1"/>
  <c r="AT821" i="46"/>
  <c r="AS821" i="46"/>
  <c r="AQ821" i="46"/>
  <c r="AP821" i="46"/>
  <c r="AO821" i="46"/>
  <c r="AN821" i="46"/>
  <c r="AM821" i="46"/>
  <c r="AL821" i="46"/>
  <c r="AR821" i="46" s="1"/>
  <c r="AK821" i="46"/>
  <c r="AU821" i="46" s="1"/>
  <c r="BB821" i="46" s="1"/>
  <c r="AJ821" i="46"/>
  <c r="AI821" i="46"/>
  <c r="AH821" i="46"/>
  <c r="AE821" i="46"/>
  <c r="AC821" i="46"/>
  <c r="W821" i="46"/>
  <c r="V821" i="46"/>
  <c r="U821" i="46"/>
  <c r="T821" i="46"/>
  <c r="S821" i="46"/>
  <c r="R821" i="46"/>
  <c r="Q821" i="46"/>
  <c r="BS820" i="46"/>
  <c r="BM820" i="46"/>
  <c r="BL820" i="46"/>
  <c r="BJ820" i="46"/>
  <c r="BI820" i="46"/>
  <c r="BG820" i="46"/>
  <c r="BH820" i="46" s="1"/>
  <c r="AW820" i="46"/>
  <c r="AZ820" i="46" s="1"/>
  <c r="AV820" i="46"/>
  <c r="AX820" i="46" s="1"/>
  <c r="BT820" i="46" s="1"/>
  <c r="AU820" i="46"/>
  <c r="AT820" i="46"/>
  <c r="AS820" i="46"/>
  <c r="BO820" i="46" s="1"/>
  <c r="AR820" i="46"/>
  <c r="AQ820" i="46"/>
  <c r="AO820" i="46"/>
  <c r="AP820" i="46" s="1"/>
  <c r="AN820" i="46"/>
  <c r="AM820" i="46"/>
  <c r="AL820" i="46"/>
  <c r="AK820" i="46"/>
  <c r="BN820" i="46" s="1"/>
  <c r="AJ820" i="46"/>
  <c r="AI820" i="46"/>
  <c r="AH820" i="46"/>
  <c r="AE820" i="46"/>
  <c r="AF820" i="46" s="1"/>
  <c r="AG820" i="46" s="1"/>
  <c r="AC820" i="46"/>
  <c r="W820" i="46"/>
  <c r="V820" i="46"/>
  <c r="U820" i="46"/>
  <c r="T820" i="46"/>
  <c r="S820" i="46"/>
  <c r="R820" i="46"/>
  <c r="Q820" i="46"/>
  <c r="BS819" i="46"/>
  <c r="BM819" i="46"/>
  <c r="BL819" i="46"/>
  <c r="BJ819" i="46"/>
  <c r="BI819" i="46"/>
  <c r="AW819" i="46"/>
  <c r="AV819" i="46"/>
  <c r="AU819" i="46"/>
  <c r="BB819" i="46" s="1"/>
  <c r="AT819" i="46"/>
  <c r="AS819" i="46"/>
  <c r="AQ819" i="46"/>
  <c r="AO819" i="46"/>
  <c r="AP819" i="46" s="1"/>
  <c r="AN819" i="46"/>
  <c r="AM819" i="46"/>
  <c r="AL819" i="46"/>
  <c r="AR819" i="46" s="1"/>
  <c r="AK819" i="46"/>
  <c r="BN819" i="46" s="1"/>
  <c r="AJ819" i="46"/>
  <c r="AI819" i="46"/>
  <c r="AH819" i="46"/>
  <c r="AE819" i="46"/>
  <c r="AF819" i="46" s="1"/>
  <c r="AG819" i="46" s="1"/>
  <c r="AC819" i="46"/>
  <c r="W819" i="46"/>
  <c r="V819" i="46"/>
  <c r="U819" i="46"/>
  <c r="T819" i="46"/>
  <c r="S819" i="46"/>
  <c r="R819" i="46"/>
  <c r="Q819" i="46"/>
  <c r="BS818" i="46"/>
  <c r="BM818" i="46"/>
  <c r="BL818" i="46"/>
  <c r="BJ818" i="46"/>
  <c r="BI818" i="46"/>
  <c r="AW818" i="46"/>
  <c r="BP818" i="46" s="1"/>
  <c r="AV818" i="46"/>
  <c r="AX818" i="46" s="1"/>
  <c r="AT818" i="46"/>
  <c r="AS818" i="46"/>
  <c r="BO818" i="46" s="1"/>
  <c r="AQ818" i="46"/>
  <c r="AO818" i="46"/>
  <c r="AP818" i="46" s="1"/>
  <c r="AN818" i="46"/>
  <c r="AM818" i="46"/>
  <c r="AL818" i="46"/>
  <c r="AR818" i="46" s="1"/>
  <c r="AK818" i="46"/>
  <c r="AJ818" i="46"/>
  <c r="AI818" i="46"/>
  <c r="AH818" i="46"/>
  <c r="AE818" i="46"/>
  <c r="AF818" i="46" s="1"/>
  <c r="AG818" i="46" s="1"/>
  <c r="AC818" i="46"/>
  <c r="W818" i="46"/>
  <c r="V818" i="46"/>
  <c r="U818" i="46"/>
  <c r="T818" i="46"/>
  <c r="S818" i="46"/>
  <c r="R818" i="46"/>
  <c r="Q818" i="46"/>
  <c r="BS817" i="46"/>
  <c r="BM817" i="46"/>
  <c r="BO817" i="46" s="1"/>
  <c r="BL817" i="46"/>
  <c r="BJ817" i="46"/>
  <c r="BI817" i="46"/>
  <c r="AX817" i="46"/>
  <c r="AW817" i="46"/>
  <c r="AV817" i="46"/>
  <c r="AT817" i="46"/>
  <c r="AS817" i="46"/>
  <c r="AR817" i="46"/>
  <c r="AQ817" i="46"/>
  <c r="AO817" i="46"/>
  <c r="AP817" i="46" s="1"/>
  <c r="AN817" i="46"/>
  <c r="AM817" i="46"/>
  <c r="AL817" i="46"/>
  <c r="AK817" i="46"/>
  <c r="AU817" i="46" s="1"/>
  <c r="AJ817" i="46"/>
  <c r="AI817" i="46"/>
  <c r="AH817" i="46"/>
  <c r="AG817" i="46"/>
  <c r="AE817" i="46"/>
  <c r="AF817" i="46" s="1"/>
  <c r="AC817" i="46"/>
  <c r="W817" i="46"/>
  <c r="V817" i="46"/>
  <c r="U817" i="46"/>
  <c r="T817" i="46"/>
  <c r="S817" i="46"/>
  <c r="R817" i="46"/>
  <c r="Q817" i="46"/>
  <c r="BS816" i="46"/>
  <c r="BM816" i="46"/>
  <c r="BL816" i="46"/>
  <c r="BJ816" i="46"/>
  <c r="BI816" i="46"/>
  <c r="BG816" i="46"/>
  <c r="BH816" i="46" s="1"/>
  <c r="AW816" i="46"/>
  <c r="AV816" i="46"/>
  <c r="AT816" i="46"/>
  <c r="AS816" i="46"/>
  <c r="BO816" i="46" s="1"/>
  <c r="AQ816" i="46"/>
  <c r="AO816" i="46"/>
  <c r="AP816" i="46" s="1"/>
  <c r="AN816" i="46"/>
  <c r="AM816" i="46"/>
  <c r="AL816" i="46"/>
  <c r="AR816" i="46" s="1"/>
  <c r="AK816" i="46"/>
  <c r="AJ816" i="46"/>
  <c r="AI816" i="46"/>
  <c r="AH816" i="46"/>
  <c r="AE816" i="46"/>
  <c r="AF816" i="46" s="1"/>
  <c r="AG816" i="46" s="1"/>
  <c r="AC816" i="46"/>
  <c r="W816" i="46"/>
  <c r="V816" i="46"/>
  <c r="U816" i="46"/>
  <c r="T816" i="46"/>
  <c r="S816" i="46"/>
  <c r="R816" i="46"/>
  <c r="Q816" i="46"/>
  <c r="BS815" i="46"/>
  <c r="BP815" i="46"/>
  <c r="BM815" i="46"/>
  <c r="BL815" i="46"/>
  <c r="BJ815" i="46"/>
  <c r="BI815" i="46"/>
  <c r="BG815" i="46"/>
  <c r="BH815" i="46" s="1"/>
  <c r="AW815" i="46"/>
  <c r="AV815" i="46"/>
  <c r="AT815" i="46"/>
  <c r="AS815" i="46"/>
  <c r="AQ815" i="46"/>
  <c r="AO815" i="46"/>
  <c r="AP815" i="46" s="1"/>
  <c r="AN815" i="46"/>
  <c r="AM815" i="46"/>
  <c r="AL815" i="46"/>
  <c r="AR815" i="46" s="1"/>
  <c r="AK815" i="46"/>
  <c r="AJ815" i="46"/>
  <c r="AI815" i="46"/>
  <c r="AH815" i="46"/>
  <c r="AF815" i="46"/>
  <c r="AG815" i="46" s="1"/>
  <c r="AE815" i="46"/>
  <c r="AC815" i="46"/>
  <c r="W815" i="46"/>
  <c r="V815" i="46"/>
  <c r="U815" i="46"/>
  <c r="T815" i="46"/>
  <c r="S815" i="46"/>
  <c r="R815" i="46"/>
  <c r="Q815" i="46"/>
  <c r="BS814" i="46"/>
  <c r="BN814" i="46"/>
  <c r="BM814" i="46"/>
  <c r="BL814" i="46"/>
  <c r="BJ814" i="46"/>
  <c r="BI814" i="46"/>
  <c r="BG814" i="46"/>
  <c r="BH814" i="46" s="1"/>
  <c r="AW814" i="46"/>
  <c r="AV814" i="46"/>
  <c r="AT814" i="46"/>
  <c r="AS814" i="46"/>
  <c r="BO814" i="46" s="1"/>
  <c r="AQ814" i="46"/>
  <c r="AO814" i="46"/>
  <c r="AP814" i="46" s="1"/>
  <c r="AN814" i="46"/>
  <c r="AM814" i="46"/>
  <c r="AL814" i="46"/>
  <c r="AR814" i="46" s="1"/>
  <c r="AK814" i="46"/>
  <c r="AJ814" i="46"/>
  <c r="AI814" i="46"/>
  <c r="AH814" i="46"/>
  <c r="AF814" i="46"/>
  <c r="AG814" i="46" s="1"/>
  <c r="AE814" i="46"/>
  <c r="AC814" i="46"/>
  <c r="W814" i="46"/>
  <c r="V814" i="46"/>
  <c r="U814" i="46"/>
  <c r="T814" i="46"/>
  <c r="S814" i="46"/>
  <c r="R814" i="46"/>
  <c r="Q814" i="46"/>
  <c r="BS813" i="46"/>
  <c r="BM813" i="46"/>
  <c r="BL813" i="46"/>
  <c r="BJ813" i="46"/>
  <c r="BI813" i="46"/>
  <c r="BH813" i="46"/>
  <c r="BG813" i="46"/>
  <c r="AW813" i="46"/>
  <c r="AV813" i="46"/>
  <c r="AX813" i="46" s="1"/>
  <c r="AY813" i="46" s="1"/>
  <c r="AU813" i="46"/>
  <c r="BB813" i="46" s="1"/>
  <c r="AT813" i="46"/>
  <c r="AS813" i="46"/>
  <c r="AQ813" i="46"/>
  <c r="AO813" i="46"/>
  <c r="AP813" i="46" s="1"/>
  <c r="AN813" i="46"/>
  <c r="AM813" i="46"/>
  <c r="AL813" i="46"/>
  <c r="AR813" i="46" s="1"/>
  <c r="AK813" i="46"/>
  <c r="BN813" i="46" s="1"/>
  <c r="AJ813" i="46"/>
  <c r="AI813" i="46"/>
  <c r="AH813" i="46"/>
  <c r="AF813" i="46"/>
  <c r="AG813" i="46" s="1"/>
  <c r="AE813" i="46"/>
  <c r="BP813" i="46" s="1"/>
  <c r="AC813" i="46"/>
  <c r="W813" i="46"/>
  <c r="V813" i="46"/>
  <c r="U813" i="46"/>
  <c r="T813" i="46"/>
  <c r="S813" i="46"/>
  <c r="R813" i="46"/>
  <c r="Q813" i="46"/>
  <c r="BS812" i="46"/>
  <c r="BO812" i="46"/>
  <c r="BM812" i="46"/>
  <c r="BL812" i="46"/>
  <c r="BJ812" i="46"/>
  <c r="BI812" i="46"/>
  <c r="AX812" i="46"/>
  <c r="BT812" i="46" s="1"/>
  <c r="AW812" i="46"/>
  <c r="BG812" i="46" s="1"/>
  <c r="BH812" i="46" s="1"/>
  <c r="AV812" i="46"/>
  <c r="AT812" i="46"/>
  <c r="AS812" i="46"/>
  <c r="AR812" i="46"/>
  <c r="AQ812" i="46"/>
  <c r="AO812" i="46"/>
  <c r="AP812" i="46" s="1"/>
  <c r="AN812" i="46"/>
  <c r="AM812" i="46"/>
  <c r="AL812" i="46"/>
  <c r="AK812" i="46"/>
  <c r="BN812" i="46" s="1"/>
  <c r="AJ812" i="46"/>
  <c r="AI812" i="46"/>
  <c r="AH812" i="46"/>
  <c r="AE812" i="46"/>
  <c r="AF812" i="46" s="1"/>
  <c r="AG812" i="46" s="1"/>
  <c r="AC812" i="46"/>
  <c r="W812" i="46"/>
  <c r="V812" i="46"/>
  <c r="U812" i="46"/>
  <c r="T812" i="46"/>
  <c r="S812" i="46"/>
  <c r="R812" i="46"/>
  <c r="Q812" i="46"/>
  <c r="BS811" i="46"/>
  <c r="BM811" i="46"/>
  <c r="BL811" i="46"/>
  <c r="BJ811" i="46"/>
  <c r="BN811" i="46" s="1"/>
  <c r="BI811" i="46"/>
  <c r="AW811" i="46"/>
  <c r="BP811" i="46" s="1"/>
  <c r="BK811" i="46" s="1"/>
  <c r="AV811" i="46"/>
  <c r="BA811" i="46" s="1"/>
  <c r="AU811" i="46"/>
  <c r="BB811" i="46" s="1"/>
  <c r="AT811" i="46"/>
  <c r="AS811" i="46"/>
  <c r="BO811" i="46" s="1"/>
  <c r="AR811" i="46"/>
  <c r="AQ811" i="46"/>
  <c r="AO811" i="46"/>
  <c r="AP811" i="46" s="1"/>
  <c r="AN811" i="46"/>
  <c r="AM811" i="46"/>
  <c r="AL811" i="46"/>
  <c r="AK811" i="46"/>
  <c r="AJ811" i="46"/>
  <c r="AI811" i="46"/>
  <c r="AH811" i="46"/>
  <c r="AF811" i="46"/>
  <c r="AG811" i="46" s="1"/>
  <c r="AE811" i="46"/>
  <c r="AC811" i="46"/>
  <c r="W811" i="46"/>
  <c r="V811" i="46"/>
  <c r="U811" i="46"/>
  <c r="T811" i="46"/>
  <c r="S811" i="46"/>
  <c r="R811" i="46"/>
  <c r="Q811" i="46"/>
  <c r="BS810" i="46"/>
  <c r="BM810" i="46"/>
  <c r="BL810" i="46"/>
  <c r="BJ810" i="46"/>
  <c r="BI810" i="46"/>
  <c r="BA810" i="46"/>
  <c r="AX810" i="46"/>
  <c r="BT810" i="46" s="1"/>
  <c r="AW810" i="46"/>
  <c r="AV810" i="46"/>
  <c r="AU810" i="46"/>
  <c r="BF810" i="46" s="1"/>
  <c r="AT810" i="46"/>
  <c r="AS810" i="46"/>
  <c r="AQ810" i="46"/>
  <c r="AO810" i="46"/>
  <c r="AP810" i="46" s="1"/>
  <c r="AN810" i="46"/>
  <c r="AM810" i="46"/>
  <c r="AL810" i="46"/>
  <c r="AR810" i="46" s="1"/>
  <c r="AK810" i="46"/>
  <c r="AJ810" i="46"/>
  <c r="AI810" i="46"/>
  <c r="AH810" i="46"/>
  <c r="AG810" i="46"/>
  <c r="AE810" i="46"/>
  <c r="AF810" i="46" s="1"/>
  <c r="AC810" i="46"/>
  <c r="W810" i="46"/>
  <c r="V810" i="46"/>
  <c r="U810" i="46"/>
  <c r="T810" i="46"/>
  <c r="S810" i="46"/>
  <c r="R810" i="46"/>
  <c r="Q810" i="46"/>
  <c r="BS809" i="46"/>
  <c r="BM809" i="46"/>
  <c r="BL809" i="46"/>
  <c r="BJ809" i="46"/>
  <c r="BI809" i="46"/>
  <c r="AW809" i="46"/>
  <c r="AV809" i="46"/>
  <c r="AX809" i="46" s="1"/>
  <c r="BT809" i="46" s="1"/>
  <c r="AT809" i="46"/>
  <c r="AS809" i="46"/>
  <c r="AR809" i="46"/>
  <c r="AQ809" i="46"/>
  <c r="AO809" i="46"/>
  <c r="AP809" i="46" s="1"/>
  <c r="AN809" i="46"/>
  <c r="AM809" i="46"/>
  <c r="AL809" i="46"/>
  <c r="AK809" i="46"/>
  <c r="AU809" i="46" s="1"/>
  <c r="AJ809" i="46"/>
  <c r="AI809" i="46"/>
  <c r="AH809" i="46"/>
  <c r="AE809" i="46"/>
  <c r="AF809" i="46" s="1"/>
  <c r="AG809" i="46" s="1"/>
  <c r="AC809" i="46"/>
  <c r="W809" i="46"/>
  <c r="V809" i="46"/>
  <c r="U809" i="46"/>
  <c r="T809" i="46"/>
  <c r="S809" i="46"/>
  <c r="R809" i="46"/>
  <c r="Q809" i="46"/>
  <c r="BS808" i="46"/>
  <c r="BM808" i="46"/>
  <c r="BL808" i="46"/>
  <c r="BO808" i="46" s="1"/>
  <c r="BJ808" i="46"/>
  <c r="BI808" i="46"/>
  <c r="AW808" i="46"/>
  <c r="AV808" i="46"/>
  <c r="AT808" i="46"/>
  <c r="AS808" i="46"/>
  <c r="AQ808" i="46"/>
  <c r="AO808" i="46"/>
  <c r="AP808" i="46" s="1"/>
  <c r="AN808" i="46"/>
  <c r="AM808" i="46"/>
  <c r="AL808" i="46"/>
  <c r="AR808" i="46" s="1"/>
  <c r="AK808" i="46"/>
  <c r="AJ808" i="46"/>
  <c r="AI808" i="46"/>
  <c r="AH808" i="46"/>
  <c r="AG808" i="46"/>
  <c r="AF808" i="46"/>
  <c r="AE808" i="46"/>
  <c r="AC808" i="46"/>
  <c r="W808" i="46"/>
  <c r="V808" i="46"/>
  <c r="U808" i="46"/>
  <c r="T808" i="46"/>
  <c r="S808" i="46"/>
  <c r="R808" i="46"/>
  <c r="Q808" i="46"/>
  <c r="BS807" i="46"/>
  <c r="BM807" i="46"/>
  <c r="BL807" i="46"/>
  <c r="BJ807" i="46"/>
  <c r="BI807" i="46"/>
  <c r="AW807" i="46"/>
  <c r="BG807" i="46" s="1"/>
  <c r="BH807" i="46" s="1"/>
  <c r="AV807" i="46"/>
  <c r="AX807" i="46" s="1"/>
  <c r="AT807" i="46"/>
  <c r="AS807" i="46"/>
  <c r="BO807" i="46" s="1"/>
  <c r="AQ807" i="46"/>
  <c r="AO807" i="46"/>
  <c r="AP807" i="46" s="1"/>
  <c r="AN807" i="46"/>
  <c r="AM807" i="46"/>
  <c r="AL807" i="46"/>
  <c r="AR807" i="46" s="1"/>
  <c r="AK807" i="46"/>
  <c r="AJ807" i="46"/>
  <c r="AI807" i="46"/>
  <c r="AH807" i="46"/>
  <c r="AE807" i="46"/>
  <c r="AF807" i="46" s="1"/>
  <c r="AG807" i="46" s="1"/>
  <c r="AC807" i="46"/>
  <c r="W807" i="46"/>
  <c r="V807" i="46"/>
  <c r="U807" i="46"/>
  <c r="T807" i="46"/>
  <c r="S807" i="46"/>
  <c r="R807" i="46"/>
  <c r="Q807" i="46"/>
  <c r="BS806" i="46"/>
  <c r="BM806" i="46"/>
  <c r="BL806" i="46"/>
  <c r="BJ806" i="46"/>
  <c r="BI806" i="46"/>
  <c r="BG806" i="46"/>
  <c r="BH806" i="46" s="1"/>
  <c r="BF806" i="46"/>
  <c r="AW806" i="46"/>
  <c r="AV806" i="46"/>
  <c r="AU806" i="46"/>
  <c r="BB806" i="46" s="1"/>
  <c r="AT806" i="46"/>
  <c r="AS806" i="46"/>
  <c r="BO806" i="46" s="1"/>
  <c r="AQ806" i="46"/>
  <c r="AP806" i="46"/>
  <c r="AO806" i="46"/>
  <c r="AN806" i="46"/>
  <c r="AM806" i="46"/>
  <c r="AL806" i="46"/>
  <c r="AR806" i="46" s="1"/>
  <c r="AK806" i="46"/>
  <c r="BN806" i="46" s="1"/>
  <c r="AJ806" i="46"/>
  <c r="AI806" i="46"/>
  <c r="AH806" i="46"/>
  <c r="AF806" i="46"/>
  <c r="AG806" i="46" s="1"/>
  <c r="AE806" i="46"/>
  <c r="AC806" i="46"/>
  <c r="W806" i="46"/>
  <c r="V806" i="46"/>
  <c r="U806" i="46"/>
  <c r="T806" i="46"/>
  <c r="S806" i="46"/>
  <c r="R806" i="46"/>
  <c r="Q806" i="46"/>
  <c r="BS805" i="46"/>
  <c r="BM805" i="46"/>
  <c r="BL805" i="46"/>
  <c r="BJ805" i="46"/>
  <c r="BI805" i="46"/>
  <c r="AW805" i="46"/>
  <c r="BG805" i="46" s="1"/>
  <c r="BH805" i="46" s="1"/>
  <c r="AV805" i="46"/>
  <c r="AX805" i="46" s="1"/>
  <c r="AT805" i="46"/>
  <c r="AS805" i="46"/>
  <c r="BO805" i="46" s="1"/>
  <c r="AQ805" i="46"/>
  <c r="AP805" i="46"/>
  <c r="AO805" i="46"/>
  <c r="AN805" i="46"/>
  <c r="AM805" i="46"/>
  <c r="AL805" i="46"/>
  <c r="AR805" i="46" s="1"/>
  <c r="AK805" i="46"/>
  <c r="BN805" i="46" s="1"/>
  <c r="AJ805" i="46"/>
  <c r="AI805" i="46"/>
  <c r="AH805" i="46"/>
  <c r="AF805" i="46"/>
  <c r="AG805" i="46" s="1"/>
  <c r="AE805" i="46"/>
  <c r="AC805" i="46"/>
  <c r="W805" i="46"/>
  <c r="V805" i="46"/>
  <c r="U805" i="46"/>
  <c r="T805" i="46"/>
  <c r="S805" i="46"/>
  <c r="R805" i="46"/>
  <c r="Q805" i="46"/>
  <c r="BS804" i="46"/>
  <c r="BM804" i="46"/>
  <c r="BL804" i="46"/>
  <c r="BJ804" i="46"/>
  <c r="BI804" i="46"/>
  <c r="AX804" i="46"/>
  <c r="BT804" i="46" s="1"/>
  <c r="AW804" i="46"/>
  <c r="BG804" i="46" s="1"/>
  <c r="BH804" i="46" s="1"/>
  <c r="AV804" i="46"/>
  <c r="AT804" i="46"/>
  <c r="AS804" i="46"/>
  <c r="BO804" i="46" s="1"/>
  <c r="AQ804" i="46"/>
  <c r="AP804" i="46"/>
  <c r="AO804" i="46"/>
  <c r="AN804" i="46"/>
  <c r="AM804" i="46"/>
  <c r="AL804" i="46"/>
  <c r="AR804" i="46" s="1"/>
  <c r="AK804" i="46"/>
  <c r="AJ804" i="46"/>
  <c r="AI804" i="46"/>
  <c r="AH804" i="46"/>
  <c r="AE804" i="46"/>
  <c r="AF804" i="46" s="1"/>
  <c r="AG804" i="46" s="1"/>
  <c r="AC804" i="46"/>
  <c r="W804" i="46"/>
  <c r="V804" i="46"/>
  <c r="U804" i="46"/>
  <c r="T804" i="46"/>
  <c r="S804" i="46"/>
  <c r="R804" i="46"/>
  <c r="Q804" i="46"/>
  <c r="BS803" i="46"/>
  <c r="BM803" i="46"/>
  <c r="BL803" i="46"/>
  <c r="BJ803" i="46"/>
  <c r="BI803" i="46"/>
  <c r="BF803" i="46"/>
  <c r="AX803" i="46"/>
  <c r="BT803" i="46" s="1"/>
  <c r="AW803" i="46"/>
  <c r="AV803" i="46"/>
  <c r="AU803" i="46"/>
  <c r="BE803" i="46" s="1"/>
  <c r="AT803" i="46"/>
  <c r="AS803" i="46"/>
  <c r="AQ803" i="46"/>
  <c r="AP803" i="46"/>
  <c r="AO803" i="46"/>
  <c r="AN803" i="46"/>
  <c r="AM803" i="46"/>
  <c r="AL803" i="46"/>
  <c r="AR803" i="46" s="1"/>
  <c r="AK803" i="46"/>
  <c r="BN803" i="46" s="1"/>
  <c r="AJ803" i="46"/>
  <c r="AI803" i="46"/>
  <c r="AH803" i="46"/>
  <c r="AE803" i="46"/>
  <c r="AF803" i="46" s="1"/>
  <c r="AG803" i="46" s="1"/>
  <c r="AC803" i="46"/>
  <c r="W803" i="46"/>
  <c r="V803" i="46"/>
  <c r="U803" i="46"/>
  <c r="T803" i="46"/>
  <c r="S803" i="46"/>
  <c r="R803" i="46"/>
  <c r="Q803" i="46"/>
  <c r="BS802" i="46"/>
  <c r="BM802" i="46"/>
  <c r="BL802" i="46"/>
  <c r="BJ802" i="46"/>
  <c r="BI802" i="46"/>
  <c r="AW802" i="46"/>
  <c r="BG802" i="46" s="1"/>
  <c r="BH802" i="46" s="1"/>
  <c r="AV802" i="46"/>
  <c r="AX802" i="46" s="1"/>
  <c r="AU802" i="46"/>
  <c r="AT802" i="46"/>
  <c r="AS802" i="46"/>
  <c r="AR802" i="46"/>
  <c r="AQ802" i="46"/>
  <c r="AO802" i="46"/>
  <c r="AP802" i="46" s="1"/>
  <c r="AN802" i="46"/>
  <c r="AM802" i="46"/>
  <c r="AL802" i="46"/>
  <c r="AK802" i="46"/>
  <c r="BN802" i="46" s="1"/>
  <c r="AJ802" i="46"/>
  <c r="AI802" i="46"/>
  <c r="AH802" i="46"/>
  <c r="AE802" i="46"/>
  <c r="AC802" i="46"/>
  <c r="W802" i="46"/>
  <c r="V802" i="46"/>
  <c r="U802" i="46"/>
  <c r="T802" i="46"/>
  <c r="S802" i="46"/>
  <c r="R802" i="46"/>
  <c r="Q802" i="46"/>
  <c r="BS801" i="46"/>
  <c r="BP801" i="46"/>
  <c r="BM801" i="46"/>
  <c r="BO801" i="46" s="1"/>
  <c r="BL801" i="46"/>
  <c r="BJ801" i="46"/>
  <c r="BN801" i="46" s="1"/>
  <c r="BI801" i="46"/>
  <c r="BB801" i="46"/>
  <c r="AZ801" i="46"/>
  <c r="AW801" i="46"/>
  <c r="AV801" i="46"/>
  <c r="AU801" i="46"/>
  <c r="BF801" i="46" s="1"/>
  <c r="AT801" i="46"/>
  <c r="AS801" i="46"/>
  <c r="AQ801" i="46"/>
  <c r="AO801" i="46"/>
  <c r="AP801" i="46" s="1"/>
  <c r="AN801" i="46"/>
  <c r="AM801" i="46"/>
  <c r="AL801" i="46"/>
  <c r="AR801" i="46" s="1"/>
  <c r="AK801" i="46"/>
  <c r="AJ801" i="46"/>
  <c r="AI801" i="46"/>
  <c r="AH801" i="46"/>
  <c r="AG801" i="46"/>
  <c r="AF801" i="46"/>
  <c r="AE801" i="46"/>
  <c r="AC801" i="46"/>
  <c r="W801" i="46"/>
  <c r="V801" i="46"/>
  <c r="U801" i="46"/>
  <c r="T801" i="46"/>
  <c r="S801" i="46"/>
  <c r="R801" i="46"/>
  <c r="Q801" i="46"/>
  <c r="BS800" i="46"/>
  <c r="BM800" i="46"/>
  <c r="BL800" i="46"/>
  <c r="BJ800" i="46"/>
  <c r="BI800" i="46"/>
  <c r="AW800" i="46"/>
  <c r="AV800" i="46"/>
  <c r="AX800" i="46" s="1"/>
  <c r="AT800" i="46"/>
  <c r="AS800" i="46"/>
  <c r="AQ800" i="46"/>
  <c r="AO800" i="46"/>
  <c r="AP800" i="46" s="1"/>
  <c r="AN800" i="46"/>
  <c r="AM800" i="46"/>
  <c r="AL800" i="46"/>
  <c r="AR800" i="46" s="1"/>
  <c r="AK800" i="46"/>
  <c r="AJ800" i="46"/>
  <c r="AI800" i="46"/>
  <c r="AH800" i="46"/>
  <c r="AF800" i="46"/>
  <c r="AG800" i="46" s="1"/>
  <c r="AE800" i="46"/>
  <c r="AC800" i="46"/>
  <c r="W800" i="46"/>
  <c r="V800" i="46"/>
  <c r="U800" i="46"/>
  <c r="T800" i="46"/>
  <c r="S800" i="46"/>
  <c r="R800" i="46"/>
  <c r="Q800" i="46"/>
  <c r="BS799" i="46"/>
  <c r="BO799" i="46"/>
  <c r="BM799" i="46"/>
  <c r="BL799" i="46"/>
  <c r="BJ799" i="46"/>
  <c r="BI799" i="46"/>
  <c r="BG799" i="46"/>
  <c r="BH799" i="46" s="1"/>
  <c r="AW799" i="46"/>
  <c r="BP799" i="46" s="1"/>
  <c r="AV799" i="46"/>
  <c r="AT799" i="46"/>
  <c r="AS799" i="46"/>
  <c r="AQ799" i="46"/>
  <c r="AO799" i="46"/>
  <c r="AP799" i="46" s="1"/>
  <c r="AN799" i="46"/>
  <c r="AM799" i="46"/>
  <c r="AL799" i="46"/>
  <c r="AR799" i="46" s="1"/>
  <c r="AK799" i="46"/>
  <c r="AJ799" i="46"/>
  <c r="AI799" i="46"/>
  <c r="AH799" i="46"/>
  <c r="AF799" i="46"/>
  <c r="AG799" i="46" s="1"/>
  <c r="AE799" i="46"/>
  <c r="AC799" i="46"/>
  <c r="W799" i="46"/>
  <c r="V799" i="46"/>
  <c r="U799" i="46"/>
  <c r="T799" i="46"/>
  <c r="S799" i="46"/>
  <c r="R799" i="46"/>
  <c r="Q799" i="46"/>
  <c r="BS798" i="46"/>
  <c r="BN798" i="46"/>
  <c r="BM798" i="46"/>
  <c r="BO798" i="46" s="1"/>
  <c r="BL798" i="46"/>
  <c r="BJ798" i="46"/>
  <c r="BI798" i="46"/>
  <c r="BG798" i="46"/>
  <c r="BH798" i="46" s="1"/>
  <c r="BF798" i="46"/>
  <c r="AW798" i="46"/>
  <c r="AV798" i="46"/>
  <c r="BA798" i="46" s="1"/>
  <c r="BC798" i="46" s="1"/>
  <c r="AU798" i="46"/>
  <c r="BB798" i="46" s="1"/>
  <c r="AT798" i="46"/>
  <c r="AS798" i="46"/>
  <c r="AR798" i="46"/>
  <c r="AQ798" i="46"/>
  <c r="AP798" i="46"/>
  <c r="AO798" i="46"/>
  <c r="AN798" i="46"/>
  <c r="AM798" i="46"/>
  <c r="AL798" i="46"/>
  <c r="AK798" i="46"/>
  <c r="AJ798" i="46"/>
  <c r="AI798" i="46"/>
  <c r="AH798" i="46"/>
  <c r="AE798" i="46"/>
  <c r="AF798" i="46" s="1"/>
  <c r="AG798" i="46" s="1"/>
  <c r="AC798" i="46"/>
  <c r="W798" i="46"/>
  <c r="V798" i="46"/>
  <c r="U798" i="46"/>
  <c r="T798" i="46"/>
  <c r="S798" i="46"/>
  <c r="R798" i="46"/>
  <c r="Q798" i="46"/>
  <c r="BS797" i="46"/>
  <c r="BM797" i="46"/>
  <c r="BL797" i="46"/>
  <c r="BJ797" i="46"/>
  <c r="BI797" i="46"/>
  <c r="AW797" i="46"/>
  <c r="BG797" i="46" s="1"/>
  <c r="BH797" i="46" s="1"/>
  <c r="AV797" i="46"/>
  <c r="AU797" i="46"/>
  <c r="BF797" i="46" s="1"/>
  <c r="AT797" i="46"/>
  <c r="AS797" i="46"/>
  <c r="BO797" i="46" s="1"/>
  <c r="AQ797" i="46"/>
  <c r="AP797" i="46"/>
  <c r="AO797" i="46"/>
  <c r="AN797" i="46"/>
  <c r="AM797" i="46"/>
  <c r="AL797" i="46"/>
  <c r="AR797" i="46" s="1"/>
  <c r="AK797" i="46"/>
  <c r="AJ797" i="46"/>
  <c r="AI797" i="46"/>
  <c r="AH797" i="46"/>
  <c r="AF797" i="46"/>
  <c r="AG797" i="46" s="1"/>
  <c r="AE797" i="46"/>
  <c r="AC797" i="46"/>
  <c r="W797" i="46"/>
  <c r="V797" i="46"/>
  <c r="U797" i="46"/>
  <c r="T797" i="46"/>
  <c r="S797" i="46"/>
  <c r="R797" i="46"/>
  <c r="Q797" i="46"/>
  <c r="BS796" i="46"/>
  <c r="BM796" i="46"/>
  <c r="BL796" i="46"/>
  <c r="BJ796" i="46"/>
  <c r="BI796" i="46"/>
  <c r="AW796" i="46"/>
  <c r="BG796" i="46" s="1"/>
  <c r="BH796" i="46" s="1"/>
  <c r="AV796" i="46"/>
  <c r="AX796" i="46" s="1"/>
  <c r="BT796" i="46" s="1"/>
  <c r="AT796" i="46"/>
  <c r="AS796" i="46"/>
  <c r="BO796" i="46" s="1"/>
  <c r="AQ796" i="46"/>
  <c r="AP796" i="46"/>
  <c r="AO796" i="46"/>
  <c r="AN796" i="46"/>
  <c r="AM796" i="46"/>
  <c r="AL796" i="46"/>
  <c r="AR796" i="46" s="1"/>
  <c r="AK796" i="46"/>
  <c r="AJ796" i="46"/>
  <c r="AI796" i="46"/>
  <c r="AH796" i="46"/>
  <c r="AE796" i="46"/>
  <c r="AF796" i="46" s="1"/>
  <c r="AG796" i="46" s="1"/>
  <c r="AC796" i="46"/>
  <c r="W796" i="46"/>
  <c r="V796" i="46"/>
  <c r="U796" i="46"/>
  <c r="T796" i="46"/>
  <c r="S796" i="46"/>
  <c r="R796" i="46"/>
  <c r="Q796" i="46"/>
  <c r="BS795" i="46"/>
  <c r="BN795" i="46"/>
  <c r="BM795" i="46"/>
  <c r="BL795" i="46"/>
  <c r="BJ795" i="46"/>
  <c r="BI795" i="46"/>
  <c r="BF795" i="46"/>
  <c r="AW795" i="46"/>
  <c r="AV795" i="46"/>
  <c r="BA795" i="46" s="1"/>
  <c r="BC795" i="46" s="1"/>
  <c r="AU795" i="46"/>
  <c r="AT795" i="46"/>
  <c r="AS795" i="46"/>
  <c r="AR795" i="46"/>
  <c r="AQ795" i="46"/>
  <c r="AP795" i="46"/>
  <c r="AO795" i="46"/>
  <c r="AN795" i="46"/>
  <c r="AM795" i="46"/>
  <c r="AL795" i="46"/>
  <c r="AK795" i="46"/>
  <c r="AJ795" i="46"/>
  <c r="AI795" i="46"/>
  <c r="AH795" i="46"/>
  <c r="AE795" i="46"/>
  <c r="AF795" i="46" s="1"/>
  <c r="AG795" i="46" s="1"/>
  <c r="AC795" i="46"/>
  <c r="W795" i="46"/>
  <c r="V795" i="46"/>
  <c r="U795" i="46"/>
  <c r="T795" i="46"/>
  <c r="S795" i="46"/>
  <c r="R795" i="46"/>
  <c r="Q795" i="46"/>
  <c r="BS794" i="46"/>
  <c r="BM794" i="46"/>
  <c r="BL794" i="46"/>
  <c r="BJ794" i="46"/>
  <c r="BI794" i="46"/>
  <c r="AW794" i="46"/>
  <c r="BG794" i="46" s="1"/>
  <c r="BH794" i="46" s="1"/>
  <c r="AV794" i="46"/>
  <c r="AX794" i="46" s="1"/>
  <c r="AT794" i="46"/>
  <c r="AS794" i="46"/>
  <c r="AQ794" i="46"/>
  <c r="AO794" i="46"/>
  <c r="AP794" i="46" s="1"/>
  <c r="AN794" i="46"/>
  <c r="AM794" i="46"/>
  <c r="AL794" i="46"/>
  <c r="AR794" i="46" s="1"/>
  <c r="AK794" i="46"/>
  <c r="BN794" i="46" s="1"/>
  <c r="AJ794" i="46"/>
  <c r="AI794" i="46"/>
  <c r="AH794" i="46"/>
  <c r="AE794" i="46"/>
  <c r="AC794" i="46"/>
  <c r="W794" i="46"/>
  <c r="V794" i="46"/>
  <c r="U794" i="46"/>
  <c r="T794" i="46"/>
  <c r="S794" i="46"/>
  <c r="R794" i="46"/>
  <c r="Q794" i="46"/>
  <c r="BS793" i="46"/>
  <c r="BM793" i="46"/>
  <c r="BL793" i="46"/>
  <c r="BJ793" i="46"/>
  <c r="BN793" i="46" s="1"/>
  <c r="BI793" i="46"/>
  <c r="BE793" i="46"/>
  <c r="BB793" i="46"/>
  <c r="AW793" i="46"/>
  <c r="AV793" i="46"/>
  <c r="BA793" i="46" s="1"/>
  <c r="AU793" i="46"/>
  <c r="BF793" i="46" s="1"/>
  <c r="AT793" i="46"/>
  <c r="AS793" i="46"/>
  <c r="AR793" i="46"/>
  <c r="AQ793" i="46"/>
  <c r="AO793" i="46"/>
  <c r="AP793" i="46" s="1"/>
  <c r="AN793" i="46"/>
  <c r="AM793" i="46"/>
  <c r="AL793" i="46"/>
  <c r="AK793" i="46"/>
  <c r="AJ793" i="46"/>
  <c r="AI793" i="46"/>
  <c r="AH793" i="46"/>
  <c r="AE793" i="46"/>
  <c r="BP793" i="46" s="1"/>
  <c r="BK793" i="46" s="1"/>
  <c r="AC793" i="46"/>
  <c r="W793" i="46"/>
  <c r="V793" i="46"/>
  <c r="U793" i="46"/>
  <c r="T793" i="46"/>
  <c r="S793" i="46"/>
  <c r="R793" i="46"/>
  <c r="Q793" i="46"/>
  <c r="BS792" i="46"/>
  <c r="BM792" i="46"/>
  <c r="BL792" i="46"/>
  <c r="BJ792" i="46"/>
  <c r="BI792" i="46"/>
  <c r="AW792" i="46"/>
  <c r="AV792" i="46"/>
  <c r="AX792" i="46" s="1"/>
  <c r="AT792" i="46"/>
  <c r="AS792" i="46"/>
  <c r="AQ792" i="46"/>
  <c r="AO792" i="46"/>
  <c r="AP792" i="46" s="1"/>
  <c r="AN792" i="46"/>
  <c r="AM792" i="46"/>
  <c r="AL792" i="46"/>
  <c r="AR792" i="46" s="1"/>
  <c r="AK792" i="46"/>
  <c r="AJ792" i="46"/>
  <c r="AI792" i="46"/>
  <c r="AH792" i="46"/>
  <c r="AF792" i="46"/>
  <c r="AG792" i="46" s="1"/>
  <c r="AE792" i="46"/>
  <c r="AC792" i="46"/>
  <c r="W792" i="46"/>
  <c r="V792" i="46"/>
  <c r="U792" i="46"/>
  <c r="T792" i="46"/>
  <c r="S792" i="46"/>
  <c r="R792" i="46"/>
  <c r="Q792" i="46"/>
  <c r="BS791" i="46"/>
  <c r="BO791" i="46"/>
  <c r="BM791" i="46"/>
  <c r="BL791" i="46"/>
  <c r="BJ791" i="46"/>
  <c r="BI791" i="46"/>
  <c r="BG791" i="46"/>
  <c r="BH791" i="46" s="1"/>
  <c r="AW791" i="46"/>
  <c r="BP791" i="46" s="1"/>
  <c r="AV791" i="46"/>
  <c r="AT791" i="46"/>
  <c r="AS791" i="46"/>
  <c r="AQ791" i="46"/>
  <c r="AO791" i="46"/>
  <c r="AP791" i="46" s="1"/>
  <c r="AN791" i="46"/>
  <c r="AM791" i="46"/>
  <c r="AL791" i="46"/>
  <c r="AR791" i="46" s="1"/>
  <c r="AK791" i="46"/>
  <c r="AJ791" i="46"/>
  <c r="AI791" i="46"/>
  <c r="AH791" i="46"/>
  <c r="AF791" i="46"/>
  <c r="AG791" i="46" s="1"/>
  <c r="AE791" i="46"/>
  <c r="AC791" i="46"/>
  <c r="W791" i="46"/>
  <c r="V791" i="46"/>
  <c r="U791" i="46"/>
  <c r="T791" i="46"/>
  <c r="S791" i="46"/>
  <c r="R791" i="46"/>
  <c r="Q791" i="46"/>
  <c r="BS790" i="46"/>
  <c r="BN790" i="46"/>
  <c r="BM790" i="46"/>
  <c r="BO790" i="46" s="1"/>
  <c r="BL790" i="46"/>
  <c r="BJ790" i="46"/>
  <c r="BI790" i="46"/>
  <c r="BG790" i="46"/>
  <c r="BH790" i="46" s="1"/>
  <c r="BF790" i="46"/>
  <c r="AW790" i="46"/>
  <c r="AV790" i="46"/>
  <c r="BA790" i="46" s="1"/>
  <c r="BC790" i="46" s="1"/>
  <c r="AU790" i="46"/>
  <c r="BB790" i="46" s="1"/>
  <c r="AT790" i="46"/>
  <c r="AS790" i="46"/>
  <c r="AR790" i="46"/>
  <c r="AQ790" i="46"/>
  <c r="AP790" i="46"/>
  <c r="AO790" i="46"/>
  <c r="AN790" i="46"/>
  <c r="AM790" i="46"/>
  <c r="AL790" i="46"/>
  <c r="AK790" i="46"/>
  <c r="AJ790" i="46"/>
  <c r="AI790" i="46"/>
  <c r="AH790" i="46"/>
  <c r="AE790" i="46"/>
  <c r="AF790" i="46" s="1"/>
  <c r="AG790" i="46" s="1"/>
  <c r="AC790" i="46"/>
  <c r="W790" i="46"/>
  <c r="V790" i="46"/>
  <c r="U790" i="46"/>
  <c r="T790" i="46"/>
  <c r="S790" i="46"/>
  <c r="R790" i="46"/>
  <c r="Q790" i="46"/>
  <c r="BS789" i="46"/>
  <c r="BM789" i="46"/>
  <c r="BL789" i="46"/>
  <c r="BK789" i="46"/>
  <c r="BJ789" i="46"/>
  <c r="BI789" i="46"/>
  <c r="AW789" i="46"/>
  <c r="BG789" i="46" s="1"/>
  <c r="BH789" i="46" s="1"/>
  <c r="AV789" i="46"/>
  <c r="AU789" i="46"/>
  <c r="AT789" i="46"/>
  <c r="AS789" i="46"/>
  <c r="AR789" i="46"/>
  <c r="AQ789" i="46"/>
  <c r="AP789" i="46"/>
  <c r="AO789" i="46"/>
  <c r="AN789" i="46"/>
  <c r="AM789" i="46"/>
  <c r="AL789" i="46"/>
  <c r="AK789" i="46"/>
  <c r="AJ789" i="46"/>
  <c r="AI789" i="46"/>
  <c r="AH789" i="46"/>
  <c r="AE789" i="46"/>
  <c r="BP789" i="46" s="1"/>
  <c r="AC789" i="46"/>
  <c r="W789" i="46"/>
  <c r="V789" i="46"/>
  <c r="U789" i="46"/>
  <c r="T789" i="46"/>
  <c r="S789" i="46"/>
  <c r="R789" i="46"/>
  <c r="Q789" i="46"/>
  <c r="BS788" i="46"/>
  <c r="BM788" i="46"/>
  <c r="BL788" i="46"/>
  <c r="BJ788" i="46"/>
  <c r="BI788" i="46"/>
  <c r="AW788" i="46"/>
  <c r="BG788" i="46" s="1"/>
  <c r="BH788" i="46" s="1"/>
  <c r="AV788" i="46"/>
  <c r="AX788" i="46" s="1"/>
  <c r="BT788" i="46" s="1"/>
  <c r="AT788" i="46"/>
  <c r="AS788" i="46"/>
  <c r="AR788" i="46"/>
  <c r="AQ788" i="46"/>
  <c r="AP788" i="46"/>
  <c r="AO788" i="46"/>
  <c r="AN788" i="46"/>
  <c r="AM788" i="46"/>
  <c r="AL788" i="46"/>
  <c r="AK788" i="46"/>
  <c r="AJ788" i="46"/>
  <c r="AI788" i="46"/>
  <c r="AH788" i="46"/>
  <c r="AE788" i="46"/>
  <c r="AF788" i="46" s="1"/>
  <c r="AG788" i="46" s="1"/>
  <c r="AC788" i="46"/>
  <c r="W788" i="46"/>
  <c r="V788" i="46"/>
  <c r="U788" i="46"/>
  <c r="T788" i="46"/>
  <c r="S788" i="46"/>
  <c r="R788" i="46"/>
  <c r="Q788" i="46"/>
  <c r="BS787" i="46"/>
  <c r="BM787" i="46"/>
  <c r="BL787" i="46"/>
  <c r="BJ787" i="46"/>
  <c r="BN787" i="46" s="1"/>
  <c r="BI787" i="46"/>
  <c r="AX787" i="46"/>
  <c r="BT787" i="46" s="1"/>
  <c r="AW787" i="46"/>
  <c r="AV787" i="46"/>
  <c r="AT787" i="46"/>
  <c r="AS787" i="46"/>
  <c r="AQ787" i="46"/>
  <c r="AP787" i="46"/>
  <c r="AO787" i="46"/>
  <c r="AN787" i="46"/>
  <c r="AM787" i="46"/>
  <c r="AL787" i="46"/>
  <c r="AR787" i="46" s="1"/>
  <c r="AK787" i="46"/>
  <c r="AU787" i="46" s="1"/>
  <c r="AJ787" i="46"/>
  <c r="AI787" i="46"/>
  <c r="AH787" i="46"/>
  <c r="AE787" i="46"/>
  <c r="AF787" i="46" s="1"/>
  <c r="AG787" i="46" s="1"/>
  <c r="AC787" i="46"/>
  <c r="W787" i="46"/>
  <c r="V787" i="46"/>
  <c r="U787" i="46"/>
  <c r="T787" i="46"/>
  <c r="S787" i="46"/>
  <c r="R787" i="46"/>
  <c r="Q787" i="46"/>
  <c r="BS786" i="46"/>
  <c r="BM786" i="46"/>
  <c r="BL786" i="46"/>
  <c r="BJ786" i="46"/>
  <c r="BI786" i="46"/>
  <c r="BH786" i="46"/>
  <c r="BB786" i="46"/>
  <c r="AW786" i="46"/>
  <c r="BG786" i="46" s="1"/>
  <c r="AV786" i="46"/>
  <c r="AX786" i="46" s="1"/>
  <c r="AU786" i="46"/>
  <c r="AZ786" i="46" s="1"/>
  <c r="AT786" i="46"/>
  <c r="AS786" i="46"/>
  <c r="AQ786" i="46"/>
  <c r="AO786" i="46"/>
  <c r="AP786" i="46" s="1"/>
  <c r="AN786" i="46"/>
  <c r="AM786" i="46"/>
  <c r="AL786" i="46"/>
  <c r="AR786" i="46" s="1"/>
  <c r="AK786" i="46"/>
  <c r="BN786" i="46" s="1"/>
  <c r="AJ786" i="46"/>
  <c r="AI786" i="46"/>
  <c r="AH786" i="46"/>
  <c r="AE786" i="46"/>
  <c r="AF786" i="46" s="1"/>
  <c r="AG786" i="46" s="1"/>
  <c r="AC786" i="46"/>
  <c r="W786" i="46"/>
  <c r="V786" i="46"/>
  <c r="U786" i="46"/>
  <c r="T786" i="46"/>
  <c r="S786" i="46"/>
  <c r="R786" i="46"/>
  <c r="Q786" i="46"/>
  <c r="BS785" i="46"/>
  <c r="BM785" i="46"/>
  <c r="BL785" i="46"/>
  <c r="BJ785" i="46"/>
  <c r="BN785" i="46" s="1"/>
  <c r="BI785" i="46"/>
  <c r="BE785" i="46"/>
  <c r="AW785" i="46"/>
  <c r="BG785" i="46" s="1"/>
  <c r="BH785" i="46" s="1"/>
  <c r="AV785" i="46"/>
  <c r="BA785" i="46" s="1"/>
  <c r="AU785" i="46"/>
  <c r="BB785" i="46" s="1"/>
  <c r="AT785" i="46"/>
  <c r="AS785" i="46"/>
  <c r="AR785" i="46"/>
  <c r="AQ785" i="46"/>
  <c r="AO785" i="46"/>
  <c r="AP785" i="46" s="1"/>
  <c r="AN785" i="46"/>
  <c r="AM785" i="46"/>
  <c r="AL785" i="46"/>
  <c r="AK785" i="46"/>
  <c r="AZ785" i="46" s="1"/>
  <c r="AJ785" i="46"/>
  <c r="AI785" i="46"/>
  <c r="AH785" i="46"/>
  <c r="AE785" i="46"/>
  <c r="AF785" i="46" s="1"/>
  <c r="AG785" i="46" s="1"/>
  <c r="AC785" i="46"/>
  <c r="W785" i="46"/>
  <c r="V785" i="46"/>
  <c r="U785" i="46"/>
  <c r="T785" i="46"/>
  <c r="S785" i="46"/>
  <c r="R785" i="46"/>
  <c r="Q785" i="46"/>
  <c r="BS784" i="46"/>
  <c r="BM784" i="46"/>
  <c r="BL784" i="46"/>
  <c r="BJ784" i="46"/>
  <c r="BI784" i="46"/>
  <c r="AW784" i="46"/>
  <c r="AV784" i="46"/>
  <c r="AT784" i="46"/>
  <c r="AS784" i="46"/>
  <c r="AQ784" i="46"/>
  <c r="AO784" i="46"/>
  <c r="AP784" i="46" s="1"/>
  <c r="AN784" i="46"/>
  <c r="AM784" i="46"/>
  <c r="AL784" i="46"/>
  <c r="AR784" i="46" s="1"/>
  <c r="AK784" i="46"/>
  <c r="AJ784" i="46"/>
  <c r="AI784" i="46"/>
  <c r="AH784" i="46"/>
  <c r="AE784" i="46"/>
  <c r="AF784" i="46" s="1"/>
  <c r="AG784" i="46" s="1"/>
  <c r="AC784" i="46"/>
  <c r="W784" i="46"/>
  <c r="V784" i="46"/>
  <c r="U784" i="46"/>
  <c r="T784" i="46"/>
  <c r="S784" i="46"/>
  <c r="R784" i="46"/>
  <c r="Q784" i="46"/>
  <c r="BS783" i="46"/>
  <c r="BM783" i="46"/>
  <c r="BL783" i="46"/>
  <c r="BJ783" i="46"/>
  <c r="BI783" i="46"/>
  <c r="AW783" i="46"/>
  <c r="BP783" i="46" s="1"/>
  <c r="AV783" i="46"/>
  <c r="AT783" i="46"/>
  <c r="AS783" i="46"/>
  <c r="AQ783" i="46"/>
  <c r="AP783" i="46"/>
  <c r="AO783" i="46"/>
  <c r="AN783" i="46"/>
  <c r="AM783" i="46"/>
  <c r="AL783" i="46"/>
  <c r="AR783" i="46" s="1"/>
  <c r="AK783" i="46"/>
  <c r="AJ783" i="46"/>
  <c r="AI783" i="46"/>
  <c r="AH783" i="46"/>
  <c r="AF783" i="46"/>
  <c r="AG783" i="46" s="1"/>
  <c r="AE783" i="46"/>
  <c r="AC783" i="46"/>
  <c r="W783" i="46"/>
  <c r="V783" i="46"/>
  <c r="U783" i="46"/>
  <c r="T783" i="46"/>
  <c r="S783" i="46"/>
  <c r="R783" i="46"/>
  <c r="Q783" i="46"/>
  <c r="BS782" i="46"/>
  <c r="BM782" i="46"/>
  <c r="BL782" i="46"/>
  <c r="BJ782" i="46"/>
  <c r="BI782" i="46"/>
  <c r="AW782" i="46"/>
  <c r="BP782" i="46" s="1"/>
  <c r="AV782" i="46"/>
  <c r="AX782" i="46" s="1"/>
  <c r="AT782" i="46"/>
  <c r="AS782" i="46"/>
  <c r="BO782" i="46" s="1"/>
  <c r="AQ782" i="46"/>
  <c r="AP782" i="46"/>
  <c r="AO782" i="46"/>
  <c r="AN782" i="46"/>
  <c r="AM782" i="46"/>
  <c r="AL782" i="46"/>
  <c r="AR782" i="46" s="1"/>
  <c r="AK782" i="46"/>
  <c r="BN782" i="46" s="1"/>
  <c r="AJ782" i="46"/>
  <c r="AI782" i="46"/>
  <c r="AH782" i="46"/>
  <c r="AF782" i="46"/>
  <c r="AG782" i="46" s="1"/>
  <c r="AE782" i="46"/>
  <c r="AC782" i="46"/>
  <c r="W782" i="46"/>
  <c r="V782" i="46"/>
  <c r="U782" i="46"/>
  <c r="T782" i="46"/>
  <c r="S782" i="46"/>
  <c r="R782" i="46"/>
  <c r="Q782" i="46"/>
  <c r="BS781" i="46"/>
  <c r="BM781" i="46"/>
  <c r="BL781" i="46"/>
  <c r="BJ781" i="46"/>
  <c r="BI781" i="46"/>
  <c r="AW781" i="46"/>
  <c r="BG781" i="46" s="1"/>
  <c r="BH781" i="46" s="1"/>
  <c r="AV781" i="46"/>
  <c r="AT781" i="46"/>
  <c r="AS781" i="46"/>
  <c r="AR781" i="46"/>
  <c r="AQ781" i="46"/>
  <c r="AP781" i="46"/>
  <c r="AO781" i="46"/>
  <c r="AN781" i="46"/>
  <c r="AM781" i="46"/>
  <c r="AL781" i="46"/>
  <c r="AK781" i="46"/>
  <c r="AJ781" i="46"/>
  <c r="AI781" i="46"/>
  <c r="AH781" i="46"/>
  <c r="AE781" i="46"/>
  <c r="BP781" i="46" s="1"/>
  <c r="AC781" i="46"/>
  <c r="W781" i="46"/>
  <c r="V781" i="46"/>
  <c r="U781" i="46"/>
  <c r="T781" i="46"/>
  <c r="S781" i="46"/>
  <c r="R781" i="46"/>
  <c r="Q781" i="46"/>
  <c r="BS780" i="46"/>
  <c r="BM780" i="46"/>
  <c r="BL780" i="46"/>
  <c r="BJ780" i="46"/>
  <c r="BI780" i="46"/>
  <c r="AX780" i="46"/>
  <c r="BT780" i="46" s="1"/>
  <c r="AW780" i="46"/>
  <c r="BG780" i="46" s="1"/>
  <c r="BH780" i="46" s="1"/>
  <c r="AV780" i="46"/>
  <c r="AT780" i="46"/>
  <c r="AS780" i="46"/>
  <c r="BO780" i="46" s="1"/>
  <c r="AQ780" i="46"/>
  <c r="AP780" i="46"/>
  <c r="AO780" i="46"/>
  <c r="AN780" i="46"/>
  <c r="AM780" i="46"/>
  <c r="AL780" i="46"/>
  <c r="AR780" i="46" s="1"/>
  <c r="AK780" i="46"/>
  <c r="BN780" i="46" s="1"/>
  <c r="AJ780" i="46"/>
  <c r="AI780" i="46"/>
  <c r="AH780" i="46"/>
  <c r="AE780" i="46"/>
  <c r="AC780" i="46"/>
  <c r="W780" i="46"/>
  <c r="V780" i="46"/>
  <c r="U780" i="46"/>
  <c r="T780" i="46"/>
  <c r="S780" i="46"/>
  <c r="R780" i="46"/>
  <c r="Q780" i="46"/>
  <c r="BS779" i="46"/>
  <c r="BM779" i="46"/>
  <c r="BL779" i="46"/>
  <c r="BJ779" i="46"/>
  <c r="BI779" i="46"/>
  <c r="AX779" i="46"/>
  <c r="AW779" i="46"/>
  <c r="AV779" i="46"/>
  <c r="AT779" i="46"/>
  <c r="AS779" i="46"/>
  <c r="AR779" i="46"/>
  <c r="AQ779" i="46"/>
  <c r="AO779" i="46"/>
  <c r="AP779" i="46" s="1"/>
  <c r="AN779" i="46"/>
  <c r="AM779" i="46"/>
  <c r="AL779" i="46"/>
  <c r="AK779" i="46"/>
  <c r="BN779" i="46" s="1"/>
  <c r="AJ779" i="46"/>
  <c r="AI779" i="46"/>
  <c r="AH779" i="46"/>
  <c r="AG779" i="46"/>
  <c r="AE779" i="46"/>
  <c r="AF779" i="46" s="1"/>
  <c r="AC779" i="46"/>
  <c r="W779" i="46"/>
  <c r="V779" i="46"/>
  <c r="U779" i="46"/>
  <c r="T779" i="46"/>
  <c r="S779" i="46"/>
  <c r="R779" i="46"/>
  <c r="Q779" i="46"/>
  <c r="BS778" i="46"/>
  <c r="BM778" i="46"/>
  <c r="BL778" i="46"/>
  <c r="BJ778" i="46"/>
  <c r="BI778" i="46"/>
  <c r="AW778" i="46"/>
  <c r="AV778" i="46"/>
  <c r="AX778" i="46" s="1"/>
  <c r="AT778" i="46"/>
  <c r="AS778" i="46"/>
  <c r="AQ778" i="46"/>
  <c r="AO778" i="46"/>
  <c r="AP778" i="46" s="1"/>
  <c r="AN778" i="46"/>
  <c r="AM778" i="46"/>
  <c r="AL778" i="46"/>
  <c r="AR778" i="46" s="1"/>
  <c r="AK778" i="46"/>
  <c r="BN778" i="46" s="1"/>
  <c r="AJ778" i="46"/>
  <c r="AI778" i="46"/>
  <c r="AH778" i="46"/>
  <c r="AE778" i="46"/>
  <c r="AF778" i="46" s="1"/>
  <c r="AG778" i="46" s="1"/>
  <c r="AC778" i="46"/>
  <c r="W778" i="46"/>
  <c r="V778" i="46"/>
  <c r="U778" i="46"/>
  <c r="T778" i="46"/>
  <c r="S778" i="46"/>
  <c r="R778" i="46"/>
  <c r="Q778" i="46"/>
  <c r="BS777" i="46"/>
  <c r="BM777" i="46"/>
  <c r="BL777" i="46"/>
  <c r="BJ777" i="46"/>
  <c r="BI777" i="46"/>
  <c r="AW777" i="46"/>
  <c r="BG777" i="46" s="1"/>
  <c r="BH777" i="46" s="1"/>
  <c r="AV777" i="46"/>
  <c r="AT777" i="46"/>
  <c r="AS777" i="46"/>
  <c r="AQ777" i="46"/>
  <c r="AO777" i="46"/>
  <c r="AP777" i="46" s="1"/>
  <c r="AN777" i="46"/>
  <c r="AM777" i="46"/>
  <c r="AL777" i="46"/>
  <c r="AR777" i="46" s="1"/>
  <c r="AK777" i="46"/>
  <c r="AU777" i="46" s="1"/>
  <c r="AJ777" i="46"/>
  <c r="AI777" i="46"/>
  <c r="AH777" i="46"/>
  <c r="AG777" i="46"/>
  <c r="AF777" i="46"/>
  <c r="AE777" i="46"/>
  <c r="AC777" i="46"/>
  <c r="W777" i="46"/>
  <c r="V777" i="46"/>
  <c r="U777" i="46"/>
  <c r="T777" i="46"/>
  <c r="S777" i="46"/>
  <c r="R777" i="46"/>
  <c r="Q777" i="46"/>
  <c r="BS776" i="46"/>
  <c r="BM776" i="46"/>
  <c r="BL776" i="46"/>
  <c r="BJ776" i="46"/>
  <c r="BI776" i="46"/>
  <c r="AW776" i="46"/>
  <c r="BG776" i="46" s="1"/>
  <c r="BH776" i="46" s="1"/>
  <c r="AV776" i="46"/>
  <c r="AT776" i="46"/>
  <c r="AS776" i="46"/>
  <c r="AQ776" i="46"/>
  <c r="AO776" i="46"/>
  <c r="AP776" i="46" s="1"/>
  <c r="AN776" i="46"/>
  <c r="AM776" i="46"/>
  <c r="AL776" i="46"/>
  <c r="AR776" i="46" s="1"/>
  <c r="AK776" i="46"/>
  <c r="AJ776" i="46"/>
  <c r="AI776" i="46"/>
  <c r="AH776" i="46"/>
  <c r="AF776" i="46"/>
  <c r="AG776" i="46" s="1"/>
  <c r="AE776" i="46"/>
  <c r="AC776" i="46"/>
  <c r="W776" i="46"/>
  <c r="V776" i="46"/>
  <c r="U776" i="46"/>
  <c r="T776" i="46"/>
  <c r="S776" i="46"/>
  <c r="R776" i="46"/>
  <c r="Q776" i="46"/>
  <c r="BS775" i="46"/>
  <c r="BM775" i="46"/>
  <c r="BL775" i="46"/>
  <c r="BJ775" i="46"/>
  <c r="BI775" i="46"/>
  <c r="AW775" i="46"/>
  <c r="BG775" i="46" s="1"/>
  <c r="BH775" i="46" s="1"/>
  <c r="AV775" i="46"/>
  <c r="AX775" i="46" s="1"/>
  <c r="BT775" i="46" s="1"/>
  <c r="AT775" i="46"/>
  <c r="AS775" i="46"/>
  <c r="AQ775" i="46"/>
  <c r="AP775" i="46"/>
  <c r="AO775" i="46"/>
  <c r="AN775" i="46"/>
  <c r="AM775" i="46"/>
  <c r="AL775" i="46"/>
  <c r="AR775" i="46" s="1"/>
  <c r="AK775" i="46"/>
  <c r="AJ775" i="46"/>
  <c r="AI775" i="46"/>
  <c r="AH775" i="46"/>
  <c r="AF775" i="46"/>
  <c r="AG775" i="46" s="1"/>
  <c r="AE775" i="46"/>
  <c r="AC775" i="46"/>
  <c r="W775" i="46"/>
  <c r="V775" i="46"/>
  <c r="U775" i="46"/>
  <c r="T775" i="46"/>
  <c r="S775" i="46"/>
  <c r="R775" i="46"/>
  <c r="Q775" i="46"/>
  <c r="BS774" i="46"/>
  <c r="BM774" i="46"/>
  <c r="BL774" i="46"/>
  <c r="BJ774" i="46"/>
  <c r="BI774" i="46"/>
  <c r="AW774" i="46"/>
  <c r="BP774" i="46" s="1"/>
  <c r="AV774" i="46"/>
  <c r="BA774" i="46" s="1"/>
  <c r="BC774" i="46" s="1"/>
  <c r="AT774" i="46"/>
  <c r="AS774" i="46"/>
  <c r="AR774" i="46"/>
  <c r="AQ774" i="46"/>
  <c r="AO774" i="46"/>
  <c r="AP774" i="46" s="1"/>
  <c r="AN774" i="46"/>
  <c r="AM774" i="46"/>
  <c r="AL774" i="46"/>
  <c r="AK774" i="46"/>
  <c r="AU774" i="46" s="1"/>
  <c r="BB774" i="46" s="1"/>
  <c r="AJ774" i="46"/>
  <c r="AI774" i="46"/>
  <c r="AH774" i="46"/>
  <c r="AF774" i="46"/>
  <c r="AG774" i="46" s="1"/>
  <c r="AE774" i="46"/>
  <c r="AC774" i="46"/>
  <c r="W774" i="46"/>
  <c r="V774" i="46"/>
  <c r="U774" i="46"/>
  <c r="T774" i="46"/>
  <c r="S774" i="46"/>
  <c r="R774" i="46"/>
  <c r="Q774" i="46"/>
  <c r="BS773" i="46"/>
  <c r="BM773" i="46"/>
  <c r="BL773" i="46"/>
  <c r="BJ773" i="46"/>
  <c r="BI773" i="46"/>
  <c r="AW773" i="46"/>
  <c r="BG773" i="46" s="1"/>
  <c r="BH773" i="46" s="1"/>
  <c r="AV773" i="46"/>
  <c r="AT773" i="46"/>
  <c r="AS773" i="46"/>
  <c r="AR773" i="46"/>
  <c r="AQ773" i="46"/>
  <c r="AP773" i="46"/>
  <c r="AO773" i="46"/>
  <c r="AN773" i="46"/>
  <c r="AM773" i="46"/>
  <c r="AL773" i="46"/>
  <c r="AK773" i="46"/>
  <c r="AU773" i="46" s="1"/>
  <c r="AJ773" i="46"/>
  <c r="AI773" i="46"/>
  <c r="AH773" i="46"/>
  <c r="AE773" i="46"/>
  <c r="AC773" i="46"/>
  <c r="W773" i="46"/>
  <c r="V773" i="46"/>
  <c r="U773" i="46"/>
  <c r="T773" i="46"/>
  <c r="S773" i="46"/>
  <c r="R773" i="46"/>
  <c r="Q773" i="46"/>
  <c r="BS772" i="46"/>
  <c r="BM772" i="46"/>
  <c r="BL772" i="46"/>
  <c r="BJ772" i="46"/>
  <c r="BN772" i="46" s="1"/>
  <c r="BI772" i="46"/>
  <c r="BA772" i="46"/>
  <c r="AW772" i="46"/>
  <c r="AV772" i="46"/>
  <c r="BE772" i="46" s="1"/>
  <c r="AU772" i="46"/>
  <c r="BB772" i="46" s="1"/>
  <c r="AT772" i="46"/>
  <c r="AS772" i="46"/>
  <c r="AR772" i="46"/>
  <c r="AQ772" i="46"/>
  <c r="AO772" i="46"/>
  <c r="AP772" i="46" s="1"/>
  <c r="AN772" i="46"/>
  <c r="AM772" i="46"/>
  <c r="AL772" i="46"/>
  <c r="AK772" i="46"/>
  <c r="AJ772" i="46"/>
  <c r="AI772" i="46"/>
  <c r="AH772" i="46"/>
  <c r="AE772" i="46"/>
  <c r="AF772" i="46" s="1"/>
  <c r="AG772" i="46" s="1"/>
  <c r="AC772" i="46"/>
  <c r="W772" i="46"/>
  <c r="V772" i="46"/>
  <c r="U772" i="46"/>
  <c r="T772" i="46"/>
  <c r="S772" i="46"/>
  <c r="R772" i="46"/>
  <c r="Q772" i="46"/>
  <c r="BS771" i="46"/>
  <c r="BN771" i="46"/>
  <c r="BM771" i="46"/>
  <c r="BL771" i="46"/>
  <c r="BJ771" i="46"/>
  <c r="BI771" i="46"/>
  <c r="AX771" i="46"/>
  <c r="AW771" i="46"/>
  <c r="AV771" i="46"/>
  <c r="AT771" i="46"/>
  <c r="AS771" i="46"/>
  <c r="AQ771" i="46"/>
  <c r="AO771" i="46"/>
  <c r="AP771" i="46" s="1"/>
  <c r="AN771" i="46"/>
  <c r="AM771" i="46"/>
  <c r="AL771" i="46"/>
  <c r="AR771" i="46" s="1"/>
  <c r="AK771" i="46"/>
  <c r="AU771" i="46" s="1"/>
  <c r="AJ771" i="46"/>
  <c r="AI771" i="46"/>
  <c r="AH771" i="46"/>
  <c r="AE771" i="46"/>
  <c r="AF771" i="46" s="1"/>
  <c r="AG771" i="46" s="1"/>
  <c r="AC771" i="46"/>
  <c r="W771" i="46"/>
  <c r="V771" i="46"/>
  <c r="U771" i="46"/>
  <c r="T771" i="46"/>
  <c r="S771" i="46"/>
  <c r="R771" i="46"/>
  <c r="Q771" i="46"/>
  <c r="BS770" i="46"/>
  <c r="BM770" i="46"/>
  <c r="BL770" i="46"/>
  <c r="BJ770" i="46"/>
  <c r="BI770" i="46"/>
  <c r="AY770" i="46"/>
  <c r="AW770" i="46"/>
  <c r="BP770" i="46" s="1"/>
  <c r="AV770" i="46"/>
  <c r="AX770" i="46" s="1"/>
  <c r="AT770" i="46"/>
  <c r="AS770" i="46"/>
  <c r="AQ770" i="46"/>
  <c r="AO770" i="46"/>
  <c r="AP770" i="46" s="1"/>
  <c r="AN770" i="46"/>
  <c r="AM770" i="46"/>
  <c r="AL770" i="46"/>
  <c r="AR770" i="46" s="1"/>
  <c r="AK770" i="46"/>
  <c r="AU770" i="46" s="1"/>
  <c r="BE770" i="46" s="1"/>
  <c r="AJ770" i="46"/>
  <c r="AI770" i="46"/>
  <c r="AH770" i="46"/>
  <c r="AE770" i="46"/>
  <c r="AF770" i="46" s="1"/>
  <c r="AG770" i="46" s="1"/>
  <c r="AC770" i="46"/>
  <c r="W770" i="46"/>
  <c r="V770" i="46"/>
  <c r="U770" i="46"/>
  <c r="T770" i="46"/>
  <c r="S770" i="46"/>
  <c r="R770" i="46"/>
  <c r="Q770" i="46"/>
  <c r="BS769" i="46"/>
  <c r="BM769" i="46"/>
  <c r="BL769" i="46"/>
  <c r="BO769" i="46" s="1"/>
  <c r="BJ769" i="46"/>
  <c r="BI769" i="46"/>
  <c r="AW769" i="46"/>
  <c r="BP769" i="46" s="1"/>
  <c r="BK769" i="46" s="1"/>
  <c r="AV769" i="46"/>
  <c r="AT769" i="46"/>
  <c r="AS769" i="46"/>
  <c r="AQ769" i="46"/>
  <c r="AO769" i="46"/>
  <c r="AP769" i="46" s="1"/>
  <c r="AN769" i="46"/>
  <c r="AM769" i="46"/>
  <c r="AL769" i="46"/>
  <c r="AR769" i="46" s="1"/>
  <c r="AK769" i="46"/>
  <c r="AU769" i="46" s="1"/>
  <c r="AJ769" i="46"/>
  <c r="AI769" i="46"/>
  <c r="AH769" i="46"/>
  <c r="AF769" i="46"/>
  <c r="AG769" i="46" s="1"/>
  <c r="AE769" i="46"/>
  <c r="AC769" i="46"/>
  <c r="W769" i="46"/>
  <c r="V769" i="46"/>
  <c r="U769" i="46"/>
  <c r="T769" i="46"/>
  <c r="S769" i="46"/>
  <c r="R769" i="46"/>
  <c r="Q769" i="46"/>
  <c r="BS768" i="46"/>
  <c r="BM768" i="46"/>
  <c r="BL768" i="46"/>
  <c r="BJ768" i="46"/>
  <c r="BI768" i="46"/>
  <c r="BG768" i="46"/>
  <c r="BH768" i="46" s="1"/>
  <c r="AW768" i="46"/>
  <c r="AV768" i="46"/>
  <c r="AX768" i="46" s="1"/>
  <c r="AY768" i="46" s="1"/>
  <c r="AT768" i="46"/>
  <c r="AS768" i="46"/>
  <c r="AQ768" i="46"/>
  <c r="AO768" i="46"/>
  <c r="AP768" i="46" s="1"/>
  <c r="AN768" i="46"/>
  <c r="AM768" i="46"/>
  <c r="AL768" i="46"/>
  <c r="AR768" i="46" s="1"/>
  <c r="AK768" i="46"/>
  <c r="AJ768" i="46"/>
  <c r="AI768" i="46"/>
  <c r="AH768" i="46"/>
  <c r="AE768" i="46"/>
  <c r="AF768" i="46" s="1"/>
  <c r="AG768" i="46" s="1"/>
  <c r="AC768" i="46"/>
  <c r="W768" i="46"/>
  <c r="V768" i="46"/>
  <c r="U768" i="46"/>
  <c r="T768" i="46"/>
  <c r="S768" i="46"/>
  <c r="R768" i="46"/>
  <c r="Q768" i="46"/>
  <c r="BS767" i="46"/>
  <c r="BP767" i="46"/>
  <c r="BK767" i="46" s="1"/>
  <c r="BM767" i="46"/>
  <c r="BL767" i="46"/>
  <c r="BJ767" i="46"/>
  <c r="BI767" i="46"/>
  <c r="BG767" i="46"/>
  <c r="BH767" i="46" s="1"/>
  <c r="AX767" i="46"/>
  <c r="BT767" i="46" s="1"/>
  <c r="AW767" i="46"/>
  <c r="AZ767" i="46" s="1"/>
  <c r="AV767" i="46"/>
  <c r="AU767" i="46"/>
  <c r="BA767" i="46" s="1"/>
  <c r="BC767" i="46" s="1"/>
  <c r="AT767" i="46"/>
  <c r="AS767" i="46"/>
  <c r="BO767" i="46" s="1"/>
  <c r="AQ767" i="46"/>
  <c r="AO767" i="46"/>
  <c r="AP767" i="46" s="1"/>
  <c r="AN767" i="46"/>
  <c r="AM767" i="46"/>
  <c r="AL767" i="46"/>
  <c r="AR767" i="46" s="1"/>
  <c r="AK767" i="46"/>
  <c r="BN767" i="46" s="1"/>
  <c r="AJ767" i="46"/>
  <c r="AI767" i="46"/>
  <c r="AH767" i="46"/>
  <c r="AF767" i="46"/>
  <c r="AG767" i="46" s="1"/>
  <c r="AE767" i="46"/>
  <c r="AC767" i="46"/>
  <c r="W767" i="46"/>
  <c r="V767" i="46"/>
  <c r="U767" i="46"/>
  <c r="T767" i="46"/>
  <c r="S767" i="46"/>
  <c r="R767" i="46"/>
  <c r="Q767" i="46"/>
  <c r="BS766" i="46"/>
  <c r="BP766" i="46"/>
  <c r="BM766" i="46"/>
  <c r="BL766" i="46"/>
  <c r="BJ766" i="46"/>
  <c r="BI766" i="46"/>
  <c r="AW766" i="46"/>
  <c r="AV766" i="46"/>
  <c r="AT766" i="46"/>
  <c r="AS766" i="46"/>
  <c r="BO766" i="46" s="1"/>
  <c r="AR766" i="46"/>
  <c r="AQ766" i="46"/>
  <c r="AO766" i="46"/>
  <c r="AP766" i="46" s="1"/>
  <c r="AN766" i="46"/>
  <c r="AM766" i="46"/>
  <c r="AL766" i="46"/>
  <c r="AK766" i="46"/>
  <c r="AU766" i="46" s="1"/>
  <c r="AJ766" i="46"/>
  <c r="AI766" i="46"/>
  <c r="AH766" i="46"/>
  <c r="AE766" i="46"/>
  <c r="AF766" i="46" s="1"/>
  <c r="AG766" i="46" s="1"/>
  <c r="AC766" i="46"/>
  <c r="W766" i="46"/>
  <c r="V766" i="46"/>
  <c r="U766" i="46"/>
  <c r="T766" i="46"/>
  <c r="S766" i="46"/>
  <c r="R766" i="46"/>
  <c r="Q766" i="46"/>
  <c r="BS765" i="46"/>
  <c r="BM765" i="46"/>
  <c r="BL765" i="46"/>
  <c r="BJ765" i="46"/>
  <c r="BN765" i="46" s="1"/>
  <c r="BI765" i="46"/>
  <c r="AX765" i="46"/>
  <c r="AW765" i="46"/>
  <c r="BP765" i="46" s="1"/>
  <c r="AV765" i="46"/>
  <c r="AT765" i="46"/>
  <c r="AS765" i="46"/>
  <c r="AQ765" i="46"/>
  <c r="AO765" i="46"/>
  <c r="AP765" i="46" s="1"/>
  <c r="AN765" i="46"/>
  <c r="AM765" i="46"/>
  <c r="AL765" i="46"/>
  <c r="AR765" i="46" s="1"/>
  <c r="AK765" i="46"/>
  <c r="AU765" i="46" s="1"/>
  <c r="AJ765" i="46"/>
  <c r="AI765" i="46"/>
  <c r="AH765" i="46"/>
  <c r="AE765" i="46"/>
  <c r="AF765" i="46" s="1"/>
  <c r="AG765" i="46" s="1"/>
  <c r="AC765" i="46"/>
  <c r="W765" i="46"/>
  <c r="V765" i="46"/>
  <c r="U765" i="46"/>
  <c r="T765" i="46"/>
  <c r="S765" i="46"/>
  <c r="R765" i="46"/>
  <c r="Q765" i="46"/>
  <c r="BS764" i="46"/>
  <c r="BM764" i="46"/>
  <c r="BL764" i="46"/>
  <c r="BJ764" i="46"/>
  <c r="BI764" i="46"/>
  <c r="AW764" i="46"/>
  <c r="BP764" i="46" s="1"/>
  <c r="AV764" i="46"/>
  <c r="AX764" i="46" s="1"/>
  <c r="BT764" i="46" s="1"/>
  <c r="AT764" i="46"/>
  <c r="AS764" i="46"/>
  <c r="BO764" i="46" s="1"/>
  <c r="AQ764" i="46"/>
  <c r="AO764" i="46"/>
  <c r="AP764" i="46" s="1"/>
  <c r="AN764" i="46"/>
  <c r="AM764" i="46"/>
  <c r="AL764" i="46"/>
  <c r="AR764" i="46" s="1"/>
  <c r="AK764" i="46"/>
  <c r="AJ764" i="46"/>
  <c r="AI764" i="46"/>
  <c r="AH764" i="46"/>
  <c r="AE764" i="46"/>
  <c r="AF764" i="46" s="1"/>
  <c r="AG764" i="46" s="1"/>
  <c r="AC764" i="46"/>
  <c r="W764" i="46"/>
  <c r="V764" i="46"/>
  <c r="U764" i="46"/>
  <c r="T764" i="46"/>
  <c r="S764" i="46"/>
  <c r="R764" i="46"/>
  <c r="Q764" i="46"/>
  <c r="BS763" i="46"/>
  <c r="BO763" i="46"/>
  <c r="BM763" i="46"/>
  <c r="BL763" i="46"/>
  <c r="BJ763" i="46"/>
  <c r="BI763" i="46"/>
  <c r="BG763" i="46"/>
  <c r="BH763" i="46" s="1"/>
  <c r="AW763" i="46"/>
  <c r="AY763" i="46" s="1"/>
  <c r="AV763" i="46"/>
  <c r="AX763" i="46" s="1"/>
  <c r="AT763" i="46"/>
  <c r="AS763" i="46"/>
  <c r="AQ763" i="46"/>
  <c r="AO763" i="46"/>
  <c r="AP763" i="46" s="1"/>
  <c r="AN763" i="46"/>
  <c r="AM763" i="46"/>
  <c r="AL763" i="46"/>
  <c r="AR763" i="46" s="1"/>
  <c r="AK763" i="46"/>
  <c r="AU763" i="46" s="1"/>
  <c r="AJ763" i="46"/>
  <c r="AI763" i="46"/>
  <c r="AH763" i="46"/>
  <c r="AF763" i="46"/>
  <c r="AG763" i="46" s="1"/>
  <c r="AE763" i="46"/>
  <c r="AC763" i="46"/>
  <c r="W763" i="46"/>
  <c r="V763" i="46"/>
  <c r="U763" i="46"/>
  <c r="T763" i="46"/>
  <c r="S763" i="46"/>
  <c r="R763" i="46"/>
  <c r="Q763" i="46"/>
  <c r="BS762" i="46"/>
  <c r="BM762" i="46"/>
  <c r="BL762" i="46"/>
  <c r="BJ762" i="46"/>
  <c r="BI762" i="46"/>
  <c r="BG762" i="46"/>
  <c r="BH762" i="46" s="1"/>
  <c r="AW762" i="46"/>
  <c r="AV762" i="46"/>
  <c r="AT762" i="46"/>
  <c r="AS762" i="46"/>
  <c r="AQ762" i="46"/>
  <c r="AO762" i="46"/>
  <c r="AP762" i="46" s="1"/>
  <c r="AN762" i="46"/>
  <c r="AM762" i="46"/>
  <c r="AL762" i="46"/>
  <c r="AR762" i="46" s="1"/>
  <c r="AK762" i="46"/>
  <c r="AJ762" i="46"/>
  <c r="AI762" i="46"/>
  <c r="AH762" i="46"/>
  <c r="AE762" i="46"/>
  <c r="AF762" i="46" s="1"/>
  <c r="AG762" i="46" s="1"/>
  <c r="AC762" i="46"/>
  <c r="W762" i="46"/>
  <c r="V762" i="46"/>
  <c r="U762" i="46"/>
  <c r="T762" i="46"/>
  <c r="S762" i="46"/>
  <c r="R762" i="46"/>
  <c r="Q762" i="46"/>
  <c r="BS761" i="46"/>
  <c r="BM761" i="46"/>
  <c r="BL761" i="46"/>
  <c r="BJ761" i="46"/>
  <c r="BI761" i="46"/>
  <c r="AX761" i="46"/>
  <c r="AW761" i="46"/>
  <c r="AV761" i="46"/>
  <c r="AT761" i="46"/>
  <c r="AS761" i="46"/>
  <c r="AQ761" i="46"/>
  <c r="AP761" i="46"/>
  <c r="AO761" i="46"/>
  <c r="AN761" i="46"/>
  <c r="AM761" i="46"/>
  <c r="AL761" i="46"/>
  <c r="AR761" i="46" s="1"/>
  <c r="AK761" i="46"/>
  <c r="AJ761" i="46"/>
  <c r="AI761" i="46"/>
  <c r="AH761" i="46"/>
  <c r="AE761" i="46"/>
  <c r="AF761" i="46" s="1"/>
  <c r="AG761" i="46" s="1"/>
  <c r="AC761" i="46"/>
  <c r="W761" i="46"/>
  <c r="V761" i="46"/>
  <c r="U761" i="46"/>
  <c r="T761" i="46"/>
  <c r="S761" i="46"/>
  <c r="R761" i="46"/>
  <c r="Q761" i="46"/>
  <c r="BS760" i="46"/>
  <c r="BM760" i="46"/>
  <c r="BL760" i="46"/>
  <c r="BJ760" i="46"/>
  <c r="BI760" i="46"/>
  <c r="AX760" i="46"/>
  <c r="AW760" i="46"/>
  <c r="BG760" i="46" s="1"/>
  <c r="BH760" i="46" s="1"/>
  <c r="AV760" i="46"/>
  <c r="AU760" i="46"/>
  <c r="AT760" i="46"/>
  <c r="AS760" i="46"/>
  <c r="AQ760" i="46"/>
  <c r="AO760" i="46"/>
  <c r="AP760" i="46" s="1"/>
  <c r="AN760" i="46"/>
  <c r="AM760" i="46"/>
  <c r="AL760" i="46"/>
  <c r="AR760" i="46" s="1"/>
  <c r="AK760" i="46"/>
  <c r="BN760" i="46" s="1"/>
  <c r="AJ760" i="46"/>
  <c r="AI760" i="46"/>
  <c r="AH760" i="46"/>
  <c r="AE760" i="46"/>
  <c r="AF760" i="46" s="1"/>
  <c r="AG760" i="46" s="1"/>
  <c r="AC760" i="46"/>
  <c r="W760" i="46"/>
  <c r="V760" i="46"/>
  <c r="U760" i="46"/>
  <c r="T760" i="46"/>
  <c r="S760" i="46"/>
  <c r="R760" i="46"/>
  <c r="Q760" i="46"/>
  <c r="BS759" i="46"/>
  <c r="BM759" i="46"/>
  <c r="BL759" i="46"/>
  <c r="BJ759" i="46"/>
  <c r="BI759" i="46"/>
  <c r="BG759" i="46"/>
  <c r="BH759" i="46" s="1"/>
  <c r="AW759" i="46"/>
  <c r="AV759" i="46"/>
  <c r="AU759" i="46"/>
  <c r="AT759" i="46"/>
  <c r="AS759" i="46"/>
  <c r="AR759" i="46"/>
  <c r="AQ759" i="46"/>
  <c r="AP759" i="46"/>
  <c r="AO759" i="46"/>
  <c r="AN759" i="46"/>
  <c r="AM759" i="46"/>
  <c r="AL759" i="46"/>
  <c r="AK759" i="46"/>
  <c r="BN759" i="46" s="1"/>
  <c r="AJ759" i="46"/>
  <c r="AI759" i="46"/>
  <c r="AH759" i="46"/>
  <c r="AE759" i="46"/>
  <c r="AC759" i="46"/>
  <c r="W759" i="46"/>
  <c r="V759" i="46"/>
  <c r="U759" i="46"/>
  <c r="T759" i="46"/>
  <c r="S759" i="46"/>
  <c r="R759" i="46"/>
  <c r="Q759" i="46"/>
  <c r="BS758" i="46"/>
  <c r="BM758" i="46"/>
  <c r="BL758" i="46"/>
  <c r="BJ758" i="46"/>
  <c r="BN758" i="46" s="1"/>
  <c r="BI758" i="46"/>
  <c r="AW758" i="46"/>
  <c r="AV758" i="46"/>
  <c r="BE758" i="46" s="1"/>
  <c r="AU758" i="46"/>
  <c r="BF758" i="46" s="1"/>
  <c r="AT758" i="46"/>
  <c r="AS758" i="46"/>
  <c r="BO758" i="46" s="1"/>
  <c r="AR758" i="46"/>
  <c r="AQ758" i="46"/>
  <c r="AO758" i="46"/>
  <c r="AP758" i="46" s="1"/>
  <c r="AN758" i="46"/>
  <c r="AM758" i="46"/>
  <c r="AL758" i="46"/>
  <c r="AK758" i="46"/>
  <c r="AJ758" i="46"/>
  <c r="AI758" i="46"/>
  <c r="AH758" i="46"/>
  <c r="AE758" i="46"/>
  <c r="AF758" i="46" s="1"/>
  <c r="AG758" i="46" s="1"/>
  <c r="AC758" i="46"/>
  <c r="W758" i="46"/>
  <c r="V758" i="46"/>
  <c r="U758" i="46"/>
  <c r="T758" i="46"/>
  <c r="S758" i="46"/>
  <c r="R758" i="46"/>
  <c r="Q758" i="46"/>
  <c r="BS757" i="46"/>
  <c r="BM757" i="46"/>
  <c r="BL757" i="46"/>
  <c r="BJ757" i="46"/>
  <c r="BN757" i="46" s="1"/>
  <c r="BI757" i="46"/>
  <c r="AX757" i="46"/>
  <c r="BT757" i="46" s="1"/>
  <c r="AW757" i="46"/>
  <c r="AV757" i="46"/>
  <c r="AT757" i="46"/>
  <c r="AS757" i="46"/>
  <c r="BO757" i="46" s="1"/>
  <c r="AQ757" i="46"/>
  <c r="AO757" i="46"/>
  <c r="AP757" i="46" s="1"/>
  <c r="AN757" i="46"/>
  <c r="AM757" i="46"/>
  <c r="AL757" i="46"/>
  <c r="AR757" i="46" s="1"/>
  <c r="AK757" i="46"/>
  <c r="AU757" i="46" s="1"/>
  <c r="AJ757" i="46"/>
  <c r="AI757" i="46"/>
  <c r="AH757" i="46"/>
  <c r="AE757" i="46"/>
  <c r="AF757" i="46" s="1"/>
  <c r="AG757" i="46" s="1"/>
  <c r="AC757" i="46"/>
  <c r="W757" i="46"/>
  <c r="V757" i="46"/>
  <c r="U757" i="46"/>
  <c r="T757" i="46"/>
  <c r="S757" i="46"/>
  <c r="R757" i="46"/>
  <c r="Q757" i="46"/>
  <c r="BS756" i="46"/>
  <c r="BO756" i="46"/>
  <c r="BM756" i="46"/>
  <c r="BL756" i="46"/>
  <c r="BJ756" i="46"/>
  <c r="BI756" i="46"/>
  <c r="BG756" i="46"/>
  <c r="BH756" i="46" s="1"/>
  <c r="AW756" i="46"/>
  <c r="AV756" i="46"/>
  <c r="AT756" i="46"/>
  <c r="AS756" i="46"/>
  <c r="AQ756" i="46"/>
  <c r="AO756" i="46"/>
  <c r="AP756" i="46" s="1"/>
  <c r="AN756" i="46"/>
  <c r="AM756" i="46"/>
  <c r="AL756" i="46"/>
  <c r="AR756" i="46" s="1"/>
  <c r="AK756" i="46"/>
  <c r="AU756" i="46" s="1"/>
  <c r="AJ756" i="46"/>
  <c r="AI756" i="46"/>
  <c r="AH756" i="46"/>
  <c r="AE756" i="46"/>
  <c r="AF756" i="46" s="1"/>
  <c r="AG756" i="46" s="1"/>
  <c r="AC756" i="46"/>
  <c r="W756" i="46"/>
  <c r="V756" i="46"/>
  <c r="U756" i="46"/>
  <c r="T756" i="46"/>
  <c r="S756" i="46"/>
  <c r="R756" i="46"/>
  <c r="Q756" i="46"/>
  <c r="BS755" i="46"/>
  <c r="BM755" i="46"/>
  <c r="BL755" i="46"/>
  <c r="BJ755" i="46"/>
  <c r="BN755" i="46" s="1"/>
  <c r="BI755" i="46"/>
  <c r="AW755" i="46"/>
  <c r="BG755" i="46" s="1"/>
  <c r="BH755" i="46" s="1"/>
  <c r="AV755" i="46"/>
  <c r="AT755" i="46"/>
  <c r="AS755" i="46"/>
  <c r="AQ755" i="46"/>
  <c r="AO755" i="46"/>
  <c r="AP755" i="46" s="1"/>
  <c r="AN755" i="46"/>
  <c r="AM755" i="46"/>
  <c r="AL755" i="46"/>
  <c r="AR755" i="46" s="1"/>
  <c r="AK755" i="46"/>
  <c r="AU755" i="46" s="1"/>
  <c r="BF755" i="46" s="1"/>
  <c r="AJ755" i="46"/>
  <c r="AI755" i="46"/>
  <c r="AH755" i="46"/>
  <c r="AE755" i="46"/>
  <c r="AF755" i="46" s="1"/>
  <c r="AG755" i="46" s="1"/>
  <c r="AC755" i="46"/>
  <c r="W755" i="46"/>
  <c r="V755" i="46"/>
  <c r="U755" i="46"/>
  <c r="T755" i="46"/>
  <c r="S755" i="46"/>
  <c r="R755" i="46"/>
  <c r="Q755" i="46"/>
  <c r="BS754" i="46"/>
  <c r="BM754" i="46"/>
  <c r="BL754" i="46"/>
  <c r="BJ754" i="46"/>
  <c r="BI754" i="46"/>
  <c r="BG754" i="46"/>
  <c r="BH754" i="46" s="1"/>
  <c r="AW754" i="46"/>
  <c r="AV754" i="46"/>
  <c r="AT754" i="46"/>
  <c r="AS754" i="46"/>
  <c r="BO754" i="46" s="1"/>
  <c r="AQ754" i="46"/>
  <c r="AO754" i="46"/>
  <c r="AP754" i="46" s="1"/>
  <c r="AN754" i="46"/>
  <c r="AM754" i="46"/>
  <c r="AL754" i="46"/>
  <c r="AR754" i="46" s="1"/>
  <c r="AK754" i="46"/>
  <c r="AJ754" i="46"/>
  <c r="AI754" i="46"/>
  <c r="AH754" i="46"/>
  <c r="AE754" i="46"/>
  <c r="AF754" i="46" s="1"/>
  <c r="AG754" i="46" s="1"/>
  <c r="AC754" i="46"/>
  <c r="W754" i="46"/>
  <c r="V754" i="46"/>
  <c r="U754" i="46"/>
  <c r="T754" i="46"/>
  <c r="S754" i="46"/>
  <c r="R754" i="46"/>
  <c r="Q754" i="46"/>
  <c r="BS753" i="46"/>
  <c r="BM753" i="46"/>
  <c r="BL753" i="46"/>
  <c r="BJ753" i="46"/>
  <c r="BI753" i="46"/>
  <c r="BG753" i="46"/>
  <c r="BH753" i="46" s="1"/>
  <c r="AX753" i="46"/>
  <c r="AW753" i="46"/>
  <c r="AV753" i="46"/>
  <c r="AT753" i="46"/>
  <c r="AS753" i="46"/>
  <c r="AQ753" i="46"/>
  <c r="AO753" i="46"/>
  <c r="AP753" i="46" s="1"/>
  <c r="AN753" i="46"/>
  <c r="AM753" i="46"/>
  <c r="AL753" i="46"/>
  <c r="AR753" i="46" s="1"/>
  <c r="AK753" i="46"/>
  <c r="BN753" i="46" s="1"/>
  <c r="AJ753" i="46"/>
  <c r="AI753" i="46"/>
  <c r="AH753" i="46"/>
  <c r="AE753" i="46"/>
  <c r="AF753" i="46" s="1"/>
  <c r="AG753" i="46" s="1"/>
  <c r="AC753" i="46"/>
  <c r="W753" i="46"/>
  <c r="V753" i="46"/>
  <c r="U753" i="46"/>
  <c r="T753" i="46"/>
  <c r="S753" i="46"/>
  <c r="R753" i="46"/>
  <c r="Q753" i="46"/>
  <c r="BS752" i="46"/>
  <c r="BM752" i="46"/>
  <c r="BL752" i="46"/>
  <c r="BJ752" i="46"/>
  <c r="BI752" i="46"/>
  <c r="AX752" i="46"/>
  <c r="AW752" i="46"/>
  <c r="BG752" i="46" s="1"/>
  <c r="BH752" i="46" s="1"/>
  <c r="AV752" i="46"/>
  <c r="AT752" i="46"/>
  <c r="AS752" i="46"/>
  <c r="AQ752" i="46"/>
  <c r="AO752" i="46"/>
  <c r="AP752" i="46" s="1"/>
  <c r="AN752" i="46"/>
  <c r="AM752" i="46"/>
  <c r="AL752" i="46"/>
  <c r="AR752" i="46" s="1"/>
  <c r="AK752" i="46"/>
  <c r="AJ752" i="46"/>
  <c r="AI752" i="46"/>
  <c r="AH752" i="46"/>
  <c r="AE752" i="46"/>
  <c r="AF752" i="46" s="1"/>
  <c r="AG752" i="46" s="1"/>
  <c r="AC752" i="46"/>
  <c r="W752" i="46"/>
  <c r="V752" i="46"/>
  <c r="U752" i="46"/>
  <c r="T752" i="46"/>
  <c r="S752" i="46"/>
  <c r="R752" i="46"/>
  <c r="Q752" i="46"/>
  <c r="BS751" i="46"/>
  <c r="BM751" i="46"/>
  <c r="BL751" i="46"/>
  <c r="BJ751" i="46"/>
  <c r="BI751" i="46"/>
  <c r="AW751" i="46"/>
  <c r="BP751" i="46" s="1"/>
  <c r="AV751" i="46"/>
  <c r="AX751" i="46" s="1"/>
  <c r="AT751" i="46"/>
  <c r="AS751" i="46"/>
  <c r="AR751" i="46"/>
  <c r="AQ751" i="46"/>
  <c r="AO751" i="46"/>
  <c r="AP751" i="46" s="1"/>
  <c r="AN751" i="46"/>
  <c r="AM751" i="46"/>
  <c r="AL751" i="46"/>
  <c r="AK751" i="46"/>
  <c r="BN751" i="46" s="1"/>
  <c r="AJ751" i="46"/>
  <c r="AI751" i="46"/>
  <c r="AH751" i="46"/>
  <c r="AE751" i="46"/>
  <c r="AF751" i="46" s="1"/>
  <c r="AG751" i="46" s="1"/>
  <c r="AC751" i="46"/>
  <c r="W751" i="46"/>
  <c r="V751" i="46"/>
  <c r="U751" i="46"/>
  <c r="T751" i="46"/>
  <c r="S751" i="46"/>
  <c r="R751" i="46"/>
  <c r="Q751" i="46"/>
  <c r="BS750" i="46"/>
  <c r="BM750" i="46"/>
  <c r="BL750" i="46"/>
  <c r="BJ750" i="46"/>
  <c r="BI750" i="46"/>
  <c r="BE750" i="46"/>
  <c r="AX750" i="46"/>
  <c r="BT750" i="46" s="1"/>
  <c r="AW750" i="46"/>
  <c r="BP750" i="46" s="1"/>
  <c r="BK750" i="46" s="1"/>
  <c r="AV750" i="46"/>
  <c r="AU750" i="46"/>
  <c r="BF750" i="46" s="1"/>
  <c r="AT750" i="46"/>
  <c r="AS750" i="46"/>
  <c r="AQ750" i="46"/>
  <c r="AP750" i="46"/>
  <c r="AO750" i="46"/>
  <c r="AN750" i="46"/>
  <c r="AM750" i="46"/>
  <c r="AL750" i="46"/>
  <c r="AR750" i="46" s="1"/>
  <c r="AK750" i="46"/>
  <c r="BN750" i="46" s="1"/>
  <c r="AJ750" i="46"/>
  <c r="AI750" i="46"/>
  <c r="AH750" i="46"/>
  <c r="AE750" i="46"/>
  <c r="AF750" i="46" s="1"/>
  <c r="AG750" i="46" s="1"/>
  <c r="AC750" i="46"/>
  <c r="W750" i="46"/>
  <c r="V750" i="46"/>
  <c r="U750" i="46"/>
  <c r="T750" i="46"/>
  <c r="S750" i="46"/>
  <c r="R750" i="46"/>
  <c r="Q750" i="46"/>
  <c r="BS749" i="46"/>
  <c r="BP749" i="46"/>
  <c r="BM749" i="46"/>
  <c r="BL749" i="46"/>
  <c r="BJ749" i="46"/>
  <c r="BN749" i="46" s="1"/>
  <c r="BI749" i="46"/>
  <c r="AW749" i="46"/>
  <c r="AV749" i="46"/>
  <c r="AT749" i="46"/>
  <c r="AS749" i="46"/>
  <c r="BO749" i="46" s="1"/>
  <c r="AQ749" i="46"/>
  <c r="AO749" i="46"/>
  <c r="AP749" i="46" s="1"/>
  <c r="AN749" i="46"/>
  <c r="AM749" i="46"/>
  <c r="AL749" i="46"/>
  <c r="AR749" i="46" s="1"/>
  <c r="AK749" i="46"/>
  <c r="AU749" i="46" s="1"/>
  <c r="AJ749" i="46"/>
  <c r="AI749" i="46"/>
  <c r="AH749" i="46"/>
  <c r="AE749" i="46"/>
  <c r="AF749" i="46" s="1"/>
  <c r="AG749" i="46" s="1"/>
  <c r="AC749" i="46"/>
  <c r="W749" i="46"/>
  <c r="V749" i="46"/>
  <c r="U749" i="46"/>
  <c r="T749" i="46"/>
  <c r="S749" i="46"/>
  <c r="R749" i="46"/>
  <c r="Q749" i="46"/>
  <c r="BS748" i="46"/>
  <c r="BO748" i="46"/>
  <c r="BM748" i="46"/>
  <c r="BL748" i="46"/>
  <c r="BJ748" i="46"/>
  <c r="BN748" i="46" s="1"/>
  <c r="BI748" i="46"/>
  <c r="AX748" i="46"/>
  <c r="AW748" i="46"/>
  <c r="AV748" i="46"/>
  <c r="AT748" i="46"/>
  <c r="AS748" i="46"/>
  <c r="AQ748" i="46"/>
  <c r="AO748" i="46"/>
  <c r="AP748" i="46" s="1"/>
  <c r="AN748" i="46"/>
  <c r="AM748" i="46"/>
  <c r="AL748" i="46"/>
  <c r="AR748" i="46" s="1"/>
  <c r="AK748" i="46"/>
  <c r="AU748" i="46" s="1"/>
  <c r="AJ748" i="46"/>
  <c r="AI748" i="46"/>
  <c r="AH748" i="46"/>
  <c r="AE748" i="46"/>
  <c r="AF748" i="46" s="1"/>
  <c r="AG748" i="46" s="1"/>
  <c r="AC748" i="46"/>
  <c r="W748" i="46"/>
  <c r="V748" i="46"/>
  <c r="U748" i="46"/>
  <c r="T748" i="46"/>
  <c r="S748" i="46"/>
  <c r="R748" i="46"/>
  <c r="Q748" i="46"/>
  <c r="BS747" i="46"/>
  <c r="BM747" i="46"/>
  <c r="BL747" i="46"/>
  <c r="BJ747" i="46"/>
  <c r="BI747" i="46"/>
  <c r="AW747" i="46"/>
  <c r="AV747" i="46"/>
  <c r="AT747" i="46"/>
  <c r="AS747" i="46"/>
  <c r="AQ747" i="46"/>
  <c r="AO747" i="46"/>
  <c r="AP747" i="46" s="1"/>
  <c r="AN747" i="46"/>
  <c r="AM747" i="46"/>
  <c r="AL747" i="46"/>
  <c r="AR747" i="46" s="1"/>
  <c r="AK747" i="46"/>
  <c r="AU747" i="46" s="1"/>
  <c r="AJ747" i="46"/>
  <c r="AI747" i="46"/>
  <c r="AH747" i="46"/>
  <c r="AF747" i="46"/>
  <c r="AG747" i="46" s="1"/>
  <c r="AE747" i="46"/>
  <c r="AC747" i="46"/>
  <c r="W747" i="46"/>
  <c r="V747" i="46"/>
  <c r="U747" i="46"/>
  <c r="T747" i="46"/>
  <c r="S747" i="46"/>
  <c r="R747" i="46"/>
  <c r="Q747" i="46"/>
  <c r="BS746" i="46"/>
  <c r="BM746" i="46"/>
  <c r="BL746" i="46"/>
  <c r="BJ746" i="46"/>
  <c r="BI746" i="46"/>
  <c r="BG746" i="46"/>
  <c r="BH746" i="46" s="1"/>
  <c r="AW746" i="46"/>
  <c r="AV746" i="46"/>
  <c r="AT746" i="46"/>
  <c r="AS746" i="46"/>
  <c r="BO746" i="46" s="1"/>
  <c r="AQ746" i="46"/>
  <c r="AO746" i="46"/>
  <c r="AP746" i="46" s="1"/>
  <c r="AN746" i="46"/>
  <c r="AM746" i="46"/>
  <c r="AL746" i="46"/>
  <c r="AR746" i="46" s="1"/>
  <c r="AK746" i="46"/>
  <c r="AJ746" i="46"/>
  <c r="AI746" i="46"/>
  <c r="AH746" i="46"/>
  <c r="AF746" i="46"/>
  <c r="AG746" i="46" s="1"/>
  <c r="AE746" i="46"/>
  <c r="AC746" i="46"/>
  <c r="W746" i="46"/>
  <c r="V746" i="46"/>
  <c r="U746" i="46"/>
  <c r="T746" i="46"/>
  <c r="S746" i="46"/>
  <c r="R746" i="46"/>
  <c r="Q746" i="46"/>
  <c r="BS745" i="46"/>
  <c r="BM745" i="46"/>
  <c r="BL745" i="46"/>
  <c r="BJ745" i="46"/>
  <c r="BN745" i="46" s="1"/>
  <c r="BI745" i="46"/>
  <c r="AW745" i="46"/>
  <c r="AV745" i="46"/>
  <c r="AX745" i="46" s="1"/>
  <c r="AT745" i="46"/>
  <c r="AS745" i="46"/>
  <c r="AQ745" i="46"/>
  <c r="AP745" i="46"/>
  <c r="AO745" i="46"/>
  <c r="AN745" i="46"/>
  <c r="AM745" i="46"/>
  <c r="AL745" i="46"/>
  <c r="AR745" i="46" s="1"/>
  <c r="AK745" i="46"/>
  <c r="AJ745" i="46"/>
  <c r="AI745" i="46"/>
  <c r="AH745" i="46"/>
  <c r="AF745" i="46"/>
  <c r="AG745" i="46" s="1"/>
  <c r="AE745" i="46"/>
  <c r="AC745" i="46"/>
  <c r="W745" i="46"/>
  <c r="V745" i="46"/>
  <c r="U745" i="46"/>
  <c r="T745" i="46"/>
  <c r="S745" i="46"/>
  <c r="R745" i="46"/>
  <c r="Q745" i="46"/>
  <c r="BS744" i="46"/>
  <c r="BM744" i="46"/>
  <c r="BL744" i="46"/>
  <c r="BJ744" i="46"/>
  <c r="BI744" i="46"/>
  <c r="AX744" i="46"/>
  <c r="AW744" i="46"/>
  <c r="BG744" i="46" s="1"/>
  <c r="BH744" i="46" s="1"/>
  <c r="AV744" i="46"/>
  <c r="AT744" i="46"/>
  <c r="AS744" i="46"/>
  <c r="AQ744" i="46"/>
  <c r="AO744" i="46"/>
  <c r="AP744" i="46" s="1"/>
  <c r="AN744" i="46"/>
  <c r="AM744" i="46"/>
  <c r="AL744" i="46"/>
  <c r="AR744" i="46" s="1"/>
  <c r="AK744" i="46"/>
  <c r="AJ744" i="46"/>
  <c r="AI744" i="46"/>
  <c r="AH744" i="46"/>
  <c r="AF744" i="46"/>
  <c r="AG744" i="46" s="1"/>
  <c r="AE744" i="46"/>
  <c r="AC744" i="46"/>
  <c r="W744" i="46"/>
  <c r="V744" i="46"/>
  <c r="U744" i="46"/>
  <c r="T744" i="46"/>
  <c r="S744" i="46"/>
  <c r="R744" i="46"/>
  <c r="Q744" i="46"/>
  <c r="BS743" i="46"/>
  <c r="BM743" i="46"/>
  <c r="BL743" i="46"/>
  <c r="BJ743" i="46"/>
  <c r="BI743" i="46"/>
  <c r="BG743" i="46"/>
  <c r="BH743" i="46" s="1"/>
  <c r="AW743" i="46"/>
  <c r="AV743" i="46"/>
  <c r="AT743" i="46"/>
  <c r="AS743" i="46"/>
  <c r="AQ743" i="46"/>
  <c r="AP743" i="46"/>
  <c r="AO743" i="46"/>
  <c r="AN743" i="46"/>
  <c r="AM743" i="46"/>
  <c r="AL743" i="46"/>
  <c r="AR743" i="46" s="1"/>
  <c r="AK743" i="46"/>
  <c r="AU743" i="46" s="1"/>
  <c r="AJ743" i="46"/>
  <c r="AI743" i="46"/>
  <c r="AH743" i="46"/>
  <c r="AE743" i="46"/>
  <c r="AF743" i="46" s="1"/>
  <c r="AG743" i="46" s="1"/>
  <c r="AC743" i="46"/>
  <c r="W743" i="46"/>
  <c r="V743" i="46"/>
  <c r="U743" i="46"/>
  <c r="T743" i="46"/>
  <c r="S743" i="46"/>
  <c r="R743" i="46"/>
  <c r="Q743" i="46"/>
  <c r="BS742" i="46"/>
  <c r="BN742" i="46"/>
  <c r="BM742" i="46"/>
  <c r="BL742" i="46"/>
  <c r="BJ742" i="46"/>
  <c r="BI742" i="46"/>
  <c r="AW742" i="46"/>
  <c r="AV742" i="46"/>
  <c r="AT742" i="46"/>
  <c r="AS742" i="46"/>
  <c r="BO742" i="46" s="1"/>
  <c r="AR742" i="46"/>
  <c r="AQ742" i="46"/>
  <c r="AO742" i="46"/>
  <c r="AP742" i="46" s="1"/>
  <c r="AN742" i="46"/>
  <c r="AM742" i="46"/>
  <c r="AL742" i="46"/>
  <c r="AK742" i="46"/>
  <c r="AU742" i="46" s="1"/>
  <c r="BF742" i="46" s="1"/>
  <c r="AJ742" i="46"/>
  <c r="AI742" i="46"/>
  <c r="AH742" i="46"/>
  <c r="AE742" i="46"/>
  <c r="AF742" i="46" s="1"/>
  <c r="AG742" i="46" s="1"/>
  <c r="AC742" i="46"/>
  <c r="W742" i="46"/>
  <c r="V742" i="46"/>
  <c r="U742" i="46"/>
  <c r="T742" i="46"/>
  <c r="S742" i="46"/>
  <c r="R742" i="46"/>
  <c r="Q742" i="46"/>
  <c r="BS741" i="46"/>
  <c r="BM741" i="46"/>
  <c r="BL741" i="46"/>
  <c r="BJ741" i="46"/>
  <c r="BI741" i="46"/>
  <c r="BB741" i="46"/>
  <c r="AX741" i="46"/>
  <c r="AW741" i="46"/>
  <c r="AV741" i="46"/>
  <c r="AU741" i="46"/>
  <c r="BE741" i="46" s="1"/>
  <c r="AT741" i="46"/>
  <c r="AS741" i="46"/>
  <c r="AQ741" i="46"/>
  <c r="AO741" i="46"/>
  <c r="AP741" i="46" s="1"/>
  <c r="AN741" i="46"/>
  <c r="AM741" i="46"/>
  <c r="AL741" i="46"/>
  <c r="AR741" i="46" s="1"/>
  <c r="AK741" i="46"/>
  <c r="AJ741" i="46"/>
  <c r="AI741" i="46"/>
  <c r="AH741" i="46"/>
  <c r="AE741" i="46"/>
  <c r="AF741" i="46" s="1"/>
  <c r="AG741" i="46" s="1"/>
  <c r="AC741" i="46"/>
  <c r="W741" i="46"/>
  <c r="V741" i="46"/>
  <c r="U741" i="46"/>
  <c r="T741" i="46"/>
  <c r="S741" i="46"/>
  <c r="R741" i="46"/>
  <c r="Q741" i="46"/>
  <c r="BS740" i="46"/>
  <c r="BO740" i="46"/>
  <c r="BM740" i="46"/>
  <c r="BL740" i="46"/>
  <c r="BJ740" i="46"/>
  <c r="BI740" i="46"/>
  <c r="BG740" i="46"/>
  <c r="BH740" i="46" s="1"/>
  <c r="AW740" i="46"/>
  <c r="BP740" i="46" s="1"/>
  <c r="BK740" i="46" s="1"/>
  <c r="AV740" i="46"/>
  <c r="AX740" i="46" s="1"/>
  <c r="AT740" i="46"/>
  <c r="AS740" i="46"/>
  <c r="AQ740" i="46"/>
  <c r="AO740" i="46"/>
  <c r="AP740" i="46" s="1"/>
  <c r="AN740" i="46"/>
  <c r="AM740" i="46"/>
  <c r="AL740" i="46"/>
  <c r="AR740" i="46" s="1"/>
  <c r="AK740" i="46"/>
  <c r="AU740" i="46" s="1"/>
  <c r="BB740" i="46" s="1"/>
  <c r="AJ740" i="46"/>
  <c r="AI740" i="46"/>
  <c r="AH740" i="46"/>
  <c r="AG740" i="46"/>
  <c r="AE740" i="46"/>
  <c r="AF740" i="46" s="1"/>
  <c r="AC740" i="46"/>
  <c r="W740" i="46"/>
  <c r="V740" i="46"/>
  <c r="U740" i="46"/>
  <c r="T740" i="46"/>
  <c r="S740" i="46"/>
  <c r="R740" i="46"/>
  <c r="Q740" i="46"/>
  <c r="BS739" i="46"/>
  <c r="BM739" i="46"/>
  <c r="BO739" i="46" s="1"/>
  <c r="BL739" i="46"/>
  <c r="BJ739" i="46"/>
  <c r="BI739" i="46"/>
  <c r="BG739" i="46"/>
  <c r="BH739" i="46" s="1"/>
  <c r="AW739" i="46"/>
  <c r="AV739" i="46"/>
  <c r="AT739" i="46"/>
  <c r="AS739" i="46"/>
  <c r="AQ739" i="46"/>
  <c r="AO739" i="46"/>
  <c r="AP739" i="46" s="1"/>
  <c r="AN739" i="46"/>
  <c r="AM739" i="46"/>
  <c r="AL739" i="46"/>
  <c r="AR739" i="46" s="1"/>
  <c r="AK739" i="46"/>
  <c r="AU739" i="46" s="1"/>
  <c r="BF739" i="46" s="1"/>
  <c r="AJ739" i="46"/>
  <c r="AI739" i="46"/>
  <c r="AH739" i="46"/>
  <c r="AE739" i="46"/>
  <c r="AF739" i="46" s="1"/>
  <c r="AG739" i="46" s="1"/>
  <c r="AC739" i="46"/>
  <c r="W739" i="46"/>
  <c r="V739" i="46"/>
  <c r="U739" i="46"/>
  <c r="T739" i="46"/>
  <c r="S739" i="46"/>
  <c r="R739" i="46"/>
  <c r="Q739" i="46"/>
  <c r="BS738" i="46"/>
  <c r="BM738" i="46"/>
  <c r="BL738" i="46"/>
  <c r="BJ738" i="46"/>
  <c r="BI738" i="46"/>
  <c r="AW738" i="46"/>
  <c r="AV738" i="46"/>
  <c r="AX738" i="46" s="1"/>
  <c r="AT738" i="46"/>
  <c r="AS738" i="46"/>
  <c r="AR738" i="46"/>
  <c r="AQ738" i="46"/>
  <c r="AO738" i="46"/>
  <c r="AP738" i="46" s="1"/>
  <c r="AN738" i="46"/>
  <c r="AM738" i="46"/>
  <c r="AL738" i="46"/>
  <c r="AK738" i="46"/>
  <c r="AJ738" i="46"/>
  <c r="AI738" i="46"/>
  <c r="AH738" i="46"/>
  <c r="AE738" i="46"/>
  <c r="AF738" i="46" s="1"/>
  <c r="AG738" i="46" s="1"/>
  <c r="AC738" i="46"/>
  <c r="W738" i="46"/>
  <c r="V738" i="46"/>
  <c r="U738" i="46"/>
  <c r="T738" i="46"/>
  <c r="S738" i="46"/>
  <c r="R738" i="46"/>
  <c r="Q738" i="46"/>
  <c r="BS737" i="46"/>
  <c r="BM737" i="46"/>
  <c r="BL737" i="46"/>
  <c r="BJ737" i="46"/>
  <c r="BI737" i="46"/>
  <c r="AW737" i="46"/>
  <c r="AV737" i="46"/>
  <c r="AT737" i="46"/>
  <c r="AS737" i="46"/>
  <c r="AQ737" i="46"/>
  <c r="AO737" i="46"/>
  <c r="AP737" i="46" s="1"/>
  <c r="AN737" i="46"/>
  <c r="AM737" i="46"/>
  <c r="AL737" i="46"/>
  <c r="AR737" i="46" s="1"/>
  <c r="AK737" i="46"/>
  <c r="AJ737" i="46"/>
  <c r="AI737" i="46"/>
  <c r="AH737" i="46"/>
  <c r="AF737" i="46"/>
  <c r="AG737" i="46" s="1"/>
  <c r="AE737" i="46"/>
  <c r="AC737" i="46"/>
  <c r="W737" i="46"/>
  <c r="V737" i="46"/>
  <c r="U737" i="46"/>
  <c r="T737" i="46"/>
  <c r="S737" i="46"/>
  <c r="R737" i="46"/>
  <c r="Q737" i="46"/>
  <c r="BS736" i="46"/>
  <c r="BM736" i="46"/>
  <c r="BL736" i="46"/>
  <c r="BJ736" i="46"/>
  <c r="BN736" i="46" s="1"/>
  <c r="BI736" i="46"/>
  <c r="AW736" i="46"/>
  <c r="AV736" i="46"/>
  <c r="AX736" i="46" s="1"/>
  <c r="BT736" i="46" s="1"/>
  <c r="AT736" i="46"/>
  <c r="AS736" i="46"/>
  <c r="AQ736" i="46"/>
  <c r="AO736" i="46"/>
  <c r="AP736" i="46" s="1"/>
  <c r="AN736" i="46"/>
  <c r="AM736" i="46"/>
  <c r="AL736" i="46"/>
  <c r="AR736" i="46" s="1"/>
  <c r="AK736" i="46"/>
  <c r="AU736" i="46" s="1"/>
  <c r="AJ736" i="46"/>
  <c r="AI736" i="46"/>
  <c r="AH736" i="46"/>
  <c r="AF736" i="46"/>
  <c r="AG736" i="46" s="1"/>
  <c r="AE736" i="46"/>
  <c r="AC736" i="46"/>
  <c r="W736" i="46"/>
  <c r="V736" i="46"/>
  <c r="U736" i="46"/>
  <c r="T736" i="46"/>
  <c r="S736" i="46"/>
  <c r="R736" i="46"/>
  <c r="Q736" i="46"/>
  <c r="BS735" i="46"/>
  <c r="BP735" i="46"/>
  <c r="BK735" i="46" s="1"/>
  <c r="BN735" i="46"/>
  <c r="BM735" i="46"/>
  <c r="BL735" i="46"/>
  <c r="BO735" i="46" s="1"/>
  <c r="BJ735" i="46"/>
  <c r="BI735" i="46"/>
  <c r="AW735" i="46"/>
  <c r="BG735" i="46" s="1"/>
  <c r="BH735" i="46" s="1"/>
  <c r="AV735" i="46"/>
  <c r="AX735" i="46" s="1"/>
  <c r="BT735" i="46" s="1"/>
  <c r="AT735" i="46"/>
  <c r="AS735" i="46"/>
  <c r="AQ735" i="46"/>
  <c r="AO735" i="46"/>
  <c r="AP735" i="46" s="1"/>
  <c r="AN735" i="46"/>
  <c r="AM735" i="46"/>
  <c r="AL735" i="46"/>
  <c r="AR735" i="46" s="1"/>
  <c r="AK735" i="46"/>
  <c r="AU735" i="46" s="1"/>
  <c r="BF735" i="46" s="1"/>
  <c r="AJ735" i="46"/>
  <c r="AI735" i="46"/>
  <c r="AH735" i="46"/>
  <c r="AF735" i="46"/>
  <c r="AG735" i="46" s="1"/>
  <c r="AE735" i="46"/>
  <c r="AC735" i="46"/>
  <c r="W735" i="46"/>
  <c r="V735" i="46"/>
  <c r="U735" i="46"/>
  <c r="T735" i="46"/>
  <c r="S735" i="46"/>
  <c r="R735" i="46"/>
  <c r="Q735" i="46"/>
  <c r="BS734" i="46"/>
  <c r="BM734" i="46"/>
  <c r="BL734" i="46"/>
  <c r="BJ734" i="46"/>
  <c r="BI734" i="46"/>
  <c r="BH734" i="46"/>
  <c r="AW734" i="46"/>
  <c r="BG734" i="46" s="1"/>
  <c r="AV734" i="46"/>
  <c r="AX734" i="46" s="1"/>
  <c r="AT734" i="46"/>
  <c r="AS734" i="46"/>
  <c r="BO734" i="46" s="1"/>
  <c r="AR734" i="46"/>
  <c r="AQ734" i="46"/>
  <c r="AO734" i="46"/>
  <c r="AP734" i="46" s="1"/>
  <c r="AN734" i="46"/>
  <c r="AM734" i="46"/>
  <c r="AL734" i="46"/>
  <c r="AK734" i="46"/>
  <c r="BN734" i="46" s="1"/>
  <c r="AJ734" i="46"/>
  <c r="AI734" i="46"/>
  <c r="AH734" i="46"/>
  <c r="AF734" i="46"/>
  <c r="AG734" i="46" s="1"/>
  <c r="AE734" i="46"/>
  <c r="AC734" i="46"/>
  <c r="W734" i="46"/>
  <c r="V734" i="46"/>
  <c r="U734" i="46"/>
  <c r="T734" i="46"/>
  <c r="S734" i="46"/>
  <c r="R734" i="46"/>
  <c r="Q734" i="46"/>
  <c r="BS733" i="46"/>
  <c r="BM733" i="46"/>
  <c r="BL733" i="46"/>
  <c r="BJ733" i="46"/>
  <c r="BI733" i="46"/>
  <c r="AW733" i="46"/>
  <c r="AV733" i="46"/>
  <c r="AX733" i="46" s="1"/>
  <c r="BT733" i="46" s="1"/>
  <c r="AT733" i="46"/>
  <c r="AS733" i="46"/>
  <c r="AQ733" i="46"/>
  <c r="AO733" i="46"/>
  <c r="AP733" i="46" s="1"/>
  <c r="AN733" i="46"/>
  <c r="AM733" i="46"/>
  <c r="AL733" i="46"/>
  <c r="AR733" i="46" s="1"/>
  <c r="AK733" i="46"/>
  <c r="BN733" i="46" s="1"/>
  <c r="AJ733" i="46"/>
  <c r="AI733" i="46"/>
  <c r="AH733" i="46"/>
  <c r="AE733" i="46"/>
  <c r="AF733" i="46" s="1"/>
  <c r="AG733" i="46" s="1"/>
  <c r="AC733" i="46"/>
  <c r="W733" i="46"/>
  <c r="V733" i="46"/>
  <c r="U733" i="46"/>
  <c r="T733" i="46"/>
  <c r="S733" i="46"/>
  <c r="R733" i="46"/>
  <c r="Q733" i="46"/>
  <c r="BS732" i="46"/>
  <c r="BN732" i="46"/>
  <c r="BM732" i="46"/>
  <c r="BL732" i="46"/>
  <c r="BJ732" i="46"/>
  <c r="BI732" i="46"/>
  <c r="BB732" i="46"/>
  <c r="AX732" i="46"/>
  <c r="AW732" i="46"/>
  <c r="AV732" i="46"/>
  <c r="AT732" i="46"/>
  <c r="AS732" i="46"/>
  <c r="AQ732" i="46"/>
  <c r="AO732" i="46"/>
  <c r="AP732" i="46" s="1"/>
  <c r="AN732" i="46"/>
  <c r="AM732" i="46"/>
  <c r="AL732" i="46"/>
  <c r="AR732" i="46" s="1"/>
  <c r="AK732" i="46"/>
  <c r="AU732" i="46" s="1"/>
  <c r="AJ732" i="46"/>
  <c r="AI732" i="46"/>
  <c r="AH732" i="46"/>
  <c r="AE732" i="46"/>
  <c r="AF732" i="46" s="1"/>
  <c r="AG732" i="46" s="1"/>
  <c r="AC732" i="46"/>
  <c r="W732" i="46"/>
  <c r="V732" i="46"/>
  <c r="U732" i="46"/>
  <c r="T732" i="46"/>
  <c r="S732" i="46"/>
  <c r="R732" i="46"/>
  <c r="Q732" i="46"/>
  <c r="BS731" i="46"/>
  <c r="BM731" i="46"/>
  <c r="BO731" i="46" s="1"/>
  <c r="BL731" i="46"/>
  <c r="BJ731" i="46"/>
  <c r="BI731" i="46"/>
  <c r="BF731" i="46"/>
  <c r="AW731" i="46"/>
  <c r="BG731" i="46" s="1"/>
  <c r="BH731" i="46" s="1"/>
  <c r="AV731" i="46"/>
  <c r="BE731" i="46" s="1"/>
  <c r="AT731" i="46"/>
  <c r="AS731" i="46"/>
  <c r="AQ731" i="46"/>
  <c r="AP731" i="46"/>
  <c r="AO731" i="46"/>
  <c r="AN731" i="46"/>
  <c r="AM731" i="46"/>
  <c r="AL731" i="46"/>
  <c r="AR731" i="46" s="1"/>
  <c r="AK731" i="46"/>
  <c r="AU731" i="46" s="1"/>
  <c r="BB731" i="46" s="1"/>
  <c r="AJ731" i="46"/>
  <c r="AI731" i="46"/>
  <c r="AH731" i="46"/>
  <c r="AF731" i="46"/>
  <c r="AG731" i="46" s="1"/>
  <c r="AE731" i="46"/>
  <c r="AC731" i="46"/>
  <c r="W731" i="46"/>
  <c r="V731" i="46"/>
  <c r="U731" i="46"/>
  <c r="T731" i="46"/>
  <c r="S731" i="46"/>
  <c r="R731" i="46"/>
  <c r="Q731" i="46"/>
  <c r="BS730" i="46"/>
  <c r="BM730" i="46"/>
  <c r="BL730" i="46"/>
  <c r="BJ730" i="46"/>
  <c r="BI730" i="46"/>
  <c r="AY730" i="46"/>
  <c r="AW730" i="46"/>
  <c r="AV730" i="46"/>
  <c r="AX730" i="46" s="1"/>
  <c r="BT730" i="46" s="1"/>
  <c r="AT730" i="46"/>
  <c r="AS730" i="46"/>
  <c r="BO730" i="46" s="1"/>
  <c r="AQ730" i="46"/>
  <c r="AO730" i="46"/>
  <c r="AP730" i="46" s="1"/>
  <c r="AN730" i="46"/>
  <c r="AM730" i="46"/>
  <c r="AL730" i="46"/>
  <c r="AR730" i="46" s="1"/>
  <c r="AK730" i="46"/>
  <c r="AU730" i="46" s="1"/>
  <c r="BF730" i="46" s="1"/>
  <c r="AJ730" i="46"/>
  <c r="AI730" i="46"/>
  <c r="AH730" i="46"/>
  <c r="AG730" i="46"/>
  <c r="AF730" i="46"/>
  <c r="AE730" i="46"/>
  <c r="AC730" i="46"/>
  <c r="W730" i="46"/>
  <c r="V730" i="46"/>
  <c r="U730" i="46"/>
  <c r="T730" i="46"/>
  <c r="S730" i="46"/>
  <c r="R730" i="46"/>
  <c r="Q730" i="46"/>
  <c r="BS729" i="46"/>
  <c r="BM729" i="46"/>
  <c r="BL729" i="46"/>
  <c r="BJ729" i="46"/>
  <c r="BI729" i="46"/>
  <c r="AW729" i="46"/>
  <c r="AV729" i="46"/>
  <c r="AX729" i="46" s="1"/>
  <c r="AT729" i="46"/>
  <c r="AS729" i="46"/>
  <c r="BO729" i="46" s="1"/>
  <c r="AR729" i="46"/>
  <c r="AQ729" i="46"/>
  <c r="AO729" i="46"/>
  <c r="AP729" i="46" s="1"/>
  <c r="AN729" i="46"/>
  <c r="AM729" i="46"/>
  <c r="AL729" i="46"/>
  <c r="AK729" i="46"/>
  <c r="AJ729" i="46"/>
  <c r="AI729" i="46"/>
  <c r="AH729" i="46"/>
  <c r="AE729" i="46"/>
  <c r="AF729" i="46" s="1"/>
  <c r="AG729" i="46" s="1"/>
  <c r="AC729" i="46"/>
  <c r="W729" i="46"/>
  <c r="V729" i="46"/>
  <c r="U729" i="46"/>
  <c r="T729" i="46"/>
  <c r="S729" i="46"/>
  <c r="R729" i="46"/>
  <c r="Q729" i="46"/>
  <c r="BS728" i="46"/>
  <c r="BM728" i="46"/>
  <c r="BL728" i="46"/>
  <c r="BJ728" i="46"/>
  <c r="BI728" i="46"/>
  <c r="AW728" i="46"/>
  <c r="AV728" i="46"/>
  <c r="AT728" i="46"/>
  <c r="AS728" i="46"/>
  <c r="AQ728" i="46"/>
  <c r="AO728" i="46"/>
  <c r="AP728" i="46" s="1"/>
  <c r="AN728" i="46"/>
  <c r="AM728" i="46"/>
  <c r="AL728" i="46"/>
  <c r="AR728" i="46" s="1"/>
  <c r="AK728" i="46"/>
  <c r="AJ728" i="46"/>
  <c r="AI728" i="46"/>
  <c r="AH728" i="46"/>
  <c r="AF728" i="46"/>
  <c r="AG728" i="46" s="1"/>
  <c r="AE728" i="46"/>
  <c r="AC728" i="46"/>
  <c r="W728" i="46"/>
  <c r="V728" i="46"/>
  <c r="U728" i="46"/>
  <c r="T728" i="46"/>
  <c r="S728" i="46"/>
  <c r="R728" i="46"/>
  <c r="Q728" i="46"/>
  <c r="BS727" i="46"/>
  <c r="BM727" i="46"/>
  <c r="BL727" i="46"/>
  <c r="BJ727" i="46"/>
  <c r="BI727" i="46"/>
  <c r="AX727" i="46"/>
  <c r="AW727" i="46"/>
  <c r="BG727" i="46" s="1"/>
  <c r="BH727" i="46" s="1"/>
  <c r="AV727" i="46"/>
  <c r="AT727" i="46"/>
  <c r="AS727" i="46"/>
  <c r="BO727" i="46" s="1"/>
  <c r="AQ727" i="46"/>
  <c r="AO727" i="46"/>
  <c r="AP727" i="46" s="1"/>
  <c r="AN727" i="46"/>
  <c r="AM727" i="46"/>
  <c r="AL727" i="46"/>
  <c r="AR727" i="46" s="1"/>
  <c r="AK727" i="46"/>
  <c r="AJ727" i="46"/>
  <c r="AI727" i="46"/>
  <c r="AH727" i="46"/>
  <c r="AE727" i="46"/>
  <c r="BP727" i="46" s="1"/>
  <c r="AC727" i="46"/>
  <c r="W727" i="46"/>
  <c r="V727" i="46"/>
  <c r="U727" i="46"/>
  <c r="T727" i="46"/>
  <c r="S727" i="46"/>
  <c r="R727" i="46"/>
  <c r="Q727" i="46"/>
  <c r="BS726" i="46"/>
  <c r="BM726" i="46"/>
  <c r="BL726" i="46"/>
  <c r="BO726" i="46" s="1"/>
  <c r="BJ726" i="46"/>
  <c r="BI726" i="46"/>
  <c r="BG726" i="46"/>
  <c r="BH726" i="46" s="1"/>
  <c r="AX726" i="46"/>
  <c r="AW726" i="46"/>
  <c r="AV726" i="46"/>
  <c r="AU726" i="46"/>
  <c r="AT726" i="46"/>
  <c r="AS726" i="46"/>
  <c r="AR726" i="46"/>
  <c r="AQ726" i="46"/>
  <c r="AP726" i="46"/>
  <c r="AO726" i="46"/>
  <c r="AN726" i="46"/>
  <c r="AM726" i="46"/>
  <c r="AL726" i="46"/>
  <c r="AK726" i="46"/>
  <c r="BN726" i="46" s="1"/>
  <c r="AJ726" i="46"/>
  <c r="AI726" i="46"/>
  <c r="AH726" i="46"/>
  <c r="AE726" i="46"/>
  <c r="AC726" i="46"/>
  <c r="W726" i="46"/>
  <c r="V726" i="46"/>
  <c r="U726" i="46"/>
  <c r="T726" i="46"/>
  <c r="S726" i="46"/>
  <c r="R726" i="46"/>
  <c r="Q726" i="46"/>
  <c r="BS725" i="46"/>
  <c r="BM725" i="46"/>
  <c r="BL725" i="46"/>
  <c r="BJ725" i="46"/>
  <c r="BI725" i="46"/>
  <c r="BE725" i="46"/>
  <c r="AZ725" i="46"/>
  <c r="AW725" i="46"/>
  <c r="AV725" i="46"/>
  <c r="BA725" i="46" s="1"/>
  <c r="AU725" i="46"/>
  <c r="AT725" i="46"/>
  <c r="AS725" i="46"/>
  <c r="AQ725" i="46"/>
  <c r="AO725" i="46"/>
  <c r="AP725" i="46" s="1"/>
  <c r="AN725" i="46"/>
  <c r="AM725" i="46"/>
  <c r="AL725" i="46"/>
  <c r="AR725" i="46" s="1"/>
  <c r="AK725" i="46"/>
  <c r="AJ725" i="46"/>
  <c r="AI725" i="46"/>
  <c r="AH725" i="46"/>
  <c r="AG725" i="46"/>
  <c r="AE725" i="46"/>
  <c r="AF725" i="46" s="1"/>
  <c r="AC725" i="46"/>
  <c r="W725" i="46"/>
  <c r="V725" i="46"/>
  <c r="U725" i="46"/>
  <c r="T725" i="46"/>
  <c r="S725" i="46"/>
  <c r="R725" i="46"/>
  <c r="Q725" i="46"/>
  <c r="BS724" i="46"/>
  <c r="BM724" i="46"/>
  <c r="BL724" i="46"/>
  <c r="BJ724" i="46"/>
  <c r="BI724" i="46"/>
  <c r="AW724" i="46"/>
  <c r="AV724" i="46"/>
  <c r="AX724" i="46" s="1"/>
  <c r="AT724" i="46"/>
  <c r="AS724" i="46"/>
  <c r="AQ724" i="46"/>
  <c r="AO724" i="46"/>
  <c r="AP724" i="46" s="1"/>
  <c r="AN724" i="46"/>
  <c r="AM724" i="46"/>
  <c r="AL724" i="46"/>
  <c r="AR724" i="46" s="1"/>
  <c r="AK724" i="46"/>
  <c r="AU724" i="46" s="1"/>
  <c r="AJ724" i="46"/>
  <c r="AI724" i="46"/>
  <c r="AH724" i="46"/>
  <c r="AE724" i="46"/>
  <c r="AF724" i="46" s="1"/>
  <c r="AG724" i="46" s="1"/>
  <c r="AC724" i="46"/>
  <c r="W724" i="46"/>
  <c r="V724" i="46"/>
  <c r="U724" i="46"/>
  <c r="T724" i="46"/>
  <c r="S724" i="46"/>
  <c r="R724" i="46"/>
  <c r="Q724" i="46"/>
  <c r="BS723" i="46"/>
  <c r="BM723" i="46"/>
  <c r="BL723" i="46"/>
  <c r="BJ723" i="46"/>
  <c r="BI723" i="46"/>
  <c r="BF723" i="46"/>
  <c r="BB723" i="46"/>
  <c r="AW723" i="46"/>
  <c r="AV723" i="46"/>
  <c r="AT723" i="46"/>
  <c r="AS723" i="46"/>
  <c r="AQ723" i="46"/>
  <c r="AO723" i="46"/>
  <c r="AP723" i="46" s="1"/>
  <c r="AN723" i="46"/>
  <c r="AM723" i="46"/>
  <c r="AL723" i="46"/>
  <c r="AR723" i="46" s="1"/>
  <c r="AK723" i="46"/>
  <c r="AU723" i="46" s="1"/>
  <c r="AJ723" i="46"/>
  <c r="AI723" i="46"/>
  <c r="AH723" i="46"/>
  <c r="AG723" i="46"/>
  <c r="AE723" i="46"/>
  <c r="AF723" i="46" s="1"/>
  <c r="AC723" i="46"/>
  <c r="W723" i="46"/>
  <c r="V723" i="46"/>
  <c r="U723" i="46"/>
  <c r="T723" i="46"/>
  <c r="S723" i="46"/>
  <c r="R723" i="46"/>
  <c r="Q723" i="46"/>
  <c r="BS722" i="46"/>
  <c r="BM722" i="46"/>
  <c r="BL722" i="46"/>
  <c r="BJ722" i="46"/>
  <c r="BI722" i="46"/>
  <c r="BG722" i="46"/>
  <c r="BH722" i="46" s="1"/>
  <c r="AW722" i="46"/>
  <c r="BP722" i="46" s="1"/>
  <c r="AV722" i="46"/>
  <c r="AT722" i="46"/>
  <c r="AS722" i="46"/>
  <c r="AQ722" i="46"/>
  <c r="AO722" i="46"/>
  <c r="AP722" i="46" s="1"/>
  <c r="AN722" i="46"/>
  <c r="AM722" i="46"/>
  <c r="AL722" i="46"/>
  <c r="AR722" i="46" s="1"/>
  <c r="AK722" i="46"/>
  <c r="AU722" i="46" s="1"/>
  <c r="AJ722" i="46"/>
  <c r="AI722" i="46"/>
  <c r="AH722" i="46"/>
  <c r="AF722" i="46"/>
  <c r="AG722" i="46" s="1"/>
  <c r="AE722" i="46"/>
  <c r="AC722" i="46"/>
  <c r="W722" i="46"/>
  <c r="V722" i="46"/>
  <c r="U722" i="46"/>
  <c r="T722" i="46"/>
  <c r="S722" i="46"/>
  <c r="R722" i="46"/>
  <c r="Q722" i="46"/>
  <c r="BS721" i="46"/>
  <c r="BP721" i="46"/>
  <c r="BM721" i="46"/>
  <c r="BL721" i="46"/>
  <c r="BJ721" i="46"/>
  <c r="BI721" i="46"/>
  <c r="BG721" i="46"/>
  <c r="BH721" i="46" s="1"/>
  <c r="AW721" i="46"/>
  <c r="AV721" i="46"/>
  <c r="AT721" i="46"/>
  <c r="AS721" i="46"/>
  <c r="BO721" i="46" s="1"/>
  <c r="AQ721" i="46"/>
  <c r="AP721" i="46"/>
  <c r="AO721" i="46"/>
  <c r="AN721" i="46"/>
  <c r="AM721" i="46"/>
  <c r="AL721" i="46"/>
  <c r="AR721" i="46" s="1"/>
  <c r="AK721" i="46"/>
  <c r="AJ721" i="46"/>
  <c r="AI721" i="46"/>
  <c r="AH721" i="46"/>
  <c r="AF721" i="46"/>
  <c r="AG721" i="46" s="1"/>
  <c r="AE721" i="46"/>
  <c r="AC721" i="46"/>
  <c r="W721" i="46"/>
  <c r="V721" i="46"/>
  <c r="U721" i="46"/>
  <c r="T721" i="46"/>
  <c r="S721" i="46"/>
  <c r="R721" i="46"/>
  <c r="Q721" i="46"/>
  <c r="BS720" i="46"/>
  <c r="BM720" i="46"/>
  <c r="BL720" i="46"/>
  <c r="BJ720" i="46"/>
  <c r="BI720" i="46"/>
  <c r="AW720" i="46"/>
  <c r="AV720" i="46"/>
  <c r="AT720" i="46"/>
  <c r="AS720" i="46"/>
  <c r="AR720" i="46"/>
  <c r="AQ720" i="46"/>
  <c r="AO720" i="46"/>
  <c r="AP720" i="46" s="1"/>
  <c r="AN720" i="46"/>
  <c r="AM720" i="46"/>
  <c r="AL720" i="46"/>
  <c r="AK720" i="46"/>
  <c r="AJ720" i="46"/>
  <c r="AI720" i="46"/>
  <c r="AH720" i="46"/>
  <c r="AE720" i="46"/>
  <c r="AF720" i="46" s="1"/>
  <c r="AG720" i="46" s="1"/>
  <c r="AC720" i="46"/>
  <c r="W720" i="46"/>
  <c r="V720" i="46"/>
  <c r="U720" i="46"/>
  <c r="T720" i="46"/>
  <c r="S720" i="46"/>
  <c r="R720" i="46"/>
  <c r="Q720" i="46"/>
  <c r="BS719" i="46"/>
  <c r="BM719" i="46"/>
  <c r="BL719" i="46"/>
  <c r="BJ719" i="46"/>
  <c r="BI719" i="46"/>
  <c r="AW719" i="46"/>
  <c r="BG719" i="46" s="1"/>
  <c r="BH719" i="46" s="1"/>
  <c r="AV719" i="46"/>
  <c r="AX719" i="46" s="1"/>
  <c r="AT719" i="46"/>
  <c r="AS719" i="46"/>
  <c r="AQ719" i="46"/>
  <c r="AP719" i="46"/>
  <c r="AO719" i="46"/>
  <c r="AN719" i="46"/>
  <c r="AM719" i="46"/>
  <c r="AL719" i="46"/>
  <c r="AR719" i="46" s="1"/>
  <c r="AK719" i="46"/>
  <c r="BN719" i="46" s="1"/>
  <c r="AJ719" i="46"/>
  <c r="AI719" i="46"/>
  <c r="AH719" i="46"/>
  <c r="AE719" i="46"/>
  <c r="AC719" i="46"/>
  <c r="W719" i="46"/>
  <c r="V719" i="46"/>
  <c r="U719" i="46"/>
  <c r="T719" i="46"/>
  <c r="S719" i="46"/>
  <c r="R719" i="46"/>
  <c r="Q719" i="46"/>
  <c r="BS718" i="46"/>
  <c r="BM718" i="46"/>
  <c r="BL718" i="46"/>
  <c r="BJ718" i="46"/>
  <c r="BI718" i="46"/>
  <c r="AX718" i="46"/>
  <c r="AW718" i="46"/>
  <c r="BG718" i="46" s="1"/>
  <c r="BH718" i="46" s="1"/>
  <c r="AV718" i="46"/>
  <c r="AT718" i="46"/>
  <c r="AS718" i="46"/>
  <c r="BO718" i="46" s="1"/>
  <c r="AQ718" i="46"/>
  <c r="AO718" i="46"/>
  <c r="AP718" i="46" s="1"/>
  <c r="AN718" i="46"/>
  <c r="AM718" i="46"/>
  <c r="AL718" i="46"/>
  <c r="AR718" i="46" s="1"/>
  <c r="AK718" i="46"/>
  <c r="AU718" i="46" s="1"/>
  <c r="BF718" i="46" s="1"/>
  <c r="AJ718" i="46"/>
  <c r="AI718" i="46"/>
  <c r="AH718" i="46"/>
  <c r="AE718" i="46"/>
  <c r="AC718" i="46"/>
  <c r="W718" i="46"/>
  <c r="V718" i="46"/>
  <c r="U718" i="46"/>
  <c r="T718" i="46"/>
  <c r="S718" i="46"/>
  <c r="R718" i="46"/>
  <c r="Q718" i="46"/>
  <c r="BS717" i="46"/>
  <c r="BM717" i="46"/>
  <c r="BL717" i="46"/>
  <c r="BJ717" i="46"/>
  <c r="BN717" i="46" s="1"/>
  <c r="BI717" i="46"/>
  <c r="AW717" i="46"/>
  <c r="AV717" i="46"/>
  <c r="AU717" i="46"/>
  <c r="AT717" i="46"/>
  <c r="AS717" i="46"/>
  <c r="AQ717" i="46"/>
  <c r="AO717" i="46"/>
  <c r="AP717" i="46" s="1"/>
  <c r="AN717" i="46"/>
  <c r="AM717" i="46"/>
  <c r="AL717" i="46"/>
  <c r="AR717" i="46" s="1"/>
  <c r="AK717" i="46"/>
  <c r="AJ717" i="46"/>
  <c r="AI717" i="46"/>
  <c r="AH717" i="46"/>
  <c r="AE717" i="46"/>
  <c r="AF717" i="46" s="1"/>
  <c r="AG717" i="46" s="1"/>
  <c r="AC717" i="46"/>
  <c r="W717" i="46"/>
  <c r="V717" i="46"/>
  <c r="U717" i="46"/>
  <c r="T717" i="46"/>
  <c r="S717" i="46"/>
  <c r="R717" i="46"/>
  <c r="Q717" i="46"/>
  <c r="BS716" i="46"/>
  <c r="BM716" i="46"/>
  <c r="BL716" i="46"/>
  <c r="BJ716" i="46"/>
  <c r="BI716" i="46"/>
  <c r="AW716" i="46"/>
  <c r="AV716" i="46"/>
  <c r="AX716" i="46" s="1"/>
  <c r="AT716" i="46"/>
  <c r="AS716" i="46"/>
  <c r="AQ716" i="46"/>
  <c r="AO716" i="46"/>
  <c r="AP716" i="46" s="1"/>
  <c r="AN716" i="46"/>
  <c r="AM716" i="46"/>
  <c r="AL716" i="46"/>
  <c r="AR716" i="46" s="1"/>
  <c r="AK716" i="46"/>
  <c r="BN716" i="46" s="1"/>
  <c r="AJ716" i="46"/>
  <c r="AI716" i="46"/>
  <c r="AH716" i="46"/>
  <c r="AG716" i="46"/>
  <c r="AE716" i="46"/>
  <c r="AF716" i="46" s="1"/>
  <c r="AC716" i="46"/>
  <c r="W716" i="46"/>
  <c r="V716" i="46"/>
  <c r="U716" i="46"/>
  <c r="T716" i="46"/>
  <c r="S716" i="46"/>
  <c r="R716" i="46"/>
  <c r="Q716" i="46"/>
  <c r="BS715" i="46"/>
  <c r="BM715" i="46"/>
  <c r="BL715" i="46"/>
  <c r="BJ715" i="46"/>
  <c r="BI715" i="46"/>
  <c r="BE715" i="46"/>
  <c r="AX715" i="46"/>
  <c r="BT715" i="46" s="1"/>
  <c r="AW715" i="46"/>
  <c r="BG715" i="46" s="1"/>
  <c r="BH715" i="46" s="1"/>
  <c r="AV715" i="46"/>
  <c r="AT715" i="46"/>
  <c r="AS715" i="46"/>
  <c r="AQ715" i="46"/>
  <c r="AO715" i="46"/>
  <c r="AP715" i="46" s="1"/>
  <c r="AN715" i="46"/>
  <c r="AM715" i="46"/>
  <c r="AL715" i="46"/>
  <c r="AR715" i="46" s="1"/>
  <c r="AK715" i="46"/>
  <c r="AU715" i="46" s="1"/>
  <c r="BB715" i="46" s="1"/>
  <c r="AJ715" i="46"/>
  <c r="AI715" i="46"/>
  <c r="AH715" i="46"/>
  <c r="AE715" i="46"/>
  <c r="AF715" i="46" s="1"/>
  <c r="AG715" i="46" s="1"/>
  <c r="AC715" i="46"/>
  <c r="W715" i="46"/>
  <c r="V715" i="46"/>
  <c r="U715" i="46"/>
  <c r="T715" i="46"/>
  <c r="S715" i="46"/>
  <c r="R715" i="46"/>
  <c r="Q715" i="46"/>
  <c r="BS714" i="46"/>
  <c r="BM714" i="46"/>
  <c r="BL714" i="46"/>
  <c r="BJ714" i="46"/>
  <c r="BI714" i="46"/>
  <c r="BB714" i="46"/>
  <c r="AW714" i="46"/>
  <c r="AV714" i="46"/>
  <c r="AT714" i="46"/>
  <c r="AS714" i="46"/>
  <c r="AQ714" i="46"/>
  <c r="AO714" i="46"/>
  <c r="AP714" i="46" s="1"/>
  <c r="AN714" i="46"/>
  <c r="AM714" i="46"/>
  <c r="AL714" i="46"/>
  <c r="AR714" i="46" s="1"/>
  <c r="AK714" i="46"/>
  <c r="AU714" i="46" s="1"/>
  <c r="BF714" i="46" s="1"/>
  <c r="AJ714" i="46"/>
  <c r="AI714" i="46"/>
  <c r="AH714" i="46"/>
  <c r="AE714" i="46"/>
  <c r="AF714" i="46" s="1"/>
  <c r="AG714" i="46" s="1"/>
  <c r="AC714" i="46"/>
  <c r="W714" i="46"/>
  <c r="V714" i="46"/>
  <c r="U714" i="46"/>
  <c r="T714" i="46"/>
  <c r="S714" i="46"/>
  <c r="R714" i="46"/>
  <c r="Q714" i="46"/>
  <c r="BS713" i="46"/>
  <c r="BP713" i="46"/>
  <c r="BM713" i="46"/>
  <c r="BL713" i="46"/>
  <c r="BJ713" i="46"/>
  <c r="BI713" i="46"/>
  <c r="AW713" i="46"/>
  <c r="BG713" i="46" s="1"/>
  <c r="BH713" i="46" s="1"/>
  <c r="AV713" i="46"/>
  <c r="AT713" i="46"/>
  <c r="AS713" i="46"/>
  <c r="AQ713" i="46"/>
  <c r="AP713" i="46"/>
  <c r="AO713" i="46"/>
  <c r="AN713" i="46"/>
  <c r="AM713" i="46"/>
  <c r="AL713" i="46"/>
  <c r="AR713" i="46" s="1"/>
  <c r="AK713" i="46"/>
  <c r="AJ713" i="46"/>
  <c r="AI713" i="46"/>
  <c r="AH713" i="46"/>
  <c r="AE713" i="46"/>
  <c r="AF713" i="46" s="1"/>
  <c r="AG713" i="46" s="1"/>
  <c r="AC713" i="46"/>
  <c r="W713" i="46"/>
  <c r="V713" i="46"/>
  <c r="U713" i="46"/>
  <c r="T713" i="46"/>
  <c r="S713" i="46"/>
  <c r="R713" i="46"/>
  <c r="Q713" i="46"/>
  <c r="BS712" i="46"/>
  <c r="BM712" i="46"/>
  <c r="BL712" i="46"/>
  <c r="BJ712" i="46"/>
  <c r="BI712" i="46"/>
  <c r="AW712" i="46"/>
  <c r="AV712" i="46"/>
  <c r="AX712" i="46" s="1"/>
  <c r="BT712" i="46" s="1"/>
  <c r="AT712" i="46"/>
  <c r="AS712" i="46"/>
  <c r="AR712" i="46"/>
  <c r="AQ712" i="46"/>
  <c r="AP712" i="46"/>
  <c r="AO712" i="46"/>
  <c r="AN712" i="46"/>
  <c r="AM712" i="46"/>
  <c r="AL712" i="46"/>
  <c r="AK712" i="46"/>
  <c r="AJ712" i="46"/>
  <c r="AI712" i="46"/>
  <c r="AH712" i="46"/>
  <c r="AE712" i="46"/>
  <c r="AF712" i="46" s="1"/>
  <c r="AG712" i="46" s="1"/>
  <c r="AC712" i="46"/>
  <c r="W712" i="46"/>
  <c r="V712" i="46"/>
  <c r="U712" i="46"/>
  <c r="T712" i="46"/>
  <c r="S712" i="46"/>
  <c r="R712" i="46"/>
  <c r="Q712" i="46"/>
  <c r="BS711" i="46"/>
  <c r="BM711" i="46"/>
  <c r="BL711" i="46"/>
  <c r="BJ711" i="46"/>
  <c r="BI711" i="46"/>
  <c r="AW711" i="46"/>
  <c r="BG711" i="46" s="1"/>
  <c r="BH711" i="46" s="1"/>
  <c r="AV711" i="46"/>
  <c r="AX711" i="46" s="1"/>
  <c r="BT711" i="46" s="1"/>
  <c r="AT711" i="46"/>
  <c r="AS711" i="46"/>
  <c r="AQ711" i="46"/>
  <c r="AO711" i="46"/>
  <c r="AP711" i="46" s="1"/>
  <c r="AN711" i="46"/>
  <c r="AM711" i="46"/>
  <c r="AL711" i="46"/>
  <c r="AR711" i="46" s="1"/>
  <c r="AK711" i="46"/>
  <c r="BN711" i="46" s="1"/>
  <c r="AJ711" i="46"/>
  <c r="AI711" i="46"/>
  <c r="AH711" i="46"/>
  <c r="AE711" i="46"/>
  <c r="AC711" i="46"/>
  <c r="W711" i="46"/>
  <c r="V711" i="46"/>
  <c r="U711" i="46"/>
  <c r="T711" i="46"/>
  <c r="S711" i="46"/>
  <c r="R711" i="46"/>
  <c r="Q711" i="46"/>
  <c r="BS710" i="46"/>
  <c r="BN710" i="46"/>
  <c r="BM710" i="46"/>
  <c r="BO710" i="46" s="1"/>
  <c r="BL710" i="46"/>
  <c r="BJ710" i="46"/>
  <c r="BI710" i="46"/>
  <c r="BF710" i="46"/>
  <c r="AW710" i="46"/>
  <c r="BG710" i="46" s="1"/>
  <c r="BH710" i="46" s="1"/>
  <c r="AV710" i="46"/>
  <c r="AX710" i="46" s="1"/>
  <c r="AU710" i="46"/>
  <c r="AZ710" i="46" s="1"/>
  <c r="AT710" i="46"/>
  <c r="AS710" i="46"/>
  <c r="AR710" i="46"/>
  <c r="AQ710" i="46"/>
  <c r="AP710" i="46"/>
  <c r="AO710" i="46"/>
  <c r="AN710" i="46"/>
  <c r="AM710" i="46"/>
  <c r="AL710" i="46"/>
  <c r="AK710" i="46"/>
  <c r="AJ710" i="46"/>
  <c r="AI710" i="46"/>
  <c r="AH710" i="46"/>
  <c r="AE710" i="46"/>
  <c r="AF710" i="46" s="1"/>
  <c r="AG710" i="46" s="1"/>
  <c r="AC710" i="46"/>
  <c r="W710" i="46"/>
  <c r="V710" i="46"/>
  <c r="U710" i="46"/>
  <c r="T710" i="46"/>
  <c r="S710" i="46"/>
  <c r="R710" i="46"/>
  <c r="Q710" i="46"/>
  <c r="BS709" i="46"/>
  <c r="BM709" i="46"/>
  <c r="BL709" i="46"/>
  <c r="BJ709" i="46"/>
  <c r="BI709" i="46"/>
  <c r="AW709" i="46"/>
  <c r="AV709" i="46"/>
  <c r="AT709" i="46"/>
  <c r="AS709" i="46"/>
  <c r="AR709" i="46"/>
  <c r="AQ709" i="46"/>
  <c r="AO709" i="46"/>
  <c r="AP709" i="46" s="1"/>
  <c r="AN709" i="46"/>
  <c r="AM709" i="46"/>
  <c r="AL709" i="46"/>
  <c r="AK709" i="46"/>
  <c r="AU709" i="46" s="1"/>
  <c r="AJ709" i="46"/>
  <c r="AI709" i="46"/>
  <c r="AH709" i="46"/>
  <c r="AE709" i="46"/>
  <c r="AF709" i="46" s="1"/>
  <c r="AG709" i="46" s="1"/>
  <c r="AC709" i="46"/>
  <c r="W709" i="46"/>
  <c r="V709" i="46"/>
  <c r="U709" i="46"/>
  <c r="T709" i="46"/>
  <c r="S709" i="46"/>
  <c r="R709" i="46"/>
  <c r="Q709" i="46"/>
  <c r="BS708" i="46"/>
  <c r="BM708" i="46"/>
  <c r="BL708" i="46"/>
  <c r="BJ708" i="46"/>
  <c r="BI708" i="46"/>
  <c r="AW708" i="46"/>
  <c r="AV708" i="46"/>
  <c r="AX708" i="46" s="1"/>
  <c r="AT708" i="46"/>
  <c r="AS708" i="46"/>
  <c r="AQ708" i="46"/>
  <c r="AO708" i="46"/>
  <c r="AP708" i="46" s="1"/>
  <c r="AN708" i="46"/>
  <c r="AM708" i="46"/>
  <c r="AL708" i="46"/>
  <c r="AR708" i="46" s="1"/>
  <c r="AK708" i="46"/>
  <c r="AJ708" i="46"/>
  <c r="AI708" i="46"/>
  <c r="AH708" i="46"/>
  <c r="AE708" i="46"/>
  <c r="AF708" i="46" s="1"/>
  <c r="AG708" i="46" s="1"/>
  <c r="AC708" i="46"/>
  <c r="W708" i="46"/>
  <c r="V708" i="46"/>
  <c r="U708" i="46"/>
  <c r="T708" i="46"/>
  <c r="S708" i="46"/>
  <c r="R708" i="46"/>
  <c r="Q708" i="46"/>
  <c r="BS707" i="46"/>
  <c r="BM707" i="46"/>
  <c r="BL707" i="46"/>
  <c r="BJ707" i="46"/>
  <c r="BN707" i="46" s="1"/>
  <c r="BI707" i="46"/>
  <c r="AW707" i="46"/>
  <c r="BG707" i="46" s="1"/>
  <c r="BH707" i="46" s="1"/>
  <c r="AV707" i="46"/>
  <c r="AT707" i="46"/>
  <c r="AS707" i="46"/>
  <c r="AQ707" i="46"/>
  <c r="AO707" i="46"/>
  <c r="AP707" i="46" s="1"/>
  <c r="AN707" i="46"/>
  <c r="AM707" i="46"/>
  <c r="AL707" i="46"/>
  <c r="AR707" i="46" s="1"/>
  <c r="AK707" i="46"/>
  <c r="AU707" i="46" s="1"/>
  <c r="AJ707" i="46"/>
  <c r="AI707" i="46"/>
  <c r="AH707" i="46"/>
  <c r="AE707" i="46"/>
  <c r="AF707" i="46" s="1"/>
  <c r="AG707" i="46" s="1"/>
  <c r="AC707" i="46"/>
  <c r="W707" i="46"/>
  <c r="V707" i="46"/>
  <c r="U707" i="46"/>
  <c r="T707" i="46"/>
  <c r="S707" i="46"/>
  <c r="R707" i="46"/>
  <c r="Q707" i="46"/>
  <c r="BS706" i="46"/>
  <c r="BM706" i="46"/>
  <c r="BL706" i="46"/>
  <c r="BJ706" i="46"/>
  <c r="BI706" i="46"/>
  <c r="AW706" i="46"/>
  <c r="BG706" i="46" s="1"/>
  <c r="BH706" i="46" s="1"/>
  <c r="AV706" i="46"/>
  <c r="AT706" i="46"/>
  <c r="AS706" i="46"/>
  <c r="BO706" i="46" s="1"/>
  <c r="AQ706" i="46"/>
  <c r="AO706" i="46"/>
  <c r="AP706" i="46" s="1"/>
  <c r="AN706" i="46"/>
  <c r="AM706" i="46"/>
  <c r="AL706" i="46"/>
  <c r="AR706" i="46" s="1"/>
  <c r="AK706" i="46"/>
  <c r="AU706" i="46" s="1"/>
  <c r="BF706" i="46" s="1"/>
  <c r="AJ706" i="46"/>
  <c r="AI706" i="46"/>
  <c r="AH706" i="46"/>
  <c r="AE706" i="46"/>
  <c r="AF706" i="46" s="1"/>
  <c r="AG706" i="46" s="1"/>
  <c r="AC706" i="46"/>
  <c r="W706" i="46"/>
  <c r="V706" i="46"/>
  <c r="U706" i="46"/>
  <c r="T706" i="46"/>
  <c r="S706" i="46"/>
  <c r="R706" i="46"/>
  <c r="Q706" i="46"/>
  <c r="BS705" i="46"/>
  <c r="BM705" i="46"/>
  <c r="BL705" i="46"/>
  <c r="BJ705" i="46"/>
  <c r="BI705" i="46"/>
  <c r="BG705" i="46"/>
  <c r="BH705" i="46" s="1"/>
  <c r="AW705" i="46"/>
  <c r="AV705" i="46"/>
  <c r="AT705" i="46"/>
  <c r="AS705" i="46"/>
  <c r="BO705" i="46" s="1"/>
  <c r="AR705" i="46"/>
  <c r="AQ705" i="46"/>
  <c r="AO705" i="46"/>
  <c r="AP705" i="46" s="1"/>
  <c r="AN705" i="46"/>
  <c r="AM705" i="46"/>
  <c r="AL705" i="46"/>
  <c r="AK705" i="46"/>
  <c r="AJ705" i="46"/>
  <c r="AI705" i="46"/>
  <c r="AH705" i="46"/>
  <c r="AE705" i="46"/>
  <c r="AF705" i="46" s="1"/>
  <c r="AG705" i="46" s="1"/>
  <c r="AC705" i="46"/>
  <c r="W705" i="46"/>
  <c r="V705" i="46"/>
  <c r="U705" i="46"/>
  <c r="T705" i="46"/>
  <c r="S705" i="46"/>
  <c r="R705" i="46"/>
  <c r="Q705" i="46"/>
  <c r="BS704" i="46"/>
  <c r="BM704" i="46"/>
  <c r="BL704" i="46"/>
  <c r="BJ704" i="46"/>
  <c r="BI704" i="46"/>
  <c r="AW704" i="46"/>
  <c r="AV704" i="46"/>
  <c r="AX704" i="46" s="1"/>
  <c r="BT704" i="46" s="1"/>
  <c r="AU704" i="46"/>
  <c r="AT704" i="46"/>
  <c r="AS704" i="46"/>
  <c r="AR704" i="46"/>
  <c r="AQ704" i="46"/>
  <c r="AO704" i="46"/>
  <c r="AP704" i="46" s="1"/>
  <c r="AN704" i="46"/>
  <c r="AM704" i="46"/>
  <c r="AL704" i="46"/>
  <c r="AK704" i="46"/>
  <c r="AJ704" i="46"/>
  <c r="AI704" i="46"/>
  <c r="AH704" i="46"/>
  <c r="AE704" i="46"/>
  <c r="AF704" i="46" s="1"/>
  <c r="AG704" i="46" s="1"/>
  <c r="AC704" i="46"/>
  <c r="W704" i="46"/>
  <c r="V704" i="46"/>
  <c r="U704" i="46"/>
  <c r="T704" i="46"/>
  <c r="S704" i="46"/>
  <c r="R704" i="46"/>
  <c r="Q704" i="46"/>
  <c r="BS703" i="46"/>
  <c r="BM703" i="46"/>
  <c r="BL703" i="46"/>
  <c r="BJ703" i="46"/>
  <c r="BN703" i="46" s="1"/>
  <c r="BI703" i="46"/>
  <c r="AX703" i="46"/>
  <c r="BT703" i="46" s="1"/>
  <c r="AW703" i="46"/>
  <c r="BG703" i="46" s="1"/>
  <c r="BH703" i="46" s="1"/>
  <c r="AV703" i="46"/>
  <c r="AT703" i="46"/>
  <c r="AS703" i="46"/>
  <c r="BO703" i="46" s="1"/>
  <c r="AQ703" i="46"/>
  <c r="AO703" i="46"/>
  <c r="AP703" i="46" s="1"/>
  <c r="AN703" i="46"/>
  <c r="AM703" i="46"/>
  <c r="AL703" i="46"/>
  <c r="AR703" i="46" s="1"/>
  <c r="AK703" i="46"/>
  <c r="AU703" i="46" s="1"/>
  <c r="AJ703" i="46"/>
  <c r="AI703" i="46"/>
  <c r="AH703" i="46"/>
  <c r="AE703" i="46"/>
  <c r="AF703" i="46" s="1"/>
  <c r="AG703" i="46" s="1"/>
  <c r="AC703" i="46"/>
  <c r="W703" i="46"/>
  <c r="V703" i="46"/>
  <c r="U703" i="46"/>
  <c r="T703" i="46"/>
  <c r="S703" i="46"/>
  <c r="R703" i="46"/>
  <c r="Q703" i="46"/>
  <c r="BS702" i="46"/>
  <c r="BM702" i="46"/>
  <c r="BL702" i="46"/>
  <c r="BJ702" i="46"/>
  <c r="BI702" i="46"/>
  <c r="AX702" i="46"/>
  <c r="BT702" i="46" s="1"/>
  <c r="AW702" i="46"/>
  <c r="AV702" i="46"/>
  <c r="AT702" i="46"/>
  <c r="AS702" i="46"/>
  <c r="AQ702" i="46"/>
  <c r="AO702" i="46"/>
  <c r="AP702" i="46" s="1"/>
  <c r="AN702" i="46"/>
  <c r="AM702" i="46"/>
  <c r="AL702" i="46"/>
  <c r="AR702" i="46" s="1"/>
  <c r="AK702" i="46"/>
  <c r="AJ702" i="46"/>
  <c r="AI702" i="46"/>
  <c r="AH702" i="46"/>
  <c r="AG702" i="46"/>
  <c r="AE702" i="46"/>
  <c r="AF702" i="46" s="1"/>
  <c r="AC702" i="46"/>
  <c r="W702" i="46"/>
  <c r="V702" i="46"/>
  <c r="U702" i="46"/>
  <c r="T702" i="46"/>
  <c r="S702" i="46"/>
  <c r="R702" i="46"/>
  <c r="Q702" i="46"/>
  <c r="BS701" i="46"/>
  <c r="BM701" i="46"/>
  <c r="BL701" i="46"/>
  <c r="BJ701" i="46"/>
  <c r="BN701" i="46" s="1"/>
  <c r="BI701" i="46"/>
  <c r="AW701" i="46"/>
  <c r="BP701" i="46" s="1"/>
  <c r="BK701" i="46" s="1"/>
  <c r="AV701" i="46"/>
  <c r="AT701" i="46"/>
  <c r="AS701" i="46"/>
  <c r="AQ701" i="46"/>
  <c r="AO701" i="46"/>
  <c r="AP701" i="46" s="1"/>
  <c r="AN701" i="46"/>
  <c r="AM701" i="46"/>
  <c r="AL701" i="46"/>
  <c r="AR701" i="46" s="1"/>
  <c r="AK701" i="46"/>
  <c r="AU701" i="46" s="1"/>
  <c r="BF701" i="46" s="1"/>
  <c r="AJ701" i="46"/>
  <c r="AI701" i="46"/>
  <c r="AH701" i="46"/>
  <c r="AE701" i="46"/>
  <c r="AF701" i="46" s="1"/>
  <c r="AG701" i="46" s="1"/>
  <c r="AC701" i="46"/>
  <c r="W701" i="46"/>
  <c r="V701" i="46"/>
  <c r="U701" i="46"/>
  <c r="T701" i="46"/>
  <c r="S701" i="46"/>
  <c r="R701" i="46"/>
  <c r="Q701" i="46"/>
  <c r="BS700" i="46"/>
  <c r="BM700" i="46"/>
  <c r="BL700" i="46"/>
  <c r="BJ700" i="46"/>
  <c r="BI700" i="46"/>
  <c r="BG700" i="46"/>
  <c r="BH700" i="46" s="1"/>
  <c r="AW700" i="46"/>
  <c r="AV700" i="46"/>
  <c r="AX700" i="46" s="1"/>
  <c r="AT700" i="46"/>
  <c r="AS700" i="46"/>
  <c r="AQ700" i="46"/>
  <c r="AO700" i="46"/>
  <c r="AP700" i="46" s="1"/>
  <c r="AN700" i="46"/>
  <c r="AM700" i="46"/>
  <c r="AL700" i="46"/>
  <c r="AR700" i="46" s="1"/>
  <c r="AK700" i="46"/>
  <c r="AJ700" i="46"/>
  <c r="AI700" i="46"/>
  <c r="AH700" i="46"/>
  <c r="AE700" i="46"/>
  <c r="AF700" i="46" s="1"/>
  <c r="AG700" i="46" s="1"/>
  <c r="AC700" i="46"/>
  <c r="W700" i="46"/>
  <c r="V700" i="46"/>
  <c r="U700" i="46"/>
  <c r="T700" i="46"/>
  <c r="S700" i="46"/>
  <c r="R700" i="46"/>
  <c r="Q700" i="46"/>
  <c r="BS699" i="46"/>
  <c r="BM699" i="46"/>
  <c r="BL699" i="46"/>
  <c r="BO699" i="46" s="1"/>
  <c r="BJ699" i="46"/>
  <c r="BI699" i="46"/>
  <c r="AW699" i="46"/>
  <c r="AV699" i="46"/>
  <c r="AX699" i="46" s="1"/>
  <c r="BT699" i="46" s="1"/>
  <c r="AT699" i="46"/>
  <c r="AS699" i="46"/>
  <c r="AR699" i="46"/>
  <c r="AQ699" i="46"/>
  <c r="AO699" i="46"/>
  <c r="AP699" i="46" s="1"/>
  <c r="AN699" i="46"/>
  <c r="AM699" i="46"/>
  <c r="AL699" i="46"/>
  <c r="AK699" i="46"/>
  <c r="AJ699" i="46"/>
  <c r="AI699" i="46"/>
  <c r="AH699" i="46"/>
  <c r="AG699" i="46"/>
  <c r="AE699" i="46"/>
  <c r="AF699" i="46" s="1"/>
  <c r="AC699" i="46"/>
  <c r="W699" i="46"/>
  <c r="V699" i="46"/>
  <c r="U699" i="46"/>
  <c r="T699" i="46"/>
  <c r="S699" i="46"/>
  <c r="R699" i="46"/>
  <c r="Q699" i="46"/>
  <c r="BS698" i="46"/>
  <c r="BM698" i="46"/>
  <c r="BL698" i="46"/>
  <c r="BO698" i="46" s="1"/>
  <c r="BJ698" i="46"/>
  <c r="BI698" i="46"/>
  <c r="AW698" i="46"/>
  <c r="AV698" i="46"/>
  <c r="AX698" i="46" s="1"/>
  <c r="BT698" i="46" s="1"/>
  <c r="AT698" i="46"/>
  <c r="AS698" i="46"/>
  <c r="AQ698" i="46"/>
  <c r="AO698" i="46"/>
  <c r="AP698" i="46" s="1"/>
  <c r="AN698" i="46"/>
  <c r="AM698" i="46"/>
  <c r="AL698" i="46"/>
  <c r="AR698" i="46" s="1"/>
  <c r="AK698" i="46"/>
  <c r="BN698" i="46" s="1"/>
  <c r="AJ698" i="46"/>
  <c r="AI698" i="46"/>
  <c r="AH698" i="46"/>
  <c r="AF698" i="46"/>
  <c r="AG698" i="46" s="1"/>
  <c r="AE698" i="46"/>
  <c r="AC698" i="46"/>
  <c r="W698" i="46"/>
  <c r="V698" i="46"/>
  <c r="U698" i="46"/>
  <c r="T698" i="46"/>
  <c r="S698" i="46"/>
  <c r="R698" i="46"/>
  <c r="Q698" i="46"/>
  <c r="BS697" i="46"/>
  <c r="BP697" i="46"/>
  <c r="BM697" i="46"/>
  <c r="BL697" i="46"/>
  <c r="BJ697" i="46"/>
  <c r="BI697" i="46"/>
  <c r="BH697" i="46"/>
  <c r="BG697" i="46"/>
  <c r="AW697" i="46"/>
  <c r="AV697" i="46"/>
  <c r="AX697" i="46" s="1"/>
  <c r="AT697" i="46"/>
  <c r="AS697" i="46"/>
  <c r="AQ697" i="46"/>
  <c r="AO697" i="46"/>
  <c r="AP697" i="46" s="1"/>
  <c r="AN697" i="46"/>
  <c r="AM697" i="46"/>
  <c r="AL697" i="46"/>
  <c r="AR697" i="46" s="1"/>
  <c r="AK697" i="46"/>
  <c r="AJ697" i="46"/>
  <c r="AI697" i="46"/>
  <c r="AH697" i="46"/>
  <c r="AG697" i="46"/>
  <c r="AE697" i="46"/>
  <c r="AF697" i="46" s="1"/>
  <c r="AC697" i="46"/>
  <c r="W697" i="46"/>
  <c r="V697" i="46"/>
  <c r="U697" i="46"/>
  <c r="T697" i="46"/>
  <c r="S697" i="46"/>
  <c r="R697" i="46"/>
  <c r="Q697" i="46"/>
  <c r="BS696" i="46"/>
  <c r="BM696" i="46"/>
  <c r="BL696" i="46"/>
  <c r="BJ696" i="46"/>
  <c r="BI696" i="46"/>
  <c r="AW696" i="46"/>
  <c r="AV696" i="46"/>
  <c r="AX696" i="46" s="1"/>
  <c r="BT696" i="46" s="1"/>
  <c r="AT696" i="46"/>
  <c r="AS696" i="46"/>
  <c r="AQ696" i="46"/>
  <c r="AO696" i="46"/>
  <c r="AP696" i="46" s="1"/>
  <c r="AN696" i="46"/>
  <c r="AM696" i="46"/>
  <c r="AL696" i="46"/>
  <c r="AR696" i="46" s="1"/>
  <c r="AK696" i="46"/>
  <c r="AJ696" i="46"/>
  <c r="AI696" i="46"/>
  <c r="AH696" i="46"/>
  <c r="AE696" i="46"/>
  <c r="AF696" i="46" s="1"/>
  <c r="AG696" i="46" s="1"/>
  <c r="AC696" i="46"/>
  <c r="W696" i="46"/>
  <c r="V696" i="46"/>
  <c r="U696" i="46"/>
  <c r="T696" i="46"/>
  <c r="S696" i="46"/>
  <c r="R696" i="46"/>
  <c r="Q696" i="46"/>
  <c r="BS695" i="46"/>
  <c r="BN695" i="46"/>
  <c r="BM695" i="46"/>
  <c r="BL695" i="46"/>
  <c r="BJ695" i="46"/>
  <c r="BI695" i="46"/>
  <c r="BF695" i="46"/>
  <c r="AX695" i="46"/>
  <c r="BT695" i="46" s="1"/>
  <c r="AW695" i="46"/>
  <c r="AV695" i="46"/>
  <c r="AU695" i="46"/>
  <c r="BB695" i="46" s="1"/>
  <c r="AT695" i="46"/>
  <c r="AS695" i="46"/>
  <c r="AQ695" i="46"/>
  <c r="AP695" i="46"/>
  <c r="AO695" i="46"/>
  <c r="AN695" i="46"/>
  <c r="AM695" i="46"/>
  <c r="AL695" i="46"/>
  <c r="AR695" i="46" s="1"/>
  <c r="AK695" i="46"/>
  <c r="AJ695" i="46"/>
  <c r="AI695" i="46"/>
  <c r="AH695" i="46"/>
  <c r="AE695" i="46"/>
  <c r="AF695" i="46" s="1"/>
  <c r="AG695" i="46" s="1"/>
  <c r="AC695" i="46"/>
  <c r="W695" i="46"/>
  <c r="V695" i="46"/>
  <c r="U695" i="46"/>
  <c r="T695" i="46"/>
  <c r="S695" i="46"/>
  <c r="R695" i="46"/>
  <c r="Q695" i="46"/>
  <c r="BS694" i="46"/>
  <c r="BM694" i="46"/>
  <c r="BL694" i="46"/>
  <c r="BJ694" i="46"/>
  <c r="BI694" i="46"/>
  <c r="AW694" i="46"/>
  <c r="BG694" i="46" s="1"/>
  <c r="BH694" i="46" s="1"/>
  <c r="AV694" i="46"/>
  <c r="AX694" i="46" s="1"/>
  <c r="BT694" i="46" s="1"/>
  <c r="AT694" i="46"/>
  <c r="AS694" i="46"/>
  <c r="AQ694" i="46"/>
  <c r="AO694" i="46"/>
  <c r="AP694" i="46" s="1"/>
  <c r="AN694" i="46"/>
  <c r="AM694" i="46"/>
  <c r="AL694" i="46"/>
  <c r="AR694" i="46" s="1"/>
  <c r="AK694" i="46"/>
  <c r="AU694" i="46" s="1"/>
  <c r="AJ694" i="46"/>
  <c r="AI694" i="46"/>
  <c r="AH694" i="46"/>
  <c r="AE694" i="46"/>
  <c r="AC694" i="46"/>
  <c r="W694" i="46"/>
  <c r="V694" i="46"/>
  <c r="U694" i="46"/>
  <c r="T694" i="46"/>
  <c r="S694" i="46"/>
  <c r="R694" i="46"/>
  <c r="Q694" i="46"/>
  <c r="BS693" i="46"/>
  <c r="BP693" i="46"/>
  <c r="BK693" i="46" s="1"/>
  <c r="BN693" i="46"/>
  <c r="BM693" i="46"/>
  <c r="BL693" i="46"/>
  <c r="BJ693" i="46"/>
  <c r="BI693" i="46"/>
  <c r="BG693" i="46"/>
  <c r="BH693" i="46" s="1"/>
  <c r="BF693" i="46"/>
  <c r="AW693" i="46"/>
  <c r="AZ693" i="46" s="1"/>
  <c r="AV693" i="46"/>
  <c r="AX693" i="46" s="1"/>
  <c r="AY693" i="46" s="1"/>
  <c r="AU693" i="46"/>
  <c r="BE693" i="46" s="1"/>
  <c r="AT693" i="46"/>
  <c r="AS693" i="46"/>
  <c r="BO693" i="46" s="1"/>
  <c r="BQ693" i="46" s="1"/>
  <c r="AR693" i="46"/>
  <c r="AQ693" i="46"/>
  <c r="AO693" i="46"/>
  <c r="AP693" i="46" s="1"/>
  <c r="AN693" i="46"/>
  <c r="AM693" i="46"/>
  <c r="AL693" i="46"/>
  <c r="AK693" i="46"/>
  <c r="AJ693" i="46"/>
  <c r="AI693" i="46"/>
  <c r="AH693" i="46"/>
  <c r="AE693" i="46"/>
  <c r="AF693" i="46" s="1"/>
  <c r="AG693" i="46" s="1"/>
  <c r="AC693" i="46"/>
  <c r="W693" i="46"/>
  <c r="V693" i="46"/>
  <c r="U693" i="46"/>
  <c r="T693" i="46"/>
  <c r="S693" i="46"/>
  <c r="R693" i="46"/>
  <c r="Q693" i="46"/>
  <c r="BS692" i="46"/>
  <c r="BM692" i="46"/>
  <c r="BL692" i="46"/>
  <c r="BJ692" i="46"/>
  <c r="BN692" i="46" s="1"/>
  <c r="BI692" i="46"/>
  <c r="AW692" i="46"/>
  <c r="AV692" i="46"/>
  <c r="AU692" i="46"/>
  <c r="BB692" i="46" s="1"/>
  <c r="AT692" i="46"/>
  <c r="AS692" i="46"/>
  <c r="AQ692" i="46"/>
  <c r="AO692" i="46"/>
  <c r="AP692" i="46" s="1"/>
  <c r="AN692" i="46"/>
  <c r="AM692" i="46"/>
  <c r="AL692" i="46"/>
  <c r="AR692" i="46" s="1"/>
  <c r="AK692" i="46"/>
  <c r="AJ692" i="46"/>
  <c r="AI692" i="46"/>
  <c r="AH692" i="46"/>
  <c r="AE692" i="46"/>
  <c r="AF692" i="46" s="1"/>
  <c r="AG692" i="46" s="1"/>
  <c r="AC692" i="46"/>
  <c r="W692" i="46"/>
  <c r="V692" i="46"/>
  <c r="U692" i="46"/>
  <c r="T692" i="46"/>
  <c r="S692" i="46"/>
  <c r="R692" i="46"/>
  <c r="Q692" i="46"/>
  <c r="BS691" i="46"/>
  <c r="BM691" i="46"/>
  <c r="BL691" i="46"/>
  <c r="BJ691" i="46"/>
  <c r="BI691" i="46"/>
  <c r="AW691" i="46"/>
  <c r="BG691" i="46" s="1"/>
  <c r="BH691" i="46" s="1"/>
  <c r="AV691" i="46"/>
  <c r="AX691" i="46" s="1"/>
  <c r="BT691" i="46" s="1"/>
  <c r="AT691" i="46"/>
  <c r="AS691" i="46"/>
  <c r="BO691" i="46" s="1"/>
  <c r="AQ691" i="46"/>
  <c r="AO691" i="46"/>
  <c r="AP691" i="46" s="1"/>
  <c r="AN691" i="46"/>
  <c r="AM691" i="46"/>
  <c r="AL691" i="46"/>
  <c r="AR691" i="46" s="1"/>
  <c r="AK691" i="46"/>
  <c r="BN691" i="46" s="1"/>
  <c r="AJ691" i="46"/>
  <c r="AI691" i="46"/>
  <c r="AH691" i="46"/>
  <c r="AE691" i="46"/>
  <c r="AF691" i="46" s="1"/>
  <c r="AG691" i="46" s="1"/>
  <c r="AC691" i="46"/>
  <c r="W691" i="46"/>
  <c r="V691" i="46"/>
  <c r="U691" i="46"/>
  <c r="T691" i="46"/>
  <c r="S691" i="46"/>
  <c r="R691" i="46"/>
  <c r="Q691" i="46"/>
  <c r="BS690" i="46"/>
  <c r="BM690" i="46"/>
  <c r="BL690" i="46"/>
  <c r="BO690" i="46" s="1"/>
  <c r="BJ690" i="46"/>
  <c r="BN690" i="46" s="1"/>
  <c r="BI690" i="46"/>
  <c r="AW690" i="46"/>
  <c r="AV690" i="46"/>
  <c r="BE690" i="46" s="1"/>
  <c r="AT690" i="46"/>
  <c r="AS690" i="46"/>
  <c r="AQ690" i="46"/>
  <c r="AO690" i="46"/>
  <c r="AP690" i="46" s="1"/>
  <c r="AN690" i="46"/>
  <c r="AM690" i="46"/>
  <c r="AL690" i="46"/>
  <c r="AR690" i="46" s="1"/>
  <c r="AK690" i="46"/>
  <c r="AU690" i="46" s="1"/>
  <c r="BF690" i="46" s="1"/>
  <c r="AJ690" i="46"/>
  <c r="AI690" i="46"/>
  <c r="AH690" i="46"/>
  <c r="AF690" i="46"/>
  <c r="AG690" i="46" s="1"/>
  <c r="AE690" i="46"/>
  <c r="AC690" i="46"/>
  <c r="W690" i="46"/>
  <c r="V690" i="46"/>
  <c r="U690" i="46"/>
  <c r="T690" i="46"/>
  <c r="S690" i="46"/>
  <c r="R690" i="46"/>
  <c r="Q690" i="46"/>
  <c r="BS689" i="46"/>
  <c r="BM689" i="46"/>
  <c r="BL689" i="46"/>
  <c r="BO689" i="46" s="1"/>
  <c r="BJ689" i="46"/>
  <c r="BI689" i="46"/>
  <c r="BB689" i="46"/>
  <c r="AW689" i="46"/>
  <c r="AV689" i="46"/>
  <c r="AT689" i="46"/>
  <c r="AS689" i="46"/>
  <c r="AQ689" i="46"/>
  <c r="AO689" i="46"/>
  <c r="AP689" i="46" s="1"/>
  <c r="AN689" i="46"/>
  <c r="AM689" i="46"/>
  <c r="AL689" i="46"/>
  <c r="AR689" i="46" s="1"/>
  <c r="AK689" i="46"/>
  <c r="AU689" i="46" s="1"/>
  <c r="BF689" i="46" s="1"/>
  <c r="AJ689" i="46"/>
  <c r="AI689" i="46"/>
  <c r="AH689" i="46"/>
  <c r="AE689" i="46"/>
  <c r="AF689" i="46" s="1"/>
  <c r="AG689" i="46" s="1"/>
  <c r="AC689" i="46"/>
  <c r="W689" i="46"/>
  <c r="V689" i="46"/>
  <c r="U689" i="46"/>
  <c r="T689" i="46"/>
  <c r="S689" i="46"/>
  <c r="R689" i="46"/>
  <c r="Q689" i="46"/>
  <c r="BS688" i="46"/>
  <c r="BM688" i="46"/>
  <c r="BL688" i="46"/>
  <c r="BJ688" i="46"/>
  <c r="BI688" i="46"/>
  <c r="AW688" i="46"/>
  <c r="BG688" i="46" s="1"/>
  <c r="BH688" i="46" s="1"/>
  <c r="AV688" i="46"/>
  <c r="AX688" i="46" s="1"/>
  <c r="AT688" i="46"/>
  <c r="AS688" i="46"/>
  <c r="AR688" i="46"/>
  <c r="AQ688" i="46"/>
  <c r="AP688" i="46"/>
  <c r="AO688" i="46"/>
  <c r="AN688" i="46"/>
  <c r="AM688" i="46"/>
  <c r="AL688" i="46"/>
  <c r="AK688" i="46"/>
  <c r="AJ688" i="46"/>
  <c r="AI688" i="46"/>
  <c r="AH688" i="46"/>
  <c r="AE688" i="46"/>
  <c r="AF688" i="46" s="1"/>
  <c r="AG688" i="46" s="1"/>
  <c r="AC688" i="46"/>
  <c r="W688" i="46"/>
  <c r="V688" i="46"/>
  <c r="U688" i="46"/>
  <c r="T688" i="46"/>
  <c r="S688" i="46"/>
  <c r="R688" i="46"/>
  <c r="Q688" i="46"/>
  <c r="BS687" i="46"/>
  <c r="BM687" i="46"/>
  <c r="BL687" i="46"/>
  <c r="BJ687" i="46"/>
  <c r="BI687" i="46"/>
  <c r="AW687" i="46"/>
  <c r="AV687" i="46"/>
  <c r="AX687" i="46" s="1"/>
  <c r="BT687" i="46" s="1"/>
  <c r="AT687" i="46"/>
  <c r="AS687" i="46"/>
  <c r="AQ687" i="46"/>
  <c r="AO687" i="46"/>
  <c r="AP687" i="46" s="1"/>
  <c r="AN687" i="46"/>
  <c r="AM687" i="46"/>
  <c r="AL687" i="46"/>
  <c r="AR687" i="46" s="1"/>
  <c r="AK687" i="46"/>
  <c r="AU687" i="46" s="1"/>
  <c r="AJ687" i="46"/>
  <c r="AI687" i="46"/>
  <c r="AH687" i="46"/>
  <c r="AF687" i="46"/>
  <c r="AG687" i="46" s="1"/>
  <c r="AE687" i="46"/>
  <c r="AC687" i="46"/>
  <c r="W687" i="46"/>
  <c r="V687" i="46"/>
  <c r="U687" i="46"/>
  <c r="T687" i="46"/>
  <c r="S687" i="46"/>
  <c r="R687" i="46"/>
  <c r="Q687" i="46"/>
  <c r="BS686" i="46"/>
  <c r="BM686" i="46"/>
  <c r="BL686" i="46"/>
  <c r="BJ686" i="46"/>
  <c r="BI686" i="46"/>
  <c r="BG686" i="46"/>
  <c r="BH686" i="46" s="1"/>
  <c r="AX686" i="46"/>
  <c r="AY686" i="46" s="1"/>
  <c r="AW686" i="46"/>
  <c r="AV686" i="46"/>
  <c r="AT686" i="46"/>
  <c r="AS686" i="46"/>
  <c r="AQ686" i="46"/>
  <c r="AP686" i="46"/>
  <c r="AO686" i="46"/>
  <c r="AN686" i="46"/>
  <c r="AM686" i="46"/>
  <c r="AL686" i="46"/>
  <c r="AR686" i="46" s="1"/>
  <c r="AK686" i="46"/>
  <c r="AJ686" i="46"/>
  <c r="AI686" i="46"/>
  <c r="AH686" i="46"/>
  <c r="AE686" i="46"/>
  <c r="AC686" i="46"/>
  <c r="W686" i="46"/>
  <c r="V686" i="46"/>
  <c r="U686" i="46"/>
  <c r="T686" i="46"/>
  <c r="S686" i="46"/>
  <c r="R686" i="46"/>
  <c r="Q686" i="46"/>
  <c r="BS685" i="46"/>
  <c r="BP685" i="46"/>
  <c r="BO685" i="46"/>
  <c r="BN685" i="46"/>
  <c r="BM685" i="46"/>
  <c r="BL685" i="46"/>
  <c r="BJ685" i="46"/>
  <c r="BI685" i="46"/>
  <c r="BH685" i="46"/>
  <c r="BG685" i="46"/>
  <c r="BF685" i="46"/>
  <c r="AZ685" i="46"/>
  <c r="AW685" i="46"/>
  <c r="AV685" i="46"/>
  <c r="AX685" i="46" s="1"/>
  <c r="AY685" i="46" s="1"/>
  <c r="AU685" i="46"/>
  <c r="AT685" i="46"/>
  <c r="AS685" i="46"/>
  <c r="AR685" i="46"/>
  <c r="AQ685" i="46"/>
  <c r="AP685" i="46"/>
  <c r="AO685" i="46"/>
  <c r="AN685" i="46"/>
  <c r="AM685" i="46"/>
  <c r="AL685" i="46"/>
  <c r="AK685" i="46"/>
  <c r="AJ685" i="46"/>
  <c r="AI685" i="46"/>
  <c r="AH685" i="46"/>
  <c r="AE685" i="46"/>
  <c r="AF685" i="46" s="1"/>
  <c r="AG685" i="46" s="1"/>
  <c r="AC685" i="46"/>
  <c r="W685" i="46"/>
  <c r="V685" i="46"/>
  <c r="U685" i="46"/>
  <c r="T685" i="46"/>
  <c r="S685" i="46"/>
  <c r="R685" i="46"/>
  <c r="Q685" i="46"/>
  <c r="BS684" i="46"/>
  <c r="BM684" i="46"/>
  <c r="BL684" i="46"/>
  <c r="BJ684" i="46"/>
  <c r="BI684" i="46"/>
  <c r="BE684" i="46"/>
  <c r="AW684" i="46"/>
  <c r="AV684" i="46"/>
  <c r="BA684" i="46" s="1"/>
  <c r="BC684" i="46" s="1"/>
  <c r="AU684" i="46"/>
  <c r="AT684" i="46"/>
  <c r="AS684" i="46"/>
  <c r="AR684" i="46"/>
  <c r="AQ684" i="46"/>
  <c r="AO684" i="46"/>
  <c r="AP684" i="46" s="1"/>
  <c r="AN684" i="46"/>
  <c r="AM684" i="46"/>
  <c r="AL684" i="46"/>
  <c r="AK684" i="46"/>
  <c r="AJ684" i="46"/>
  <c r="AI684" i="46"/>
  <c r="AH684" i="46"/>
  <c r="AG684" i="46"/>
  <c r="AE684" i="46"/>
  <c r="AF684" i="46" s="1"/>
  <c r="AC684" i="46"/>
  <c r="W684" i="46"/>
  <c r="V684" i="46"/>
  <c r="U684" i="46"/>
  <c r="T684" i="46"/>
  <c r="S684" i="46"/>
  <c r="R684" i="46"/>
  <c r="Q684" i="46"/>
  <c r="BS683" i="46"/>
  <c r="BM683" i="46"/>
  <c r="BL683" i="46"/>
  <c r="BJ683" i="46"/>
  <c r="BI683" i="46"/>
  <c r="AW683" i="46"/>
  <c r="BG683" i="46" s="1"/>
  <c r="BH683" i="46" s="1"/>
  <c r="AV683" i="46"/>
  <c r="AX683" i="46" s="1"/>
  <c r="BT683" i="46" s="1"/>
  <c r="AT683" i="46"/>
  <c r="AS683" i="46"/>
  <c r="AQ683" i="46"/>
  <c r="AO683" i="46"/>
  <c r="AP683" i="46" s="1"/>
  <c r="AN683" i="46"/>
  <c r="AM683" i="46"/>
  <c r="AL683" i="46"/>
  <c r="AR683" i="46" s="1"/>
  <c r="AK683" i="46"/>
  <c r="BN683" i="46" s="1"/>
  <c r="AJ683" i="46"/>
  <c r="AI683" i="46"/>
  <c r="AH683" i="46"/>
  <c r="AE683" i="46"/>
  <c r="AF683" i="46" s="1"/>
  <c r="AG683" i="46" s="1"/>
  <c r="AC683" i="46"/>
  <c r="W683" i="46"/>
  <c r="V683" i="46"/>
  <c r="U683" i="46"/>
  <c r="T683" i="46"/>
  <c r="S683" i="46"/>
  <c r="R683" i="46"/>
  <c r="Q683" i="46"/>
  <c r="BS682" i="46"/>
  <c r="BM682" i="46"/>
  <c r="BL682" i="46"/>
  <c r="BJ682" i="46"/>
  <c r="BN682" i="46" s="1"/>
  <c r="BI682" i="46"/>
  <c r="BF682" i="46"/>
  <c r="BE682" i="46"/>
  <c r="BB682" i="46"/>
  <c r="AX682" i="46"/>
  <c r="AW682" i="46"/>
  <c r="AV682" i="46"/>
  <c r="AT682" i="46"/>
  <c r="AS682" i="46"/>
  <c r="BO682" i="46" s="1"/>
  <c r="AQ682" i="46"/>
  <c r="AO682" i="46"/>
  <c r="AP682" i="46" s="1"/>
  <c r="AN682" i="46"/>
  <c r="AM682" i="46"/>
  <c r="AL682" i="46"/>
  <c r="AR682" i="46" s="1"/>
  <c r="AK682" i="46"/>
  <c r="AU682" i="46" s="1"/>
  <c r="AJ682" i="46"/>
  <c r="AI682" i="46"/>
  <c r="AH682" i="46"/>
  <c r="AE682" i="46"/>
  <c r="AF682" i="46" s="1"/>
  <c r="AG682" i="46" s="1"/>
  <c r="AC682" i="46"/>
  <c r="W682" i="46"/>
  <c r="V682" i="46"/>
  <c r="U682" i="46"/>
  <c r="T682" i="46"/>
  <c r="S682" i="46"/>
  <c r="R682" i="46"/>
  <c r="Q682" i="46"/>
  <c r="BS681" i="46"/>
  <c r="BM681" i="46"/>
  <c r="BL681" i="46"/>
  <c r="BO681" i="46" s="1"/>
  <c r="BJ681" i="46"/>
  <c r="BI681" i="46"/>
  <c r="AW681" i="46"/>
  <c r="AV681" i="46"/>
  <c r="AT681" i="46"/>
  <c r="AS681" i="46"/>
  <c r="AQ681" i="46"/>
  <c r="AO681" i="46"/>
  <c r="AP681" i="46" s="1"/>
  <c r="AN681" i="46"/>
  <c r="AM681" i="46"/>
  <c r="AL681" i="46"/>
  <c r="AR681" i="46" s="1"/>
  <c r="AK681" i="46"/>
  <c r="AU681" i="46" s="1"/>
  <c r="BF681" i="46" s="1"/>
  <c r="AJ681" i="46"/>
  <c r="AI681" i="46"/>
  <c r="AH681" i="46"/>
  <c r="AE681" i="46"/>
  <c r="AF681" i="46" s="1"/>
  <c r="AG681" i="46" s="1"/>
  <c r="AC681" i="46"/>
  <c r="W681" i="46"/>
  <c r="V681" i="46"/>
  <c r="U681" i="46"/>
  <c r="T681" i="46"/>
  <c r="S681" i="46"/>
  <c r="R681" i="46"/>
  <c r="Q681" i="46"/>
  <c r="BS680" i="46"/>
  <c r="BM680" i="46"/>
  <c r="BL680" i="46"/>
  <c r="BJ680" i="46"/>
  <c r="BI680" i="46"/>
  <c r="AW680" i="46"/>
  <c r="BG680" i="46" s="1"/>
  <c r="BH680" i="46" s="1"/>
  <c r="AV680" i="46"/>
  <c r="AX680" i="46" s="1"/>
  <c r="AT680" i="46"/>
  <c r="AS680" i="46"/>
  <c r="AR680" i="46"/>
  <c r="AQ680" i="46"/>
  <c r="AO680" i="46"/>
  <c r="AP680" i="46" s="1"/>
  <c r="AN680" i="46"/>
  <c r="AM680" i="46"/>
  <c r="AL680" i="46"/>
  <c r="AK680" i="46"/>
  <c r="AJ680" i="46"/>
  <c r="AI680" i="46"/>
  <c r="AH680" i="46"/>
  <c r="AE680" i="46"/>
  <c r="AF680" i="46" s="1"/>
  <c r="AG680" i="46" s="1"/>
  <c r="AC680" i="46"/>
  <c r="W680" i="46"/>
  <c r="V680" i="46"/>
  <c r="U680" i="46"/>
  <c r="T680" i="46"/>
  <c r="S680" i="46"/>
  <c r="R680" i="46"/>
  <c r="Q680" i="46"/>
  <c r="BS679" i="46"/>
  <c r="BM679" i="46"/>
  <c r="BL679" i="46"/>
  <c r="BJ679" i="46"/>
  <c r="BI679" i="46"/>
  <c r="AW679" i="46"/>
  <c r="AV679" i="46"/>
  <c r="AT679" i="46"/>
  <c r="AS679" i="46"/>
  <c r="AQ679" i="46"/>
  <c r="AO679" i="46"/>
  <c r="AP679" i="46" s="1"/>
  <c r="AN679" i="46"/>
  <c r="AM679" i="46"/>
  <c r="AL679" i="46"/>
  <c r="AR679" i="46" s="1"/>
  <c r="AK679" i="46"/>
  <c r="AJ679" i="46"/>
  <c r="AI679" i="46"/>
  <c r="AH679" i="46"/>
  <c r="AE679" i="46"/>
  <c r="AF679" i="46" s="1"/>
  <c r="AG679" i="46" s="1"/>
  <c r="AC679" i="46"/>
  <c r="W679" i="46"/>
  <c r="V679" i="46"/>
  <c r="U679" i="46"/>
  <c r="T679" i="46"/>
  <c r="S679" i="46"/>
  <c r="R679" i="46"/>
  <c r="Q679" i="46"/>
  <c r="BS678" i="46"/>
  <c r="BM678" i="46"/>
  <c r="BL678" i="46"/>
  <c r="BJ678" i="46"/>
  <c r="BI678" i="46"/>
  <c r="AX678" i="46"/>
  <c r="AW678" i="46"/>
  <c r="BG678" i="46" s="1"/>
  <c r="BH678" i="46" s="1"/>
  <c r="AV678" i="46"/>
  <c r="AT678" i="46"/>
  <c r="AS678" i="46"/>
  <c r="BO678" i="46" s="1"/>
  <c r="AQ678" i="46"/>
  <c r="AO678" i="46"/>
  <c r="AP678" i="46" s="1"/>
  <c r="AN678" i="46"/>
  <c r="AM678" i="46"/>
  <c r="AL678" i="46"/>
  <c r="AR678" i="46" s="1"/>
  <c r="AK678" i="46"/>
  <c r="AJ678" i="46"/>
  <c r="AI678" i="46"/>
  <c r="AH678" i="46"/>
  <c r="AE678" i="46"/>
  <c r="AC678" i="46"/>
  <c r="W678" i="46"/>
  <c r="V678" i="46"/>
  <c r="U678" i="46"/>
  <c r="T678" i="46"/>
  <c r="S678" i="46"/>
  <c r="R678" i="46"/>
  <c r="Q678" i="46"/>
  <c r="BS677" i="46"/>
  <c r="BM677" i="46"/>
  <c r="BL677" i="46"/>
  <c r="BJ677" i="46"/>
  <c r="BI677" i="46"/>
  <c r="AX677" i="46"/>
  <c r="AW677" i="46"/>
  <c r="AV677" i="46"/>
  <c r="AT677" i="46"/>
  <c r="AS677" i="46"/>
  <c r="AQ677" i="46"/>
  <c r="AO677" i="46"/>
  <c r="AP677" i="46" s="1"/>
  <c r="AN677" i="46"/>
  <c r="AM677" i="46"/>
  <c r="AL677" i="46"/>
  <c r="AR677" i="46" s="1"/>
  <c r="AK677" i="46"/>
  <c r="BN677" i="46" s="1"/>
  <c r="AJ677" i="46"/>
  <c r="AI677" i="46"/>
  <c r="AH677" i="46"/>
  <c r="AE677" i="46"/>
  <c r="AF677" i="46" s="1"/>
  <c r="AG677" i="46" s="1"/>
  <c r="AC677" i="46"/>
  <c r="W677" i="46"/>
  <c r="V677" i="46"/>
  <c r="U677" i="46"/>
  <c r="T677" i="46"/>
  <c r="S677" i="46"/>
  <c r="R677" i="46"/>
  <c r="Q677" i="46"/>
  <c r="BS676" i="46"/>
  <c r="BM676" i="46"/>
  <c r="BL676" i="46"/>
  <c r="BJ676" i="46"/>
  <c r="BI676" i="46"/>
  <c r="AW676" i="46"/>
  <c r="AV676" i="46"/>
  <c r="BE676" i="46" s="1"/>
  <c r="AT676" i="46"/>
  <c r="AS676" i="46"/>
  <c r="AR676" i="46"/>
  <c r="AQ676" i="46"/>
  <c r="AO676" i="46"/>
  <c r="AP676" i="46" s="1"/>
  <c r="AN676" i="46"/>
  <c r="AM676" i="46"/>
  <c r="AL676" i="46"/>
  <c r="AK676" i="46"/>
  <c r="AU676" i="46" s="1"/>
  <c r="AJ676" i="46"/>
  <c r="AI676" i="46"/>
  <c r="AH676" i="46"/>
  <c r="AE676" i="46"/>
  <c r="AF676" i="46" s="1"/>
  <c r="AG676" i="46" s="1"/>
  <c r="AC676" i="46"/>
  <c r="W676" i="46"/>
  <c r="V676" i="46"/>
  <c r="U676" i="46"/>
  <c r="T676" i="46"/>
  <c r="S676" i="46"/>
  <c r="R676" i="46"/>
  <c r="Q676" i="46"/>
  <c r="BS675" i="46"/>
  <c r="BM675" i="46"/>
  <c r="BL675" i="46"/>
  <c r="BJ675" i="46"/>
  <c r="BI675" i="46"/>
  <c r="AW675" i="46"/>
  <c r="BG675" i="46" s="1"/>
  <c r="BH675" i="46" s="1"/>
  <c r="AV675" i="46"/>
  <c r="AX675" i="46" s="1"/>
  <c r="AT675" i="46"/>
  <c r="AS675" i="46"/>
  <c r="AQ675" i="46"/>
  <c r="AO675" i="46"/>
  <c r="AP675" i="46" s="1"/>
  <c r="AN675" i="46"/>
  <c r="AM675" i="46"/>
  <c r="AL675" i="46"/>
  <c r="AR675" i="46" s="1"/>
  <c r="AK675" i="46"/>
  <c r="BN675" i="46" s="1"/>
  <c r="AJ675" i="46"/>
  <c r="AI675" i="46"/>
  <c r="AH675" i="46"/>
  <c r="AE675" i="46"/>
  <c r="AF675" i="46" s="1"/>
  <c r="AG675" i="46" s="1"/>
  <c r="AC675" i="46"/>
  <c r="W675" i="46"/>
  <c r="V675" i="46"/>
  <c r="U675" i="46"/>
  <c r="T675" i="46"/>
  <c r="S675" i="46"/>
  <c r="R675" i="46"/>
  <c r="Q675" i="46"/>
  <c r="BS674" i="46"/>
  <c r="BM674" i="46"/>
  <c r="BL674" i="46"/>
  <c r="BJ674" i="46"/>
  <c r="BI674" i="46"/>
  <c r="BG674" i="46"/>
  <c r="BH674" i="46" s="1"/>
  <c r="AX674" i="46"/>
  <c r="BT674" i="46" s="1"/>
  <c r="AW674" i="46"/>
  <c r="AV674" i="46"/>
  <c r="AT674" i="46"/>
  <c r="AS674" i="46"/>
  <c r="BO674" i="46" s="1"/>
  <c r="AQ674" i="46"/>
  <c r="AO674" i="46"/>
  <c r="AP674" i="46" s="1"/>
  <c r="AN674" i="46"/>
  <c r="AM674" i="46"/>
  <c r="AL674" i="46"/>
  <c r="AR674" i="46" s="1"/>
  <c r="AK674" i="46"/>
  <c r="BN674" i="46" s="1"/>
  <c r="AJ674" i="46"/>
  <c r="AI674" i="46"/>
  <c r="AH674" i="46"/>
  <c r="AF674" i="46"/>
  <c r="AG674" i="46" s="1"/>
  <c r="AE674" i="46"/>
  <c r="AC674" i="46"/>
  <c r="W674" i="46"/>
  <c r="V674" i="46"/>
  <c r="U674" i="46"/>
  <c r="T674" i="46"/>
  <c r="S674" i="46"/>
  <c r="R674" i="46"/>
  <c r="Q674" i="46"/>
  <c r="BS673" i="46"/>
  <c r="BM673" i="46"/>
  <c r="BL673" i="46"/>
  <c r="BO673" i="46" s="1"/>
  <c r="BJ673" i="46"/>
  <c r="BI673" i="46"/>
  <c r="BG673" i="46"/>
  <c r="BH673" i="46" s="1"/>
  <c r="AW673" i="46"/>
  <c r="AV673" i="46"/>
  <c r="AT673" i="46"/>
  <c r="AS673" i="46"/>
  <c r="AQ673" i="46"/>
  <c r="AO673" i="46"/>
  <c r="AP673" i="46" s="1"/>
  <c r="AN673" i="46"/>
  <c r="AM673" i="46"/>
  <c r="AL673" i="46"/>
  <c r="AR673" i="46" s="1"/>
  <c r="AK673" i="46"/>
  <c r="AU673" i="46" s="1"/>
  <c r="AJ673" i="46"/>
  <c r="AI673" i="46"/>
  <c r="AH673" i="46"/>
  <c r="AE673" i="46"/>
  <c r="AF673" i="46" s="1"/>
  <c r="AG673" i="46" s="1"/>
  <c r="AC673" i="46"/>
  <c r="W673" i="46"/>
  <c r="V673" i="46"/>
  <c r="U673" i="46"/>
  <c r="T673" i="46"/>
  <c r="S673" i="46"/>
  <c r="R673" i="46"/>
  <c r="Q673" i="46"/>
  <c r="BS672" i="46"/>
  <c r="BP672" i="46"/>
  <c r="BM672" i="46"/>
  <c r="BL672" i="46"/>
  <c r="BJ672" i="46"/>
  <c r="BI672" i="46"/>
  <c r="BG672" i="46"/>
  <c r="BH672" i="46" s="1"/>
  <c r="AY672" i="46"/>
  <c r="AW672" i="46"/>
  <c r="AV672" i="46"/>
  <c r="AX672" i="46" s="1"/>
  <c r="BT672" i="46" s="1"/>
  <c r="AT672" i="46"/>
  <c r="AS672" i="46"/>
  <c r="BO672" i="46" s="1"/>
  <c r="AQ672" i="46"/>
  <c r="AO672" i="46"/>
  <c r="AP672" i="46" s="1"/>
  <c r="AN672" i="46"/>
  <c r="AM672" i="46"/>
  <c r="AL672" i="46"/>
  <c r="AR672" i="46" s="1"/>
  <c r="AK672" i="46"/>
  <c r="AJ672" i="46"/>
  <c r="AI672" i="46"/>
  <c r="AH672" i="46"/>
  <c r="AF672" i="46"/>
  <c r="AG672" i="46" s="1"/>
  <c r="AE672" i="46"/>
  <c r="AC672" i="46"/>
  <c r="W672" i="46"/>
  <c r="V672" i="46"/>
  <c r="U672" i="46"/>
  <c r="T672" i="46"/>
  <c r="S672" i="46"/>
  <c r="R672" i="46"/>
  <c r="Q672" i="46"/>
  <c r="BS671" i="46"/>
  <c r="BM671" i="46"/>
  <c r="BL671" i="46"/>
  <c r="BJ671" i="46"/>
  <c r="BN671" i="46" s="1"/>
  <c r="BI671" i="46"/>
  <c r="AW671" i="46"/>
  <c r="AV671" i="46"/>
  <c r="AX671" i="46" s="1"/>
  <c r="AU671" i="46"/>
  <c r="BB671" i="46" s="1"/>
  <c r="AT671" i="46"/>
  <c r="AS671" i="46"/>
  <c r="AQ671" i="46"/>
  <c r="AP671" i="46"/>
  <c r="AO671" i="46"/>
  <c r="AN671" i="46"/>
  <c r="AM671" i="46"/>
  <c r="AL671" i="46"/>
  <c r="AR671" i="46" s="1"/>
  <c r="AK671" i="46"/>
  <c r="AJ671" i="46"/>
  <c r="AI671" i="46"/>
  <c r="AH671" i="46"/>
  <c r="AE671" i="46"/>
  <c r="AF671" i="46" s="1"/>
  <c r="AG671" i="46" s="1"/>
  <c r="AC671" i="46"/>
  <c r="W671" i="46"/>
  <c r="V671" i="46"/>
  <c r="U671" i="46"/>
  <c r="T671" i="46"/>
  <c r="S671" i="46"/>
  <c r="R671" i="46"/>
  <c r="Q671" i="46"/>
  <c r="BS670" i="46"/>
  <c r="BM670" i="46"/>
  <c r="BL670" i="46"/>
  <c r="BJ670" i="46"/>
  <c r="BI670" i="46"/>
  <c r="BH670" i="46"/>
  <c r="AW670" i="46"/>
  <c r="BG670" i="46" s="1"/>
  <c r="AV670" i="46"/>
  <c r="AT670" i="46"/>
  <c r="AS670" i="46"/>
  <c r="AQ670" i="46"/>
  <c r="AO670" i="46"/>
  <c r="AP670" i="46" s="1"/>
  <c r="AN670" i="46"/>
  <c r="AM670" i="46"/>
  <c r="AL670" i="46"/>
  <c r="AR670" i="46" s="1"/>
  <c r="AK670" i="46"/>
  <c r="AU670" i="46" s="1"/>
  <c r="BF670" i="46" s="1"/>
  <c r="AJ670" i="46"/>
  <c r="AI670" i="46"/>
  <c r="AH670" i="46"/>
  <c r="AE670" i="46"/>
  <c r="AC670" i="46"/>
  <c r="W670" i="46"/>
  <c r="V670" i="46"/>
  <c r="U670" i="46"/>
  <c r="T670" i="46"/>
  <c r="S670" i="46"/>
  <c r="R670" i="46"/>
  <c r="Q670" i="46"/>
  <c r="BS669" i="46"/>
  <c r="BP669" i="46"/>
  <c r="BN669" i="46"/>
  <c r="BM669" i="46"/>
  <c r="BL669" i="46"/>
  <c r="BJ669" i="46"/>
  <c r="BI669" i="46"/>
  <c r="BG669" i="46"/>
  <c r="BH669" i="46" s="1"/>
  <c r="AX669" i="46"/>
  <c r="BT669" i="46" s="1"/>
  <c r="AW669" i="46"/>
  <c r="AV669" i="46"/>
  <c r="AU669" i="46"/>
  <c r="AT669" i="46"/>
  <c r="AS669" i="46"/>
  <c r="BO669" i="46" s="1"/>
  <c r="AQ669" i="46"/>
  <c r="AP669" i="46"/>
  <c r="AO669" i="46"/>
  <c r="AN669" i="46"/>
  <c r="AM669" i="46"/>
  <c r="AL669" i="46"/>
  <c r="AR669" i="46" s="1"/>
  <c r="AK669" i="46"/>
  <c r="AJ669" i="46"/>
  <c r="AI669" i="46"/>
  <c r="AH669" i="46"/>
  <c r="AE669" i="46"/>
  <c r="AF669" i="46" s="1"/>
  <c r="AG669" i="46" s="1"/>
  <c r="AC669" i="46"/>
  <c r="W669" i="46"/>
  <c r="V669" i="46"/>
  <c r="U669" i="46"/>
  <c r="T669" i="46"/>
  <c r="S669" i="46"/>
  <c r="R669" i="46"/>
  <c r="Q669" i="46"/>
  <c r="BS668" i="46"/>
  <c r="BM668" i="46"/>
  <c r="BL668" i="46"/>
  <c r="BJ668" i="46"/>
  <c r="BI668" i="46"/>
  <c r="AW668" i="46"/>
  <c r="AV668" i="46"/>
  <c r="AT668" i="46"/>
  <c r="AS668" i="46"/>
  <c r="BO668" i="46" s="1"/>
  <c r="AQ668" i="46"/>
  <c r="AO668" i="46"/>
  <c r="AP668" i="46" s="1"/>
  <c r="AN668" i="46"/>
  <c r="AM668" i="46"/>
  <c r="AL668" i="46"/>
  <c r="AR668" i="46" s="1"/>
  <c r="AK668" i="46"/>
  <c r="AU668" i="46" s="1"/>
  <c r="BE668" i="46" s="1"/>
  <c r="AJ668" i="46"/>
  <c r="AI668" i="46"/>
  <c r="AH668" i="46"/>
  <c r="AE668" i="46"/>
  <c r="AF668" i="46" s="1"/>
  <c r="AG668" i="46" s="1"/>
  <c r="AC668" i="46"/>
  <c r="W668" i="46"/>
  <c r="V668" i="46"/>
  <c r="U668" i="46"/>
  <c r="T668" i="46"/>
  <c r="S668" i="46"/>
  <c r="R668" i="46"/>
  <c r="Q668" i="46"/>
  <c r="BS667" i="46"/>
  <c r="BP667" i="46"/>
  <c r="BM667" i="46"/>
  <c r="BL667" i="46"/>
  <c r="BJ667" i="46"/>
  <c r="BI667" i="46"/>
  <c r="AX667" i="46"/>
  <c r="AW667" i="46"/>
  <c r="BG667" i="46" s="1"/>
  <c r="BH667" i="46" s="1"/>
  <c r="AV667" i="46"/>
  <c r="AT667" i="46"/>
  <c r="AS667" i="46"/>
  <c r="BO667" i="46" s="1"/>
  <c r="AQ667" i="46"/>
  <c r="AO667" i="46"/>
  <c r="AP667" i="46" s="1"/>
  <c r="AN667" i="46"/>
  <c r="AM667" i="46"/>
  <c r="AL667" i="46"/>
  <c r="AR667" i="46" s="1"/>
  <c r="AK667" i="46"/>
  <c r="AJ667" i="46"/>
  <c r="AI667" i="46"/>
  <c r="AH667" i="46"/>
  <c r="AE667" i="46"/>
  <c r="AF667" i="46" s="1"/>
  <c r="AG667" i="46" s="1"/>
  <c r="AC667" i="46"/>
  <c r="W667" i="46"/>
  <c r="V667" i="46"/>
  <c r="U667" i="46"/>
  <c r="T667" i="46"/>
  <c r="S667" i="46"/>
  <c r="R667" i="46"/>
  <c r="Q667" i="46"/>
  <c r="BS666" i="46"/>
  <c r="BM666" i="46"/>
  <c r="BL666" i="46"/>
  <c r="BJ666" i="46"/>
  <c r="BI666" i="46"/>
  <c r="AW666" i="46"/>
  <c r="BG666" i="46" s="1"/>
  <c r="BH666" i="46" s="1"/>
  <c r="AV666" i="46"/>
  <c r="AT666" i="46"/>
  <c r="AS666" i="46"/>
  <c r="BO666" i="46" s="1"/>
  <c r="AQ666" i="46"/>
  <c r="AO666" i="46"/>
  <c r="AP666" i="46" s="1"/>
  <c r="AN666" i="46"/>
  <c r="AM666" i="46"/>
  <c r="AL666" i="46"/>
  <c r="AR666" i="46" s="1"/>
  <c r="AK666" i="46"/>
  <c r="BN666" i="46" s="1"/>
  <c r="AJ666" i="46"/>
  <c r="AI666" i="46"/>
  <c r="AH666" i="46"/>
  <c r="AF666" i="46"/>
  <c r="AG666" i="46" s="1"/>
  <c r="AE666" i="46"/>
  <c r="AC666" i="46"/>
  <c r="W666" i="46"/>
  <c r="V666" i="46"/>
  <c r="U666" i="46"/>
  <c r="T666" i="46"/>
  <c r="S666" i="46"/>
  <c r="R666" i="46"/>
  <c r="Q666" i="46"/>
  <c r="BS665" i="46"/>
  <c r="BM665" i="46"/>
  <c r="BL665" i="46"/>
  <c r="BJ665" i="46"/>
  <c r="BI665" i="46"/>
  <c r="BG665" i="46"/>
  <c r="BH665" i="46" s="1"/>
  <c r="AW665" i="46"/>
  <c r="AV665" i="46"/>
  <c r="AT665" i="46"/>
  <c r="AS665" i="46"/>
  <c r="AQ665" i="46"/>
  <c r="AO665" i="46"/>
  <c r="AP665" i="46" s="1"/>
  <c r="AN665" i="46"/>
  <c r="AM665" i="46"/>
  <c r="AL665" i="46"/>
  <c r="AR665" i="46" s="1"/>
  <c r="AK665" i="46"/>
  <c r="AJ665" i="46"/>
  <c r="AI665" i="46"/>
  <c r="AH665" i="46"/>
  <c r="AE665" i="46"/>
  <c r="AF665" i="46" s="1"/>
  <c r="AG665" i="46" s="1"/>
  <c r="AC665" i="46"/>
  <c r="W665" i="46"/>
  <c r="V665" i="46"/>
  <c r="U665" i="46"/>
  <c r="T665" i="46"/>
  <c r="S665" i="46"/>
  <c r="R665" i="46"/>
  <c r="Q665" i="46"/>
  <c r="BS664" i="46"/>
  <c r="BM664" i="46"/>
  <c r="BL664" i="46"/>
  <c r="BJ664" i="46"/>
  <c r="BI664" i="46"/>
  <c r="BG664" i="46"/>
  <c r="BH664" i="46" s="1"/>
  <c r="AW664" i="46"/>
  <c r="BP664" i="46" s="1"/>
  <c r="AV664" i="46"/>
  <c r="AX664" i="46" s="1"/>
  <c r="BT664" i="46" s="1"/>
  <c r="AT664" i="46"/>
  <c r="AS664" i="46"/>
  <c r="AQ664" i="46"/>
  <c r="AP664" i="46"/>
  <c r="AO664" i="46"/>
  <c r="AN664" i="46"/>
  <c r="AM664" i="46"/>
  <c r="AL664" i="46"/>
  <c r="AR664" i="46" s="1"/>
  <c r="AK664" i="46"/>
  <c r="AJ664" i="46"/>
  <c r="AI664" i="46"/>
  <c r="AH664" i="46"/>
  <c r="AF664" i="46"/>
  <c r="AG664" i="46" s="1"/>
  <c r="AE664" i="46"/>
  <c r="AC664" i="46"/>
  <c r="W664" i="46"/>
  <c r="V664" i="46"/>
  <c r="U664" i="46"/>
  <c r="T664" i="46"/>
  <c r="S664" i="46"/>
  <c r="R664" i="46"/>
  <c r="Q664" i="46"/>
  <c r="BS663" i="46"/>
  <c r="BM663" i="46"/>
  <c r="BL663" i="46"/>
  <c r="BJ663" i="46"/>
  <c r="BI663" i="46"/>
  <c r="AW663" i="46"/>
  <c r="AV663" i="46"/>
  <c r="AX663" i="46" s="1"/>
  <c r="AT663" i="46"/>
  <c r="AS663" i="46"/>
  <c r="AQ663" i="46"/>
  <c r="AO663" i="46"/>
  <c r="AP663" i="46" s="1"/>
  <c r="AN663" i="46"/>
  <c r="AM663" i="46"/>
  <c r="AL663" i="46"/>
  <c r="AR663" i="46" s="1"/>
  <c r="AK663" i="46"/>
  <c r="BN663" i="46" s="1"/>
  <c r="AJ663" i="46"/>
  <c r="AI663" i="46"/>
  <c r="AH663" i="46"/>
  <c r="AF663" i="46"/>
  <c r="AG663" i="46" s="1"/>
  <c r="AE663" i="46"/>
  <c r="AC663" i="46"/>
  <c r="W663" i="46"/>
  <c r="V663" i="46"/>
  <c r="U663" i="46"/>
  <c r="T663" i="46"/>
  <c r="S663" i="46"/>
  <c r="R663" i="46"/>
  <c r="Q663" i="46"/>
  <c r="BS662" i="46"/>
  <c r="BM662" i="46"/>
  <c r="BL662" i="46"/>
  <c r="BJ662" i="46"/>
  <c r="BI662" i="46"/>
  <c r="BG662" i="46"/>
  <c r="BH662" i="46" s="1"/>
  <c r="AW662" i="46"/>
  <c r="AV662" i="46"/>
  <c r="AX662" i="46" s="1"/>
  <c r="AT662" i="46"/>
  <c r="AS662" i="46"/>
  <c r="AQ662" i="46"/>
  <c r="AO662" i="46"/>
  <c r="AP662" i="46" s="1"/>
  <c r="AN662" i="46"/>
  <c r="AM662" i="46"/>
  <c r="AL662" i="46"/>
  <c r="AR662" i="46" s="1"/>
  <c r="AK662" i="46"/>
  <c r="AJ662" i="46"/>
  <c r="AI662" i="46"/>
  <c r="AH662" i="46"/>
  <c r="AE662" i="46"/>
  <c r="AC662" i="46"/>
  <c r="W662" i="46"/>
  <c r="V662" i="46"/>
  <c r="U662" i="46"/>
  <c r="T662" i="46"/>
  <c r="S662" i="46"/>
  <c r="R662" i="46"/>
  <c r="Q662" i="46"/>
  <c r="BS661" i="46"/>
  <c r="BN661" i="46"/>
  <c r="BM661" i="46"/>
  <c r="BL661" i="46"/>
  <c r="BJ661" i="46"/>
  <c r="BI661" i="46"/>
  <c r="BG661" i="46"/>
  <c r="BH661" i="46" s="1"/>
  <c r="AX661" i="46"/>
  <c r="BT661" i="46" s="1"/>
  <c r="AW661" i="46"/>
  <c r="AY661" i="46" s="1"/>
  <c r="AV661" i="46"/>
  <c r="AT661" i="46"/>
  <c r="AS661" i="46"/>
  <c r="BO661" i="46" s="1"/>
  <c r="AQ661" i="46"/>
  <c r="AP661" i="46"/>
  <c r="AO661" i="46"/>
  <c r="AN661" i="46"/>
  <c r="AM661" i="46"/>
  <c r="AL661" i="46"/>
  <c r="AR661" i="46" s="1"/>
  <c r="AK661" i="46"/>
  <c r="AU661" i="46" s="1"/>
  <c r="AJ661" i="46"/>
  <c r="AI661" i="46"/>
  <c r="AH661" i="46"/>
  <c r="AE661" i="46"/>
  <c r="AF661" i="46" s="1"/>
  <c r="AG661" i="46" s="1"/>
  <c r="AC661" i="46"/>
  <c r="W661" i="46"/>
  <c r="V661" i="46"/>
  <c r="U661" i="46"/>
  <c r="T661" i="46"/>
  <c r="S661" i="46"/>
  <c r="R661" i="46"/>
  <c r="Q661" i="46"/>
  <c r="BS660" i="46"/>
  <c r="BM660" i="46"/>
  <c r="BL660" i="46"/>
  <c r="BJ660" i="46"/>
  <c r="BI660" i="46"/>
  <c r="AW660" i="46"/>
  <c r="BP660" i="46" s="1"/>
  <c r="BK660" i="46" s="1"/>
  <c r="AV660" i="46"/>
  <c r="AU660" i="46"/>
  <c r="AT660" i="46"/>
  <c r="AS660" i="46"/>
  <c r="AR660" i="46"/>
  <c r="AQ660" i="46"/>
  <c r="AO660" i="46"/>
  <c r="AP660" i="46" s="1"/>
  <c r="AN660" i="46"/>
  <c r="AM660" i="46"/>
  <c r="AL660" i="46"/>
  <c r="AK660" i="46"/>
  <c r="AJ660" i="46"/>
  <c r="AI660" i="46"/>
  <c r="AH660" i="46"/>
  <c r="AE660" i="46"/>
  <c r="AF660" i="46" s="1"/>
  <c r="AG660" i="46" s="1"/>
  <c r="AC660" i="46"/>
  <c r="W660" i="46"/>
  <c r="V660" i="46"/>
  <c r="U660" i="46"/>
  <c r="T660" i="46"/>
  <c r="S660" i="46"/>
  <c r="R660" i="46"/>
  <c r="Q660" i="46"/>
  <c r="BS659" i="46"/>
  <c r="BM659" i="46"/>
  <c r="BL659" i="46"/>
  <c r="BJ659" i="46"/>
  <c r="BI659" i="46"/>
  <c r="AW659" i="46"/>
  <c r="AV659" i="46"/>
  <c r="AX659" i="46" s="1"/>
  <c r="AT659" i="46"/>
  <c r="AS659" i="46"/>
  <c r="BO659" i="46" s="1"/>
  <c r="AQ659" i="46"/>
  <c r="AO659" i="46"/>
  <c r="AP659" i="46" s="1"/>
  <c r="AN659" i="46"/>
  <c r="AM659" i="46"/>
  <c r="AL659" i="46"/>
  <c r="AR659" i="46" s="1"/>
  <c r="AK659" i="46"/>
  <c r="AJ659" i="46"/>
  <c r="AI659" i="46"/>
  <c r="AH659" i="46"/>
  <c r="AE659" i="46"/>
  <c r="AC659" i="46"/>
  <c r="W659" i="46"/>
  <c r="V659" i="46"/>
  <c r="U659" i="46"/>
  <c r="T659" i="46"/>
  <c r="S659" i="46"/>
  <c r="R659" i="46"/>
  <c r="Q659" i="46"/>
  <c r="BS658" i="46"/>
  <c r="BM658" i="46"/>
  <c r="BO658" i="46" s="1"/>
  <c r="BL658" i="46"/>
  <c r="BJ658" i="46"/>
  <c r="BI658" i="46"/>
  <c r="BG658" i="46"/>
  <c r="BH658" i="46" s="1"/>
  <c r="BF658" i="46"/>
  <c r="AW658" i="46"/>
  <c r="AV658" i="46"/>
  <c r="BA658" i="46" s="1"/>
  <c r="AU658" i="46"/>
  <c r="BB658" i="46" s="1"/>
  <c r="AT658" i="46"/>
  <c r="AS658" i="46"/>
  <c r="AQ658" i="46"/>
  <c r="AP658" i="46"/>
  <c r="AO658" i="46"/>
  <c r="AN658" i="46"/>
  <c r="AM658" i="46"/>
  <c r="AL658" i="46"/>
  <c r="AR658" i="46" s="1"/>
  <c r="AK658" i="46"/>
  <c r="BN658" i="46" s="1"/>
  <c r="AJ658" i="46"/>
  <c r="AI658" i="46"/>
  <c r="AH658" i="46"/>
  <c r="AF658" i="46"/>
  <c r="AG658" i="46" s="1"/>
  <c r="AE658" i="46"/>
  <c r="AC658" i="46"/>
  <c r="W658" i="46"/>
  <c r="V658" i="46"/>
  <c r="U658" i="46"/>
  <c r="T658" i="46"/>
  <c r="S658" i="46"/>
  <c r="R658" i="46"/>
  <c r="Q658" i="46"/>
  <c r="BS657" i="46"/>
  <c r="BM657" i="46"/>
  <c r="BL657" i="46"/>
  <c r="BJ657" i="46"/>
  <c r="BI657" i="46"/>
  <c r="BG657" i="46"/>
  <c r="BH657" i="46" s="1"/>
  <c r="AW657" i="46"/>
  <c r="AV657" i="46"/>
  <c r="AT657" i="46"/>
  <c r="AS657" i="46"/>
  <c r="BO657" i="46" s="1"/>
  <c r="AQ657" i="46"/>
  <c r="AO657" i="46"/>
  <c r="AP657" i="46" s="1"/>
  <c r="AN657" i="46"/>
  <c r="AM657" i="46"/>
  <c r="AL657" i="46"/>
  <c r="AR657" i="46" s="1"/>
  <c r="AK657" i="46"/>
  <c r="AJ657" i="46"/>
  <c r="AI657" i="46"/>
  <c r="AH657" i="46"/>
  <c r="AE657" i="46"/>
  <c r="BP657" i="46" s="1"/>
  <c r="AC657" i="46"/>
  <c r="W657" i="46"/>
  <c r="V657" i="46"/>
  <c r="U657" i="46"/>
  <c r="T657" i="46"/>
  <c r="S657" i="46"/>
  <c r="R657" i="46"/>
  <c r="Q657" i="46"/>
  <c r="BS656" i="46"/>
  <c r="BM656" i="46"/>
  <c r="BL656" i="46"/>
  <c r="BJ656" i="46"/>
  <c r="BI656" i="46"/>
  <c r="AW656" i="46"/>
  <c r="AV656" i="46"/>
  <c r="AT656" i="46"/>
  <c r="AS656" i="46"/>
  <c r="AR656" i="46"/>
  <c r="AQ656" i="46"/>
  <c r="AO656" i="46"/>
  <c r="AP656" i="46" s="1"/>
  <c r="AN656" i="46"/>
  <c r="AM656" i="46"/>
  <c r="AL656" i="46"/>
  <c r="AK656" i="46"/>
  <c r="AJ656" i="46"/>
  <c r="AI656" i="46"/>
  <c r="AH656" i="46"/>
  <c r="AE656" i="46"/>
  <c r="AF656" i="46" s="1"/>
  <c r="AG656" i="46" s="1"/>
  <c r="AC656" i="46"/>
  <c r="W656" i="46"/>
  <c r="V656" i="46"/>
  <c r="U656" i="46"/>
  <c r="T656" i="46"/>
  <c r="S656" i="46"/>
  <c r="R656" i="46"/>
  <c r="Q656" i="46"/>
  <c r="BS655" i="46"/>
  <c r="BM655" i="46"/>
  <c r="BL655" i="46"/>
  <c r="BJ655" i="46"/>
  <c r="BI655" i="46"/>
  <c r="AW655" i="46"/>
  <c r="AV655" i="46"/>
  <c r="AX655" i="46" s="1"/>
  <c r="BT655" i="46" s="1"/>
  <c r="AT655" i="46"/>
  <c r="AS655" i="46"/>
  <c r="AQ655" i="46"/>
  <c r="AO655" i="46"/>
  <c r="AP655" i="46" s="1"/>
  <c r="AN655" i="46"/>
  <c r="AM655" i="46"/>
  <c r="AL655" i="46"/>
  <c r="AR655" i="46" s="1"/>
  <c r="AK655" i="46"/>
  <c r="BN655" i="46" s="1"/>
  <c r="AJ655" i="46"/>
  <c r="AI655" i="46"/>
  <c r="AH655" i="46"/>
  <c r="AF655" i="46"/>
  <c r="AG655" i="46" s="1"/>
  <c r="AE655" i="46"/>
  <c r="AC655" i="46"/>
  <c r="W655" i="46"/>
  <c r="V655" i="46"/>
  <c r="U655" i="46"/>
  <c r="T655" i="46"/>
  <c r="S655" i="46"/>
  <c r="R655" i="46"/>
  <c r="Q655" i="46"/>
  <c r="BS654" i="46"/>
  <c r="BM654" i="46"/>
  <c r="BL654" i="46"/>
  <c r="BJ654" i="46"/>
  <c r="BI654" i="46"/>
  <c r="BH654" i="46"/>
  <c r="BG654" i="46"/>
  <c r="AX654" i="46"/>
  <c r="AW654" i="46"/>
  <c r="AV654" i="46"/>
  <c r="AT654" i="46"/>
  <c r="AS654" i="46"/>
  <c r="AQ654" i="46"/>
  <c r="AP654" i="46"/>
  <c r="AO654" i="46"/>
  <c r="AN654" i="46"/>
  <c r="AM654" i="46"/>
  <c r="AL654" i="46"/>
  <c r="AR654" i="46" s="1"/>
  <c r="AK654" i="46"/>
  <c r="BN654" i="46" s="1"/>
  <c r="AJ654" i="46"/>
  <c r="AI654" i="46"/>
  <c r="AH654" i="46"/>
  <c r="AE654" i="46"/>
  <c r="AF654" i="46" s="1"/>
  <c r="AG654" i="46" s="1"/>
  <c r="AC654" i="46"/>
  <c r="W654" i="46"/>
  <c r="V654" i="46"/>
  <c r="U654" i="46"/>
  <c r="T654" i="46"/>
  <c r="S654" i="46"/>
  <c r="R654" i="46"/>
  <c r="Q654" i="46"/>
  <c r="BS653" i="46"/>
  <c r="BN653" i="46"/>
  <c r="BM653" i="46"/>
  <c r="BO653" i="46" s="1"/>
  <c r="BL653" i="46"/>
  <c r="BJ653" i="46"/>
  <c r="BI653" i="46"/>
  <c r="AX653" i="46"/>
  <c r="AW653" i="46"/>
  <c r="AV653" i="46"/>
  <c r="AU653" i="46"/>
  <c r="AT653" i="46"/>
  <c r="AS653" i="46"/>
  <c r="AR653" i="46"/>
  <c r="AQ653" i="46"/>
  <c r="AO653" i="46"/>
  <c r="AP653" i="46" s="1"/>
  <c r="AN653" i="46"/>
  <c r="AM653" i="46"/>
  <c r="AL653" i="46"/>
  <c r="AK653" i="46"/>
  <c r="AJ653" i="46"/>
  <c r="AI653" i="46"/>
  <c r="AH653" i="46"/>
  <c r="AG653" i="46"/>
  <c r="AE653" i="46"/>
  <c r="AF653" i="46" s="1"/>
  <c r="AC653" i="46"/>
  <c r="W653" i="46"/>
  <c r="V653" i="46"/>
  <c r="U653" i="46"/>
  <c r="T653" i="46"/>
  <c r="S653" i="46"/>
  <c r="R653" i="46"/>
  <c r="Q653" i="46"/>
  <c r="BS652" i="46"/>
  <c r="BP652" i="46"/>
  <c r="BM652" i="46"/>
  <c r="BL652" i="46"/>
  <c r="BJ652" i="46"/>
  <c r="BI652" i="46"/>
  <c r="AW652" i="46"/>
  <c r="AV652" i="46"/>
  <c r="AU652" i="46"/>
  <c r="AT652" i="46"/>
  <c r="AS652" i="46"/>
  <c r="AR652" i="46"/>
  <c r="AQ652" i="46"/>
  <c r="AO652" i="46"/>
  <c r="AP652" i="46" s="1"/>
  <c r="AN652" i="46"/>
  <c r="AM652" i="46"/>
  <c r="AL652" i="46"/>
  <c r="AK652" i="46"/>
  <c r="AJ652" i="46"/>
  <c r="AI652" i="46"/>
  <c r="AH652" i="46"/>
  <c r="AF652" i="46"/>
  <c r="AG652" i="46" s="1"/>
  <c r="AE652" i="46"/>
  <c r="AC652" i="46"/>
  <c r="W652" i="46"/>
  <c r="V652" i="46"/>
  <c r="U652" i="46"/>
  <c r="T652" i="46"/>
  <c r="S652" i="46"/>
  <c r="R652" i="46"/>
  <c r="Q652" i="46"/>
  <c r="BS651" i="46"/>
  <c r="BO651" i="46"/>
  <c r="BM651" i="46"/>
  <c r="BL651" i="46"/>
  <c r="BJ651" i="46"/>
  <c r="BI651" i="46"/>
  <c r="AX651" i="46"/>
  <c r="AW651" i="46"/>
  <c r="AV651" i="46"/>
  <c r="AU651" i="46"/>
  <c r="AT651" i="46"/>
  <c r="AS651" i="46"/>
  <c r="AQ651" i="46"/>
  <c r="AO651" i="46"/>
  <c r="AP651" i="46" s="1"/>
  <c r="AN651" i="46"/>
  <c r="AM651" i="46"/>
  <c r="AL651" i="46"/>
  <c r="AR651" i="46" s="1"/>
  <c r="AK651" i="46"/>
  <c r="AZ651" i="46" s="1"/>
  <c r="AJ651" i="46"/>
  <c r="AI651" i="46"/>
  <c r="AH651" i="46"/>
  <c r="AG651" i="46"/>
  <c r="AE651" i="46"/>
  <c r="AF651" i="46" s="1"/>
  <c r="AC651" i="46"/>
  <c r="W651" i="46"/>
  <c r="V651" i="46"/>
  <c r="U651" i="46"/>
  <c r="T651" i="46"/>
  <c r="S651" i="46"/>
  <c r="R651" i="46"/>
  <c r="Q651" i="46"/>
  <c r="BS650" i="46"/>
  <c r="BP650" i="46"/>
  <c r="BK650" i="46" s="1"/>
  <c r="BM650" i="46"/>
  <c r="BO650" i="46" s="1"/>
  <c r="BL650" i="46"/>
  <c r="BJ650" i="46"/>
  <c r="BN650" i="46" s="1"/>
  <c r="BI650" i="46"/>
  <c r="AZ650" i="46"/>
  <c r="AX650" i="46"/>
  <c r="BT650" i="46" s="1"/>
  <c r="AW650" i="46"/>
  <c r="AV650" i="46"/>
  <c r="AU650" i="46"/>
  <c r="AT650" i="46"/>
  <c r="AS650" i="46"/>
  <c r="AR650" i="46"/>
  <c r="AQ650" i="46"/>
  <c r="AO650" i="46"/>
  <c r="AP650" i="46" s="1"/>
  <c r="AN650" i="46"/>
  <c r="AM650" i="46"/>
  <c r="AL650" i="46"/>
  <c r="AK650" i="46"/>
  <c r="AJ650" i="46"/>
  <c r="AI650" i="46"/>
  <c r="AH650" i="46"/>
  <c r="AE650" i="46"/>
  <c r="AF650" i="46" s="1"/>
  <c r="AG650" i="46" s="1"/>
  <c r="AC650" i="46"/>
  <c r="W650" i="46"/>
  <c r="V650" i="46"/>
  <c r="U650" i="46"/>
  <c r="T650" i="46"/>
  <c r="S650" i="46"/>
  <c r="R650" i="46"/>
  <c r="Q650" i="46"/>
  <c r="BS649" i="46"/>
  <c r="BM649" i="46"/>
  <c r="BL649" i="46"/>
  <c r="BJ649" i="46"/>
  <c r="BI649" i="46"/>
  <c r="AW649" i="46"/>
  <c r="BP649" i="46" s="1"/>
  <c r="AV649" i="46"/>
  <c r="AX649" i="46" s="1"/>
  <c r="BT649" i="46" s="1"/>
  <c r="AT649" i="46"/>
  <c r="AS649" i="46"/>
  <c r="AQ649" i="46"/>
  <c r="AO649" i="46"/>
  <c r="AP649" i="46" s="1"/>
  <c r="AN649" i="46"/>
  <c r="AM649" i="46"/>
  <c r="AL649" i="46"/>
  <c r="AR649" i="46" s="1"/>
  <c r="AK649" i="46"/>
  <c r="BN649" i="46" s="1"/>
  <c r="AJ649" i="46"/>
  <c r="AI649" i="46"/>
  <c r="AH649" i="46"/>
  <c r="AF649" i="46"/>
  <c r="AG649" i="46" s="1"/>
  <c r="AE649" i="46"/>
  <c r="AC649" i="46"/>
  <c r="W649" i="46"/>
  <c r="V649" i="46"/>
  <c r="U649" i="46"/>
  <c r="T649" i="46"/>
  <c r="S649" i="46"/>
  <c r="R649" i="46"/>
  <c r="Q649" i="46"/>
  <c r="BS648" i="46"/>
  <c r="BM648" i="46"/>
  <c r="BL648" i="46"/>
  <c r="BO648" i="46" s="1"/>
  <c r="BJ648" i="46"/>
  <c r="BI648" i="46"/>
  <c r="AW648" i="46"/>
  <c r="AV648" i="46"/>
  <c r="AT648" i="46"/>
  <c r="AS648" i="46"/>
  <c r="AQ648" i="46"/>
  <c r="AP648" i="46"/>
  <c r="AO648" i="46"/>
  <c r="AN648" i="46"/>
  <c r="AM648" i="46"/>
  <c r="AL648" i="46"/>
  <c r="AR648" i="46" s="1"/>
  <c r="AK648" i="46"/>
  <c r="BN648" i="46" s="1"/>
  <c r="AJ648" i="46"/>
  <c r="AI648" i="46"/>
  <c r="AH648" i="46"/>
  <c r="AE648" i="46"/>
  <c r="AF648" i="46" s="1"/>
  <c r="AG648" i="46" s="1"/>
  <c r="AC648" i="46"/>
  <c r="W648" i="46"/>
  <c r="V648" i="46"/>
  <c r="U648" i="46"/>
  <c r="T648" i="46"/>
  <c r="S648" i="46"/>
  <c r="R648" i="46"/>
  <c r="Q648" i="46"/>
  <c r="BS647" i="46"/>
  <c r="BM647" i="46"/>
  <c r="BL647" i="46"/>
  <c r="BJ647" i="46"/>
  <c r="BN647" i="46" s="1"/>
  <c r="BI647" i="46"/>
  <c r="BE647" i="46"/>
  <c r="AZ647" i="46"/>
  <c r="AW647" i="46"/>
  <c r="AV647" i="46"/>
  <c r="AU647" i="46"/>
  <c r="BB647" i="46" s="1"/>
  <c r="AT647" i="46"/>
  <c r="AS647" i="46"/>
  <c r="BO647" i="46" s="1"/>
  <c r="AR647" i="46"/>
  <c r="AQ647" i="46"/>
  <c r="AO647" i="46"/>
  <c r="AP647" i="46" s="1"/>
  <c r="AN647" i="46"/>
  <c r="AM647" i="46"/>
  <c r="AL647" i="46"/>
  <c r="AK647" i="46"/>
  <c r="AJ647" i="46"/>
  <c r="AI647" i="46"/>
  <c r="AH647" i="46"/>
  <c r="AF647" i="46"/>
  <c r="AG647" i="46" s="1"/>
  <c r="AE647" i="46"/>
  <c r="AC647" i="46"/>
  <c r="W647" i="46"/>
  <c r="V647" i="46"/>
  <c r="U647" i="46"/>
  <c r="T647" i="46"/>
  <c r="S647" i="46"/>
  <c r="R647" i="46"/>
  <c r="Q647" i="46"/>
  <c r="BS646" i="46"/>
  <c r="BM646" i="46"/>
  <c r="BL646" i="46"/>
  <c r="BJ646" i="46"/>
  <c r="BI646" i="46"/>
  <c r="AW646" i="46"/>
  <c r="AV646" i="46"/>
  <c r="AT646" i="46"/>
  <c r="AS646" i="46"/>
  <c r="AQ646" i="46"/>
  <c r="AO646" i="46"/>
  <c r="AP646" i="46" s="1"/>
  <c r="AN646" i="46"/>
  <c r="AM646" i="46"/>
  <c r="AL646" i="46"/>
  <c r="AR646" i="46" s="1"/>
  <c r="AK646" i="46"/>
  <c r="AU646" i="46" s="1"/>
  <c r="BF646" i="46" s="1"/>
  <c r="AJ646" i="46"/>
  <c r="AI646" i="46"/>
  <c r="AH646" i="46"/>
  <c r="AF646" i="46"/>
  <c r="AG646" i="46" s="1"/>
  <c r="AE646" i="46"/>
  <c r="AC646" i="46"/>
  <c r="W646" i="46"/>
  <c r="V646" i="46"/>
  <c r="U646" i="46"/>
  <c r="T646" i="46"/>
  <c r="S646" i="46"/>
  <c r="R646" i="46"/>
  <c r="Q646" i="46"/>
  <c r="BS645" i="46"/>
  <c r="BP645" i="46"/>
  <c r="BM645" i="46"/>
  <c r="BL645" i="46"/>
  <c r="BJ645" i="46"/>
  <c r="BI645" i="46"/>
  <c r="AX645" i="46"/>
  <c r="BT645" i="46" s="1"/>
  <c r="AW645" i="46"/>
  <c r="BG645" i="46" s="1"/>
  <c r="BH645" i="46" s="1"/>
  <c r="AV645" i="46"/>
  <c r="AT645" i="46"/>
  <c r="AS645" i="46"/>
  <c r="AQ645" i="46"/>
  <c r="AO645" i="46"/>
  <c r="AP645" i="46" s="1"/>
  <c r="AN645" i="46"/>
  <c r="AM645" i="46"/>
  <c r="AL645" i="46"/>
  <c r="AR645" i="46" s="1"/>
  <c r="AK645" i="46"/>
  <c r="BN645" i="46" s="1"/>
  <c r="AJ645" i="46"/>
  <c r="AI645" i="46"/>
  <c r="AH645" i="46"/>
  <c r="AF645" i="46"/>
  <c r="AG645" i="46" s="1"/>
  <c r="AE645" i="46"/>
  <c r="AC645" i="46"/>
  <c r="W645" i="46"/>
  <c r="V645" i="46"/>
  <c r="U645" i="46"/>
  <c r="T645" i="46"/>
  <c r="S645" i="46"/>
  <c r="R645" i="46"/>
  <c r="Q645" i="46"/>
  <c r="BS644" i="46"/>
  <c r="BN644" i="46"/>
  <c r="BM644" i="46"/>
  <c r="BL644" i="46"/>
  <c r="BJ644" i="46"/>
  <c r="BI644" i="46"/>
  <c r="AW644" i="46"/>
  <c r="AV644" i="46"/>
  <c r="AT644" i="46"/>
  <c r="AS644" i="46"/>
  <c r="BO644" i="46" s="1"/>
  <c r="AQ644" i="46"/>
  <c r="AP644" i="46"/>
  <c r="AO644" i="46"/>
  <c r="AN644" i="46"/>
  <c r="AM644" i="46"/>
  <c r="AL644" i="46"/>
  <c r="AR644" i="46" s="1"/>
  <c r="AK644" i="46"/>
  <c r="AU644" i="46" s="1"/>
  <c r="AJ644" i="46"/>
  <c r="AI644" i="46"/>
  <c r="AH644" i="46"/>
  <c r="AE644" i="46"/>
  <c r="AF644" i="46" s="1"/>
  <c r="AG644" i="46" s="1"/>
  <c r="AC644" i="46"/>
  <c r="W644" i="46"/>
  <c r="V644" i="46"/>
  <c r="U644" i="46"/>
  <c r="T644" i="46"/>
  <c r="S644" i="46"/>
  <c r="R644" i="46"/>
  <c r="Q644" i="46"/>
  <c r="BS643" i="46"/>
  <c r="BM643" i="46"/>
  <c r="BL643" i="46"/>
  <c r="BJ643" i="46"/>
  <c r="BI643" i="46"/>
  <c r="BG643" i="46"/>
  <c r="BH643" i="46" s="1"/>
  <c r="AW643" i="46"/>
  <c r="AV643" i="46"/>
  <c r="AX643" i="46" s="1"/>
  <c r="AU643" i="46"/>
  <c r="AT643" i="46"/>
  <c r="AS643" i="46"/>
  <c r="AQ643" i="46"/>
  <c r="AO643" i="46"/>
  <c r="AP643" i="46" s="1"/>
  <c r="AN643" i="46"/>
  <c r="AM643" i="46"/>
  <c r="AL643" i="46"/>
  <c r="AR643" i="46" s="1"/>
  <c r="AK643" i="46"/>
  <c r="AJ643" i="46"/>
  <c r="AI643" i="46"/>
  <c r="AH643" i="46"/>
  <c r="AE643" i="46"/>
  <c r="AC643" i="46"/>
  <c r="W643" i="46"/>
  <c r="V643" i="46"/>
  <c r="U643" i="46"/>
  <c r="T643" i="46"/>
  <c r="S643" i="46"/>
  <c r="R643" i="46"/>
  <c r="Q643" i="46"/>
  <c r="BS642" i="46"/>
  <c r="BM642" i="46"/>
  <c r="BL642" i="46"/>
  <c r="BJ642" i="46"/>
  <c r="BI642" i="46"/>
  <c r="AX642" i="46"/>
  <c r="AW642" i="46"/>
  <c r="AY642" i="46" s="1"/>
  <c r="AV642" i="46"/>
  <c r="AT642" i="46"/>
  <c r="AS642" i="46"/>
  <c r="BO642" i="46" s="1"/>
  <c r="AR642" i="46"/>
  <c r="AQ642" i="46"/>
  <c r="AO642" i="46"/>
  <c r="AP642" i="46" s="1"/>
  <c r="AN642" i="46"/>
  <c r="AM642" i="46"/>
  <c r="AL642" i="46"/>
  <c r="AK642" i="46"/>
  <c r="AJ642" i="46"/>
  <c r="AI642" i="46"/>
  <c r="AH642" i="46"/>
  <c r="AF642" i="46"/>
  <c r="AG642" i="46" s="1"/>
  <c r="AE642" i="46"/>
  <c r="AC642" i="46"/>
  <c r="W642" i="46"/>
  <c r="V642" i="46"/>
  <c r="U642" i="46"/>
  <c r="T642" i="46"/>
  <c r="S642" i="46"/>
  <c r="R642" i="46"/>
  <c r="Q642" i="46"/>
  <c r="BS641" i="46"/>
  <c r="BM641" i="46"/>
  <c r="BL641" i="46"/>
  <c r="BJ641" i="46"/>
  <c r="BI641" i="46"/>
  <c r="AW641" i="46"/>
  <c r="AV641" i="46"/>
  <c r="AT641" i="46"/>
  <c r="AS641" i="46"/>
  <c r="AQ641" i="46"/>
  <c r="AO641" i="46"/>
  <c r="AP641" i="46" s="1"/>
  <c r="AN641" i="46"/>
  <c r="AM641" i="46"/>
  <c r="AL641" i="46"/>
  <c r="AR641" i="46" s="1"/>
  <c r="AK641" i="46"/>
  <c r="BN641" i="46" s="1"/>
  <c r="AJ641" i="46"/>
  <c r="AI641" i="46"/>
  <c r="AH641" i="46"/>
  <c r="AE641" i="46"/>
  <c r="AF641" i="46" s="1"/>
  <c r="AG641" i="46" s="1"/>
  <c r="AC641" i="46"/>
  <c r="W641" i="46"/>
  <c r="V641" i="46"/>
  <c r="U641" i="46"/>
  <c r="T641" i="46"/>
  <c r="S641" i="46"/>
  <c r="R641" i="46"/>
  <c r="Q641" i="46"/>
  <c r="BS640" i="46"/>
  <c r="BM640" i="46"/>
  <c r="BL640" i="46"/>
  <c r="BJ640" i="46"/>
  <c r="BI640" i="46"/>
  <c r="BG640" i="46"/>
  <c r="BH640" i="46" s="1"/>
  <c r="AW640" i="46"/>
  <c r="AV640" i="46"/>
  <c r="AX640" i="46" s="1"/>
  <c r="BT640" i="46" s="1"/>
  <c r="AU640" i="46"/>
  <c r="BF640" i="46" s="1"/>
  <c r="AT640" i="46"/>
  <c r="AS640" i="46"/>
  <c r="BO640" i="46" s="1"/>
  <c r="AQ640" i="46"/>
  <c r="AP640" i="46"/>
  <c r="AO640" i="46"/>
  <c r="AN640" i="46"/>
  <c r="AM640" i="46"/>
  <c r="AL640" i="46"/>
  <c r="AR640" i="46" s="1"/>
  <c r="AK640" i="46"/>
  <c r="BN640" i="46" s="1"/>
  <c r="AJ640" i="46"/>
  <c r="AI640" i="46"/>
  <c r="AH640" i="46"/>
  <c r="AE640" i="46"/>
  <c r="AF640" i="46" s="1"/>
  <c r="AG640" i="46" s="1"/>
  <c r="AC640" i="46"/>
  <c r="W640" i="46"/>
  <c r="V640" i="46"/>
  <c r="U640" i="46"/>
  <c r="T640" i="46"/>
  <c r="S640" i="46"/>
  <c r="R640" i="46"/>
  <c r="Q640" i="46"/>
  <c r="BS639" i="46"/>
  <c r="BM639" i="46"/>
  <c r="BL639" i="46"/>
  <c r="BO639" i="46" s="1"/>
  <c r="BJ639" i="46"/>
  <c r="BI639" i="46"/>
  <c r="BG639" i="46"/>
  <c r="BH639" i="46" s="1"/>
  <c r="AY639" i="46"/>
  <c r="AX639" i="46"/>
  <c r="BT639" i="46" s="1"/>
  <c r="AW639" i="46"/>
  <c r="AV639" i="46"/>
  <c r="AU639" i="46"/>
  <c r="BE639" i="46" s="1"/>
  <c r="AT639" i="46"/>
  <c r="AS639" i="46"/>
  <c r="AR639" i="46"/>
  <c r="AQ639" i="46"/>
  <c r="AP639" i="46"/>
  <c r="AO639" i="46"/>
  <c r="AN639" i="46"/>
  <c r="AM639" i="46"/>
  <c r="AL639" i="46"/>
  <c r="AK639" i="46"/>
  <c r="AJ639" i="46"/>
  <c r="AI639" i="46"/>
  <c r="AH639" i="46"/>
  <c r="AE639" i="46"/>
  <c r="AC639" i="46"/>
  <c r="W639" i="46"/>
  <c r="V639" i="46"/>
  <c r="U639" i="46"/>
  <c r="T639" i="46"/>
  <c r="S639" i="46"/>
  <c r="R639" i="46"/>
  <c r="Q639" i="46"/>
  <c r="BS638" i="46"/>
  <c r="BM638" i="46"/>
  <c r="BL638" i="46"/>
  <c r="BJ638" i="46"/>
  <c r="BI638" i="46"/>
  <c r="AW638" i="46"/>
  <c r="AV638" i="46"/>
  <c r="AT638" i="46"/>
  <c r="AS638" i="46"/>
  <c r="AQ638" i="46"/>
  <c r="AO638" i="46"/>
  <c r="AP638" i="46" s="1"/>
  <c r="AN638" i="46"/>
  <c r="AM638" i="46"/>
  <c r="AL638" i="46"/>
  <c r="AR638" i="46" s="1"/>
  <c r="AK638" i="46"/>
  <c r="AU638" i="46" s="1"/>
  <c r="BF638" i="46" s="1"/>
  <c r="AJ638" i="46"/>
  <c r="AI638" i="46"/>
  <c r="AH638" i="46"/>
  <c r="AF638" i="46"/>
  <c r="AG638" i="46" s="1"/>
  <c r="AE638" i="46"/>
  <c r="AC638" i="46"/>
  <c r="W638" i="46"/>
  <c r="V638" i="46"/>
  <c r="U638" i="46"/>
  <c r="T638" i="46"/>
  <c r="S638" i="46"/>
  <c r="R638" i="46"/>
  <c r="Q638" i="46"/>
  <c r="BS637" i="46"/>
  <c r="BP637" i="46"/>
  <c r="BM637" i="46"/>
  <c r="BL637" i="46"/>
  <c r="BJ637" i="46"/>
  <c r="BI637" i="46"/>
  <c r="AW637" i="46"/>
  <c r="BG637" i="46" s="1"/>
  <c r="BH637" i="46" s="1"/>
  <c r="AV637" i="46"/>
  <c r="AX637" i="46" s="1"/>
  <c r="BT637" i="46" s="1"/>
  <c r="AT637" i="46"/>
  <c r="AS637" i="46"/>
  <c r="BO637" i="46" s="1"/>
  <c r="AR637" i="46"/>
  <c r="AQ637" i="46"/>
  <c r="AO637" i="46"/>
  <c r="AP637" i="46" s="1"/>
  <c r="AN637" i="46"/>
  <c r="AM637" i="46"/>
  <c r="AL637" i="46"/>
  <c r="AK637" i="46"/>
  <c r="AJ637" i="46"/>
  <c r="AI637" i="46"/>
  <c r="AH637" i="46"/>
  <c r="AE637" i="46"/>
  <c r="AF637" i="46" s="1"/>
  <c r="AG637" i="46" s="1"/>
  <c r="AC637" i="46"/>
  <c r="W637" i="46"/>
  <c r="V637" i="46"/>
  <c r="U637" i="46"/>
  <c r="T637" i="46"/>
  <c r="S637" i="46"/>
  <c r="R637" i="46"/>
  <c r="Q637" i="46"/>
  <c r="BS636" i="46"/>
  <c r="BN636" i="46"/>
  <c r="BM636" i="46"/>
  <c r="BL636" i="46"/>
  <c r="BJ636" i="46"/>
  <c r="BI636" i="46"/>
  <c r="BF636" i="46"/>
  <c r="AW636" i="46"/>
  <c r="AV636" i="46"/>
  <c r="AU636" i="46"/>
  <c r="BB636" i="46" s="1"/>
  <c r="AT636" i="46"/>
  <c r="AS636" i="46"/>
  <c r="AQ636" i="46"/>
  <c r="AP636" i="46"/>
  <c r="AO636" i="46"/>
  <c r="AN636" i="46"/>
  <c r="AM636" i="46"/>
  <c r="AL636" i="46"/>
  <c r="AR636" i="46" s="1"/>
  <c r="AK636" i="46"/>
  <c r="AJ636" i="46"/>
  <c r="AI636" i="46"/>
  <c r="AH636" i="46"/>
  <c r="AE636" i="46"/>
  <c r="AF636" i="46" s="1"/>
  <c r="AG636" i="46" s="1"/>
  <c r="AC636" i="46"/>
  <c r="W636" i="46"/>
  <c r="V636" i="46"/>
  <c r="U636" i="46"/>
  <c r="T636" i="46"/>
  <c r="S636" i="46"/>
  <c r="R636" i="46"/>
  <c r="Q636" i="46"/>
  <c r="BS635" i="46"/>
  <c r="BM635" i="46"/>
  <c r="BL635" i="46"/>
  <c r="BJ635" i="46"/>
  <c r="BI635" i="46"/>
  <c r="BG635" i="46"/>
  <c r="BH635" i="46" s="1"/>
  <c r="AW635" i="46"/>
  <c r="AV635" i="46"/>
  <c r="AX635" i="46" s="1"/>
  <c r="AU635" i="46"/>
  <c r="AT635" i="46"/>
  <c r="AS635" i="46"/>
  <c r="AQ635" i="46"/>
  <c r="AO635" i="46"/>
  <c r="AP635" i="46" s="1"/>
  <c r="AN635" i="46"/>
  <c r="AM635" i="46"/>
  <c r="AL635" i="46"/>
  <c r="AR635" i="46" s="1"/>
  <c r="AK635" i="46"/>
  <c r="BN635" i="46" s="1"/>
  <c r="AJ635" i="46"/>
  <c r="AI635" i="46"/>
  <c r="AH635" i="46"/>
  <c r="AE635" i="46"/>
  <c r="AC635" i="46"/>
  <c r="W635" i="46"/>
  <c r="V635" i="46"/>
  <c r="U635" i="46"/>
  <c r="T635" i="46"/>
  <c r="S635" i="46"/>
  <c r="R635" i="46"/>
  <c r="Q635" i="46"/>
  <c r="BS634" i="46"/>
  <c r="BP634" i="46"/>
  <c r="BO634" i="46"/>
  <c r="BM634" i="46"/>
  <c r="BL634" i="46"/>
  <c r="BJ634" i="46"/>
  <c r="BI634" i="46"/>
  <c r="BH634" i="46"/>
  <c r="BG634" i="46"/>
  <c r="AX634" i="46"/>
  <c r="BT634" i="46" s="1"/>
  <c r="AW634" i="46"/>
  <c r="AV634" i="46"/>
  <c r="AT634" i="46"/>
  <c r="AS634" i="46"/>
  <c r="AR634" i="46"/>
  <c r="AQ634" i="46"/>
  <c r="AO634" i="46"/>
  <c r="AP634" i="46" s="1"/>
  <c r="AN634" i="46"/>
  <c r="AM634" i="46"/>
  <c r="AL634" i="46"/>
  <c r="AK634" i="46"/>
  <c r="AJ634" i="46"/>
  <c r="AI634" i="46"/>
  <c r="AH634" i="46"/>
  <c r="AF634" i="46"/>
  <c r="AG634" i="46" s="1"/>
  <c r="AE634" i="46"/>
  <c r="AC634" i="46"/>
  <c r="W634" i="46"/>
  <c r="V634" i="46"/>
  <c r="U634" i="46"/>
  <c r="T634" i="46"/>
  <c r="S634" i="46"/>
  <c r="R634" i="46"/>
  <c r="Q634" i="46"/>
  <c r="BS633" i="46"/>
  <c r="BM633" i="46"/>
  <c r="BL633" i="46"/>
  <c r="BJ633" i="46"/>
  <c r="BI633" i="46"/>
  <c r="AW633" i="46"/>
  <c r="AV633" i="46"/>
  <c r="AT633" i="46"/>
  <c r="AS633" i="46"/>
  <c r="AQ633" i="46"/>
  <c r="AO633" i="46"/>
  <c r="AP633" i="46" s="1"/>
  <c r="AN633" i="46"/>
  <c r="AM633" i="46"/>
  <c r="AL633" i="46"/>
  <c r="AR633" i="46" s="1"/>
  <c r="AK633" i="46"/>
  <c r="BN633" i="46" s="1"/>
  <c r="AJ633" i="46"/>
  <c r="AI633" i="46"/>
  <c r="AH633" i="46"/>
  <c r="AE633" i="46"/>
  <c r="AF633" i="46" s="1"/>
  <c r="AG633" i="46" s="1"/>
  <c r="AC633" i="46"/>
  <c r="W633" i="46"/>
  <c r="V633" i="46"/>
  <c r="U633" i="46"/>
  <c r="T633" i="46"/>
  <c r="S633" i="46"/>
  <c r="R633" i="46"/>
  <c r="Q633" i="46"/>
  <c r="BS632" i="46"/>
  <c r="BM632" i="46"/>
  <c r="BL632" i="46"/>
  <c r="BJ632" i="46"/>
  <c r="BI632" i="46"/>
  <c r="BB632" i="46"/>
  <c r="AW632" i="46"/>
  <c r="AV632" i="46"/>
  <c r="AX632" i="46" s="1"/>
  <c r="BT632" i="46" s="1"/>
  <c r="AU632" i="46"/>
  <c r="BF632" i="46" s="1"/>
  <c r="AT632" i="46"/>
  <c r="AS632" i="46"/>
  <c r="AQ632" i="46"/>
  <c r="AO632" i="46"/>
  <c r="AP632" i="46" s="1"/>
  <c r="AN632" i="46"/>
  <c r="AM632" i="46"/>
  <c r="AL632" i="46"/>
  <c r="AR632" i="46" s="1"/>
  <c r="AK632" i="46"/>
  <c r="AJ632" i="46"/>
  <c r="AI632" i="46"/>
  <c r="AH632" i="46"/>
  <c r="AE632" i="46"/>
  <c r="AF632" i="46" s="1"/>
  <c r="AG632" i="46" s="1"/>
  <c r="AC632" i="46"/>
  <c r="W632" i="46"/>
  <c r="V632" i="46"/>
  <c r="U632" i="46"/>
  <c r="T632" i="46"/>
  <c r="S632" i="46"/>
  <c r="R632" i="46"/>
  <c r="Q632" i="46"/>
  <c r="BS631" i="46"/>
  <c r="BM631" i="46"/>
  <c r="BL631" i="46"/>
  <c r="BJ631" i="46"/>
  <c r="BI631" i="46"/>
  <c r="BG631" i="46"/>
  <c r="BH631" i="46" s="1"/>
  <c r="AX631" i="46"/>
  <c r="BT631" i="46" s="1"/>
  <c r="AW631" i="46"/>
  <c r="AZ631" i="46" s="1"/>
  <c r="AV631" i="46"/>
  <c r="AU631" i="46"/>
  <c r="BB631" i="46" s="1"/>
  <c r="AT631" i="46"/>
  <c r="AS631" i="46"/>
  <c r="BO631" i="46" s="1"/>
  <c r="AQ631" i="46"/>
  <c r="AP631" i="46"/>
  <c r="AO631" i="46"/>
  <c r="AN631" i="46"/>
  <c r="AM631" i="46"/>
  <c r="AL631" i="46"/>
  <c r="AR631" i="46" s="1"/>
  <c r="AK631" i="46"/>
  <c r="BN631" i="46" s="1"/>
  <c r="AJ631" i="46"/>
  <c r="AI631" i="46"/>
  <c r="AH631" i="46"/>
  <c r="AE631" i="46"/>
  <c r="BP631" i="46" s="1"/>
  <c r="BK631" i="46" s="1"/>
  <c r="AC631" i="46"/>
  <c r="W631" i="46"/>
  <c r="V631" i="46"/>
  <c r="U631" i="46"/>
  <c r="T631" i="46"/>
  <c r="S631" i="46"/>
  <c r="R631" i="46"/>
  <c r="Q631" i="46"/>
  <c r="BS630" i="46"/>
  <c r="BM630" i="46"/>
  <c r="BL630" i="46"/>
  <c r="BJ630" i="46"/>
  <c r="BI630" i="46"/>
  <c r="AW630" i="46"/>
  <c r="BP630" i="46" s="1"/>
  <c r="AV630" i="46"/>
  <c r="AT630" i="46"/>
  <c r="AS630" i="46"/>
  <c r="BO630" i="46" s="1"/>
  <c r="AQ630" i="46"/>
  <c r="AO630" i="46"/>
  <c r="AP630" i="46" s="1"/>
  <c r="AN630" i="46"/>
  <c r="AM630" i="46"/>
  <c r="AL630" i="46"/>
  <c r="AR630" i="46" s="1"/>
  <c r="AK630" i="46"/>
  <c r="AU630" i="46" s="1"/>
  <c r="BF630" i="46" s="1"/>
  <c r="AJ630" i="46"/>
  <c r="AI630" i="46"/>
  <c r="AH630" i="46"/>
  <c r="AF630" i="46"/>
  <c r="AG630" i="46" s="1"/>
  <c r="AE630" i="46"/>
  <c r="AC630" i="46"/>
  <c r="W630" i="46"/>
  <c r="V630" i="46"/>
  <c r="U630" i="46"/>
  <c r="T630" i="46"/>
  <c r="S630" i="46"/>
  <c r="R630" i="46"/>
  <c r="Q630" i="46"/>
  <c r="BS629" i="46"/>
  <c r="BM629" i="46"/>
  <c r="BL629" i="46"/>
  <c r="BJ629" i="46"/>
  <c r="BI629" i="46"/>
  <c r="AX629" i="46"/>
  <c r="BT629" i="46" s="1"/>
  <c r="AW629" i="46"/>
  <c r="BG629" i="46" s="1"/>
  <c r="BH629" i="46" s="1"/>
  <c r="AV629" i="46"/>
  <c r="AT629" i="46"/>
  <c r="AS629" i="46"/>
  <c r="AR629" i="46"/>
  <c r="AQ629" i="46"/>
  <c r="AO629" i="46"/>
  <c r="AP629" i="46" s="1"/>
  <c r="AN629" i="46"/>
  <c r="AM629" i="46"/>
  <c r="AL629" i="46"/>
  <c r="AK629" i="46"/>
  <c r="AJ629" i="46"/>
  <c r="AI629" i="46"/>
  <c r="AH629" i="46"/>
  <c r="AG629" i="46"/>
  <c r="AF629" i="46"/>
  <c r="AE629" i="46"/>
  <c r="AC629" i="46"/>
  <c r="W629" i="46"/>
  <c r="V629" i="46"/>
  <c r="U629" i="46"/>
  <c r="T629" i="46"/>
  <c r="S629" i="46"/>
  <c r="R629" i="46"/>
  <c r="Q629" i="46"/>
  <c r="BS628" i="46"/>
  <c r="BM628" i="46"/>
  <c r="BL628" i="46"/>
  <c r="BJ628" i="46"/>
  <c r="BI628" i="46"/>
  <c r="AW628" i="46"/>
  <c r="AV628" i="46"/>
  <c r="AT628" i="46"/>
  <c r="AS628" i="46"/>
  <c r="AQ628" i="46"/>
  <c r="AP628" i="46"/>
  <c r="AO628" i="46"/>
  <c r="AN628" i="46"/>
  <c r="AM628" i="46"/>
  <c r="AL628" i="46"/>
  <c r="AR628" i="46" s="1"/>
  <c r="AK628" i="46"/>
  <c r="AJ628" i="46"/>
  <c r="AI628" i="46"/>
  <c r="AH628" i="46"/>
  <c r="AE628" i="46"/>
  <c r="AF628" i="46" s="1"/>
  <c r="AG628" i="46" s="1"/>
  <c r="AC628" i="46"/>
  <c r="W628" i="46"/>
  <c r="V628" i="46"/>
  <c r="U628" i="46"/>
  <c r="T628" i="46"/>
  <c r="S628" i="46"/>
  <c r="R628" i="46"/>
  <c r="Q628" i="46"/>
  <c r="BS627" i="46"/>
  <c r="BM627" i="46"/>
  <c r="BL627" i="46"/>
  <c r="BJ627" i="46"/>
  <c r="BI627" i="46"/>
  <c r="BH627" i="46"/>
  <c r="BG627" i="46"/>
  <c r="AW627" i="46"/>
  <c r="AV627" i="46"/>
  <c r="AX627" i="46" s="1"/>
  <c r="AU627" i="46"/>
  <c r="AT627" i="46"/>
  <c r="AS627" i="46"/>
  <c r="AQ627" i="46"/>
  <c r="AP627" i="46"/>
  <c r="AO627" i="46"/>
  <c r="AN627" i="46"/>
  <c r="AM627" i="46"/>
  <c r="AL627" i="46"/>
  <c r="AR627" i="46" s="1"/>
  <c r="AK627" i="46"/>
  <c r="AJ627" i="46"/>
  <c r="AI627" i="46"/>
  <c r="AH627" i="46"/>
  <c r="AE627" i="46"/>
  <c r="AC627" i="46"/>
  <c r="W627" i="46"/>
  <c r="V627" i="46"/>
  <c r="U627" i="46"/>
  <c r="T627" i="46"/>
  <c r="S627" i="46"/>
  <c r="R627" i="46"/>
  <c r="Q627" i="46"/>
  <c r="BS626" i="46"/>
  <c r="BM626" i="46"/>
  <c r="BL626" i="46"/>
  <c r="BJ626" i="46"/>
  <c r="BI626" i="46"/>
  <c r="AW626" i="46"/>
  <c r="BG626" i="46" s="1"/>
  <c r="BH626" i="46" s="1"/>
  <c r="AV626" i="46"/>
  <c r="AX626" i="46" s="1"/>
  <c r="BT626" i="46" s="1"/>
  <c r="AT626" i="46"/>
  <c r="AS626" i="46"/>
  <c r="BO626" i="46" s="1"/>
  <c r="AQ626" i="46"/>
  <c r="AO626" i="46"/>
  <c r="AP626" i="46" s="1"/>
  <c r="AN626" i="46"/>
  <c r="AM626" i="46"/>
  <c r="AL626" i="46"/>
  <c r="AR626" i="46" s="1"/>
  <c r="AK626" i="46"/>
  <c r="AJ626" i="46"/>
  <c r="AI626" i="46"/>
  <c r="AH626" i="46"/>
  <c r="AG626" i="46"/>
  <c r="AE626" i="46"/>
  <c r="AF626" i="46" s="1"/>
  <c r="AC626" i="46"/>
  <c r="W626" i="46"/>
  <c r="V626" i="46"/>
  <c r="U626" i="46"/>
  <c r="T626" i="46"/>
  <c r="S626" i="46"/>
  <c r="R626" i="46"/>
  <c r="Q626" i="46"/>
  <c r="BS625" i="46"/>
  <c r="BM625" i="46"/>
  <c r="BL625" i="46"/>
  <c r="BJ625" i="46"/>
  <c r="BI625" i="46"/>
  <c r="AW625" i="46"/>
  <c r="AV625" i="46"/>
  <c r="AT625" i="46"/>
  <c r="AS625" i="46"/>
  <c r="AQ625" i="46"/>
  <c r="AO625" i="46"/>
  <c r="AP625" i="46" s="1"/>
  <c r="AN625" i="46"/>
  <c r="AM625" i="46"/>
  <c r="AL625" i="46"/>
  <c r="AR625" i="46" s="1"/>
  <c r="AK625" i="46"/>
  <c r="BN625" i="46" s="1"/>
  <c r="AJ625" i="46"/>
  <c r="AI625" i="46"/>
  <c r="AH625" i="46"/>
  <c r="AF625" i="46"/>
  <c r="AG625" i="46" s="1"/>
  <c r="AE625" i="46"/>
  <c r="AC625" i="46"/>
  <c r="W625" i="46"/>
  <c r="V625" i="46"/>
  <c r="U625" i="46"/>
  <c r="T625" i="46"/>
  <c r="S625" i="46"/>
  <c r="R625" i="46"/>
  <c r="Q625" i="46"/>
  <c r="BS624" i="46"/>
  <c r="BM624" i="46"/>
  <c r="BL624" i="46"/>
  <c r="BJ624" i="46"/>
  <c r="BI624" i="46"/>
  <c r="AY624" i="46"/>
  <c r="AX624" i="46"/>
  <c r="AW624" i="46"/>
  <c r="BG624" i="46" s="1"/>
  <c r="BH624" i="46" s="1"/>
  <c r="AV624" i="46"/>
  <c r="AT624" i="46"/>
  <c r="AS624" i="46"/>
  <c r="AQ624" i="46"/>
  <c r="AO624" i="46"/>
  <c r="AP624" i="46" s="1"/>
  <c r="AN624" i="46"/>
  <c r="AM624" i="46"/>
  <c r="AL624" i="46"/>
  <c r="AR624" i="46" s="1"/>
  <c r="AK624" i="46"/>
  <c r="AJ624" i="46"/>
  <c r="AI624" i="46"/>
  <c r="AH624" i="46"/>
  <c r="AE624" i="46"/>
  <c r="AC624" i="46"/>
  <c r="W624" i="46"/>
  <c r="V624" i="46"/>
  <c r="U624" i="46"/>
  <c r="T624" i="46"/>
  <c r="S624" i="46"/>
  <c r="R624" i="46"/>
  <c r="Q624" i="46"/>
  <c r="BS623" i="46"/>
  <c r="BN623" i="46"/>
  <c r="BM623" i="46"/>
  <c r="BL623" i="46"/>
  <c r="BJ623" i="46"/>
  <c r="BI623" i="46"/>
  <c r="AW623" i="46"/>
  <c r="AV623" i="46"/>
  <c r="AU623" i="46"/>
  <c r="AT623" i="46"/>
  <c r="AS623" i="46"/>
  <c r="BO623" i="46" s="1"/>
  <c r="AR623" i="46"/>
  <c r="AQ623" i="46"/>
  <c r="AP623" i="46"/>
  <c r="AO623" i="46"/>
  <c r="AN623" i="46"/>
  <c r="AM623" i="46"/>
  <c r="AL623" i="46"/>
  <c r="AK623" i="46"/>
  <c r="AJ623" i="46"/>
  <c r="AI623" i="46"/>
  <c r="AH623" i="46"/>
  <c r="AF623" i="46"/>
  <c r="AG623" i="46" s="1"/>
  <c r="AE623" i="46"/>
  <c r="AC623" i="46"/>
  <c r="W623" i="46"/>
  <c r="V623" i="46"/>
  <c r="U623" i="46"/>
  <c r="T623" i="46"/>
  <c r="S623" i="46"/>
  <c r="R623" i="46"/>
  <c r="Q623" i="46"/>
  <c r="BS622" i="46"/>
  <c r="BM622" i="46"/>
  <c r="BL622" i="46"/>
  <c r="BJ622" i="46"/>
  <c r="BI622" i="46"/>
  <c r="AW622" i="46"/>
  <c r="AV622" i="46"/>
  <c r="AT622" i="46"/>
  <c r="AS622" i="46"/>
  <c r="AQ622" i="46"/>
  <c r="AO622" i="46"/>
  <c r="AP622" i="46" s="1"/>
  <c r="AN622" i="46"/>
  <c r="AM622" i="46"/>
  <c r="AL622" i="46"/>
  <c r="AR622" i="46" s="1"/>
  <c r="AK622" i="46"/>
  <c r="AU622" i="46" s="1"/>
  <c r="BE622" i="46" s="1"/>
  <c r="AJ622" i="46"/>
  <c r="AI622" i="46"/>
  <c r="AH622" i="46"/>
  <c r="AE622" i="46"/>
  <c r="AF622" i="46" s="1"/>
  <c r="AG622" i="46" s="1"/>
  <c r="AC622" i="46"/>
  <c r="W622" i="46"/>
  <c r="V622" i="46"/>
  <c r="U622" i="46"/>
  <c r="T622" i="46"/>
  <c r="S622" i="46"/>
  <c r="R622" i="46"/>
  <c r="Q622" i="46"/>
  <c r="BS621" i="46"/>
  <c r="BM621" i="46"/>
  <c r="BL621" i="46"/>
  <c r="BJ621" i="46"/>
  <c r="BI621" i="46"/>
  <c r="AW621" i="46"/>
  <c r="BG621" i="46" s="1"/>
  <c r="BH621" i="46" s="1"/>
  <c r="AV621" i="46"/>
  <c r="AX621" i="46" s="1"/>
  <c r="AT621" i="46"/>
  <c r="AS621" i="46"/>
  <c r="AR621" i="46"/>
  <c r="AQ621" i="46"/>
  <c r="AO621" i="46"/>
  <c r="AP621" i="46" s="1"/>
  <c r="AN621" i="46"/>
  <c r="AM621" i="46"/>
  <c r="AL621" i="46"/>
  <c r="AK621" i="46"/>
  <c r="AJ621" i="46"/>
  <c r="AI621" i="46"/>
  <c r="AH621" i="46"/>
  <c r="AE621" i="46"/>
  <c r="AF621" i="46" s="1"/>
  <c r="AG621" i="46" s="1"/>
  <c r="AC621" i="46"/>
  <c r="W621" i="46"/>
  <c r="V621" i="46"/>
  <c r="U621" i="46"/>
  <c r="T621" i="46"/>
  <c r="S621" i="46"/>
  <c r="R621" i="46"/>
  <c r="Q621" i="46"/>
  <c r="BS620" i="46"/>
  <c r="BM620" i="46"/>
  <c r="BL620" i="46"/>
  <c r="BJ620" i="46"/>
  <c r="BN620" i="46" s="1"/>
  <c r="BI620" i="46"/>
  <c r="BG620" i="46"/>
  <c r="BH620" i="46" s="1"/>
  <c r="AW620" i="46"/>
  <c r="AV620" i="46"/>
  <c r="AT620" i="46"/>
  <c r="AS620" i="46"/>
  <c r="AQ620" i="46"/>
  <c r="AO620" i="46"/>
  <c r="AP620" i="46" s="1"/>
  <c r="AN620" i="46"/>
  <c r="AM620" i="46"/>
  <c r="AL620" i="46"/>
  <c r="AR620" i="46" s="1"/>
  <c r="AK620" i="46"/>
  <c r="AU620" i="46" s="1"/>
  <c r="AJ620" i="46"/>
  <c r="AI620" i="46"/>
  <c r="AH620" i="46"/>
  <c r="AE620" i="46"/>
  <c r="AF620" i="46" s="1"/>
  <c r="AG620" i="46" s="1"/>
  <c r="AC620" i="46"/>
  <c r="W620" i="46"/>
  <c r="V620" i="46"/>
  <c r="U620" i="46"/>
  <c r="T620" i="46"/>
  <c r="S620" i="46"/>
  <c r="R620" i="46"/>
  <c r="Q620" i="46"/>
  <c r="BS619" i="46"/>
  <c r="BM619" i="46"/>
  <c r="BL619" i="46"/>
  <c r="BJ619" i="46"/>
  <c r="BI619" i="46"/>
  <c r="AW619" i="46"/>
  <c r="BG619" i="46" s="1"/>
  <c r="BH619" i="46" s="1"/>
  <c r="AV619" i="46"/>
  <c r="AT619" i="46"/>
  <c r="AS619" i="46"/>
  <c r="AQ619" i="46"/>
  <c r="AO619" i="46"/>
  <c r="AP619" i="46" s="1"/>
  <c r="AN619" i="46"/>
  <c r="AM619" i="46"/>
  <c r="AL619" i="46"/>
  <c r="AR619" i="46" s="1"/>
  <c r="AK619" i="46"/>
  <c r="BN619" i="46" s="1"/>
  <c r="AJ619" i="46"/>
  <c r="AI619" i="46"/>
  <c r="AH619" i="46"/>
  <c r="AE619" i="46"/>
  <c r="AC619" i="46"/>
  <c r="W619" i="46"/>
  <c r="V619" i="46"/>
  <c r="U619" i="46"/>
  <c r="T619" i="46"/>
  <c r="S619" i="46"/>
  <c r="R619" i="46"/>
  <c r="Q619" i="46"/>
  <c r="BS618" i="46"/>
  <c r="BP618" i="46"/>
  <c r="BM618" i="46"/>
  <c r="BL618" i="46"/>
  <c r="BO618" i="46" s="1"/>
  <c r="BJ618" i="46"/>
  <c r="BI618" i="46"/>
  <c r="BG618" i="46"/>
  <c r="BH618" i="46" s="1"/>
  <c r="AX618" i="46"/>
  <c r="BT618" i="46" s="1"/>
  <c r="AW618" i="46"/>
  <c r="AV618" i="46"/>
  <c r="AT618" i="46"/>
  <c r="AS618" i="46"/>
  <c r="AQ618" i="46"/>
  <c r="AP618" i="46"/>
  <c r="AO618" i="46"/>
  <c r="AN618" i="46"/>
  <c r="AM618" i="46"/>
  <c r="AL618" i="46"/>
  <c r="AR618" i="46" s="1"/>
  <c r="AK618" i="46"/>
  <c r="AJ618" i="46"/>
  <c r="AI618" i="46"/>
  <c r="AH618" i="46"/>
  <c r="AF618" i="46"/>
  <c r="AG618" i="46" s="1"/>
  <c r="AE618" i="46"/>
  <c r="AC618" i="46"/>
  <c r="W618" i="46"/>
  <c r="V618" i="46"/>
  <c r="U618" i="46"/>
  <c r="T618" i="46"/>
  <c r="S618" i="46"/>
  <c r="R618" i="46"/>
  <c r="Q618" i="46"/>
  <c r="BS617" i="46"/>
  <c r="BM617" i="46"/>
  <c r="BL617" i="46"/>
  <c r="BJ617" i="46"/>
  <c r="BI617" i="46"/>
  <c r="AX617" i="46"/>
  <c r="BT617" i="46" s="1"/>
  <c r="AW617" i="46"/>
  <c r="AV617" i="46"/>
  <c r="AT617" i="46"/>
  <c r="AS617" i="46"/>
  <c r="BO617" i="46" s="1"/>
  <c r="AQ617" i="46"/>
  <c r="AO617" i="46"/>
  <c r="AP617" i="46" s="1"/>
  <c r="AN617" i="46"/>
  <c r="AM617" i="46"/>
  <c r="AL617" i="46"/>
  <c r="AR617" i="46" s="1"/>
  <c r="AK617" i="46"/>
  <c r="AJ617" i="46"/>
  <c r="AI617" i="46"/>
  <c r="AH617" i="46"/>
  <c r="AG617" i="46"/>
  <c r="AF617" i="46"/>
  <c r="AE617" i="46"/>
  <c r="AC617" i="46"/>
  <c r="W617" i="46"/>
  <c r="V617" i="46"/>
  <c r="U617" i="46"/>
  <c r="T617" i="46"/>
  <c r="S617" i="46"/>
  <c r="R617" i="46"/>
  <c r="Q617" i="46"/>
  <c r="BS616" i="46"/>
  <c r="BM616" i="46"/>
  <c r="BL616" i="46"/>
  <c r="BJ616" i="46"/>
  <c r="BI616" i="46"/>
  <c r="AX616" i="46"/>
  <c r="BT616" i="46" s="1"/>
  <c r="AW616" i="46"/>
  <c r="BG616" i="46" s="1"/>
  <c r="BH616" i="46" s="1"/>
  <c r="AV616" i="46"/>
  <c r="AT616" i="46"/>
  <c r="AS616" i="46"/>
  <c r="AQ616" i="46"/>
  <c r="AP616" i="46"/>
  <c r="AO616" i="46"/>
  <c r="AN616" i="46"/>
  <c r="AM616" i="46"/>
  <c r="AL616" i="46"/>
  <c r="AR616" i="46" s="1"/>
  <c r="AK616" i="46"/>
  <c r="BN616" i="46" s="1"/>
  <c r="AJ616" i="46"/>
  <c r="AI616" i="46"/>
  <c r="AH616" i="46"/>
  <c r="AE616" i="46"/>
  <c r="AF616" i="46" s="1"/>
  <c r="AG616" i="46" s="1"/>
  <c r="AC616" i="46"/>
  <c r="W616" i="46"/>
  <c r="V616" i="46"/>
  <c r="U616" i="46"/>
  <c r="T616" i="46"/>
  <c r="S616" i="46"/>
  <c r="R616" i="46"/>
  <c r="Q616" i="46"/>
  <c r="BS615" i="46"/>
  <c r="BM615" i="46"/>
  <c r="BL615" i="46"/>
  <c r="BJ615" i="46"/>
  <c r="BI615" i="46"/>
  <c r="AW615" i="46"/>
  <c r="BG615" i="46" s="1"/>
  <c r="BH615" i="46" s="1"/>
  <c r="AV615" i="46"/>
  <c r="AT615" i="46"/>
  <c r="AS615" i="46"/>
  <c r="AQ615" i="46"/>
  <c r="AO615" i="46"/>
  <c r="AP615" i="46" s="1"/>
  <c r="AN615" i="46"/>
  <c r="AM615" i="46"/>
  <c r="AL615" i="46"/>
  <c r="AR615" i="46" s="1"/>
  <c r="AK615" i="46"/>
  <c r="BN615" i="46" s="1"/>
  <c r="AJ615" i="46"/>
  <c r="AI615" i="46"/>
  <c r="AH615" i="46"/>
  <c r="AE615" i="46"/>
  <c r="AF615" i="46" s="1"/>
  <c r="AG615" i="46" s="1"/>
  <c r="AC615" i="46"/>
  <c r="W615" i="46"/>
  <c r="V615" i="46"/>
  <c r="U615" i="46"/>
  <c r="T615" i="46"/>
  <c r="S615" i="46"/>
  <c r="R615" i="46"/>
  <c r="Q615" i="46"/>
  <c r="BS614" i="46"/>
  <c r="BM614" i="46"/>
  <c r="BL614" i="46"/>
  <c r="BJ614" i="46"/>
  <c r="BI614" i="46"/>
  <c r="AW614" i="46"/>
  <c r="AV614" i="46"/>
  <c r="AX614" i="46" s="1"/>
  <c r="BT614" i="46" s="1"/>
  <c r="AT614" i="46"/>
  <c r="AS614" i="46"/>
  <c r="AQ614" i="46"/>
  <c r="AO614" i="46"/>
  <c r="AP614" i="46" s="1"/>
  <c r="AN614" i="46"/>
  <c r="AM614" i="46"/>
  <c r="AL614" i="46"/>
  <c r="AR614" i="46" s="1"/>
  <c r="AK614" i="46"/>
  <c r="AJ614" i="46"/>
  <c r="AI614" i="46"/>
  <c r="AH614" i="46"/>
  <c r="AE614" i="46"/>
  <c r="AF614" i="46" s="1"/>
  <c r="AG614" i="46" s="1"/>
  <c r="AC614" i="46"/>
  <c r="W614" i="46"/>
  <c r="V614" i="46"/>
  <c r="U614" i="46"/>
  <c r="T614" i="46"/>
  <c r="S614" i="46"/>
  <c r="R614" i="46"/>
  <c r="Q614" i="46"/>
  <c r="BS613" i="46"/>
  <c r="BO613" i="46"/>
  <c r="BM613" i="46"/>
  <c r="BL613" i="46"/>
  <c r="BJ613" i="46"/>
  <c r="BI613" i="46"/>
  <c r="AW613" i="46"/>
  <c r="BG613" i="46" s="1"/>
  <c r="BH613" i="46" s="1"/>
  <c r="AV613" i="46"/>
  <c r="AX613" i="46" s="1"/>
  <c r="BT613" i="46" s="1"/>
  <c r="AT613" i="46"/>
  <c r="AS613" i="46"/>
  <c r="AQ613" i="46"/>
  <c r="AP613" i="46"/>
  <c r="AO613" i="46"/>
  <c r="AN613" i="46"/>
  <c r="AM613" i="46"/>
  <c r="AL613" i="46"/>
  <c r="AR613" i="46" s="1"/>
  <c r="AK613" i="46"/>
  <c r="AJ613" i="46"/>
  <c r="AI613" i="46"/>
  <c r="AH613" i="46"/>
  <c r="AE613" i="46"/>
  <c r="AF613" i="46" s="1"/>
  <c r="AG613" i="46" s="1"/>
  <c r="AC613" i="46"/>
  <c r="W613" i="46"/>
  <c r="V613" i="46"/>
  <c r="U613" i="46"/>
  <c r="T613" i="46"/>
  <c r="S613" i="46"/>
  <c r="R613" i="46"/>
  <c r="Q613" i="46"/>
  <c r="BS612" i="46"/>
  <c r="BO612" i="46"/>
  <c r="BN612" i="46"/>
  <c r="BM612" i="46"/>
  <c r="BL612" i="46"/>
  <c r="BJ612" i="46"/>
  <c r="BI612" i="46"/>
  <c r="BG612" i="46"/>
  <c r="BH612" i="46" s="1"/>
  <c r="AW612" i="46"/>
  <c r="AV612" i="46"/>
  <c r="BA612" i="46" s="1"/>
  <c r="BC612" i="46" s="1"/>
  <c r="AU612" i="46"/>
  <c r="BB612" i="46" s="1"/>
  <c r="AT612" i="46"/>
  <c r="AS612" i="46"/>
  <c r="AQ612" i="46"/>
  <c r="AO612" i="46"/>
  <c r="AP612" i="46" s="1"/>
  <c r="AN612" i="46"/>
  <c r="AM612" i="46"/>
  <c r="AL612" i="46"/>
  <c r="AR612" i="46" s="1"/>
  <c r="AK612" i="46"/>
  <c r="AJ612" i="46"/>
  <c r="AI612" i="46"/>
  <c r="AH612" i="46"/>
  <c r="AE612" i="46"/>
  <c r="AF612" i="46" s="1"/>
  <c r="AG612" i="46" s="1"/>
  <c r="AC612" i="46"/>
  <c r="W612" i="46"/>
  <c r="V612" i="46"/>
  <c r="U612" i="46"/>
  <c r="T612" i="46"/>
  <c r="S612" i="46"/>
  <c r="R612" i="46"/>
  <c r="Q612" i="46"/>
  <c r="BS611" i="46"/>
  <c r="BM611" i="46"/>
  <c r="BL611" i="46"/>
  <c r="BJ611" i="46"/>
  <c r="BI611" i="46"/>
  <c r="AW611" i="46"/>
  <c r="BG611" i="46" s="1"/>
  <c r="BH611" i="46" s="1"/>
  <c r="AV611" i="46"/>
  <c r="AT611" i="46"/>
  <c r="AS611" i="46"/>
  <c r="AQ611" i="46"/>
  <c r="AP611" i="46"/>
  <c r="AO611" i="46"/>
  <c r="AN611" i="46"/>
  <c r="AM611" i="46"/>
  <c r="AL611" i="46"/>
  <c r="AR611" i="46" s="1"/>
  <c r="AK611" i="46"/>
  <c r="BN611" i="46" s="1"/>
  <c r="AJ611" i="46"/>
  <c r="AI611" i="46"/>
  <c r="AH611" i="46"/>
  <c r="AE611" i="46"/>
  <c r="AF611" i="46" s="1"/>
  <c r="AG611" i="46" s="1"/>
  <c r="AC611" i="46"/>
  <c r="W611" i="46"/>
  <c r="V611" i="46"/>
  <c r="U611" i="46"/>
  <c r="T611" i="46"/>
  <c r="S611" i="46"/>
  <c r="R611" i="46"/>
  <c r="Q611" i="46"/>
  <c r="BS610" i="46"/>
  <c r="BM610" i="46"/>
  <c r="BL610" i="46"/>
  <c r="BJ610" i="46"/>
  <c r="BI610" i="46"/>
  <c r="AW610" i="46"/>
  <c r="BP610" i="46" s="1"/>
  <c r="AV610" i="46"/>
  <c r="AX610" i="46" s="1"/>
  <c r="AT610" i="46"/>
  <c r="AS610" i="46"/>
  <c r="BO610" i="46" s="1"/>
  <c r="AR610" i="46"/>
  <c r="AQ610" i="46"/>
  <c r="AO610" i="46"/>
  <c r="AP610" i="46" s="1"/>
  <c r="AN610" i="46"/>
  <c r="AM610" i="46"/>
  <c r="AL610" i="46"/>
  <c r="AK610" i="46"/>
  <c r="AJ610" i="46"/>
  <c r="AI610" i="46"/>
  <c r="AH610" i="46"/>
  <c r="AF610" i="46"/>
  <c r="AG610" i="46" s="1"/>
  <c r="AE610" i="46"/>
  <c r="AC610" i="46"/>
  <c r="W610" i="46"/>
  <c r="V610" i="46"/>
  <c r="U610" i="46"/>
  <c r="T610" i="46"/>
  <c r="S610" i="46"/>
  <c r="R610" i="46"/>
  <c r="Q610" i="46"/>
  <c r="BS609" i="46"/>
  <c r="BM609" i="46"/>
  <c r="BL609" i="46"/>
  <c r="BJ609" i="46"/>
  <c r="BI609" i="46"/>
  <c r="AW609" i="46"/>
  <c r="AV609" i="46"/>
  <c r="AT609" i="46"/>
  <c r="AS609" i="46"/>
  <c r="AQ609" i="46"/>
  <c r="AP609" i="46"/>
  <c r="AO609" i="46"/>
  <c r="AN609" i="46"/>
  <c r="AM609" i="46"/>
  <c r="AL609" i="46"/>
  <c r="AR609" i="46" s="1"/>
  <c r="AK609" i="46"/>
  <c r="BN609" i="46" s="1"/>
  <c r="AJ609" i="46"/>
  <c r="AI609" i="46"/>
  <c r="AH609" i="46"/>
  <c r="AE609" i="46"/>
  <c r="AF609" i="46" s="1"/>
  <c r="AG609" i="46" s="1"/>
  <c r="AC609" i="46"/>
  <c r="W609" i="46"/>
  <c r="V609" i="46"/>
  <c r="U609" i="46"/>
  <c r="T609" i="46"/>
  <c r="S609" i="46"/>
  <c r="R609" i="46"/>
  <c r="Q609" i="46"/>
  <c r="BS608" i="46"/>
  <c r="BM608" i="46"/>
  <c r="BL608" i="46"/>
  <c r="BJ608" i="46"/>
  <c r="BI608" i="46"/>
  <c r="AW608" i="46"/>
  <c r="BG608" i="46" s="1"/>
  <c r="BH608" i="46" s="1"/>
  <c r="AV608" i="46"/>
  <c r="AX608" i="46" s="1"/>
  <c r="BT608" i="46" s="1"/>
  <c r="AT608" i="46"/>
  <c r="AS608" i="46"/>
  <c r="BO608" i="46" s="1"/>
  <c r="AQ608" i="46"/>
  <c r="AP608" i="46"/>
  <c r="AO608" i="46"/>
  <c r="AN608" i="46"/>
  <c r="AM608" i="46"/>
  <c r="AL608" i="46"/>
  <c r="AR608" i="46" s="1"/>
  <c r="AK608" i="46"/>
  <c r="AJ608" i="46"/>
  <c r="AI608" i="46"/>
  <c r="AH608" i="46"/>
  <c r="AE608" i="46"/>
  <c r="AF608" i="46" s="1"/>
  <c r="AG608" i="46" s="1"/>
  <c r="AC608" i="46"/>
  <c r="W608" i="46"/>
  <c r="V608" i="46"/>
  <c r="U608" i="46"/>
  <c r="T608" i="46"/>
  <c r="S608" i="46"/>
  <c r="R608" i="46"/>
  <c r="Q608" i="46"/>
  <c r="BS607" i="46"/>
  <c r="BN607" i="46"/>
  <c r="BM607" i="46"/>
  <c r="BO607" i="46" s="1"/>
  <c r="BL607" i="46"/>
  <c r="BJ607" i="46"/>
  <c r="BI607" i="46"/>
  <c r="BF607" i="46"/>
  <c r="BE607" i="46"/>
  <c r="AX607" i="46"/>
  <c r="AW607" i="46"/>
  <c r="BP607" i="46" s="1"/>
  <c r="BK607" i="46" s="1"/>
  <c r="AV607" i="46"/>
  <c r="BA607" i="46" s="1"/>
  <c r="AU607" i="46"/>
  <c r="BB607" i="46" s="1"/>
  <c r="AT607" i="46"/>
  <c r="AS607" i="46"/>
  <c r="AQ607" i="46"/>
  <c r="AO607" i="46"/>
  <c r="AP607" i="46" s="1"/>
  <c r="AN607" i="46"/>
  <c r="AM607" i="46"/>
  <c r="AL607" i="46"/>
  <c r="AR607" i="46" s="1"/>
  <c r="AK607" i="46"/>
  <c r="AJ607" i="46"/>
  <c r="AI607" i="46"/>
  <c r="AH607" i="46"/>
  <c r="AF607" i="46"/>
  <c r="AG607" i="46" s="1"/>
  <c r="AE607" i="46"/>
  <c r="AC607" i="46"/>
  <c r="W607" i="46"/>
  <c r="V607" i="46"/>
  <c r="U607" i="46"/>
  <c r="T607" i="46"/>
  <c r="S607" i="46"/>
  <c r="R607" i="46"/>
  <c r="Q607" i="46"/>
  <c r="BS606" i="46"/>
  <c r="BM606" i="46"/>
  <c r="BL606" i="46"/>
  <c r="BJ606" i="46"/>
  <c r="BI606" i="46"/>
  <c r="AW606" i="46"/>
  <c r="AV606" i="46"/>
  <c r="AX606" i="46" s="1"/>
  <c r="BT606" i="46" s="1"/>
  <c r="AT606" i="46"/>
  <c r="AS606" i="46"/>
  <c r="AQ606" i="46"/>
  <c r="AO606" i="46"/>
  <c r="AP606" i="46" s="1"/>
  <c r="AN606" i="46"/>
  <c r="AM606" i="46"/>
  <c r="AL606" i="46"/>
  <c r="AR606" i="46" s="1"/>
  <c r="AK606" i="46"/>
  <c r="AJ606" i="46"/>
  <c r="AI606" i="46"/>
  <c r="AH606" i="46"/>
  <c r="AE606" i="46"/>
  <c r="AF606" i="46" s="1"/>
  <c r="AG606" i="46" s="1"/>
  <c r="AC606" i="46"/>
  <c r="W606" i="46"/>
  <c r="V606" i="46"/>
  <c r="U606" i="46"/>
  <c r="T606" i="46"/>
  <c r="S606" i="46"/>
  <c r="R606" i="46"/>
  <c r="Q606" i="46"/>
  <c r="BS605" i="46"/>
  <c r="BM605" i="46"/>
  <c r="BL605" i="46"/>
  <c r="BJ605" i="46"/>
  <c r="BI605" i="46"/>
  <c r="AX605" i="46"/>
  <c r="AW605" i="46"/>
  <c r="BG605" i="46" s="1"/>
  <c r="BH605" i="46" s="1"/>
  <c r="AV605" i="46"/>
  <c r="AT605" i="46"/>
  <c r="AS605" i="46"/>
  <c r="BO605" i="46" s="1"/>
  <c r="AQ605" i="46"/>
  <c r="AO605" i="46"/>
  <c r="AP605" i="46" s="1"/>
  <c r="AN605" i="46"/>
  <c r="AM605" i="46"/>
  <c r="AL605" i="46"/>
  <c r="AR605" i="46" s="1"/>
  <c r="AK605" i="46"/>
  <c r="AJ605" i="46"/>
  <c r="AI605" i="46"/>
  <c r="AH605" i="46"/>
  <c r="AE605" i="46"/>
  <c r="AF605" i="46" s="1"/>
  <c r="AG605" i="46" s="1"/>
  <c r="AC605" i="46"/>
  <c r="W605" i="46"/>
  <c r="V605" i="46"/>
  <c r="U605" i="46"/>
  <c r="T605" i="46"/>
  <c r="S605" i="46"/>
  <c r="R605" i="46"/>
  <c r="Q605" i="46"/>
  <c r="BS604" i="46"/>
  <c r="BN604" i="46"/>
  <c r="BM604" i="46"/>
  <c r="BL604" i="46"/>
  <c r="BJ604" i="46"/>
  <c r="BI604" i="46"/>
  <c r="AW604" i="46"/>
  <c r="BG604" i="46" s="1"/>
  <c r="BH604" i="46" s="1"/>
  <c r="AV604" i="46"/>
  <c r="AT604" i="46"/>
  <c r="AS604" i="46"/>
  <c r="BO604" i="46" s="1"/>
  <c r="AQ604" i="46"/>
  <c r="AO604" i="46"/>
  <c r="AP604" i="46" s="1"/>
  <c r="AN604" i="46"/>
  <c r="AM604" i="46"/>
  <c r="AL604" i="46"/>
  <c r="AR604" i="46" s="1"/>
  <c r="AK604" i="46"/>
  <c r="AU604" i="46" s="1"/>
  <c r="BB604" i="46" s="1"/>
  <c r="AJ604" i="46"/>
  <c r="AI604" i="46"/>
  <c r="AH604" i="46"/>
  <c r="AG604" i="46"/>
  <c r="AF604" i="46"/>
  <c r="AE604" i="46"/>
  <c r="AC604" i="46"/>
  <c r="W604" i="46"/>
  <c r="V604" i="46"/>
  <c r="U604" i="46"/>
  <c r="T604" i="46"/>
  <c r="S604" i="46"/>
  <c r="R604" i="46"/>
  <c r="Q604" i="46"/>
  <c r="BS603" i="46"/>
  <c r="BM603" i="46"/>
  <c r="BL603" i="46"/>
  <c r="BJ603" i="46"/>
  <c r="BI603" i="46"/>
  <c r="AW603" i="46"/>
  <c r="BG603" i="46" s="1"/>
  <c r="BH603" i="46" s="1"/>
  <c r="AV603" i="46"/>
  <c r="AT603" i="46"/>
  <c r="AS603" i="46"/>
  <c r="BO603" i="46" s="1"/>
  <c r="AQ603" i="46"/>
  <c r="AP603" i="46"/>
  <c r="AO603" i="46"/>
  <c r="AN603" i="46"/>
  <c r="AM603" i="46"/>
  <c r="AL603" i="46"/>
  <c r="AR603" i="46" s="1"/>
  <c r="AK603" i="46"/>
  <c r="AJ603" i="46"/>
  <c r="AI603" i="46"/>
  <c r="AH603" i="46"/>
  <c r="AF603" i="46"/>
  <c r="AG603" i="46" s="1"/>
  <c r="AE603" i="46"/>
  <c r="AC603" i="46"/>
  <c r="W603" i="46"/>
  <c r="V603" i="46"/>
  <c r="U603" i="46"/>
  <c r="T603" i="46"/>
  <c r="S603" i="46"/>
  <c r="R603" i="46"/>
  <c r="Q603" i="46"/>
  <c r="BS602" i="46"/>
  <c r="BM602" i="46"/>
  <c r="BL602" i="46"/>
  <c r="BJ602" i="46"/>
  <c r="BI602" i="46"/>
  <c r="BG602" i="46"/>
  <c r="BH602" i="46" s="1"/>
  <c r="AX602" i="46"/>
  <c r="BT602" i="46" s="1"/>
  <c r="AW602" i="46"/>
  <c r="AV602" i="46"/>
  <c r="AT602" i="46"/>
  <c r="AS602" i="46"/>
  <c r="AR602" i="46"/>
  <c r="AQ602" i="46"/>
  <c r="AO602" i="46"/>
  <c r="AP602" i="46" s="1"/>
  <c r="AN602" i="46"/>
  <c r="AM602" i="46"/>
  <c r="AL602" i="46"/>
  <c r="AK602" i="46"/>
  <c r="AJ602" i="46"/>
  <c r="AI602" i="46"/>
  <c r="AH602" i="46"/>
  <c r="AG602" i="46"/>
  <c r="AE602" i="46"/>
  <c r="AF602" i="46" s="1"/>
  <c r="AC602" i="46"/>
  <c r="W602" i="46"/>
  <c r="V602" i="46"/>
  <c r="U602" i="46"/>
  <c r="T602" i="46"/>
  <c r="S602" i="46"/>
  <c r="R602" i="46"/>
  <c r="Q602" i="46"/>
  <c r="BS601" i="46"/>
  <c r="BM601" i="46"/>
  <c r="BL601" i="46"/>
  <c r="BJ601" i="46"/>
  <c r="BI601" i="46"/>
  <c r="AW601" i="46"/>
  <c r="AV601" i="46"/>
  <c r="AX601" i="46" s="1"/>
  <c r="AT601" i="46"/>
  <c r="AS601" i="46"/>
  <c r="AQ601" i="46"/>
  <c r="AP601" i="46"/>
  <c r="AO601" i="46"/>
  <c r="AN601" i="46"/>
  <c r="AM601" i="46"/>
  <c r="AL601" i="46"/>
  <c r="AR601" i="46" s="1"/>
  <c r="AK601" i="46"/>
  <c r="AU601" i="46" s="1"/>
  <c r="BB601" i="46" s="1"/>
  <c r="AJ601" i="46"/>
  <c r="AI601" i="46"/>
  <c r="AH601" i="46"/>
  <c r="AE601" i="46"/>
  <c r="AF601" i="46" s="1"/>
  <c r="AG601" i="46" s="1"/>
  <c r="AC601" i="46"/>
  <c r="W601" i="46"/>
  <c r="V601" i="46"/>
  <c r="U601" i="46"/>
  <c r="T601" i="46"/>
  <c r="S601" i="46"/>
  <c r="R601" i="46"/>
  <c r="Q601" i="46"/>
  <c r="BS600" i="46"/>
  <c r="BM600" i="46"/>
  <c r="BL600" i="46"/>
  <c r="BJ600" i="46"/>
  <c r="BI600" i="46"/>
  <c r="BG600" i="46"/>
  <c r="BH600" i="46" s="1"/>
  <c r="AW600" i="46"/>
  <c r="AV600" i="46"/>
  <c r="AX600" i="46" s="1"/>
  <c r="BT600" i="46" s="1"/>
  <c r="AT600" i="46"/>
  <c r="AS600" i="46"/>
  <c r="AQ600" i="46"/>
  <c r="AO600" i="46"/>
  <c r="AP600" i="46" s="1"/>
  <c r="AN600" i="46"/>
  <c r="AM600" i="46"/>
  <c r="AL600" i="46"/>
  <c r="AR600" i="46" s="1"/>
  <c r="AK600" i="46"/>
  <c r="AJ600" i="46"/>
  <c r="AI600" i="46"/>
  <c r="AH600" i="46"/>
  <c r="AE600" i="46"/>
  <c r="AF600" i="46" s="1"/>
  <c r="AG600" i="46" s="1"/>
  <c r="AC600" i="46"/>
  <c r="W600" i="46"/>
  <c r="V600" i="46"/>
  <c r="U600" i="46"/>
  <c r="T600" i="46"/>
  <c r="S600" i="46"/>
  <c r="R600" i="46"/>
  <c r="Q600" i="46"/>
  <c r="BS599" i="46"/>
  <c r="BO599" i="46"/>
  <c r="BM599" i="46"/>
  <c r="BL599" i="46"/>
  <c r="BJ599" i="46"/>
  <c r="BI599" i="46"/>
  <c r="AW599" i="46"/>
  <c r="BP599" i="46" s="1"/>
  <c r="AV599" i="46"/>
  <c r="AT599" i="46"/>
  <c r="AS599" i="46"/>
  <c r="AR599" i="46"/>
  <c r="AQ599" i="46"/>
  <c r="AO599" i="46"/>
  <c r="AP599" i="46" s="1"/>
  <c r="AN599" i="46"/>
  <c r="AM599" i="46"/>
  <c r="AL599" i="46"/>
  <c r="AK599" i="46"/>
  <c r="AU599" i="46" s="1"/>
  <c r="AJ599" i="46"/>
  <c r="AI599" i="46"/>
  <c r="AH599" i="46"/>
  <c r="AF599" i="46"/>
  <c r="AG599" i="46" s="1"/>
  <c r="AE599" i="46"/>
  <c r="AC599" i="46"/>
  <c r="W599" i="46"/>
  <c r="V599" i="46"/>
  <c r="U599" i="46"/>
  <c r="T599" i="46"/>
  <c r="S599" i="46"/>
  <c r="R599" i="46"/>
  <c r="Q599" i="46"/>
  <c r="BS598" i="46"/>
  <c r="BM598" i="46"/>
  <c r="BL598" i="46"/>
  <c r="BJ598" i="46"/>
  <c r="BI598" i="46"/>
  <c r="AW598" i="46"/>
  <c r="AV598" i="46"/>
  <c r="AX598" i="46" s="1"/>
  <c r="BT598" i="46" s="1"/>
  <c r="AT598" i="46"/>
  <c r="AS598" i="46"/>
  <c r="AQ598" i="46"/>
  <c r="AO598" i="46"/>
  <c r="AP598" i="46" s="1"/>
  <c r="AN598" i="46"/>
  <c r="AM598" i="46"/>
  <c r="AL598" i="46"/>
  <c r="AR598" i="46" s="1"/>
  <c r="AK598" i="46"/>
  <c r="AU598" i="46" s="1"/>
  <c r="BF598" i="46" s="1"/>
  <c r="AJ598" i="46"/>
  <c r="AI598" i="46"/>
  <c r="AH598" i="46"/>
  <c r="AG598" i="46"/>
  <c r="AF598" i="46"/>
  <c r="AE598" i="46"/>
  <c r="AC598" i="46"/>
  <c r="W598" i="46"/>
  <c r="V598" i="46"/>
  <c r="U598" i="46"/>
  <c r="T598" i="46"/>
  <c r="S598" i="46"/>
  <c r="R598" i="46"/>
  <c r="Q598" i="46"/>
  <c r="BS597" i="46"/>
  <c r="BM597" i="46"/>
  <c r="BL597" i="46"/>
  <c r="BJ597" i="46"/>
  <c r="BI597" i="46"/>
  <c r="AW597" i="46"/>
  <c r="AV597" i="46"/>
  <c r="AX597" i="46" s="1"/>
  <c r="BT597" i="46" s="1"/>
  <c r="AT597" i="46"/>
  <c r="AS597" i="46"/>
  <c r="BO597" i="46" s="1"/>
  <c r="AQ597" i="46"/>
  <c r="AO597" i="46"/>
  <c r="AP597" i="46" s="1"/>
  <c r="AN597" i="46"/>
  <c r="AM597" i="46"/>
  <c r="AL597" i="46"/>
  <c r="AR597" i="46" s="1"/>
  <c r="AK597" i="46"/>
  <c r="AJ597" i="46"/>
  <c r="AI597" i="46"/>
  <c r="AH597" i="46"/>
  <c r="AF597" i="46"/>
  <c r="AG597" i="46" s="1"/>
  <c r="AE597" i="46"/>
  <c r="AC597" i="46"/>
  <c r="W597" i="46"/>
  <c r="V597" i="46"/>
  <c r="U597" i="46"/>
  <c r="T597" i="46"/>
  <c r="S597" i="46"/>
  <c r="R597" i="46"/>
  <c r="Q597" i="46"/>
  <c r="BS596" i="46"/>
  <c r="BM596" i="46"/>
  <c r="BL596" i="46"/>
  <c r="BJ596" i="46"/>
  <c r="BI596" i="46"/>
  <c r="AW596" i="46"/>
  <c r="AV596" i="46"/>
  <c r="AT596" i="46"/>
  <c r="AS596" i="46"/>
  <c r="BO596" i="46" s="1"/>
  <c r="AQ596" i="46"/>
  <c r="AO596" i="46"/>
  <c r="AP596" i="46" s="1"/>
  <c r="AN596" i="46"/>
  <c r="AM596" i="46"/>
  <c r="AL596" i="46"/>
  <c r="AR596" i="46" s="1"/>
  <c r="AK596" i="46"/>
  <c r="BN596" i="46" s="1"/>
  <c r="AJ596" i="46"/>
  <c r="AI596" i="46"/>
  <c r="AH596" i="46"/>
  <c r="AF596" i="46"/>
  <c r="AG596" i="46" s="1"/>
  <c r="AE596" i="46"/>
  <c r="AC596" i="46"/>
  <c r="W596" i="46"/>
  <c r="V596" i="46"/>
  <c r="U596" i="46"/>
  <c r="T596" i="46"/>
  <c r="S596" i="46"/>
  <c r="R596" i="46"/>
  <c r="Q596" i="46"/>
  <c r="BS595" i="46"/>
  <c r="BO595" i="46"/>
  <c r="BM595" i="46"/>
  <c r="BL595" i="46"/>
  <c r="BJ595" i="46"/>
  <c r="BI595" i="46"/>
  <c r="BG595" i="46"/>
  <c r="BH595" i="46" s="1"/>
  <c r="AW595" i="46"/>
  <c r="AV595" i="46"/>
  <c r="AU595" i="46"/>
  <c r="BF595" i="46" s="1"/>
  <c r="AT595" i="46"/>
  <c r="AS595" i="46"/>
  <c r="AQ595" i="46"/>
  <c r="AO595" i="46"/>
  <c r="AP595" i="46" s="1"/>
  <c r="AN595" i="46"/>
  <c r="AM595" i="46"/>
  <c r="AL595" i="46"/>
  <c r="AR595" i="46" s="1"/>
  <c r="AK595" i="46"/>
  <c r="AJ595" i="46"/>
  <c r="AI595" i="46"/>
  <c r="AH595" i="46"/>
  <c r="AE595" i="46"/>
  <c r="AF595" i="46" s="1"/>
  <c r="AG595" i="46" s="1"/>
  <c r="AC595" i="46"/>
  <c r="W595" i="46"/>
  <c r="V595" i="46"/>
  <c r="U595" i="46"/>
  <c r="T595" i="46"/>
  <c r="S595" i="46"/>
  <c r="R595" i="46"/>
  <c r="Q595" i="46"/>
  <c r="BS594" i="46"/>
  <c r="BO594" i="46"/>
  <c r="BM594" i="46"/>
  <c r="BL594" i="46"/>
  <c r="BJ594" i="46"/>
  <c r="BN594" i="46" s="1"/>
  <c r="BI594" i="46"/>
  <c r="AW594" i="46"/>
  <c r="BG594" i="46" s="1"/>
  <c r="BH594" i="46" s="1"/>
  <c r="AV594" i="46"/>
  <c r="BA594" i="46" s="1"/>
  <c r="AT594" i="46"/>
  <c r="AS594" i="46"/>
  <c r="AR594" i="46"/>
  <c r="AQ594" i="46"/>
  <c r="AO594" i="46"/>
  <c r="AP594" i="46" s="1"/>
  <c r="AN594" i="46"/>
  <c r="AM594" i="46"/>
  <c r="AL594" i="46"/>
  <c r="AK594" i="46"/>
  <c r="AU594" i="46" s="1"/>
  <c r="AJ594" i="46"/>
  <c r="AI594" i="46"/>
  <c r="AH594" i="46"/>
  <c r="AE594" i="46"/>
  <c r="AF594" i="46" s="1"/>
  <c r="AG594" i="46" s="1"/>
  <c r="AC594" i="46"/>
  <c r="W594" i="46"/>
  <c r="V594" i="46"/>
  <c r="U594" i="46"/>
  <c r="T594" i="46"/>
  <c r="S594" i="46"/>
  <c r="R594" i="46"/>
  <c r="Q594" i="46"/>
  <c r="BS593" i="46"/>
  <c r="BM593" i="46"/>
  <c r="BL593" i="46"/>
  <c r="BJ593" i="46"/>
  <c r="BI593" i="46"/>
  <c r="AW593" i="46"/>
  <c r="AV593" i="46"/>
  <c r="AT593" i="46"/>
  <c r="AS593" i="46"/>
  <c r="AR593" i="46"/>
  <c r="AQ593" i="46"/>
  <c r="AO593" i="46"/>
  <c r="AP593" i="46" s="1"/>
  <c r="AN593" i="46"/>
  <c r="AM593" i="46"/>
  <c r="AL593" i="46"/>
  <c r="AK593" i="46"/>
  <c r="AU593" i="46" s="1"/>
  <c r="AJ593" i="46"/>
  <c r="AI593" i="46"/>
  <c r="AH593" i="46"/>
  <c r="AE593" i="46"/>
  <c r="AF593" i="46" s="1"/>
  <c r="AG593" i="46" s="1"/>
  <c r="AC593" i="46"/>
  <c r="W593" i="46"/>
  <c r="V593" i="46"/>
  <c r="U593" i="46"/>
  <c r="T593" i="46"/>
  <c r="S593" i="46"/>
  <c r="R593" i="46"/>
  <c r="Q593" i="46"/>
  <c r="BS592" i="46"/>
  <c r="BM592" i="46"/>
  <c r="BL592" i="46"/>
  <c r="BJ592" i="46"/>
  <c r="BI592" i="46"/>
  <c r="AX592" i="46"/>
  <c r="AY592" i="46" s="1"/>
  <c r="AW592" i="46"/>
  <c r="BG592" i="46" s="1"/>
  <c r="BH592" i="46" s="1"/>
  <c r="AV592" i="46"/>
  <c r="AT592" i="46"/>
  <c r="AS592" i="46"/>
  <c r="BO592" i="46" s="1"/>
  <c r="AQ592" i="46"/>
  <c r="AO592" i="46"/>
  <c r="AP592" i="46" s="1"/>
  <c r="AN592" i="46"/>
  <c r="AM592" i="46"/>
  <c r="AL592" i="46"/>
  <c r="AR592" i="46" s="1"/>
  <c r="AK592" i="46"/>
  <c r="AJ592" i="46"/>
  <c r="AI592" i="46"/>
  <c r="AH592" i="46"/>
  <c r="AE592" i="46"/>
  <c r="AF592" i="46" s="1"/>
  <c r="AG592" i="46" s="1"/>
  <c r="AC592" i="46"/>
  <c r="W592" i="46"/>
  <c r="V592" i="46"/>
  <c r="U592" i="46"/>
  <c r="T592" i="46"/>
  <c r="S592" i="46"/>
  <c r="R592" i="46"/>
  <c r="Q592" i="46"/>
  <c r="BS591" i="46"/>
  <c r="BM591" i="46"/>
  <c r="BL591" i="46"/>
  <c r="BJ591" i="46"/>
  <c r="BI591" i="46"/>
  <c r="AW591" i="46"/>
  <c r="BG591" i="46" s="1"/>
  <c r="BH591" i="46" s="1"/>
  <c r="AV591" i="46"/>
  <c r="AT591" i="46"/>
  <c r="AS591" i="46"/>
  <c r="AQ591" i="46"/>
  <c r="AO591" i="46"/>
  <c r="AP591" i="46" s="1"/>
  <c r="AN591" i="46"/>
  <c r="AM591" i="46"/>
  <c r="AL591" i="46"/>
  <c r="AR591" i="46" s="1"/>
  <c r="AK591" i="46"/>
  <c r="AU591" i="46" s="1"/>
  <c r="AJ591" i="46"/>
  <c r="AI591" i="46"/>
  <c r="AH591" i="46"/>
  <c r="AE591" i="46"/>
  <c r="AC591" i="46"/>
  <c r="W591" i="46"/>
  <c r="V591" i="46"/>
  <c r="U591" i="46"/>
  <c r="T591" i="46"/>
  <c r="S591" i="46"/>
  <c r="R591" i="46"/>
  <c r="Q591" i="46"/>
  <c r="BS590" i="46"/>
  <c r="BM590" i="46"/>
  <c r="BL590" i="46"/>
  <c r="BJ590" i="46"/>
  <c r="BI590" i="46"/>
  <c r="AW590" i="46"/>
  <c r="AV590" i="46"/>
  <c r="AX590" i="46" s="1"/>
  <c r="BT590" i="46" s="1"/>
  <c r="AT590" i="46"/>
  <c r="AS590" i="46"/>
  <c r="AQ590" i="46"/>
  <c r="AO590" i="46"/>
  <c r="AP590" i="46" s="1"/>
  <c r="AN590" i="46"/>
  <c r="AM590" i="46"/>
  <c r="AL590" i="46"/>
  <c r="AR590" i="46" s="1"/>
  <c r="AK590" i="46"/>
  <c r="AU590" i="46" s="1"/>
  <c r="BF590" i="46" s="1"/>
  <c r="AJ590" i="46"/>
  <c r="AI590" i="46"/>
  <c r="AH590" i="46"/>
  <c r="AE590" i="46"/>
  <c r="AF590" i="46" s="1"/>
  <c r="AG590" i="46" s="1"/>
  <c r="AC590" i="46"/>
  <c r="W590" i="46"/>
  <c r="V590" i="46"/>
  <c r="U590" i="46"/>
  <c r="T590" i="46"/>
  <c r="S590" i="46"/>
  <c r="R590" i="46"/>
  <c r="Q590" i="46"/>
  <c r="BS589" i="46"/>
  <c r="BO589" i="46"/>
  <c r="BM589" i="46"/>
  <c r="BL589" i="46"/>
  <c r="BJ589" i="46"/>
  <c r="BI589" i="46"/>
  <c r="BG589" i="46"/>
  <c r="BH589" i="46" s="1"/>
  <c r="AW589" i="46"/>
  <c r="BP589" i="46" s="1"/>
  <c r="AV589" i="46"/>
  <c r="AX589" i="46" s="1"/>
  <c r="BT589" i="46" s="1"/>
  <c r="AT589" i="46"/>
  <c r="AS589" i="46"/>
  <c r="AQ589" i="46"/>
  <c r="AO589" i="46"/>
  <c r="AP589" i="46" s="1"/>
  <c r="AN589" i="46"/>
  <c r="AM589" i="46"/>
  <c r="AL589" i="46"/>
  <c r="AR589" i="46" s="1"/>
  <c r="AK589" i="46"/>
  <c r="AJ589" i="46"/>
  <c r="AI589" i="46"/>
  <c r="AH589" i="46"/>
  <c r="AF589" i="46"/>
  <c r="AG589" i="46" s="1"/>
  <c r="AE589" i="46"/>
  <c r="AC589" i="46"/>
  <c r="W589" i="46"/>
  <c r="V589" i="46"/>
  <c r="U589" i="46"/>
  <c r="T589" i="46"/>
  <c r="S589" i="46"/>
  <c r="R589" i="46"/>
  <c r="Q589" i="46"/>
  <c r="BS588" i="46"/>
  <c r="BM588" i="46"/>
  <c r="BL588" i="46"/>
  <c r="BJ588" i="46"/>
  <c r="BI588" i="46"/>
  <c r="BG588" i="46"/>
  <c r="BH588" i="46" s="1"/>
  <c r="AW588" i="46"/>
  <c r="AV588" i="46"/>
  <c r="AT588" i="46"/>
  <c r="AS588" i="46"/>
  <c r="BO588" i="46" s="1"/>
  <c r="AQ588" i="46"/>
  <c r="AP588" i="46"/>
  <c r="AO588" i="46"/>
  <c r="AN588" i="46"/>
  <c r="AM588" i="46"/>
  <c r="AL588" i="46"/>
  <c r="AR588" i="46" s="1"/>
  <c r="AK588" i="46"/>
  <c r="AU588" i="46" s="1"/>
  <c r="AJ588" i="46"/>
  <c r="AI588" i="46"/>
  <c r="AH588" i="46"/>
  <c r="AE588" i="46"/>
  <c r="AF588" i="46" s="1"/>
  <c r="AG588" i="46" s="1"/>
  <c r="AC588" i="46"/>
  <c r="W588" i="46"/>
  <c r="V588" i="46"/>
  <c r="U588" i="46"/>
  <c r="T588" i="46"/>
  <c r="S588" i="46"/>
  <c r="R588" i="46"/>
  <c r="Q588" i="46"/>
  <c r="BS587" i="46"/>
  <c r="BM587" i="46"/>
  <c r="BL587" i="46"/>
  <c r="BJ587" i="46"/>
  <c r="BI587" i="46"/>
  <c r="AW587" i="46"/>
  <c r="BP587" i="46" s="1"/>
  <c r="AV587" i="46"/>
  <c r="AX587" i="46" s="1"/>
  <c r="AT587" i="46"/>
  <c r="AS587" i="46"/>
  <c r="AQ587" i="46"/>
  <c r="AO587" i="46"/>
  <c r="AP587" i="46" s="1"/>
  <c r="AN587" i="46"/>
  <c r="AM587" i="46"/>
  <c r="AL587" i="46"/>
  <c r="AR587" i="46" s="1"/>
  <c r="AK587" i="46"/>
  <c r="AJ587" i="46"/>
  <c r="AI587" i="46"/>
  <c r="AH587" i="46"/>
  <c r="AE587" i="46"/>
  <c r="AF587" i="46" s="1"/>
  <c r="AG587" i="46" s="1"/>
  <c r="AC587" i="46"/>
  <c r="W587" i="46"/>
  <c r="V587" i="46"/>
  <c r="U587" i="46"/>
  <c r="T587" i="46"/>
  <c r="S587" i="46"/>
  <c r="R587" i="46"/>
  <c r="Q587" i="46"/>
  <c r="BS586" i="46"/>
  <c r="BM586" i="46"/>
  <c r="BL586" i="46"/>
  <c r="BJ586" i="46"/>
  <c r="BI586" i="46"/>
  <c r="AW586" i="46"/>
  <c r="AV586" i="46"/>
  <c r="AT586" i="46"/>
  <c r="AS586" i="46"/>
  <c r="AQ586" i="46"/>
  <c r="AO586" i="46"/>
  <c r="AP586" i="46" s="1"/>
  <c r="AN586" i="46"/>
  <c r="AM586" i="46"/>
  <c r="AL586" i="46"/>
  <c r="AR586" i="46" s="1"/>
  <c r="AK586" i="46"/>
  <c r="AJ586" i="46"/>
  <c r="AI586" i="46"/>
  <c r="AH586" i="46"/>
  <c r="AE586" i="46"/>
  <c r="AF586" i="46" s="1"/>
  <c r="AG586" i="46" s="1"/>
  <c r="AC586" i="46"/>
  <c r="W586" i="46"/>
  <c r="V586" i="46"/>
  <c r="U586" i="46"/>
  <c r="T586" i="46"/>
  <c r="S586" i="46"/>
  <c r="R586" i="46"/>
  <c r="Q586" i="46"/>
  <c r="BS585" i="46"/>
  <c r="BM585" i="46"/>
  <c r="BL585" i="46"/>
  <c r="BJ585" i="46"/>
  <c r="BI585" i="46"/>
  <c r="AX585" i="46"/>
  <c r="AW585" i="46"/>
  <c r="AV585" i="46"/>
  <c r="AU585" i="46"/>
  <c r="AT585" i="46"/>
  <c r="AS585" i="46"/>
  <c r="AQ585" i="46"/>
  <c r="AO585" i="46"/>
  <c r="AP585" i="46" s="1"/>
  <c r="AN585" i="46"/>
  <c r="AM585" i="46"/>
  <c r="AL585" i="46"/>
  <c r="AR585" i="46" s="1"/>
  <c r="AK585" i="46"/>
  <c r="AJ585" i="46"/>
  <c r="AI585" i="46"/>
  <c r="AH585" i="46"/>
  <c r="AE585" i="46"/>
  <c r="AF585" i="46" s="1"/>
  <c r="AG585" i="46" s="1"/>
  <c r="AC585" i="46"/>
  <c r="W585" i="46"/>
  <c r="V585" i="46"/>
  <c r="U585" i="46"/>
  <c r="T585" i="46"/>
  <c r="S585" i="46"/>
  <c r="R585" i="46"/>
  <c r="Q585" i="46"/>
  <c r="BS584" i="46"/>
  <c r="BM584" i="46"/>
  <c r="BL584" i="46"/>
  <c r="BJ584" i="46"/>
  <c r="BI584" i="46"/>
  <c r="BB584" i="46"/>
  <c r="AW584" i="46"/>
  <c r="BP584" i="46" s="1"/>
  <c r="BK584" i="46" s="1"/>
  <c r="AV584" i="46"/>
  <c r="BE584" i="46" s="1"/>
  <c r="AU584" i="46"/>
  <c r="BA584" i="46" s="1"/>
  <c r="AT584" i="46"/>
  <c r="AS584" i="46"/>
  <c r="BO584" i="46" s="1"/>
  <c r="AQ584" i="46"/>
  <c r="AO584" i="46"/>
  <c r="AP584" i="46" s="1"/>
  <c r="AN584" i="46"/>
  <c r="AM584" i="46"/>
  <c r="AL584" i="46"/>
  <c r="AR584" i="46" s="1"/>
  <c r="AK584" i="46"/>
  <c r="BN584" i="46" s="1"/>
  <c r="AJ584" i="46"/>
  <c r="AI584" i="46"/>
  <c r="AH584" i="46"/>
  <c r="AE584" i="46"/>
  <c r="AF584" i="46" s="1"/>
  <c r="AG584" i="46" s="1"/>
  <c r="AC584" i="46"/>
  <c r="W584" i="46"/>
  <c r="V584" i="46"/>
  <c r="U584" i="46"/>
  <c r="T584" i="46"/>
  <c r="S584" i="46"/>
  <c r="R584" i="46"/>
  <c r="Q584" i="46"/>
  <c r="BS583" i="46"/>
  <c r="BP583" i="46"/>
  <c r="BM583" i="46"/>
  <c r="BL583" i="46"/>
  <c r="BJ583" i="46"/>
  <c r="BI583" i="46"/>
  <c r="AW583" i="46"/>
  <c r="BG583" i="46" s="1"/>
  <c r="BH583" i="46" s="1"/>
  <c r="AV583" i="46"/>
  <c r="AT583" i="46"/>
  <c r="AS583" i="46"/>
  <c r="AQ583" i="46"/>
  <c r="AP583" i="46"/>
  <c r="AO583" i="46"/>
  <c r="AN583" i="46"/>
  <c r="AM583" i="46"/>
  <c r="AL583" i="46"/>
  <c r="AR583" i="46" s="1"/>
  <c r="AK583" i="46"/>
  <c r="AU583" i="46" s="1"/>
  <c r="AJ583" i="46"/>
  <c r="AI583" i="46"/>
  <c r="AH583" i="46"/>
  <c r="AE583" i="46"/>
  <c r="AF583" i="46" s="1"/>
  <c r="AG583" i="46" s="1"/>
  <c r="AC583" i="46"/>
  <c r="W583" i="46"/>
  <c r="V583" i="46"/>
  <c r="U583" i="46"/>
  <c r="T583" i="46"/>
  <c r="S583" i="46"/>
  <c r="R583" i="46"/>
  <c r="Q583" i="46"/>
  <c r="BS582" i="46"/>
  <c r="BM582" i="46"/>
  <c r="BL582" i="46"/>
  <c r="BJ582" i="46"/>
  <c r="BI582" i="46"/>
  <c r="BG582" i="46"/>
  <c r="BH582" i="46" s="1"/>
  <c r="AW582" i="46"/>
  <c r="AV582" i="46"/>
  <c r="AX582" i="46" s="1"/>
  <c r="AY582" i="46" s="1"/>
  <c r="AT582" i="46"/>
  <c r="AS582" i="46"/>
  <c r="BO582" i="46" s="1"/>
  <c r="AQ582" i="46"/>
  <c r="AO582" i="46"/>
  <c r="AP582" i="46" s="1"/>
  <c r="AN582" i="46"/>
  <c r="AM582" i="46"/>
  <c r="AL582" i="46"/>
  <c r="AR582" i="46" s="1"/>
  <c r="AK582" i="46"/>
  <c r="AJ582" i="46"/>
  <c r="AI582" i="46"/>
  <c r="AH582" i="46"/>
  <c r="AF582" i="46"/>
  <c r="AG582" i="46" s="1"/>
  <c r="AE582" i="46"/>
  <c r="AC582" i="46"/>
  <c r="W582" i="46"/>
  <c r="V582" i="46"/>
  <c r="U582" i="46"/>
  <c r="T582" i="46"/>
  <c r="S582" i="46"/>
  <c r="R582" i="46"/>
  <c r="Q582" i="46"/>
  <c r="BS581" i="46"/>
  <c r="BM581" i="46"/>
  <c r="BL581" i="46"/>
  <c r="BJ581" i="46"/>
  <c r="BI581" i="46"/>
  <c r="AW581" i="46"/>
  <c r="BG581" i="46" s="1"/>
  <c r="BH581" i="46" s="1"/>
  <c r="AV581" i="46"/>
  <c r="AX581" i="46" s="1"/>
  <c r="AT581" i="46"/>
  <c r="AS581" i="46"/>
  <c r="BO581" i="46" s="1"/>
  <c r="AQ581" i="46"/>
  <c r="AP581" i="46"/>
  <c r="AO581" i="46"/>
  <c r="AN581" i="46"/>
  <c r="AM581" i="46"/>
  <c r="AL581" i="46"/>
  <c r="AR581" i="46" s="1"/>
  <c r="AK581" i="46"/>
  <c r="AJ581" i="46"/>
  <c r="AI581" i="46"/>
  <c r="AH581" i="46"/>
  <c r="AE581" i="46"/>
  <c r="AC581" i="46"/>
  <c r="W581" i="46"/>
  <c r="V581" i="46"/>
  <c r="U581" i="46"/>
  <c r="T581" i="46"/>
  <c r="S581" i="46"/>
  <c r="R581" i="46"/>
  <c r="Q581" i="46"/>
  <c r="BS580" i="46"/>
  <c r="BP580" i="46"/>
  <c r="BM580" i="46"/>
  <c r="BL580" i="46"/>
  <c r="BJ580" i="46"/>
  <c r="BI580" i="46"/>
  <c r="BH580" i="46"/>
  <c r="AW580" i="46"/>
  <c r="BG580" i="46" s="1"/>
  <c r="AV580" i="46"/>
  <c r="AX580" i="46" s="1"/>
  <c r="BT580" i="46" s="1"/>
  <c r="AU580" i="46"/>
  <c r="BE580" i="46" s="1"/>
  <c r="AT580" i="46"/>
  <c r="AS580" i="46"/>
  <c r="BO580" i="46" s="1"/>
  <c r="AQ580" i="46"/>
  <c r="AP580" i="46"/>
  <c r="AO580" i="46"/>
  <c r="AN580" i="46"/>
  <c r="AM580" i="46"/>
  <c r="AL580" i="46"/>
  <c r="AR580" i="46" s="1"/>
  <c r="AK580" i="46"/>
  <c r="AJ580" i="46"/>
  <c r="AI580" i="46"/>
  <c r="AH580" i="46"/>
  <c r="AE580" i="46"/>
  <c r="AF580" i="46" s="1"/>
  <c r="AG580" i="46" s="1"/>
  <c r="AC580" i="46"/>
  <c r="W580" i="46"/>
  <c r="V580" i="46"/>
  <c r="U580" i="46"/>
  <c r="T580" i="46"/>
  <c r="S580" i="46"/>
  <c r="R580" i="46"/>
  <c r="Q580" i="46"/>
  <c r="BS579" i="46"/>
  <c r="BN579" i="46"/>
  <c r="BM579" i="46"/>
  <c r="BL579" i="46"/>
  <c r="BJ579" i="46"/>
  <c r="BI579" i="46"/>
  <c r="AX579" i="46"/>
  <c r="AW579" i="46"/>
  <c r="BP579" i="46" s="1"/>
  <c r="BK579" i="46" s="1"/>
  <c r="AV579" i="46"/>
  <c r="AU579" i="46"/>
  <c r="AT579" i="46"/>
  <c r="AS579" i="46"/>
  <c r="AQ579" i="46"/>
  <c r="AO579" i="46"/>
  <c r="AP579" i="46" s="1"/>
  <c r="AN579" i="46"/>
  <c r="AM579" i="46"/>
  <c r="AL579" i="46"/>
  <c r="AR579" i="46" s="1"/>
  <c r="AK579" i="46"/>
  <c r="AJ579" i="46"/>
  <c r="AI579" i="46"/>
  <c r="AH579" i="46"/>
  <c r="AE579" i="46"/>
  <c r="AF579" i="46" s="1"/>
  <c r="AG579" i="46" s="1"/>
  <c r="AC579" i="46"/>
  <c r="W579" i="46"/>
  <c r="V579" i="46"/>
  <c r="U579" i="46"/>
  <c r="T579" i="46"/>
  <c r="S579" i="46"/>
  <c r="R579" i="46"/>
  <c r="Q579" i="46"/>
  <c r="BS578" i="46"/>
  <c r="BM578" i="46"/>
  <c r="BL578" i="46"/>
  <c r="BJ578" i="46"/>
  <c r="BI578" i="46"/>
  <c r="AW578" i="46"/>
  <c r="BG578" i="46" s="1"/>
  <c r="BH578" i="46" s="1"/>
  <c r="AV578" i="46"/>
  <c r="AX578" i="46" s="1"/>
  <c r="BT578" i="46" s="1"/>
  <c r="AT578" i="46"/>
  <c r="AS578" i="46"/>
  <c r="AQ578" i="46"/>
  <c r="AO578" i="46"/>
  <c r="AP578" i="46" s="1"/>
  <c r="AN578" i="46"/>
  <c r="AM578" i="46"/>
  <c r="AL578" i="46"/>
  <c r="AR578" i="46" s="1"/>
  <c r="AK578" i="46"/>
  <c r="BN578" i="46" s="1"/>
  <c r="AJ578" i="46"/>
  <c r="AI578" i="46"/>
  <c r="AH578" i="46"/>
  <c r="AE578" i="46"/>
  <c r="AF578" i="46" s="1"/>
  <c r="AG578" i="46" s="1"/>
  <c r="AC578" i="46"/>
  <c r="W578" i="46"/>
  <c r="V578" i="46"/>
  <c r="U578" i="46"/>
  <c r="T578" i="46"/>
  <c r="S578" i="46"/>
  <c r="R578" i="46"/>
  <c r="Q578" i="46"/>
  <c r="BS577" i="46"/>
  <c r="BP577" i="46"/>
  <c r="BK577" i="46" s="1"/>
  <c r="BM577" i="46"/>
  <c r="BL577" i="46"/>
  <c r="BJ577" i="46"/>
  <c r="BI577" i="46"/>
  <c r="AW577" i="46"/>
  <c r="AV577" i="46"/>
  <c r="AT577" i="46"/>
  <c r="AS577" i="46"/>
  <c r="BO577" i="46" s="1"/>
  <c r="AQ577" i="46"/>
  <c r="AO577" i="46"/>
  <c r="AP577" i="46" s="1"/>
  <c r="AN577" i="46"/>
  <c r="AM577" i="46"/>
  <c r="AL577" i="46"/>
  <c r="AR577" i="46" s="1"/>
  <c r="AK577" i="46"/>
  <c r="AU577" i="46" s="1"/>
  <c r="BF577" i="46" s="1"/>
  <c r="AJ577" i="46"/>
  <c r="AI577" i="46"/>
  <c r="AH577" i="46"/>
  <c r="AE577" i="46"/>
  <c r="AF577" i="46" s="1"/>
  <c r="AG577" i="46" s="1"/>
  <c r="AC577" i="46"/>
  <c r="W577" i="46"/>
  <c r="V577" i="46"/>
  <c r="U577" i="46"/>
  <c r="T577" i="46"/>
  <c r="S577" i="46"/>
  <c r="R577" i="46"/>
  <c r="Q577" i="46"/>
  <c r="BS576" i="46"/>
  <c r="BM576" i="46"/>
  <c r="BL576" i="46"/>
  <c r="BJ576" i="46"/>
  <c r="BI576" i="46"/>
  <c r="AW576" i="46"/>
  <c r="BP576" i="46" s="1"/>
  <c r="BK576" i="46" s="1"/>
  <c r="AV576" i="46"/>
  <c r="AT576" i="46"/>
  <c r="AS576" i="46"/>
  <c r="AQ576" i="46"/>
  <c r="AO576" i="46"/>
  <c r="AP576" i="46" s="1"/>
  <c r="AN576" i="46"/>
  <c r="AM576" i="46"/>
  <c r="AL576" i="46"/>
  <c r="AR576" i="46" s="1"/>
  <c r="AK576" i="46"/>
  <c r="AJ576" i="46"/>
  <c r="AI576" i="46"/>
  <c r="AH576" i="46"/>
  <c r="AF576" i="46"/>
  <c r="AG576" i="46" s="1"/>
  <c r="AE576" i="46"/>
  <c r="AC576" i="46"/>
  <c r="W576" i="46"/>
  <c r="V576" i="46"/>
  <c r="U576" i="46"/>
  <c r="T576" i="46"/>
  <c r="S576" i="46"/>
  <c r="R576" i="46"/>
  <c r="Q576" i="46"/>
  <c r="BS575" i="46"/>
  <c r="BM575" i="46"/>
  <c r="BL575" i="46"/>
  <c r="BJ575" i="46"/>
  <c r="BI575" i="46"/>
  <c r="BG575" i="46"/>
  <c r="BH575" i="46" s="1"/>
  <c r="AW575" i="46"/>
  <c r="AV575" i="46"/>
  <c r="AX575" i="46" s="1"/>
  <c r="AT575" i="46"/>
  <c r="AS575" i="46"/>
  <c r="BO575" i="46" s="1"/>
  <c r="AQ575" i="46"/>
  <c r="AO575" i="46"/>
  <c r="AP575" i="46" s="1"/>
  <c r="AN575" i="46"/>
  <c r="AM575" i="46"/>
  <c r="AL575" i="46"/>
  <c r="AR575" i="46" s="1"/>
  <c r="AK575" i="46"/>
  <c r="AJ575" i="46"/>
  <c r="AI575" i="46"/>
  <c r="AH575" i="46"/>
  <c r="AE575" i="46"/>
  <c r="AF575" i="46" s="1"/>
  <c r="AG575" i="46" s="1"/>
  <c r="AC575" i="46"/>
  <c r="W575" i="46"/>
  <c r="V575" i="46"/>
  <c r="U575" i="46"/>
  <c r="T575" i="46"/>
  <c r="S575" i="46"/>
  <c r="R575" i="46"/>
  <c r="Q575" i="46"/>
  <c r="BS574" i="46"/>
  <c r="BO574" i="46"/>
  <c r="BM574" i="46"/>
  <c r="BL574" i="46"/>
  <c r="BJ574" i="46"/>
  <c r="BI574" i="46"/>
  <c r="AX574" i="46"/>
  <c r="AW574" i="46"/>
  <c r="BG574" i="46" s="1"/>
  <c r="BH574" i="46" s="1"/>
  <c r="AV574" i="46"/>
  <c r="AT574" i="46"/>
  <c r="AS574" i="46"/>
  <c r="AQ574" i="46"/>
  <c r="AP574" i="46"/>
  <c r="AO574" i="46"/>
  <c r="AN574" i="46"/>
  <c r="AM574" i="46"/>
  <c r="AL574" i="46"/>
  <c r="AR574" i="46" s="1"/>
  <c r="AK574" i="46"/>
  <c r="BN574" i="46" s="1"/>
  <c r="AJ574" i="46"/>
  <c r="AI574" i="46"/>
  <c r="AH574" i="46"/>
  <c r="AF574" i="46"/>
  <c r="AG574" i="46" s="1"/>
  <c r="AE574" i="46"/>
  <c r="AC574" i="46"/>
  <c r="W574" i="46"/>
  <c r="V574" i="46"/>
  <c r="U574" i="46"/>
  <c r="T574" i="46"/>
  <c r="S574" i="46"/>
  <c r="R574" i="46"/>
  <c r="Q574" i="46"/>
  <c r="BS573" i="46"/>
  <c r="BM573" i="46"/>
  <c r="BL573" i="46"/>
  <c r="BJ573" i="46"/>
  <c r="BI573" i="46"/>
  <c r="BH573" i="46"/>
  <c r="AW573" i="46"/>
  <c r="BG573" i="46" s="1"/>
  <c r="AV573" i="46"/>
  <c r="AX573" i="46" s="1"/>
  <c r="AU573" i="46"/>
  <c r="BF573" i="46" s="1"/>
  <c r="AT573" i="46"/>
  <c r="AS573" i="46"/>
  <c r="AQ573" i="46"/>
  <c r="AP573" i="46"/>
  <c r="AO573" i="46"/>
  <c r="AN573" i="46"/>
  <c r="AM573" i="46"/>
  <c r="AL573" i="46"/>
  <c r="AR573" i="46" s="1"/>
  <c r="AK573" i="46"/>
  <c r="AJ573" i="46"/>
  <c r="AI573" i="46"/>
  <c r="AH573" i="46"/>
  <c r="AE573" i="46"/>
  <c r="AC573" i="46"/>
  <c r="W573" i="46"/>
  <c r="V573" i="46"/>
  <c r="U573" i="46"/>
  <c r="T573" i="46"/>
  <c r="S573" i="46"/>
  <c r="R573" i="46"/>
  <c r="Q573" i="46"/>
  <c r="BS572" i="46"/>
  <c r="BM572" i="46"/>
  <c r="BL572" i="46"/>
  <c r="BJ572" i="46"/>
  <c r="BI572" i="46"/>
  <c r="AW572" i="46"/>
  <c r="BG572" i="46" s="1"/>
  <c r="BH572" i="46" s="1"/>
  <c r="AV572" i="46"/>
  <c r="AX572" i="46" s="1"/>
  <c r="BT572" i="46" s="1"/>
  <c r="AT572" i="46"/>
  <c r="AS572" i="46"/>
  <c r="BO572" i="46" s="1"/>
  <c r="AQ572" i="46"/>
  <c r="AO572" i="46"/>
  <c r="AP572" i="46" s="1"/>
  <c r="AN572" i="46"/>
  <c r="AM572" i="46"/>
  <c r="AL572" i="46"/>
  <c r="AR572" i="46" s="1"/>
  <c r="AK572" i="46"/>
  <c r="AJ572" i="46"/>
  <c r="AI572" i="46"/>
  <c r="AH572" i="46"/>
  <c r="AE572" i="46"/>
  <c r="AF572" i="46" s="1"/>
  <c r="AG572" i="46" s="1"/>
  <c r="AC572" i="46"/>
  <c r="W572" i="46"/>
  <c r="V572" i="46"/>
  <c r="U572" i="46"/>
  <c r="T572" i="46"/>
  <c r="S572" i="46"/>
  <c r="R572" i="46"/>
  <c r="Q572" i="46"/>
  <c r="BS571" i="46"/>
  <c r="BN571" i="46"/>
  <c r="BM571" i="46"/>
  <c r="BL571" i="46"/>
  <c r="BJ571" i="46"/>
  <c r="BI571" i="46"/>
  <c r="AW571" i="46"/>
  <c r="AV571" i="46"/>
  <c r="AU571" i="46"/>
  <c r="AT571" i="46"/>
  <c r="AS571" i="46"/>
  <c r="BO571" i="46" s="1"/>
  <c r="AQ571" i="46"/>
  <c r="AO571" i="46"/>
  <c r="AP571" i="46" s="1"/>
  <c r="AN571" i="46"/>
  <c r="AM571" i="46"/>
  <c r="AL571" i="46"/>
  <c r="AR571" i="46" s="1"/>
  <c r="AK571" i="46"/>
  <c r="AJ571" i="46"/>
  <c r="AI571" i="46"/>
  <c r="AH571" i="46"/>
  <c r="AE571" i="46"/>
  <c r="AF571" i="46" s="1"/>
  <c r="AG571" i="46" s="1"/>
  <c r="AC571" i="46"/>
  <c r="W571" i="46"/>
  <c r="V571" i="46"/>
  <c r="U571" i="46"/>
  <c r="T571" i="46"/>
  <c r="S571" i="46"/>
  <c r="R571" i="46"/>
  <c r="Q571" i="46"/>
  <c r="BS570" i="46"/>
  <c r="BM570" i="46"/>
  <c r="BL570" i="46"/>
  <c r="BJ570" i="46"/>
  <c r="BI570" i="46"/>
  <c r="AW570" i="46"/>
  <c r="BG570" i="46" s="1"/>
  <c r="BH570" i="46" s="1"/>
  <c r="AV570" i="46"/>
  <c r="AX570" i="46" s="1"/>
  <c r="BT570" i="46" s="1"/>
  <c r="AT570" i="46"/>
  <c r="AS570" i="46"/>
  <c r="BO570" i="46" s="1"/>
  <c r="AQ570" i="46"/>
  <c r="AO570" i="46"/>
  <c r="AP570" i="46" s="1"/>
  <c r="AN570" i="46"/>
  <c r="AM570" i="46"/>
  <c r="AL570" i="46"/>
  <c r="AR570" i="46" s="1"/>
  <c r="AK570" i="46"/>
  <c r="AU570" i="46" s="1"/>
  <c r="AJ570" i="46"/>
  <c r="AI570" i="46"/>
  <c r="AH570" i="46"/>
  <c r="AE570" i="46"/>
  <c r="AF570" i="46" s="1"/>
  <c r="AG570" i="46" s="1"/>
  <c r="AC570" i="46"/>
  <c r="W570" i="46"/>
  <c r="V570" i="46"/>
  <c r="U570" i="46"/>
  <c r="T570" i="46"/>
  <c r="S570" i="46"/>
  <c r="R570" i="46"/>
  <c r="Q570" i="46"/>
  <c r="BS569" i="46"/>
  <c r="BO569" i="46"/>
  <c r="BM569" i="46"/>
  <c r="BL569" i="46"/>
  <c r="BJ569" i="46"/>
  <c r="BN569" i="46" s="1"/>
  <c r="BI569" i="46"/>
  <c r="BG569" i="46"/>
  <c r="BH569" i="46" s="1"/>
  <c r="BB569" i="46"/>
  <c r="AZ569" i="46"/>
  <c r="AX569" i="46"/>
  <c r="AW569" i="46"/>
  <c r="AV569" i="46"/>
  <c r="AU569" i="46"/>
  <c r="BF569" i="46" s="1"/>
  <c r="AT569" i="46"/>
  <c r="AS569" i="46"/>
  <c r="AR569" i="46"/>
  <c r="AQ569" i="46"/>
  <c r="AO569" i="46"/>
  <c r="AP569" i="46" s="1"/>
  <c r="AN569" i="46"/>
  <c r="AM569" i="46"/>
  <c r="AL569" i="46"/>
  <c r="AK569" i="46"/>
  <c r="AJ569" i="46"/>
  <c r="AI569" i="46"/>
  <c r="AH569" i="46"/>
  <c r="AE569" i="46"/>
  <c r="AC569" i="46"/>
  <c r="W569" i="46"/>
  <c r="V569" i="46"/>
  <c r="U569" i="46"/>
  <c r="T569" i="46"/>
  <c r="S569" i="46"/>
  <c r="R569" i="46"/>
  <c r="Q569" i="46"/>
  <c r="BS568" i="46"/>
  <c r="BM568" i="46"/>
  <c r="BL568" i="46"/>
  <c r="BJ568" i="46"/>
  <c r="BI568" i="46"/>
  <c r="AW568" i="46"/>
  <c r="AV568" i="46"/>
  <c r="AT568" i="46"/>
  <c r="AS568" i="46"/>
  <c r="AQ568" i="46"/>
  <c r="AO568" i="46"/>
  <c r="AP568" i="46" s="1"/>
  <c r="AN568" i="46"/>
  <c r="AM568" i="46"/>
  <c r="AL568" i="46"/>
  <c r="AR568" i="46" s="1"/>
  <c r="AK568" i="46"/>
  <c r="AJ568" i="46"/>
  <c r="AI568" i="46"/>
  <c r="AH568" i="46"/>
  <c r="AE568" i="46"/>
  <c r="AF568" i="46" s="1"/>
  <c r="AG568" i="46" s="1"/>
  <c r="AC568" i="46"/>
  <c r="W568" i="46"/>
  <c r="V568" i="46"/>
  <c r="U568" i="46"/>
  <c r="T568" i="46"/>
  <c r="S568" i="46"/>
  <c r="R568" i="46"/>
  <c r="Q568" i="46"/>
  <c r="BS567" i="46"/>
  <c r="BP567" i="46"/>
  <c r="BM567" i="46"/>
  <c r="BL567" i="46"/>
  <c r="BJ567" i="46"/>
  <c r="BI567" i="46"/>
  <c r="AW567" i="46"/>
  <c r="BG567" i="46" s="1"/>
  <c r="BH567" i="46" s="1"/>
  <c r="AV567" i="46"/>
  <c r="AX567" i="46" s="1"/>
  <c r="AT567" i="46"/>
  <c r="AS567" i="46"/>
  <c r="AQ567" i="46"/>
  <c r="AO567" i="46"/>
  <c r="AP567" i="46" s="1"/>
  <c r="AN567" i="46"/>
  <c r="AM567" i="46"/>
  <c r="AL567" i="46"/>
  <c r="AR567" i="46" s="1"/>
  <c r="AK567" i="46"/>
  <c r="AJ567" i="46"/>
  <c r="AI567" i="46"/>
  <c r="AH567" i="46"/>
  <c r="AF567" i="46"/>
  <c r="AG567" i="46" s="1"/>
  <c r="AE567" i="46"/>
  <c r="AC567" i="46"/>
  <c r="W567" i="46"/>
  <c r="V567" i="46"/>
  <c r="U567" i="46"/>
  <c r="T567" i="46"/>
  <c r="S567" i="46"/>
  <c r="R567" i="46"/>
  <c r="Q567" i="46"/>
  <c r="BS566" i="46"/>
  <c r="BM566" i="46"/>
  <c r="BO566" i="46" s="1"/>
  <c r="BL566" i="46"/>
  <c r="BJ566" i="46"/>
  <c r="BI566" i="46"/>
  <c r="AX566" i="46"/>
  <c r="AW566" i="46"/>
  <c r="BG566" i="46" s="1"/>
  <c r="BH566" i="46" s="1"/>
  <c r="AV566" i="46"/>
  <c r="AT566" i="46"/>
  <c r="AS566" i="46"/>
  <c r="AQ566" i="46"/>
  <c r="AP566" i="46"/>
  <c r="AO566" i="46"/>
  <c r="AN566" i="46"/>
  <c r="AM566" i="46"/>
  <c r="AL566" i="46"/>
  <c r="AR566" i="46" s="1"/>
  <c r="AK566" i="46"/>
  <c r="BN566" i="46" s="1"/>
  <c r="AJ566" i="46"/>
  <c r="AI566" i="46"/>
  <c r="AH566" i="46"/>
  <c r="AE566" i="46"/>
  <c r="AF566" i="46" s="1"/>
  <c r="AG566" i="46" s="1"/>
  <c r="AC566" i="46"/>
  <c r="W566" i="46"/>
  <c r="V566" i="46"/>
  <c r="U566" i="46"/>
  <c r="T566" i="46"/>
  <c r="S566" i="46"/>
  <c r="R566" i="46"/>
  <c r="Q566" i="46"/>
  <c r="BS565" i="46"/>
  <c r="BN565" i="46"/>
  <c r="BM565" i="46"/>
  <c r="BL565" i="46"/>
  <c r="BJ565" i="46"/>
  <c r="BI565" i="46"/>
  <c r="BG565" i="46"/>
  <c r="BH565" i="46" s="1"/>
  <c r="AW565" i="46"/>
  <c r="AV565" i="46"/>
  <c r="AX565" i="46" s="1"/>
  <c r="AU565" i="46"/>
  <c r="AT565" i="46"/>
  <c r="AS565" i="46"/>
  <c r="AQ565" i="46"/>
  <c r="AO565" i="46"/>
  <c r="AP565" i="46" s="1"/>
  <c r="AN565" i="46"/>
  <c r="AM565" i="46"/>
  <c r="AL565" i="46"/>
  <c r="AR565" i="46" s="1"/>
  <c r="AK565" i="46"/>
  <c r="AJ565" i="46"/>
  <c r="AI565" i="46"/>
  <c r="AH565" i="46"/>
  <c r="AE565" i="46"/>
  <c r="AC565" i="46"/>
  <c r="W565" i="46"/>
  <c r="V565" i="46"/>
  <c r="U565" i="46"/>
  <c r="T565" i="46"/>
  <c r="S565" i="46"/>
  <c r="R565" i="46"/>
  <c r="Q565" i="46"/>
  <c r="BS564" i="46"/>
  <c r="BM564" i="46"/>
  <c r="BL564" i="46"/>
  <c r="BJ564" i="46"/>
  <c r="BI564" i="46"/>
  <c r="AX564" i="46"/>
  <c r="AW564" i="46"/>
  <c r="BP564" i="46" s="1"/>
  <c r="BK564" i="46" s="1"/>
  <c r="AV564" i="46"/>
  <c r="AU564" i="46"/>
  <c r="BE564" i="46" s="1"/>
  <c r="AT564" i="46"/>
  <c r="AS564" i="46"/>
  <c r="AR564" i="46"/>
  <c r="AQ564" i="46"/>
  <c r="AO564" i="46"/>
  <c r="AP564" i="46" s="1"/>
  <c r="AN564" i="46"/>
  <c r="AM564" i="46"/>
  <c r="AL564" i="46"/>
  <c r="AK564" i="46"/>
  <c r="AJ564" i="46"/>
  <c r="AI564" i="46"/>
  <c r="AH564" i="46"/>
  <c r="AE564" i="46"/>
  <c r="AF564" i="46" s="1"/>
  <c r="AG564" i="46" s="1"/>
  <c r="AC564" i="46"/>
  <c r="W564" i="46"/>
  <c r="V564" i="46"/>
  <c r="U564" i="46"/>
  <c r="T564" i="46"/>
  <c r="S564" i="46"/>
  <c r="R564" i="46"/>
  <c r="Q564" i="46"/>
  <c r="BS563" i="46"/>
  <c r="BM563" i="46"/>
  <c r="BL563" i="46"/>
  <c r="BJ563" i="46"/>
  <c r="BI563" i="46"/>
  <c r="AW563" i="46"/>
  <c r="AV563" i="46"/>
  <c r="AT563" i="46"/>
  <c r="AS563" i="46"/>
  <c r="AR563" i="46"/>
  <c r="AQ563" i="46"/>
  <c r="AO563" i="46"/>
  <c r="AP563" i="46" s="1"/>
  <c r="AN563" i="46"/>
  <c r="AM563" i="46"/>
  <c r="AL563" i="46"/>
  <c r="AK563" i="46"/>
  <c r="AJ563" i="46"/>
  <c r="AI563" i="46"/>
  <c r="AH563" i="46"/>
  <c r="AE563" i="46"/>
  <c r="AF563" i="46" s="1"/>
  <c r="AG563" i="46" s="1"/>
  <c r="AC563" i="46"/>
  <c r="W563" i="46"/>
  <c r="V563" i="46"/>
  <c r="U563" i="46"/>
  <c r="T563" i="46"/>
  <c r="S563" i="46"/>
  <c r="R563" i="46"/>
  <c r="Q563" i="46"/>
  <c r="BS562" i="46"/>
  <c r="BM562" i="46"/>
  <c r="BL562" i="46"/>
  <c r="BJ562" i="46"/>
  <c r="BI562" i="46"/>
  <c r="AW562" i="46"/>
  <c r="BG562" i="46" s="1"/>
  <c r="BH562" i="46" s="1"/>
  <c r="AV562" i="46"/>
  <c r="AX562" i="46" s="1"/>
  <c r="BT562" i="46" s="1"/>
  <c r="AT562" i="46"/>
  <c r="AS562" i="46"/>
  <c r="AQ562" i="46"/>
  <c r="AO562" i="46"/>
  <c r="AP562" i="46" s="1"/>
  <c r="AN562" i="46"/>
  <c r="AM562" i="46"/>
  <c r="AL562" i="46"/>
  <c r="AR562" i="46" s="1"/>
  <c r="AK562" i="46"/>
  <c r="AU562" i="46" s="1"/>
  <c r="BB562" i="46" s="1"/>
  <c r="AJ562" i="46"/>
  <c r="AI562" i="46"/>
  <c r="AH562" i="46"/>
  <c r="AE562" i="46"/>
  <c r="AF562" i="46" s="1"/>
  <c r="AG562" i="46" s="1"/>
  <c r="AC562" i="46"/>
  <c r="W562" i="46"/>
  <c r="V562" i="46"/>
  <c r="U562" i="46"/>
  <c r="T562" i="46"/>
  <c r="S562" i="46"/>
  <c r="R562" i="46"/>
  <c r="Q562" i="46"/>
  <c r="BS561" i="46"/>
  <c r="BM561" i="46"/>
  <c r="BL561" i="46"/>
  <c r="BJ561" i="46"/>
  <c r="BN561" i="46" s="1"/>
  <c r="BI561" i="46"/>
  <c r="BG561" i="46"/>
  <c r="BH561" i="46" s="1"/>
  <c r="BB561" i="46"/>
  <c r="AW561" i="46"/>
  <c r="AV561" i="46"/>
  <c r="AU561" i="46"/>
  <c r="BF561" i="46" s="1"/>
  <c r="AT561" i="46"/>
  <c r="AS561" i="46"/>
  <c r="AQ561" i="46"/>
  <c r="AO561" i="46"/>
  <c r="AP561" i="46" s="1"/>
  <c r="AN561" i="46"/>
  <c r="AM561" i="46"/>
  <c r="AL561" i="46"/>
  <c r="AR561" i="46" s="1"/>
  <c r="AK561" i="46"/>
  <c r="AJ561" i="46"/>
  <c r="AI561" i="46"/>
  <c r="AH561" i="46"/>
  <c r="AE561" i="46"/>
  <c r="AF561" i="46" s="1"/>
  <c r="AG561" i="46" s="1"/>
  <c r="AC561" i="46"/>
  <c r="W561" i="46"/>
  <c r="V561" i="46"/>
  <c r="U561" i="46"/>
  <c r="T561" i="46"/>
  <c r="S561" i="46"/>
  <c r="R561" i="46"/>
  <c r="Q561" i="46"/>
  <c r="BS560" i="46"/>
  <c r="BM560" i="46"/>
  <c r="BL560" i="46"/>
  <c r="BJ560" i="46"/>
  <c r="BI560" i="46"/>
  <c r="AW560" i="46"/>
  <c r="AV560" i="46"/>
  <c r="AT560" i="46"/>
  <c r="AS560" i="46"/>
  <c r="AQ560" i="46"/>
  <c r="AO560" i="46"/>
  <c r="AP560" i="46" s="1"/>
  <c r="AN560" i="46"/>
  <c r="AM560" i="46"/>
  <c r="AL560" i="46"/>
  <c r="AR560" i="46" s="1"/>
  <c r="AK560" i="46"/>
  <c r="BN560" i="46" s="1"/>
  <c r="AJ560" i="46"/>
  <c r="AI560" i="46"/>
  <c r="AH560" i="46"/>
  <c r="AF560" i="46"/>
  <c r="AG560" i="46" s="1"/>
  <c r="AE560" i="46"/>
  <c r="AC560" i="46"/>
  <c r="W560" i="46"/>
  <c r="V560" i="46"/>
  <c r="U560" i="46"/>
  <c r="T560" i="46"/>
  <c r="S560" i="46"/>
  <c r="R560" i="46"/>
  <c r="Q560" i="46"/>
  <c r="BS559" i="46"/>
  <c r="BP559" i="46"/>
  <c r="BM559" i="46"/>
  <c r="BL559" i="46"/>
  <c r="BJ559" i="46"/>
  <c r="BI559" i="46"/>
  <c r="BG559" i="46"/>
  <c r="BH559" i="46" s="1"/>
  <c r="AW559" i="46"/>
  <c r="AV559" i="46"/>
  <c r="AX559" i="46" s="1"/>
  <c r="AT559" i="46"/>
  <c r="AS559" i="46"/>
  <c r="AQ559" i="46"/>
  <c r="AO559" i="46"/>
  <c r="AP559" i="46" s="1"/>
  <c r="AN559" i="46"/>
  <c r="AM559" i="46"/>
  <c r="AL559" i="46"/>
  <c r="AR559" i="46" s="1"/>
  <c r="AK559" i="46"/>
  <c r="AJ559" i="46"/>
  <c r="AI559" i="46"/>
  <c r="AH559" i="46"/>
  <c r="AF559" i="46"/>
  <c r="AG559" i="46" s="1"/>
  <c r="AE559" i="46"/>
  <c r="AC559" i="46"/>
  <c r="W559" i="46"/>
  <c r="V559" i="46"/>
  <c r="U559" i="46"/>
  <c r="T559" i="46"/>
  <c r="S559" i="46"/>
  <c r="R559" i="46"/>
  <c r="Q559" i="46"/>
  <c r="BS558" i="46"/>
  <c r="BM558" i="46"/>
  <c r="BL558" i="46"/>
  <c r="BJ558" i="46"/>
  <c r="BI558" i="46"/>
  <c r="BG558" i="46"/>
  <c r="BH558" i="46" s="1"/>
  <c r="AW558" i="46"/>
  <c r="AV558" i="46"/>
  <c r="AX558" i="46" s="1"/>
  <c r="BT558" i="46" s="1"/>
  <c r="AT558" i="46"/>
  <c r="AS558" i="46"/>
  <c r="AQ558" i="46"/>
  <c r="AP558" i="46"/>
  <c r="AO558" i="46"/>
  <c r="AN558" i="46"/>
  <c r="AM558" i="46"/>
  <c r="AL558" i="46"/>
  <c r="AR558" i="46" s="1"/>
  <c r="AK558" i="46"/>
  <c r="BN558" i="46" s="1"/>
  <c r="AJ558" i="46"/>
  <c r="AI558" i="46"/>
  <c r="AH558" i="46"/>
  <c r="AE558" i="46"/>
  <c r="AF558" i="46" s="1"/>
  <c r="AG558" i="46" s="1"/>
  <c r="AC558" i="46"/>
  <c r="W558" i="46"/>
  <c r="V558" i="46"/>
  <c r="U558" i="46"/>
  <c r="T558" i="46"/>
  <c r="S558" i="46"/>
  <c r="R558" i="46"/>
  <c r="Q558" i="46"/>
  <c r="BS557" i="46"/>
  <c r="BM557" i="46"/>
  <c r="BL557" i="46"/>
  <c r="BJ557" i="46"/>
  <c r="BI557" i="46"/>
  <c r="BG557" i="46"/>
  <c r="BH557" i="46" s="1"/>
  <c r="AW557" i="46"/>
  <c r="AV557" i="46"/>
  <c r="AT557" i="46"/>
  <c r="AS557" i="46"/>
  <c r="AQ557" i="46"/>
  <c r="AO557" i="46"/>
  <c r="AP557" i="46" s="1"/>
  <c r="AN557" i="46"/>
  <c r="AM557" i="46"/>
  <c r="AL557" i="46"/>
  <c r="AR557" i="46" s="1"/>
  <c r="AK557" i="46"/>
  <c r="AJ557" i="46"/>
  <c r="AI557" i="46"/>
  <c r="AH557" i="46"/>
  <c r="AE557" i="46"/>
  <c r="BP557" i="46" s="1"/>
  <c r="AC557" i="46"/>
  <c r="W557" i="46"/>
  <c r="V557" i="46"/>
  <c r="U557" i="46"/>
  <c r="T557" i="46"/>
  <c r="S557" i="46"/>
  <c r="R557" i="46"/>
  <c r="Q557" i="46"/>
  <c r="BS556" i="46"/>
  <c r="BP556" i="46"/>
  <c r="BM556" i="46"/>
  <c r="BL556" i="46"/>
  <c r="BJ556" i="46"/>
  <c r="BI556" i="46"/>
  <c r="AW556" i="46"/>
  <c r="BG556" i="46" s="1"/>
  <c r="BH556" i="46" s="1"/>
  <c r="AV556" i="46"/>
  <c r="AX556" i="46" s="1"/>
  <c r="BT556" i="46" s="1"/>
  <c r="AT556" i="46"/>
  <c r="AS556" i="46"/>
  <c r="AQ556" i="46"/>
  <c r="AP556" i="46"/>
  <c r="AO556" i="46"/>
  <c r="AN556" i="46"/>
  <c r="AM556" i="46"/>
  <c r="AL556" i="46"/>
  <c r="AR556" i="46" s="1"/>
  <c r="AK556" i="46"/>
  <c r="AJ556" i="46"/>
  <c r="AI556" i="46"/>
  <c r="AH556" i="46"/>
  <c r="AE556" i="46"/>
  <c r="AF556" i="46" s="1"/>
  <c r="AG556" i="46" s="1"/>
  <c r="AC556" i="46"/>
  <c r="W556" i="46"/>
  <c r="V556" i="46"/>
  <c r="U556" i="46"/>
  <c r="T556" i="46"/>
  <c r="S556" i="46"/>
  <c r="R556" i="46"/>
  <c r="Q556" i="46"/>
  <c r="BS555" i="46"/>
  <c r="BN555" i="46"/>
  <c r="BM555" i="46"/>
  <c r="BL555" i="46"/>
  <c r="BJ555" i="46"/>
  <c r="BI555" i="46"/>
  <c r="BF555" i="46"/>
  <c r="AW555" i="46"/>
  <c r="AV555" i="46"/>
  <c r="AU555" i="46"/>
  <c r="BB555" i="46" s="1"/>
  <c r="AT555" i="46"/>
  <c r="AS555" i="46"/>
  <c r="AR555" i="46"/>
  <c r="AQ555" i="46"/>
  <c r="AO555" i="46"/>
  <c r="AP555" i="46" s="1"/>
  <c r="AN555" i="46"/>
  <c r="AM555" i="46"/>
  <c r="AL555" i="46"/>
  <c r="AK555" i="46"/>
  <c r="AJ555" i="46"/>
  <c r="AI555" i="46"/>
  <c r="AH555" i="46"/>
  <c r="AG555" i="46"/>
  <c r="AE555" i="46"/>
  <c r="AF555" i="46" s="1"/>
  <c r="AC555" i="46"/>
  <c r="W555" i="46"/>
  <c r="V555" i="46"/>
  <c r="U555" i="46"/>
  <c r="T555" i="46"/>
  <c r="S555" i="46"/>
  <c r="R555" i="46"/>
  <c r="Q555" i="46"/>
  <c r="BS554" i="46"/>
  <c r="BM554" i="46"/>
  <c r="BL554" i="46"/>
  <c r="BJ554" i="46"/>
  <c r="BI554" i="46"/>
  <c r="AX554" i="46"/>
  <c r="AW554" i="46"/>
  <c r="AV554" i="46"/>
  <c r="AT554" i="46"/>
  <c r="AS554" i="46"/>
  <c r="AQ554" i="46"/>
  <c r="AO554" i="46"/>
  <c r="AP554" i="46" s="1"/>
  <c r="AN554" i="46"/>
  <c r="AM554" i="46"/>
  <c r="AL554" i="46"/>
  <c r="AR554" i="46" s="1"/>
  <c r="AK554" i="46"/>
  <c r="BN554" i="46" s="1"/>
  <c r="AJ554" i="46"/>
  <c r="AI554" i="46"/>
  <c r="AH554" i="46"/>
  <c r="AE554" i="46"/>
  <c r="AF554" i="46" s="1"/>
  <c r="AG554" i="46" s="1"/>
  <c r="AC554" i="46"/>
  <c r="W554" i="46"/>
  <c r="V554" i="46"/>
  <c r="U554" i="46"/>
  <c r="T554" i="46"/>
  <c r="S554" i="46"/>
  <c r="R554" i="46"/>
  <c r="Q554" i="46"/>
  <c r="BS553" i="46"/>
  <c r="BM553" i="46"/>
  <c r="BO553" i="46" s="1"/>
  <c r="BL553" i="46"/>
  <c r="BJ553" i="46"/>
  <c r="BI553" i="46"/>
  <c r="AW553" i="46"/>
  <c r="AV553" i="46"/>
  <c r="AX553" i="46" s="1"/>
  <c r="AT553" i="46"/>
  <c r="AS553" i="46"/>
  <c r="AQ553" i="46"/>
  <c r="AO553" i="46"/>
  <c r="AP553" i="46" s="1"/>
  <c r="AN553" i="46"/>
  <c r="AM553" i="46"/>
  <c r="AL553" i="46"/>
  <c r="AR553" i="46" s="1"/>
  <c r="AK553" i="46"/>
  <c r="AU553" i="46" s="1"/>
  <c r="AJ553" i="46"/>
  <c r="AI553" i="46"/>
  <c r="AH553" i="46"/>
  <c r="AE553" i="46"/>
  <c r="AF553" i="46" s="1"/>
  <c r="AG553" i="46" s="1"/>
  <c r="AC553" i="46"/>
  <c r="W553" i="46"/>
  <c r="V553" i="46"/>
  <c r="U553" i="46"/>
  <c r="T553" i="46"/>
  <c r="S553" i="46"/>
  <c r="R553" i="46"/>
  <c r="Q553" i="46"/>
  <c r="BS552" i="46"/>
  <c r="BM552" i="46"/>
  <c r="BL552" i="46"/>
  <c r="BJ552" i="46"/>
  <c r="BI552" i="46"/>
  <c r="AW552" i="46"/>
  <c r="BG552" i="46" s="1"/>
  <c r="BH552" i="46" s="1"/>
  <c r="AV552" i="46"/>
  <c r="AT552" i="46"/>
  <c r="AS552" i="46"/>
  <c r="AQ552" i="46"/>
  <c r="AO552" i="46"/>
  <c r="AP552" i="46" s="1"/>
  <c r="AN552" i="46"/>
  <c r="AM552" i="46"/>
  <c r="AL552" i="46"/>
  <c r="AR552" i="46" s="1"/>
  <c r="AK552" i="46"/>
  <c r="AJ552" i="46"/>
  <c r="AI552" i="46"/>
  <c r="AH552" i="46"/>
  <c r="AE552" i="46"/>
  <c r="AF552" i="46" s="1"/>
  <c r="AG552" i="46" s="1"/>
  <c r="AC552" i="46"/>
  <c r="W552" i="46"/>
  <c r="V552" i="46"/>
  <c r="U552" i="46"/>
  <c r="T552" i="46"/>
  <c r="S552" i="46"/>
  <c r="R552" i="46"/>
  <c r="Q552" i="46"/>
  <c r="BS551" i="46"/>
  <c r="BM551" i="46"/>
  <c r="BL551" i="46"/>
  <c r="BJ551" i="46"/>
  <c r="BI551" i="46"/>
  <c r="BG551" i="46"/>
  <c r="BH551" i="46" s="1"/>
  <c r="AW551" i="46"/>
  <c r="AV551" i="46"/>
  <c r="AT551" i="46"/>
  <c r="AS551" i="46"/>
  <c r="AQ551" i="46"/>
  <c r="AO551" i="46"/>
  <c r="AP551" i="46" s="1"/>
  <c r="AN551" i="46"/>
  <c r="AM551" i="46"/>
  <c r="AL551" i="46"/>
  <c r="AR551" i="46" s="1"/>
  <c r="AK551" i="46"/>
  <c r="AJ551" i="46"/>
  <c r="AI551" i="46"/>
  <c r="AH551" i="46"/>
  <c r="AE551" i="46"/>
  <c r="AF551" i="46" s="1"/>
  <c r="AG551" i="46" s="1"/>
  <c r="AC551" i="46"/>
  <c r="W551" i="46"/>
  <c r="V551" i="46"/>
  <c r="U551" i="46"/>
  <c r="T551" i="46"/>
  <c r="S551" i="46"/>
  <c r="R551" i="46"/>
  <c r="Q551" i="46"/>
  <c r="BS550" i="46"/>
  <c r="BM550" i="46"/>
  <c r="BL550" i="46"/>
  <c r="BJ550" i="46"/>
  <c r="BI550" i="46"/>
  <c r="AW550" i="46"/>
  <c r="BG550" i="46" s="1"/>
  <c r="BH550" i="46" s="1"/>
  <c r="AV550" i="46"/>
  <c r="AX550" i="46" s="1"/>
  <c r="AT550" i="46"/>
  <c r="AS550" i="46"/>
  <c r="BO550" i="46" s="1"/>
  <c r="AQ550" i="46"/>
  <c r="AO550" i="46"/>
  <c r="AP550" i="46" s="1"/>
  <c r="AN550" i="46"/>
  <c r="AM550" i="46"/>
  <c r="AL550" i="46"/>
  <c r="AR550" i="46" s="1"/>
  <c r="AK550" i="46"/>
  <c r="BN550" i="46" s="1"/>
  <c r="AJ550" i="46"/>
  <c r="AI550" i="46"/>
  <c r="AH550" i="46"/>
  <c r="AF550" i="46"/>
  <c r="AG550" i="46" s="1"/>
  <c r="AE550" i="46"/>
  <c r="AC550" i="46"/>
  <c r="W550" i="46"/>
  <c r="V550" i="46"/>
  <c r="U550" i="46"/>
  <c r="T550" i="46"/>
  <c r="S550" i="46"/>
  <c r="R550" i="46"/>
  <c r="Q550" i="46"/>
  <c r="BS549" i="46"/>
  <c r="BM549" i="46"/>
  <c r="BL549" i="46"/>
  <c r="BJ549" i="46"/>
  <c r="BI549" i="46"/>
  <c r="AW549" i="46"/>
  <c r="BG549" i="46" s="1"/>
  <c r="BH549" i="46" s="1"/>
  <c r="AV549" i="46"/>
  <c r="AU549" i="46"/>
  <c r="BB549" i="46" s="1"/>
  <c r="AT549" i="46"/>
  <c r="AS549" i="46"/>
  <c r="AQ549" i="46"/>
  <c r="AP549" i="46"/>
  <c r="AO549" i="46"/>
  <c r="AN549" i="46"/>
  <c r="AM549" i="46"/>
  <c r="AL549" i="46"/>
  <c r="AR549" i="46" s="1"/>
  <c r="AK549" i="46"/>
  <c r="AJ549" i="46"/>
  <c r="AI549" i="46"/>
  <c r="AH549" i="46"/>
  <c r="AE549" i="46"/>
  <c r="BP549" i="46" s="1"/>
  <c r="AC549" i="46"/>
  <c r="W549" i="46"/>
  <c r="V549" i="46"/>
  <c r="U549" i="46"/>
  <c r="T549" i="46"/>
  <c r="S549" i="46"/>
  <c r="R549" i="46"/>
  <c r="Q549" i="46"/>
  <c r="BS548" i="46"/>
  <c r="BN548" i="46"/>
  <c r="BM548" i="46"/>
  <c r="BL548" i="46"/>
  <c r="BJ548" i="46"/>
  <c r="BI548" i="46"/>
  <c r="AX548" i="46"/>
  <c r="AW548" i="46"/>
  <c r="BG548" i="46" s="1"/>
  <c r="BH548" i="46" s="1"/>
  <c r="AV548" i="46"/>
  <c r="AT548" i="46"/>
  <c r="AS548" i="46"/>
  <c r="AR548" i="46"/>
  <c r="AQ548" i="46"/>
  <c r="AO548" i="46"/>
  <c r="AP548" i="46" s="1"/>
  <c r="AN548" i="46"/>
  <c r="AM548" i="46"/>
  <c r="AL548" i="46"/>
  <c r="AK548" i="46"/>
  <c r="AU548" i="46" s="1"/>
  <c r="AJ548" i="46"/>
  <c r="AI548" i="46"/>
  <c r="AH548" i="46"/>
  <c r="AE548" i="46"/>
  <c r="AF548" i="46" s="1"/>
  <c r="AG548" i="46" s="1"/>
  <c r="AC548" i="46"/>
  <c r="W548" i="46"/>
  <c r="V548" i="46"/>
  <c r="U548" i="46"/>
  <c r="T548" i="46"/>
  <c r="S548" i="46"/>
  <c r="R548" i="46"/>
  <c r="Q548" i="46"/>
  <c r="BS547" i="46"/>
  <c r="BN547" i="46"/>
  <c r="BM547" i="46"/>
  <c r="BL547" i="46"/>
  <c r="BJ547" i="46"/>
  <c r="BI547" i="46"/>
  <c r="BF547" i="46"/>
  <c r="AX547" i="46"/>
  <c r="AW547" i="46"/>
  <c r="BP547" i="46" s="1"/>
  <c r="BK547" i="46" s="1"/>
  <c r="AV547" i="46"/>
  <c r="BA547" i="46" s="1"/>
  <c r="AT547" i="46"/>
  <c r="AS547" i="46"/>
  <c r="BO547" i="46" s="1"/>
  <c r="AR547" i="46"/>
  <c r="AQ547" i="46"/>
  <c r="AO547" i="46"/>
  <c r="AP547" i="46" s="1"/>
  <c r="AN547" i="46"/>
  <c r="AM547" i="46"/>
  <c r="AL547" i="46"/>
  <c r="AK547" i="46"/>
  <c r="AU547" i="46" s="1"/>
  <c r="BB547" i="46" s="1"/>
  <c r="AJ547" i="46"/>
  <c r="AI547" i="46"/>
  <c r="AH547" i="46"/>
  <c r="AE547" i="46"/>
  <c r="AF547" i="46" s="1"/>
  <c r="AG547" i="46" s="1"/>
  <c r="AC547" i="46"/>
  <c r="W547" i="46"/>
  <c r="V547" i="46"/>
  <c r="U547" i="46"/>
  <c r="T547" i="46"/>
  <c r="S547" i="46"/>
  <c r="R547" i="46"/>
  <c r="Q547" i="46"/>
  <c r="BS546" i="46"/>
  <c r="BM546" i="46"/>
  <c r="BL546" i="46"/>
  <c r="BJ546" i="46"/>
  <c r="BI546" i="46"/>
  <c r="AW546" i="46"/>
  <c r="AV546" i="46"/>
  <c r="AX546" i="46" s="1"/>
  <c r="BT546" i="46" s="1"/>
  <c r="AT546" i="46"/>
  <c r="AS546" i="46"/>
  <c r="AR546" i="46"/>
  <c r="AQ546" i="46"/>
  <c r="AO546" i="46"/>
  <c r="AP546" i="46" s="1"/>
  <c r="AN546" i="46"/>
  <c r="AM546" i="46"/>
  <c r="AL546" i="46"/>
  <c r="AK546" i="46"/>
  <c r="AU546" i="46" s="1"/>
  <c r="AJ546" i="46"/>
  <c r="AI546" i="46"/>
  <c r="AH546" i="46"/>
  <c r="AE546" i="46"/>
  <c r="AF546" i="46" s="1"/>
  <c r="AG546" i="46" s="1"/>
  <c r="AC546" i="46"/>
  <c r="W546" i="46"/>
  <c r="V546" i="46"/>
  <c r="U546" i="46"/>
  <c r="T546" i="46"/>
  <c r="S546" i="46"/>
  <c r="R546" i="46"/>
  <c r="Q546" i="46"/>
  <c r="BS545" i="46"/>
  <c r="BM545" i="46"/>
  <c r="BL545" i="46"/>
  <c r="BJ545" i="46"/>
  <c r="BI545" i="46"/>
  <c r="AX545" i="46"/>
  <c r="AW545" i="46"/>
  <c r="AV545" i="46"/>
  <c r="AT545" i="46"/>
  <c r="AS545" i="46"/>
  <c r="AQ545" i="46"/>
  <c r="AO545" i="46"/>
  <c r="AP545" i="46" s="1"/>
  <c r="AN545" i="46"/>
  <c r="AM545" i="46"/>
  <c r="AL545" i="46"/>
  <c r="AR545" i="46" s="1"/>
  <c r="AK545" i="46"/>
  <c r="AU545" i="46" s="1"/>
  <c r="AJ545" i="46"/>
  <c r="AI545" i="46"/>
  <c r="AH545" i="46"/>
  <c r="AE545" i="46"/>
  <c r="AF545" i="46" s="1"/>
  <c r="AG545" i="46" s="1"/>
  <c r="AC545" i="46"/>
  <c r="W545" i="46"/>
  <c r="V545" i="46"/>
  <c r="U545" i="46"/>
  <c r="T545" i="46"/>
  <c r="S545" i="46"/>
  <c r="R545" i="46"/>
  <c r="Q545" i="46"/>
  <c r="BS544" i="46"/>
  <c r="BO544" i="46"/>
  <c r="BM544" i="46"/>
  <c r="BL544" i="46"/>
  <c r="BJ544" i="46"/>
  <c r="BI544" i="46"/>
  <c r="AW544" i="46"/>
  <c r="BG544" i="46" s="1"/>
  <c r="BH544" i="46" s="1"/>
  <c r="AV544" i="46"/>
  <c r="AT544" i="46"/>
  <c r="AS544" i="46"/>
  <c r="AQ544" i="46"/>
  <c r="AO544" i="46"/>
  <c r="AP544" i="46" s="1"/>
  <c r="AN544" i="46"/>
  <c r="AM544" i="46"/>
  <c r="AL544" i="46"/>
  <c r="AR544" i="46" s="1"/>
  <c r="AK544" i="46"/>
  <c r="AJ544" i="46"/>
  <c r="AI544" i="46"/>
  <c r="AH544" i="46"/>
  <c r="AE544" i="46"/>
  <c r="AF544" i="46" s="1"/>
  <c r="AG544" i="46" s="1"/>
  <c r="AC544" i="46"/>
  <c r="W544" i="46"/>
  <c r="V544" i="46"/>
  <c r="U544" i="46"/>
  <c r="T544" i="46"/>
  <c r="S544" i="46"/>
  <c r="R544" i="46"/>
  <c r="Q544" i="46"/>
  <c r="BS543" i="46"/>
  <c r="BM543" i="46"/>
  <c r="BL543" i="46"/>
  <c r="BJ543" i="46"/>
  <c r="BI543" i="46"/>
  <c r="AW543" i="46"/>
  <c r="BG543" i="46" s="1"/>
  <c r="BH543" i="46" s="1"/>
  <c r="AV543" i="46"/>
  <c r="AT543" i="46"/>
  <c r="AS543" i="46"/>
  <c r="AQ543" i="46"/>
  <c r="AO543" i="46"/>
  <c r="AP543" i="46" s="1"/>
  <c r="AN543" i="46"/>
  <c r="AM543" i="46"/>
  <c r="AL543" i="46"/>
  <c r="AR543" i="46" s="1"/>
  <c r="AK543" i="46"/>
  <c r="AJ543" i="46"/>
  <c r="AI543" i="46"/>
  <c r="AH543" i="46"/>
  <c r="AF543" i="46"/>
  <c r="AG543" i="46" s="1"/>
  <c r="AE543" i="46"/>
  <c r="AC543" i="46"/>
  <c r="W543" i="46"/>
  <c r="V543" i="46"/>
  <c r="U543" i="46"/>
  <c r="T543" i="46"/>
  <c r="S543" i="46"/>
  <c r="R543" i="46"/>
  <c r="Q543" i="46"/>
  <c r="BS542" i="46"/>
  <c r="BM542" i="46"/>
  <c r="BL542" i="46"/>
  <c r="BJ542" i="46"/>
  <c r="BI542" i="46"/>
  <c r="AW542" i="46"/>
  <c r="AV542" i="46"/>
  <c r="AX542" i="46" s="1"/>
  <c r="BT542" i="46" s="1"/>
  <c r="AT542" i="46"/>
  <c r="AS542" i="46"/>
  <c r="AQ542" i="46"/>
  <c r="AP542" i="46"/>
  <c r="AO542" i="46"/>
  <c r="AN542" i="46"/>
  <c r="AM542" i="46"/>
  <c r="AL542" i="46"/>
  <c r="AR542" i="46" s="1"/>
  <c r="AK542" i="46"/>
  <c r="AJ542" i="46"/>
  <c r="AI542" i="46"/>
  <c r="AH542" i="46"/>
  <c r="AE542" i="46"/>
  <c r="AF542" i="46" s="1"/>
  <c r="AG542" i="46" s="1"/>
  <c r="AC542" i="46"/>
  <c r="W542" i="46"/>
  <c r="V542" i="46"/>
  <c r="U542" i="46"/>
  <c r="T542" i="46"/>
  <c r="S542" i="46"/>
  <c r="R542" i="46"/>
  <c r="Q542" i="46"/>
  <c r="BS541" i="46"/>
  <c r="BM541" i="46"/>
  <c r="BL541" i="46"/>
  <c r="BJ541" i="46"/>
  <c r="BI541" i="46"/>
  <c r="AW541" i="46"/>
  <c r="BG541" i="46" s="1"/>
  <c r="BH541" i="46" s="1"/>
  <c r="AV541" i="46"/>
  <c r="AT541" i="46"/>
  <c r="AS541" i="46"/>
  <c r="AQ541" i="46"/>
  <c r="AO541" i="46"/>
  <c r="AP541" i="46" s="1"/>
  <c r="AN541" i="46"/>
  <c r="AM541" i="46"/>
  <c r="AL541" i="46"/>
  <c r="AR541" i="46" s="1"/>
  <c r="AK541" i="46"/>
  <c r="AU541" i="46" s="1"/>
  <c r="AJ541" i="46"/>
  <c r="AI541" i="46"/>
  <c r="AH541" i="46"/>
  <c r="AE541" i="46"/>
  <c r="BP541" i="46" s="1"/>
  <c r="AC541" i="46"/>
  <c r="W541" i="46"/>
  <c r="V541" i="46"/>
  <c r="U541" i="46"/>
  <c r="T541" i="46"/>
  <c r="S541" i="46"/>
  <c r="R541" i="46"/>
  <c r="Q541" i="46"/>
  <c r="BS540" i="46"/>
  <c r="BM540" i="46"/>
  <c r="BL540" i="46"/>
  <c r="BJ540" i="46"/>
  <c r="BI540" i="46"/>
  <c r="AW540" i="46"/>
  <c r="BG540" i="46" s="1"/>
  <c r="BH540" i="46" s="1"/>
  <c r="AV540" i="46"/>
  <c r="AX540" i="46" s="1"/>
  <c r="BT540" i="46" s="1"/>
  <c r="AT540" i="46"/>
  <c r="AS540" i="46"/>
  <c r="AR540" i="46"/>
  <c r="AQ540" i="46"/>
  <c r="AO540" i="46"/>
  <c r="AP540" i="46" s="1"/>
  <c r="AN540" i="46"/>
  <c r="AM540" i="46"/>
  <c r="AL540" i="46"/>
  <c r="AK540" i="46"/>
  <c r="AU540" i="46" s="1"/>
  <c r="BA540" i="46" s="1"/>
  <c r="BC540" i="46" s="1"/>
  <c r="AJ540" i="46"/>
  <c r="AI540" i="46"/>
  <c r="AH540" i="46"/>
  <c r="AE540" i="46"/>
  <c r="AF540" i="46" s="1"/>
  <c r="AG540" i="46" s="1"/>
  <c r="AC540" i="46"/>
  <c r="W540" i="46"/>
  <c r="V540" i="46"/>
  <c r="U540" i="46"/>
  <c r="T540" i="46"/>
  <c r="S540" i="46"/>
  <c r="R540" i="46"/>
  <c r="Q540" i="46"/>
  <c r="BS539" i="46"/>
  <c r="BM539" i="46"/>
  <c r="BL539" i="46"/>
  <c r="BJ539" i="46"/>
  <c r="BI539" i="46"/>
  <c r="AW539" i="46"/>
  <c r="AV539" i="46"/>
  <c r="AX539" i="46" s="1"/>
  <c r="BT539" i="46" s="1"/>
  <c r="AT539" i="46"/>
  <c r="AS539" i="46"/>
  <c r="AR539" i="46"/>
  <c r="AQ539" i="46"/>
  <c r="AO539" i="46"/>
  <c r="AP539" i="46" s="1"/>
  <c r="AN539" i="46"/>
  <c r="AM539" i="46"/>
  <c r="AL539" i="46"/>
  <c r="AK539" i="46"/>
  <c r="BN539" i="46" s="1"/>
  <c r="AJ539" i="46"/>
  <c r="AI539" i="46"/>
  <c r="AH539" i="46"/>
  <c r="AE539" i="46"/>
  <c r="AF539" i="46" s="1"/>
  <c r="AG539" i="46" s="1"/>
  <c r="AC539" i="46"/>
  <c r="W539" i="46"/>
  <c r="V539" i="46"/>
  <c r="U539" i="46"/>
  <c r="T539" i="46"/>
  <c r="S539" i="46"/>
  <c r="R539" i="46"/>
  <c r="Q539" i="46"/>
  <c r="BS538" i="46"/>
  <c r="BM538" i="46"/>
  <c r="BL538" i="46"/>
  <c r="BJ538" i="46"/>
  <c r="BI538" i="46"/>
  <c r="AW538" i="46"/>
  <c r="BP538" i="46" s="1"/>
  <c r="AV538" i="46"/>
  <c r="AX538" i="46" s="1"/>
  <c r="BT538" i="46" s="1"/>
  <c r="AT538" i="46"/>
  <c r="AS538" i="46"/>
  <c r="AR538" i="46"/>
  <c r="AQ538" i="46"/>
  <c r="AO538" i="46"/>
  <c r="AP538" i="46" s="1"/>
  <c r="AN538" i="46"/>
  <c r="AM538" i="46"/>
  <c r="AL538" i="46"/>
  <c r="AK538" i="46"/>
  <c r="AJ538" i="46"/>
  <c r="AI538" i="46"/>
  <c r="AH538" i="46"/>
  <c r="AG538" i="46"/>
  <c r="AE538" i="46"/>
  <c r="AF538" i="46" s="1"/>
  <c r="AC538" i="46"/>
  <c r="W538" i="46"/>
  <c r="V538" i="46"/>
  <c r="U538" i="46"/>
  <c r="T538" i="46"/>
  <c r="S538" i="46"/>
  <c r="R538" i="46"/>
  <c r="Q538" i="46"/>
  <c r="BS537" i="46"/>
  <c r="BO537" i="46"/>
  <c r="BM537" i="46"/>
  <c r="BL537" i="46"/>
  <c r="BJ537" i="46"/>
  <c r="BN537" i="46" s="1"/>
  <c r="BI537" i="46"/>
  <c r="AZ537" i="46"/>
  <c r="AW537" i="46"/>
  <c r="AV537" i="46"/>
  <c r="AU537" i="46"/>
  <c r="BB537" i="46" s="1"/>
  <c r="AT537" i="46"/>
  <c r="AS537" i="46"/>
  <c r="AR537" i="46"/>
  <c r="AQ537" i="46"/>
  <c r="AO537" i="46"/>
  <c r="AP537" i="46" s="1"/>
  <c r="AN537" i="46"/>
  <c r="AM537" i="46"/>
  <c r="AL537" i="46"/>
  <c r="AK537" i="46"/>
  <c r="AJ537" i="46"/>
  <c r="AI537" i="46"/>
  <c r="AH537" i="46"/>
  <c r="AE537" i="46"/>
  <c r="AF537" i="46" s="1"/>
  <c r="AG537" i="46" s="1"/>
  <c r="AC537" i="46"/>
  <c r="W537" i="46"/>
  <c r="V537" i="46"/>
  <c r="U537" i="46"/>
  <c r="T537" i="46"/>
  <c r="S537" i="46"/>
  <c r="R537" i="46"/>
  <c r="Q537" i="46"/>
  <c r="BS536" i="46"/>
  <c r="BM536" i="46"/>
  <c r="BL536" i="46"/>
  <c r="BJ536" i="46"/>
  <c r="BI536" i="46"/>
  <c r="BG536" i="46"/>
  <c r="BH536" i="46" s="1"/>
  <c r="AW536" i="46"/>
  <c r="AV536" i="46"/>
  <c r="AT536" i="46"/>
  <c r="AS536" i="46"/>
  <c r="AQ536" i="46"/>
  <c r="AO536" i="46"/>
  <c r="AP536" i="46" s="1"/>
  <c r="AN536" i="46"/>
  <c r="AM536" i="46"/>
  <c r="AL536" i="46"/>
  <c r="AR536" i="46" s="1"/>
  <c r="AK536" i="46"/>
  <c r="AU536" i="46" s="1"/>
  <c r="BF536" i="46" s="1"/>
  <c r="AJ536" i="46"/>
  <c r="AI536" i="46"/>
  <c r="AH536" i="46"/>
  <c r="AE536" i="46"/>
  <c r="AF536" i="46" s="1"/>
  <c r="AG536" i="46" s="1"/>
  <c r="AC536" i="46"/>
  <c r="W536" i="46"/>
  <c r="V536" i="46"/>
  <c r="U536" i="46"/>
  <c r="T536" i="46"/>
  <c r="S536" i="46"/>
  <c r="R536" i="46"/>
  <c r="Q536" i="46"/>
  <c r="BS535" i="46"/>
  <c r="BP535" i="46"/>
  <c r="BM535" i="46"/>
  <c r="BO535" i="46" s="1"/>
  <c r="BL535" i="46"/>
  <c r="BJ535" i="46"/>
  <c r="BI535" i="46"/>
  <c r="BG535" i="46"/>
  <c r="BH535" i="46" s="1"/>
  <c r="AX535" i="46"/>
  <c r="BT535" i="46" s="1"/>
  <c r="AW535" i="46"/>
  <c r="AV535" i="46"/>
  <c r="AT535" i="46"/>
  <c r="AS535" i="46"/>
  <c r="AR535" i="46"/>
  <c r="AQ535" i="46"/>
  <c r="AO535" i="46"/>
  <c r="AP535" i="46" s="1"/>
  <c r="AN535" i="46"/>
  <c r="AM535" i="46"/>
  <c r="AL535" i="46"/>
  <c r="AK535" i="46"/>
  <c r="AJ535" i="46"/>
  <c r="AI535" i="46"/>
  <c r="AH535" i="46"/>
  <c r="AG535" i="46"/>
  <c r="AF535" i="46"/>
  <c r="AE535" i="46"/>
  <c r="AC535" i="46"/>
  <c r="W535" i="46"/>
  <c r="V535" i="46"/>
  <c r="U535" i="46"/>
  <c r="T535" i="46"/>
  <c r="S535" i="46"/>
  <c r="R535" i="46"/>
  <c r="Q535" i="46"/>
  <c r="BS534" i="46"/>
  <c r="BM534" i="46"/>
  <c r="BL534" i="46"/>
  <c r="BJ534" i="46"/>
  <c r="BI534" i="46"/>
  <c r="BG534" i="46"/>
  <c r="BH534" i="46" s="1"/>
  <c r="AW534" i="46"/>
  <c r="AV534" i="46"/>
  <c r="AT534" i="46"/>
  <c r="AS534" i="46"/>
  <c r="BO534" i="46" s="1"/>
  <c r="AQ534" i="46"/>
  <c r="AP534" i="46"/>
  <c r="AO534" i="46"/>
  <c r="AN534" i="46"/>
  <c r="AM534" i="46"/>
  <c r="AL534" i="46"/>
  <c r="AR534" i="46" s="1"/>
  <c r="AK534" i="46"/>
  <c r="AJ534" i="46"/>
  <c r="AI534" i="46"/>
  <c r="AH534" i="46"/>
  <c r="AE534" i="46"/>
  <c r="AF534" i="46" s="1"/>
  <c r="AG534" i="46" s="1"/>
  <c r="AC534" i="46"/>
  <c r="W534" i="46"/>
  <c r="V534" i="46"/>
  <c r="U534" i="46"/>
  <c r="T534" i="46"/>
  <c r="S534" i="46"/>
  <c r="R534" i="46"/>
  <c r="Q534" i="46"/>
  <c r="BS533" i="46"/>
  <c r="BM533" i="46"/>
  <c r="BL533" i="46"/>
  <c r="BJ533" i="46"/>
  <c r="BI533" i="46"/>
  <c r="BG533" i="46"/>
  <c r="BH533" i="46" s="1"/>
  <c r="AW533" i="46"/>
  <c r="AV533" i="46"/>
  <c r="AU533" i="46"/>
  <c r="BF533" i="46" s="1"/>
  <c r="AT533" i="46"/>
  <c r="AS533" i="46"/>
  <c r="AQ533" i="46"/>
  <c r="AP533" i="46"/>
  <c r="AO533" i="46"/>
  <c r="AN533" i="46"/>
  <c r="AM533" i="46"/>
  <c r="AL533" i="46"/>
  <c r="AR533" i="46" s="1"/>
  <c r="AK533" i="46"/>
  <c r="BN533" i="46" s="1"/>
  <c r="AJ533" i="46"/>
  <c r="AI533" i="46"/>
  <c r="AH533" i="46"/>
  <c r="AE533" i="46"/>
  <c r="AF533" i="46" s="1"/>
  <c r="AG533" i="46" s="1"/>
  <c r="AC533" i="46"/>
  <c r="W533" i="46"/>
  <c r="V533" i="46"/>
  <c r="U533" i="46"/>
  <c r="T533" i="46"/>
  <c r="S533" i="46"/>
  <c r="R533" i="46"/>
  <c r="Q533" i="46"/>
  <c r="BS532" i="46"/>
  <c r="BN532" i="46"/>
  <c r="BM532" i="46"/>
  <c r="BL532" i="46"/>
  <c r="BJ532" i="46"/>
  <c r="BI532" i="46"/>
  <c r="BF532" i="46"/>
  <c r="AW532" i="46"/>
  <c r="AV532" i="46"/>
  <c r="AU532" i="46"/>
  <c r="BB532" i="46" s="1"/>
  <c r="AT532" i="46"/>
  <c r="AS532" i="46"/>
  <c r="BO532" i="46" s="1"/>
  <c r="AR532" i="46"/>
  <c r="AQ532" i="46"/>
  <c r="AO532" i="46"/>
  <c r="AP532" i="46" s="1"/>
  <c r="AN532" i="46"/>
  <c r="AM532" i="46"/>
  <c r="AL532" i="46"/>
  <c r="AK532" i="46"/>
  <c r="AJ532" i="46"/>
  <c r="AI532" i="46"/>
  <c r="AH532" i="46"/>
  <c r="AE532" i="46"/>
  <c r="AF532" i="46" s="1"/>
  <c r="AG532" i="46" s="1"/>
  <c r="AC532" i="46"/>
  <c r="W532" i="46"/>
  <c r="V532" i="46"/>
  <c r="U532" i="46"/>
  <c r="T532" i="46"/>
  <c r="S532" i="46"/>
  <c r="R532" i="46"/>
  <c r="Q532" i="46"/>
  <c r="BS531" i="46"/>
  <c r="BM531" i="46"/>
  <c r="BL531" i="46"/>
  <c r="BJ531" i="46"/>
  <c r="BI531" i="46"/>
  <c r="AW531" i="46"/>
  <c r="AV531" i="46"/>
  <c r="AX531" i="46" s="1"/>
  <c r="BT531" i="46" s="1"/>
  <c r="AT531" i="46"/>
  <c r="AS531" i="46"/>
  <c r="AQ531" i="46"/>
  <c r="AP531" i="46"/>
  <c r="AO531" i="46"/>
  <c r="AN531" i="46"/>
  <c r="AM531" i="46"/>
  <c r="AL531" i="46"/>
  <c r="AR531" i="46" s="1"/>
  <c r="AK531" i="46"/>
  <c r="AJ531" i="46"/>
  <c r="AI531" i="46"/>
  <c r="AH531" i="46"/>
  <c r="AG531" i="46"/>
  <c r="AF531" i="46"/>
  <c r="AE531" i="46"/>
  <c r="AC531" i="46"/>
  <c r="W531" i="46"/>
  <c r="V531" i="46"/>
  <c r="U531" i="46"/>
  <c r="T531" i="46"/>
  <c r="S531" i="46"/>
  <c r="R531" i="46"/>
  <c r="Q531" i="46"/>
  <c r="BS530" i="46"/>
  <c r="BP530" i="46"/>
  <c r="BM530" i="46"/>
  <c r="BL530" i="46"/>
  <c r="BJ530" i="46"/>
  <c r="BI530" i="46"/>
  <c r="AY530" i="46"/>
  <c r="AX530" i="46"/>
  <c r="BT530" i="46" s="1"/>
  <c r="AW530" i="46"/>
  <c r="BG530" i="46" s="1"/>
  <c r="BH530" i="46" s="1"/>
  <c r="AV530" i="46"/>
  <c r="AT530" i="46"/>
  <c r="AS530" i="46"/>
  <c r="BO530" i="46" s="1"/>
  <c r="AQ530" i="46"/>
  <c r="AP530" i="46"/>
  <c r="AO530" i="46"/>
  <c r="AN530" i="46"/>
  <c r="AM530" i="46"/>
  <c r="AL530" i="46"/>
  <c r="AR530" i="46" s="1"/>
  <c r="AK530" i="46"/>
  <c r="AJ530" i="46"/>
  <c r="AI530" i="46"/>
  <c r="AH530" i="46"/>
  <c r="AG530" i="46"/>
  <c r="AE530" i="46"/>
  <c r="AF530" i="46" s="1"/>
  <c r="AC530" i="46"/>
  <c r="W530" i="46"/>
  <c r="V530" i="46"/>
  <c r="U530" i="46"/>
  <c r="T530" i="46"/>
  <c r="S530" i="46"/>
  <c r="R530" i="46"/>
  <c r="Q530" i="46"/>
  <c r="BS529" i="46"/>
  <c r="BM529" i="46"/>
  <c r="BL529" i="46"/>
  <c r="BJ529" i="46"/>
  <c r="BN529" i="46" s="1"/>
  <c r="BI529" i="46"/>
  <c r="BB529" i="46"/>
  <c r="AW529" i="46"/>
  <c r="AV529" i="46"/>
  <c r="AX529" i="46" s="1"/>
  <c r="AT529" i="46"/>
  <c r="AS529" i="46"/>
  <c r="AQ529" i="46"/>
  <c r="AO529" i="46"/>
  <c r="AP529" i="46" s="1"/>
  <c r="AN529" i="46"/>
  <c r="AM529" i="46"/>
  <c r="AL529" i="46"/>
  <c r="AR529" i="46" s="1"/>
  <c r="AK529" i="46"/>
  <c r="AU529" i="46" s="1"/>
  <c r="BF529" i="46" s="1"/>
  <c r="AJ529" i="46"/>
  <c r="AI529" i="46"/>
  <c r="AH529" i="46"/>
  <c r="AE529" i="46"/>
  <c r="AF529" i="46" s="1"/>
  <c r="AG529" i="46" s="1"/>
  <c r="AC529" i="46"/>
  <c r="W529" i="46"/>
  <c r="V529" i="46"/>
  <c r="U529" i="46"/>
  <c r="T529" i="46"/>
  <c r="S529" i="46"/>
  <c r="R529" i="46"/>
  <c r="Q529" i="46"/>
  <c r="BS528" i="46"/>
  <c r="BM528" i="46"/>
  <c r="BL528" i="46"/>
  <c r="BJ528" i="46"/>
  <c r="BI528" i="46"/>
  <c r="AW528" i="46"/>
  <c r="AY528" i="46" s="1"/>
  <c r="AV528" i="46"/>
  <c r="AX528" i="46" s="1"/>
  <c r="AT528" i="46"/>
  <c r="AS528" i="46"/>
  <c r="AQ528" i="46"/>
  <c r="AO528" i="46"/>
  <c r="AP528" i="46" s="1"/>
  <c r="AN528" i="46"/>
  <c r="AM528" i="46"/>
  <c r="AL528" i="46"/>
  <c r="AR528" i="46" s="1"/>
  <c r="AK528" i="46"/>
  <c r="AJ528" i="46"/>
  <c r="AI528" i="46"/>
  <c r="AH528" i="46"/>
  <c r="AE528" i="46"/>
  <c r="AF528" i="46" s="1"/>
  <c r="AG528" i="46" s="1"/>
  <c r="AC528" i="46"/>
  <c r="W528" i="46"/>
  <c r="V528" i="46"/>
  <c r="U528" i="46"/>
  <c r="T528" i="46"/>
  <c r="S528" i="46"/>
  <c r="R528" i="46"/>
  <c r="Q528" i="46"/>
  <c r="BS527" i="46"/>
  <c r="BM527" i="46"/>
  <c r="BL527" i="46"/>
  <c r="BO527" i="46" s="1"/>
  <c r="BJ527" i="46"/>
  <c r="BI527" i="46"/>
  <c r="AW527" i="46"/>
  <c r="AV527" i="46"/>
  <c r="AX527" i="46" s="1"/>
  <c r="BT527" i="46" s="1"/>
  <c r="AT527" i="46"/>
  <c r="AS527" i="46"/>
  <c r="AR527" i="46"/>
  <c r="AQ527" i="46"/>
  <c r="AO527" i="46"/>
  <c r="AP527" i="46" s="1"/>
  <c r="AN527" i="46"/>
  <c r="AM527" i="46"/>
  <c r="AL527" i="46"/>
  <c r="AK527" i="46"/>
  <c r="BN527" i="46" s="1"/>
  <c r="AJ527" i="46"/>
  <c r="AI527" i="46"/>
  <c r="AH527" i="46"/>
  <c r="AE527" i="46"/>
  <c r="AF527" i="46" s="1"/>
  <c r="AG527" i="46" s="1"/>
  <c r="AC527" i="46"/>
  <c r="W527" i="46"/>
  <c r="V527" i="46"/>
  <c r="U527" i="46"/>
  <c r="T527" i="46"/>
  <c r="S527" i="46"/>
  <c r="R527" i="46"/>
  <c r="Q527" i="46"/>
  <c r="BS526" i="46"/>
  <c r="BO526" i="46"/>
  <c r="BM526" i="46"/>
  <c r="BL526" i="46"/>
  <c r="BJ526" i="46"/>
  <c r="BI526" i="46"/>
  <c r="AW526" i="46"/>
  <c r="BG526" i="46" s="1"/>
  <c r="BH526" i="46" s="1"/>
  <c r="AV526" i="46"/>
  <c r="AX526" i="46" s="1"/>
  <c r="BT526" i="46" s="1"/>
  <c r="AT526" i="46"/>
  <c r="AS526" i="46"/>
  <c r="AQ526" i="46"/>
  <c r="AO526" i="46"/>
  <c r="AP526" i="46" s="1"/>
  <c r="AN526" i="46"/>
  <c r="AM526" i="46"/>
  <c r="AL526" i="46"/>
  <c r="AR526" i="46" s="1"/>
  <c r="AK526" i="46"/>
  <c r="AJ526" i="46"/>
  <c r="AI526" i="46"/>
  <c r="AH526" i="46"/>
  <c r="AE526" i="46"/>
  <c r="AF526" i="46" s="1"/>
  <c r="AG526" i="46" s="1"/>
  <c r="AC526" i="46"/>
  <c r="W526" i="46"/>
  <c r="V526" i="46"/>
  <c r="U526" i="46"/>
  <c r="T526" i="46"/>
  <c r="S526" i="46"/>
  <c r="R526" i="46"/>
  <c r="Q526" i="46"/>
  <c r="BS525" i="46"/>
  <c r="BM525" i="46"/>
  <c r="BL525" i="46"/>
  <c r="BK525" i="46"/>
  <c r="BJ525" i="46"/>
  <c r="BI525" i="46"/>
  <c r="BG525" i="46"/>
  <c r="BH525" i="46" s="1"/>
  <c r="AW525" i="46"/>
  <c r="BP525" i="46" s="1"/>
  <c r="AV525" i="46"/>
  <c r="AT525" i="46"/>
  <c r="AS525" i="46"/>
  <c r="BO525" i="46" s="1"/>
  <c r="AQ525" i="46"/>
  <c r="AO525" i="46"/>
  <c r="AP525" i="46" s="1"/>
  <c r="AN525" i="46"/>
  <c r="AM525" i="46"/>
  <c r="AL525" i="46"/>
  <c r="AR525" i="46" s="1"/>
  <c r="AK525" i="46"/>
  <c r="AU525" i="46" s="1"/>
  <c r="AJ525" i="46"/>
  <c r="AI525" i="46"/>
  <c r="AH525" i="46"/>
  <c r="AE525" i="46"/>
  <c r="AF525" i="46" s="1"/>
  <c r="AG525" i="46" s="1"/>
  <c r="AC525" i="46"/>
  <c r="W525" i="46"/>
  <c r="V525" i="46"/>
  <c r="U525" i="46"/>
  <c r="T525" i="46"/>
  <c r="S525" i="46"/>
  <c r="R525" i="46"/>
  <c r="Q525" i="46"/>
  <c r="BS524" i="46"/>
  <c r="BM524" i="46"/>
  <c r="BL524" i="46"/>
  <c r="BJ524" i="46"/>
  <c r="BI524" i="46"/>
  <c r="BG524" i="46"/>
  <c r="BH524" i="46" s="1"/>
  <c r="AW524" i="46"/>
  <c r="AV524" i="46"/>
  <c r="AU524" i="46"/>
  <c r="BB524" i="46" s="1"/>
  <c r="AT524" i="46"/>
  <c r="AS524" i="46"/>
  <c r="AQ524" i="46"/>
  <c r="AP524" i="46"/>
  <c r="AO524" i="46"/>
  <c r="AN524" i="46"/>
  <c r="AM524" i="46"/>
  <c r="AL524" i="46"/>
  <c r="AR524" i="46" s="1"/>
  <c r="AK524" i="46"/>
  <c r="BN524" i="46" s="1"/>
  <c r="AJ524" i="46"/>
  <c r="AI524" i="46"/>
  <c r="AH524" i="46"/>
  <c r="AE524" i="46"/>
  <c r="BP524" i="46" s="1"/>
  <c r="AC524" i="46"/>
  <c r="W524" i="46"/>
  <c r="V524" i="46"/>
  <c r="U524" i="46"/>
  <c r="T524" i="46"/>
  <c r="S524" i="46"/>
  <c r="R524" i="46"/>
  <c r="Q524" i="46"/>
  <c r="BS523" i="46"/>
  <c r="BM523" i="46"/>
  <c r="BL523" i="46"/>
  <c r="BJ523" i="46"/>
  <c r="BI523" i="46"/>
  <c r="AW523" i="46"/>
  <c r="AV523" i="46"/>
  <c r="AX523" i="46" s="1"/>
  <c r="BT523" i="46" s="1"/>
  <c r="AT523" i="46"/>
  <c r="AS523" i="46"/>
  <c r="AQ523" i="46"/>
  <c r="AO523" i="46"/>
  <c r="AP523" i="46" s="1"/>
  <c r="AN523" i="46"/>
  <c r="AM523" i="46"/>
  <c r="AL523" i="46"/>
  <c r="AR523" i="46" s="1"/>
  <c r="AK523" i="46"/>
  <c r="BN523" i="46" s="1"/>
  <c r="AJ523" i="46"/>
  <c r="AI523" i="46"/>
  <c r="AH523" i="46"/>
  <c r="AE523" i="46"/>
  <c r="AF523" i="46" s="1"/>
  <c r="AG523" i="46" s="1"/>
  <c r="AC523" i="46"/>
  <c r="W523" i="46"/>
  <c r="V523" i="46"/>
  <c r="U523" i="46"/>
  <c r="T523" i="46"/>
  <c r="S523" i="46"/>
  <c r="R523" i="46"/>
  <c r="Q523" i="46"/>
  <c r="BS522" i="46"/>
  <c r="BO522" i="46"/>
  <c r="BM522" i="46"/>
  <c r="BL522" i="46"/>
  <c r="BJ522" i="46"/>
  <c r="BI522" i="46"/>
  <c r="AW522" i="46"/>
  <c r="AV522" i="46"/>
  <c r="AX522" i="46" s="1"/>
  <c r="AT522" i="46"/>
  <c r="AS522" i="46"/>
  <c r="AQ522" i="46"/>
  <c r="AO522" i="46"/>
  <c r="AP522" i="46" s="1"/>
  <c r="AN522" i="46"/>
  <c r="AM522" i="46"/>
  <c r="AL522" i="46"/>
  <c r="AR522" i="46" s="1"/>
  <c r="AK522" i="46"/>
  <c r="AU522" i="46" s="1"/>
  <c r="AJ522" i="46"/>
  <c r="AI522" i="46"/>
  <c r="AH522" i="46"/>
  <c r="AG522" i="46"/>
  <c r="AE522" i="46"/>
  <c r="AF522" i="46" s="1"/>
  <c r="AC522" i="46"/>
  <c r="W522" i="46"/>
  <c r="V522" i="46"/>
  <c r="U522" i="46"/>
  <c r="T522" i="46"/>
  <c r="S522" i="46"/>
  <c r="R522" i="46"/>
  <c r="Q522" i="46"/>
  <c r="BS521" i="46"/>
  <c r="BP521" i="46"/>
  <c r="BK521" i="46" s="1"/>
  <c r="BM521" i="46"/>
  <c r="BO521" i="46" s="1"/>
  <c r="BL521" i="46"/>
  <c r="BJ521" i="46"/>
  <c r="BI521" i="46"/>
  <c r="AZ521" i="46"/>
  <c r="AW521" i="46"/>
  <c r="BG521" i="46" s="1"/>
  <c r="BH521" i="46" s="1"/>
  <c r="AV521" i="46"/>
  <c r="AT521" i="46"/>
  <c r="AS521" i="46"/>
  <c r="AQ521" i="46"/>
  <c r="AP521" i="46"/>
  <c r="AO521" i="46"/>
  <c r="AN521" i="46"/>
  <c r="AM521" i="46"/>
  <c r="AL521" i="46"/>
  <c r="AR521" i="46" s="1"/>
  <c r="AK521" i="46"/>
  <c r="AU521" i="46" s="1"/>
  <c r="AJ521" i="46"/>
  <c r="AI521" i="46"/>
  <c r="AH521" i="46"/>
  <c r="AF521" i="46"/>
  <c r="AG521" i="46" s="1"/>
  <c r="AE521" i="46"/>
  <c r="AC521" i="46"/>
  <c r="W521" i="46"/>
  <c r="V521" i="46"/>
  <c r="U521" i="46"/>
  <c r="T521" i="46"/>
  <c r="S521" i="46"/>
  <c r="R521" i="46"/>
  <c r="Q521" i="46"/>
  <c r="BS520" i="46"/>
  <c r="BM520" i="46"/>
  <c r="BL520" i="46"/>
  <c r="BJ520" i="46"/>
  <c r="BI520" i="46"/>
  <c r="AY520" i="46"/>
  <c r="AW520" i="46"/>
  <c r="AV520" i="46"/>
  <c r="AX520" i="46" s="1"/>
  <c r="BT520" i="46" s="1"/>
  <c r="AT520" i="46"/>
  <c r="AS520" i="46"/>
  <c r="AQ520" i="46"/>
  <c r="AO520" i="46"/>
  <c r="AP520" i="46" s="1"/>
  <c r="AN520" i="46"/>
  <c r="AM520" i="46"/>
  <c r="AL520" i="46"/>
  <c r="AR520" i="46" s="1"/>
  <c r="AK520" i="46"/>
  <c r="AU520" i="46" s="1"/>
  <c r="BF520" i="46" s="1"/>
  <c r="AJ520" i="46"/>
  <c r="AI520" i="46"/>
  <c r="AH520" i="46"/>
  <c r="AG520" i="46"/>
  <c r="AF520" i="46"/>
  <c r="AE520" i="46"/>
  <c r="AC520" i="46"/>
  <c r="W520" i="46"/>
  <c r="V520" i="46"/>
  <c r="U520" i="46"/>
  <c r="T520" i="46"/>
  <c r="S520" i="46"/>
  <c r="R520" i="46"/>
  <c r="Q520" i="46"/>
  <c r="BS519" i="46"/>
  <c r="BM519" i="46"/>
  <c r="BL519" i="46"/>
  <c r="BJ519" i="46"/>
  <c r="BI519" i="46"/>
  <c r="AW519" i="46"/>
  <c r="AV519" i="46"/>
  <c r="AX519" i="46" s="1"/>
  <c r="AT519" i="46"/>
  <c r="AS519" i="46"/>
  <c r="BO519" i="46" s="1"/>
  <c r="AQ519" i="46"/>
  <c r="AO519" i="46"/>
  <c r="AP519" i="46" s="1"/>
  <c r="AN519" i="46"/>
  <c r="AM519" i="46"/>
  <c r="AL519" i="46"/>
  <c r="AR519" i="46" s="1"/>
  <c r="AK519" i="46"/>
  <c r="AJ519" i="46"/>
  <c r="AI519" i="46"/>
  <c r="AH519" i="46"/>
  <c r="AE519" i="46"/>
  <c r="AF519" i="46" s="1"/>
  <c r="AG519" i="46" s="1"/>
  <c r="AC519" i="46"/>
  <c r="W519" i="46"/>
  <c r="V519" i="46"/>
  <c r="U519" i="46"/>
  <c r="T519" i="46"/>
  <c r="S519" i="46"/>
  <c r="R519" i="46"/>
  <c r="Q519" i="46"/>
  <c r="BS518" i="46"/>
  <c r="BM518" i="46"/>
  <c r="BL518" i="46"/>
  <c r="BJ518" i="46"/>
  <c r="BN518" i="46" s="1"/>
  <c r="BI518" i="46"/>
  <c r="AX518" i="46"/>
  <c r="BT518" i="46" s="1"/>
  <c r="AW518" i="46"/>
  <c r="BG518" i="46" s="1"/>
  <c r="BH518" i="46" s="1"/>
  <c r="AV518" i="46"/>
  <c r="AT518" i="46"/>
  <c r="AS518" i="46"/>
  <c r="AQ518" i="46"/>
  <c r="AO518" i="46"/>
  <c r="AP518" i="46" s="1"/>
  <c r="AN518" i="46"/>
  <c r="AM518" i="46"/>
  <c r="AL518" i="46"/>
  <c r="AR518" i="46" s="1"/>
  <c r="AK518" i="46"/>
  <c r="AU518" i="46" s="1"/>
  <c r="BF518" i="46" s="1"/>
  <c r="AJ518" i="46"/>
  <c r="AI518" i="46"/>
  <c r="AH518" i="46"/>
  <c r="AE518" i="46"/>
  <c r="AF518" i="46" s="1"/>
  <c r="AG518" i="46" s="1"/>
  <c r="AC518" i="46"/>
  <c r="W518" i="46"/>
  <c r="V518" i="46"/>
  <c r="U518" i="46"/>
  <c r="T518" i="46"/>
  <c r="S518" i="46"/>
  <c r="R518" i="46"/>
  <c r="Q518" i="46"/>
  <c r="BS517" i="46"/>
  <c r="BM517" i="46"/>
  <c r="BL517" i="46"/>
  <c r="BJ517" i="46"/>
  <c r="BN517" i="46" s="1"/>
  <c r="BI517" i="46"/>
  <c r="BB517" i="46"/>
  <c r="AW517" i="46"/>
  <c r="BP517" i="46" s="1"/>
  <c r="AV517" i="46"/>
  <c r="AX517" i="46" s="1"/>
  <c r="AY517" i="46" s="1"/>
  <c r="AU517" i="46"/>
  <c r="BF517" i="46" s="1"/>
  <c r="AT517" i="46"/>
  <c r="AS517" i="46"/>
  <c r="BO517" i="46" s="1"/>
  <c r="AR517" i="46"/>
  <c r="AQ517" i="46"/>
  <c r="AO517" i="46"/>
  <c r="AP517" i="46" s="1"/>
  <c r="AN517" i="46"/>
  <c r="AM517" i="46"/>
  <c r="AL517" i="46"/>
  <c r="AK517" i="46"/>
  <c r="AJ517" i="46"/>
  <c r="AI517" i="46"/>
  <c r="AH517" i="46"/>
  <c r="AE517" i="46"/>
  <c r="AF517" i="46" s="1"/>
  <c r="AG517" i="46" s="1"/>
  <c r="AC517" i="46"/>
  <c r="W517" i="46"/>
  <c r="V517" i="46"/>
  <c r="U517" i="46"/>
  <c r="T517" i="46"/>
  <c r="S517" i="46"/>
  <c r="R517" i="46"/>
  <c r="Q517" i="46"/>
  <c r="BS516" i="46"/>
  <c r="BM516" i="46"/>
  <c r="BL516" i="46"/>
  <c r="BJ516" i="46"/>
  <c r="BI516" i="46"/>
  <c r="AW516" i="46"/>
  <c r="BG516" i="46" s="1"/>
  <c r="BH516" i="46" s="1"/>
  <c r="AV516" i="46"/>
  <c r="AX516" i="46" s="1"/>
  <c r="AT516" i="46"/>
  <c r="AS516" i="46"/>
  <c r="AQ516" i="46"/>
  <c r="AO516" i="46"/>
  <c r="AP516" i="46" s="1"/>
  <c r="AN516" i="46"/>
  <c r="AM516" i="46"/>
  <c r="AL516" i="46"/>
  <c r="AR516" i="46" s="1"/>
  <c r="AK516" i="46"/>
  <c r="AU516" i="46" s="1"/>
  <c r="AJ516" i="46"/>
  <c r="AI516" i="46"/>
  <c r="AH516" i="46"/>
  <c r="AE516" i="46"/>
  <c r="AF516" i="46" s="1"/>
  <c r="AG516" i="46" s="1"/>
  <c r="AC516" i="46"/>
  <c r="W516" i="46"/>
  <c r="V516" i="46"/>
  <c r="U516" i="46"/>
  <c r="T516" i="46"/>
  <c r="S516" i="46"/>
  <c r="R516" i="46"/>
  <c r="Q516" i="46"/>
  <c r="BS515" i="46"/>
  <c r="BM515" i="46"/>
  <c r="BL515" i="46"/>
  <c r="BJ515" i="46"/>
  <c r="BI515" i="46"/>
  <c r="AW515" i="46"/>
  <c r="AV515" i="46"/>
  <c r="BE515" i="46" s="1"/>
  <c r="AU515" i="46"/>
  <c r="BB515" i="46" s="1"/>
  <c r="AT515" i="46"/>
  <c r="AS515" i="46"/>
  <c r="AQ515" i="46"/>
  <c r="AO515" i="46"/>
  <c r="AP515" i="46" s="1"/>
  <c r="AN515" i="46"/>
  <c r="AM515" i="46"/>
  <c r="AL515" i="46"/>
  <c r="AR515" i="46" s="1"/>
  <c r="AK515" i="46"/>
  <c r="AJ515" i="46"/>
  <c r="AI515" i="46"/>
  <c r="AH515" i="46"/>
  <c r="AE515" i="46"/>
  <c r="AF515" i="46" s="1"/>
  <c r="AG515" i="46" s="1"/>
  <c r="AC515" i="46"/>
  <c r="W515" i="46"/>
  <c r="V515" i="46"/>
  <c r="U515" i="46"/>
  <c r="T515" i="46"/>
  <c r="S515" i="46"/>
  <c r="R515" i="46"/>
  <c r="Q515" i="46"/>
  <c r="BS514" i="46"/>
  <c r="BM514" i="46"/>
  <c r="BO514" i="46" s="1"/>
  <c r="BL514" i="46"/>
  <c r="BJ514" i="46"/>
  <c r="BI514" i="46"/>
  <c r="AX514" i="46"/>
  <c r="AW514" i="46"/>
  <c r="BG514" i="46" s="1"/>
  <c r="BH514" i="46" s="1"/>
  <c r="AV514" i="46"/>
  <c r="AT514" i="46"/>
  <c r="AS514" i="46"/>
  <c r="AQ514" i="46"/>
  <c r="AO514" i="46"/>
  <c r="AP514" i="46" s="1"/>
  <c r="AN514" i="46"/>
  <c r="AM514" i="46"/>
  <c r="AL514" i="46"/>
  <c r="AR514" i="46" s="1"/>
  <c r="AK514" i="46"/>
  <c r="AJ514" i="46"/>
  <c r="AI514" i="46"/>
  <c r="AH514" i="46"/>
  <c r="AG514" i="46"/>
  <c r="AE514" i="46"/>
  <c r="AF514" i="46" s="1"/>
  <c r="AC514" i="46"/>
  <c r="W514" i="46"/>
  <c r="V514" i="46"/>
  <c r="U514" i="46"/>
  <c r="T514" i="46"/>
  <c r="S514" i="46"/>
  <c r="R514" i="46"/>
  <c r="Q514" i="46"/>
  <c r="BS513" i="46"/>
  <c r="BM513" i="46"/>
  <c r="BL513" i="46"/>
  <c r="BJ513" i="46"/>
  <c r="BI513" i="46"/>
  <c r="AW513" i="46"/>
  <c r="AV513" i="46"/>
  <c r="AT513" i="46"/>
  <c r="AS513" i="46"/>
  <c r="AQ513" i="46"/>
  <c r="AP513" i="46"/>
  <c r="AO513" i="46"/>
  <c r="AN513" i="46"/>
  <c r="AM513" i="46"/>
  <c r="AL513" i="46"/>
  <c r="AR513" i="46" s="1"/>
  <c r="AK513" i="46"/>
  <c r="AU513" i="46" s="1"/>
  <c r="AJ513" i="46"/>
  <c r="AI513" i="46"/>
  <c r="AH513" i="46"/>
  <c r="AE513" i="46"/>
  <c r="AF513" i="46" s="1"/>
  <c r="AG513" i="46" s="1"/>
  <c r="AC513" i="46"/>
  <c r="W513" i="46"/>
  <c r="V513" i="46"/>
  <c r="U513" i="46"/>
  <c r="T513" i="46"/>
  <c r="S513" i="46"/>
  <c r="R513" i="46"/>
  <c r="Q513" i="46"/>
  <c r="BT512" i="46"/>
  <c r="BS512" i="46"/>
  <c r="BM512" i="46"/>
  <c r="BL512" i="46"/>
  <c r="BJ512" i="46"/>
  <c r="BI512" i="46"/>
  <c r="AY512" i="46"/>
  <c r="AW512" i="46"/>
  <c r="AV512" i="46"/>
  <c r="AX512" i="46" s="1"/>
  <c r="AU512" i="46"/>
  <c r="BA512" i="46" s="1"/>
  <c r="BC512" i="46" s="1"/>
  <c r="AT512" i="46"/>
  <c r="AS512" i="46"/>
  <c r="AQ512" i="46"/>
  <c r="AO512" i="46"/>
  <c r="AP512" i="46" s="1"/>
  <c r="AN512" i="46"/>
  <c r="AM512" i="46"/>
  <c r="AL512" i="46"/>
  <c r="AR512" i="46" s="1"/>
  <c r="AK512" i="46"/>
  <c r="AJ512" i="46"/>
  <c r="AI512" i="46"/>
  <c r="AH512" i="46"/>
  <c r="AE512" i="46"/>
  <c r="AF512" i="46" s="1"/>
  <c r="AG512" i="46" s="1"/>
  <c r="AC512" i="46"/>
  <c r="W512" i="46"/>
  <c r="V512" i="46"/>
  <c r="U512" i="46"/>
  <c r="T512" i="46"/>
  <c r="S512" i="46"/>
  <c r="R512" i="46"/>
  <c r="Q512" i="46"/>
  <c r="BS511" i="46"/>
  <c r="BM511" i="46"/>
  <c r="BL511" i="46"/>
  <c r="BO511" i="46" s="1"/>
  <c r="BJ511" i="46"/>
  <c r="BN511" i="46" s="1"/>
  <c r="BI511" i="46"/>
  <c r="AW511" i="46"/>
  <c r="AV511" i="46"/>
  <c r="AX511" i="46" s="1"/>
  <c r="AT511" i="46"/>
  <c r="AS511" i="46"/>
  <c r="AQ511" i="46"/>
  <c r="AO511" i="46"/>
  <c r="AP511" i="46" s="1"/>
  <c r="AN511" i="46"/>
  <c r="AM511" i="46"/>
  <c r="AL511" i="46"/>
  <c r="AR511" i="46" s="1"/>
  <c r="AK511" i="46"/>
  <c r="AU511" i="46" s="1"/>
  <c r="BF511" i="46" s="1"/>
  <c r="AJ511" i="46"/>
  <c r="AI511" i="46"/>
  <c r="AH511" i="46"/>
  <c r="AF511" i="46"/>
  <c r="AG511" i="46" s="1"/>
  <c r="AE511" i="46"/>
  <c r="AC511" i="46"/>
  <c r="W511" i="46"/>
  <c r="V511" i="46"/>
  <c r="U511" i="46"/>
  <c r="T511" i="46"/>
  <c r="S511" i="46"/>
  <c r="R511" i="46"/>
  <c r="Q511" i="46"/>
  <c r="BS510" i="46"/>
  <c r="BO510" i="46"/>
  <c r="BM510" i="46"/>
  <c r="BL510" i="46"/>
  <c r="BJ510" i="46"/>
  <c r="BI510" i="46"/>
  <c r="AW510" i="46"/>
  <c r="BG510" i="46" s="1"/>
  <c r="BH510" i="46" s="1"/>
  <c r="AV510" i="46"/>
  <c r="AX510" i="46" s="1"/>
  <c r="AT510" i="46"/>
  <c r="AS510" i="46"/>
  <c r="AQ510" i="46"/>
  <c r="AO510" i="46"/>
  <c r="AP510" i="46" s="1"/>
  <c r="AN510" i="46"/>
  <c r="AM510" i="46"/>
  <c r="AL510" i="46"/>
  <c r="AR510" i="46" s="1"/>
  <c r="AK510" i="46"/>
  <c r="AJ510" i="46"/>
  <c r="AI510" i="46"/>
  <c r="AH510" i="46"/>
  <c r="AE510" i="46"/>
  <c r="AF510" i="46" s="1"/>
  <c r="AG510" i="46" s="1"/>
  <c r="AC510" i="46"/>
  <c r="W510" i="46"/>
  <c r="V510" i="46"/>
  <c r="U510" i="46"/>
  <c r="T510" i="46"/>
  <c r="S510" i="46"/>
  <c r="R510" i="46"/>
  <c r="Q510" i="46"/>
  <c r="BS509" i="46"/>
  <c r="BM509" i="46"/>
  <c r="BL509" i="46"/>
  <c r="BJ509" i="46"/>
  <c r="BI509" i="46"/>
  <c r="BG509" i="46"/>
  <c r="BH509" i="46" s="1"/>
  <c r="AW509" i="46"/>
  <c r="AV509" i="46"/>
  <c r="AX509" i="46" s="1"/>
  <c r="AT509" i="46"/>
  <c r="AS509" i="46"/>
  <c r="BO509" i="46" s="1"/>
  <c r="AQ509" i="46"/>
  <c r="AP509" i="46"/>
  <c r="AO509" i="46"/>
  <c r="AN509" i="46"/>
  <c r="AM509" i="46"/>
  <c r="AL509" i="46"/>
  <c r="AR509" i="46" s="1"/>
  <c r="AK509" i="46"/>
  <c r="AJ509" i="46"/>
  <c r="AI509" i="46"/>
  <c r="AH509" i="46"/>
  <c r="AE509" i="46"/>
  <c r="AF509" i="46" s="1"/>
  <c r="AG509" i="46" s="1"/>
  <c r="AC509" i="46"/>
  <c r="W509" i="46"/>
  <c r="V509" i="46"/>
  <c r="U509" i="46"/>
  <c r="T509" i="46"/>
  <c r="S509" i="46"/>
  <c r="R509" i="46"/>
  <c r="Q509" i="46"/>
  <c r="BS508" i="46"/>
  <c r="BM508" i="46"/>
  <c r="BL508" i="46"/>
  <c r="BJ508" i="46"/>
  <c r="BI508" i="46"/>
  <c r="BG508" i="46"/>
  <c r="BH508" i="46" s="1"/>
  <c r="AW508" i="46"/>
  <c r="AV508" i="46"/>
  <c r="BE508" i="46" s="1"/>
  <c r="AU508" i="46"/>
  <c r="BB508" i="46" s="1"/>
  <c r="AT508" i="46"/>
  <c r="AS508" i="46"/>
  <c r="AQ508" i="46"/>
  <c r="AO508" i="46"/>
  <c r="AP508" i="46" s="1"/>
  <c r="AN508" i="46"/>
  <c r="AM508" i="46"/>
  <c r="AL508" i="46"/>
  <c r="AR508" i="46" s="1"/>
  <c r="AK508" i="46"/>
  <c r="AJ508" i="46"/>
  <c r="AI508" i="46"/>
  <c r="AH508" i="46"/>
  <c r="AE508" i="46"/>
  <c r="AF508" i="46" s="1"/>
  <c r="AG508" i="46" s="1"/>
  <c r="AC508" i="46"/>
  <c r="W508" i="46"/>
  <c r="V508" i="46"/>
  <c r="U508" i="46"/>
  <c r="T508" i="46"/>
  <c r="S508" i="46"/>
  <c r="R508" i="46"/>
  <c r="Q508" i="46"/>
  <c r="BS507" i="46"/>
  <c r="BM507" i="46"/>
  <c r="BL507" i="46"/>
  <c r="BJ507" i="46"/>
  <c r="BI507" i="46"/>
  <c r="AW507" i="46"/>
  <c r="BG507" i="46" s="1"/>
  <c r="BH507" i="46" s="1"/>
  <c r="AV507" i="46"/>
  <c r="AX507" i="46" s="1"/>
  <c r="AT507" i="46"/>
  <c r="AS507" i="46"/>
  <c r="AR507" i="46"/>
  <c r="AQ507" i="46"/>
  <c r="AP507" i="46"/>
  <c r="AO507" i="46"/>
  <c r="AN507" i="46"/>
  <c r="AM507" i="46"/>
  <c r="AL507" i="46"/>
  <c r="AK507" i="46"/>
  <c r="BN507" i="46" s="1"/>
  <c r="AJ507" i="46"/>
  <c r="AI507" i="46"/>
  <c r="AH507" i="46"/>
  <c r="AE507" i="46"/>
  <c r="AF507" i="46" s="1"/>
  <c r="AG507" i="46" s="1"/>
  <c r="AC507" i="46"/>
  <c r="W507" i="46"/>
  <c r="V507" i="46"/>
  <c r="U507" i="46"/>
  <c r="T507" i="46"/>
  <c r="S507" i="46"/>
  <c r="R507" i="46"/>
  <c r="Q507" i="46"/>
  <c r="BS506" i="46"/>
  <c r="BM506" i="46"/>
  <c r="BL506" i="46"/>
  <c r="BJ506" i="46"/>
  <c r="BN506" i="46" s="1"/>
  <c r="BI506" i="46"/>
  <c r="AW506" i="46"/>
  <c r="BG506" i="46" s="1"/>
  <c r="BH506" i="46" s="1"/>
  <c r="AV506" i="46"/>
  <c r="AU506" i="46"/>
  <c r="BF506" i="46" s="1"/>
  <c r="AT506" i="46"/>
  <c r="AS506" i="46"/>
  <c r="AR506" i="46"/>
  <c r="AQ506" i="46"/>
  <c r="AP506" i="46"/>
  <c r="AO506" i="46"/>
  <c r="AN506" i="46"/>
  <c r="AM506" i="46"/>
  <c r="AL506" i="46"/>
  <c r="AK506" i="46"/>
  <c r="AJ506" i="46"/>
  <c r="AI506" i="46"/>
  <c r="AH506" i="46"/>
  <c r="AE506" i="46"/>
  <c r="AF506" i="46" s="1"/>
  <c r="AG506" i="46" s="1"/>
  <c r="AC506" i="46"/>
  <c r="W506" i="46"/>
  <c r="V506" i="46"/>
  <c r="U506" i="46"/>
  <c r="T506" i="46"/>
  <c r="S506" i="46"/>
  <c r="R506" i="46"/>
  <c r="Q506" i="46"/>
  <c r="BS505" i="46"/>
  <c r="BM505" i="46"/>
  <c r="BL505" i="46"/>
  <c r="BJ505" i="46"/>
  <c r="BI505" i="46"/>
  <c r="AX505" i="46"/>
  <c r="AW505" i="46"/>
  <c r="BG505" i="46" s="1"/>
  <c r="BH505" i="46" s="1"/>
  <c r="AV505" i="46"/>
  <c r="AU505" i="46"/>
  <c r="BB505" i="46" s="1"/>
  <c r="AT505" i="46"/>
  <c r="AS505" i="46"/>
  <c r="AQ505" i="46"/>
  <c r="AO505" i="46"/>
  <c r="AP505" i="46" s="1"/>
  <c r="AN505" i="46"/>
  <c r="AM505" i="46"/>
  <c r="AL505" i="46"/>
  <c r="AR505" i="46" s="1"/>
  <c r="AK505" i="46"/>
  <c r="BN505" i="46" s="1"/>
  <c r="AJ505" i="46"/>
  <c r="AI505" i="46"/>
  <c r="AH505" i="46"/>
  <c r="AE505" i="46"/>
  <c r="AF505" i="46" s="1"/>
  <c r="AG505" i="46" s="1"/>
  <c r="AC505" i="46"/>
  <c r="W505" i="46"/>
  <c r="V505" i="46"/>
  <c r="U505" i="46"/>
  <c r="T505" i="46"/>
  <c r="S505" i="46"/>
  <c r="R505" i="46"/>
  <c r="Q505" i="46"/>
  <c r="BS504" i="46"/>
  <c r="BM504" i="46"/>
  <c r="BO504" i="46" s="1"/>
  <c r="BL504" i="46"/>
  <c r="BJ504" i="46"/>
  <c r="BN504" i="46" s="1"/>
  <c r="BI504" i="46"/>
  <c r="BE504" i="46"/>
  <c r="BB504" i="46"/>
  <c r="AZ504" i="46"/>
  <c r="AW504" i="46"/>
  <c r="AV504" i="46"/>
  <c r="AX504" i="46" s="1"/>
  <c r="BT504" i="46" s="1"/>
  <c r="AU504" i="46"/>
  <c r="AT504" i="46"/>
  <c r="AS504" i="46"/>
  <c r="AR504" i="46"/>
  <c r="AQ504" i="46"/>
  <c r="AO504" i="46"/>
  <c r="AP504" i="46" s="1"/>
  <c r="AN504" i="46"/>
  <c r="AM504" i="46"/>
  <c r="AL504" i="46"/>
  <c r="AK504" i="46"/>
  <c r="AJ504" i="46"/>
  <c r="AI504" i="46"/>
  <c r="AH504" i="46"/>
  <c r="AE504" i="46"/>
  <c r="AF504" i="46" s="1"/>
  <c r="AG504" i="46" s="1"/>
  <c r="AC504" i="46"/>
  <c r="W504" i="46"/>
  <c r="V504" i="46"/>
  <c r="U504" i="46"/>
  <c r="T504" i="46"/>
  <c r="S504" i="46"/>
  <c r="R504" i="46"/>
  <c r="Q504" i="46"/>
  <c r="BS503" i="46"/>
  <c r="BM503" i="46"/>
  <c r="BL503" i="46"/>
  <c r="BJ503" i="46"/>
  <c r="BI503" i="46"/>
  <c r="BB503" i="46"/>
  <c r="AW503" i="46"/>
  <c r="AV503" i="46"/>
  <c r="AT503" i="46"/>
  <c r="AS503" i="46"/>
  <c r="AQ503" i="46"/>
  <c r="AO503" i="46"/>
  <c r="AP503" i="46" s="1"/>
  <c r="AN503" i="46"/>
  <c r="AM503" i="46"/>
  <c r="AL503" i="46"/>
  <c r="AR503" i="46" s="1"/>
  <c r="AK503" i="46"/>
  <c r="AU503" i="46" s="1"/>
  <c r="BF503" i="46" s="1"/>
  <c r="AJ503" i="46"/>
  <c r="AI503" i="46"/>
  <c r="AH503" i="46"/>
  <c r="AF503" i="46"/>
  <c r="AG503" i="46" s="1"/>
  <c r="AE503" i="46"/>
  <c r="AC503" i="46"/>
  <c r="W503" i="46"/>
  <c r="V503" i="46"/>
  <c r="U503" i="46"/>
  <c r="T503" i="46"/>
  <c r="S503" i="46"/>
  <c r="R503" i="46"/>
  <c r="Q503" i="46"/>
  <c r="BS502" i="46"/>
  <c r="BM502" i="46"/>
  <c r="BL502" i="46"/>
  <c r="BO502" i="46" s="1"/>
  <c r="BJ502" i="46"/>
  <c r="BI502" i="46"/>
  <c r="AW502" i="46"/>
  <c r="AV502" i="46"/>
  <c r="AX502" i="46" s="1"/>
  <c r="AT502" i="46"/>
  <c r="AS502" i="46"/>
  <c r="AQ502" i="46"/>
  <c r="AO502" i="46"/>
  <c r="AP502" i="46" s="1"/>
  <c r="AN502" i="46"/>
  <c r="AM502" i="46"/>
  <c r="AL502" i="46"/>
  <c r="AR502" i="46" s="1"/>
  <c r="AK502" i="46"/>
  <c r="AJ502" i="46"/>
  <c r="AI502" i="46"/>
  <c r="AH502" i="46"/>
  <c r="AE502" i="46"/>
  <c r="AF502" i="46" s="1"/>
  <c r="AG502" i="46" s="1"/>
  <c r="AC502" i="46"/>
  <c r="W502" i="46"/>
  <c r="V502" i="46"/>
  <c r="U502" i="46"/>
  <c r="T502" i="46"/>
  <c r="S502" i="46"/>
  <c r="R502" i="46"/>
  <c r="Q502" i="46"/>
  <c r="BS501" i="46"/>
  <c r="BO501" i="46"/>
  <c r="BM501" i="46"/>
  <c r="BL501" i="46"/>
  <c r="BJ501" i="46"/>
  <c r="BI501" i="46"/>
  <c r="BG501" i="46"/>
  <c r="BH501" i="46" s="1"/>
  <c r="AW501" i="46"/>
  <c r="AV501" i="46"/>
  <c r="AX501" i="46" s="1"/>
  <c r="AT501" i="46"/>
  <c r="AS501" i="46"/>
  <c r="AQ501" i="46"/>
  <c r="AP501" i="46"/>
  <c r="AO501" i="46"/>
  <c r="AN501" i="46"/>
  <c r="AM501" i="46"/>
  <c r="AL501" i="46"/>
  <c r="AR501" i="46" s="1"/>
  <c r="AK501" i="46"/>
  <c r="BN501" i="46" s="1"/>
  <c r="AJ501" i="46"/>
  <c r="AI501" i="46"/>
  <c r="AH501" i="46"/>
  <c r="AE501" i="46"/>
  <c r="AF501" i="46" s="1"/>
  <c r="AG501" i="46" s="1"/>
  <c r="AC501" i="46"/>
  <c r="W501" i="46"/>
  <c r="V501" i="46"/>
  <c r="U501" i="46"/>
  <c r="T501" i="46"/>
  <c r="S501" i="46"/>
  <c r="R501" i="46"/>
  <c r="Q501" i="46"/>
  <c r="BS500" i="46"/>
  <c r="BM500" i="46"/>
  <c r="BL500" i="46"/>
  <c r="BJ500" i="46"/>
  <c r="BI500" i="46"/>
  <c r="BG500" i="46"/>
  <c r="BH500" i="46" s="1"/>
  <c r="AW500" i="46"/>
  <c r="AV500" i="46"/>
  <c r="AT500" i="46"/>
  <c r="AS500" i="46"/>
  <c r="AQ500" i="46"/>
  <c r="AO500" i="46"/>
  <c r="AP500" i="46" s="1"/>
  <c r="AN500" i="46"/>
  <c r="AM500" i="46"/>
  <c r="AL500" i="46"/>
  <c r="AR500" i="46" s="1"/>
  <c r="AK500" i="46"/>
  <c r="AU500" i="46" s="1"/>
  <c r="BB500" i="46" s="1"/>
  <c r="AJ500" i="46"/>
  <c r="AI500" i="46"/>
  <c r="AH500" i="46"/>
  <c r="AE500" i="46"/>
  <c r="AF500" i="46" s="1"/>
  <c r="AG500" i="46" s="1"/>
  <c r="AC500" i="46"/>
  <c r="W500" i="46"/>
  <c r="V500" i="46"/>
  <c r="U500" i="46"/>
  <c r="T500" i="46"/>
  <c r="S500" i="46"/>
  <c r="R500" i="46"/>
  <c r="Q500" i="46"/>
  <c r="BS499" i="46"/>
  <c r="BP499" i="46"/>
  <c r="BM499" i="46"/>
  <c r="BL499" i="46"/>
  <c r="BJ499" i="46"/>
  <c r="BI499" i="46"/>
  <c r="BG499" i="46"/>
  <c r="BH499" i="46" s="1"/>
  <c r="AX499" i="46"/>
  <c r="AY499" i="46" s="1"/>
  <c r="AW499" i="46"/>
  <c r="AV499" i="46"/>
  <c r="AT499" i="46"/>
  <c r="AS499" i="46"/>
  <c r="AQ499" i="46"/>
  <c r="AP499" i="46"/>
  <c r="AO499" i="46"/>
  <c r="AN499" i="46"/>
  <c r="AM499" i="46"/>
  <c r="AL499" i="46"/>
  <c r="AR499" i="46" s="1"/>
  <c r="AK499" i="46"/>
  <c r="BN499" i="46" s="1"/>
  <c r="AJ499" i="46"/>
  <c r="AI499" i="46"/>
  <c r="AH499" i="46"/>
  <c r="AE499" i="46"/>
  <c r="AF499" i="46" s="1"/>
  <c r="AG499" i="46" s="1"/>
  <c r="AC499" i="46"/>
  <c r="W499" i="46"/>
  <c r="V499" i="46"/>
  <c r="U499" i="46"/>
  <c r="T499" i="46"/>
  <c r="S499" i="46"/>
  <c r="R499" i="46"/>
  <c r="Q499" i="46"/>
  <c r="BS498" i="46"/>
  <c r="BM498" i="46"/>
  <c r="BL498" i="46"/>
  <c r="BJ498" i="46"/>
  <c r="BI498" i="46"/>
  <c r="AW498" i="46"/>
  <c r="BG498" i="46" s="1"/>
  <c r="BH498" i="46" s="1"/>
  <c r="AV498" i="46"/>
  <c r="AT498" i="46"/>
  <c r="AS498" i="46"/>
  <c r="AQ498" i="46"/>
  <c r="AO498" i="46"/>
  <c r="AP498" i="46" s="1"/>
  <c r="AN498" i="46"/>
  <c r="AM498" i="46"/>
  <c r="AL498" i="46"/>
  <c r="AR498" i="46" s="1"/>
  <c r="AK498" i="46"/>
  <c r="AJ498" i="46"/>
  <c r="AI498" i="46"/>
  <c r="AH498" i="46"/>
  <c r="AE498" i="46"/>
  <c r="AF498" i="46" s="1"/>
  <c r="AG498" i="46" s="1"/>
  <c r="AC498" i="46"/>
  <c r="W498" i="46"/>
  <c r="V498" i="46"/>
  <c r="U498" i="46"/>
  <c r="T498" i="46"/>
  <c r="S498" i="46"/>
  <c r="R498" i="46"/>
  <c r="Q498" i="46"/>
  <c r="BS497" i="46"/>
  <c r="BM497" i="46"/>
  <c r="BL497" i="46"/>
  <c r="BJ497" i="46"/>
  <c r="BI497" i="46"/>
  <c r="AW497" i="46"/>
  <c r="BG497" i="46" s="1"/>
  <c r="BH497" i="46" s="1"/>
  <c r="AV497" i="46"/>
  <c r="AX497" i="46" s="1"/>
  <c r="AU497" i="46"/>
  <c r="BB497" i="46" s="1"/>
  <c r="AT497" i="46"/>
  <c r="AS497" i="46"/>
  <c r="BO497" i="46" s="1"/>
  <c r="AQ497" i="46"/>
  <c r="AO497" i="46"/>
  <c r="AP497" i="46" s="1"/>
  <c r="AN497" i="46"/>
  <c r="AM497" i="46"/>
  <c r="AL497" i="46"/>
  <c r="AR497" i="46" s="1"/>
  <c r="AK497" i="46"/>
  <c r="AJ497" i="46"/>
  <c r="AI497" i="46"/>
  <c r="AH497" i="46"/>
  <c r="AE497" i="46"/>
  <c r="AF497" i="46" s="1"/>
  <c r="AG497" i="46" s="1"/>
  <c r="AC497" i="46"/>
  <c r="W497" i="46"/>
  <c r="V497" i="46"/>
  <c r="U497" i="46"/>
  <c r="T497" i="46"/>
  <c r="S497" i="46"/>
  <c r="R497" i="46"/>
  <c r="Q497" i="46"/>
  <c r="BS496" i="46"/>
  <c r="BM496" i="46"/>
  <c r="BO496" i="46" s="1"/>
  <c r="BL496" i="46"/>
  <c r="BJ496" i="46"/>
  <c r="BI496" i="46"/>
  <c r="AX496" i="46"/>
  <c r="AW496" i="46"/>
  <c r="BG496" i="46" s="1"/>
  <c r="BH496" i="46" s="1"/>
  <c r="AV496" i="46"/>
  <c r="AT496" i="46"/>
  <c r="AS496" i="46"/>
  <c r="AQ496" i="46"/>
  <c r="AO496" i="46"/>
  <c r="AP496" i="46" s="1"/>
  <c r="AN496" i="46"/>
  <c r="AM496" i="46"/>
  <c r="AL496" i="46"/>
  <c r="AR496" i="46" s="1"/>
  <c r="AK496" i="46"/>
  <c r="AU496" i="46" s="1"/>
  <c r="AJ496" i="46"/>
  <c r="AI496" i="46"/>
  <c r="AH496" i="46"/>
  <c r="AE496" i="46"/>
  <c r="AF496" i="46" s="1"/>
  <c r="AG496" i="46" s="1"/>
  <c r="AC496" i="46"/>
  <c r="W496" i="46"/>
  <c r="V496" i="46"/>
  <c r="U496" i="46"/>
  <c r="T496" i="46"/>
  <c r="S496" i="46"/>
  <c r="R496" i="46"/>
  <c r="Q496" i="46"/>
  <c r="BS495" i="46"/>
  <c r="BM495" i="46"/>
  <c r="BL495" i="46"/>
  <c r="BJ495" i="46"/>
  <c r="BN495" i="46" s="1"/>
  <c r="BI495" i="46"/>
  <c r="AW495" i="46"/>
  <c r="AV495" i="46"/>
  <c r="AT495" i="46"/>
  <c r="AS495" i="46"/>
  <c r="AQ495" i="46"/>
  <c r="AO495" i="46"/>
  <c r="AP495" i="46" s="1"/>
  <c r="AN495" i="46"/>
  <c r="AM495" i="46"/>
  <c r="AL495" i="46"/>
  <c r="AR495" i="46" s="1"/>
  <c r="AK495" i="46"/>
  <c r="AU495" i="46" s="1"/>
  <c r="BF495" i="46" s="1"/>
  <c r="AJ495" i="46"/>
  <c r="AI495" i="46"/>
  <c r="AH495" i="46"/>
  <c r="AF495" i="46"/>
  <c r="AG495" i="46" s="1"/>
  <c r="AE495" i="46"/>
  <c r="AC495" i="46"/>
  <c r="W495" i="46"/>
  <c r="V495" i="46"/>
  <c r="U495" i="46"/>
  <c r="T495" i="46"/>
  <c r="S495" i="46"/>
  <c r="R495" i="46"/>
  <c r="Q495" i="46"/>
  <c r="BS494" i="46"/>
  <c r="BM494" i="46"/>
  <c r="BL494" i="46"/>
  <c r="BJ494" i="46"/>
  <c r="BI494" i="46"/>
  <c r="BG494" i="46"/>
  <c r="BH494" i="46" s="1"/>
  <c r="AW494" i="46"/>
  <c r="AV494" i="46"/>
  <c r="AX494" i="46" s="1"/>
  <c r="AT494" i="46"/>
  <c r="AS494" i="46"/>
  <c r="BO494" i="46" s="1"/>
  <c r="AQ494" i="46"/>
  <c r="AO494" i="46"/>
  <c r="AP494" i="46" s="1"/>
  <c r="AN494" i="46"/>
  <c r="AM494" i="46"/>
  <c r="AL494" i="46"/>
  <c r="AR494" i="46" s="1"/>
  <c r="AK494" i="46"/>
  <c r="AJ494" i="46"/>
  <c r="AI494" i="46"/>
  <c r="AH494" i="46"/>
  <c r="AE494" i="46"/>
  <c r="AF494" i="46" s="1"/>
  <c r="AG494" i="46" s="1"/>
  <c r="AC494" i="46"/>
  <c r="W494" i="46"/>
  <c r="V494" i="46"/>
  <c r="U494" i="46"/>
  <c r="T494" i="46"/>
  <c r="S494" i="46"/>
  <c r="R494" i="46"/>
  <c r="Q494" i="46"/>
  <c r="BS493" i="46"/>
  <c r="BO493" i="46"/>
  <c r="BM493" i="46"/>
  <c r="BL493" i="46"/>
  <c r="BJ493" i="46"/>
  <c r="BI493" i="46"/>
  <c r="AW493" i="46"/>
  <c r="BP493" i="46" s="1"/>
  <c r="AV493" i="46"/>
  <c r="AX493" i="46" s="1"/>
  <c r="AT493" i="46"/>
  <c r="AS493" i="46"/>
  <c r="AQ493" i="46"/>
  <c r="AP493" i="46"/>
  <c r="AO493" i="46"/>
  <c r="AN493" i="46"/>
  <c r="AM493" i="46"/>
  <c r="AL493" i="46"/>
  <c r="AR493" i="46" s="1"/>
  <c r="AK493" i="46"/>
  <c r="AJ493" i="46"/>
  <c r="AI493" i="46"/>
  <c r="AH493" i="46"/>
  <c r="AE493" i="46"/>
  <c r="AF493" i="46" s="1"/>
  <c r="AG493" i="46" s="1"/>
  <c r="AC493" i="46"/>
  <c r="W493" i="46"/>
  <c r="V493" i="46"/>
  <c r="U493" i="46"/>
  <c r="T493" i="46"/>
  <c r="S493" i="46"/>
  <c r="R493" i="46"/>
  <c r="Q493" i="46"/>
  <c r="BS492" i="46"/>
  <c r="BM492" i="46"/>
  <c r="BL492" i="46"/>
  <c r="BJ492" i="46"/>
  <c r="BI492" i="46"/>
  <c r="BG492" i="46"/>
  <c r="BH492" i="46" s="1"/>
  <c r="AW492" i="46"/>
  <c r="AV492" i="46"/>
  <c r="AT492" i="46"/>
  <c r="AS492" i="46"/>
  <c r="AQ492" i="46"/>
  <c r="AP492" i="46"/>
  <c r="AO492" i="46"/>
  <c r="AN492" i="46"/>
  <c r="AM492" i="46"/>
  <c r="AL492" i="46"/>
  <c r="AR492" i="46" s="1"/>
  <c r="AK492" i="46"/>
  <c r="AU492" i="46" s="1"/>
  <c r="BB492" i="46" s="1"/>
  <c r="AJ492" i="46"/>
  <c r="AI492" i="46"/>
  <c r="AH492" i="46"/>
  <c r="AF492" i="46"/>
  <c r="AG492" i="46" s="1"/>
  <c r="AE492" i="46"/>
  <c r="AC492" i="46"/>
  <c r="W492" i="46"/>
  <c r="V492" i="46"/>
  <c r="U492" i="46"/>
  <c r="T492" i="46"/>
  <c r="S492" i="46"/>
  <c r="R492" i="46"/>
  <c r="Q492" i="46"/>
  <c r="BS491" i="46"/>
  <c r="BP491" i="46"/>
  <c r="BM491" i="46"/>
  <c r="BL491" i="46"/>
  <c r="BJ491" i="46"/>
  <c r="BI491" i="46"/>
  <c r="AW491" i="46"/>
  <c r="BG491" i="46" s="1"/>
  <c r="BH491" i="46" s="1"/>
  <c r="AV491" i="46"/>
  <c r="AX491" i="46" s="1"/>
  <c r="AY491" i="46" s="1"/>
  <c r="AT491" i="46"/>
  <c r="AS491" i="46"/>
  <c r="BO491" i="46" s="1"/>
  <c r="AR491" i="46"/>
  <c r="AQ491" i="46"/>
  <c r="AO491" i="46"/>
  <c r="AP491" i="46" s="1"/>
  <c r="AN491" i="46"/>
  <c r="AM491" i="46"/>
  <c r="AL491" i="46"/>
  <c r="AK491" i="46"/>
  <c r="AJ491" i="46"/>
  <c r="AI491" i="46"/>
  <c r="AH491" i="46"/>
  <c r="AE491" i="46"/>
  <c r="AF491" i="46" s="1"/>
  <c r="AG491" i="46" s="1"/>
  <c r="AC491" i="46"/>
  <c r="W491" i="46"/>
  <c r="V491" i="46"/>
  <c r="U491" i="46"/>
  <c r="T491" i="46"/>
  <c r="S491" i="46"/>
  <c r="R491" i="46"/>
  <c r="Q491" i="46"/>
  <c r="BS490" i="46"/>
  <c r="BM490" i="46"/>
  <c r="BL490" i="46"/>
  <c r="BJ490" i="46"/>
  <c r="BI490" i="46"/>
  <c r="AW490" i="46"/>
  <c r="BG490" i="46" s="1"/>
  <c r="BH490" i="46" s="1"/>
  <c r="AV490" i="46"/>
  <c r="AU490" i="46"/>
  <c r="AT490" i="46"/>
  <c r="AS490" i="46"/>
  <c r="BO490" i="46" s="1"/>
  <c r="AR490" i="46"/>
  <c r="AQ490" i="46"/>
  <c r="AO490" i="46"/>
  <c r="AP490" i="46" s="1"/>
  <c r="AN490" i="46"/>
  <c r="AM490" i="46"/>
  <c r="AL490" i="46"/>
  <c r="AK490" i="46"/>
  <c r="BN490" i="46" s="1"/>
  <c r="AJ490" i="46"/>
  <c r="AI490" i="46"/>
  <c r="AH490" i="46"/>
  <c r="AE490" i="46"/>
  <c r="AF490" i="46" s="1"/>
  <c r="AG490" i="46" s="1"/>
  <c r="AC490" i="46"/>
  <c r="W490" i="46"/>
  <c r="V490" i="46"/>
  <c r="U490" i="46"/>
  <c r="T490" i="46"/>
  <c r="S490" i="46"/>
  <c r="R490" i="46"/>
  <c r="Q490" i="46"/>
  <c r="BS489" i="46"/>
  <c r="BM489" i="46"/>
  <c r="BL489" i="46"/>
  <c r="BJ489" i="46"/>
  <c r="BI489" i="46"/>
  <c r="AX489" i="46"/>
  <c r="AW489" i="46"/>
  <c r="AV489" i="46"/>
  <c r="AT489" i="46"/>
  <c r="AS489" i="46"/>
  <c r="BO489" i="46" s="1"/>
  <c r="AR489" i="46"/>
  <c r="AQ489" i="46"/>
  <c r="AO489" i="46"/>
  <c r="AP489" i="46" s="1"/>
  <c r="AN489" i="46"/>
  <c r="AM489" i="46"/>
  <c r="AL489" i="46"/>
  <c r="AK489" i="46"/>
  <c r="AJ489" i="46"/>
  <c r="AI489" i="46"/>
  <c r="AH489" i="46"/>
  <c r="AE489" i="46"/>
  <c r="AF489" i="46" s="1"/>
  <c r="AG489" i="46" s="1"/>
  <c r="AC489" i="46"/>
  <c r="W489" i="46"/>
  <c r="V489" i="46"/>
  <c r="U489" i="46"/>
  <c r="T489" i="46"/>
  <c r="S489" i="46"/>
  <c r="R489" i="46"/>
  <c r="Q489" i="46"/>
  <c r="BS488" i="46"/>
  <c r="BM488" i="46"/>
  <c r="BL488" i="46"/>
  <c r="BJ488" i="46"/>
  <c r="BN488" i="46" s="1"/>
  <c r="BI488" i="46"/>
  <c r="AW488" i="46"/>
  <c r="AV488" i="46"/>
  <c r="AT488" i="46"/>
  <c r="AS488" i="46"/>
  <c r="AR488" i="46"/>
  <c r="AQ488" i="46"/>
  <c r="AO488" i="46"/>
  <c r="AP488" i="46" s="1"/>
  <c r="AN488" i="46"/>
  <c r="AM488" i="46"/>
  <c r="AL488" i="46"/>
  <c r="AK488" i="46"/>
  <c r="AU488" i="46" s="1"/>
  <c r="AJ488" i="46"/>
  <c r="AI488" i="46"/>
  <c r="AH488" i="46"/>
  <c r="AE488" i="46"/>
  <c r="AF488" i="46" s="1"/>
  <c r="AG488" i="46" s="1"/>
  <c r="AC488" i="46"/>
  <c r="W488" i="46"/>
  <c r="V488" i="46"/>
  <c r="U488" i="46"/>
  <c r="T488" i="46"/>
  <c r="S488" i="46"/>
  <c r="R488" i="46"/>
  <c r="Q488" i="46"/>
  <c r="BS487" i="46"/>
  <c r="BM487" i="46"/>
  <c r="BL487" i="46"/>
  <c r="BJ487" i="46"/>
  <c r="BN487" i="46" s="1"/>
  <c r="BI487" i="46"/>
  <c r="AW487" i="46"/>
  <c r="AV487" i="46"/>
  <c r="AT487" i="46"/>
  <c r="AS487" i="46"/>
  <c r="AQ487" i="46"/>
  <c r="AO487" i="46"/>
  <c r="AP487" i="46" s="1"/>
  <c r="AN487" i="46"/>
  <c r="AM487" i="46"/>
  <c r="AL487" i="46"/>
  <c r="AR487" i="46" s="1"/>
  <c r="AK487" i="46"/>
  <c r="AU487" i="46" s="1"/>
  <c r="AJ487" i="46"/>
  <c r="AI487" i="46"/>
  <c r="AH487" i="46"/>
  <c r="AE487" i="46"/>
  <c r="AF487" i="46" s="1"/>
  <c r="AG487" i="46" s="1"/>
  <c r="AC487" i="46"/>
  <c r="W487" i="46"/>
  <c r="V487" i="46"/>
  <c r="U487" i="46"/>
  <c r="T487" i="46"/>
  <c r="S487" i="46"/>
  <c r="R487" i="46"/>
  <c r="Q487" i="46"/>
  <c r="BS486" i="46"/>
  <c r="BM486" i="46"/>
  <c r="BL486" i="46"/>
  <c r="BJ486" i="46"/>
  <c r="BI486" i="46"/>
  <c r="AW486" i="46"/>
  <c r="BG486" i="46" s="1"/>
  <c r="BH486" i="46" s="1"/>
  <c r="AV486" i="46"/>
  <c r="AX486" i="46" s="1"/>
  <c r="BT486" i="46" s="1"/>
  <c r="AT486" i="46"/>
  <c r="AS486" i="46"/>
  <c r="AQ486" i="46"/>
  <c r="AO486" i="46"/>
  <c r="AP486" i="46" s="1"/>
  <c r="AN486" i="46"/>
  <c r="AM486" i="46"/>
  <c r="AL486" i="46"/>
  <c r="AR486" i="46" s="1"/>
  <c r="AK486" i="46"/>
  <c r="AJ486" i="46"/>
  <c r="AI486" i="46"/>
  <c r="AH486" i="46"/>
  <c r="AF486" i="46"/>
  <c r="AG486" i="46" s="1"/>
  <c r="AE486" i="46"/>
  <c r="AC486" i="46"/>
  <c r="W486" i="46"/>
  <c r="V486" i="46"/>
  <c r="U486" i="46"/>
  <c r="T486" i="46"/>
  <c r="S486" i="46"/>
  <c r="R486" i="46"/>
  <c r="Q486" i="46"/>
  <c r="BS485" i="46"/>
  <c r="BM485" i="46"/>
  <c r="BL485" i="46"/>
  <c r="BJ485" i="46"/>
  <c r="BI485" i="46"/>
  <c r="BG485" i="46"/>
  <c r="BH485" i="46" s="1"/>
  <c r="AW485" i="46"/>
  <c r="AV485" i="46"/>
  <c r="AT485" i="46"/>
  <c r="AS485" i="46"/>
  <c r="AQ485" i="46"/>
  <c r="AP485" i="46"/>
  <c r="AO485" i="46"/>
  <c r="AN485" i="46"/>
  <c r="AM485" i="46"/>
  <c r="AL485" i="46"/>
  <c r="AR485" i="46" s="1"/>
  <c r="AK485" i="46"/>
  <c r="BN485" i="46" s="1"/>
  <c r="AJ485" i="46"/>
  <c r="AI485" i="46"/>
  <c r="AH485" i="46"/>
  <c r="AF485" i="46"/>
  <c r="AG485" i="46" s="1"/>
  <c r="AE485" i="46"/>
  <c r="AC485" i="46"/>
  <c r="W485" i="46"/>
  <c r="V485" i="46"/>
  <c r="U485" i="46"/>
  <c r="T485" i="46"/>
  <c r="S485" i="46"/>
  <c r="R485" i="46"/>
  <c r="Q485" i="46"/>
  <c r="BS484" i="46"/>
  <c r="BM484" i="46"/>
  <c r="BL484" i="46"/>
  <c r="BJ484" i="46"/>
  <c r="BI484" i="46"/>
  <c r="BG484" i="46"/>
  <c r="BH484" i="46" s="1"/>
  <c r="AW484" i="46"/>
  <c r="AV484" i="46"/>
  <c r="AT484" i="46"/>
  <c r="AS484" i="46"/>
  <c r="AQ484" i="46"/>
  <c r="AP484" i="46"/>
  <c r="AO484" i="46"/>
  <c r="AN484" i="46"/>
  <c r="AM484" i="46"/>
  <c r="AL484" i="46"/>
  <c r="AR484" i="46" s="1"/>
  <c r="AK484" i="46"/>
  <c r="AJ484" i="46"/>
  <c r="AI484" i="46"/>
  <c r="AH484" i="46"/>
  <c r="AE484" i="46"/>
  <c r="AF484" i="46" s="1"/>
  <c r="AG484" i="46" s="1"/>
  <c r="AC484" i="46"/>
  <c r="W484" i="46"/>
  <c r="V484" i="46"/>
  <c r="U484" i="46"/>
  <c r="T484" i="46"/>
  <c r="S484" i="46"/>
  <c r="R484" i="46"/>
  <c r="Q484" i="46"/>
  <c r="BS483" i="46"/>
  <c r="BM483" i="46"/>
  <c r="BL483" i="46"/>
  <c r="BJ483" i="46"/>
  <c r="BI483" i="46"/>
  <c r="AX483" i="46"/>
  <c r="AW483" i="46"/>
  <c r="AV483" i="46"/>
  <c r="AT483" i="46"/>
  <c r="AS483" i="46"/>
  <c r="BO483" i="46" s="1"/>
  <c r="AR483" i="46"/>
  <c r="AQ483" i="46"/>
  <c r="AO483" i="46"/>
  <c r="AP483" i="46" s="1"/>
  <c r="AN483" i="46"/>
  <c r="AM483" i="46"/>
  <c r="AL483" i="46"/>
  <c r="AK483" i="46"/>
  <c r="AJ483" i="46"/>
  <c r="AI483" i="46"/>
  <c r="AH483" i="46"/>
  <c r="AE483" i="46"/>
  <c r="AF483" i="46" s="1"/>
  <c r="AG483" i="46" s="1"/>
  <c r="AC483" i="46"/>
  <c r="W483" i="46"/>
  <c r="V483" i="46"/>
  <c r="U483" i="46"/>
  <c r="T483" i="46"/>
  <c r="S483" i="46"/>
  <c r="R483" i="46"/>
  <c r="Q483" i="46"/>
  <c r="BS482" i="46"/>
  <c r="BM482" i="46"/>
  <c r="BL482" i="46"/>
  <c r="BJ482" i="46"/>
  <c r="BI482" i="46"/>
  <c r="AX482" i="46"/>
  <c r="BT482" i="46" s="1"/>
  <c r="AW482" i="46"/>
  <c r="AV482" i="46"/>
  <c r="AT482" i="46"/>
  <c r="AS482" i="46"/>
  <c r="BO482" i="46" s="1"/>
  <c r="AQ482" i="46"/>
  <c r="AO482" i="46"/>
  <c r="AP482" i="46" s="1"/>
  <c r="AN482" i="46"/>
  <c r="AM482" i="46"/>
  <c r="AL482" i="46"/>
  <c r="AR482" i="46" s="1"/>
  <c r="AK482" i="46"/>
  <c r="AJ482" i="46"/>
  <c r="AI482" i="46"/>
  <c r="AH482" i="46"/>
  <c r="AG482" i="46"/>
  <c r="AE482" i="46"/>
  <c r="AF482" i="46" s="1"/>
  <c r="AC482" i="46"/>
  <c r="W482" i="46"/>
  <c r="V482" i="46"/>
  <c r="U482" i="46"/>
  <c r="T482" i="46"/>
  <c r="S482" i="46"/>
  <c r="R482" i="46"/>
  <c r="Q482" i="46"/>
  <c r="BS481" i="46"/>
  <c r="BM481" i="46"/>
  <c r="BL481" i="46"/>
  <c r="BJ481" i="46"/>
  <c r="BI481" i="46"/>
  <c r="BB481" i="46"/>
  <c r="AW481" i="46"/>
  <c r="AV481" i="46"/>
  <c r="AX481" i="46" s="1"/>
  <c r="BT481" i="46" s="1"/>
  <c r="AU481" i="46"/>
  <c r="AT481" i="46"/>
  <c r="AS481" i="46"/>
  <c r="AR481" i="46"/>
  <c r="AQ481" i="46"/>
  <c r="AO481" i="46"/>
  <c r="AP481" i="46" s="1"/>
  <c r="AN481" i="46"/>
  <c r="AM481" i="46"/>
  <c r="AL481" i="46"/>
  <c r="AK481" i="46"/>
  <c r="AJ481" i="46"/>
  <c r="AI481" i="46"/>
  <c r="AH481" i="46"/>
  <c r="AE481" i="46"/>
  <c r="AF481" i="46" s="1"/>
  <c r="AG481" i="46" s="1"/>
  <c r="AC481" i="46"/>
  <c r="W481" i="46"/>
  <c r="V481" i="46"/>
  <c r="U481" i="46"/>
  <c r="T481" i="46"/>
  <c r="S481" i="46"/>
  <c r="R481" i="46"/>
  <c r="Q481" i="46"/>
  <c r="BS480" i="46"/>
  <c r="BP480" i="46"/>
  <c r="BM480" i="46"/>
  <c r="BO480" i="46" s="1"/>
  <c r="BL480" i="46"/>
  <c r="BJ480" i="46"/>
  <c r="BN480" i="46" s="1"/>
  <c r="BI480" i="46"/>
  <c r="AX480" i="46"/>
  <c r="BT480" i="46" s="1"/>
  <c r="AW480" i="46"/>
  <c r="AV480" i="46"/>
  <c r="AU480" i="46"/>
  <c r="AT480" i="46"/>
  <c r="AS480" i="46"/>
  <c r="AQ480" i="46"/>
  <c r="AO480" i="46"/>
  <c r="AP480" i="46" s="1"/>
  <c r="AN480" i="46"/>
  <c r="AM480" i="46"/>
  <c r="AL480" i="46"/>
  <c r="AR480" i="46" s="1"/>
  <c r="AK480" i="46"/>
  <c r="AJ480" i="46"/>
  <c r="AI480" i="46"/>
  <c r="AH480" i="46"/>
  <c r="AG480" i="46"/>
  <c r="AE480" i="46"/>
  <c r="AF480" i="46" s="1"/>
  <c r="AC480" i="46"/>
  <c r="W480" i="46"/>
  <c r="V480" i="46"/>
  <c r="U480" i="46"/>
  <c r="T480" i="46"/>
  <c r="S480" i="46"/>
  <c r="R480" i="46"/>
  <c r="Q480" i="46"/>
  <c r="BS479" i="46"/>
  <c r="BM479" i="46"/>
  <c r="BL479" i="46"/>
  <c r="BJ479" i="46"/>
  <c r="BI479" i="46"/>
  <c r="AW479" i="46"/>
  <c r="AV479" i="46"/>
  <c r="AT479" i="46"/>
  <c r="AS479" i="46"/>
  <c r="AQ479" i="46"/>
  <c r="AO479" i="46"/>
  <c r="AP479" i="46" s="1"/>
  <c r="AN479" i="46"/>
  <c r="AM479" i="46"/>
  <c r="AL479" i="46"/>
  <c r="AR479" i="46" s="1"/>
  <c r="AK479" i="46"/>
  <c r="AU479" i="46" s="1"/>
  <c r="AJ479" i="46"/>
  <c r="AI479" i="46"/>
  <c r="AH479" i="46"/>
  <c r="AE479" i="46"/>
  <c r="AF479" i="46" s="1"/>
  <c r="AG479" i="46" s="1"/>
  <c r="AC479" i="46"/>
  <c r="W479" i="46"/>
  <c r="V479" i="46"/>
  <c r="U479" i="46"/>
  <c r="T479" i="46"/>
  <c r="S479" i="46"/>
  <c r="R479" i="46"/>
  <c r="Q479" i="46"/>
  <c r="BS478" i="46"/>
  <c r="BO478" i="46"/>
  <c r="BM478" i="46"/>
  <c r="BL478" i="46"/>
  <c r="BJ478" i="46"/>
  <c r="BI478" i="46"/>
  <c r="BG478" i="46"/>
  <c r="BH478" i="46" s="1"/>
  <c r="AW478" i="46"/>
  <c r="AY478" i="46" s="1"/>
  <c r="AV478" i="46"/>
  <c r="AX478" i="46" s="1"/>
  <c r="AT478" i="46"/>
  <c r="AS478" i="46"/>
  <c r="AQ478" i="46"/>
  <c r="AO478" i="46"/>
  <c r="AP478" i="46" s="1"/>
  <c r="AN478" i="46"/>
  <c r="AM478" i="46"/>
  <c r="AL478" i="46"/>
  <c r="AR478" i="46" s="1"/>
  <c r="AK478" i="46"/>
  <c r="AJ478" i="46"/>
  <c r="AI478" i="46"/>
  <c r="AH478" i="46"/>
  <c r="AE478" i="46"/>
  <c r="AF478" i="46" s="1"/>
  <c r="AG478" i="46" s="1"/>
  <c r="AC478" i="46"/>
  <c r="W478" i="46"/>
  <c r="V478" i="46"/>
  <c r="U478" i="46"/>
  <c r="T478" i="46"/>
  <c r="S478" i="46"/>
  <c r="R478" i="46"/>
  <c r="Q478" i="46"/>
  <c r="BS477" i="46"/>
  <c r="BO477" i="46"/>
  <c r="BM477" i="46"/>
  <c r="BL477" i="46"/>
  <c r="BJ477" i="46"/>
  <c r="BI477" i="46"/>
  <c r="BG477" i="46"/>
  <c r="BH477" i="46" s="1"/>
  <c r="AW477" i="46"/>
  <c r="AV477" i="46"/>
  <c r="AX477" i="46" s="1"/>
  <c r="AT477" i="46"/>
  <c r="AS477" i="46"/>
  <c r="AQ477" i="46"/>
  <c r="AP477" i="46"/>
  <c r="AO477" i="46"/>
  <c r="AN477" i="46"/>
  <c r="AM477" i="46"/>
  <c r="AL477" i="46"/>
  <c r="AR477" i="46" s="1"/>
  <c r="AK477" i="46"/>
  <c r="BN477" i="46" s="1"/>
  <c r="AJ477" i="46"/>
  <c r="AI477" i="46"/>
  <c r="AH477" i="46"/>
  <c r="AE477" i="46"/>
  <c r="AF477" i="46" s="1"/>
  <c r="AG477" i="46" s="1"/>
  <c r="AC477" i="46"/>
  <c r="W477" i="46"/>
  <c r="V477" i="46"/>
  <c r="U477" i="46"/>
  <c r="T477" i="46"/>
  <c r="S477" i="46"/>
  <c r="R477" i="46"/>
  <c r="Q477" i="46"/>
  <c r="BS476" i="46"/>
  <c r="BM476" i="46"/>
  <c r="BL476" i="46"/>
  <c r="BJ476" i="46"/>
  <c r="BI476" i="46"/>
  <c r="AW476" i="46"/>
  <c r="BG476" i="46" s="1"/>
  <c r="BH476" i="46" s="1"/>
  <c r="AV476" i="46"/>
  <c r="AT476" i="46"/>
  <c r="AS476" i="46"/>
  <c r="BO476" i="46" s="1"/>
  <c r="AQ476" i="46"/>
  <c r="AO476" i="46"/>
  <c r="AP476" i="46" s="1"/>
  <c r="AN476" i="46"/>
  <c r="AM476" i="46"/>
  <c r="AL476" i="46"/>
  <c r="AR476" i="46" s="1"/>
  <c r="AK476" i="46"/>
  <c r="AU476" i="46" s="1"/>
  <c r="AJ476" i="46"/>
  <c r="AI476" i="46"/>
  <c r="AH476" i="46"/>
  <c r="AE476" i="46"/>
  <c r="AF476" i="46" s="1"/>
  <c r="AG476" i="46" s="1"/>
  <c r="AC476" i="46"/>
  <c r="W476" i="46"/>
  <c r="V476" i="46"/>
  <c r="U476" i="46"/>
  <c r="T476" i="46"/>
  <c r="S476" i="46"/>
  <c r="R476" i="46"/>
  <c r="Q476" i="46"/>
  <c r="BS475" i="46"/>
  <c r="BN475" i="46"/>
  <c r="BM475" i="46"/>
  <c r="BL475" i="46"/>
  <c r="BJ475" i="46"/>
  <c r="BI475" i="46"/>
  <c r="BG475" i="46"/>
  <c r="BH475" i="46" s="1"/>
  <c r="AW475" i="46"/>
  <c r="AV475" i="46"/>
  <c r="AX475" i="46" s="1"/>
  <c r="AT475" i="46"/>
  <c r="AS475" i="46"/>
  <c r="AQ475" i="46"/>
  <c r="AO475" i="46"/>
  <c r="AP475" i="46" s="1"/>
  <c r="AN475" i="46"/>
  <c r="AM475" i="46"/>
  <c r="AL475" i="46"/>
  <c r="AR475" i="46" s="1"/>
  <c r="AK475" i="46"/>
  <c r="AU475" i="46" s="1"/>
  <c r="AJ475" i="46"/>
  <c r="AI475" i="46"/>
  <c r="AH475" i="46"/>
  <c r="AE475" i="46"/>
  <c r="AF475" i="46" s="1"/>
  <c r="AG475" i="46" s="1"/>
  <c r="AC475" i="46"/>
  <c r="W475" i="46"/>
  <c r="V475" i="46"/>
  <c r="U475" i="46"/>
  <c r="T475" i="46"/>
  <c r="S475" i="46"/>
  <c r="R475" i="46"/>
  <c r="Q475" i="46"/>
  <c r="BS474" i="46"/>
  <c r="BP474" i="46"/>
  <c r="BM474" i="46"/>
  <c r="BL474" i="46"/>
  <c r="BJ474" i="46"/>
  <c r="BN474" i="46" s="1"/>
  <c r="BI474" i="46"/>
  <c r="AX474" i="46"/>
  <c r="BT474" i="46" s="1"/>
  <c r="AW474" i="46"/>
  <c r="AV474" i="46"/>
  <c r="AU474" i="46"/>
  <c r="AT474" i="46"/>
  <c r="AS474" i="46"/>
  <c r="BO474" i="46" s="1"/>
  <c r="AR474" i="46"/>
  <c r="AQ474" i="46"/>
  <c r="AP474" i="46"/>
  <c r="AO474" i="46"/>
  <c r="AN474" i="46"/>
  <c r="AM474" i="46"/>
  <c r="AL474" i="46"/>
  <c r="AK474" i="46"/>
  <c r="AZ474" i="46" s="1"/>
  <c r="AJ474" i="46"/>
  <c r="AI474" i="46"/>
  <c r="AH474" i="46"/>
  <c r="AE474" i="46"/>
  <c r="AF474" i="46" s="1"/>
  <c r="AG474" i="46" s="1"/>
  <c r="AC474" i="46"/>
  <c r="W474" i="46"/>
  <c r="V474" i="46"/>
  <c r="U474" i="46"/>
  <c r="T474" i="46"/>
  <c r="S474" i="46"/>
  <c r="R474" i="46"/>
  <c r="Q474" i="46"/>
  <c r="BS473" i="46"/>
  <c r="BP473" i="46"/>
  <c r="BM473" i="46"/>
  <c r="BL473" i="46"/>
  <c r="BJ473" i="46"/>
  <c r="BI473" i="46"/>
  <c r="AW473" i="46"/>
  <c r="AV473" i="46"/>
  <c r="AX473" i="46" s="1"/>
  <c r="BT473" i="46" s="1"/>
  <c r="AT473" i="46"/>
  <c r="AS473" i="46"/>
  <c r="AQ473" i="46"/>
  <c r="AO473" i="46"/>
  <c r="AP473" i="46" s="1"/>
  <c r="AN473" i="46"/>
  <c r="AM473" i="46"/>
  <c r="AL473" i="46"/>
  <c r="AR473" i="46" s="1"/>
  <c r="AK473" i="46"/>
  <c r="BN473" i="46" s="1"/>
  <c r="AJ473" i="46"/>
  <c r="AI473" i="46"/>
  <c r="AH473" i="46"/>
  <c r="AG473" i="46"/>
  <c r="AE473" i="46"/>
  <c r="AF473" i="46" s="1"/>
  <c r="AC473" i="46"/>
  <c r="W473" i="46"/>
  <c r="V473" i="46"/>
  <c r="U473" i="46"/>
  <c r="T473" i="46"/>
  <c r="S473" i="46"/>
  <c r="R473" i="46"/>
  <c r="Q473" i="46"/>
  <c r="BS472" i="46"/>
  <c r="BM472" i="46"/>
  <c r="BL472" i="46"/>
  <c r="BO472" i="46" s="1"/>
  <c r="BJ472" i="46"/>
  <c r="BI472" i="46"/>
  <c r="AW472" i="46"/>
  <c r="AV472" i="46"/>
  <c r="AT472" i="46"/>
  <c r="AS472" i="46"/>
  <c r="AQ472" i="46"/>
  <c r="AO472" i="46"/>
  <c r="AP472" i="46" s="1"/>
  <c r="AN472" i="46"/>
  <c r="AM472" i="46"/>
  <c r="AL472" i="46"/>
  <c r="AR472" i="46" s="1"/>
  <c r="AK472" i="46"/>
  <c r="AU472" i="46" s="1"/>
  <c r="AJ472" i="46"/>
  <c r="AI472" i="46"/>
  <c r="AH472" i="46"/>
  <c r="AE472" i="46"/>
  <c r="AF472" i="46" s="1"/>
  <c r="AG472" i="46" s="1"/>
  <c r="AC472" i="46"/>
  <c r="W472" i="46"/>
  <c r="V472" i="46"/>
  <c r="U472" i="46"/>
  <c r="T472" i="46"/>
  <c r="S472" i="46"/>
  <c r="R472" i="46"/>
  <c r="Q472" i="46"/>
  <c r="BS471" i="46"/>
  <c r="BM471" i="46"/>
  <c r="BL471" i="46"/>
  <c r="BJ471" i="46"/>
  <c r="BN471" i="46" s="1"/>
  <c r="BI471" i="46"/>
  <c r="AW471" i="46"/>
  <c r="BG471" i="46" s="1"/>
  <c r="BH471" i="46" s="1"/>
  <c r="AV471" i="46"/>
  <c r="AT471" i="46"/>
  <c r="AS471" i="46"/>
  <c r="AQ471" i="46"/>
  <c r="AO471" i="46"/>
  <c r="AP471" i="46" s="1"/>
  <c r="AN471" i="46"/>
  <c r="AM471" i="46"/>
  <c r="AL471" i="46"/>
  <c r="AR471" i="46" s="1"/>
  <c r="AK471" i="46"/>
  <c r="AU471" i="46" s="1"/>
  <c r="AJ471" i="46"/>
  <c r="AI471" i="46"/>
  <c r="AH471" i="46"/>
  <c r="AE471" i="46"/>
  <c r="AF471" i="46" s="1"/>
  <c r="AG471" i="46" s="1"/>
  <c r="AC471" i="46"/>
  <c r="W471" i="46"/>
  <c r="V471" i="46"/>
  <c r="U471" i="46"/>
  <c r="T471" i="46"/>
  <c r="S471" i="46"/>
  <c r="R471" i="46"/>
  <c r="Q471" i="46"/>
  <c r="BS470" i="46"/>
  <c r="BM470" i="46"/>
  <c r="BL470" i="46"/>
  <c r="BJ470" i="46"/>
  <c r="BI470" i="46"/>
  <c r="BH470" i="46"/>
  <c r="BG470" i="46"/>
  <c r="AW470" i="46"/>
  <c r="AV470" i="46"/>
  <c r="AT470" i="46"/>
  <c r="AS470" i="46"/>
  <c r="BO470" i="46" s="1"/>
  <c r="AQ470" i="46"/>
  <c r="AO470" i="46"/>
  <c r="AP470" i="46" s="1"/>
  <c r="AN470" i="46"/>
  <c r="AM470" i="46"/>
  <c r="AL470" i="46"/>
  <c r="AR470" i="46" s="1"/>
  <c r="AK470" i="46"/>
  <c r="AJ470" i="46"/>
  <c r="AI470" i="46"/>
  <c r="AH470" i="46"/>
  <c r="AE470" i="46"/>
  <c r="AF470" i="46" s="1"/>
  <c r="AG470" i="46" s="1"/>
  <c r="AC470" i="46"/>
  <c r="W470" i="46"/>
  <c r="V470" i="46"/>
  <c r="U470" i="46"/>
  <c r="T470" i="46"/>
  <c r="S470" i="46"/>
  <c r="R470" i="46"/>
  <c r="Q470" i="46"/>
  <c r="BS469" i="46"/>
  <c r="BM469" i="46"/>
  <c r="BL469" i="46"/>
  <c r="BJ469" i="46"/>
  <c r="BI469" i="46"/>
  <c r="AW469" i="46"/>
  <c r="BG469" i="46" s="1"/>
  <c r="BH469" i="46" s="1"/>
  <c r="AV469" i="46"/>
  <c r="AT469" i="46"/>
  <c r="AS469" i="46"/>
  <c r="AQ469" i="46"/>
  <c r="AO469" i="46"/>
  <c r="AP469" i="46" s="1"/>
  <c r="AN469" i="46"/>
  <c r="AM469" i="46"/>
  <c r="AL469" i="46"/>
  <c r="AR469" i="46" s="1"/>
  <c r="AK469" i="46"/>
  <c r="BN469" i="46" s="1"/>
  <c r="AJ469" i="46"/>
  <c r="AI469" i="46"/>
  <c r="AH469" i="46"/>
  <c r="AF469" i="46"/>
  <c r="AG469" i="46" s="1"/>
  <c r="AE469" i="46"/>
  <c r="AC469" i="46"/>
  <c r="W469" i="46"/>
  <c r="V469" i="46"/>
  <c r="U469" i="46"/>
  <c r="T469" i="46"/>
  <c r="S469" i="46"/>
  <c r="R469" i="46"/>
  <c r="Q469" i="46"/>
  <c r="BS468" i="46"/>
  <c r="BM468" i="46"/>
  <c r="BL468" i="46"/>
  <c r="BJ468" i="46"/>
  <c r="BI468" i="46"/>
  <c r="AW468" i="46"/>
  <c r="BG468" i="46" s="1"/>
  <c r="BH468" i="46" s="1"/>
  <c r="AV468" i="46"/>
  <c r="AX468" i="46" s="1"/>
  <c r="AY468" i="46" s="1"/>
  <c r="AT468" i="46"/>
  <c r="AS468" i="46"/>
  <c r="AQ468" i="46"/>
  <c r="AO468" i="46"/>
  <c r="AP468" i="46" s="1"/>
  <c r="AN468" i="46"/>
  <c r="AM468" i="46"/>
  <c r="AL468" i="46"/>
  <c r="AR468" i="46" s="1"/>
  <c r="AK468" i="46"/>
  <c r="AJ468" i="46"/>
  <c r="AI468" i="46"/>
  <c r="AH468" i="46"/>
  <c r="AE468" i="46"/>
  <c r="AF468" i="46" s="1"/>
  <c r="AG468" i="46" s="1"/>
  <c r="AC468" i="46"/>
  <c r="W468" i="46"/>
  <c r="V468" i="46"/>
  <c r="U468" i="46"/>
  <c r="T468" i="46"/>
  <c r="S468" i="46"/>
  <c r="R468" i="46"/>
  <c r="Q468" i="46"/>
  <c r="BS467" i="46"/>
  <c r="BN467" i="46"/>
  <c r="BM467" i="46"/>
  <c r="BL467" i="46"/>
  <c r="BJ467" i="46"/>
  <c r="BI467" i="46"/>
  <c r="AW467" i="46"/>
  <c r="BG467" i="46" s="1"/>
  <c r="BH467" i="46" s="1"/>
  <c r="AV467" i="46"/>
  <c r="AX467" i="46" s="1"/>
  <c r="BT467" i="46" s="1"/>
  <c r="AT467" i="46"/>
  <c r="AS467" i="46"/>
  <c r="AR467" i="46"/>
  <c r="AQ467" i="46"/>
  <c r="AO467" i="46"/>
  <c r="AP467" i="46" s="1"/>
  <c r="AN467" i="46"/>
  <c r="AM467" i="46"/>
  <c r="AL467" i="46"/>
  <c r="AK467" i="46"/>
  <c r="AU467" i="46" s="1"/>
  <c r="BB467" i="46" s="1"/>
  <c r="AJ467" i="46"/>
  <c r="AI467" i="46"/>
  <c r="AH467" i="46"/>
  <c r="AE467" i="46"/>
  <c r="AF467" i="46" s="1"/>
  <c r="AG467" i="46" s="1"/>
  <c r="AC467" i="46"/>
  <c r="W467" i="46"/>
  <c r="V467" i="46"/>
  <c r="U467" i="46"/>
  <c r="T467" i="46"/>
  <c r="S467" i="46"/>
  <c r="R467" i="46"/>
  <c r="Q467" i="46"/>
  <c r="BS466" i="46"/>
  <c r="BM466" i="46"/>
  <c r="BL466" i="46"/>
  <c r="BJ466" i="46"/>
  <c r="BN466" i="46" s="1"/>
  <c r="BI466" i="46"/>
  <c r="AW466" i="46"/>
  <c r="AV466" i="46"/>
  <c r="AU466" i="46"/>
  <c r="BB466" i="46" s="1"/>
  <c r="AT466" i="46"/>
  <c r="AS466" i="46"/>
  <c r="AR466" i="46"/>
  <c r="AQ466" i="46"/>
  <c r="AO466" i="46"/>
  <c r="AP466" i="46" s="1"/>
  <c r="AN466" i="46"/>
  <c r="AM466" i="46"/>
  <c r="AL466" i="46"/>
  <c r="AK466" i="46"/>
  <c r="AJ466" i="46"/>
  <c r="AI466" i="46"/>
  <c r="AH466" i="46"/>
  <c r="AE466" i="46"/>
  <c r="AF466" i="46" s="1"/>
  <c r="AG466" i="46" s="1"/>
  <c r="AC466" i="46"/>
  <c r="W466" i="46"/>
  <c r="V466" i="46"/>
  <c r="U466" i="46"/>
  <c r="T466" i="46"/>
  <c r="S466" i="46"/>
  <c r="R466" i="46"/>
  <c r="Q466" i="46"/>
  <c r="BS465" i="46"/>
  <c r="BM465" i="46"/>
  <c r="BL465" i="46"/>
  <c r="BJ465" i="46"/>
  <c r="BI465" i="46"/>
  <c r="AW465" i="46"/>
  <c r="BP465" i="46" s="1"/>
  <c r="AV465" i="46"/>
  <c r="AX465" i="46" s="1"/>
  <c r="AT465" i="46"/>
  <c r="AS465" i="46"/>
  <c r="BO465" i="46" s="1"/>
  <c r="AQ465" i="46"/>
  <c r="AO465" i="46"/>
  <c r="AP465" i="46" s="1"/>
  <c r="AN465" i="46"/>
  <c r="AM465" i="46"/>
  <c r="AL465" i="46"/>
  <c r="AR465" i="46" s="1"/>
  <c r="AK465" i="46"/>
  <c r="AJ465" i="46"/>
  <c r="AI465" i="46"/>
  <c r="AH465" i="46"/>
  <c r="AE465" i="46"/>
  <c r="AF465" i="46" s="1"/>
  <c r="AG465" i="46" s="1"/>
  <c r="AC465" i="46"/>
  <c r="W465" i="46"/>
  <c r="V465" i="46"/>
  <c r="U465" i="46"/>
  <c r="T465" i="46"/>
  <c r="S465" i="46"/>
  <c r="R465" i="46"/>
  <c r="Q465" i="46"/>
  <c r="BS464" i="46"/>
  <c r="BM464" i="46"/>
  <c r="BL464" i="46"/>
  <c r="BJ464" i="46"/>
  <c r="BI464" i="46"/>
  <c r="AW464" i="46"/>
  <c r="BG464" i="46" s="1"/>
  <c r="BH464" i="46" s="1"/>
  <c r="AV464" i="46"/>
  <c r="AX464" i="46" s="1"/>
  <c r="BT464" i="46" s="1"/>
  <c r="AT464" i="46"/>
  <c r="AS464" i="46"/>
  <c r="AQ464" i="46"/>
  <c r="AP464" i="46"/>
  <c r="AO464" i="46"/>
  <c r="AN464" i="46"/>
  <c r="AM464" i="46"/>
  <c r="AL464" i="46"/>
  <c r="AR464" i="46" s="1"/>
  <c r="AK464" i="46"/>
  <c r="BN464" i="46" s="1"/>
  <c r="AJ464" i="46"/>
  <c r="AI464" i="46"/>
  <c r="AH464" i="46"/>
  <c r="AE464" i="46"/>
  <c r="AF464" i="46" s="1"/>
  <c r="AG464" i="46" s="1"/>
  <c r="AC464" i="46"/>
  <c r="W464" i="46"/>
  <c r="V464" i="46"/>
  <c r="U464" i="46"/>
  <c r="T464" i="46"/>
  <c r="S464" i="46"/>
  <c r="R464" i="46"/>
  <c r="Q464" i="46"/>
  <c r="BS463" i="46"/>
  <c r="BM463" i="46"/>
  <c r="BL463" i="46"/>
  <c r="BJ463" i="46"/>
  <c r="BN463" i="46" s="1"/>
  <c r="BI463" i="46"/>
  <c r="AW463" i="46"/>
  <c r="AV463" i="46"/>
  <c r="AT463" i="46"/>
  <c r="AS463" i="46"/>
  <c r="AQ463" i="46"/>
  <c r="AO463" i="46"/>
  <c r="AP463" i="46" s="1"/>
  <c r="AN463" i="46"/>
  <c r="AM463" i="46"/>
  <c r="AL463" i="46"/>
  <c r="AR463" i="46" s="1"/>
  <c r="AK463" i="46"/>
  <c r="AU463" i="46" s="1"/>
  <c r="BF463" i="46" s="1"/>
  <c r="AJ463" i="46"/>
  <c r="AI463" i="46"/>
  <c r="AH463" i="46"/>
  <c r="AF463" i="46"/>
  <c r="AG463" i="46" s="1"/>
  <c r="AE463" i="46"/>
  <c r="AC463" i="46"/>
  <c r="W463" i="46"/>
  <c r="V463" i="46"/>
  <c r="U463" i="46"/>
  <c r="T463" i="46"/>
  <c r="S463" i="46"/>
  <c r="R463" i="46"/>
  <c r="Q463" i="46"/>
  <c r="BS462" i="46"/>
  <c r="BM462" i="46"/>
  <c r="BL462" i="46"/>
  <c r="BJ462" i="46"/>
  <c r="BI462" i="46"/>
  <c r="AW462" i="46"/>
  <c r="BP462" i="46" s="1"/>
  <c r="AV462" i="46"/>
  <c r="AX462" i="46" s="1"/>
  <c r="AT462" i="46"/>
  <c r="AS462" i="46"/>
  <c r="BO462" i="46" s="1"/>
  <c r="AR462" i="46"/>
  <c r="AQ462" i="46"/>
  <c r="AO462" i="46"/>
  <c r="AP462" i="46" s="1"/>
  <c r="AN462" i="46"/>
  <c r="AM462" i="46"/>
  <c r="AL462" i="46"/>
  <c r="AK462" i="46"/>
  <c r="AJ462" i="46"/>
  <c r="AI462" i="46"/>
  <c r="AH462" i="46"/>
  <c r="AE462" i="46"/>
  <c r="AF462" i="46" s="1"/>
  <c r="AG462" i="46" s="1"/>
  <c r="AC462" i="46"/>
  <c r="W462" i="46"/>
  <c r="V462" i="46"/>
  <c r="U462" i="46"/>
  <c r="T462" i="46"/>
  <c r="S462" i="46"/>
  <c r="R462" i="46"/>
  <c r="Q462" i="46"/>
  <c r="BS461" i="46"/>
  <c r="BM461" i="46"/>
  <c r="BL461" i="46"/>
  <c r="BJ461" i="46"/>
  <c r="BN461" i="46" s="1"/>
  <c r="BI461" i="46"/>
  <c r="AW461" i="46"/>
  <c r="AV461" i="46"/>
  <c r="AT461" i="46"/>
  <c r="AS461" i="46"/>
  <c r="BO461" i="46" s="1"/>
  <c r="AQ461" i="46"/>
  <c r="AO461" i="46"/>
  <c r="AP461" i="46" s="1"/>
  <c r="AN461" i="46"/>
  <c r="AM461" i="46"/>
  <c r="AL461" i="46"/>
  <c r="AR461" i="46" s="1"/>
  <c r="AK461" i="46"/>
  <c r="AJ461" i="46"/>
  <c r="AI461" i="46"/>
  <c r="AH461" i="46"/>
  <c r="AF461" i="46"/>
  <c r="AG461" i="46" s="1"/>
  <c r="AE461" i="46"/>
  <c r="AC461" i="46"/>
  <c r="W461" i="46"/>
  <c r="V461" i="46"/>
  <c r="U461" i="46"/>
  <c r="T461" i="46"/>
  <c r="S461" i="46"/>
  <c r="R461" i="46"/>
  <c r="Q461" i="46"/>
  <c r="BS460" i="46"/>
  <c r="BM460" i="46"/>
  <c r="BL460" i="46"/>
  <c r="BJ460" i="46"/>
  <c r="BI460" i="46"/>
  <c r="AW460" i="46"/>
  <c r="BG460" i="46" s="1"/>
  <c r="BH460" i="46" s="1"/>
  <c r="AV460" i="46"/>
  <c r="AX460" i="46" s="1"/>
  <c r="AT460" i="46"/>
  <c r="AS460" i="46"/>
  <c r="BO460" i="46" s="1"/>
  <c r="AQ460" i="46"/>
  <c r="AO460" i="46"/>
  <c r="AP460" i="46" s="1"/>
  <c r="AN460" i="46"/>
  <c r="AM460" i="46"/>
  <c r="AL460" i="46"/>
  <c r="AR460" i="46" s="1"/>
  <c r="AK460" i="46"/>
  <c r="AJ460" i="46"/>
  <c r="AI460" i="46"/>
  <c r="AH460" i="46"/>
  <c r="AE460" i="46"/>
  <c r="AF460" i="46" s="1"/>
  <c r="AG460" i="46" s="1"/>
  <c r="AC460" i="46"/>
  <c r="W460" i="46"/>
  <c r="V460" i="46"/>
  <c r="U460" i="46"/>
  <c r="T460" i="46"/>
  <c r="S460" i="46"/>
  <c r="R460" i="46"/>
  <c r="Q460" i="46"/>
  <c r="BS459" i="46"/>
  <c r="BN459" i="46"/>
  <c r="BM459" i="46"/>
  <c r="BL459" i="46"/>
  <c r="BO459" i="46" s="1"/>
  <c r="BJ459" i="46"/>
  <c r="BI459" i="46"/>
  <c r="BG459" i="46"/>
  <c r="BH459" i="46" s="1"/>
  <c r="AW459" i="46"/>
  <c r="AV459" i="46"/>
  <c r="BA459" i="46" s="1"/>
  <c r="BC459" i="46" s="1"/>
  <c r="AT459" i="46"/>
  <c r="AS459" i="46"/>
  <c r="AR459" i="46"/>
  <c r="AQ459" i="46"/>
  <c r="AO459" i="46"/>
  <c r="AP459" i="46" s="1"/>
  <c r="AN459" i="46"/>
  <c r="AM459" i="46"/>
  <c r="AL459" i="46"/>
  <c r="AK459" i="46"/>
  <c r="AU459" i="46" s="1"/>
  <c r="AJ459" i="46"/>
  <c r="AI459" i="46"/>
  <c r="AH459" i="46"/>
  <c r="AE459" i="46"/>
  <c r="AF459" i="46" s="1"/>
  <c r="AG459" i="46" s="1"/>
  <c r="AC459" i="46"/>
  <c r="W459" i="46"/>
  <c r="V459" i="46"/>
  <c r="U459" i="46"/>
  <c r="T459" i="46"/>
  <c r="S459" i="46"/>
  <c r="R459" i="46"/>
  <c r="Q459" i="46"/>
  <c r="BS458" i="46"/>
  <c r="BM458" i="46"/>
  <c r="BL458" i="46"/>
  <c r="BJ458" i="46"/>
  <c r="BN458" i="46" s="1"/>
  <c r="BI458" i="46"/>
  <c r="AW458" i="46"/>
  <c r="AV458" i="46"/>
  <c r="AU458" i="46"/>
  <c r="BB458" i="46" s="1"/>
  <c r="AT458" i="46"/>
  <c r="AS458" i="46"/>
  <c r="AR458" i="46"/>
  <c r="AQ458" i="46"/>
  <c r="AO458" i="46"/>
  <c r="AP458" i="46" s="1"/>
  <c r="AN458" i="46"/>
  <c r="AM458" i="46"/>
  <c r="AL458" i="46"/>
  <c r="AK458" i="46"/>
  <c r="AJ458" i="46"/>
  <c r="AI458" i="46"/>
  <c r="AH458" i="46"/>
  <c r="AE458" i="46"/>
  <c r="AF458" i="46" s="1"/>
  <c r="AG458" i="46" s="1"/>
  <c r="AC458" i="46"/>
  <c r="W458" i="46"/>
  <c r="V458" i="46"/>
  <c r="U458" i="46"/>
  <c r="T458" i="46"/>
  <c r="S458" i="46"/>
  <c r="R458" i="46"/>
  <c r="Q458" i="46"/>
  <c r="BS457" i="46"/>
  <c r="BM457" i="46"/>
  <c r="BL457" i="46"/>
  <c r="BJ457" i="46"/>
  <c r="BI457" i="46"/>
  <c r="AW457" i="46"/>
  <c r="AV457" i="46"/>
  <c r="AT457" i="46"/>
  <c r="AS457" i="46"/>
  <c r="AQ457" i="46"/>
  <c r="AO457" i="46"/>
  <c r="AP457" i="46" s="1"/>
  <c r="AN457" i="46"/>
  <c r="AM457" i="46"/>
  <c r="AL457" i="46"/>
  <c r="AR457" i="46" s="1"/>
  <c r="AK457" i="46"/>
  <c r="AJ457" i="46"/>
  <c r="AI457" i="46"/>
  <c r="AH457" i="46"/>
  <c r="AE457" i="46"/>
  <c r="AF457" i="46" s="1"/>
  <c r="AG457" i="46" s="1"/>
  <c r="AC457" i="46"/>
  <c r="W457" i="46"/>
  <c r="V457" i="46"/>
  <c r="U457" i="46"/>
  <c r="T457" i="46"/>
  <c r="S457" i="46"/>
  <c r="R457" i="46"/>
  <c r="Q457" i="46"/>
  <c r="BS456" i="46"/>
  <c r="BM456" i="46"/>
  <c r="BL456" i="46"/>
  <c r="BJ456" i="46"/>
  <c r="BI456" i="46"/>
  <c r="AW456" i="46"/>
  <c r="BG456" i="46" s="1"/>
  <c r="BH456" i="46" s="1"/>
  <c r="AV456" i="46"/>
  <c r="AX456" i="46" s="1"/>
  <c r="BT456" i="46" s="1"/>
  <c r="AU456" i="46"/>
  <c r="AT456" i="46"/>
  <c r="AS456" i="46"/>
  <c r="AQ456" i="46"/>
  <c r="AO456" i="46"/>
  <c r="AP456" i="46" s="1"/>
  <c r="AN456" i="46"/>
  <c r="AM456" i="46"/>
  <c r="AL456" i="46"/>
  <c r="AR456" i="46" s="1"/>
  <c r="AK456" i="46"/>
  <c r="AJ456" i="46"/>
  <c r="AI456" i="46"/>
  <c r="AH456" i="46"/>
  <c r="AE456" i="46"/>
  <c r="AF456" i="46" s="1"/>
  <c r="AG456" i="46" s="1"/>
  <c r="AC456" i="46"/>
  <c r="W456" i="46"/>
  <c r="V456" i="46"/>
  <c r="U456" i="46"/>
  <c r="T456" i="46"/>
  <c r="S456" i="46"/>
  <c r="R456" i="46"/>
  <c r="Q456" i="46"/>
  <c r="BS455" i="46"/>
  <c r="BM455" i="46"/>
  <c r="BL455" i="46"/>
  <c r="BJ455" i="46"/>
  <c r="BI455" i="46"/>
  <c r="AW455" i="46"/>
  <c r="AV455" i="46"/>
  <c r="AT455" i="46"/>
  <c r="AS455" i="46"/>
  <c r="AQ455" i="46"/>
  <c r="AO455" i="46"/>
  <c r="AP455" i="46" s="1"/>
  <c r="AN455" i="46"/>
  <c r="AM455" i="46"/>
  <c r="AL455" i="46"/>
  <c r="AR455" i="46" s="1"/>
  <c r="AK455" i="46"/>
  <c r="AU455" i="46" s="1"/>
  <c r="BF455" i="46" s="1"/>
  <c r="AJ455" i="46"/>
  <c r="AI455" i="46"/>
  <c r="AH455" i="46"/>
  <c r="AE455" i="46"/>
  <c r="AF455" i="46" s="1"/>
  <c r="AG455" i="46" s="1"/>
  <c r="AC455" i="46"/>
  <c r="W455" i="46"/>
  <c r="V455" i="46"/>
  <c r="U455" i="46"/>
  <c r="T455" i="46"/>
  <c r="S455" i="46"/>
  <c r="R455" i="46"/>
  <c r="Q455" i="46"/>
  <c r="BS454" i="46"/>
  <c r="BM454" i="46"/>
  <c r="BL454" i="46"/>
  <c r="BJ454" i="46"/>
  <c r="BI454" i="46"/>
  <c r="AW454" i="46"/>
  <c r="AV454" i="46"/>
  <c r="AX454" i="46" s="1"/>
  <c r="AT454" i="46"/>
  <c r="AS454" i="46"/>
  <c r="BO454" i="46" s="1"/>
  <c r="AR454" i="46"/>
  <c r="AQ454" i="46"/>
  <c r="AO454" i="46"/>
  <c r="AP454" i="46" s="1"/>
  <c r="AN454" i="46"/>
  <c r="AM454" i="46"/>
  <c r="AL454" i="46"/>
  <c r="AK454" i="46"/>
  <c r="AJ454" i="46"/>
  <c r="AI454" i="46"/>
  <c r="AH454" i="46"/>
  <c r="AF454" i="46"/>
  <c r="AG454" i="46" s="1"/>
  <c r="AE454" i="46"/>
  <c r="AC454" i="46"/>
  <c r="W454" i="46"/>
  <c r="V454" i="46"/>
  <c r="U454" i="46"/>
  <c r="T454" i="46"/>
  <c r="S454" i="46"/>
  <c r="R454" i="46"/>
  <c r="Q454" i="46"/>
  <c r="BS453" i="46"/>
  <c r="BM453" i="46"/>
  <c r="BL453" i="46"/>
  <c r="BJ453" i="46"/>
  <c r="BI453" i="46"/>
  <c r="AW453" i="46"/>
  <c r="AV453" i="46"/>
  <c r="AT453" i="46"/>
  <c r="AS453" i="46"/>
  <c r="BO453" i="46" s="1"/>
  <c r="AQ453" i="46"/>
  <c r="AO453" i="46"/>
  <c r="AP453" i="46" s="1"/>
  <c r="AN453" i="46"/>
  <c r="AM453" i="46"/>
  <c r="AL453" i="46"/>
  <c r="AR453" i="46" s="1"/>
  <c r="AK453" i="46"/>
  <c r="AJ453" i="46"/>
  <c r="AI453" i="46"/>
  <c r="AH453" i="46"/>
  <c r="AG453" i="46"/>
  <c r="AF453" i="46"/>
  <c r="AE453" i="46"/>
  <c r="AC453" i="46"/>
  <c r="W453" i="46"/>
  <c r="V453" i="46"/>
  <c r="U453" i="46"/>
  <c r="T453" i="46"/>
  <c r="S453" i="46"/>
  <c r="R453" i="46"/>
  <c r="Q453" i="46"/>
  <c r="BS452" i="46"/>
  <c r="BM452" i="46"/>
  <c r="BL452" i="46"/>
  <c r="BJ452" i="46"/>
  <c r="BI452" i="46"/>
  <c r="BG452" i="46"/>
  <c r="BH452" i="46" s="1"/>
  <c r="AW452" i="46"/>
  <c r="AV452" i="46"/>
  <c r="AT452" i="46"/>
  <c r="AS452" i="46"/>
  <c r="AQ452" i="46"/>
  <c r="AP452" i="46"/>
  <c r="AO452" i="46"/>
  <c r="AN452" i="46"/>
  <c r="AM452" i="46"/>
  <c r="AL452" i="46"/>
  <c r="AR452" i="46" s="1"/>
  <c r="AK452" i="46"/>
  <c r="AJ452" i="46"/>
  <c r="AI452" i="46"/>
  <c r="AH452" i="46"/>
  <c r="AE452" i="46"/>
  <c r="AF452" i="46" s="1"/>
  <c r="AG452" i="46" s="1"/>
  <c r="AC452" i="46"/>
  <c r="W452" i="46"/>
  <c r="V452" i="46"/>
  <c r="U452" i="46"/>
  <c r="T452" i="46"/>
  <c r="S452" i="46"/>
  <c r="R452" i="46"/>
  <c r="Q452" i="46"/>
  <c r="BS451" i="46"/>
  <c r="BN451" i="46"/>
  <c r="BM451" i="46"/>
  <c r="BL451" i="46"/>
  <c r="BJ451" i="46"/>
  <c r="BI451" i="46"/>
  <c r="BG451" i="46"/>
  <c r="BH451" i="46" s="1"/>
  <c r="AW451" i="46"/>
  <c r="AV451" i="46"/>
  <c r="AT451" i="46"/>
  <c r="AS451" i="46"/>
  <c r="AR451" i="46"/>
  <c r="AQ451" i="46"/>
  <c r="AO451" i="46"/>
  <c r="AP451" i="46" s="1"/>
  <c r="AN451" i="46"/>
  <c r="AM451" i="46"/>
  <c r="AL451" i="46"/>
  <c r="AK451" i="46"/>
  <c r="AJ451" i="46"/>
  <c r="AI451" i="46"/>
  <c r="AH451" i="46"/>
  <c r="AE451" i="46"/>
  <c r="BP451" i="46" s="1"/>
  <c r="AC451" i="46"/>
  <c r="W451" i="46"/>
  <c r="V451" i="46"/>
  <c r="U451" i="46"/>
  <c r="T451" i="46"/>
  <c r="S451" i="46"/>
  <c r="R451" i="46"/>
  <c r="Q451" i="46"/>
  <c r="BS450" i="46"/>
  <c r="BM450" i="46"/>
  <c r="BL450" i="46"/>
  <c r="BJ450" i="46"/>
  <c r="BI450" i="46"/>
  <c r="AW450" i="46"/>
  <c r="AV450" i="46"/>
  <c r="AT450" i="46"/>
  <c r="AS450" i="46"/>
  <c r="AR450" i="46"/>
  <c r="AQ450" i="46"/>
  <c r="AO450" i="46"/>
  <c r="AP450" i="46" s="1"/>
  <c r="AN450" i="46"/>
  <c r="AM450" i="46"/>
  <c r="AL450" i="46"/>
  <c r="AK450" i="46"/>
  <c r="BN450" i="46" s="1"/>
  <c r="AJ450" i="46"/>
  <c r="AI450" i="46"/>
  <c r="AH450" i="46"/>
  <c r="AE450" i="46"/>
  <c r="AF450" i="46" s="1"/>
  <c r="AG450" i="46" s="1"/>
  <c r="AC450" i="46"/>
  <c r="W450" i="46"/>
  <c r="V450" i="46"/>
  <c r="U450" i="46"/>
  <c r="T450" i="46"/>
  <c r="S450" i="46"/>
  <c r="R450" i="46"/>
  <c r="Q450" i="46"/>
  <c r="BS449" i="46"/>
  <c r="BM449" i="46"/>
  <c r="BL449" i="46"/>
  <c r="BJ449" i="46"/>
  <c r="BI449" i="46"/>
  <c r="AW449" i="46"/>
  <c r="AV449" i="46"/>
  <c r="AX449" i="46" s="1"/>
  <c r="AT449" i="46"/>
  <c r="AS449" i="46"/>
  <c r="AQ449" i="46"/>
  <c r="AO449" i="46"/>
  <c r="AP449" i="46" s="1"/>
  <c r="AN449" i="46"/>
  <c r="AM449" i="46"/>
  <c r="AL449" i="46"/>
  <c r="AR449" i="46" s="1"/>
  <c r="AK449" i="46"/>
  <c r="AJ449" i="46"/>
  <c r="AI449" i="46"/>
  <c r="AH449" i="46"/>
  <c r="AF449" i="46"/>
  <c r="AG449" i="46" s="1"/>
  <c r="AE449" i="46"/>
  <c r="AC449" i="46"/>
  <c r="W449" i="46"/>
  <c r="V449" i="46"/>
  <c r="U449" i="46"/>
  <c r="T449" i="46"/>
  <c r="S449" i="46"/>
  <c r="R449" i="46"/>
  <c r="Q449" i="46"/>
  <c r="BS448" i="46"/>
  <c r="BM448" i="46"/>
  <c r="BL448" i="46"/>
  <c r="BJ448" i="46"/>
  <c r="BI448" i="46"/>
  <c r="BH448" i="46"/>
  <c r="BG448" i="46"/>
  <c r="AX448" i="46"/>
  <c r="AW448" i="46"/>
  <c r="AV448" i="46"/>
  <c r="AT448" i="46"/>
  <c r="AS448" i="46"/>
  <c r="AQ448" i="46"/>
  <c r="AO448" i="46"/>
  <c r="AP448" i="46" s="1"/>
  <c r="AN448" i="46"/>
  <c r="AM448" i="46"/>
  <c r="AL448" i="46"/>
  <c r="AR448" i="46" s="1"/>
  <c r="AK448" i="46"/>
  <c r="BN448" i="46" s="1"/>
  <c r="AJ448" i="46"/>
  <c r="AI448" i="46"/>
  <c r="AH448" i="46"/>
  <c r="AE448" i="46"/>
  <c r="AC448" i="46"/>
  <c r="W448" i="46"/>
  <c r="V448" i="46"/>
  <c r="U448" i="46"/>
  <c r="T448" i="46"/>
  <c r="S448" i="46"/>
  <c r="R448" i="46"/>
  <c r="Q448" i="46"/>
  <c r="BS447" i="46"/>
  <c r="BM447" i="46"/>
  <c r="BL447" i="46"/>
  <c r="BJ447" i="46"/>
  <c r="BI447" i="46"/>
  <c r="AW447" i="46"/>
  <c r="AV447" i="46"/>
  <c r="AT447" i="46"/>
  <c r="AS447" i="46"/>
  <c r="AQ447" i="46"/>
  <c r="AO447" i="46"/>
  <c r="AP447" i="46" s="1"/>
  <c r="AN447" i="46"/>
  <c r="AM447" i="46"/>
  <c r="AL447" i="46"/>
  <c r="AR447" i="46" s="1"/>
  <c r="AK447" i="46"/>
  <c r="BN447" i="46" s="1"/>
  <c r="AJ447" i="46"/>
  <c r="AI447" i="46"/>
  <c r="AH447" i="46"/>
  <c r="AE447" i="46"/>
  <c r="AF447" i="46" s="1"/>
  <c r="AG447" i="46" s="1"/>
  <c r="AC447" i="46"/>
  <c r="W447" i="46"/>
  <c r="V447" i="46"/>
  <c r="U447" i="46"/>
  <c r="T447" i="46"/>
  <c r="S447" i="46"/>
  <c r="R447" i="46"/>
  <c r="Q447" i="46"/>
  <c r="BS446" i="46"/>
  <c r="BM446" i="46"/>
  <c r="BL446" i="46"/>
  <c r="BJ446" i="46"/>
  <c r="BI446" i="46"/>
  <c r="AY446" i="46"/>
  <c r="AW446" i="46"/>
  <c r="AV446" i="46"/>
  <c r="AX446" i="46" s="1"/>
  <c r="BT446" i="46" s="1"/>
  <c r="AT446" i="46"/>
  <c r="AS446" i="46"/>
  <c r="AQ446" i="46"/>
  <c r="AO446" i="46"/>
  <c r="AP446" i="46" s="1"/>
  <c r="AN446" i="46"/>
  <c r="AM446" i="46"/>
  <c r="AL446" i="46"/>
  <c r="AR446" i="46" s="1"/>
  <c r="AK446" i="46"/>
  <c r="AU446" i="46" s="1"/>
  <c r="AZ446" i="46" s="1"/>
  <c r="AJ446" i="46"/>
  <c r="AI446" i="46"/>
  <c r="AH446" i="46"/>
  <c r="AE446" i="46"/>
  <c r="AF446" i="46" s="1"/>
  <c r="AG446" i="46" s="1"/>
  <c r="AC446" i="46"/>
  <c r="W446" i="46"/>
  <c r="V446" i="46"/>
  <c r="U446" i="46"/>
  <c r="T446" i="46"/>
  <c r="S446" i="46"/>
  <c r="R446" i="46"/>
  <c r="Q446" i="46"/>
  <c r="BS445" i="46"/>
  <c r="BM445" i="46"/>
  <c r="BL445" i="46"/>
  <c r="BJ445" i="46"/>
  <c r="BN445" i="46" s="1"/>
  <c r="BI445" i="46"/>
  <c r="AW445" i="46"/>
  <c r="BG445" i="46" s="1"/>
  <c r="BH445" i="46" s="1"/>
  <c r="AV445" i="46"/>
  <c r="AT445" i="46"/>
  <c r="AS445" i="46"/>
  <c r="BO445" i="46" s="1"/>
  <c r="AQ445" i="46"/>
  <c r="AP445" i="46"/>
  <c r="AO445" i="46"/>
  <c r="AN445" i="46"/>
  <c r="AM445" i="46"/>
  <c r="AL445" i="46"/>
  <c r="AR445" i="46" s="1"/>
  <c r="AK445" i="46"/>
  <c r="AU445" i="46" s="1"/>
  <c r="AJ445" i="46"/>
  <c r="AI445" i="46"/>
  <c r="AH445" i="46"/>
  <c r="AE445" i="46"/>
  <c r="AC445" i="46"/>
  <c r="W445" i="46"/>
  <c r="V445" i="46"/>
  <c r="U445" i="46"/>
  <c r="T445" i="46"/>
  <c r="S445" i="46"/>
  <c r="R445" i="46"/>
  <c r="Q445" i="46"/>
  <c r="BS444" i="46"/>
  <c r="BP444" i="46"/>
  <c r="BM444" i="46"/>
  <c r="BL444" i="46"/>
  <c r="BJ444" i="46"/>
  <c r="BI444" i="46"/>
  <c r="AW444" i="46"/>
  <c r="BG444" i="46" s="1"/>
  <c r="BH444" i="46" s="1"/>
  <c r="AV444" i="46"/>
  <c r="AT444" i="46"/>
  <c r="AS444" i="46"/>
  <c r="BO444" i="46" s="1"/>
  <c r="AQ444" i="46"/>
  <c r="AO444" i="46"/>
  <c r="AP444" i="46" s="1"/>
  <c r="AN444" i="46"/>
  <c r="AM444" i="46"/>
  <c r="AL444" i="46"/>
  <c r="AR444" i="46" s="1"/>
  <c r="AK444" i="46"/>
  <c r="AJ444" i="46"/>
  <c r="AI444" i="46"/>
  <c r="AH444" i="46"/>
  <c r="AF444" i="46"/>
  <c r="AG444" i="46" s="1"/>
  <c r="AE444" i="46"/>
  <c r="AC444" i="46"/>
  <c r="W444" i="46"/>
  <c r="V444" i="46"/>
  <c r="U444" i="46"/>
  <c r="T444" i="46"/>
  <c r="S444" i="46"/>
  <c r="R444" i="46"/>
  <c r="Q444" i="46"/>
  <c r="BS443" i="46"/>
  <c r="BM443" i="46"/>
  <c r="BL443" i="46"/>
  <c r="BJ443" i="46"/>
  <c r="BI443" i="46"/>
  <c r="AW443" i="46"/>
  <c r="AV443" i="46"/>
  <c r="AX443" i="46" s="1"/>
  <c r="AT443" i="46"/>
  <c r="AS443" i="46"/>
  <c r="AR443" i="46"/>
  <c r="AQ443" i="46"/>
  <c r="AO443" i="46"/>
  <c r="AP443" i="46" s="1"/>
  <c r="AN443" i="46"/>
  <c r="AM443" i="46"/>
  <c r="AL443" i="46"/>
  <c r="AK443" i="46"/>
  <c r="AJ443" i="46"/>
  <c r="AI443" i="46"/>
  <c r="AH443" i="46"/>
  <c r="AE443" i="46"/>
  <c r="AF443" i="46" s="1"/>
  <c r="AG443" i="46" s="1"/>
  <c r="AC443" i="46"/>
  <c r="W443" i="46"/>
  <c r="V443" i="46"/>
  <c r="U443" i="46"/>
  <c r="T443" i="46"/>
  <c r="S443" i="46"/>
  <c r="R443" i="46"/>
  <c r="Q443" i="46"/>
  <c r="BS442" i="46"/>
  <c r="BM442" i="46"/>
  <c r="BL442" i="46"/>
  <c r="BJ442" i="46"/>
  <c r="BI442" i="46"/>
  <c r="AW442" i="46"/>
  <c r="AV442" i="46"/>
  <c r="AX442" i="46" s="1"/>
  <c r="BT442" i="46" s="1"/>
  <c r="AT442" i="46"/>
  <c r="AS442" i="46"/>
  <c r="BO442" i="46" s="1"/>
  <c r="AQ442" i="46"/>
  <c r="AO442" i="46"/>
  <c r="AP442" i="46" s="1"/>
  <c r="AN442" i="46"/>
  <c r="AM442" i="46"/>
  <c r="AL442" i="46"/>
  <c r="AR442" i="46" s="1"/>
  <c r="AK442" i="46"/>
  <c r="AJ442" i="46"/>
  <c r="AI442" i="46"/>
  <c r="AH442" i="46"/>
  <c r="AE442" i="46"/>
  <c r="AF442" i="46" s="1"/>
  <c r="AG442" i="46" s="1"/>
  <c r="AC442" i="46"/>
  <c r="W442" i="46"/>
  <c r="V442" i="46"/>
  <c r="U442" i="46"/>
  <c r="T442" i="46"/>
  <c r="S442" i="46"/>
  <c r="R442" i="46"/>
  <c r="Q442" i="46"/>
  <c r="BS441" i="46"/>
  <c r="BN441" i="46"/>
  <c r="BM441" i="46"/>
  <c r="BL441" i="46"/>
  <c r="BJ441" i="46"/>
  <c r="BI441" i="46"/>
  <c r="BG441" i="46"/>
  <c r="BH441" i="46" s="1"/>
  <c r="AW441" i="46"/>
  <c r="AV441" i="46"/>
  <c r="AX441" i="46" s="1"/>
  <c r="BT441" i="46" s="1"/>
  <c r="AU441" i="46"/>
  <c r="BF441" i="46" s="1"/>
  <c r="AT441" i="46"/>
  <c r="AS441" i="46"/>
  <c r="BO441" i="46" s="1"/>
  <c r="AR441" i="46"/>
  <c r="AQ441" i="46"/>
  <c r="AO441" i="46"/>
  <c r="AP441" i="46" s="1"/>
  <c r="AN441" i="46"/>
  <c r="AM441" i="46"/>
  <c r="AL441" i="46"/>
  <c r="AK441" i="46"/>
  <c r="AJ441" i="46"/>
  <c r="AI441" i="46"/>
  <c r="AH441" i="46"/>
  <c r="AE441" i="46"/>
  <c r="AC441" i="46"/>
  <c r="W441" i="46"/>
  <c r="V441" i="46"/>
  <c r="U441" i="46"/>
  <c r="T441" i="46"/>
  <c r="S441" i="46"/>
  <c r="R441" i="46"/>
  <c r="Q441" i="46"/>
  <c r="BS440" i="46"/>
  <c r="BM440" i="46"/>
  <c r="BL440" i="46"/>
  <c r="BJ440" i="46"/>
  <c r="BI440" i="46"/>
  <c r="AW440" i="46"/>
  <c r="AV440" i="46"/>
  <c r="AT440" i="46"/>
  <c r="AS440" i="46"/>
  <c r="AR440" i="46"/>
  <c r="AQ440" i="46"/>
  <c r="AO440" i="46"/>
  <c r="AP440" i="46" s="1"/>
  <c r="AN440" i="46"/>
  <c r="AM440" i="46"/>
  <c r="AL440" i="46"/>
  <c r="AK440" i="46"/>
  <c r="BN440" i="46" s="1"/>
  <c r="AJ440" i="46"/>
  <c r="AI440" i="46"/>
  <c r="AH440" i="46"/>
  <c r="AE440" i="46"/>
  <c r="AF440" i="46" s="1"/>
  <c r="AG440" i="46" s="1"/>
  <c r="AC440" i="46"/>
  <c r="W440" i="46"/>
  <c r="V440" i="46"/>
  <c r="U440" i="46"/>
  <c r="T440" i="46"/>
  <c r="S440" i="46"/>
  <c r="R440" i="46"/>
  <c r="Q440" i="46"/>
  <c r="BS439" i="46"/>
  <c r="BM439" i="46"/>
  <c r="BL439" i="46"/>
  <c r="BJ439" i="46"/>
  <c r="BI439" i="46"/>
  <c r="AW439" i="46"/>
  <c r="AV439" i="46"/>
  <c r="AX439" i="46" s="1"/>
  <c r="AT439" i="46"/>
  <c r="AS439" i="46"/>
  <c r="AQ439" i="46"/>
  <c r="AO439" i="46"/>
  <c r="AP439" i="46" s="1"/>
  <c r="AN439" i="46"/>
  <c r="AM439" i="46"/>
  <c r="AL439" i="46"/>
  <c r="AR439" i="46" s="1"/>
  <c r="AK439" i="46"/>
  <c r="AJ439" i="46"/>
  <c r="AI439" i="46"/>
  <c r="AH439" i="46"/>
  <c r="AG439" i="46"/>
  <c r="AF439" i="46"/>
  <c r="AE439" i="46"/>
  <c r="AC439" i="46"/>
  <c r="W439" i="46"/>
  <c r="V439" i="46"/>
  <c r="U439" i="46"/>
  <c r="T439" i="46"/>
  <c r="S439" i="46"/>
  <c r="R439" i="46"/>
  <c r="Q439" i="46"/>
  <c r="BS438" i="46"/>
  <c r="BO438" i="46"/>
  <c r="BM438" i="46"/>
  <c r="BL438" i="46"/>
  <c r="BJ438" i="46"/>
  <c r="BI438" i="46"/>
  <c r="AX438" i="46"/>
  <c r="AW438" i="46"/>
  <c r="BG438" i="46" s="1"/>
  <c r="BH438" i="46" s="1"/>
  <c r="AV438" i="46"/>
  <c r="AT438" i="46"/>
  <c r="AS438" i="46"/>
  <c r="AQ438" i="46"/>
  <c r="AO438" i="46"/>
  <c r="AP438" i="46" s="1"/>
  <c r="AN438" i="46"/>
  <c r="AM438" i="46"/>
  <c r="AL438" i="46"/>
  <c r="AR438" i="46" s="1"/>
  <c r="AK438" i="46"/>
  <c r="BN438" i="46" s="1"/>
  <c r="AJ438" i="46"/>
  <c r="AI438" i="46"/>
  <c r="AH438" i="46"/>
  <c r="AE438" i="46"/>
  <c r="AF438" i="46" s="1"/>
  <c r="AG438" i="46" s="1"/>
  <c r="AC438" i="46"/>
  <c r="W438" i="46"/>
  <c r="V438" i="46"/>
  <c r="U438" i="46"/>
  <c r="T438" i="46"/>
  <c r="S438" i="46"/>
  <c r="R438" i="46"/>
  <c r="Q438" i="46"/>
  <c r="BS437" i="46"/>
  <c r="BM437" i="46"/>
  <c r="BL437" i="46"/>
  <c r="BJ437" i="46"/>
  <c r="BI437" i="46"/>
  <c r="AW437" i="46"/>
  <c r="BG437" i="46" s="1"/>
  <c r="BH437" i="46" s="1"/>
  <c r="AV437" i="46"/>
  <c r="AT437" i="46"/>
  <c r="AS437" i="46"/>
  <c r="AQ437" i="46"/>
  <c r="AO437" i="46"/>
  <c r="AP437" i="46" s="1"/>
  <c r="AN437" i="46"/>
  <c r="AM437" i="46"/>
  <c r="AL437" i="46"/>
  <c r="AR437" i="46" s="1"/>
  <c r="AK437" i="46"/>
  <c r="AU437" i="46" s="1"/>
  <c r="BB437" i="46" s="1"/>
  <c r="AJ437" i="46"/>
  <c r="AI437" i="46"/>
  <c r="AH437" i="46"/>
  <c r="AE437" i="46"/>
  <c r="BP437" i="46" s="1"/>
  <c r="AC437" i="46"/>
  <c r="W437" i="46"/>
  <c r="V437" i="46"/>
  <c r="U437" i="46"/>
  <c r="T437" i="46"/>
  <c r="S437" i="46"/>
  <c r="R437" i="46"/>
  <c r="Q437" i="46"/>
  <c r="BS436" i="46"/>
  <c r="BM436" i="46"/>
  <c r="BL436" i="46"/>
  <c r="BJ436" i="46"/>
  <c r="BI436" i="46"/>
  <c r="AW436" i="46"/>
  <c r="BG436" i="46" s="1"/>
  <c r="BH436" i="46" s="1"/>
  <c r="AV436" i="46"/>
  <c r="AT436" i="46"/>
  <c r="AS436" i="46"/>
  <c r="BO436" i="46" s="1"/>
  <c r="AR436" i="46"/>
  <c r="AQ436" i="46"/>
  <c r="AO436" i="46"/>
  <c r="AP436" i="46" s="1"/>
  <c r="AN436" i="46"/>
  <c r="AM436" i="46"/>
  <c r="AL436" i="46"/>
  <c r="AK436" i="46"/>
  <c r="AJ436" i="46"/>
  <c r="AI436" i="46"/>
  <c r="AH436" i="46"/>
  <c r="AE436" i="46"/>
  <c r="AC436" i="46"/>
  <c r="W436" i="46"/>
  <c r="V436" i="46"/>
  <c r="U436" i="46"/>
  <c r="T436" i="46"/>
  <c r="S436" i="46"/>
  <c r="R436" i="46"/>
  <c r="Q436" i="46"/>
  <c r="BS435" i="46"/>
  <c r="BM435" i="46"/>
  <c r="BL435" i="46"/>
  <c r="BJ435" i="46"/>
  <c r="BI435" i="46"/>
  <c r="AW435" i="46"/>
  <c r="AV435" i="46"/>
  <c r="AX435" i="46" s="1"/>
  <c r="AT435" i="46"/>
  <c r="AS435" i="46"/>
  <c r="AR435" i="46"/>
  <c r="AQ435" i="46"/>
  <c r="AO435" i="46"/>
  <c r="AP435" i="46" s="1"/>
  <c r="AN435" i="46"/>
  <c r="AM435" i="46"/>
  <c r="AL435" i="46"/>
  <c r="AK435" i="46"/>
  <c r="BN435" i="46" s="1"/>
  <c r="AJ435" i="46"/>
  <c r="AI435" i="46"/>
  <c r="AH435" i="46"/>
  <c r="AF435" i="46"/>
  <c r="AG435" i="46" s="1"/>
  <c r="AE435" i="46"/>
  <c r="AC435" i="46"/>
  <c r="W435" i="46"/>
  <c r="V435" i="46"/>
  <c r="U435" i="46"/>
  <c r="T435" i="46"/>
  <c r="S435" i="46"/>
  <c r="R435" i="46"/>
  <c r="Q435" i="46"/>
  <c r="BS434" i="46"/>
  <c r="BM434" i="46"/>
  <c r="BL434" i="46"/>
  <c r="BJ434" i="46"/>
  <c r="BI434" i="46"/>
  <c r="BA434" i="46"/>
  <c r="AW434" i="46"/>
  <c r="AV434" i="46"/>
  <c r="AX434" i="46" s="1"/>
  <c r="AU434" i="46"/>
  <c r="BF434" i="46" s="1"/>
  <c r="AT434" i="46"/>
  <c r="AS434" i="46"/>
  <c r="AQ434" i="46"/>
  <c r="AP434" i="46"/>
  <c r="AO434" i="46"/>
  <c r="AN434" i="46"/>
  <c r="AM434" i="46"/>
  <c r="AL434" i="46"/>
  <c r="AR434" i="46" s="1"/>
  <c r="AK434" i="46"/>
  <c r="BN434" i="46" s="1"/>
  <c r="AJ434" i="46"/>
  <c r="AI434" i="46"/>
  <c r="AH434" i="46"/>
  <c r="AE434" i="46"/>
  <c r="AF434" i="46" s="1"/>
  <c r="AG434" i="46" s="1"/>
  <c r="AC434" i="46"/>
  <c r="W434" i="46"/>
  <c r="V434" i="46"/>
  <c r="U434" i="46"/>
  <c r="T434" i="46"/>
  <c r="S434" i="46"/>
  <c r="R434" i="46"/>
  <c r="Q434" i="46"/>
  <c r="BS433" i="46"/>
  <c r="BO433" i="46"/>
  <c r="BM433" i="46"/>
  <c r="BL433" i="46"/>
  <c r="BJ433" i="46"/>
  <c r="BN433" i="46" s="1"/>
  <c r="BI433" i="46"/>
  <c r="AX433" i="46"/>
  <c r="BT433" i="46" s="1"/>
  <c r="AW433" i="46"/>
  <c r="BG433" i="46" s="1"/>
  <c r="BH433" i="46" s="1"/>
  <c r="AV433" i="46"/>
  <c r="AU433" i="46"/>
  <c r="BF433" i="46" s="1"/>
  <c r="AT433" i="46"/>
  <c r="AS433" i="46"/>
  <c r="AQ433" i="46"/>
  <c r="AP433" i="46"/>
  <c r="AO433" i="46"/>
  <c r="AN433" i="46"/>
  <c r="AM433" i="46"/>
  <c r="AL433" i="46"/>
  <c r="AR433" i="46" s="1"/>
  <c r="AK433" i="46"/>
  <c r="AJ433" i="46"/>
  <c r="AI433" i="46"/>
  <c r="AH433" i="46"/>
  <c r="AE433" i="46"/>
  <c r="AF433" i="46" s="1"/>
  <c r="AG433" i="46" s="1"/>
  <c r="AC433" i="46"/>
  <c r="W433" i="46"/>
  <c r="V433" i="46"/>
  <c r="U433" i="46"/>
  <c r="T433" i="46"/>
  <c r="S433" i="46"/>
  <c r="R433" i="46"/>
  <c r="Q433" i="46"/>
  <c r="BS432" i="46"/>
  <c r="BO432" i="46"/>
  <c r="BM432" i="46"/>
  <c r="BL432" i="46"/>
  <c r="BJ432" i="46"/>
  <c r="BI432" i="46"/>
  <c r="AW432" i="46"/>
  <c r="AV432" i="46"/>
  <c r="AT432" i="46"/>
  <c r="AS432" i="46"/>
  <c r="AR432" i="46"/>
  <c r="AQ432" i="46"/>
  <c r="AO432" i="46"/>
  <c r="AP432" i="46" s="1"/>
  <c r="AN432" i="46"/>
  <c r="AM432" i="46"/>
  <c r="AL432" i="46"/>
  <c r="AK432" i="46"/>
  <c r="AJ432" i="46"/>
  <c r="AI432" i="46"/>
  <c r="AH432" i="46"/>
  <c r="AE432" i="46"/>
  <c r="AF432" i="46" s="1"/>
  <c r="AG432" i="46" s="1"/>
  <c r="AC432" i="46"/>
  <c r="W432" i="46"/>
  <c r="V432" i="46"/>
  <c r="U432" i="46"/>
  <c r="T432" i="46"/>
  <c r="S432" i="46"/>
  <c r="R432" i="46"/>
  <c r="Q432" i="46"/>
  <c r="BS431" i="46"/>
  <c r="BM431" i="46"/>
  <c r="BL431" i="46"/>
  <c r="BJ431" i="46"/>
  <c r="BI431" i="46"/>
  <c r="AW431" i="46"/>
  <c r="BP431" i="46" s="1"/>
  <c r="AV431" i="46"/>
  <c r="AX431" i="46" s="1"/>
  <c r="BT431" i="46" s="1"/>
  <c r="AT431" i="46"/>
  <c r="AS431" i="46"/>
  <c r="AQ431" i="46"/>
  <c r="AO431" i="46"/>
  <c r="AP431" i="46" s="1"/>
  <c r="AN431" i="46"/>
  <c r="AM431" i="46"/>
  <c r="AL431" i="46"/>
  <c r="AR431" i="46" s="1"/>
  <c r="AK431" i="46"/>
  <c r="AJ431" i="46"/>
  <c r="AI431" i="46"/>
  <c r="AH431" i="46"/>
  <c r="AF431" i="46"/>
  <c r="AG431" i="46" s="1"/>
  <c r="AE431" i="46"/>
  <c r="AC431" i="46"/>
  <c r="W431" i="46"/>
  <c r="V431" i="46"/>
  <c r="U431" i="46"/>
  <c r="T431" i="46"/>
  <c r="S431" i="46"/>
  <c r="R431" i="46"/>
  <c r="Q431" i="46"/>
  <c r="BS430" i="46"/>
  <c r="BM430" i="46"/>
  <c r="BL430" i="46"/>
  <c r="BJ430" i="46"/>
  <c r="BI430" i="46"/>
  <c r="AX430" i="46"/>
  <c r="AW430" i="46"/>
  <c r="AV430" i="46"/>
  <c r="AT430" i="46"/>
  <c r="AS430" i="46"/>
  <c r="BO430" i="46" s="1"/>
  <c r="AQ430" i="46"/>
  <c r="AO430" i="46"/>
  <c r="AP430" i="46" s="1"/>
  <c r="AN430" i="46"/>
  <c r="AM430" i="46"/>
  <c r="AL430" i="46"/>
  <c r="AR430" i="46" s="1"/>
  <c r="AK430" i="46"/>
  <c r="BN430" i="46" s="1"/>
  <c r="AJ430" i="46"/>
  <c r="AI430" i="46"/>
  <c r="AH430" i="46"/>
  <c r="AE430" i="46"/>
  <c r="AF430" i="46" s="1"/>
  <c r="AG430" i="46" s="1"/>
  <c r="AC430" i="46"/>
  <c r="W430" i="46"/>
  <c r="V430" i="46"/>
  <c r="U430" i="46"/>
  <c r="T430" i="46"/>
  <c r="S430" i="46"/>
  <c r="R430" i="46"/>
  <c r="Q430" i="46"/>
  <c r="BS429" i="46"/>
  <c r="BM429" i="46"/>
  <c r="BL429" i="46"/>
  <c r="BJ429" i="46"/>
  <c r="BN429" i="46" s="1"/>
  <c r="BI429" i="46"/>
  <c r="AW429" i="46"/>
  <c r="BG429" i="46" s="1"/>
  <c r="BH429" i="46" s="1"/>
  <c r="AV429" i="46"/>
  <c r="AU429" i="46"/>
  <c r="BB429" i="46" s="1"/>
  <c r="AT429" i="46"/>
  <c r="AS429" i="46"/>
  <c r="AQ429" i="46"/>
  <c r="AP429" i="46"/>
  <c r="AO429" i="46"/>
  <c r="AN429" i="46"/>
  <c r="AM429" i="46"/>
  <c r="AL429" i="46"/>
  <c r="AR429" i="46" s="1"/>
  <c r="AK429" i="46"/>
  <c r="AJ429" i="46"/>
  <c r="AI429" i="46"/>
  <c r="AH429" i="46"/>
  <c r="AE429" i="46"/>
  <c r="AC429" i="46"/>
  <c r="W429" i="46"/>
  <c r="V429" i="46"/>
  <c r="U429" i="46"/>
  <c r="T429" i="46"/>
  <c r="S429" i="46"/>
  <c r="R429" i="46"/>
  <c r="Q429" i="46"/>
  <c r="BS428" i="46"/>
  <c r="BM428" i="46"/>
  <c r="BL428" i="46"/>
  <c r="BJ428" i="46"/>
  <c r="BI428" i="46"/>
  <c r="AW428" i="46"/>
  <c r="BG428" i="46" s="1"/>
  <c r="BH428" i="46" s="1"/>
  <c r="AV428" i="46"/>
  <c r="AT428" i="46"/>
  <c r="AS428" i="46"/>
  <c r="AR428" i="46"/>
  <c r="AQ428" i="46"/>
  <c r="AO428" i="46"/>
  <c r="AP428" i="46" s="1"/>
  <c r="AN428" i="46"/>
  <c r="AM428" i="46"/>
  <c r="AL428" i="46"/>
  <c r="AK428" i="46"/>
  <c r="AJ428" i="46"/>
  <c r="AI428" i="46"/>
  <c r="AH428" i="46"/>
  <c r="AE428" i="46"/>
  <c r="AC428" i="46"/>
  <c r="W428" i="46"/>
  <c r="V428" i="46"/>
  <c r="U428" i="46"/>
  <c r="T428" i="46"/>
  <c r="S428" i="46"/>
  <c r="R428" i="46"/>
  <c r="Q428" i="46"/>
  <c r="BS427" i="46"/>
  <c r="BM427" i="46"/>
  <c r="BL427" i="46"/>
  <c r="BJ427" i="46"/>
  <c r="BI427" i="46"/>
  <c r="AX427" i="46"/>
  <c r="AW427" i="46"/>
  <c r="AV427" i="46"/>
  <c r="AT427" i="46"/>
  <c r="AS427" i="46"/>
  <c r="AR427" i="46"/>
  <c r="AQ427" i="46"/>
  <c r="AO427" i="46"/>
  <c r="AP427" i="46" s="1"/>
  <c r="AN427" i="46"/>
  <c r="AM427" i="46"/>
  <c r="AL427" i="46"/>
  <c r="AK427" i="46"/>
  <c r="AJ427" i="46"/>
  <c r="AI427" i="46"/>
  <c r="AH427" i="46"/>
  <c r="AE427" i="46"/>
  <c r="AF427" i="46" s="1"/>
  <c r="AG427" i="46" s="1"/>
  <c r="AC427" i="46"/>
  <c r="W427" i="46"/>
  <c r="V427" i="46"/>
  <c r="U427" i="46"/>
  <c r="T427" i="46"/>
  <c r="S427" i="46"/>
  <c r="R427" i="46"/>
  <c r="Q427" i="46"/>
  <c r="BS426" i="46"/>
  <c r="BM426" i="46"/>
  <c r="BL426" i="46"/>
  <c r="BJ426" i="46"/>
  <c r="BN426" i="46" s="1"/>
  <c r="BI426" i="46"/>
  <c r="AX426" i="46"/>
  <c r="AW426" i="46"/>
  <c r="AV426" i="46"/>
  <c r="AT426" i="46"/>
  <c r="AS426" i="46"/>
  <c r="AR426" i="46"/>
  <c r="AQ426" i="46"/>
  <c r="AO426" i="46"/>
  <c r="AP426" i="46" s="1"/>
  <c r="AN426" i="46"/>
  <c r="AM426" i="46"/>
  <c r="AL426" i="46"/>
  <c r="AK426" i="46"/>
  <c r="AU426" i="46" s="1"/>
  <c r="BF426" i="46" s="1"/>
  <c r="AJ426" i="46"/>
  <c r="AI426" i="46"/>
  <c r="AH426" i="46"/>
  <c r="AE426" i="46"/>
  <c r="AF426" i="46" s="1"/>
  <c r="AG426" i="46" s="1"/>
  <c r="AC426" i="46"/>
  <c r="W426" i="46"/>
  <c r="V426" i="46"/>
  <c r="U426" i="46"/>
  <c r="T426" i="46"/>
  <c r="S426" i="46"/>
  <c r="R426" i="46"/>
  <c r="Q426" i="46"/>
  <c r="BS425" i="46"/>
  <c r="BM425" i="46"/>
  <c r="BL425" i="46"/>
  <c r="BJ425" i="46"/>
  <c r="BI425" i="46"/>
  <c r="AX425" i="46"/>
  <c r="AW425" i="46"/>
  <c r="AV425" i="46"/>
  <c r="AT425" i="46"/>
  <c r="AS425" i="46"/>
  <c r="AQ425" i="46"/>
  <c r="AO425" i="46"/>
  <c r="AP425" i="46" s="1"/>
  <c r="AN425" i="46"/>
  <c r="AM425" i="46"/>
  <c r="AL425" i="46"/>
  <c r="AR425" i="46" s="1"/>
  <c r="AK425" i="46"/>
  <c r="BN425" i="46" s="1"/>
  <c r="AJ425" i="46"/>
  <c r="AI425" i="46"/>
  <c r="AH425" i="46"/>
  <c r="AE425" i="46"/>
  <c r="AF425" i="46" s="1"/>
  <c r="AG425" i="46" s="1"/>
  <c r="AC425" i="46"/>
  <c r="W425" i="46"/>
  <c r="V425" i="46"/>
  <c r="U425" i="46"/>
  <c r="T425" i="46"/>
  <c r="S425" i="46"/>
  <c r="R425" i="46"/>
  <c r="Q425" i="46"/>
  <c r="BS424" i="46"/>
  <c r="BM424" i="46"/>
  <c r="BL424" i="46"/>
  <c r="BJ424" i="46"/>
  <c r="BI424" i="46"/>
  <c r="AW424" i="46"/>
  <c r="AV424" i="46"/>
  <c r="AT424" i="46"/>
  <c r="AS424" i="46"/>
  <c r="AQ424" i="46"/>
  <c r="AO424" i="46"/>
  <c r="AP424" i="46" s="1"/>
  <c r="AN424" i="46"/>
  <c r="AM424" i="46"/>
  <c r="AL424" i="46"/>
  <c r="AR424" i="46" s="1"/>
  <c r="AK424" i="46"/>
  <c r="BN424" i="46" s="1"/>
  <c r="AJ424" i="46"/>
  <c r="AI424" i="46"/>
  <c r="AH424" i="46"/>
  <c r="AE424" i="46"/>
  <c r="AF424" i="46" s="1"/>
  <c r="AG424" i="46" s="1"/>
  <c r="AC424" i="46"/>
  <c r="W424" i="46"/>
  <c r="V424" i="46"/>
  <c r="U424" i="46"/>
  <c r="T424" i="46"/>
  <c r="S424" i="46"/>
  <c r="R424" i="46"/>
  <c r="Q424" i="46"/>
  <c r="BS423" i="46"/>
  <c r="BM423" i="46"/>
  <c r="BL423" i="46"/>
  <c r="BJ423" i="46"/>
  <c r="BI423" i="46"/>
  <c r="AW423" i="46"/>
  <c r="BG423" i="46" s="1"/>
  <c r="BH423" i="46" s="1"/>
  <c r="AV423" i="46"/>
  <c r="AT423" i="46"/>
  <c r="AS423" i="46"/>
  <c r="AQ423" i="46"/>
  <c r="AO423" i="46"/>
  <c r="AP423" i="46" s="1"/>
  <c r="AN423" i="46"/>
  <c r="AM423" i="46"/>
  <c r="AL423" i="46"/>
  <c r="AR423" i="46" s="1"/>
  <c r="AK423" i="46"/>
  <c r="AJ423" i="46"/>
  <c r="AI423" i="46"/>
  <c r="AH423" i="46"/>
  <c r="AG423" i="46"/>
  <c r="AF423" i="46"/>
  <c r="AE423" i="46"/>
  <c r="AC423" i="46"/>
  <c r="W423" i="46"/>
  <c r="V423" i="46"/>
  <c r="U423" i="46"/>
  <c r="T423" i="46"/>
  <c r="S423" i="46"/>
  <c r="R423" i="46"/>
  <c r="Q423" i="46"/>
  <c r="BS422" i="46"/>
  <c r="BM422" i="46"/>
  <c r="BL422" i="46"/>
  <c r="BJ422" i="46"/>
  <c r="BN422" i="46" s="1"/>
  <c r="BI422" i="46"/>
  <c r="AW422" i="46"/>
  <c r="AV422" i="46"/>
  <c r="AT422" i="46"/>
  <c r="AS422" i="46"/>
  <c r="BO422" i="46" s="1"/>
  <c r="AQ422" i="46"/>
  <c r="AO422" i="46"/>
  <c r="AP422" i="46" s="1"/>
  <c r="AN422" i="46"/>
  <c r="AM422" i="46"/>
  <c r="AL422" i="46"/>
  <c r="AR422" i="46" s="1"/>
  <c r="AK422" i="46"/>
  <c r="AJ422" i="46"/>
  <c r="AI422" i="46"/>
  <c r="AH422" i="46"/>
  <c r="AE422" i="46"/>
  <c r="AF422" i="46" s="1"/>
  <c r="AG422" i="46" s="1"/>
  <c r="AC422" i="46"/>
  <c r="W422" i="46"/>
  <c r="V422" i="46"/>
  <c r="U422" i="46"/>
  <c r="T422" i="46"/>
  <c r="S422" i="46"/>
  <c r="R422" i="46"/>
  <c r="Q422" i="46"/>
  <c r="BS421" i="46"/>
  <c r="BM421" i="46"/>
  <c r="BL421" i="46"/>
  <c r="BJ421" i="46"/>
  <c r="BI421" i="46"/>
  <c r="BG421" i="46"/>
  <c r="BH421" i="46" s="1"/>
  <c r="AX421" i="46"/>
  <c r="AW421" i="46"/>
  <c r="AV421" i="46"/>
  <c r="AT421" i="46"/>
  <c r="AS421" i="46"/>
  <c r="BO421" i="46" s="1"/>
  <c r="AQ421" i="46"/>
  <c r="AO421" i="46"/>
  <c r="AP421" i="46" s="1"/>
  <c r="AN421" i="46"/>
  <c r="AM421" i="46"/>
  <c r="AL421" i="46"/>
  <c r="AR421" i="46" s="1"/>
  <c r="AK421" i="46"/>
  <c r="BN421" i="46" s="1"/>
  <c r="AJ421" i="46"/>
  <c r="AI421" i="46"/>
  <c r="AH421" i="46"/>
  <c r="AE421" i="46"/>
  <c r="AF421" i="46" s="1"/>
  <c r="AG421" i="46" s="1"/>
  <c r="AC421" i="46"/>
  <c r="W421" i="46"/>
  <c r="V421" i="46"/>
  <c r="U421" i="46"/>
  <c r="T421" i="46"/>
  <c r="S421" i="46"/>
  <c r="R421" i="46"/>
  <c r="Q421" i="46"/>
  <c r="BS420" i="46"/>
  <c r="BM420" i="46"/>
  <c r="BL420" i="46"/>
  <c r="BJ420" i="46"/>
  <c r="BI420" i="46"/>
  <c r="AW420" i="46"/>
  <c r="AV420" i="46"/>
  <c r="AX420" i="46" s="1"/>
  <c r="BT420" i="46" s="1"/>
  <c r="AT420" i="46"/>
  <c r="AS420" i="46"/>
  <c r="AQ420" i="46"/>
  <c r="AO420" i="46"/>
  <c r="AP420" i="46" s="1"/>
  <c r="AN420" i="46"/>
  <c r="AM420" i="46"/>
  <c r="AL420" i="46"/>
  <c r="AR420" i="46" s="1"/>
  <c r="AK420" i="46"/>
  <c r="BN420" i="46" s="1"/>
  <c r="AJ420" i="46"/>
  <c r="AI420" i="46"/>
  <c r="AH420" i="46"/>
  <c r="AF420" i="46"/>
  <c r="AG420" i="46" s="1"/>
  <c r="AE420" i="46"/>
  <c r="AC420" i="46"/>
  <c r="W420" i="46"/>
  <c r="V420" i="46"/>
  <c r="U420" i="46"/>
  <c r="T420" i="46"/>
  <c r="S420" i="46"/>
  <c r="R420" i="46"/>
  <c r="Q420" i="46"/>
  <c r="BS419" i="46"/>
  <c r="BM419" i="46"/>
  <c r="BL419" i="46"/>
  <c r="BJ419" i="46"/>
  <c r="BI419" i="46"/>
  <c r="AX419" i="46"/>
  <c r="BT419" i="46" s="1"/>
  <c r="AW419" i="46"/>
  <c r="AV419" i="46"/>
  <c r="AT419" i="46"/>
  <c r="AS419" i="46"/>
  <c r="BO419" i="46" s="1"/>
  <c r="AQ419" i="46"/>
  <c r="AO419" i="46"/>
  <c r="AP419" i="46" s="1"/>
  <c r="AN419" i="46"/>
  <c r="AM419" i="46"/>
  <c r="AL419" i="46"/>
  <c r="AR419" i="46" s="1"/>
  <c r="AK419" i="46"/>
  <c r="AJ419" i="46"/>
  <c r="AI419" i="46"/>
  <c r="AH419" i="46"/>
  <c r="AE419" i="46"/>
  <c r="AF419" i="46" s="1"/>
  <c r="AG419" i="46" s="1"/>
  <c r="AC419" i="46"/>
  <c r="W419" i="46"/>
  <c r="V419" i="46"/>
  <c r="U419" i="46"/>
  <c r="T419" i="46"/>
  <c r="S419" i="46"/>
  <c r="R419" i="46"/>
  <c r="Q419" i="46"/>
  <c r="BS418" i="46"/>
  <c r="BP418" i="46"/>
  <c r="BM418" i="46"/>
  <c r="BL418" i="46"/>
  <c r="BJ418" i="46"/>
  <c r="BI418" i="46"/>
  <c r="AW418" i="46"/>
  <c r="BG418" i="46" s="1"/>
  <c r="BH418" i="46" s="1"/>
  <c r="AV418" i="46"/>
  <c r="AX418" i="46" s="1"/>
  <c r="BT418" i="46" s="1"/>
  <c r="AT418" i="46"/>
  <c r="AS418" i="46"/>
  <c r="BO418" i="46" s="1"/>
  <c r="AR418" i="46"/>
  <c r="AQ418" i="46"/>
  <c r="AO418" i="46"/>
  <c r="AP418" i="46" s="1"/>
  <c r="AN418" i="46"/>
  <c r="AM418" i="46"/>
  <c r="AL418" i="46"/>
  <c r="AK418" i="46"/>
  <c r="BK418" i="46" s="1"/>
  <c r="AJ418" i="46"/>
  <c r="AI418" i="46"/>
  <c r="AH418" i="46"/>
  <c r="AE418" i="46"/>
  <c r="AF418" i="46" s="1"/>
  <c r="AG418" i="46" s="1"/>
  <c r="AC418" i="46"/>
  <c r="W418" i="46"/>
  <c r="V418" i="46"/>
  <c r="U418" i="46"/>
  <c r="T418" i="46"/>
  <c r="S418" i="46"/>
  <c r="R418" i="46"/>
  <c r="Q418" i="46"/>
  <c r="BS417" i="46"/>
  <c r="BM417" i="46"/>
  <c r="BL417" i="46"/>
  <c r="BO417" i="46" s="1"/>
  <c r="BJ417" i="46"/>
  <c r="BI417" i="46"/>
  <c r="AW417" i="46"/>
  <c r="AV417" i="46"/>
  <c r="AX417" i="46" s="1"/>
  <c r="AT417" i="46"/>
  <c r="AS417" i="46"/>
  <c r="AQ417" i="46"/>
  <c r="AO417" i="46"/>
  <c r="AP417" i="46" s="1"/>
  <c r="AN417" i="46"/>
  <c r="AM417" i="46"/>
  <c r="AL417" i="46"/>
  <c r="AR417" i="46" s="1"/>
  <c r="AK417" i="46"/>
  <c r="BN417" i="46" s="1"/>
  <c r="AJ417" i="46"/>
  <c r="AI417" i="46"/>
  <c r="AH417" i="46"/>
  <c r="AG417" i="46"/>
  <c r="AE417" i="46"/>
  <c r="AF417" i="46" s="1"/>
  <c r="AC417" i="46"/>
  <c r="W417" i="46"/>
  <c r="V417" i="46"/>
  <c r="U417" i="46"/>
  <c r="T417" i="46"/>
  <c r="S417" i="46"/>
  <c r="R417" i="46"/>
  <c r="Q417" i="46"/>
  <c r="BS416" i="46"/>
  <c r="BM416" i="46"/>
  <c r="BL416" i="46"/>
  <c r="BJ416" i="46"/>
  <c r="BI416" i="46"/>
  <c r="AW416" i="46"/>
  <c r="AV416" i="46"/>
  <c r="AX416" i="46" s="1"/>
  <c r="BT416" i="46" s="1"/>
  <c r="AT416" i="46"/>
  <c r="AS416" i="46"/>
  <c r="AR416" i="46"/>
  <c r="AQ416" i="46"/>
  <c r="AO416" i="46"/>
  <c r="AP416" i="46" s="1"/>
  <c r="AN416" i="46"/>
  <c r="AM416" i="46"/>
  <c r="AL416" i="46"/>
  <c r="AK416" i="46"/>
  <c r="BN416" i="46" s="1"/>
  <c r="AJ416" i="46"/>
  <c r="AI416" i="46"/>
  <c r="AH416" i="46"/>
  <c r="AF416" i="46"/>
  <c r="AG416" i="46" s="1"/>
  <c r="AE416" i="46"/>
  <c r="AC416" i="46"/>
  <c r="W416" i="46"/>
  <c r="V416" i="46"/>
  <c r="U416" i="46"/>
  <c r="T416" i="46"/>
  <c r="S416" i="46"/>
  <c r="R416" i="46"/>
  <c r="Q416" i="46"/>
  <c r="BS415" i="46"/>
  <c r="BM415" i="46"/>
  <c r="BL415" i="46"/>
  <c r="BJ415" i="46"/>
  <c r="BI415" i="46"/>
  <c r="AX415" i="46"/>
  <c r="BT415" i="46" s="1"/>
  <c r="AW415" i="46"/>
  <c r="AV415" i="46"/>
  <c r="AT415" i="46"/>
  <c r="AS415" i="46"/>
  <c r="BO415" i="46" s="1"/>
  <c r="AQ415" i="46"/>
  <c r="AO415" i="46"/>
  <c r="AP415" i="46" s="1"/>
  <c r="AN415" i="46"/>
  <c r="AM415" i="46"/>
  <c r="AL415" i="46"/>
  <c r="AR415" i="46" s="1"/>
  <c r="AK415" i="46"/>
  <c r="AJ415" i="46"/>
  <c r="AI415" i="46"/>
  <c r="AH415" i="46"/>
  <c r="AE415" i="46"/>
  <c r="AF415" i="46" s="1"/>
  <c r="AG415" i="46" s="1"/>
  <c r="AC415" i="46"/>
  <c r="W415" i="46"/>
  <c r="V415" i="46"/>
  <c r="U415" i="46"/>
  <c r="T415" i="46"/>
  <c r="S415" i="46"/>
  <c r="R415" i="46"/>
  <c r="Q415" i="46"/>
  <c r="BS414" i="46"/>
  <c r="BO414" i="46"/>
  <c r="BM414" i="46"/>
  <c r="BL414" i="46"/>
  <c r="BJ414" i="46"/>
  <c r="BN414" i="46" s="1"/>
  <c r="BI414" i="46"/>
  <c r="BH414" i="46"/>
  <c r="BG414" i="46"/>
  <c r="BF414" i="46"/>
  <c r="BB414" i="46"/>
  <c r="AW414" i="46"/>
  <c r="AV414" i="46"/>
  <c r="AX414" i="46" s="1"/>
  <c r="AY414" i="46" s="1"/>
  <c r="AU414" i="46"/>
  <c r="BA414" i="46" s="1"/>
  <c r="BC414" i="46" s="1"/>
  <c r="AT414" i="46"/>
  <c r="AS414" i="46"/>
  <c r="AQ414" i="46"/>
  <c r="AP414" i="46"/>
  <c r="AO414" i="46"/>
  <c r="AN414" i="46"/>
  <c r="AM414" i="46"/>
  <c r="AL414" i="46"/>
  <c r="AR414" i="46" s="1"/>
  <c r="AK414" i="46"/>
  <c r="AJ414" i="46"/>
  <c r="AI414" i="46"/>
  <c r="AH414" i="46"/>
  <c r="AE414" i="46"/>
  <c r="BP414" i="46" s="1"/>
  <c r="AC414" i="46"/>
  <c r="W414" i="46"/>
  <c r="V414" i="46"/>
  <c r="U414" i="46"/>
  <c r="T414" i="46"/>
  <c r="S414" i="46"/>
  <c r="R414" i="46"/>
  <c r="Q414" i="46"/>
  <c r="BS413" i="46"/>
  <c r="BM413" i="46"/>
  <c r="BL413" i="46"/>
  <c r="BJ413" i="46"/>
  <c r="BN413" i="46" s="1"/>
  <c r="BI413" i="46"/>
  <c r="AW413" i="46"/>
  <c r="BG413" i="46" s="1"/>
  <c r="BH413" i="46" s="1"/>
  <c r="AV413" i="46"/>
  <c r="AX413" i="46" s="1"/>
  <c r="BT413" i="46" s="1"/>
  <c r="AU413" i="46"/>
  <c r="BF413" i="46" s="1"/>
  <c r="AT413" i="46"/>
  <c r="AS413" i="46"/>
  <c r="BO413" i="46" s="1"/>
  <c r="AR413" i="46"/>
  <c r="AQ413" i="46"/>
  <c r="AO413" i="46"/>
  <c r="AP413" i="46" s="1"/>
  <c r="AN413" i="46"/>
  <c r="AM413" i="46"/>
  <c r="AL413" i="46"/>
  <c r="AK413" i="46"/>
  <c r="AJ413" i="46"/>
  <c r="AI413" i="46"/>
  <c r="AH413" i="46"/>
  <c r="AE413" i="46"/>
  <c r="AF413" i="46" s="1"/>
  <c r="AG413" i="46" s="1"/>
  <c r="AC413" i="46"/>
  <c r="W413" i="46"/>
  <c r="V413" i="46"/>
  <c r="U413" i="46"/>
  <c r="T413" i="46"/>
  <c r="S413" i="46"/>
  <c r="R413" i="46"/>
  <c r="Q413" i="46"/>
  <c r="BS412" i="46"/>
  <c r="BM412" i="46"/>
  <c r="BL412" i="46"/>
  <c r="BJ412" i="46"/>
  <c r="BI412" i="46"/>
  <c r="AW412" i="46"/>
  <c r="AV412" i="46"/>
  <c r="AT412" i="46"/>
  <c r="AS412" i="46"/>
  <c r="BO412" i="46" s="1"/>
  <c r="AR412" i="46"/>
  <c r="AQ412" i="46"/>
  <c r="AO412" i="46"/>
  <c r="AP412" i="46" s="1"/>
  <c r="AN412" i="46"/>
  <c r="AM412" i="46"/>
  <c r="AL412" i="46"/>
  <c r="AK412" i="46"/>
  <c r="AJ412" i="46"/>
  <c r="AI412" i="46"/>
  <c r="AH412" i="46"/>
  <c r="AE412" i="46"/>
  <c r="AC412" i="46"/>
  <c r="W412" i="46"/>
  <c r="V412" i="46"/>
  <c r="U412" i="46"/>
  <c r="T412" i="46"/>
  <c r="S412" i="46"/>
  <c r="R412" i="46"/>
  <c r="Q412" i="46"/>
  <c r="BS411" i="46"/>
  <c r="BM411" i="46"/>
  <c r="BL411" i="46"/>
  <c r="BJ411" i="46"/>
  <c r="BI411" i="46"/>
  <c r="AW411" i="46"/>
  <c r="BP411" i="46" s="1"/>
  <c r="AV411" i="46"/>
  <c r="AX411" i="46" s="1"/>
  <c r="BT411" i="46" s="1"/>
  <c r="AT411" i="46"/>
  <c r="AS411" i="46"/>
  <c r="AQ411" i="46"/>
  <c r="AO411" i="46"/>
  <c r="AP411" i="46" s="1"/>
  <c r="AN411" i="46"/>
  <c r="AM411" i="46"/>
  <c r="AL411" i="46"/>
  <c r="AR411" i="46" s="1"/>
  <c r="AK411" i="46"/>
  <c r="AJ411" i="46"/>
  <c r="AI411" i="46"/>
  <c r="AH411" i="46"/>
  <c r="AE411" i="46"/>
  <c r="AF411" i="46" s="1"/>
  <c r="AG411" i="46" s="1"/>
  <c r="AC411" i="46"/>
  <c r="W411" i="46"/>
  <c r="V411" i="46"/>
  <c r="U411" i="46"/>
  <c r="T411" i="46"/>
  <c r="S411" i="46"/>
  <c r="R411" i="46"/>
  <c r="Q411" i="46"/>
  <c r="BS410" i="46"/>
  <c r="BN410" i="46"/>
  <c r="BM410" i="46"/>
  <c r="BL410" i="46"/>
  <c r="BJ410" i="46"/>
  <c r="BI410" i="46"/>
  <c r="AX410" i="46"/>
  <c r="AW410" i="46"/>
  <c r="AV410" i="46"/>
  <c r="AT410" i="46"/>
  <c r="AS410" i="46"/>
  <c r="BO410" i="46" s="1"/>
  <c r="AQ410" i="46"/>
  <c r="AO410" i="46"/>
  <c r="AP410" i="46" s="1"/>
  <c r="AN410" i="46"/>
  <c r="AM410" i="46"/>
  <c r="AL410" i="46"/>
  <c r="AR410" i="46" s="1"/>
  <c r="AK410" i="46"/>
  <c r="AU410" i="46" s="1"/>
  <c r="AJ410" i="46"/>
  <c r="AI410" i="46"/>
  <c r="AH410" i="46"/>
  <c r="AE410" i="46"/>
  <c r="AF410" i="46" s="1"/>
  <c r="AG410" i="46" s="1"/>
  <c r="AC410" i="46"/>
  <c r="W410" i="46"/>
  <c r="V410" i="46"/>
  <c r="U410" i="46"/>
  <c r="T410" i="46"/>
  <c r="S410" i="46"/>
  <c r="R410" i="46"/>
  <c r="Q410" i="46"/>
  <c r="BS409" i="46"/>
  <c r="BM409" i="46"/>
  <c r="BL409" i="46"/>
  <c r="BJ409" i="46"/>
  <c r="BI409" i="46"/>
  <c r="AW409" i="46"/>
  <c r="AV409" i="46"/>
  <c r="AT409" i="46"/>
  <c r="AS409" i="46"/>
  <c r="BO409" i="46" s="1"/>
  <c r="AR409" i="46"/>
  <c r="AQ409" i="46"/>
  <c r="AO409" i="46"/>
  <c r="AP409" i="46" s="1"/>
  <c r="AN409" i="46"/>
  <c r="AM409" i="46"/>
  <c r="AL409" i="46"/>
  <c r="AK409" i="46"/>
  <c r="AJ409" i="46"/>
  <c r="AI409" i="46"/>
  <c r="AH409" i="46"/>
  <c r="AE409" i="46"/>
  <c r="AC409" i="46"/>
  <c r="W409" i="46"/>
  <c r="V409" i="46"/>
  <c r="U409" i="46"/>
  <c r="T409" i="46"/>
  <c r="S409" i="46"/>
  <c r="R409" i="46"/>
  <c r="Q409" i="46"/>
  <c r="BS408" i="46"/>
  <c r="BM408" i="46"/>
  <c r="BL408" i="46"/>
  <c r="BJ408" i="46"/>
  <c r="BI408" i="46"/>
  <c r="AW408" i="46"/>
  <c r="BG408" i="46" s="1"/>
  <c r="BH408" i="46" s="1"/>
  <c r="AV408" i="46"/>
  <c r="AX408" i="46" s="1"/>
  <c r="BT408" i="46" s="1"/>
  <c r="AT408" i="46"/>
  <c r="AS408" i="46"/>
  <c r="AQ408" i="46"/>
  <c r="AO408" i="46"/>
  <c r="AP408" i="46" s="1"/>
  <c r="AN408" i="46"/>
  <c r="AM408" i="46"/>
  <c r="AL408" i="46"/>
  <c r="AR408" i="46" s="1"/>
  <c r="AK408" i="46"/>
  <c r="AJ408" i="46"/>
  <c r="AI408" i="46"/>
  <c r="AH408" i="46"/>
  <c r="AF408" i="46"/>
  <c r="AG408" i="46" s="1"/>
  <c r="AE408" i="46"/>
  <c r="AC408" i="46"/>
  <c r="W408" i="46"/>
  <c r="V408" i="46"/>
  <c r="U408" i="46"/>
  <c r="T408" i="46"/>
  <c r="S408" i="46"/>
  <c r="R408" i="46"/>
  <c r="Q408" i="46"/>
  <c r="BS407" i="46"/>
  <c r="BM407" i="46"/>
  <c r="BL407" i="46"/>
  <c r="BJ407" i="46"/>
  <c r="BI407" i="46"/>
  <c r="AX407" i="46"/>
  <c r="BT407" i="46" s="1"/>
  <c r="AW407" i="46"/>
  <c r="AV407" i="46"/>
  <c r="AT407" i="46"/>
  <c r="AS407" i="46"/>
  <c r="AQ407" i="46"/>
  <c r="AO407" i="46"/>
  <c r="AP407" i="46" s="1"/>
  <c r="AN407" i="46"/>
  <c r="AM407" i="46"/>
  <c r="AL407" i="46"/>
  <c r="AR407" i="46" s="1"/>
  <c r="AK407" i="46"/>
  <c r="AJ407" i="46"/>
  <c r="AI407" i="46"/>
  <c r="AH407" i="46"/>
  <c r="AE407" i="46"/>
  <c r="AF407" i="46" s="1"/>
  <c r="AG407" i="46" s="1"/>
  <c r="AC407" i="46"/>
  <c r="W407" i="46"/>
  <c r="V407" i="46"/>
  <c r="U407" i="46"/>
  <c r="T407" i="46"/>
  <c r="S407" i="46"/>
  <c r="R407" i="46"/>
  <c r="Q407" i="46"/>
  <c r="BS406" i="46"/>
  <c r="BO406" i="46"/>
  <c r="BM406" i="46"/>
  <c r="BL406" i="46"/>
  <c r="BJ406" i="46"/>
  <c r="BN406" i="46" s="1"/>
  <c r="BI406" i="46"/>
  <c r="AW406" i="46"/>
  <c r="BG406" i="46" s="1"/>
  <c r="BH406" i="46" s="1"/>
  <c r="AV406" i="46"/>
  <c r="AX406" i="46" s="1"/>
  <c r="AY406" i="46" s="1"/>
  <c r="AU406" i="46"/>
  <c r="AT406" i="46"/>
  <c r="AS406" i="46"/>
  <c r="AQ406" i="46"/>
  <c r="AP406" i="46"/>
  <c r="AO406" i="46"/>
  <c r="AN406" i="46"/>
  <c r="AM406" i="46"/>
  <c r="AL406" i="46"/>
  <c r="AR406" i="46" s="1"/>
  <c r="AK406" i="46"/>
  <c r="AJ406" i="46"/>
  <c r="AI406" i="46"/>
  <c r="AH406" i="46"/>
  <c r="AE406" i="46"/>
  <c r="BP406" i="46" s="1"/>
  <c r="AC406" i="46"/>
  <c r="W406" i="46"/>
  <c r="V406" i="46"/>
  <c r="U406" i="46"/>
  <c r="T406" i="46"/>
  <c r="S406" i="46"/>
  <c r="R406" i="46"/>
  <c r="Q406" i="46"/>
  <c r="BS405" i="46"/>
  <c r="BO405" i="46"/>
  <c r="BN405" i="46"/>
  <c r="BM405" i="46"/>
  <c r="BL405" i="46"/>
  <c r="BJ405" i="46"/>
  <c r="BI405" i="46"/>
  <c r="AW405" i="46"/>
  <c r="AV405" i="46"/>
  <c r="AX405" i="46" s="1"/>
  <c r="BT405" i="46" s="1"/>
  <c r="AU405" i="46"/>
  <c r="BF405" i="46" s="1"/>
  <c r="AT405" i="46"/>
  <c r="AS405" i="46"/>
  <c r="AR405" i="46"/>
  <c r="AQ405" i="46"/>
  <c r="AO405" i="46"/>
  <c r="AP405" i="46" s="1"/>
  <c r="AN405" i="46"/>
  <c r="AM405" i="46"/>
  <c r="AL405" i="46"/>
  <c r="AK405" i="46"/>
  <c r="AJ405" i="46"/>
  <c r="AI405" i="46"/>
  <c r="AH405" i="46"/>
  <c r="AE405" i="46"/>
  <c r="AF405" i="46" s="1"/>
  <c r="AG405" i="46" s="1"/>
  <c r="AC405" i="46"/>
  <c r="W405" i="46"/>
  <c r="V405" i="46"/>
  <c r="U405" i="46"/>
  <c r="T405" i="46"/>
  <c r="S405" i="46"/>
  <c r="R405" i="46"/>
  <c r="Q405" i="46"/>
  <c r="BS404" i="46"/>
  <c r="BP404" i="46"/>
  <c r="BM404" i="46"/>
  <c r="BL404" i="46"/>
  <c r="BJ404" i="46"/>
  <c r="BI404" i="46"/>
  <c r="AW404" i="46"/>
  <c r="AV404" i="46"/>
  <c r="AT404" i="46"/>
  <c r="AS404" i="46"/>
  <c r="BO404" i="46" s="1"/>
  <c r="AQ404" i="46"/>
  <c r="AO404" i="46"/>
  <c r="AP404" i="46" s="1"/>
  <c r="AN404" i="46"/>
  <c r="AM404" i="46"/>
  <c r="AL404" i="46"/>
  <c r="AR404" i="46" s="1"/>
  <c r="AK404" i="46"/>
  <c r="BK404" i="46" s="1"/>
  <c r="AJ404" i="46"/>
  <c r="AI404" i="46"/>
  <c r="AH404" i="46"/>
  <c r="AF404" i="46"/>
  <c r="AG404" i="46" s="1"/>
  <c r="AE404" i="46"/>
  <c r="AC404" i="46"/>
  <c r="W404" i="46"/>
  <c r="V404" i="46"/>
  <c r="U404" i="46"/>
  <c r="T404" i="46"/>
  <c r="S404" i="46"/>
  <c r="R404" i="46"/>
  <c r="Q404" i="46"/>
  <c r="BS403" i="46"/>
  <c r="BM403" i="46"/>
  <c r="BL403" i="46"/>
  <c r="BJ403" i="46"/>
  <c r="BI403" i="46"/>
  <c r="AW403" i="46"/>
  <c r="AV403" i="46"/>
  <c r="AX403" i="46" s="1"/>
  <c r="BT403" i="46" s="1"/>
  <c r="AT403" i="46"/>
  <c r="AS403" i="46"/>
  <c r="AQ403" i="46"/>
  <c r="AO403" i="46"/>
  <c r="AP403" i="46" s="1"/>
  <c r="AN403" i="46"/>
  <c r="AM403" i="46"/>
  <c r="AL403" i="46"/>
  <c r="AR403" i="46" s="1"/>
  <c r="AK403" i="46"/>
  <c r="AJ403" i="46"/>
  <c r="AI403" i="46"/>
  <c r="AH403" i="46"/>
  <c r="AE403" i="46"/>
  <c r="AF403" i="46" s="1"/>
  <c r="AG403" i="46" s="1"/>
  <c r="AC403" i="46"/>
  <c r="W403" i="46"/>
  <c r="V403" i="46"/>
  <c r="U403" i="46"/>
  <c r="T403" i="46"/>
  <c r="S403" i="46"/>
  <c r="R403" i="46"/>
  <c r="Q403" i="46"/>
  <c r="BS402" i="46"/>
  <c r="BM402" i="46"/>
  <c r="BL402" i="46"/>
  <c r="BJ402" i="46"/>
  <c r="BI402" i="46"/>
  <c r="BG402" i="46"/>
  <c r="BH402" i="46" s="1"/>
  <c r="AX402" i="46"/>
  <c r="AW402" i="46"/>
  <c r="AV402" i="46"/>
  <c r="AT402" i="46"/>
  <c r="AS402" i="46"/>
  <c r="BO402" i="46" s="1"/>
  <c r="AQ402" i="46"/>
  <c r="AO402" i="46"/>
  <c r="AP402" i="46" s="1"/>
  <c r="AN402" i="46"/>
  <c r="AM402" i="46"/>
  <c r="AL402" i="46"/>
  <c r="AR402" i="46" s="1"/>
  <c r="AK402" i="46"/>
  <c r="AJ402" i="46"/>
  <c r="AI402" i="46"/>
  <c r="AH402" i="46"/>
  <c r="AE402" i="46"/>
  <c r="AF402" i="46" s="1"/>
  <c r="AG402" i="46" s="1"/>
  <c r="AC402" i="46"/>
  <c r="W402" i="46"/>
  <c r="V402" i="46"/>
  <c r="U402" i="46"/>
  <c r="T402" i="46"/>
  <c r="S402" i="46"/>
  <c r="R402" i="46"/>
  <c r="Q402" i="46"/>
  <c r="BS401" i="46"/>
  <c r="BM401" i="46"/>
  <c r="BL401" i="46"/>
  <c r="BJ401" i="46"/>
  <c r="BI401" i="46"/>
  <c r="AW401" i="46"/>
  <c r="BG401" i="46" s="1"/>
  <c r="BH401" i="46" s="1"/>
  <c r="AV401" i="46"/>
  <c r="AT401" i="46"/>
  <c r="AS401" i="46"/>
  <c r="AR401" i="46"/>
  <c r="AQ401" i="46"/>
  <c r="AO401" i="46"/>
  <c r="AP401" i="46" s="1"/>
  <c r="AN401" i="46"/>
  <c r="AM401" i="46"/>
  <c r="AL401" i="46"/>
  <c r="AK401" i="46"/>
  <c r="AJ401" i="46"/>
  <c r="AI401" i="46"/>
  <c r="AH401" i="46"/>
  <c r="AE401" i="46"/>
  <c r="AC401" i="46"/>
  <c r="W401" i="46"/>
  <c r="V401" i="46"/>
  <c r="U401" i="46"/>
  <c r="T401" i="46"/>
  <c r="S401" i="46"/>
  <c r="R401" i="46"/>
  <c r="Q401" i="46"/>
  <c r="BS400" i="46"/>
  <c r="BM400" i="46"/>
  <c r="BL400" i="46"/>
  <c r="BJ400" i="46"/>
  <c r="BI400" i="46"/>
  <c r="AW400" i="46"/>
  <c r="BG400" i="46" s="1"/>
  <c r="BH400" i="46" s="1"/>
  <c r="AV400" i="46"/>
  <c r="AX400" i="46" s="1"/>
  <c r="BT400" i="46" s="1"/>
  <c r="AT400" i="46"/>
  <c r="AS400" i="46"/>
  <c r="AR400" i="46"/>
  <c r="AQ400" i="46"/>
  <c r="AO400" i="46"/>
  <c r="AP400" i="46" s="1"/>
  <c r="AN400" i="46"/>
  <c r="AM400" i="46"/>
  <c r="AL400" i="46"/>
  <c r="AK400" i="46"/>
  <c r="AJ400" i="46"/>
  <c r="AI400" i="46"/>
  <c r="AH400" i="46"/>
  <c r="AF400" i="46"/>
  <c r="AG400" i="46" s="1"/>
  <c r="AE400" i="46"/>
  <c r="AC400" i="46"/>
  <c r="W400" i="46"/>
  <c r="V400" i="46"/>
  <c r="U400" i="46"/>
  <c r="T400" i="46"/>
  <c r="S400" i="46"/>
  <c r="R400" i="46"/>
  <c r="Q400" i="46"/>
  <c r="BS399" i="46"/>
  <c r="BM399" i="46"/>
  <c r="BL399" i="46"/>
  <c r="BJ399" i="46"/>
  <c r="BI399" i="46"/>
  <c r="AX399" i="46"/>
  <c r="BT399" i="46" s="1"/>
  <c r="AW399" i="46"/>
  <c r="AV399" i="46"/>
  <c r="AT399" i="46"/>
  <c r="AS399" i="46"/>
  <c r="AQ399" i="46"/>
  <c r="AO399" i="46"/>
  <c r="AP399" i="46" s="1"/>
  <c r="AN399" i="46"/>
  <c r="AM399" i="46"/>
  <c r="AL399" i="46"/>
  <c r="AR399" i="46" s="1"/>
  <c r="AK399" i="46"/>
  <c r="AJ399" i="46"/>
  <c r="AI399" i="46"/>
  <c r="AH399" i="46"/>
  <c r="AE399" i="46"/>
  <c r="AF399" i="46" s="1"/>
  <c r="AG399" i="46" s="1"/>
  <c r="AC399" i="46"/>
  <c r="W399" i="46"/>
  <c r="V399" i="46"/>
  <c r="U399" i="46"/>
  <c r="T399" i="46"/>
  <c r="S399" i="46"/>
  <c r="R399" i="46"/>
  <c r="Q399" i="46"/>
  <c r="BS398" i="46"/>
  <c r="BO398" i="46"/>
  <c r="BM398" i="46"/>
  <c r="BL398" i="46"/>
  <c r="BJ398" i="46"/>
  <c r="BN398" i="46" s="1"/>
  <c r="BI398" i="46"/>
  <c r="BH398" i="46"/>
  <c r="BG398" i="46"/>
  <c r="BF398" i="46"/>
  <c r="BB398" i="46"/>
  <c r="AW398" i="46"/>
  <c r="AV398" i="46"/>
  <c r="AX398" i="46" s="1"/>
  <c r="AY398" i="46" s="1"/>
  <c r="AU398" i="46"/>
  <c r="BA398" i="46" s="1"/>
  <c r="BC398" i="46" s="1"/>
  <c r="AT398" i="46"/>
  <c r="AS398" i="46"/>
  <c r="AQ398" i="46"/>
  <c r="AP398" i="46"/>
  <c r="AO398" i="46"/>
  <c r="AN398" i="46"/>
  <c r="AM398" i="46"/>
  <c r="AL398" i="46"/>
  <c r="AR398" i="46" s="1"/>
  <c r="AK398" i="46"/>
  <c r="AJ398" i="46"/>
  <c r="AI398" i="46"/>
  <c r="AH398" i="46"/>
  <c r="AE398" i="46"/>
  <c r="BP398" i="46" s="1"/>
  <c r="AC398" i="46"/>
  <c r="W398" i="46"/>
  <c r="V398" i="46"/>
  <c r="U398" i="46"/>
  <c r="T398" i="46"/>
  <c r="S398" i="46"/>
  <c r="R398" i="46"/>
  <c r="Q398" i="46"/>
  <c r="BS397" i="46"/>
  <c r="BM397" i="46"/>
  <c r="BL397" i="46"/>
  <c r="BJ397" i="46"/>
  <c r="BN397" i="46" s="1"/>
  <c r="BI397" i="46"/>
  <c r="AW397" i="46"/>
  <c r="BG397" i="46" s="1"/>
  <c r="BH397" i="46" s="1"/>
  <c r="AV397" i="46"/>
  <c r="AX397" i="46" s="1"/>
  <c r="BT397" i="46" s="1"/>
  <c r="AU397" i="46"/>
  <c r="BF397" i="46" s="1"/>
  <c r="AT397" i="46"/>
  <c r="AS397" i="46"/>
  <c r="BO397" i="46" s="1"/>
  <c r="AR397" i="46"/>
  <c r="AQ397" i="46"/>
  <c r="AO397" i="46"/>
  <c r="AP397" i="46" s="1"/>
  <c r="AN397" i="46"/>
  <c r="AM397" i="46"/>
  <c r="AL397" i="46"/>
  <c r="AK397" i="46"/>
  <c r="AJ397" i="46"/>
  <c r="AI397" i="46"/>
  <c r="AH397" i="46"/>
  <c r="AE397" i="46"/>
  <c r="AF397" i="46" s="1"/>
  <c r="AG397" i="46" s="1"/>
  <c r="AC397" i="46"/>
  <c r="W397" i="46"/>
  <c r="V397" i="46"/>
  <c r="U397" i="46"/>
  <c r="T397" i="46"/>
  <c r="S397" i="46"/>
  <c r="R397" i="46"/>
  <c r="Q397" i="46"/>
  <c r="BS396" i="46"/>
  <c r="BM396" i="46"/>
  <c r="BL396" i="46"/>
  <c r="BJ396" i="46"/>
  <c r="BI396" i="46"/>
  <c r="AW396" i="46"/>
  <c r="AV396" i="46"/>
  <c r="AT396" i="46"/>
  <c r="AS396" i="46"/>
  <c r="BO396" i="46" s="1"/>
  <c r="AR396" i="46"/>
  <c r="AQ396" i="46"/>
  <c r="AO396" i="46"/>
  <c r="AP396" i="46" s="1"/>
  <c r="AN396" i="46"/>
  <c r="AM396" i="46"/>
  <c r="AL396" i="46"/>
  <c r="AK396" i="46"/>
  <c r="AJ396" i="46"/>
  <c r="AI396" i="46"/>
  <c r="AH396" i="46"/>
  <c r="AE396" i="46"/>
  <c r="BP396" i="46" s="1"/>
  <c r="AC396" i="46"/>
  <c r="W396" i="46"/>
  <c r="V396" i="46"/>
  <c r="U396" i="46"/>
  <c r="T396" i="46"/>
  <c r="S396" i="46"/>
  <c r="R396" i="46"/>
  <c r="Q396" i="46"/>
  <c r="BS395" i="46"/>
  <c r="BM395" i="46"/>
  <c r="BL395" i="46"/>
  <c r="BJ395" i="46"/>
  <c r="BI395" i="46"/>
  <c r="AW395" i="46"/>
  <c r="BP395" i="46" s="1"/>
  <c r="AV395" i="46"/>
  <c r="AX395" i="46" s="1"/>
  <c r="AT395" i="46"/>
  <c r="AS395" i="46"/>
  <c r="AQ395" i="46"/>
  <c r="AO395" i="46"/>
  <c r="AP395" i="46" s="1"/>
  <c r="AN395" i="46"/>
  <c r="AM395" i="46"/>
  <c r="AL395" i="46"/>
  <c r="AR395" i="46" s="1"/>
  <c r="AK395" i="46"/>
  <c r="AJ395" i="46"/>
  <c r="AI395" i="46"/>
  <c r="AH395" i="46"/>
  <c r="AE395" i="46"/>
  <c r="AF395" i="46" s="1"/>
  <c r="AG395" i="46" s="1"/>
  <c r="AC395" i="46"/>
  <c r="W395" i="46"/>
  <c r="V395" i="46"/>
  <c r="U395" i="46"/>
  <c r="T395" i="46"/>
  <c r="S395" i="46"/>
  <c r="R395" i="46"/>
  <c r="Q395" i="46"/>
  <c r="BS394" i="46"/>
  <c r="BN394" i="46"/>
  <c r="BM394" i="46"/>
  <c r="BL394" i="46"/>
  <c r="BJ394" i="46"/>
  <c r="BI394" i="46"/>
  <c r="AX394" i="46"/>
  <c r="AW394" i="46"/>
  <c r="AV394" i="46"/>
  <c r="AT394" i="46"/>
  <c r="AS394" i="46"/>
  <c r="BO394" i="46" s="1"/>
  <c r="AQ394" i="46"/>
  <c r="AO394" i="46"/>
  <c r="AP394" i="46" s="1"/>
  <c r="AN394" i="46"/>
  <c r="AM394" i="46"/>
  <c r="AL394" i="46"/>
  <c r="AR394" i="46" s="1"/>
  <c r="AK394" i="46"/>
  <c r="AU394" i="46" s="1"/>
  <c r="AJ394" i="46"/>
  <c r="AI394" i="46"/>
  <c r="AH394" i="46"/>
  <c r="AE394" i="46"/>
  <c r="AF394" i="46" s="1"/>
  <c r="AG394" i="46" s="1"/>
  <c r="AC394" i="46"/>
  <c r="W394" i="46"/>
  <c r="V394" i="46"/>
  <c r="U394" i="46"/>
  <c r="T394" i="46"/>
  <c r="S394" i="46"/>
  <c r="R394" i="46"/>
  <c r="Q394" i="46"/>
  <c r="BS393" i="46"/>
  <c r="BM393" i="46"/>
  <c r="BL393" i="46"/>
  <c r="BJ393" i="46"/>
  <c r="BI393" i="46"/>
  <c r="AW393" i="46"/>
  <c r="BG393" i="46" s="1"/>
  <c r="BH393" i="46" s="1"/>
  <c r="AV393" i="46"/>
  <c r="AT393" i="46"/>
  <c r="AS393" i="46"/>
  <c r="BO393" i="46" s="1"/>
  <c r="AR393" i="46"/>
  <c r="AQ393" i="46"/>
  <c r="AO393" i="46"/>
  <c r="AP393" i="46" s="1"/>
  <c r="AN393" i="46"/>
  <c r="AM393" i="46"/>
  <c r="AL393" i="46"/>
  <c r="AK393" i="46"/>
  <c r="BN393" i="46" s="1"/>
  <c r="AJ393" i="46"/>
  <c r="AI393" i="46"/>
  <c r="AH393" i="46"/>
  <c r="AE393" i="46"/>
  <c r="AC393" i="46"/>
  <c r="W393" i="46"/>
  <c r="V393" i="46"/>
  <c r="U393" i="46"/>
  <c r="T393" i="46"/>
  <c r="S393" i="46"/>
  <c r="R393" i="46"/>
  <c r="Q393" i="46"/>
  <c r="BS392" i="46"/>
  <c r="BM392" i="46"/>
  <c r="BL392" i="46"/>
  <c r="BJ392" i="46"/>
  <c r="BI392" i="46"/>
  <c r="AW392" i="46"/>
  <c r="AV392" i="46"/>
  <c r="AX392" i="46" s="1"/>
  <c r="AT392" i="46"/>
  <c r="AS392" i="46"/>
  <c r="AQ392" i="46"/>
  <c r="AO392" i="46"/>
  <c r="AP392" i="46" s="1"/>
  <c r="AN392" i="46"/>
  <c r="AM392" i="46"/>
  <c r="AL392" i="46"/>
  <c r="AR392" i="46" s="1"/>
  <c r="AK392" i="46"/>
  <c r="AJ392" i="46"/>
  <c r="AI392" i="46"/>
  <c r="AH392" i="46"/>
  <c r="AF392" i="46"/>
  <c r="AG392" i="46" s="1"/>
  <c r="AE392" i="46"/>
  <c r="AC392" i="46"/>
  <c r="W392" i="46"/>
  <c r="V392" i="46"/>
  <c r="U392" i="46"/>
  <c r="T392" i="46"/>
  <c r="S392" i="46"/>
  <c r="R392" i="46"/>
  <c r="Q392" i="46"/>
  <c r="BS391" i="46"/>
  <c r="BM391" i="46"/>
  <c r="BL391" i="46"/>
  <c r="BJ391" i="46"/>
  <c r="BI391" i="46"/>
  <c r="AX391" i="46"/>
  <c r="BT391" i="46" s="1"/>
  <c r="AW391" i="46"/>
  <c r="AV391" i="46"/>
  <c r="AT391" i="46"/>
  <c r="AS391" i="46"/>
  <c r="AQ391" i="46"/>
  <c r="AO391" i="46"/>
  <c r="AP391" i="46" s="1"/>
  <c r="AN391" i="46"/>
  <c r="AM391" i="46"/>
  <c r="AL391" i="46"/>
  <c r="AR391" i="46" s="1"/>
  <c r="AK391" i="46"/>
  <c r="AJ391" i="46"/>
  <c r="AI391" i="46"/>
  <c r="AH391" i="46"/>
  <c r="AE391" i="46"/>
  <c r="AF391" i="46" s="1"/>
  <c r="AG391" i="46" s="1"/>
  <c r="AC391" i="46"/>
  <c r="W391" i="46"/>
  <c r="V391" i="46"/>
  <c r="U391" i="46"/>
  <c r="T391" i="46"/>
  <c r="S391" i="46"/>
  <c r="R391" i="46"/>
  <c r="Q391" i="46"/>
  <c r="BS390" i="46"/>
  <c r="BO390" i="46"/>
  <c r="BM390" i="46"/>
  <c r="BL390" i="46"/>
  <c r="BJ390" i="46"/>
  <c r="BN390" i="46" s="1"/>
  <c r="BI390" i="46"/>
  <c r="AW390" i="46"/>
  <c r="BG390" i="46" s="1"/>
  <c r="BH390" i="46" s="1"/>
  <c r="AV390" i="46"/>
  <c r="AX390" i="46" s="1"/>
  <c r="AY390" i="46" s="1"/>
  <c r="AU390" i="46"/>
  <c r="AT390" i="46"/>
  <c r="AS390" i="46"/>
  <c r="AQ390" i="46"/>
  <c r="AP390" i="46"/>
  <c r="AO390" i="46"/>
  <c r="AN390" i="46"/>
  <c r="AM390" i="46"/>
  <c r="AL390" i="46"/>
  <c r="AR390" i="46" s="1"/>
  <c r="AK390" i="46"/>
  <c r="AJ390" i="46"/>
  <c r="AI390" i="46"/>
  <c r="AH390" i="46"/>
  <c r="AE390" i="46"/>
  <c r="BP390" i="46" s="1"/>
  <c r="AC390" i="46"/>
  <c r="W390" i="46"/>
  <c r="V390" i="46"/>
  <c r="U390" i="46"/>
  <c r="T390" i="46"/>
  <c r="S390" i="46"/>
  <c r="R390" i="46"/>
  <c r="Q390" i="46"/>
  <c r="BS389" i="46"/>
  <c r="BO389" i="46"/>
  <c r="BN389" i="46"/>
  <c r="BM389" i="46"/>
  <c r="BL389" i="46"/>
  <c r="BJ389" i="46"/>
  <c r="BI389" i="46"/>
  <c r="AW389" i="46"/>
  <c r="AV389" i="46"/>
  <c r="AX389" i="46" s="1"/>
  <c r="AU389" i="46"/>
  <c r="BF389" i="46" s="1"/>
  <c r="AT389" i="46"/>
  <c r="AS389" i="46"/>
  <c r="AR389" i="46"/>
  <c r="AQ389" i="46"/>
  <c r="AO389" i="46"/>
  <c r="AP389" i="46" s="1"/>
  <c r="AN389" i="46"/>
  <c r="AM389" i="46"/>
  <c r="AL389" i="46"/>
  <c r="AK389" i="46"/>
  <c r="AJ389" i="46"/>
  <c r="AI389" i="46"/>
  <c r="AH389" i="46"/>
  <c r="AE389" i="46"/>
  <c r="AF389" i="46" s="1"/>
  <c r="AG389" i="46" s="1"/>
  <c r="AC389" i="46"/>
  <c r="W389" i="46"/>
  <c r="V389" i="46"/>
  <c r="U389" i="46"/>
  <c r="T389" i="46"/>
  <c r="S389" i="46"/>
  <c r="R389" i="46"/>
  <c r="Q389" i="46"/>
  <c r="BS388" i="46"/>
  <c r="BP388" i="46"/>
  <c r="BM388" i="46"/>
  <c r="BL388" i="46"/>
  <c r="BJ388" i="46"/>
  <c r="BI388" i="46"/>
  <c r="AW388" i="46"/>
  <c r="AV388" i="46"/>
  <c r="AT388" i="46"/>
  <c r="AS388" i="46"/>
  <c r="BO388" i="46" s="1"/>
  <c r="AR388" i="46"/>
  <c r="AQ388" i="46"/>
  <c r="AO388" i="46"/>
  <c r="AP388" i="46" s="1"/>
  <c r="AN388" i="46"/>
  <c r="AM388" i="46"/>
  <c r="AL388" i="46"/>
  <c r="AK388" i="46"/>
  <c r="BK388" i="46" s="1"/>
  <c r="AJ388" i="46"/>
  <c r="AI388" i="46"/>
  <c r="AH388" i="46"/>
  <c r="AF388" i="46"/>
  <c r="AG388" i="46" s="1"/>
  <c r="AE388" i="46"/>
  <c r="AC388" i="46"/>
  <c r="W388" i="46"/>
  <c r="V388" i="46"/>
  <c r="U388" i="46"/>
  <c r="T388" i="46"/>
  <c r="S388" i="46"/>
  <c r="R388" i="46"/>
  <c r="Q388" i="46"/>
  <c r="BS387" i="46"/>
  <c r="BM387" i="46"/>
  <c r="BL387" i="46"/>
  <c r="BJ387" i="46"/>
  <c r="BI387" i="46"/>
  <c r="AW387" i="46"/>
  <c r="AV387" i="46"/>
  <c r="AX387" i="46" s="1"/>
  <c r="BT387" i="46" s="1"/>
  <c r="AT387" i="46"/>
  <c r="AS387" i="46"/>
  <c r="AQ387" i="46"/>
  <c r="AO387" i="46"/>
  <c r="AP387" i="46" s="1"/>
  <c r="AN387" i="46"/>
  <c r="AM387" i="46"/>
  <c r="AL387" i="46"/>
  <c r="AR387" i="46" s="1"/>
  <c r="AK387" i="46"/>
  <c r="AJ387" i="46"/>
  <c r="AI387" i="46"/>
  <c r="AH387" i="46"/>
  <c r="AE387" i="46"/>
  <c r="AF387" i="46" s="1"/>
  <c r="AG387" i="46" s="1"/>
  <c r="AC387" i="46"/>
  <c r="W387" i="46"/>
  <c r="V387" i="46"/>
  <c r="U387" i="46"/>
  <c r="T387" i="46"/>
  <c r="S387" i="46"/>
  <c r="R387" i="46"/>
  <c r="Q387" i="46"/>
  <c r="BS386" i="46"/>
  <c r="BM386" i="46"/>
  <c r="BL386" i="46"/>
  <c r="BJ386" i="46"/>
  <c r="BI386" i="46"/>
  <c r="BG386" i="46"/>
  <c r="BH386" i="46" s="1"/>
  <c r="AX386" i="46"/>
  <c r="AW386" i="46"/>
  <c r="AV386" i="46"/>
  <c r="AT386" i="46"/>
  <c r="AS386" i="46"/>
  <c r="BO386" i="46" s="1"/>
  <c r="AQ386" i="46"/>
  <c r="AO386" i="46"/>
  <c r="AP386" i="46" s="1"/>
  <c r="AN386" i="46"/>
  <c r="AM386" i="46"/>
  <c r="AL386" i="46"/>
  <c r="AR386" i="46" s="1"/>
  <c r="AK386" i="46"/>
  <c r="AJ386" i="46"/>
  <c r="AI386" i="46"/>
  <c r="AH386" i="46"/>
  <c r="AE386" i="46"/>
  <c r="AF386" i="46" s="1"/>
  <c r="AG386" i="46" s="1"/>
  <c r="AC386" i="46"/>
  <c r="W386" i="46"/>
  <c r="V386" i="46"/>
  <c r="U386" i="46"/>
  <c r="T386" i="46"/>
  <c r="S386" i="46"/>
  <c r="R386" i="46"/>
  <c r="Q386" i="46"/>
  <c r="BS385" i="46"/>
  <c r="BM385" i="46"/>
  <c r="BL385" i="46"/>
  <c r="BJ385" i="46"/>
  <c r="BI385" i="46"/>
  <c r="AW385" i="46"/>
  <c r="BG385" i="46" s="1"/>
  <c r="BH385" i="46" s="1"/>
  <c r="AV385" i="46"/>
  <c r="AT385" i="46"/>
  <c r="AS385" i="46"/>
  <c r="AR385" i="46"/>
  <c r="AQ385" i="46"/>
  <c r="AO385" i="46"/>
  <c r="AP385" i="46" s="1"/>
  <c r="AN385" i="46"/>
  <c r="AM385" i="46"/>
  <c r="AL385" i="46"/>
  <c r="AK385" i="46"/>
  <c r="AJ385" i="46"/>
  <c r="AI385" i="46"/>
  <c r="AH385" i="46"/>
  <c r="AE385" i="46"/>
  <c r="AC385" i="46"/>
  <c r="W385" i="46"/>
  <c r="V385" i="46"/>
  <c r="U385" i="46"/>
  <c r="T385" i="46"/>
  <c r="S385" i="46"/>
  <c r="R385" i="46"/>
  <c r="Q385" i="46"/>
  <c r="BS384" i="46"/>
  <c r="BM384" i="46"/>
  <c r="BL384" i="46"/>
  <c r="BJ384" i="46"/>
  <c r="BI384" i="46"/>
  <c r="AW384" i="46"/>
  <c r="BG384" i="46" s="1"/>
  <c r="BH384" i="46" s="1"/>
  <c r="AV384" i="46"/>
  <c r="AX384" i="46" s="1"/>
  <c r="BT384" i="46" s="1"/>
  <c r="AT384" i="46"/>
  <c r="AS384" i="46"/>
  <c r="AR384" i="46"/>
  <c r="AQ384" i="46"/>
  <c r="AO384" i="46"/>
  <c r="AP384" i="46" s="1"/>
  <c r="AN384" i="46"/>
  <c r="AM384" i="46"/>
  <c r="AL384" i="46"/>
  <c r="AK384" i="46"/>
  <c r="AJ384" i="46"/>
  <c r="AI384" i="46"/>
  <c r="AH384" i="46"/>
  <c r="AF384" i="46"/>
  <c r="AG384" i="46" s="1"/>
  <c r="AE384" i="46"/>
  <c r="AC384" i="46"/>
  <c r="W384" i="46"/>
  <c r="V384" i="46"/>
  <c r="U384" i="46"/>
  <c r="T384" i="46"/>
  <c r="S384" i="46"/>
  <c r="R384" i="46"/>
  <c r="Q384" i="46"/>
  <c r="BS383" i="46"/>
  <c r="BM383" i="46"/>
  <c r="BL383" i="46"/>
  <c r="BJ383" i="46"/>
  <c r="BI383" i="46"/>
  <c r="AX383" i="46"/>
  <c r="BT383" i="46" s="1"/>
  <c r="AW383" i="46"/>
  <c r="AV383" i="46"/>
  <c r="AT383" i="46"/>
  <c r="AS383" i="46"/>
  <c r="BO383" i="46" s="1"/>
  <c r="AQ383" i="46"/>
  <c r="AO383" i="46"/>
  <c r="AP383" i="46" s="1"/>
  <c r="AN383" i="46"/>
  <c r="AM383" i="46"/>
  <c r="AL383" i="46"/>
  <c r="AR383" i="46" s="1"/>
  <c r="AK383" i="46"/>
  <c r="AJ383" i="46"/>
  <c r="AI383" i="46"/>
  <c r="AH383" i="46"/>
  <c r="AE383" i="46"/>
  <c r="AF383" i="46" s="1"/>
  <c r="AG383" i="46" s="1"/>
  <c r="AC383" i="46"/>
  <c r="W383" i="46"/>
  <c r="V383" i="46"/>
  <c r="U383" i="46"/>
  <c r="T383" i="46"/>
  <c r="S383" i="46"/>
  <c r="R383" i="46"/>
  <c r="Q383" i="46"/>
  <c r="BS382" i="46"/>
  <c r="BO382" i="46"/>
  <c r="BM382" i="46"/>
  <c r="BL382" i="46"/>
  <c r="BJ382" i="46"/>
  <c r="BN382" i="46" s="1"/>
  <c r="BI382" i="46"/>
  <c r="BG382" i="46"/>
  <c r="BH382" i="46" s="1"/>
  <c r="BB382" i="46"/>
  <c r="AX382" i="46"/>
  <c r="AY382" i="46" s="1"/>
  <c r="AW382" i="46"/>
  <c r="AV382" i="46"/>
  <c r="AU382" i="46"/>
  <c r="AT382" i="46"/>
  <c r="AS382" i="46"/>
  <c r="AQ382" i="46"/>
  <c r="AO382" i="46"/>
  <c r="AP382" i="46" s="1"/>
  <c r="AN382" i="46"/>
  <c r="AM382" i="46"/>
  <c r="AL382" i="46"/>
  <c r="AR382" i="46" s="1"/>
  <c r="AK382" i="46"/>
  <c r="AJ382" i="46"/>
  <c r="AI382" i="46"/>
  <c r="AH382" i="46"/>
  <c r="AE382" i="46"/>
  <c r="BP382" i="46" s="1"/>
  <c r="AC382" i="46"/>
  <c r="W382" i="46"/>
  <c r="V382" i="46"/>
  <c r="U382" i="46"/>
  <c r="T382" i="46"/>
  <c r="S382" i="46"/>
  <c r="R382" i="46"/>
  <c r="Q382" i="46"/>
  <c r="BS381" i="46"/>
  <c r="BN381" i="46"/>
  <c r="BM381" i="46"/>
  <c r="BL381" i="46"/>
  <c r="BJ381" i="46"/>
  <c r="BI381" i="46"/>
  <c r="BG381" i="46"/>
  <c r="BH381" i="46" s="1"/>
  <c r="AW381" i="46"/>
  <c r="AV381" i="46"/>
  <c r="AX381" i="46" s="1"/>
  <c r="AU381" i="46"/>
  <c r="AT381" i="46"/>
  <c r="AS381" i="46"/>
  <c r="BO381" i="46" s="1"/>
  <c r="AQ381" i="46"/>
  <c r="AO381" i="46"/>
  <c r="AP381" i="46" s="1"/>
  <c r="AN381" i="46"/>
  <c r="AM381" i="46"/>
  <c r="AL381" i="46"/>
  <c r="AR381" i="46" s="1"/>
  <c r="AK381" i="46"/>
  <c r="AJ381" i="46"/>
  <c r="AI381" i="46"/>
  <c r="AH381" i="46"/>
  <c r="AE381" i="46"/>
  <c r="AC381" i="46"/>
  <c r="W381" i="46"/>
  <c r="V381" i="46"/>
  <c r="U381" i="46"/>
  <c r="T381" i="46"/>
  <c r="S381" i="46"/>
  <c r="R381" i="46"/>
  <c r="Q381" i="46"/>
  <c r="BS380" i="46"/>
  <c r="BM380" i="46"/>
  <c r="BL380" i="46"/>
  <c r="BJ380" i="46"/>
  <c r="BI380" i="46"/>
  <c r="AW380" i="46"/>
  <c r="BP380" i="46" s="1"/>
  <c r="AV380" i="46"/>
  <c r="AT380" i="46"/>
  <c r="AS380" i="46"/>
  <c r="AR380" i="46"/>
  <c r="AQ380" i="46"/>
  <c r="AO380" i="46"/>
  <c r="AP380" i="46" s="1"/>
  <c r="AN380" i="46"/>
  <c r="AM380" i="46"/>
  <c r="AL380" i="46"/>
  <c r="AK380" i="46"/>
  <c r="AJ380" i="46"/>
  <c r="AI380" i="46"/>
  <c r="AH380" i="46"/>
  <c r="AF380" i="46"/>
  <c r="AG380" i="46" s="1"/>
  <c r="AE380" i="46"/>
  <c r="AC380" i="46"/>
  <c r="W380" i="46"/>
  <c r="V380" i="46"/>
  <c r="U380" i="46"/>
  <c r="T380" i="46"/>
  <c r="S380" i="46"/>
  <c r="R380" i="46"/>
  <c r="Q380" i="46"/>
  <c r="BS379" i="46"/>
  <c r="BM379" i="46"/>
  <c r="BL379" i="46"/>
  <c r="BJ379" i="46"/>
  <c r="BI379" i="46"/>
  <c r="AX379" i="46"/>
  <c r="AW379" i="46"/>
  <c r="AV379" i="46"/>
  <c r="AT379" i="46"/>
  <c r="AS379" i="46"/>
  <c r="AQ379" i="46"/>
  <c r="AO379" i="46"/>
  <c r="AP379" i="46" s="1"/>
  <c r="AN379" i="46"/>
  <c r="AM379" i="46"/>
  <c r="AL379" i="46"/>
  <c r="AR379" i="46" s="1"/>
  <c r="AK379" i="46"/>
  <c r="AJ379" i="46"/>
  <c r="AI379" i="46"/>
  <c r="AH379" i="46"/>
  <c r="AE379" i="46"/>
  <c r="AF379" i="46" s="1"/>
  <c r="AG379" i="46" s="1"/>
  <c r="AC379" i="46"/>
  <c r="W379" i="46"/>
  <c r="V379" i="46"/>
  <c r="U379" i="46"/>
  <c r="T379" i="46"/>
  <c r="S379" i="46"/>
  <c r="R379" i="46"/>
  <c r="Q379" i="46"/>
  <c r="BS378" i="46"/>
  <c r="BO378" i="46"/>
  <c r="BM378" i="46"/>
  <c r="BL378" i="46"/>
  <c r="BJ378" i="46"/>
  <c r="BI378" i="46"/>
  <c r="BG378" i="46"/>
  <c r="BH378" i="46" s="1"/>
  <c r="AX378" i="46"/>
  <c r="AW378" i="46"/>
  <c r="AV378" i="46"/>
  <c r="AT378" i="46"/>
  <c r="AS378" i="46"/>
  <c r="AQ378" i="46"/>
  <c r="AO378" i="46"/>
  <c r="AP378" i="46" s="1"/>
  <c r="AN378" i="46"/>
  <c r="AM378" i="46"/>
  <c r="AL378" i="46"/>
  <c r="AR378" i="46" s="1"/>
  <c r="AK378" i="46"/>
  <c r="AU378" i="46" s="1"/>
  <c r="AJ378" i="46"/>
  <c r="AI378" i="46"/>
  <c r="AH378" i="46"/>
  <c r="AE378" i="46"/>
  <c r="AF378" i="46" s="1"/>
  <c r="AG378" i="46" s="1"/>
  <c r="AC378" i="46"/>
  <c r="W378" i="46"/>
  <c r="V378" i="46"/>
  <c r="U378" i="46"/>
  <c r="T378" i="46"/>
  <c r="S378" i="46"/>
  <c r="R378" i="46"/>
  <c r="Q378" i="46"/>
  <c r="BS377" i="46"/>
  <c r="BM377" i="46"/>
  <c r="BL377" i="46"/>
  <c r="BJ377" i="46"/>
  <c r="BI377" i="46"/>
  <c r="BG377" i="46"/>
  <c r="BH377" i="46" s="1"/>
  <c r="AW377" i="46"/>
  <c r="AV377" i="46"/>
  <c r="AT377" i="46"/>
  <c r="AS377" i="46"/>
  <c r="BO377" i="46" s="1"/>
  <c r="AQ377" i="46"/>
  <c r="AO377" i="46"/>
  <c r="AP377" i="46" s="1"/>
  <c r="AN377" i="46"/>
  <c r="AM377" i="46"/>
  <c r="AL377" i="46"/>
  <c r="AR377" i="46" s="1"/>
  <c r="AK377" i="46"/>
  <c r="BN377" i="46" s="1"/>
  <c r="AJ377" i="46"/>
  <c r="AI377" i="46"/>
  <c r="AH377" i="46"/>
  <c r="AE377" i="46"/>
  <c r="AC377" i="46"/>
  <c r="W377" i="46"/>
  <c r="V377" i="46"/>
  <c r="U377" i="46"/>
  <c r="T377" i="46"/>
  <c r="S377" i="46"/>
  <c r="R377" i="46"/>
  <c r="Q377" i="46"/>
  <c r="BS376" i="46"/>
  <c r="BM376" i="46"/>
  <c r="BL376" i="46"/>
  <c r="BJ376" i="46"/>
  <c r="BI376" i="46"/>
  <c r="AW376" i="46"/>
  <c r="AV376" i="46"/>
  <c r="AT376" i="46"/>
  <c r="AS376" i="46"/>
  <c r="AR376" i="46"/>
  <c r="AQ376" i="46"/>
  <c r="AO376" i="46"/>
  <c r="AP376" i="46" s="1"/>
  <c r="AN376" i="46"/>
  <c r="AM376" i="46"/>
  <c r="AL376" i="46"/>
  <c r="AK376" i="46"/>
  <c r="BN376" i="46" s="1"/>
  <c r="AJ376" i="46"/>
  <c r="AI376" i="46"/>
  <c r="AH376" i="46"/>
  <c r="AF376" i="46"/>
  <c r="AG376" i="46" s="1"/>
  <c r="AE376" i="46"/>
  <c r="AC376" i="46"/>
  <c r="W376" i="46"/>
  <c r="V376" i="46"/>
  <c r="U376" i="46"/>
  <c r="T376" i="46"/>
  <c r="S376" i="46"/>
  <c r="R376" i="46"/>
  <c r="Q376" i="46"/>
  <c r="BS375" i="46"/>
  <c r="BM375" i="46"/>
  <c r="BL375" i="46"/>
  <c r="BJ375" i="46"/>
  <c r="BI375" i="46"/>
  <c r="AX375" i="46"/>
  <c r="AW375" i="46"/>
  <c r="AV375" i="46"/>
  <c r="AT375" i="46"/>
  <c r="AS375" i="46"/>
  <c r="AQ375" i="46"/>
  <c r="AO375" i="46"/>
  <c r="AP375" i="46" s="1"/>
  <c r="AN375" i="46"/>
  <c r="AM375" i="46"/>
  <c r="AL375" i="46"/>
  <c r="AR375" i="46" s="1"/>
  <c r="AK375" i="46"/>
  <c r="AJ375" i="46"/>
  <c r="AI375" i="46"/>
  <c r="AH375" i="46"/>
  <c r="AE375" i="46"/>
  <c r="AF375" i="46" s="1"/>
  <c r="AG375" i="46" s="1"/>
  <c r="AC375" i="46"/>
  <c r="W375" i="46"/>
  <c r="V375" i="46"/>
  <c r="U375" i="46"/>
  <c r="T375" i="46"/>
  <c r="S375" i="46"/>
  <c r="R375" i="46"/>
  <c r="Q375" i="46"/>
  <c r="BS374" i="46"/>
  <c r="BO374" i="46"/>
  <c r="BM374" i="46"/>
  <c r="BL374" i="46"/>
  <c r="BJ374" i="46"/>
  <c r="BI374" i="46"/>
  <c r="BG374" i="46"/>
  <c r="BH374" i="46" s="1"/>
  <c r="BF374" i="46"/>
  <c r="BB374" i="46"/>
  <c r="AW374" i="46"/>
  <c r="AV374" i="46"/>
  <c r="AX374" i="46" s="1"/>
  <c r="AU374" i="46"/>
  <c r="AT374" i="46"/>
  <c r="AS374" i="46"/>
  <c r="AQ374" i="46"/>
  <c r="AP374" i="46"/>
  <c r="AO374" i="46"/>
  <c r="AN374" i="46"/>
  <c r="AM374" i="46"/>
  <c r="AL374" i="46"/>
  <c r="AR374" i="46" s="1"/>
  <c r="AK374" i="46"/>
  <c r="BN374" i="46" s="1"/>
  <c r="AJ374" i="46"/>
  <c r="AI374" i="46"/>
  <c r="AH374" i="46"/>
  <c r="AE374" i="46"/>
  <c r="BP374" i="46" s="1"/>
  <c r="AC374" i="46"/>
  <c r="W374" i="46"/>
  <c r="V374" i="46"/>
  <c r="U374" i="46"/>
  <c r="T374" i="46"/>
  <c r="S374" i="46"/>
  <c r="R374" i="46"/>
  <c r="Q374" i="46"/>
  <c r="BS373" i="46"/>
  <c r="BM373" i="46"/>
  <c r="BL373" i="46"/>
  <c r="BJ373" i="46"/>
  <c r="BN373" i="46" s="1"/>
  <c r="BI373" i="46"/>
  <c r="AW373" i="46"/>
  <c r="AV373" i="46"/>
  <c r="AX373" i="46" s="1"/>
  <c r="AU373" i="46"/>
  <c r="AT373" i="46"/>
  <c r="AS373" i="46"/>
  <c r="BO373" i="46" s="1"/>
  <c r="AR373" i="46"/>
  <c r="AQ373" i="46"/>
  <c r="AO373" i="46"/>
  <c r="AP373" i="46" s="1"/>
  <c r="AN373" i="46"/>
  <c r="AM373" i="46"/>
  <c r="AL373" i="46"/>
  <c r="AK373" i="46"/>
  <c r="AJ373" i="46"/>
  <c r="AI373" i="46"/>
  <c r="AH373" i="46"/>
  <c r="AE373" i="46"/>
  <c r="AC373" i="46"/>
  <c r="W373" i="46"/>
  <c r="V373" i="46"/>
  <c r="U373" i="46"/>
  <c r="T373" i="46"/>
  <c r="S373" i="46"/>
  <c r="R373" i="46"/>
  <c r="Q373" i="46"/>
  <c r="BS372" i="46"/>
  <c r="BM372" i="46"/>
  <c r="BL372" i="46"/>
  <c r="BJ372" i="46"/>
  <c r="BI372" i="46"/>
  <c r="AW372" i="46"/>
  <c r="AV372" i="46"/>
  <c r="AT372" i="46"/>
  <c r="AS372" i="46"/>
  <c r="AR372" i="46"/>
  <c r="AQ372" i="46"/>
  <c r="AO372" i="46"/>
  <c r="AP372" i="46" s="1"/>
  <c r="AN372" i="46"/>
  <c r="AM372" i="46"/>
  <c r="AL372" i="46"/>
  <c r="AK372" i="46"/>
  <c r="AJ372" i="46"/>
  <c r="AI372" i="46"/>
  <c r="AH372" i="46"/>
  <c r="AE372" i="46"/>
  <c r="AF372" i="46" s="1"/>
  <c r="AG372" i="46" s="1"/>
  <c r="AC372" i="46"/>
  <c r="W372" i="46"/>
  <c r="V372" i="46"/>
  <c r="U372" i="46"/>
  <c r="T372" i="46"/>
  <c r="S372" i="46"/>
  <c r="R372" i="46"/>
  <c r="Q372" i="46"/>
  <c r="BS371" i="46"/>
  <c r="BM371" i="46"/>
  <c r="BL371" i="46"/>
  <c r="BJ371" i="46"/>
  <c r="BI371" i="46"/>
  <c r="AW371" i="46"/>
  <c r="AV371" i="46"/>
  <c r="AX371" i="46" s="1"/>
  <c r="AT371" i="46"/>
  <c r="AS371" i="46"/>
  <c r="AQ371" i="46"/>
  <c r="AO371" i="46"/>
  <c r="AP371" i="46" s="1"/>
  <c r="AN371" i="46"/>
  <c r="AM371" i="46"/>
  <c r="AL371" i="46"/>
  <c r="AR371" i="46" s="1"/>
  <c r="AK371" i="46"/>
  <c r="AJ371" i="46"/>
  <c r="AI371" i="46"/>
  <c r="AH371" i="46"/>
  <c r="AE371" i="46"/>
  <c r="AF371" i="46" s="1"/>
  <c r="AG371" i="46" s="1"/>
  <c r="AC371" i="46"/>
  <c r="W371" i="46"/>
  <c r="V371" i="46"/>
  <c r="U371" i="46"/>
  <c r="T371" i="46"/>
  <c r="S371" i="46"/>
  <c r="R371" i="46"/>
  <c r="Q371" i="46"/>
  <c r="BS370" i="46"/>
  <c r="BM370" i="46"/>
  <c r="BL370" i="46"/>
  <c r="BJ370" i="46"/>
  <c r="BI370" i="46"/>
  <c r="BG370" i="46"/>
  <c r="BH370" i="46" s="1"/>
  <c r="AX370" i="46"/>
  <c r="BT370" i="46" s="1"/>
  <c r="AW370" i="46"/>
  <c r="AV370" i="46"/>
  <c r="AT370" i="46"/>
  <c r="AS370" i="46"/>
  <c r="AQ370" i="46"/>
  <c r="AO370" i="46"/>
  <c r="AP370" i="46" s="1"/>
  <c r="AN370" i="46"/>
  <c r="AM370" i="46"/>
  <c r="AL370" i="46"/>
  <c r="AR370" i="46" s="1"/>
  <c r="AK370" i="46"/>
  <c r="AU370" i="46" s="1"/>
  <c r="AJ370" i="46"/>
  <c r="AI370" i="46"/>
  <c r="AH370" i="46"/>
  <c r="AE370" i="46"/>
  <c r="AF370" i="46" s="1"/>
  <c r="AG370" i="46" s="1"/>
  <c r="AC370" i="46"/>
  <c r="W370" i="46"/>
  <c r="V370" i="46"/>
  <c r="U370" i="46"/>
  <c r="T370" i="46"/>
  <c r="S370" i="46"/>
  <c r="R370" i="46"/>
  <c r="Q370" i="46"/>
  <c r="BS369" i="46"/>
  <c r="BM369" i="46"/>
  <c r="BL369" i="46"/>
  <c r="BJ369" i="46"/>
  <c r="BI369" i="46"/>
  <c r="AW369" i="46"/>
  <c r="BG369" i="46" s="1"/>
  <c r="BH369" i="46" s="1"/>
  <c r="AV369" i="46"/>
  <c r="AU369" i="46"/>
  <c r="AT369" i="46"/>
  <c r="AS369" i="46"/>
  <c r="AR369" i="46"/>
  <c r="AQ369" i="46"/>
  <c r="AO369" i="46"/>
  <c r="AP369" i="46" s="1"/>
  <c r="AN369" i="46"/>
  <c r="AM369" i="46"/>
  <c r="AL369" i="46"/>
  <c r="AK369" i="46"/>
  <c r="AJ369" i="46"/>
  <c r="AI369" i="46"/>
  <c r="AH369" i="46"/>
  <c r="AE369" i="46"/>
  <c r="AC369" i="46"/>
  <c r="W369" i="46"/>
  <c r="V369" i="46"/>
  <c r="U369" i="46"/>
  <c r="T369" i="46"/>
  <c r="S369" i="46"/>
  <c r="R369" i="46"/>
  <c r="Q369" i="46"/>
  <c r="BS368" i="46"/>
  <c r="BP368" i="46"/>
  <c r="BM368" i="46"/>
  <c r="BL368" i="46"/>
  <c r="BJ368" i="46"/>
  <c r="BI368" i="46"/>
  <c r="BH368" i="46"/>
  <c r="AW368" i="46"/>
  <c r="BG368" i="46" s="1"/>
  <c r="AV368" i="46"/>
  <c r="AT368" i="46"/>
  <c r="AS368" i="46"/>
  <c r="AQ368" i="46"/>
  <c r="AO368" i="46"/>
  <c r="AP368" i="46" s="1"/>
  <c r="AN368" i="46"/>
  <c r="AM368" i="46"/>
  <c r="AL368" i="46"/>
  <c r="AR368" i="46" s="1"/>
  <c r="AK368" i="46"/>
  <c r="AJ368" i="46"/>
  <c r="AI368" i="46"/>
  <c r="AH368" i="46"/>
  <c r="AF368" i="46"/>
  <c r="AG368" i="46" s="1"/>
  <c r="AE368" i="46"/>
  <c r="AC368" i="46"/>
  <c r="W368" i="46"/>
  <c r="V368" i="46"/>
  <c r="U368" i="46"/>
  <c r="T368" i="46"/>
  <c r="S368" i="46"/>
  <c r="R368" i="46"/>
  <c r="Q368" i="46"/>
  <c r="BS367" i="46"/>
  <c r="BM367" i="46"/>
  <c r="BL367" i="46"/>
  <c r="BJ367" i="46"/>
  <c r="BI367" i="46"/>
  <c r="AX367" i="46"/>
  <c r="AW367" i="46"/>
  <c r="AV367" i="46"/>
  <c r="AT367" i="46"/>
  <c r="AS367" i="46"/>
  <c r="BO367" i="46" s="1"/>
  <c r="AQ367" i="46"/>
  <c r="AO367" i="46"/>
  <c r="AP367" i="46" s="1"/>
  <c r="AN367" i="46"/>
  <c r="AM367" i="46"/>
  <c r="AL367" i="46"/>
  <c r="AR367" i="46" s="1"/>
  <c r="AK367" i="46"/>
  <c r="AJ367" i="46"/>
  <c r="AI367" i="46"/>
  <c r="AH367" i="46"/>
  <c r="AG367" i="46"/>
  <c r="AE367" i="46"/>
  <c r="AF367" i="46" s="1"/>
  <c r="AC367" i="46"/>
  <c r="W367" i="46"/>
  <c r="V367" i="46"/>
  <c r="U367" i="46"/>
  <c r="T367" i="46"/>
  <c r="S367" i="46"/>
  <c r="R367" i="46"/>
  <c r="Q367" i="46"/>
  <c r="BS366" i="46"/>
  <c r="BM366" i="46"/>
  <c r="BL366" i="46"/>
  <c r="BO366" i="46" s="1"/>
  <c r="BJ366" i="46"/>
  <c r="BI366" i="46"/>
  <c r="AX366" i="46"/>
  <c r="AW366" i="46"/>
  <c r="BG366" i="46" s="1"/>
  <c r="BH366" i="46" s="1"/>
  <c r="AV366" i="46"/>
  <c r="AT366" i="46"/>
  <c r="AS366" i="46"/>
  <c r="AQ366" i="46"/>
  <c r="AO366" i="46"/>
  <c r="AP366" i="46" s="1"/>
  <c r="AN366" i="46"/>
  <c r="AM366" i="46"/>
  <c r="AL366" i="46"/>
  <c r="AR366" i="46" s="1"/>
  <c r="AK366" i="46"/>
  <c r="AJ366" i="46"/>
  <c r="AI366" i="46"/>
  <c r="AH366" i="46"/>
  <c r="AE366" i="46"/>
  <c r="AC366" i="46"/>
  <c r="W366" i="46"/>
  <c r="V366" i="46"/>
  <c r="U366" i="46"/>
  <c r="T366" i="46"/>
  <c r="S366" i="46"/>
  <c r="R366" i="46"/>
  <c r="Q366" i="46"/>
  <c r="BS365" i="46"/>
  <c r="BN365" i="46"/>
  <c r="BM365" i="46"/>
  <c r="BL365" i="46"/>
  <c r="BJ365" i="46"/>
  <c r="BI365" i="46"/>
  <c r="AW365" i="46"/>
  <c r="AV365" i="46"/>
  <c r="AX365" i="46" s="1"/>
  <c r="BT365" i="46" s="1"/>
  <c r="AU365" i="46"/>
  <c r="AT365" i="46"/>
  <c r="AS365" i="46"/>
  <c r="AR365" i="46"/>
  <c r="AQ365" i="46"/>
  <c r="AO365" i="46"/>
  <c r="AP365" i="46" s="1"/>
  <c r="AN365" i="46"/>
  <c r="AM365" i="46"/>
  <c r="AL365" i="46"/>
  <c r="AK365" i="46"/>
  <c r="AJ365" i="46"/>
  <c r="AI365" i="46"/>
  <c r="AH365" i="46"/>
  <c r="AE365" i="46"/>
  <c r="AF365" i="46" s="1"/>
  <c r="AG365" i="46" s="1"/>
  <c r="AC365" i="46"/>
  <c r="W365" i="46"/>
  <c r="V365" i="46"/>
  <c r="U365" i="46"/>
  <c r="T365" i="46"/>
  <c r="S365" i="46"/>
  <c r="R365" i="46"/>
  <c r="Q365" i="46"/>
  <c r="BS364" i="46"/>
  <c r="BM364" i="46"/>
  <c r="BL364" i="46"/>
  <c r="BJ364" i="46"/>
  <c r="BI364" i="46"/>
  <c r="AW364" i="46"/>
  <c r="AV364" i="46"/>
  <c r="AT364" i="46"/>
  <c r="AS364" i="46"/>
  <c r="AR364" i="46"/>
  <c r="AQ364" i="46"/>
  <c r="AO364" i="46"/>
  <c r="AP364" i="46" s="1"/>
  <c r="AN364" i="46"/>
  <c r="AM364" i="46"/>
  <c r="AL364" i="46"/>
  <c r="AK364" i="46"/>
  <c r="AJ364" i="46"/>
  <c r="AI364" i="46"/>
  <c r="AH364" i="46"/>
  <c r="AF364" i="46"/>
  <c r="AG364" i="46" s="1"/>
  <c r="AE364" i="46"/>
  <c r="AC364" i="46"/>
  <c r="W364" i="46"/>
  <c r="V364" i="46"/>
  <c r="U364" i="46"/>
  <c r="T364" i="46"/>
  <c r="S364" i="46"/>
  <c r="R364" i="46"/>
  <c r="Q364" i="46"/>
  <c r="BS363" i="46"/>
  <c r="BM363" i="46"/>
  <c r="BL363" i="46"/>
  <c r="BJ363" i="46"/>
  <c r="BI363" i="46"/>
  <c r="AW363" i="46"/>
  <c r="AV363" i="46"/>
  <c r="AX363" i="46" s="1"/>
  <c r="BT363" i="46" s="1"/>
  <c r="AT363" i="46"/>
  <c r="AS363" i="46"/>
  <c r="AQ363" i="46"/>
  <c r="AO363" i="46"/>
  <c r="AP363" i="46" s="1"/>
  <c r="AN363" i="46"/>
  <c r="AM363" i="46"/>
  <c r="AL363" i="46"/>
  <c r="AR363" i="46" s="1"/>
  <c r="AK363" i="46"/>
  <c r="AJ363" i="46"/>
  <c r="AI363" i="46"/>
  <c r="AH363" i="46"/>
  <c r="AE363" i="46"/>
  <c r="AF363" i="46" s="1"/>
  <c r="AG363" i="46" s="1"/>
  <c r="AC363" i="46"/>
  <c r="W363" i="46"/>
  <c r="V363" i="46"/>
  <c r="U363" i="46"/>
  <c r="T363" i="46"/>
  <c r="S363" i="46"/>
  <c r="R363" i="46"/>
  <c r="Q363" i="46"/>
  <c r="BS362" i="46"/>
  <c r="BM362" i="46"/>
  <c r="BL362" i="46"/>
  <c r="BJ362" i="46"/>
  <c r="BI362" i="46"/>
  <c r="AX362" i="46"/>
  <c r="BT362" i="46" s="1"/>
  <c r="AW362" i="46"/>
  <c r="BP362" i="46" s="1"/>
  <c r="AV362" i="46"/>
  <c r="AT362" i="46"/>
  <c r="AS362" i="46"/>
  <c r="BO362" i="46" s="1"/>
  <c r="AQ362" i="46"/>
  <c r="AO362" i="46"/>
  <c r="AP362" i="46" s="1"/>
  <c r="AN362" i="46"/>
  <c r="AM362" i="46"/>
  <c r="AL362" i="46"/>
  <c r="AR362" i="46" s="1"/>
  <c r="AK362" i="46"/>
  <c r="AU362" i="46" s="1"/>
  <c r="AJ362" i="46"/>
  <c r="AI362" i="46"/>
  <c r="AH362" i="46"/>
  <c r="AE362" i="46"/>
  <c r="AF362" i="46" s="1"/>
  <c r="AG362" i="46" s="1"/>
  <c r="AC362" i="46"/>
  <c r="W362" i="46"/>
  <c r="V362" i="46"/>
  <c r="U362" i="46"/>
  <c r="T362" i="46"/>
  <c r="S362" i="46"/>
  <c r="R362" i="46"/>
  <c r="Q362" i="46"/>
  <c r="BS361" i="46"/>
  <c r="BM361" i="46"/>
  <c r="BL361" i="46"/>
  <c r="BJ361" i="46"/>
  <c r="BI361" i="46"/>
  <c r="BG361" i="46"/>
  <c r="BH361" i="46" s="1"/>
  <c r="AW361" i="46"/>
  <c r="AV361" i="46"/>
  <c r="AT361" i="46"/>
  <c r="AS361" i="46"/>
  <c r="BO361" i="46" s="1"/>
  <c r="AR361" i="46"/>
  <c r="AQ361" i="46"/>
  <c r="AO361" i="46"/>
  <c r="AP361" i="46" s="1"/>
  <c r="AN361" i="46"/>
  <c r="AM361" i="46"/>
  <c r="AL361" i="46"/>
  <c r="AK361" i="46"/>
  <c r="BK361" i="46" s="1"/>
  <c r="AJ361" i="46"/>
  <c r="AI361" i="46"/>
  <c r="AH361" i="46"/>
  <c r="AE361" i="46"/>
  <c r="BP361" i="46" s="1"/>
  <c r="AC361" i="46"/>
  <c r="W361" i="46"/>
  <c r="V361" i="46"/>
  <c r="U361" i="46"/>
  <c r="T361" i="46"/>
  <c r="S361" i="46"/>
  <c r="R361" i="46"/>
  <c r="Q361" i="46"/>
  <c r="BS360" i="46"/>
  <c r="BP360" i="46"/>
  <c r="BM360" i="46"/>
  <c r="BL360" i="46"/>
  <c r="BJ360" i="46"/>
  <c r="BI360" i="46"/>
  <c r="AW360" i="46"/>
  <c r="BG360" i="46" s="1"/>
  <c r="BH360" i="46" s="1"/>
  <c r="AV360" i="46"/>
  <c r="AT360" i="46"/>
  <c r="AS360" i="46"/>
  <c r="AQ360" i="46"/>
  <c r="AO360" i="46"/>
  <c r="AP360" i="46" s="1"/>
  <c r="AN360" i="46"/>
  <c r="AM360" i="46"/>
  <c r="AL360" i="46"/>
  <c r="AR360" i="46" s="1"/>
  <c r="AK360" i="46"/>
  <c r="AJ360" i="46"/>
  <c r="AI360" i="46"/>
  <c r="AH360" i="46"/>
  <c r="AF360" i="46"/>
  <c r="AG360" i="46" s="1"/>
  <c r="AE360" i="46"/>
  <c r="AC360" i="46"/>
  <c r="W360" i="46"/>
  <c r="V360" i="46"/>
  <c r="U360" i="46"/>
  <c r="T360" i="46"/>
  <c r="S360" i="46"/>
  <c r="R360" i="46"/>
  <c r="Q360" i="46"/>
  <c r="BS359" i="46"/>
  <c r="BN359" i="46"/>
  <c r="BM359" i="46"/>
  <c r="BL359" i="46"/>
  <c r="BJ359" i="46"/>
  <c r="BI359" i="46"/>
  <c r="AX359" i="46"/>
  <c r="BT359" i="46" s="1"/>
  <c r="AW359" i="46"/>
  <c r="AV359" i="46"/>
  <c r="AT359" i="46"/>
  <c r="AS359" i="46"/>
  <c r="BO359" i="46" s="1"/>
  <c r="AQ359" i="46"/>
  <c r="AO359" i="46"/>
  <c r="AP359" i="46" s="1"/>
  <c r="AN359" i="46"/>
  <c r="AM359" i="46"/>
  <c r="AL359" i="46"/>
  <c r="AR359" i="46" s="1"/>
  <c r="AK359" i="46"/>
  <c r="AJ359" i="46"/>
  <c r="AI359" i="46"/>
  <c r="AH359" i="46"/>
  <c r="AE359" i="46"/>
  <c r="AF359" i="46" s="1"/>
  <c r="AG359" i="46" s="1"/>
  <c r="AC359" i="46"/>
  <c r="W359" i="46"/>
  <c r="V359" i="46"/>
  <c r="U359" i="46"/>
  <c r="T359" i="46"/>
  <c r="S359" i="46"/>
  <c r="R359" i="46"/>
  <c r="Q359" i="46"/>
  <c r="BS358" i="46"/>
  <c r="BO358" i="46"/>
  <c r="BM358" i="46"/>
  <c r="BL358" i="46"/>
  <c r="BJ358" i="46"/>
  <c r="BI358" i="46"/>
  <c r="BG358" i="46"/>
  <c r="BH358" i="46" s="1"/>
  <c r="AX358" i="46"/>
  <c r="BT358" i="46" s="1"/>
  <c r="AW358" i="46"/>
  <c r="AV358" i="46"/>
  <c r="AT358" i="46"/>
  <c r="AS358" i="46"/>
  <c r="AQ358" i="46"/>
  <c r="AP358" i="46"/>
  <c r="AO358" i="46"/>
  <c r="AN358" i="46"/>
  <c r="AM358" i="46"/>
  <c r="AL358" i="46"/>
  <c r="AR358" i="46" s="1"/>
  <c r="AK358" i="46"/>
  <c r="AU358" i="46" s="1"/>
  <c r="AJ358" i="46"/>
  <c r="AI358" i="46"/>
  <c r="AH358" i="46"/>
  <c r="AE358" i="46"/>
  <c r="AC358" i="46"/>
  <c r="W358" i="46"/>
  <c r="V358" i="46"/>
  <c r="U358" i="46"/>
  <c r="T358" i="46"/>
  <c r="S358" i="46"/>
  <c r="R358" i="46"/>
  <c r="Q358" i="46"/>
  <c r="BS357" i="46"/>
  <c r="BN357" i="46"/>
  <c r="BM357" i="46"/>
  <c r="BL357" i="46"/>
  <c r="BO357" i="46" s="1"/>
  <c r="BJ357" i="46"/>
  <c r="BI357" i="46"/>
  <c r="BG357" i="46"/>
  <c r="BH357" i="46" s="1"/>
  <c r="AW357" i="46"/>
  <c r="BP357" i="46" s="1"/>
  <c r="AV357" i="46"/>
  <c r="AU357" i="46"/>
  <c r="AT357" i="46"/>
  <c r="AS357" i="46"/>
  <c r="AR357" i="46"/>
  <c r="AQ357" i="46"/>
  <c r="AO357" i="46"/>
  <c r="AP357" i="46" s="1"/>
  <c r="AN357" i="46"/>
  <c r="AM357" i="46"/>
  <c r="AL357" i="46"/>
  <c r="AK357" i="46"/>
  <c r="AJ357" i="46"/>
  <c r="AI357" i="46"/>
  <c r="AH357" i="46"/>
  <c r="AF357" i="46"/>
  <c r="AG357" i="46" s="1"/>
  <c r="AE357" i="46"/>
  <c r="AC357" i="46"/>
  <c r="W357" i="46"/>
  <c r="V357" i="46"/>
  <c r="U357" i="46"/>
  <c r="T357" i="46"/>
  <c r="S357" i="46"/>
  <c r="R357" i="46"/>
  <c r="Q357" i="46"/>
  <c r="BS356" i="46"/>
  <c r="BP356" i="46"/>
  <c r="BM356" i="46"/>
  <c r="BL356" i="46"/>
  <c r="BJ356" i="46"/>
  <c r="BI356" i="46"/>
  <c r="AW356" i="46"/>
  <c r="AV356" i="46"/>
  <c r="AX356" i="46" s="1"/>
  <c r="BT356" i="46" s="1"/>
  <c r="AT356" i="46"/>
  <c r="AS356" i="46"/>
  <c r="AQ356" i="46"/>
  <c r="AO356" i="46"/>
  <c r="AP356" i="46" s="1"/>
  <c r="AN356" i="46"/>
  <c r="AM356" i="46"/>
  <c r="AL356" i="46"/>
  <c r="AR356" i="46" s="1"/>
  <c r="AK356" i="46"/>
  <c r="AJ356" i="46"/>
  <c r="AI356" i="46"/>
  <c r="AH356" i="46"/>
  <c r="AG356" i="46"/>
  <c r="AF356" i="46"/>
  <c r="AE356" i="46"/>
  <c r="AC356" i="46"/>
  <c r="W356" i="46"/>
  <c r="V356" i="46"/>
  <c r="U356" i="46"/>
  <c r="T356" i="46"/>
  <c r="S356" i="46"/>
  <c r="R356" i="46"/>
  <c r="Q356" i="46"/>
  <c r="BS355" i="46"/>
  <c r="BM355" i="46"/>
  <c r="BL355" i="46"/>
  <c r="BJ355" i="46"/>
  <c r="BI355" i="46"/>
  <c r="AX355" i="46"/>
  <c r="BT355" i="46" s="1"/>
  <c r="AW355" i="46"/>
  <c r="AV355" i="46"/>
  <c r="AT355" i="46"/>
  <c r="AS355" i="46"/>
  <c r="AQ355" i="46"/>
  <c r="AO355" i="46"/>
  <c r="AP355" i="46" s="1"/>
  <c r="AN355" i="46"/>
  <c r="AM355" i="46"/>
  <c r="AL355" i="46"/>
  <c r="AR355" i="46" s="1"/>
  <c r="AK355" i="46"/>
  <c r="AJ355" i="46"/>
  <c r="AI355" i="46"/>
  <c r="AH355" i="46"/>
  <c r="AE355" i="46"/>
  <c r="AF355" i="46" s="1"/>
  <c r="AG355" i="46" s="1"/>
  <c r="AC355" i="46"/>
  <c r="W355" i="46"/>
  <c r="V355" i="46"/>
  <c r="U355" i="46"/>
  <c r="T355" i="46"/>
  <c r="S355" i="46"/>
  <c r="R355" i="46"/>
  <c r="Q355" i="46"/>
  <c r="BS354" i="46"/>
  <c r="BO354" i="46"/>
  <c r="BM354" i="46"/>
  <c r="BL354" i="46"/>
  <c r="BJ354" i="46"/>
  <c r="BI354" i="46"/>
  <c r="AX354" i="46"/>
  <c r="BT354" i="46" s="1"/>
  <c r="AW354" i="46"/>
  <c r="BG354" i="46" s="1"/>
  <c r="BH354" i="46" s="1"/>
  <c r="AV354" i="46"/>
  <c r="AT354" i="46"/>
  <c r="AS354" i="46"/>
  <c r="AQ354" i="46"/>
  <c r="AO354" i="46"/>
  <c r="AP354" i="46" s="1"/>
  <c r="AN354" i="46"/>
  <c r="AM354" i="46"/>
  <c r="AL354" i="46"/>
  <c r="AR354" i="46" s="1"/>
  <c r="AK354" i="46"/>
  <c r="AJ354" i="46"/>
  <c r="AI354" i="46"/>
  <c r="AH354" i="46"/>
  <c r="AE354" i="46"/>
  <c r="AF354" i="46" s="1"/>
  <c r="AG354" i="46" s="1"/>
  <c r="AC354" i="46"/>
  <c r="W354" i="46"/>
  <c r="V354" i="46"/>
  <c r="U354" i="46"/>
  <c r="T354" i="46"/>
  <c r="S354" i="46"/>
  <c r="R354" i="46"/>
  <c r="Q354" i="46"/>
  <c r="BS353" i="46"/>
  <c r="BM353" i="46"/>
  <c r="BL353" i="46"/>
  <c r="BJ353" i="46"/>
  <c r="BI353" i="46"/>
  <c r="AW353" i="46"/>
  <c r="AV353" i="46"/>
  <c r="AT353" i="46"/>
  <c r="AS353" i="46"/>
  <c r="AR353" i="46"/>
  <c r="AQ353" i="46"/>
  <c r="AO353" i="46"/>
  <c r="AP353" i="46" s="1"/>
  <c r="AN353" i="46"/>
  <c r="AM353" i="46"/>
  <c r="AL353" i="46"/>
  <c r="AK353" i="46"/>
  <c r="AJ353" i="46"/>
  <c r="AI353" i="46"/>
  <c r="AH353" i="46"/>
  <c r="AE353" i="46"/>
  <c r="AF353" i="46" s="1"/>
  <c r="AG353" i="46" s="1"/>
  <c r="AC353" i="46"/>
  <c r="W353" i="46"/>
  <c r="V353" i="46"/>
  <c r="U353" i="46"/>
  <c r="T353" i="46"/>
  <c r="S353" i="46"/>
  <c r="R353" i="46"/>
  <c r="Q353" i="46"/>
  <c r="BS352" i="46"/>
  <c r="BM352" i="46"/>
  <c r="BL352" i="46"/>
  <c r="BJ352" i="46"/>
  <c r="BI352" i="46"/>
  <c r="AW352" i="46"/>
  <c r="BP352" i="46" s="1"/>
  <c r="AV352" i="46"/>
  <c r="AX352" i="46" s="1"/>
  <c r="BT352" i="46" s="1"/>
  <c r="AT352" i="46"/>
  <c r="AS352" i="46"/>
  <c r="AQ352" i="46"/>
  <c r="AO352" i="46"/>
  <c r="AP352" i="46" s="1"/>
  <c r="AN352" i="46"/>
  <c r="AM352" i="46"/>
  <c r="AL352" i="46"/>
  <c r="AR352" i="46" s="1"/>
  <c r="AK352" i="46"/>
  <c r="AJ352" i="46"/>
  <c r="AI352" i="46"/>
  <c r="AH352" i="46"/>
  <c r="AG352" i="46"/>
  <c r="AE352" i="46"/>
  <c r="AF352" i="46" s="1"/>
  <c r="AC352" i="46"/>
  <c r="W352" i="46"/>
  <c r="V352" i="46"/>
  <c r="U352" i="46"/>
  <c r="T352" i="46"/>
  <c r="S352" i="46"/>
  <c r="R352" i="46"/>
  <c r="Q352" i="46"/>
  <c r="BS351" i="46"/>
  <c r="BM351" i="46"/>
  <c r="BL351" i="46"/>
  <c r="BJ351" i="46"/>
  <c r="BN351" i="46" s="1"/>
  <c r="BI351" i="46"/>
  <c r="BB351" i="46"/>
  <c r="AW351" i="46"/>
  <c r="AV351" i="46"/>
  <c r="AX351" i="46" s="1"/>
  <c r="AT351" i="46"/>
  <c r="AS351" i="46"/>
  <c r="AQ351" i="46"/>
  <c r="AO351" i="46"/>
  <c r="AP351" i="46" s="1"/>
  <c r="AN351" i="46"/>
  <c r="AM351" i="46"/>
  <c r="AL351" i="46"/>
  <c r="AR351" i="46" s="1"/>
  <c r="AK351" i="46"/>
  <c r="AU351" i="46" s="1"/>
  <c r="BF351" i="46" s="1"/>
  <c r="AJ351" i="46"/>
  <c r="AI351" i="46"/>
  <c r="AH351" i="46"/>
  <c r="AE351" i="46"/>
  <c r="AF351" i="46" s="1"/>
  <c r="AG351" i="46" s="1"/>
  <c r="AC351" i="46"/>
  <c r="W351" i="46"/>
  <c r="V351" i="46"/>
  <c r="U351" i="46"/>
  <c r="T351" i="46"/>
  <c r="S351" i="46"/>
  <c r="R351" i="46"/>
  <c r="Q351" i="46"/>
  <c r="BS350" i="46"/>
  <c r="BO350" i="46"/>
  <c r="BM350" i="46"/>
  <c r="BL350" i="46"/>
  <c r="BJ350" i="46"/>
  <c r="BI350" i="46"/>
  <c r="BG350" i="46"/>
  <c r="BH350" i="46" s="1"/>
  <c r="AW350" i="46"/>
  <c r="AV350" i="46"/>
  <c r="AU350" i="46"/>
  <c r="AT350" i="46"/>
  <c r="AS350" i="46"/>
  <c r="AQ350" i="46"/>
  <c r="AP350" i="46"/>
  <c r="AO350" i="46"/>
  <c r="AN350" i="46"/>
  <c r="AM350" i="46"/>
  <c r="AL350" i="46"/>
  <c r="AR350" i="46" s="1"/>
  <c r="AK350" i="46"/>
  <c r="AJ350" i="46"/>
  <c r="AI350" i="46"/>
  <c r="AH350" i="46"/>
  <c r="AE350" i="46"/>
  <c r="AF350" i="46" s="1"/>
  <c r="AG350" i="46" s="1"/>
  <c r="AC350" i="46"/>
  <c r="W350" i="46"/>
  <c r="V350" i="46"/>
  <c r="U350" i="46"/>
  <c r="T350" i="46"/>
  <c r="S350" i="46"/>
  <c r="R350" i="46"/>
  <c r="Q350" i="46"/>
  <c r="BS349" i="46"/>
  <c r="BN349" i="46"/>
  <c r="BM349" i="46"/>
  <c r="BL349" i="46"/>
  <c r="BJ349" i="46"/>
  <c r="BI349" i="46"/>
  <c r="AW349" i="46"/>
  <c r="BG349" i="46" s="1"/>
  <c r="BH349" i="46" s="1"/>
  <c r="AV349" i="46"/>
  <c r="AX349" i="46" s="1"/>
  <c r="BT349" i="46" s="1"/>
  <c r="AU349" i="46"/>
  <c r="BB349" i="46" s="1"/>
  <c r="AT349" i="46"/>
  <c r="AS349" i="46"/>
  <c r="AQ349" i="46"/>
  <c r="AP349" i="46"/>
  <c r="AO349" i="46"/>
  <c r="AN349" i="46"/>
  <c r="AM349" i="46"/>
  <c r="AL349" i="46"/>
  <c r="AR349" i="46" s="1"/>
  <c r="AK349" i="46"/>
  <c r="AJ349" i="46"/>
  <c r="AI349" i="46"/>
  <c r="AH349" i="46"/>
  <c r="AE349" i="46"/>
  <c r="BP349" i="46" s="1"/>
  <c r="AC349" i="46"/>
  <c r="W349" i="46"/>
  <c r="V349" i="46"/>
  <c r="U349" i="46"/>
  <c r="T349" i="46"/>
  <c r="S349" i="46"/>
  <c r="R349" i="46"/>
  <c r="Q349" i="46"/>
  <c r="BS348" i="46"/>
  <c r="BM348" i="46"/>
  <c r="BL348" i="46"/>
  <c r="BJ348" i="46"/>
  <c r="BI348" i="46"/>
  <c r="AW348" i="46"/>
  <c r="AV348" i="46"/>
  <c r="AX348" i="46" s="1"/>
  <c r="AT348" i="46"/>
  <c r="AS348" i="46"/>
  <c r="AR348" i="46"/>
  <c r="AQ348" i="46"/>
  <c r="AO348" i="46"/>
  <c r="AP348" i="46" s="1"/>
  <c r="AN348" i="46"/>
  <c r="AM348" i="46"/>
  <c r="AL348" i="46"/>
  <c r="AK348" i="46"/>
  <c r="AJ348" i="46"/>
  <c r="AI348" i="46"/>
  <c r="AH348" i="46"/>
  <c r="AE348" i="46"/>
  <c r="AF348" i="46" s="1"/>
  <c r="AG348" i="46" s="1"/>
  <c r="AC348" i="46"/>
  <c r="W348" i="46"/>
  <c r="V348" i="46"/>
  <c r="U348" i="46"/>
  <c r="T348" i="46"/>
  <c r="S348" i="46"/>
  <c r="R348" i="46"/>
  <c r="Q348" i="46"/>
  <c r="BS347" i="46"/>
  <c r="BM347" i="46"/>
  <c r="BL347" i="46"/>
  <c r="BO347" i="46" s="1"/>
  <c r="BJ347" i="46"/>
  <c r="BI347" i="46"/>
  <c r="AW347" i="46"/>
  <c r="AV347" i="46"/>
  <c r="AX347" i="46" s="1"/>
  <c r="AT347" i="46"/>
  <c r="AS347" i="46"/>
  <c r="AQ347" i="46"/>
  <c r="AO347" i="46"/>
  <c r="AP347" i="46" s="1"/>
  <c r="AN347" i="46"/>
  <c r="AM347" i="46"/>
  <c r="AL347" i="46"/>
  <c r="AR347" i="46" s="1"/>
  <c r="AK347" i="46"/>
  <c r="AJ347" i="46"/>
  <c r="AI347" i="46"/>
  <c r="AH347" i="46"/>
  <c r="AE347" i="46"/>
  <c r="AF347" i="46" s="1"/>
  <c r="AG347" i="46" s="1"/>
  <c r="AC347" i="46"/>
  <c r="W347" i="46"/>
  <c r="V347" i="46"/>
  <c r="U347" i="46"/>
  <c r="T347" i="46"/>
  <c r="S347" i="46"/>
  <c r="R347" i="46"/>
  <c r="Q347" i="46"/>
  <c r="BS346" i="46"/>
  <c r="BM346" i="46"/>
  <c r="BL346" i="46"/>
  <c r="BO346" i="46" s="1"/>
  <c r="BJ346" i="46"/>
  <c r="BI346" i="46"/>
  <c r="AW346" i="46"/>
  <c r="AV346" i="46"/>
  <c r="AX346" i="46" s="1"/>
  <c r="BT346" i="46" s="1"/>
  <c r="AT346" i="46"/>
  <c r="AS346" i="46"/>
  <c r="AQ346" i="46"/>
  <c r="AO346" i="46"/>
  <c r="AP346" i="46" s="1"/>
  <c r="AN346" i="46"/>
  <c r="AM346" i="46"/>
  <c r="AL346" i="46"/>
  <c r="AR346" i="46" s="1"/>
  <c r="AK346" i="46"/>
  <c r="BN346" i="46" s="1"/>
  <c r="AJ346" i="46"/>
  <c r="AI346" i="46"/>
  <c r="AH346" i="46"/>
  <c r="AE346" i="46"/>
  <c r="AF346" i="46" s="1"/>
  <c r="AG346" i="46" s="1"/>
  <c r="AC346" i="46"/>
  <c r="W346" i="46"/>
  <c r="V346" i="46"/>
  <c r="U346" i="46"/>
  <c r="T346" i="46"/>
  <c r="S346" i="46"/>
  <c r="R346" i="46"/>
  <c r="Q346" i="46"/>
  <c r="BS345" i="46"/>
  <c r="BM345" i="46"/>
  <c r="BL345" i="46"/>
  <c r="BJ345" i="46"/>
  <c r="BI345" i="46"/>
  <c r="BG345" i="46"/>
  <c r="BH345" i="46" s="1"/>
  <c r="AW345" i="46"/>
  <c r="AV345" i="46"/>
  <c r="AT345" i="46"/>
  <c r="AS345" i="46"/>
  <c r="BO345" i="46" s="1"/>
  <c r="AQ345" i="46"/>
  <c r="AO345" i="46"/>
  <c r="AP345" i="46" s="1"/>
  <c r="AN345" i="46"/>
  <c r="AM345" i="46"/>
  <c r="AL345" i="46"/>
  <c r="AR345" i="46" s="1"/>
  <c r="AK345" i="46"/>
  <c r="BN345" i="46" s="1"/>
  <c r="AJ345" i="46"/>
  <c r="AI345" i="46"/>
  <c r="AH345" i="46"/>
  <c r="AE345" i="46"/>
  <c r="AF345" i="46" s="1"/>
  <c r="AG345" i="46" s="1"/>
  <c r="AC345" i="46"/>
  <c r="W345" i="46"/>
  <c r="V345" i="46"/>
  <c r="U345" i="46"/>
  <c r="T345" i="46"/>
  <c r="S345" i="46"/>
  <c r="R345" i="46"/>
  <c r="Q345" i="46"/>
  <c r="BS344" i="46"/>
  <c r="BM344" i="46"/>
  <c r="BL344" i="46"/>
  <c r="BJ344" i="46"/>
  <c r="BI344" i="46"/>
  <c r="AW344" i="46"/>
  <c r="AV344" i="46"/>
  <c r="AT344" i="46"/>
  <c r="AS344" i="46"/>
  <c r="AQ344" i="46"/>
  <c r="AP344" i="46"/>
  <c r="AO344" i="46"/>
  <c r="AN344" i="46"/>
  <c r="AM344" i="46"/>
  <c r="AL344" i="46"/>
  <c r="AR344" i="46" s="1"/>
  <c r="AK344" i="46"/>
  <c r="AJ344" i="46"/>
  <c r="AI344" i="46"/>
  <c r="AH344" i="46"/>
  <c r="AE344" i="46"/>
  <c r="AF344" i="46" s="1"/>
  <c r="AG344" i="46" s="1"/>
  <c r="AC344" i="46"/>
  <c r="W344" i="46"/>
  <c r="V344" i="46"/>
  <c r="U344" i="46"/>
  <c r="T344" i="46"/>
  <c r="S344" i="46"/>
  <c r="R344" i="46"/>
  <c r="Q344" i="46"/>
  <c r="BS343" i="46"/>
  <c r="BM343" i="46"/>
  <c r="BL343" i="46"/>
  <c r="BJ343" i="46"/>
  <c r="BI343" i="46"/>
  <c r="AW343" i="46"/>
  <c r="AV343" i="46"/>
  <c r="AT343" i="46"/>
  <c r="AS343" i="46"/>
  <c r="AQ343" i="46"/>
  <c r="AO343" i="46"/>
  <c r="AP343" i="46" s="1"/>
  <c r="AN343" i="46"/>
  <c r="AM343" i="46"/>
  <c r="AL343" i="46"/>
  <c r="AR343" i="46" s="1"/>
  <c r="AK343" i="46"/>
  <c r="AJ343" i="46"/>
  <c r="AI343" i="46"/>
  <c r="AH343" i="46"/>
  <c r="AE343" i="46"/>
  <c r="AF343" i="46" s="1"/>
  <c r="AG343" i="46" s="1"/>
  <c r="AC343" i="46"/>
  <c r="W343" i="46"/>
  <c r="V343" i="46"/>
  <c r="U343" i="46"/>
  <c r="T343" i="46"/>
  <c r="S343" i="46"/>
  <c r="R343" i="46"/>
  <c r="Q343" i="46"/>
  <c r="BS342" i="46"/>
  <c r="BM342" i="46"/>
  <c r="BL342" i="46"/>
  <c r="BO342" i="46" s="1"/>
  <c r="BJ342" i="46"/>
  <c r="BN342" i="46" s="1"/>
  <c r="BI342" i="46"/>
  <c r="BF342" i="46"/>
  <c r="AW342" i="46"/>
  <c r="BG342" i="46" s="1"/>
  <c r="BH342" i="46" s="1"/>
  <c r="AV342" i="46"/>
  <c r="BE342" i="46" s="1"/>
  <c r="AU342" i="46"/>
  <c r="BB342" i="46" s="1"/>
  <c r="AT342" i="46"/>
  <c r="AS342" i="46"/>
  <c r="AR342" i="46"/>
  <c r="AQ342" i="46"/>
  <c r="AP342" i="46"/>
  <c r="AO342" i="46"/>
  <c r="AN342" i="46"/>
  <c r="AM342" i="46"/>
  <c r="AL342" i="46"/>
  <c r="AK342" i="46"/>
  <c r="AJ342" i="46"/>
  <c r="AI342" i="46"/>
  <c r="AH342" i="46"/>
  <c r="AE342" i="46"/>
  <c r="AF342" i="46" s="1"/>
  <c r="AG342" i="46" s="1"/>
  <c r="AC342" i="46"/>
  <c r="W342" i="46"/>
  <c r="V342" i="46"/>
  <c r="U342" i="46"/>
  <c r="T342" i="46"/>
  <c r="S342" i="46"/>
  <c r="R342" i="46"/>
  <c r="Q342" i="46"/>
  <c r="BS341" i="46"/>
  <c r="BM341" i="46"/>
  <c r="BL341" i="46"/>
  <c r="BJ341" i="46"/>
  <c r="BI341" i="46"/>
  <c r="AW341" i="46"/>
  <c r="BG341" i="46" s="1"/>
  <c r="BH341" i="46" s="1"/>
  <c r="AV341" i="46"/>
  <c r="AX341" i="46" s="1"/>
  <c r="AT341" i="46"/>
  <c r="AS341" i="46"/>
  <c r="AQ341" i="46"/>
  <c r="AO341" i="46"/>
  <c r="AP341" i="46" s="1"/>
  <c r="AN341" i="46"/>
  <c r="AM341" i="46"/>
  <c r="AL341" i="46"/>
  <c r="AR341" i="46" s="1"/>
  <c r="AK341" i="46"/>
  <c r="AU341" i="46" s="1"/>
  <c r="BB341" i="46" s="1"/>
  <c r="AJ341" i="46"/>
  <c r="AI341" i="46"/>
  <c r="AH341" i="46"/>
  <c r="AE341" i="46"/>
  <c r="AF341" i="46" s="1"/>
  <c r="AG341" i="46" s="1"/>
  <c r="AC341" i="46"/>
  <c r="W341" i="46"/>
  <c r="V341" i="46"/>
  <c r="U341" i="46"/>
  <c r="T341" i="46"/>
  <c r="S341" i="46"/>
  <c r="R341" i="46"/>
  <c r="Q341" i="46"/>
  <c r="BS340" i="46"/>
  <c r="BM340" i="46"/>
  <c r="BL340" i="46"/>
  <c r="BJ340" i="46"/>
  <c r="BI340" i="46"/>
  <c r="AW340" i="46"/>
  <c r="AV340" i="46"/>
  <c r="AX340" i="46" s="1"/>
  <c r="AT340" i="46"/>
  <c r="AS340" i="46"/>
  <c r="BO340" i="46" s="1"/>
  <c r="AQ340" i="46"/>
  <c r="AO340" i="46"/>
  <c r="AP340" i="46" s="1"/>
  <c r="AN340" i="46"/>
  <c r="AM340" i="46"/>
  <c r="AL340" i="46"/>
  <c r="AR340" i="46" s="1"/>
  <c r="AK340" i="46"/>
  <c r="AJ340" i="46"/>
  <c r="AI340" i="46"/>
  <c r="AH340" i="46"/>
  <c r="AE340" i="46"/>
  <c r="AF340" i="46" s="1"/>
  <c r="AG340" i="46" s="1"/>
  <c r="AC340" i="46"/>
  <c r="W340" i="46"/>
  <c r="V340" i="46"/>
  <c r="U340" i="46"/>
  <c r="T340" i="46"/>
  <c r="S340" i="46"/>
  <c r="R340" i="46"/>
  <c r="Q340" i="46"/>
  <c r="BS339" i="46"/>
  <c r="BM339" i="46"/>
  <c r="BL339" i="46"/>
  <c r="BJ339" i="46"/>
  <c r="BI339" i="46"/>
  <c r="AX339" i="46"/>
  <c r="AY339" i="46" s="1"/>
  <c r="AW339" i="46"/>
  <c r="AV339" i="46"/>
  <c r="AT339" i="46"/>
  <c r="AS339" i="46"/>
  <c r="BO339" i="46" s="1"/>
  <c r="AQ339" i="46"/>
  <c r="AP339" i="46"/>
  <c r="AO339" i="46"/>
  <c r="AN339" i="46"/>
  <c r="AM339" i="46"/>
  <c r="AL339" i="46"/>
  <c r="AR339" i="46" s="1"/>
  <c r="AK339" i="46"/>
  <c r="BN339" i="46" s="1"/>
  <c r="AJ339" i="46"/>
  <c r="AI339" i="46"/>
  <c r="AH339" i="46"/>
  <c r="AE339" i="46"/>
  <c r="AF339" i="46" s="1"/>
  <c r="AG339" i="46" s="1"/>
  <c r="AC339" i="46"/>
  <c r="W339" i="46"/>
  <c r="V339" i="46"/>
  <c r="U339" i="46"/>
  <c r="T339" i="46"/>
  <c r="S339" i="46"/>
  <c r="R339" i="46"/>
  <c r="Q339" i="46"/>
  <c r="BS338" i="46"/>
  <c r="BM338" i="46"/>
  <c r="BL338" i="46"/>
  <c r="BJ338" i="46"/>
  <c r="BN338" i="46" s="1"/>
  <c r="BI338" i="46"/>
  <c r="AX338" i="46"/>
  <c r="BT338" i="46" s="1"/>
  <c r="AW338" i="46"/>
  <c r="AV338" i="46"/>
  <c r="AT338" i="46"/>
  <c r="AS338" i="46"/>
  <c r="AQ338" i="46"/>
  <c r="AO338" i="46"/>
  <c r="AP338" i="46" s="1"/>
  <c r="AN338" i="46"/>
  <c r="AM338" i="46"/>
  <c r="AL338" i="46"/>
  <c r="AR338" i="46" s="1"/>
  <c r="AK338" i="46"/>
  <c r="AU338" i="46" s="1"/>
  <c r="BB338" i="46" s="1"/>
  <c r="AJ338" i="46"/>
  <c r="AI338" i="46"/>
  <c r="AH338" i="46"/>
  <c r="AE338" i="46"/>
  <c r="AF338" i="46" s="1"/>
  <c r="AG338" i="46" s="1"/>
  <c r="AC338" i="46"/>
  <c r="W338" i="46"/>
  <c r="V338" i="46"/>
  <c r="U338" i="46"/>
  <c r="T338" i="46"/>
  <c r="S338" i="46"/>
  <c r="R338" i="46"/>
  <c r="Q338" i="46"/>
  <c r="BS337" i="46"/>
  <c r="BM337" i="46"/>
  <c r="BL337" i="46"/>
  <c r="BJ337" i="46"/>
  <c r="BI337" i="46"/>
  <c r="AW337" i="46"/>
  <c r="AV337" i="46"/>
  <c r="AT337" i="46"/>
  <c r="AS337" i="46"/>
  <c r="BO337" i="46" s="1"/>
  <c r="AQ337" i="46"/>
  <c r="AO337" i="46"/>
  <c r="AP337" i="46" s="1"/>
  <c r="AN337" i="46"/>
  <c r="AM337" i="46"/>
  <c r="AL337" i="46"/>
  <c r="AR337" i="46" s="1"/>
  <c r="AK337" i="46"/>
  <c r="AJ337" i="46"/>
  <c r="AI337" i="46"/>
  <c r="AH337" i="46"/>
  <c r="AE337" i="46"/>
  <c r="AF337" i="46" s="1"/>
  <c r="AG337" i="46" s="1"/>
  <c r="AC337" i="46"/>
  <c r="W337" i="46"/>
  <c r="V337" i="46"/>
  <c r="U337" i="46"/>
  <c r="T337" i="46"/>
  <c r="S337" i="46"/>
  <c r="R337" i="46"/>
  <c r="Q337" i="46"/>
  <c r="BS336" i="46"/>
  <c r="BM336" i="46"/>
  <c r="BL336" i="46"/>
  <c r="BJ336" i="46"/>
  <c r="BI336" i="46"/>
  <c r="AW336" i="46"/>
  <c r="AV336" i="46"/>
  <c r="AX336" i="46" s="1"/>
  <c r="BT336" i="46" s="1"/>
  <c r="AT336" i="46"/>
  <c r="AS336" i="46"/>
  <c r="AQ336" i="46"/>
  <c r="AO336" i="46"/>
  <c r="AP336" i="46" s="1"/>
  <c r="AN336" i="46"/>
  <c r="AM336" i="46"/>
  <c r="AL336" i="46"/>
  <c r="AR336" i="46" s="1"/>
  <c r="AK336" i="46"/>
  <c r="AJ336" i="46"/>
  <c r="AI336" i="46"/>
  <c r="AH336" i="46"/>
  <c r="AE336" i="46"/>
  <c r="AF336" i="46" s="1"/>
  <c r="AG336" i="46" s="1"/>
  <c r="AC336" i="46"/>
  <c r="W336" i="46"/>
  <c r="V336" i="46"/>
  <c r="U336" i="46"/>
  <c r="T336" i="46"/>
  <c r="S336" i="46"/>
  <c r="R336" i="46"/>
  <c r="Q336" i="46"/>
  <c r="BS335" i="46"/>
  <c r="BM335" i="46"/>
  <c r="BL335" i="46"/>
  <c r="BJ335" i="46"/>
  <c r="BI335" i="46"/>
  <c r="BE335" i="46"/>
  <c r="AX335" i="46"/>
  <c r="BT335" i="46" s="1"/>
  <c r="AW335" i="46"/>
  <c r="BP335" i="46" s="1"/>
  <c r="BK335" i="46" s="1"/>
  <c r="AV335" i="46"/>
  <c r="AT335" i="46"/>
  <c r="AS335" i="46"/>
  <c r="AQ335" i="46"/>
  <c r="AO335" i="46"/>
  <c r="AP335" i="46" s="1"/>
  <c r="AN335" i="46"/>
  <c r="AM335" i="46"/>
  <c r="AL335" i="46"/>
  <c r="AR335" i="46" s="1"/>
  <c r="AK335" i="46"/>
  <c r="AU335" i="46" s="1"/>
  <c r="AJ335" i="46"/>
  <c r="AI335" i="46"/>
  <c r="AH335" i="46"/>
  <c r="AE335" i="46"/>
  <c r="AF335" i="46" s="1"/>
  <c r="AG335" i="46" s="1"/>
  <c r="AC335" i="46"/>
  <c r="W335" i="46"/>
  <c r="V335" i="46"/>
  <c r="U335" i="46"/>
  <c r="T335" i="46"/>
  <c r="S335" i="46"/>
  <c r="R335" i="46"/>
  <c r="Q335" i="46"/>
  <c r="BS334" i="46"/>
  <c r="BO334" i="46"/>
  <c r="BM334" i="46"/>
  <c r="BL334" i="46"/>
  <c r="BJ334" i="46"/>
  <c r="BI334" i="46"/>
  <c r="AW334" i="46"/>
  <c r="BG334" i="46" s="1"/>
  <c r="BH334" i="46" s="1"/>
  <c r="AV334" i="46"/>
  <c r="AT334" i="46"/>
  <c r="AS334" i="46"/>
  <c r="AQ334" i="46"/>
  <c r="AO334" i="46"/>
  <c r="AP334" i="46" s="1"/>
  <c r="AN334" i="46"/>
  <c r="AM334" i="46"/>
  <c r="AL334" i="46"/>
  <c r="AR334" i="46" s="1"/>
  <c r="AK334" i="46"/>
  <c r="AU334" i="46" s="1"/>
  <c r="BB334" i="46" s="1"/>
  <c r="AJ334" i="46"/>
  <c r="AI334" i="46"/>
  <c r="AH334" i="46"/>
  <c r="AE334" i="46"/>
  <c r="AF334" i="46" s="1"/>
  <c r="AG334" i="46" s="1"/>
  <c r="AC334" i="46"/>
  <c r="W334" i="46"/>
  <c r="V334" i="46"/>
  <c r="U334" i="46"/>
  <c r="T334" i="46"/>
  <c r="S334" i="46"/>
  <c r="R334" i="46"/>
  <c r="Q334" i="46"/>
  <c r="BS333" i="46"/>
  <c r="BM333" i="46"/>
  <c r="BL333" i="46"/>
  <c r="BJ333" i="46"/>
  <c r="BI333" i="46"/>
  <c r="BG333" i="46"/>
  <c r="BH333" i="46" s="1"/>
  <c r="AW333" i="46"/>
  <c r="AV333" i="46"/>
  <c r="AT333" i="46"/>
  <c r="AS333" i="46"/>
  <c r="AQ333" i="46"/>
  <c r="AO333" i="46"/>
  <c r="AP333" i="46" s="1"/>
  <c r="AN333" i="46"/>
  <c r="AM333" i="46"/>
  <c r="AL333" i="46"/>
  <c r="AR333" i="46" s="1"/>
  <c r="AK333" i="46"/>
  <c r="BN333" i="46" s="1"/>
  <c r="AJ333" i="46"/>
  <c r="AI333" i="46"/>
  <c r="AH333" i="46"/>
  <c r="AF333" i="46"/>
  <c r="AG333" i="46" s="1"/>
  <c r="AE333" i="46"/>
  <c r="BP333" i="46" s="1"/>
  <c r="AC333" i="46"/>
  <c r="W333" i="46"/>
  <c r="V333" i="46"/>
  <c r="U333" i="46"/>
  <c r="T333" i="46"/>
  <c r="S333" i="46"/>
  <c r="R333" i="46"/>
  <c r="Q333" i="46"/>
  <c r="BS332" i="46"/>
  <c r="BM332" i="46"/>
  <c r="BL332" i="46"/>
  <c r="BJ332" i="46"/>
  <c r="BI332" i="46"/>
  <c r="AW332" i="46"/>
  <c r="BG332" i="46" s="1"/>
  <c r="BH332" i="46" s="1"/>
  <c r="AV332" i="46"/>
  <c r="AX332" i="46" s="1"/>
  <c r="AT332" i="46"/>
  <c r="AS332" i="46"/>
  <c r="AQ332" i="46"/>
  <c r="AO332" i="46"/>
  <c r="AP332" i="46" s="1"/>
  <c r="AN332" i="46"/>
  <c r="AM332" i="46"/>
  <c r="AL332" i="46"/>
  <c r="AR332" i="46" s="1"/>
  <c r="AK332" i="46"/>
  <c r="BN332" i="46" s="1"/>
  <c r="AJ332" i="46"/>
  <c r="AI332" i="46"/>
  <c r="AH332" i="46"/>
  <c r="AF332" i="46"/>
  <c r="AG332" i="46" s="1"/>
  <c r="AE332" i="46"/>
  <c r="AC332" i="46"/>
  <c r="W332" i="46"/>
  <c r="V332" i="46"/>
  <c r="U332" i="46"/>
  <c r="T332" i="46"/>
  <c r="S332" i="46"/>
  <c r="R332" i="46"/>
  <c r="Q332" i="46"/>
  <c r="BS331" i="46"/>
  <c r="BM331" i="46"/>
  <c r="BL331" i="46"/>
  <c r="BJ331" i="46"/>
  <c r="BI331" i="46"/>
  <c r="AW331" i="46"/>
  <c r="BP331" i="46" s="1"/>
  <c r="AV331" i="46"/>
  <c r="AX331" i="46" s="1"/>
  <c r="AT331" i="46"/>
  <c r="AS331" i="46"/>
  <c r="AQ331" i="46"/>
  <c r="AP331" i="46"/>
  <c r="AO331" i="46"/>
  <c r="AN331" i="46"/>
  <c r="AM331" i="46"/>
  <c r="AL331" i="46"/>
  <c r="AR331" i="46" s="1"/>
  <c r="AK331" i="46"/>
  <c r="AJ331" i="46"/>
  <c r="AI331" i="46"/>
  <c r="AH331" i="46"/>
  <c r="AE331" i="46"/>
  <c r="AF331" i="46" s="1"/>
  <c r="AG331" i="46" s="1"/>
  <c r="AC331" i="46"/>
  <c r="W331" i="46"/>
  <c r="V331" i="46"/>
  <c r="U331" i="46"/>
  <c r="T331" i="46"/>
  <c r="S331" i="46"/>
  <c r="R331" i="46"/>
  <c r="Q331" i="46"/>
  <c r="BS330" i="46"/>
  <c r="BO330" i="46"/>
  <c r="BN330" i="46"/>
  <c r="BM330" i="46"/>
  <c r="BL330" i="46"/>
  <c r="BJ330" i="46"/>
  <c r="BI330" i="46"/>
  <c r="AW330" i="46"/>
  <c r="AV330" i="46"/>
  <c r="AX330" i="46" s="1"/>
  <c r="BT330" i="46" s="1"/>
  <c r="AT330" i="46"/>
  <c r="AS330" i="46"/>
  <c r="AR330" i="46"/>
  <c r="AQ330" i="46"/>
  <c r="AO330" i="46"/>
  <c r="AP330" i="46" s="1"/>
  <c r="AN330" i="46"/>
  <c r="AM330" i="46"/>
  <c r="AL330" i="46"/>
  <c r="AK330" i="46"/>
  <c r="AU330" i="46" s="1"/>
  <c r="AJ330" i="46"/>
  <c r="AI330" i="46"/>
  <c r="AH330" i="46"/>
  <c r="AE330" i="46"/>
  <c r="AC330" i="46"/>
  <c r="W330" i="46"/>
  <c r="V330" i="46"/>
  <c r="U330" i="46"/>
  <c r="T330" i="46"/>
  <c r="S330" i="46"/>
  <c r="R330" i="46"/>
  <c r="Q330" i="46"/>
  <c r="BS329" i="46"/>
  <c r="BM329" i="46"/>
  <c r="BL329" i="46"/>
  <c r="BJ329" i="46"/>
  <c r="BI329" i="46"/>
  <c r="AW329" i="46"/>
  <c r="AV329" i="46"/>
  <c r="AX329" i="46" s="1"/>
  <c r="BT329" i="46" s="1"/>
  <c r="AT329" i="46"/>
  <c r="AS329" i="46"/>
  <c r="BO329" i="46" s="1"/>
  <c r="AR329" i="46"/>
  <c r="AQ329" i="46"/>
  <c r="AO329" i="46"/>
  <c r="AP329" i="46" s="1"/>
  <c r="AN329" i="46"/>
  <c r="AM329" i="46"/>
  <c r="AL329" i="46"/>
  <c r="AK329" i="46"/>
  <c r="AJ329" i="46"/>
  <c r="AI329" i="46"/>
  <c r="AH329" i="46"/>
  <c r="AF329" i="46"/>
  <c r="AG329" i="46" s="1"/>
  <c r="AE329" i="46"/>
  <c r="AC329" i="46"/>
  <c r="W329" i="46"/>
  <c r="V329" i="46"/>
  <c r="U329" i="46"/>
  <c r="T329" i="46"/>
  <c r="S329" i="46"/>
  <c r="R329" i="46"/>
  <c r="Q329" i="46"/>
  <c r="BS328" i="46"/>
  <c r="BM328" i="46"/>
  <c r="BL328" i="46"/>
  <c r="BJ328" i="46"/>
  <c r="BI328" i="46"/>
  <c r="AW328" i="46"/>
  <c r="AV328" i="46"/>
  <c r="AX328" i="46" s="1"/>
  <c r="AT328" i="46"/>
  <c r="AS328" i="46"/>
  <c r="AQ328" i="46"/>
  <c r="AO328" i="46"/>
  <c r="AP328" i="46" s="1"/>
  <c r="AN328" i="46"/>
  <c r="AM328" i="46"/>
  <c r="AL328" i="46"/>
  <c r="AR328" i="46" s="1"/>
  <c r="AK328" i="46"/>
  <c r="AJ328" i="46"/>
  <c r="AI328" i="46"/>
  <c r="AH328" i="46"/>
  <c r="AG328" i="46"/>
  <c r="AE328" i="46"/>
  <c r="AF328" i="46" s="1"/>
  <c r="AC328" i="46"/>
  <c r="W328" i="46"/>
  <c r="V328" i="46"/>
  <c r="U328" i="46"/>
  <c r="T328" i="46"/>
  <c r="S328" i="46"/>
  <c r="R328" i="46"/>
  <c r="Q328" i="46"/>
  <c r="BS327" i="46"/>
  <c r="BM327" i="46"/>
  <c r="BO327" i="46" s="1"/>
  <c r="BL327" i="46"/>
  <c r="BJ327" i="46"/>
  <c r="BI327" i="46"/>
  <c r="BF327" i="46"/>
  <c r="BE327" i="46"/>
  <c r="AW327" i="46"/>
  <c r="AV327" i="46"/>
  <c r="AX327" i="46" s="1"/>
  <c r="BT327" i="46" s="1"/>
  <c r="AT327" i="46"/>
  <c r="AS327" i="46"/>
  <c r="AQ327" i="46"/>
  <c r="AO327" i="46"/>
  <c r="AP327" i="46" s="1"/>
  <c r="AN327" i="46"/>
  <c r="AM327" i="46"/>
  <c r="AL327" i="46"/>
  <c r="AR327" i="46" s="1"/>
  <c r="AK327" i="46"/>
  <c r="AU327" i="46" s="1"/>
  <c r="AJ327" i="46"/>
  <c r="AI327" i="46"/>
  <c r="AH327" i="46"/>
  <c r="AE327" i="46"/>
  <c r="AF327" i="46" s="1"/>
  <c r="AG327" i="46" s="1"/>
  <c r="AC327" i="46"/>
  <c r="W327" i="46"/>
  <c r="V327" i="46"/>
  <c r="U327" i="46"/>
  <c r="T327" i="46"/>
  <c r="S327" i="46"/>
  <c r="R327" i="46"/>
  <c r="Q327" i="46"/>
  <c r="BS326" i="46"/>
  <c r="BM326" i="46"/>
  <c r="BL326" i="46"/>
  <c r="BO326" i="46" s="1"/>
  <c r="BJ326" i="46"/>
  <c r="BI326" i="46"/>
  <c r="AW326" i="46"/>
  <c r="BG326" i="46" s="1"/>
  <c r="BH326" i="46" s="1"/>
  <c r="AV326" i="46"/>
  <c r="AT326" i="46"/>
  <c r="AS326" i="46"/>
  <c r="AQ326" i="46"/>
  <c r="AO326" i="46"/>
  <c r="AP326" i="46" s="1"/>
  <c r="AN326" i="46"/>
  <c r="AM326" i="46"/>
  <c r="AL326" i="46"/>
  <c r="AR326" i="46" s="1"/>
  <c r="AK326" i="46"/>
  <c r="AU326" i="46" s="1"/>
  <c r="BB326" i="46" s="1"/>
  <c r="AJ326" i="46"/>
  <c r="AI326" i="46"/>
  <c r="AH326" i="46"/>
  <c r="AE326" i="46"/>
  <c r="AF326" i="46" s="1"/>
  <c r="AG326" i="46" s="1"/>
  <c r="AC326" i="46"/>
  <c r="W326" i="46"/>
  <c r="V326" i="46"/>
  <c r="U326" i="46"/>
  <c r="T326" i="46"/>
  <c r="S326" i="46"/>
  <c r="R326" i="46"/>
  <c r="Q326" i="46"/>
  <c r="BS325" i="46"/>
  <c r="BM325" i="46"/>
  <c r="BL325" i="46"/>
  <c r="BJ325" i="46"/>
  <c r="BI325" i="46"/>
  <c r="BH325" i="46"/>
  <c r="BG325" i="46"/>
  <c r="AW325" i="46"/>
  <c r="AV325" i="46"/>
  <c r="AT325" i="46"/>
  <c r="AS325" i="46"/>
  <c r="AQ325" i="46"/>
  <c r="AO325" i="46"/>
  <c r="AP325" i="46" s="1"/>
  <c r="AN325" i="46"/>
  <c r="AM325" i="46"/>
  <c r="AL325" i="46"/>
  <c r="AR325" i="46" s="1"/>
  <c r="AK325" i="46"/>
  <c r="BN325" i="46" s="1"/>
  <c r="AJ325" i="46"/>
  <c r="AI325" i="46"/>
  <c r="AH325" i="46"/>
  <c r="AE325" i="46"/>
  <c r="BP325" i="46" s="1"/>
  <c r="AC325" i="46"/>
  <c r="W325" i="46"/>
  <c r="V325" i="46"/>
  <c r="U325" i="46"/>
  <c r="T325" i="46"/>
  <c r="S325" i="46"/>
  <c r="R325" i="46"/>
  <c r="Q325" i="46"/>
  <c r="BS324" i="46"/>
  <c r="BM324" i="46"/>
  <c r="BL324" i="46"/>
  <c r="BJ324" i="46"/>
  <c r="BI324" i="46"/>
  <c r="AW324" i="46"/>
  <c r="BG324" i="46" s="1"/>
  <c r="BH324" i="46" s="1"/>
  <c r="AV324" i="46"/>
  <c r="AX324" i="46" s="1"/>
  <c r="AT324" i="46"/>
  <c r="AS324" i="46"/>
  <c r="AQ324" i="46"/>
  <c r="AO324" i="46"/>
  <c r="AP324" i="46" s="1"/>
  <c r="AN324" i="46"/>
  <c r="AM324" i="46"/>
  <c r="AL324" i="46"/>
  <c r="AR324" i="46" s="1"/>
  <c r="AK324" i="46"/>
  <c r="AJ324" i="46"/>
  <c r="AI324" i="46"/>
  <c r="AH324" i="46"/>
  <c r="AF324" i="46"/>
  <c r="AG324" i="46" s="1"/>
  <c r="AE324" i="46"/>
  <c r="AC324" i="46"/>
  <c r="W324" i="46"/>
  <c r="V324" i="46"/>
  <c r="U324" i="46"/>
  <c r="T324" i="46"/>
  <c r="S324" i="46"/>
  <c r="R324" i="46"/>
  <c r="Q324" i="46"/>
  <c r="BS323" i="46"/>
  <c r="BM323" i="46"/>
  <c r="BL323" i="46"/>
  <c r="BJ323" i="46"/>
  <c r="BI323" i="46"/>
  <c r="BG323" i="46"/>
  <c r="BH323" i="46" s="1"/>
  <c r="AW323" i="46"/>
  <c r="BP323" i="46" s="1"/>
  <c r="AV323" i="46"/>
  <c r="AX323" i="46" s="1"/>
  <c r="AT323" i="46"/>
  <c r="AS323" i="46"/>
  <c r="AQ323" i="46"/>
  <c r="AO323" i="46"/>
  <c r="AP323" i="46" s="1"/>
  <c r="AN323" i="46"/>
  <c r="AM323" i="46"/>
  <c r="AL323" i="46"/>
  <c r="AR323" i="46" s="1"/>
  <c r="AK323" i="46"/>
  <c r="AJ323" i="46"/>
  <c r="AI323" i="46"/>
  <c r="AH323" i="46"/>
  <c r="AE323" i="46"/>
  <c r="AF323" i="46" s="1"/>
  <c r="AG323" i="46" s="1"/>
  <c r="AC323" i="46"/>
  <c r="W323" i="46"/>
  <c r="V323" i="46"/>
  <c r="U323" i="46"/>
  <c r="T323" i="46"/>
  <c r="S323" i="46"/>
  <c r="R323" i="46"/>
  <c r="Q323" i="46"/>
  <c r="BS322" i="46"/>
  <c r="BO322" i="46"/>
  <c r="BM322" i="46"/>
  <c r="BL322" i="46"/>
  <c r="BJ322" i="46"/>
  <c r="BI322" i="46"/>
  <c r="AX322" i="46"/>
  <c r="BT322" i="46" s="1"/>
  <c r="AW322" i="46"/>
  <c r="AV322" i="46"/>
  <c r="AT322" i="46"/>
  <c r="AS322" i="46"/>
  <c r="AQ322" i="46"/>
  <c r="AO322" i="46"/>
  <c r="AP322" i="46" s="1"/>
  <c r="AN322" i="46"/>
  <c r="AM322" i="46"/>
  <c r="AL322" i="46"/>
  <c r="AR322" i="46" s="1"/>
  <c r="AK322" i="46"/>
  <c r="AU322" i="46" s="1"/>
  <c r="AJ322" i="46"/>
  <c r="AI322" i="46"/>
  <c r="AH322" i="46"/>
  <c r="AE322" i="46"/>
  <c r="AC322" i="46"/>
  <c r="W322" i="46"/>
  <c r="V322" i="46"/>
  <c r="U322" i="46"/>
  <c r="T322" i="46"/>
  <c r="S322" i="46"/>
  <c r="R322" i="46"/>
  <c r="Q322" i="46"/>
  <c r="BS321" i="46"/>
  <c r="BM321" i="46"/>
  <c r="BL321" i="46"/>
  <c r="BJ321" i="46"/>
  <c r="BI321" i="46"/>
  <c r="AW321" i="46"/>
  <c r="AV321" i="46"/>
  <c r="AX321" i="46" s="1"/>
  <c r="AT321" i="46"/>
  <c r="AS321" i="46"/>
  <c r="BO321" i="46" s="1"/>
  <c r="AQ321" i="46"/>
  <c r="AO321" i="46"/>
  <c r="AP321" i="46" s="1"/>
  <c r="AN321" i="46"/>
  <c r="AM321" i="46"/>
  <c r="AL321" i="46"/>
  <c r="AR321" i="46" s="1"/>
  <c r="AK321" i="46"/>
  <c r="AJ321" i="46"/>
  <c r="AI321" i="46"/>
  <c r="AH321" i="46"/>
  <c r="AE321" i="46"/>
  <c r="AF321" i="46" s="1"/>
  <c r="AG321" i="46" s="1"/>
  <c r="AC321" i="46"/>
  <c r="W321" i="46"/>
  <c r="V321" i="46"/>
  <c r="U321" i="46"/>
  <c r="T321" i="46"/>
  <c r="S321" i="46"/>
  <c r="R321" i="46"/>
  <c r="Q321" i="46"/>
  <c r="BS320" i="46"/>
  <c r="BM320" i="46"/>
  <c r="BL320" i="46"/>
  <c r="BJ320" i="46"/>
  <c r="BI320" i="46"/>
  <c r="AX320" i="46"/>
  <c r="AW320" i="46"/>
  <c r="AV320" i="46"/>
  <c r="AT320" i="46"/>
  <c r="AS320" i="46"/>
  <c r="AR320" i="46"/>
  <c r="AQ320" i="46"/>
  <c r="AO320" i="46"/>
  <c r="AP320" i="46" s="1"/>
  <c r="AN320" i="46"/>
  <c r="AM320" i="46"/>
  <c r="AL320" i="46"/>
  <c r="AK320" i="46"/>
  <c r="AJ320" i="46"/>
  <c r="AI320" i="46"/>
  <c r="AH320" i="46"/>
  <c r="AE320" i="46"/>
  <c r="AF320" i="46" s="1"/>
  <c r="AG320" i="46" s="1"/>
  <c r="AC320" i="46"/>
  <c r="W320" i="46"/>
  <c r="V320" i="46"/>
  <c r="U320" i="46"/>
  <c r="T320" i="46"/>
  <c r="S320" i="46"/>
  <c r="R320" i="46"/>
  <c r="Q320" i="46"/>
  <c r="BS319" i="46"/>
  <c r="BM319" i="46"/>
  <c r="BL319" i="46"/>
  <c r="BJ319" i="46"/>
  <c r="BI319" i="46"/>
  <c r="AX319" i="46"/>
  <c r="BT319" i="46" s="1"/>
  <c r="AW319" i="46"/>
  <c r="AV319" i="46"/>
  <c r="AT319" i="46"/>
  <c r="AS319" i="46"/>
  <c r="AQ319" i="46"/>
  <c r="AO319" i="46"/>
  <c r="AP319" i="46" s="1"/>
  <c r="AN319" i="46"/>
  <c r="AM319" i="46"/>
  <c r="AL319" i="46"/>
  <c r="AR319" i="46" s="1"/>
  <c r="AK319" i="46"/>
  <c r="AU319" i="46" s="1"/>
  <c r="AJ319" i="46"/>
  <c r="AI319" i="46"/>
  <c r="AH319" i="46"/>
  <c r="AE319" i="46"/>
  <c r="AF319" i="46" s="1"/>
  <c r="AG319" i="46" s="1"/>
  <c r="AC319" i="46"/>
  <c r="W319" i="46"/>
  <c r="V319" i="46"/>
  <c r="U319" i="46"/>
  <c r="T319" i="46"/>
  <c r="S319" i="46"/>
  <c r="R319" i="46"/>
  <c r="Q319" i="46"/>
  <c r="BS318" i="46"/>
  <c r="BM318" i="46"/>
  <c r="BL318" i="46"/>
  <c r="BJ318" i="46"/>
  <c r="BN318" i="46" s="1"/>
  <c r="BI318" i="46"/>
  <c r="BG318" i="46"/>
  <c r="BH318" i="46" s="1"/>
  <c r="AW318" i="46"/>
  <c r="AV318" i="46"/>
  <c r="AT318" i="46"/>
  <c r="AS318" i="46"/>
  <c r="AQ318" i="46"/>
  <c r="AO318" i="46"/>
  <c r="AP318" i="46" s="1"/>
  <c r="AN318" i="46"/>
  <c r="AM318" i="46"/>
  <c r="AL318" i="46"/>
  <c r="AR318" i="46" s="1"/>
  <c r="AK318" i="46"/>
  <c r="AU318" i="46" s="1"/>
  <c r="BB318" i="46" s="1"/>
  <c r="AJ318" i="46"/>
  <c r="AI318" i="46"/>
  <c r="AH318" i="46"/>
  <c r="AE318" i="46"/>
  <c r="AF318" i="46" s="1"/>
  <c r="AG318" i="46" s="1"/>
  <c r="AC318" i="46"/>
  <c r="W318" i="46"/>
  <c r="V318" i="46"/>
  <c r="U318" i="46"/>
  <c r="T318" i="46"/>
  <c r="S318" i="46"/>
  <c r="R318" i="46"/>
  <c r="Q318" i="46"/>
  <c r="BS317" i="46"/>
  <c r="BM317" i="46"/>
  <c r="BL317" i="46"/>
  <c r="BJ317" i="46"/>
  <c r="BI317" i="46"/>
  <c r="AW317" i="46"/>
  <c r="BG317" i="46" s="1"/>
  <c r="BH317" i="46" s="1"/>
  <c r="AV317" i="46"/>
  <c r="AT317" i="46"/>
  <c r="AS317" i="46"/>
  <c r="AQ317" i="46"/>
  <c r="AO317" i="46"/>
  <c r="AP317" i="46" s="1"/>
  <c r="AN317" i="46"/>
  <c r="AM317" i="46"/>
  <c r="AL317" i="46"/>
  <c r="AR317" i="46" s="1"/>
  <c r="AK317" i="46"/>
  <c r="BN317" i="46" s="1"/>
  <c r="AJ317" i="46"/>
  <c r="AI317" i="46"/>
  <c r="AH317" i="46"/>
  <c r="AF317" i="46"/>
  <c r="AG317" i="46" s="1"/>
  <c r="AE317" i="46"/>
  <c r="AC317" i="46"/>
  <c r="W317" i="46"/>
  <c r="V317" i="46"/>
  <c r="U317" i="46"/>
  <c r="T317" i="46"/>
  <c r="S317" i="46"/>
  <c r="R317" i="46"/>
  <c r="Q317" i="46"/>
  <c r="BS316" i="46"/>
  <c r="BM316" i="46"/>
  <c r="BL316" i="46"/>
  <c r="BJ316" i="46"/>
  <c r="BI316" i="46"/>
  <c r="AW316" i="46"/>
  <c r="BG316" i="46" s="1"/>
  <c r="BH316" i="46" s="1"/>
  <c r="AV316" i="46"/>
  <c r="AX316" i="46" s="1"/>
  <c r="AT316" i="46"/>
  <c r="AS316" i="46"/>
  <c r="AQ316" i="46"/>
  <c r="AO316" i="46"/>
  <c r="AP316" i="46" s="1"/>
  <c r="AN316" i="46"/>
  <c r="AM316" i="46"/>
  <c r="AL316" i="46"/>
  <c r="AR316" i="46" s="1"/>
  <c r="AK316" i="46"/>
  <c r="AJ316" i="46"/>
  <c r="AI316" i="46"/>
  <c r="AH316" i="46"/>
  <c r="AG316" i="46"/>
  <c r="AE316" i="46"/>
  <c r="AF316" i="46" s="1"/>
  <c r="AC316" i="46"/>
  <c r="W316" i="46"/>
  <c r="V316" i="46"/>
  <c r="U316" i="46"/>
  <c r="T316" i="46"/>
  <c r="S316" i="46"/>
  <c r="R316" i="46"/>
  <c r="Q316" i="46"/>
  <c r="BS315" i="46"/>
  <c r="BM315" i="46"/>
  <c r="BL315" i="46"/>
  <c r="BJ315" i="46"/>
  <c r="BN315" i="46" s="1"/>
  <c r="BI315" i="46"/>
  <c r="AW315" i="46"/>
  <c r="AV315" i="46"/>
  <c r="AX315" i="46" s="1"/>
  <c r="AT315" i="46"/>
  <c r="AS315" i="46"/>
  <c r="AQ315" i="46"/>
  <c r="AP315" i="46"/>
  <c r="AO315" i="46"/>
  <c r="AN315" i="46"/>
  <c r="AM315" i="46"/>
  <c r="AL315" i="46"/>
  <c r="AR315" i="46" s="1"/>
  <c r="AK315" i="46"/>
  <c r="AJ315" i="46"/>
  <c r="AI315" i="46"/>
  <c r="AH315" i="46"/>
  <c r="AE315" i="46"/>
  <c r="AF315" i="46" s="1"/>
  <c r="AG315" i="46" s="1"/>
  <c r="AC315" i="46"/>
  <c r="W315" i="46"/>
  <c r="V315" i="46"/>
  <c r="U315" i="46"/>
  <c r="T315" i="46"/>
  <c r="S315" i="46"/>
  <c r="R315" i="46"/>
  <c r="Q315" i="46"/>
  <c r="BS314" i="46"/>
  <c r="BO314" i="46"/>
  <c r="BN314" i="46"/>
  <c r="BM314" i="46"/>
  <c r="BL314" i="46"/>
  <c r="BJ314" i="46"/>
  <c r="BI314" i="46"/>
  <c r="AY314" i="46"/>
  <c r="AX314" i="46"/>
  <c r="BT314" i="46" s="1"/>
  <c r="AW314" i="46"/>
  <c r="BG314" i="46" s="1"/>
  <c r="BH314" i="46" s="1"/>
  <c r="AV314" i="46"/>
  <c r="AU314" i="46"/>
  <c r="AT314" i="46"/>
  <c r="AS314" i="46"/>
  <c r="AQ314" i="46"/>
  <c r="AP314" i="46"/>
  <c r="AO314" i="46"/>
  <c r="AN314" i="46"/>
  <c r="AM314" i="46"/>
  <c r="AL314" i="46"/>
  <c r="AR314" i="46" s="1"/>
  <c r="AK314" i="46"/>
  <c r="AJ314" i="46"/>
  <c r="AI314" i="46"/>
  <c r="AH314" i="46"/>
  <c r="AE314" i="46"/>
  <c r="AC314" i="46"/>
  <c r="W314" i="46"/>
  <c r="V314" i="46"/>
  <c r="U314" i="46"/>
  <c r="T314" i="46"/>
  <c r="S314" i="46"/>
  <c r="R314" i="46"/>
  <c r="Q314" i="46"/>
  <c r="BS313" i="46"/>
  <c r="BP313" i="46"/>
  <c r="BK313" i="46" s="1"/>
  <c r="BM313" i="46"/>
  <c r="BL313" i="46"/>
  <c r="BJ313" i="46"/>
  <c r="BI313" i="46"/>
  <c r="BH313" i="46"/>
  <c r="AW313" i="46"/>
  <c r="BG313" i="46" s="1"/>
  <c r="AV313" i="46"/>
  <c r="AX313" i="46" s="1"/>
  <c r="BT313" i="46" s="1"/>
  <c r="AU313" i="46"/>
  <c r="BF313" i="46" s="1"/>
  <c r="AT313" i="46"/>
  <c r="AS313" i="46"/>
  <c r="AR313" i="46"/>
  <c r="AQ313" i="46"/>
  <c r="AO313" i="46"/>
  <c r="AP313" i="46" s="1"/>
  <c r="AN313" i="46"/>
  <c r="AM313" i="46"/>
  <c r="AL313" i="46"/>
  <c r="AK313" i="46"/>
  <c r="BN313" i="46" s="1"/>
  <c r="AJ313" i="46"/>
  <c r="AI313" i="46"/>
  <c r="AH313" i="46"/>
  <c r="AF313" i="46"/>
  <c r="AG313" i="46" s="1"/>
  <c r="AE313" i="46"/>
  <c r="AC313" i="46"/>
  <c r="W313" i="46"/>
  <c r="V313" i="46"/>
  <c r="U313" i="46"/>
  <c r="T313" i="46"/>
  <c r="S313" i="46"/>
  <c r="R313" i="46"/>
  <c r="Q313" i="46"/>
  <c r="BS312" i="46"/>
  <c r="BM312" i="46"/>
  <c r="BL312" i="46"/>
  <c r="BJ312" i="46"/>
  <c r="BI312" i="46"/>
  <c r="AX312" i="46"/>
  <c r="AW312" i="46"/>
  <c r="AV312" i="46"/>
  <c r="AT312" i="46"/>
  <c r="AS312" i="46"/>
  <c r="AR312" i="46"/>
  <c r="AQ312" i="46"/>
  <c r="AO312" i="46"/>
  <c r="AP312" i="46" s="1"/>
  <c r="AN312" i="46"/>
  <c r="AM312" i="46"/>
  <c r="AL312" i="46"/>
  <c r="AK312" i="46"/>
  <c r="AJ312" i="46"/>
  <c r="AI312" i="46"/>
  <c r="AH312" i="46"/>
  <c r="AE312" i="46"/>
  <c r="AF312" i="46" s="1"/>
  <c r="AG312" i="46" s="1"/>
  <c r="AC312" i="46"/>
  <c r="W312" i="46"/>
  <c r="V312" i="46"/>
  <c r="U312" i="46"/>
  <c r="T312" i="46"/>
  <c r="S312" i="46"/>
  <c r="R312" i="46"/>
  <c r="Q312" i="46"/>
  <c r="BS311" i="46"/>
  <c r="BM311" i="46"/>
  <c r="BL311" i="46"/>
  <c r="BJ311" i="46"/>
  <c r="BI311" i="46"/>
  <c r="BB311" i="46"/>
  <c r="AX311" i="46"/>
  <c r="BT311" i="46" s="1"/>
  <c r="AW311" i="46"/>
  <c r="AV311" i="46"/>
  <c r="BE311" i="46" s="1"/>
  <c r="AU311" i="46"/>
  <c r="AT311" i="46"/>
  <c r="AS311" i="46"/>
  <c r="AQ311" i="46"/>
  <c r="AO311" i="46"/>
  <c r="AP311" i="46" s="1"/>
  <c r="AN311" i="46"/>
  <c r="AM311" i="46"/>
  <c r="AL311" i="46"/>
  <c r="AR311" i="46" s="1"/>
  <c r="AK311" i="46"/>
  <c r="AJ311" i="46"/>
  <c r="AI311" i="46"/>
  <c r="AH311" i="46"/>
  <c r="AE311" i="46"/>
  <c r="AF311" i="46" s="1"/>
  <c r="AG311" i="46" s="1"/>
  <c r="AC311" i="46"/>
  <c r="W311" i="46"/>
  <c r="V311" i="46"/>
  <c r="U311" i="46"/>
  <c r="T311" i="46"/>
  <c r="S311" i="46"/>
  <c r="R311" i="46"/>
  <c r="Q311" i="46"/>
  <c r="BS310" i="46"/>
  <c r="BM310" i="46"/>
  <c r="BL310" i="46"/>
  <c r="BJ310" i="46"/>
  <c r="BI310" i="46"/>
  <c r="AW310" i="46"/>
  <c r="BG310" i="46" s="1"/>
  <c r="BH310" i="46" s="1"/>
  <c r="AV310" i="46"/>
  <c r="AT310" i="46"/>
  <c r="AS310" i="46"/>
  <c r="BO310" i="46" s="1"/>
  <c r="AQ310" i="46"/>
  <c r="AO310" i="46"/>
  <c r="AP310" i="46" s="1"/>
  <c r="AN310" i="46"/>
  <c r="AM310" i="46"/>
  <c r="AL310" i="46"/>
  <c r="AR310" i="46" s="1"/>
  <c r="AK310" i="46"/>
  <c r="AU310" i="46" s="1"/>
  <c r="AJ310" i="46"/>
  <c r="AI310" i="46"/>
  <c r="AH310" i="46"/>
  <c r="AE310" i="46"/>
  <c r="AC310" i="46"/>
  <c r="W310" i="46"/>
  <c r="V310" i="46"/>
  <c r="U310" i="46"/>
  <c r="T310" i="46"/>
  <c r="S310" i="46"/>
  <c r="R310" i="46"/>
  <c r="Q310" i="46"/>
  <c r="BS309" i="46"/>
  <c r="BP309" i="46"/>
  <c r="BM309" i="46"/>
  <c r="BL309" i="46"/>
  <c r="BJ309" i="46"/>
  <c r="BI309" i="46"/>
  <c r="AW309" i="46"/>
  <c r="BG309" i="46" s="1"/>
  <c r="BH309" i="46" s="1"/>
  <c r="AV309" i="46"/>
  <c r="AT309" i="46"/>
  <c r="AS309" i="46"/>
  <c r="AQ309" i="46"/>
  <c r="AO309" i="46"/>
  <c r="AP309" i="46" s="1"/>
  <c r="AN309" i="46"/>
  <c r="AM309" i="46"/>
  <c r="AL309" i="46"/>
  <c r="AR309" i="46" s="1"/>
  <c r="AK309" i="46"/>
  <c r="BN309" i="46" s="1"/>
  <c r="AJ309" i="46"/>
  <c r="AI309" i="46"/>
  <c r="AH309" i="46"/>
  <c r="AE309" i="46"/>
  <c r="AF309" i="46" s="1"/>
  <c r="AG309" i="46" s="1"/>
  <c r="AC309" i="46"/>
  <c r="W309" i="46"/>
  <c r="V309" i="46"/>
  <c r="U309" i="46"/>
  <c r="T309" i="46"/>
  <c r="S309" i="46"/>
  <c r="R309" i="46"/>
  <c r="Q309" i="46"/>
  <c r="BS308" i="46"/>
  <c r="BM308" i="46"/>
  <c r="BL308" i="46"/>
  <c r="BJ308" i="46"/>
  <c r="BI308" i="46"/>
  <c r="AW308" i="46"/>
  <c r="AV308" i="46"/>
  <c r="AX308" i="46" s="1"/>
  <c r="AT308" i="46"/>
  <c r="AS308" i="46"/>
  <c r="AQ308" i="46"/>
  <c r="AO308" i="46"/>
  <c r="AP308" i="46" s="1"/>
  <c r="AN308" i="46"/>
  <c r="AM308" i="46"/>
  <c r="AL308" i="46"/>
  <c r="AR308" i="46" s="1"/>
  <c r="AK308" i="46"/>
  <c r="AJ308" i="46"/>
  <c r="AI308" i="46"/>
  <c r="AH308" i="46"/>
  <c r="AF308" i="46"/>
  <c r="AG308" i="46" s="1"/>
  <c r="AE308" i="46"/>
  <c r="AC308" i="46"/>
  <c r="W308" i="46"/>
  <c r="V308" i="46"/>
  <c r="U308" i="46"/>
  <c r="T308" i="46"/>
  <c r="S308" i="46"/>
  <c r="R308" i="46"/>
  <c r="Q308" i="46"/>
  <c r="BS307" i="46"/>
  <c r="BM307" i="46"/>
  <c r="BL307" i="46"/>
  <c r="BJ307" i="46"/>
  <c r="BN307" i="46" s="1"/>
  <c r="BI307" i="46"/>
  <c r="BG307" i="46"/>
  <c r="BH307" i="46" s="1"/>
  <c r="AX307" i="46"/>
  <c r="AW307" i="46"/>
  <c r="AV307" i="46"/>
  <c r="AT307" i="46"/>
  <c r="AS307" i="46"/>
  <c r="BO307" i="46" s="1"/>
  <c r="AQ307" i="46"/>
  <c r="AO307" i="46"/>
  <c r="AP307" i="46" s="1"/>
  <c r="AN307" i="46"/>
  <c r="AM307" i="46"/>
  <c r="AL307" i="46"/>
  <c r="AR307" i="46" s="1"/>
  <c r="AK307" i="46"/>
  <c r="AJ307" i="46"/>
  <c r="AI307" i="46"/>
  <c r="AH307" i="46"/>
  <c r="AE307" i="46"/>
  <c r="AF307" i="46" s="1"/>
  <c r="AG307" i="46" s="1"/>
  <c r="AC307" i="46"/>
  <c r="W307" i="46"/>
  <c r="V307" i="46"/>
  <c r="U307" i="46"/>
  <c r="T307" i="46"/>
  <c r="S307" i="46"/>
  <c r="R307" i="46"/>
  <c r="Q307" i="46"/>
  <c r="BS306" i="46"/>
  <c r="BO306" i="46"/>
  <c r="BN306" i="46"/>
  <c r="BM306" i="46"/>
  <c r="BL306" i="46"/>
  <c r="BJ306" i="46"/>
  <c r="BI306" i="46"/>
  <c r="BG306" i="46"/>
  <c r="BH306" i="46" s="1"/>
  <c r="AY306" i="46"/>
  <c r="AX306" i="46"/>
  <c r="BT306" i="46" s="1"/>
  <c r="AW306" i="46"/>
  <c r="AV306" i="46"/>
  <c r="AU306" i="46"/>
  <c r="AT306" i="46"/>
  <c r="AS306" i="46"/>
  <c r="AR306" i="46"/>
  <c r="AQ306" i="46"/>
  <c r="AP306" i="46"/>
  <c r="AO306" i="46"/>
  <c r="AN306" i="46"/>
  <c r="AM306" i="46"/>
  <c r="AL306" i="46"/>
  <c r="AK306" i="46"/>
  <c r="AJ306" i="46"/>
  <c r="AI306" i="46"/>
  <c r="AH306" i="46"/>
  <c r="AE306" i="46"/>
  <c r="AC306" i="46"/>
  <c r="W306" i="46"/>
  <c r="V306" i="46"/>
  <c r="U306" i="46"/>
  <c r="T306" i="46"/>
  <c r="S306" i="46"/>
  <c r="R306" i="46"/>
  <c r="Q306" i="46"/>
  <c r="BS305" i="46"/>
  <c r="BP305" i="46"/>
  <c r="BM305" i="46"/>
  <c r="BL305" i="46"/>
  <c r="BJ305" i="46"/>
  <c r="BI305" i="46"/>
  <c r="AW305" i="46"/>
  <c r="BG305" i="46" s="1"/>
  <c r="BH305" i="46" s="1"/>
  <c r="AV305" i="46"/>
  <c r="AZ305" i="46" s="1"/>
  <c r="AU305" i="46"/>
  <c r="BF305" i="46" s="1"/>
  <c r="AT305" i="46"/>
  <c r="AS305" i="46"/>
  <c r="AR305" i="46"/>
  <c r="AQ305" i="46"/>
  <c r="AO305" i="46"/>
  <c r="AP305" i="46" s="1"/>
  <c r="AN305" i="46"/>
  <c r="AM305" i="46"/>
  <c r="AL305" i="46"/>
  <c r="AK305" i="46"/>
  <c r="AJ305" i="46"/>
  <c r="AI305" i="46"/>
  <c r="AH305" i="46"/>
  <c r="AF305" i="46"/>
  <c r="AG305" i="46" s="1"/>
  <c r="AE305" i="46"/>
  <c r="AC305" i="46"/>
  <c r="W305" i="46"/>
  <c r="V305" i="46"/>
  <c r="U305" i="46"/>
  <c r="T305" i="46"/>
  <c r="S305" i="46"/>
  <c r="R305" i="46"/>
  <c r="Q305" i="46"/>
  <c r="BS304" i="46"/>
  <c r="BM304" i="46"/>
  <c r="BL304" i="46"/>
  <c r="BJ304" i="46"/>
  <c r="BI304" i="46"/>
  <c r="AX304" i="46"/>
  <c r="BT304" i="46" s="1"/>
  <c r="AW304" i="46"/>
  <c r="AV304" i="46"/>
  <c r="AT304" i="46"/>
  <c r="AS304" i="46"/>
  <c r="AQ304" i="46"/>
  <c r="AO304" i="46"/>
  <c r="AP304" i="46" s="1"/>
  <c r="AN304" i="46"/>
  <c r="AM304" i="46"/>
  <c r="AL304" i="46"/>
  <c r="AR304" i="46" s="1"/>
  <c r="AK304" i="46"/>
  <c r="AJ304" i="46"/>
  <c r="AI304" i="46"/>
  <c r="AH304" i="46"/>
  <c r="AE304" i="46"/>
  <c r="AF304" i="46" s="1"/>
  <c r="AG304" i="46" s="1"/>
  <c r="AC304" i="46"/>
  <c r="W304" i="46"/>
  <c r="V304" i="46"/>
  <c r="U304" i="46"/>
  <c r="T304" i="46"/>
  <c r="S304" i="46"/>
  <c r="R304" i="46"/>
  <c r="Q304" i="46"/>
  <c r="BS303" i="46"/>
  <c r="BM303" i="46"/>
  <c r="BO303" i="46" s="1"/>
  <c r="BL303" i="46"/>
  <c r="BJ303" i="46"/>
  <c r="BN303" i="46" s="1"/>
  <c r="BI303" i="46"/>
  <c r="BB303" i="46"/>
  <c r="AX303" i="46"/>
  <c r="BT303" i="46" s="1"/>
  <c r="AW303" i="46"/>
  <c r="AV303" i="46"/>
  <c r="BE303" i="46" s="1"/>
  <c r="AU303" i="46"/>
  <c r="BA303" i="46" s="1"/>
  <c r="AT303" i="46"/>
  <c r="AS303" i="46"/>
  <c r="AQ303" i="46"/>
  <c r="AO303" i="46"/>
  <c r="AP303" i="46" s="1"/>
  <c r="AN303" i="46"/>
  <c r="AM303" i="46"/>
  <c r="AL303" i="46"/>
  <c r="AR303" i="46" s="1"/>
  <c r="AK303" i="46"/>
  <c r="AJ303" i="46"/>
  <c r="AI303" i="46"/>
  <c r="AH303" i="46"/>
  <c r="AE303" i="46"/>
  <c r="AF303" i="46" s="1"/>
  <c r="AG303" i="46" s="1"/>
  <c r="AC303" i="46"/>
  <c r="W303" i="46"/>
  <c r="V303" i="46"/>
  <c r="U303" i="46"/>
  <c r="T303" i="46"/>
  <c r="S303" i="46"/>
  <c r="R303" i="46"/>
  <c r="Q303" i="46"/>
  <c r="BS302" i="46"/>
  <c r="BM302" i="46"/>
  <c r="BL302" i="46"/>
  <c r="BJ302" i="46"/>
  <c r="BI302" i="46"/>
  <c r="AW302" i="46"/>
  <c r="BG302" i="46" s="1"/>
  <c r="BH302" i="46" s="1"/>
  <c r="AV302" i="46"/>
  <c r="AT302" i="46"/>
  <c r="AS302" i="46"/>
  <c r="BO302" i="46" s="1"/>
  <c r="AQ302" i="46"/>
  <c r="AO302" i="46"/>
  <c r="AP302" i="46" s="1"/>
  <c r="AN302" i="46"/>
  <c r="AM302" i="46"/>
  <c r="AL302" i="46"/>
  <c r="AR302" i="46" s="1"/>
  <c r="AK302" i="46"/>
  <c r="AU302" i="46" s="1"/>
  <c r="BB302" i="46" s="1"/>
  <c r="AJ302" i="46"/>
  <c r="AI302" i="46"/>
  <c r="AH302" i="46"/>
  <c r="AE302" i="46"/>
  <c r="AC302" i="46"/>
  <c r="W302" i="46"/>
  <c r="V302" i="46"/>
  <c r="U302" i="46"/>
  <c r="T302" i="46"/>
  <c r="S302" i="46"/>
  <c r="R302" i="46"/>
  <c r="Q302" i="46"/>
  <c r="BS301" i="46"/>
  <c r="BP301" i="46"/>
  <c r="BM301" i="46"/>
  <c r="BL301" i="46"/>
  <c r="BO301" i="46" s="1"/>
  <c r="BJ301" i="46"/>
  <c r="BI301" i="46"/>
  <c r="AW301" i="46"/>
  <c r="BG301" i="46" s="1"/>
  <c r="BH301" i="46" s="1"/>
  <c r="AV301" i="46"/>
  <c r="AT301" i="46"/>
  <c r="AS301" i="46"/>
  <c r="AQ301" i="46"/>
  <c r="AO301" i="46"/>
  <c r="AP301" i="46" s="1"/>
  <c r="AN301" i="46"/>
  <c r="AM301" i="46"/>
  <c r="AL301" i="46"/>
  <c r="AR301" i="46" s="1"/>
  <c r="AK301" i="46"/>
  <c r="BN301" i="46" s="1"/>
  <c r="AJ301" i="46"/>
  <c r="AI301" i="46"/>
  <c r="AH301" i="46"/>
  <c r="AF301" i="46"/>
  <c r="AG301" i="46" s="1"/>
  <c r="AE301" i="46"/>
  <c r="AC301" i="46"/>
  <c r="W301" i="46"/>
  <c r="V301" i="46"/>
  <c r="U301" i="46"/>
  <c r="T301" i="46"/>
  <c r="S301" i="46"/>
  <c r="R301" i="46"/>
  <c r="Q301" i="46"/>
  <c r="BS300" i="46"/>
  <c r="BM300" i="46"/>
  <c r="BL300" i="46"/>
  <c r="BJ300" i="46"/>
  <c r="BI300" i="46"/>
  <c r="AW300" i="46"/>
  <c r="AV300" i="46"/>
  <c r="AX300" i="46" s="1"/>
  <c r="AT300" i="46"/>
  <c r="AS300" i="46"/>
  <c r="AQ300" i="46"/>
  <c r="AO300" i="46"/>
  <c r="AP300" i="46" s="1"/>
  <c r="AN300" i="46"/>
  <c r="AM300" i="46"/>
  <c r="AL300" i="46"/>
  <c r="AR300" i="46" s="1"/>
  <c r="AK300" i="46"/>
  <c r="AJ300" i="46"/>
  <c r="AI300" i="46"/>
  <c r="AH300" i="46"/>
  <c r="AF300" i="46"/>
  <c r="AG300" i="46" s="1"/>
  <c r="AE300" i="46"/>
  <c r="AC300" i="46"/>
  <c r="W300" i="46"/>
  <c r="V300" i="46"/>
  <c r="U300" i="46"/>
  <c r="T300" i="46"/>
  <c r="S300" i="46"/>
  <c r="R300" i="46"/>
  <c r="Q300" i="46"/>
  <c r="BS299" i="46"/>
  <c r="BM299" i="46"/>
  <c r="BL299" i="46"/>
  <c r="BJ299" i="46"/>
  <c r="BI299" i="46"/>
  <c r="BG299" i="46"/>
  <c r="BH299" i="46" s="1"/>
  <c r="AW299" i="46"/>
  <c r="AV299" i="46"/>
  <c r="AX299" i="46" s="1"/>
  <c r="AT299" i="46"/>
  <c r="AS299" i="46"/>
  <c r="AQ299" i="46"/>
  <c r="AO299" i="46"/>
  <c r="AP299" i="46" s="1"/>
  <c r="AN299" i="46"/>
  <c r="AM299" i="46"/>
  <c r="AL299" i="46"/>
  <c r="AR299" i="46" s="1"/>
  <c r="AK299" i="46"/>
  <c r="AJ299" i="46"/>
  <c r="AI299" i="46"/>
  <c r="AH299" i="46"/>
  <c r="AE299" i="46"/>
  <c r="AF299" i="46" s="1"/>
  <c r="AG299" i="46" s="1"/>
  <c r="AC299" i="46"/>
  <c r="W299" i="46"/>
  <c r="V299" i="46"/>
  <c r="U299" i="46"/>
  <c r="T299" i="46"/>
  <c r="S299" i="46"/>
  <c r="R299" i="46"/>
  <c r="Q299" i="46"/>
  <c r="BS298" i="46"/>
  <c r="BM298" i="46"/>
  <c r="BL298" i="46"/>
  <c r="BJ298" i="46"/>
  <c r="BI298" i="46"/>
  <c r="BG298" i="46"/>
  <c r="BH298" i="46" s="1"/>
  <c r="AX298" i="46"/>
  <c r="BT298" i="46" s="1"/>
  <c r="AW298" i="46"/>
  <c r="AY298" i="46" s="1"/>
  <c r="AV298" i="46"/>
  <c r="AT298" i="46"/>
  <c r="AS298" i="46"/>
  <c r="BO298" i="46" s="1"/>
  <c r="AQ298" i="46"/>
  <c r="AP298" i="46"/>
  <c r="AO298" i="46"/>
  <c r="AN298" i="46"/>
  <c r="AM298" i="46"/>
  <c r="AL298" i="46"/>
  <c r="AR298" i="46" s="1"/>
  <c r="AK298" i="46"/>
  <c r="AU298" i="46" s="1"/>
  <c r="BF298" i="46" s="1"/>
  <c r="AJ298" i="46"/>
  <c r="AI298" i="46"/>
  <c r="AH298" i="46"/>
  <c r="AE298" i="46"/>
  <c r="AC298" i="46"/>
  <c r="W298" i="46"/>
  <c r="V298" i="46"/>
  <c r="U298" i="46"/>
  <c r="T298" i="46"/>
  <c r="S298" i="46"/>
  <c r="R298" i="46"/>
  <c r="Q298" i="46"/>
  <c r="BS297" i="46"/>
  <c r="BM297" i="46"/>
  <c r="BL297" i="46"/>
  <c r="BJ297" i="46"/>
  <c r="BI297" i="46"/>
  <c r="AW297" i="46"/>
  <c r="BG297" i="46" s="1"/>
  <c r="BH297" i="46" s="1"/>
  <c r="AV297" i="46"/>
  <c r="AU297" i="46"/>
  <c r="AT297" i="46"/>
  <c r="AS297" i="46"/>
  <c r="AR297" i="46"/>
  <c r="AQ297" i="46"/>
  <c r="AO297" i="46"/>
  <c r="AP297" i="46" s="1"/>
  <c r="AN297" i="46"/>
  <c r="AM297" i="46"/>
  <c r="AL297" i="46"/>
  <c r="AK297" i="46"/>
  <c r="AJ297" i="46"/>
  <c r="AI297" i="46"/>
  <c r="AH297" i="46"/>
  <c r="AE297" i="46"/>
  <c r="BP297" i="46" s="1"/>
  <c r="AC297" i="46"/>
  <c r="W297" i="46"/>
  <c r="V297" i="46"/>
  <c r="U297" i="46"/>
  <c r="T297" i="46"/>
  <c r="S297" i="46"/>
  <c r="R297" i="46"/>
  <c r="Q297" i="46"/>
  <c r="BS296" i="46"/>
  <c r="BM296" i="46"/>
  <c r="BL296" i="46"/>
  <c r="BJ296" i="46"/>
  <c r="BI296" i="46"/>
  <c r="AX296" i="46"/>
  <c r="AW296" i="46"/>
  <c r="BP296" i="46" s="1"/>
  <c r="AV296" i="46"/>
  <c r="AT296" i="46"/>
  <c r="AS296" i="46"/>
  <c r="AQ296" i="46"/>
  <c r="AO296" i="46"/>
  <c r="AP296" i="46" s="1"/>
  <c r="AN296" i="46"/>
  <c r="AM296" i="46"/>
  <c r="AL296" i="46"/>
  <c r="AR296" i="46" s="1"/>
  <c r="AK296" i="46"/>
  <c r="AJ296" i="46"/>
  <c r="AI296" i="46"/>
  <c r="AH296" i="46"/>
  <c r="AE296" i="46"/>
  <c r="AF296" i="46" s="1"/>
  <c r="AG296" i="46" s="1"/>
  <c r="AC296" i="46"/>
  <c r="W296" i="46"/>
  <c r="V296" i="46"/>
  <c r="U296" i="46"/>
  <c r="T296" i="46"/>
  <c r="S296" i="46"/>
  <c r="R296" i="46"/>
  <c r="Q296" i="46"/>
  <c r="BS295" i="46"/>
  <c r="BM295" i="46"/>
  <c r="BO295" i="46" s="1"/>
  <c r="BL295" i="46"/>
  <c r="BJ295" i="46"/>
  <c r="BI295" i="46"/>
  <c r="AX295" i="46"/>
  <c r="AW295" i="46"/>
  <c r="AV295" i="46"/>
  <c r="AT295" i="46"/>
  <c r="AS295" i="46"/>
  <c r="AQ295" i="46"/>
  <c r="AO295" i="46"/>
  <c r="AP295" i="46" s="1"/>
  <c r="AN295" i="46"/>
  <c r="AM295" i="46"/>
  <c r="AL295" i="46"/>
  <c r="AR295" i="46" s="1"/>
  <c r="AK295" i="46"/>
  <c r="AU295" i="46" s="1"/>
  <c r="AJ295" i="46"/>
  <c r="AI295" i="46"/>
  <c r="AH295" i="46"/>
  <c r="AE295" i="46"/>
  <c r="AF295" i="46" s="1"/>
  <c r="AG295" i="46" s="1"/>
  <c r="AC295" i="46"/>
  <c r="W295" i="46"/>
  <c r="V295" i="46"/>
  <c r="U295" i="46"/>
  <c r="T295" i="46"/>
  <c r="S295" i="46"/>
  <c r="R295" i="46"/>
  <c r="Q295" i="46"/>
  <c r="BS294" i="46"/>
  <c r="BM294" i="46"/>
  <c r="BL294" i="46"/>
  <c r="BO294" i="46" s="1"/>
  <c r="BJ294" i="46"/>
  <c r="BI294" i="46"/>
  <c r="AW294" i="46"/>
  <c r="BG294" i="46" s="1"/>
  <c r="BH294" i="46" s="1"/>
  <c r="AV294" i="46"/>
  <c r="AT294" i="46"/>
  <c r="AS294" i="46"/>
  <c r="AQ294" i="46"/>
  <c r="AO294" i="46"/>
  <c r="AP294" i="46" s="1"/>
  <c r="AN294" i="46"/>
  <c r="AM294" i="46"/>
  <c r="AL294" i="46"/>
  <c r="AR294" i="46" s="1"/>
  <c r="AK294" i="46"/>
  <c r="AU294" i="46" s="1"/>
  <c r="BB294" i="46" s="1"/>
  <c r="AJ294" i="46"/>
  <c r="AI294" i="46"/>
  <c r="AH294" i="46"/>
  <c r="AE294" i="46"/>
  <c r="AC294" i="46"/>
  <c r="W294" i="46"/>
  <c r="V294" i="46"/>
  <c r="U294" i="46"/>
  <c r="T294" i="46"/>
  <c r="S294" i="46"/>
  <c r="R294" i="46"/>
  <c r="Q294" i="46"/>
  <c r="BS293" i="46"/>
  <c r="BP293" i="46"/>
  <c r="BM293" i="46"/>
  <c r="BL293" i="46"/>
  <c r="BJ293" i="46"/>
  <c r="BI293" i="46"/>
  <c r="BG293" i="46"/>
  <c r="BH293" i="46" s="1"/>
  <c r="AW293" i="46"/>
  <c r="AV293" i="46"/>
  <c r="AT293" i="46"/>
  <c r="AS293" i="46"/>
  <c r="AQ293" i="46"/>
  <c r="AO293" i="46"/>
  <c r="AP293" i="46" s="1"/>
  <c r="AN293" i="46"/>
  <c r="AM293" i="46"/>
  <c r="AL293" i="46"/>
  <c r="AR293" i="46" s="1"/>
  <c r="AK293" i="46"/>
  <c r="BN293" i="46" s="1"/>
  <c r="AJ293" i="46"/>
  <c r="AI293" i="46"/>
  <c r="AH293" i="46"/>
  <c r="AF293" i="46"/>
  <c r="AG293" i="46" s="1"/>
  <c r="AE293" i="46"/>
  <c r="AC293" i="46"/>
  <c r="W293" i="46"/>
  <c r="V293" i="46"/>
  <c r="U293" i="46"/>
  <c r="T293" i="46"/>
  <c r="S293" i="46"/>
  <c r="R293" i="46"/>
  <c r="Q293" i="46"/>
  <c r="BS292" i="46"/>
  <c r="BM292" i="46"/>
  <c r="BL292" i="46"/>
  <c r="BJ292" i="46"/>
  <c r="BI292" i="46"/>
  <c r="AW292" i="46"/>
  <c r="AV292" i="46"/>
  <c r="AX292" i="46" s="1"/>
  <c r="BT292" i="46" s="1"/>
  <c r="AT292" i="46"/>
  <c r="AS292" i="46"/>
  <c r="AQ292" i="46"/>
  <c r="AO292" i="46"/>
  <c r="AP292" i="46" s="1"/>
  <c r="AN292" i="46"/>
  <c r="AM292" i="46"/>
  <c r="AL292" i="46"/>
  <c r="AR292" i="46" s="1"/>
  <c r="AK292" i="46"/>
  <c r="AJ292" i="46"/>
  <c r="AI292" i="46"/>
  <c r="AH292" i="46"/>
  <c r="AF292" i="46"/>
  <c r="AG292" i="46" s="1"/>
  <c r="AE292" i="46"/>
  <c r="AC292" i="46"/>
  <c r="W292" i="46"/>
  <c r="V292" i="46"/>
  <c r="U292" i="46"/>
  <c r="T292" i="46"/>
  <c r="S292" i="46"/>
  <c r="R292" i="46"/>
  <c r="Q292" i="46"/>
  <c r="BS291" i="46"/>
  <c r="BM291" i="46"/>
  <c r="BL291" i="46"/>
  <c r="BJ291" i="46"/>
  <c r="BI291" i="46"/>
  <c r="BG291" i="46"/>
  <c r="BH291" i="46" s="1"/>
  <c r="AW291" i="46"/>
  <c r="AV291" i="46"/>
  <c r="AX291" i="46" s="1"/>
  <c r="AT291" i="46"/>
  <c r="AS291" i="46"/>
  <c r="AQ291" i="46"/>
  <c r="AP291" i="46"/>
  <c r="AO291" i="46"/>
  <c r="AN291" i="46"/>
  <c r="AM291" i="46"/>
  <c r="AL291" i="46"/>
  <c r="AR291" i="46" s="1"/>
  <c r="AK291" i="46"/>
  <c r="AJ291" i="46"/>
  <c r="AI291" i="46"/>
  <c r="AH291" i="46"/>
  <c r="AE291" i="46"/>
  <c r="AF291" i="46" s="1"/>
  <c r="AG291" i="46" s="1"/>
  <c r="AC291" i="46"/>
  <c r="W291" i="46"/>
  <c r="V291" i="46"/>
  <c r="U291" i="46"/>
  <c r="T291" i="46"/>
  <c r="S291" i="46"/>
  <c r="R291" i="46"/>
  <c r="Q291" i="46"/>
  <c r="BS290" i="46"/>
  <c r="BM290" i="46"/>
  <c r="BL290" i="46"/>
  <c r="BJ290" i="46"/>
  <c r="BI290" i="46"/>
  <c r="BG290" i="46"/>
  <c r="BH290" i="46" s="1"/>
  <c r="AX290" i="46"/>
  <c r="BT290" i="46" s="1"/>
  <c r="AW290" i="46"/>
  <c r="AV290" i="46"/>
  <c r="AT290" i="46"/>
  <c r="AS290" i="46"/>
  <c r="BO290" i="46" s="1"/>
  <c r="AQ290" i="46"/>
  <c r="AP290" i="46"/>
  <c r="AO290" i="46"/>
  <c r="AN290" i="46"/>
  <c r="AM290" i="46"/>
  <c r="AL290" i="46"/>
  <c r="AR290" i="46" s="1"/>
  <c r="AK290" i="46"/>
  <c r="AU290" i="46" s="1"/>
  <c r="BF290" i="46" s="1"/>
  <c r="AJ290" i="46"/>
  <c r="AI290" i="46"/>
  <c r="AH290" i="46"/>
  <c r="AE290" i="46"/>
  <c r="AC290" i="46"/>
  <c r="W290" i="46"/>
  <c r="V290" i="46"/>
  <c r="U290" i="46"/>
  <c r="T290" i="46"/>
  <c r="S290" i="46"/>
  <c r="R290" i="46"/>
  <c r="Q290" i="46"/>
  <c r="BS289" i="46"/>
  <c r="BM289" i="46"/>
  <c r="BL289" i="46"/>
  <c r="BJ289" i="46"/>
  <c r="BI289" i="46"/>
  <c r="AW289" i="46"/>
  <c r="BG289" i="46" s="1"/>
  <c r="BH289" i="46" s="1"/>
  <c r="AV289" i="46"/>
  <c r="AU289" i="46"/>
  <c r="AT289" i="46"/>
  <c r="AS289" i="46"/>
  <c r="AR289" i="46"/>
  <c r="AQ289" i="46"/>
  <c r="AO289" i="46"/>
  <c r="AP289" i="46" s="1"/>
  <c r="AN289" i="46"/>
  <c r="AM289" i="46"/>
  <c r="AL289" i="46"/>
  <c r="AK289" i="46"/>
  <c r="AJ289" i="46"/>
  <c r="AI289" i="46"/>
  <c r="AH289" i="46"/>
  <c r="AE289" i="46"/>
  <c r="AF289" i="46" s="1"/>
  <c r="AG289" i="46" s="1"/>
  <c r="AC289" i="46"/>
  <c r="W289" i="46"/>
  <c r="V289" i="46"/>
  <c r="U289" i="46"/>
  <c r="T289" i="46"/>
  <c r="S289" i="46"/>
  <c r="R289" i="46"/>
  <c r="Q289" i="46"/>
  <c r="BS288" i="46"/>
  <c r="BM288" i="46"/>
  <c r="BL288" i="46"/>
  <c r="BJ288" i="46"/>
  <c r="BI288" i="46"/>
  <c r="AX288" i="46"/>
  <c r="AW288" i="46"/>
  <c r="AV288" i="46"/>
  <c r="AT288" i="46"/>
  <c r="AS288" i="46"/>
  <c r="AQ288" i="46"/>
  <c r="AO288" i="46"/>
  <c r="AP288" i="46" s="1"/>
  <c r="AN288" i="46"/>
  <c r="AM288" i="46"/>
  <c r="AL288" i="46"/>
  <c r="AR288" i="46" s="1"/>
  <c r="AK288" i="46"/>
  <c r="AJ288" i="46"/>
  <c r="AI288" i="46"/>
  <c r="AH288" i="46"/>
  <c r="AG288" i="46"/>
  <c r="AE288" i="46"/>
  <c r="AF288" i="46" s="1"/>
  <c r="AC288" i="46"/>
  <c r="W288" i="46"/>
  <c r="V288" i="46"/>
  <c r="U288" i="46"/>
  <c r="T288" i="46"/>
  <c r="S288" i="46"/>
  <c r="R288" i="46"/>
  <c r="Q288" i="46"/>
  <c r="BS287" i="46"/>
  <c r="BM287" i="46"/>
  <c r="BL287" i="46"/>
  <c r="BJ287" i="46"/>
  <c r="BN287" i="46" s="1"/>
  <c r="BI287" i="46"/>
  <c r="BE287" i="46"/>
  <c r="BB287" i="46"/>
  <c r="AW287" i="46"/>
  <c r="AV287" i="46"/>
  <c r="AX287" i="46" s="1"/>
  <c r="AU287" i="46"/>
  <c r="AT287" i="46"/>
  <c r="AS287" i="46"/>
  <c r="AQ287" i="46"/>
  <c r="AP287" i="46"/>
  <c r="AO287" i="46"/>
  <c r="AN287" i="46"/>
  <c r="AM287" i="46"/>
  <c r="AL287" i="46"/>
  <c r="AR287" i="46" s="1"/>
  <c r="AK287" i="46"/>
  <c r="AJ287" i="46"/>
  <c r="AI287" i="46"/>
  <c r="AH287" i="46"/>
  <c r="AE287" i="46"/>
  <c r="AF287" i="46" s="1"/>
  <c r="AG287" i="46" s="1"/>
  <c r="AC287" i="46"/>
  <c r="W287" i="46"/>
  <c r="V287" i="46"/>
  <c r="U287" i="46"/>
  <c r="T287" i="46"/>
  <c r="S287" i="46"/>
  <c r="R287" i="46"/>
  <c r="Q287" i="46"/>
  <c r="BS286" i="46"/>
  <c r="BM286" i="46"/>
  <c r="BL286" i="46"/>
  <c r="BJ286" i="46"/>
  <c r="BN286" i="46" s="1"/>
  <c r="BI286" i="46"/>
  <c r="BB286" i="46"/>
  <c r="AW286" i="46"/>
  <c r="BG286" i="46" s="1"/>
  <c r="BH286" i="46" s="1"/>
  <c r="AV286" i="46"/>
  <c r="BE286" i="46" s="1"/>
  <c r="AU286" i="46"/>
  <c r="BF286" i="46" s="1"/>
  <c r="AT286" i="46"/>
  <c r="AS286" i="46"/>
  <c r="BO286" i="46" s="1"/>
  <c r="AR286" i="46"/>
  <c r="AQ286" i="46"/>
  <c r="AO286" i="46"/>
  <c r="AP286" i="46" s="1"/>
  <c r="AN286" i="46"/>
  <c r="AM286" i="46"/>
  <c r="AL286" i="46"/>
  <c r="AK286" i="46"/>
  <c r="AJ286" i="46"/>
  <c r="AI286" i="46"/>
  <c r="AH286" i="46"/>
  <c r="AE286" i="46"/>
  <c r="AF286" i="46" s="1"/>
  <c r="AG286" i="46" s="1"/>
  <c r="AC286" i="46"/>
  <c r="W286" i="46"/>
  <c r="V286" i="46"/>
  <c r="U286" i="46"/>
  <c r="T286" i="46"/>
  <c r="S286" i="46"/>
  <c r="R286" i="46"/>
  <c r="Q286" i="46"/>
  <c r="BS285" i="46"/>
  <c r="BM285" i="46"/>
  <c r="BL285" i="46"/>
  <c r="BJ285" i="46"/>
  <c r="BI285" i="46"/>
  <c r="AW285" i="46"/>
  <c r="AV285" i="46"/>
  <c r="AT285" i="46"/>
  <c r="AS285" i="46"/>
  <c r="AQ285" i="46"/>
  <c r="AO285" i="46"/>
  <c r="AP285" i="46" s="1"/>
  <c r="AN285" i="46"/>
  <c r="AM285" i="46"/>
  <c r="AL285" i="46"/>
  <c r="AR285" i="46" s="1"/>
  <c r="AK285" i="46"/>
  <c r="BN285" i="46" s="1"/>
  <c r="AJ285" i="46"/>
  <c r="AI285" i="46"/>
  <c r="AH285" i="46"/>
  <c r="AF285" i="46"/>
  <c r="AG285" i="46" s="1"/>
  <c r="AE285" i="46"/>
  <c r="AC285" i="46"/>
  <c r="W285" i="46"/>
  <c r="V285" i="46"/>
  <c r="U285" i="46"/>
  <c r="T285" i="46"/>
  <c r="S285" i="46"/>
  <c r="R285" i="46"/>
  <c r="Q285" i="46"/>
  <c r="BS284" i="46"/>
  <c r="BM284" i="46"/>
  <c r="BL284" i="46"/>
  <c r="BJ284" i="46"/>
  <c r="BI284" i="46"/>
  <c r="AW284" i="46"/>
  <c r="AV284" i="46"/>
  <c r="AX284" i="46" s="1"/>
  <c r="BT284" i="46" s="1"/>
  <c r="AT284" i="46"/>
  <c r="AS284" i="46"/>
  <c r="AQ284" i="46"/>
  <c r="AO284" i="46"/>
  <c r="AP284" i="46" s="1"/>
  <c r="AN284" i="46"/>
  <c r="AM284" i="46"/>
  <c r="AL284" i="46"/>
  <c r="AR284" i="46" s="1"/>
  <c r="AK284" i="46"/>
  <c r="AJ284" i="46"/>
  <c r="AI284" i="46"/>
  <c r="AH284" i="46"/>
  <c r="AG284" i="46"/>
  <c r="AF284" i="46"/>
  <c r="AE284" i="46"/>
  <c r="AC284" i="46"/>
  <c r="W284" i="46"/>
  <c r="V284" i="46"/>
  <c r="U284" i="46"/>
  <c r="T284" i="46"/>
  <c r="S284" i="46"/>
  <c r="R284" i="46"/>
  <c r="Q284" i="46"/>
  <c r="BS283" i="46"/>
  <c r="BN283" i="46"/>
  <c r="BM283" i="46"/>
  <c r="BL283" i="46"/>
  <c r="BJ283" i="46"/>
  <c r="BI283" i="46"/>
  <c r="BG283" i="46"/>
  <c r="BH283" i="46" s="1"/>
  <c r="AW283" i="46"/>
  <c r="AV283" i="46"/>
  <c r="AX283" i="46" s="1"/>
  <c r="BT283" i="46" s="1"/>
  <c r="AT283" i="46"/>
  <c r="AS283" i="46"/>
  <c r="AQ283" i="46"/>
  <c r="AP283" i="46"/>
  <c r="AO283" i="46"/>
  <c r="AN283" i="46"/>
  <c r="AM283" i="46"/>
  <c r="AL283" i="46"/>
  <c r="AR283" i="46" s="1"/>
  <c r="AK283" i="46"/>
  <c r="AJ283" i="46"/>
  <c r="AI283" i="46"/>
  <c r="AH283" i="46"/>
  <c r="AE283" i="46"/>
  <c r="AF283" i="46" s="1"/>
  <c r="AG283" i="46" s="1"/>
  <c r="AC283" i="46"/>
  <c r="W283" i="46"/>
  <c r="V283" i="46"/>
  <c r="U283" i="46"/>
  <c r="T283" i="46"/>
  <c r="S283" i="46"/>
  <c r="R283" i="46"/>
  <c r="Q283" i="46"/>
  <c r="BS282" i="46"/>
  <c r="BP282" i="46"/>
  <c r="BK282" i="46" s="1"/>
  <c r="BM282" i="46"/>
  <c r="BL282" i="46"/>
  <c r="BJ282" i="46"/>
  <c r="BN282" i="46" s="1"/>
  <c r="BI282" i="46"/>
  <c r="AY282" i="46"/>
  <c r="AX282" i="46"/>
  <c r="BT282" i="46" s="1"/>
  <c r="AW282" i="46"/>
  <c r="BG282" i="46" s="1"/>
  <c r="BH282" i="46" s="1"/>
  <c r="AV282" i="46"/>
  <c r="AU282" i="46"/>
  <c r="BB282" i="46" s="1"/>
  <c r="AT282" i="46"/>
  <c r="AS282" i="46"/>
  <c r="AQ282" i="46"/>
  <c r="AP282" i="46"/>
  <c r="AO282" i="46"/>
  <c r="AN282" i="46"/>
  <c r="AM282" i="46"/>
  <c r="AL282" i="46"/>
  <c r="AR282" i="46" s="1"/>
  <c r="AK282" i="46"/>
  <c r="AJ282" i="46"/>
  <c r="AI282" i="46"/>
  <c r="AH282" i="46"/>
  <c r="AF282" i="46"/>
  <c r="AG282" i="46" s="1"/>
  <c r="AE282" i="46"/>
  <c r="AC282" i="46"/>
  <c r="W282" i="46"/>
  <c r="V282" i="46"/>
  <c r="U282" i="46"/>
  <c r="T282" i="46"/>
  <c r="S282" i="46"/>
  <c r="R282" i="46"/>
  <c r="Q282" i="46"/>
  <c r="BS281" i="46"/>
  <c r="BM281" i="46"/>
  <c r="BL281" i="46"/>
  <c r="BJ281" i="46"/>
  <c r="BI281" i="46"/>
  <c r="AW281" i="46"/>
  <c r="BP281" i="46" s="1"/>
  <c r="AV281" i="46"/>
  <c r="AX281" i="46" s="1"/>
  <c r="AT281" i="46"/>
  <c r="AS281" i="46"/>
  <c r="BO281" i="46" s="1"/>
  <c r="AQ281" i="46"/>
  <c r="AO281" i="46"/>
  <c r="AP281" i="46" s="1"/>
  <c r="AN281" i="46"/>
  <c r="AM281" i="46"/>
  <c r="AL281" i="46"/>
  <c r="AR281" i="46" s="1"/>
  <c r="AK281" i="46"/>
  <c r="AJ281" i="46"/>
  <c r="AI281" i="46"/>
  <c r="AH281" i="46"/>
  <c r="AE281" i="46"/>
  <c r="AF281" i="46" s="1"/>
  <c r="AG281" i="46" s="1"/>
  <c r="AC281" i="46"/>
  <c r="W281" i="46"/>
  <c r="V281" i="46"/>
  <c r="U281" i="46"/>
  <c r="T281" i="46"/>
  <c r="S281" i="46"/>
  <c r="R281" i="46"/>
  <c r="Q281" i="46"/>
  <c r="BS280" i="46"/>
  <c r="BM280" i="46"/>
  <c r="BL280" i="46"/>
  <c r="BJ280" i="46"/>
  <c r="BI280" i="46"/>
  <c r="AW280" i="46"/>
  <c r="BP280" i="46" s="1"/>
  <c r="AV280" i="46"/>
  <c r="AX280" i="46" s="1"/>
  <c r="AT280" i="46"/>
  <c r="AS280" i="46"/>
  <c r="AQ280" i="46"/>
  <c r="AO280" i="46"/>
  <c r="AP280" i="46" s="1"/>
  <c r="AN280" i="46"/>
  <c r="AM280" i="46"/>
  <c r="AL280" i="46"/>
  <c r="AR280" i="46" s="1"/>
  <c r="AK280" i="46"/>
  <c r="BN280" i="46" s="1"/>
  <c r="AJ280" i="46"/>
  <c r="AI280" i="46"/>
  <c r="AH280" i="46"/>
  <c r="AE280" i="46"/>
  <c r="AF280" i="46" s="1"/>
  <c r="AG280" i="46" s="1"/>
  <c r="AC280" i="46"/>
  <c r="W280" i="46"/>
  <c r="V280" i="46"/>
  <c r="U280" i="46"/>
  <c r="T280" i="46"/>
  <c r="S280" i="46"/>
  <c r="R280" i="46"/>
  <c r="Q280" i="46"/>
  <c r="BS279" i="46"/>
  <c r="BM279" i="46"/>
  <c r="BL279" i="46"/>
  <c r="BJ279" i="46"/>
  <c r="BN279" i="46" s="1"/>
  <c r="BI279" i="46"/>
  <c r="AW279" i="46"/>
  <c r="BG279" i="46" s="1"/>
  <c r="BH279" i="46" s="1"/>
  <c r="AV279" i="46"/>
  <c r="AX279" i="46" s="1"/>
  <c r="BT279" i="46" s="1"/>
  <c r="AT279" i="46"/>
  <c r="AS279" i="46"/>
  <c r="AQ279" i="46"/>
  <c r="AO279" i="46"/>
  <c r="AP279" i="46" s="1"/>
  <c r="AN279" i="46"/>
  <c r="AM279" i="46"/>
  <c r="AL279" i="46"/>
  <c r="AR279" i="46" s="1"/>
  <c r="AK279" i="46"/>
  <c r="AU279" i="46" s="1"/>
  <c r="AJ279" i="46"/>
  <c r="AI279" i="46"/>
  <c r="AH279" i="46"/>
  <c r="AG279" i="46"/>
  <c r="AE279" i="46"/>
  <c r="AF279" i="46" s="1"/>
  <c r="AC279" i="46"/>
  <c r="W279" i="46"/>
  <c r="V279" i="46"/>
  <c r="U279" i="46"/>
  <c r="T279" i="46"/>
  <c r="S279" i="46"/>
  <c r="R279" i="46"/>
  <c r="Q279" i="46"/>
  <c r="BS278" i="46"/>
  <c r="BM278" i="46"/>
  <c r="BL278" i="46"/>
  <c r="BJ278" i="46"/>
  <c r="BN278" i="46" s="1"/>
  <c r="BI278" i="46"/>
  <c r="AW278" i="46"/>
  <c r="BG278" i="46" s="1"/>
  <c r="BH278" i="46" s="1"/>
  <c r="AV278" i="46"/>
  <c r="AT278" i="46"/>
  <c r="AS278" i="46"/>
  <c r="BO278" i="46" s="1"/>
  <c r="AQ278" i="46"/>
  <c r="AO278" i="46"/>
  <c r="AP278" i="46" s="1"/>
  <c r="AN278" i="46"/>
  <c r="AM278" i="46"/>
  <c r="AL278" i="46"/>
  <c r="AR278" i="46" s="1"/>
  <c r="AK278" i="46"/>
  <c r="AU278" i="46" s="1"/>
  <c r="BF278" i="46" s="1"/>
  <c r="AJ278" i="46"/>
  <c r="AI278" i="46"/>
  <c r="AH278" i="46"/>
  <c r="AE278" i="46"/>
  <c r="AC278" i="46"/>
  <c r="W278" i="46"/>
  <c r="V278" i="46"/>
  <c r="U278" i="46"/>
  <c r="T278" i="46"/>
  <c r="S278" i="46"/>
  <c r="R278" i="46"/>
  <c r="Q278" i="46"/>
  <c r="BS277" i="46"/>
  <c r="BP277" i="46"/>
  <c r="BM277" i="46"/>
  <c r="BL277" i="46"/>
  <c r="BJ277" i="46"/>
  <c r="BI277" i="46"/>
  <c r="AW277" i="46"/>
  <c r="BG277" i="46" s="1"/>
  <c r="BH277" i="46" s="1"/>
  <c r="AV277" i="46"/>
  <c r="AX277" i="46" s="1"/>
  <c r="AT277" i="46"/>
  <c r="AS277" i="46"/>
  <c r="AR277" i="46"/>
  <c r="AQ277" i="46"/>
  <c r="AO277" i="46"/>
  <c r="AP277" i="46" s="1"/>
  <c r="AN277" i="46"/>
  <c r="AM277" i="46"/>
  <c r="AL277" i="46"/>
  <c r="AK277" i="46"/>
  <c r="AJ277" i="46"/>
  <c r="AI277" i="46"/>
  <c r="AH277" i="46"/>
  <c r="AF277" i="46"/>
  <c r="AG277" i="46" s="1"/>
  <c r="AE277" i="46"/>
  <c r="AC277" i="46"/>
  <c r="W277" i="46"/>
  <c r="V277" i="46"/>
  <c r="U277" i="46"/>
  <c r="T277" i="46"/>
  <c r="S277" i="46"/>
  <c r="R277" i="46"/>
  <c r="Q277" i="46"/>
  <c r="BS276" i="46"/>
  <c r="BM276" i="46"/>
  <c r="BL276" i="46"/>
  <c r="BJ276" i="46"/>
  <c r="BI276" i="46"/>
  <c r="AX276" i="46"/>
  <c r="AW276" i="46"/>
  <c r="AV276" i="46"/>
  <c r="AT276" i="46"/>
  <c r="AS276" i="46"/>
  <c r="AQ276" i="46"/>
  <c r="AP276" i="46"/>
  <c r="AO276" i="46"/>
  <c r="AN276" i="46"/>
  <c r="AM276" i="46"/>
  <c r="AL276" i="46"/>
  <c r="AR276" i="46" s="1"/>
  <c r="AK276" i="46"/>
  <c r="AJ276" i="46"/>
  <c r="AI276" i="46"/>
  <c r="AH276" i="46"/>
  <c r="AF276" i="46"/>
  <c r="AG276" i="46" s="1"/>
  <c r="AE276" i="46"/>
  <c r="AC276" i="46"/>
  <c r="W276" i="46"/>
  <c r="V276" i="46"/>
  <c r="U276" i="46"/>
  <c r="T276" i="46"/>
  <c r="S276" i="46"/>
  <c r="R276" i="46"/>
  <c r="Q276" i="46"/>
  <c r="BS275" i="46"/>
  <c r="BM275" i="46"/>
  <c r="BL275" i="46"/>
  <c r="BJ275" i="46"/>
  <c r="BI275" i="46"/>
  <c r="BB275" i="46"/>
  <c r="AX275" i="46"/>
  <c r="AW275" i="46"/>
  <c r="BG275" i="46" s="1"/>
  <c r="BH275" i="46" s="1"/>
  <c r="AV275" i="46"/>
  <c r="AU275" i="46"/>
  <c r="BF275" i="46" s="1"/>
  <c r="AT275" i="46"/>
  <c r="AS275" i="46"/>
  <c r="BO275" i="46" s="1"/>
  <c r="AQ275" i="46"/>
  <c r="AP275" i="46"/>
  <c r="AO275" i="46"/>
  <c r="AN275" i="46"/>
  <c r="AM275" i="46"/>
  <c r="AL275" i="46"/>
  <c r="AR275" i="46" s="1"/>
  <c r="AK275" i="46"/>
  <c r="AJ275" i="46"/>
  <c r="AI275" i="46"/>
  <c r="AH275" i="46"/>
  <c r="AE275" i="46"/>
  <c r="AF275" i="46" s="1"/>
  <c r="AG275" i="46" s="1"/>
  <c r="AC275" i="46"/>
  <c r="W275" i="46"/>
  <c r="V275" i="46"/>
  <c r="U275" i="46"/>
  <c r="T275" i="46"/>
  <c r="S275" i="46"/>
  <c r="R275" i="46"/>
  <c r="Q275" i="46"/>
  <c r="BS274" i="46"/>
  <c r="BM274" i="46"/>
  <c r="BL274" i="46"/>
  <c r="BO274" i="46" s="1"/>
  <c r="BJ274" i="46"/>
  <c r="BI274" i="46"/>
  <c r="BG274" i="46"/>
  <c r="BH274" i="46" s="1"/>
  <c r="AW274" i="46"/>
  <c r="AV274" i="46"/>
  <c r="AX274" i="46" s="1"/>
  <c r="BT274" i="46" s="1"/>
  <c r="AU274" i="46"/>
  <c r="BB274" i="46" s="1"/>
  <c r="AT274" i="46"/>
  <c r="AS274" i="46"/>
  <c r="AR274" i="46"/>
  <c r="AQ274" i="46"/>
  <c r="AP274" i="46"/>
  <c r="AO274" i="46"/>
  <c r="AN274" i="46"/>
  <c r="AM274" i="46"/>
  <c r="AL274" i="46"/>
  <c r="AK274" i="46"/>
  <c r="BN274" i="46" s="1"/>
  <c r="AJ274" i="46"/>
  <c r="AI274" i="46"/>
  <c r="AH274" i="46"/>
  <c r="AE274" i="46"/>
  <c r="AF274" i="46" s="1"/>
  <c r="AG274" i="46" s="1"/>
  <c r="AC274" i="46"/>
  <c r="W274" i="46"/>
  <c r="V274" i="46"/>
  <c r="U274" i="46"/>
  <c r="T274" i="46"/>
  <c r="S274" i="46"/>
  <c r="R274" i="46"/>
  <c r="Q274" i="46"/>
  <c r="BS273" i="46"/>
  <c r="BP273" i="46"/>
  <c r="BM273" i="46"/>
  <c r="BL273" i="46"/>
  <c r="BJ273" i="46"/>
  <c r="BI273" i="46"/>
  <c r="AX273" i="46"/>
  <c r="BT273" i="46" s="1"/>
  <c r="AW273" i="46"/>
  <c r="AV273" i="46"/>
  <c r="AT273" i="46"/>
  <c r="AS273" i="46"/>
  <c r="BO273" i="46" s="1"/>
  <c r="AQ273" i="46"/>
  <c r="AP273" i="46"/>
  <c r="AO273" i="46"/>
  <c r="AN273" i="46"/>
  <c r="AM273" i="46"/>
  <c r="AL273" i="46"/>
  <c r="AR273" i="46" s="1"/>
  <c r="AK273" i="46"/>
  <c r="BK273" i="46" s="1"/>
  <c r="AJ273" i="46"/>
  <c r="AI273" i="46"/>
  <c r="AH273" i="46"/>
  <c r="AE273" i="46"/>
  <c r="AF273" i="46" s="1"/>
  <c r="AG273" i="46" s="1"/>
  <c r="AC273" i="46"/>
  <c r="W273" i="46"/>
  <c r="V273" i="46"/>
  <c r="U273" i="46"/>
  <c r="T273" i="46"/>
  <c r="S273" i="46"/>
  <c r="R273" i="46"/>
  <c r="Q273" i="46"/>
  <c r="BS272" i="46"/>
  <c r="BM272" i="46"/>
  <c r="BL272" i="46"/>
  <c r="BJ272" i="46"/>
  <c r="BI272" i="46"/>
  <c r="AX272" i="46"/>
  <c r="BT272" i="46" s="1"/>
  <c r="AW272" i="46"/>
  <c r="AV272" i="46"/>
  <c r="AT272" i="46"/>
  <c r="AS272" i="46"/>
  <c r="AQ272" i="46"/>
  <c r="AP272" i="46"/>
  <c r="AO272" i="46"/>
  <c r="AN272" i="46"/>
  <c r="AM272" i="46"/>
  <c r="AL272" i="46"/>
  <c r="AR272" i="46" s="1"/>
  <c r="AK272" i="46"/>
  <c r="AJ272" i="46"/>
  <c r="AI272" i="46"/>
  <c r="AH272" i="46"/>
  <c r="AE272" i="46"/>
  <c r="AF272" i="46" s="1"/>
  <c r="AG272" i="46" s="1"/>
  <c r="AC272" i="46"/>
  <c r="W272" i="46"/>
  <c r="V272" i="46"/>
  <c r="U272" i="46"/>
  <c r="T272" i="46"/>
  <c r="S272" i="46"/>
  <c r="R272" i="46"/>
  <c r="Q272" i="46"/>
  <c r="BS271" i="46"/>
  <c r="BM271" i="46"/>
  <c r="BL271" i="46"/>
  <c r="BJ271" i="46"/>
  <c r="BN271" i="46" s="1"/>
  <c r="BI271" i="46"/>
  <c r="AW271" i="46"/>
  <c r="AV271" i="46"/>
  <c r="AX271" i="46" s="1"/>
  <c r="AT271" i="46"/>
  <c r="AS271" i="46"/>
  <c r="BO271" i="46" s="1"/>
  <c r="AR271" i="46"/>
  <c r="AQ271" i="46"/>
  <c r="AO271" i="46"/>
  <c r="AP271" i="46" s="1"/>
  <c r="AN271" i="46"/>
  <c r="AM271" i="46"/>
  <c r="AL271" i="46"/>
  <c r="AK271" i="46"/>
  <c r="AU271" i="46" s="1"/>
  <c r="BA271" i="46" s="1"/>
  <c r="AJ271" i="46"/>
  <c r="AI271" i="46"/>
  <c r="AH271" i="46"/>
  <c r="AG271" i="46"/>
  <c r="AE271" i="46"/>
  <c r="AF271" i="46" s="1"/>
  <c r="AC271" i="46"/>
  <c r="W271" i="46"/>
  <c r="V271" i="46"/>
  <c r="U271" i="46"/>
  <c r="T271" i="46"/>
  <c r="S271" i="46"/>
  <c r="R271" i="46"/>
  <c r="Q271" i="46"/>
  <c r="BS270" i="46"/>
  <c r="BM270" i="46"/>
  <c r="BL270" i="46"/>
  <c r="BJ270" i="46"/>
  <c r="BI270" i="46"/>
  <c r="BG270" i="46"/>
  <c r="BH270" i="46" s="1"/>
  <c r="AW270" i="46"/>
  <c r="AV270" i="46"/>
  <c r="AT270" i="46"/>
  <c r="AS270" i="46"/>
  <c r="AQ270" i="46"/>
  <c r="AO270" i="46"/>
  <c r="AP270" i="46" s="1"/>
  <c r="AN270" i="46"/>
  <c r="AM270" i="46"/>
  <c r="AL270" i="46"/>
  <c r="AR270" i="46" s="1"/>
  <c r="AK270" i="46"/>
  <c r="AU270" i="46" s="1"/>
  <c r="BF270" i="46" s="1"/>
  <c r="AJ270" i="46"/>
  <c r="AI270" i="46"/>
  <c r="AH270" i="46"/>
  <c r="AE270" i="46"/>
  <c r="AF270" i="46" s="1"/>
  <c r="AG270" i="46" s="1"/>
  <c r="AC270" i="46"/>
  <c r="W270" i="46"/>
  <c r="V270" i="46"/>
  <c r="U270" i="46"/>
  <c r="T270" i="46"/>
  <c r="S270" i="46"/>
  <c r="R270" i="46"/>
  <c r="Q270" i="46"/>
  <c r="BS269" i="46"/>
  <c r="BM269" i="46"/>
  <c r="BO269" i="46" s="1"/>
  <c r="BL269" i="46"/>
  <c r="BJ269" i="46"/>
  <c r="BI269" i="46"/>
  <c r="AW269" i="46"/>
  <c r="AV269" i="46"/>
  <c r="AX269" i="46" s="1"/>
  <c r="BT269" i="46" s="1"/>
  <c r="AU269" i="46"/>
  <c r="BF269" i="46" s="1"/>
  <c r="AT269" i="46"/>
  <c r="AS269" i="46"/>
  <c r="AQ269" i="46"/>
  <c r="AO269" i="46"/>
  <c r="AP269" i="46" s="1"/>
  <c r="AN269" i="46"/>
  <c r="AM269" i="46"/>
  <c r="AL269" i="46"/>
  <c r="AR269" i="46" s="1"/>
  <c r="AK269" i="46"/>
  <c r="AJ269" i="46"/>
  <c r="AI269" i="46"/>
  <c r="AH269" i="46"/>
  <c r="AF269" i="46"/>
  <c r="AG269" i="46" s="1"/>
  <c r="AE269" i="46"/>
  <c r="AC269" i="46"/>
  <c r="W269" i="46"/>
  <c r="V269" i="46"/>
  <c r="U269" i="46"/>
  <c r="T269" i="46"/>
  <c r="S269" i="46"/>
  <c r="R269" i="46"/>
  <c r="Q269" i="46"/>
  <c r="BS268" i="46"/>
  <c r="BM268" i="46"/>
  <c r="BL268" i="46"/>
  <c r="BJ268" i="46"/>
  <c r="BI268" i="46"/>
  <c r="AW268" i="46"/>
  <c r="AY268" i="46" s="1"/>
  <c r="AV268" i="46"/>
  <c r="AX268" i="46" s="1"/>
  <c r="BT268" i="46" s="1"/>
  <c r="AT268" i="46"/>
  <c r="AS268" i="46"/>
  <c r="AQ268" i="46"/>
  <c r="AO268" i="46"/>
  <c r="AP268" i="46" s="1"/>
  <c r="AN268" i="46"/>
  <c r="AM268" i="46"/>
  <c r="AL268" i="46"/>
  <c r="AR268" i="46" s="1"/>
  <c r="AK268" i="46"/>
  <c r="AJ268" i="46"/>
  <c r="AI268" i="46"/>
  <c r="AH268" i="46"/>
  <c r="AF268" i="46"/>
  <c r="AG268" i="46" s="1"/>
  <c r="AE268" i="46"/>
  <c r="AC268" i="46"/>
  <c r="W268" i="46"/>
  <c r="V268" i="46"/>
  <c r="U268" i="46"/>
  <c r="T268" i="46"/>
  <c r="S268" i="46"/>
  <c r="R268" i="46"/>
  <c r="Q268" i="46"/>
  <c r="BS267" i="46"/>
  <c r="BM267" i="46"/>
  <c r="BL267" i="46"/>
  <c r="BJ267" i="46"/>
  <c r="BI267" i="46"/>
  <c r="AW267" i="46"/>
  <c r="AV267" i="46"/>
  <c r="AT267" i="46"/>
  <c r="AS267" i="46"/>
  <c r="BO267" i="46" s="1"/>
  <c r="AQ267" i="46"/>
  <c r="AO267" i="46"/>
  <c r="AP267" i="46" s="1"/>
  <c r="AN267" i="46"/>
  <c r="AM267" i="46"/>
  <c r="AL267" i="46"/>
  <c r="AR267" i="46" s="1"/>
  <c r="AK267" i="46"/>
  <c r="AU267" i="46" s="1"/>
  <c r="BF267" i="46" s="1"/>
  <c r="AJ267" i="46"/>
  <c r="AI267" i="46"/>
  <c r="AH267" i="46"/>
  <c r="AE267" i="46"/>
  <c r="AF267" i="46" s="1"/>
  <c r="AG267" i="46" s="1"/>
  <c r="AC267" i="46"/>
  <c r="W267" i="46"/>
  <c r="V267" i="46"/>
  <c r="U267" i="46"/>
  <c r="T267" i="46"/>
  <c r="S267" i="46"/>
  <c r="R267" i="46"/>
  <c r="Q267" i="46"/>
  <c r="BS266" i="46"/>
  <c r="BN266" i="46"/>
  <c r="BM266" i="46"/>
  <c r="BL266" i="46"/>
  <c r="BJ266" i="46"/>
  <c r="BI266" i="46"/>
  <c r="AX266" i="46"/>
  <c r="AW266" i="46"/>
  <c r="BG266" i="46" s="1"/>
  <c r="BH266" i="46" s="1"/>
  <c r="AV266" i="46"/>
  <c r="AT266" i="46"/>
  <c r="AS266" i="46"/>
  <c r="BO266" i="46" s="1"/>
  <c r="AQ266" i="46"/>
  <c r="AO266" i="46"/>
  <c r="AP266" i="46" s="1"/>
  <c r="AN266" i="46"/>
  <c r="AM266" i="46"/>
  <c r="AL266" i="46"/>
  <c r="AR266" i="46" s="1"/>
  <c r="AK266" i="46"/>
  <c r="AU266" i="46" s="1"/>
  <c r="AJ266" i="46"/>
  <c r="AI266" i="46"/>
  <c r="AH266" i="46"/>
  <c r="AE266" i="46"/>
  <c r="AF266" i="46" s="1"/>
  <c r="AG266" i="46" s="1"/>
  <c r="AC266" i="46"/>
  <c r="W266" i="46"/>
  <c r="V266" i="46"/>
  <c r="U266" i="46"/>
  <c r="T266" i="46"/>
  <c r="S266" i="46"/>
  <c r="R266" i="46"/>
  <c r="Q266" i="46"/>
  <c r="BS265" i="46"/>
  <c r="BP265" i="46"/>
  <c r="BM265" i="46"/>
  <c r="BL265" i="46"/>
  <c r="BJ265" i="46"/>
  <c r="BI265" i="46"/>
  <c r="AW265" i="46"/>
  <c r="BG265" i="46" s="1"/>
  <c r="BH265" i="46" s="1"/>
  <c r="AV265" i="46"/>
  <c r="AU265" i="46"/>
  <c r="BB265" i="46" s="1"/>
  <c r="AT265" i="46"/>
  <c r="AS265" i="46"/>
  <c r="AQ265" i="46"/>
  <c r="AO265" i="46"/>
  <c r="AP265" i="46" s="1"/>
  <c r="AN265" i="46"/>
  <c r="AM265" i="46"/>
  <c r="AL265" i="46"/>
  <c r="AR265" i="46" s="1"/>
  <c r="AK265" i="46"/>
  <c r="AJ265" i="46"/>
  <c r="AI265" i="46"/>
  <c r="AH265" i="46"/>
  <c r="AE265" i="46"/>
  <c r="AF265" i="46" s="1"/>
  <c r="AG265" i="46" s="1"/>
  <c r="AC265" i="46"/>
  <c r="W265" i="46"/>
  <c r="V265" i="46"/>
  <c r="U265" i="46"/>
  <c r="T265" i="46"/>
  <c r="S265" i="46"/>
  <c r="R265" i="46"/>
  <c r="Q265" i="46"/>
  <c r="BS264" i="46"/>
  <c r="BM264" i="46"/>
  <c r="BL264" i="46"/>
  <c r="BJ264" i="46"/>
  <c r="BI264" i="46"/>
  <c r="AW264" i="46"/>
  <c r="AV264" i="46"/>
  <c r="AU264" i="46"/>
  <c r="AT264" i="46"/>
  <c r="AS264" i="46"/>
  <c r="AR264" i="46"/>
  <c r="AQ264" i="46"/>
  <c r="AO264" i="46"/>
  <c r="AP264" i="46" s="1"/>
  <c r="AN264" i="46"/>
  <c r="AM264" i="46"/>
  <c r="AL264" i="46"/>
  <c r="AK264" i="46"/>
  <c r="AJ264" i="46"/>
  <c r="AI264" i="46"/>
  <c r="AH264" i="46"/>
  <c r="AE264" i="46"/>
  <c r="AF264" i="46" s="1"/>
  <c r="AG264" i="46" s="1"/>
  <c r="AC264" i="46"/>
  <c r="W264" i="46"/>
  <c r="V264" i="46"/>
  <c r="U264" i="46"/>
  <c r="T264" i="46"/>
  <c r="S264" i="46"/>
  <c r="R264" i="46"/>
  <c r="Q264" i="46"/>
  <c r="BS263" i="46"/>
  <c r="BN263" i="46"/>
  <c r="BM263" i="46"/>
  <c r="BL263" i="46"/>
  <c r="BJ263" i="46"/>
  <c r="BI263" i="46"/>
  <c r="AX263" i="46"/>
  <c r="AW263" i="46"/>
  <c r="AV263" i="46"/>
  <c r="AT263" i="46"/>
  <c r="AS263" i="46"/>
  <c r="BO263" i="46" s="1"/>
  <c r="AQ263" i="46"/>
  <c r="AO263" i="46"/>
  <c r="AP263" i="46" s="1"/>
  <c r="AN263" i="46"/>
  <c r="AM263" i="46"/>
  <c r="AL263" i="46"/>
  <c r="AR263" i="46" s="1"/>
  <c r="AK263" i="46"/>
  <c r="AU263" i="46" s="1"/>
  <c r="AJ263" i="46"/>
  <c r="AI263" i="46"/>
  <c r="AH263" i="46"/>
  <c r="AG263" i="46"/>
  <c r="AE263" i="46"/>
  <c r="AF263" i="46" s="1"/>
  <c r="AC263" i="46"/>
  <c r="W263" i="46"/>
  <c r="V263" i="46"/>
  <c r="U263" i="46"/>
  <c r="T263" i="46"/>
  <c r="S263" i="46"/>
  <c r="R263" i="46"/>
  <c r="Q263" i="46"/>
  <c r="BS262" i="46"/>
  <c r="BM262" i="46"/>
  <c r="BL262" i="46"/>
  <c r="BJ262" i="46"/>
  <c r="BI262" i="46"/>
  <c r="AW262" i="46"/>
  <c r="AV262" i="46"/>
  <c r="AT262" i="46"/>
  <c r="AS262" i="46"/>
  <c r="BO262" i="46" s="1"/>
  <c r="AR262" i="46"/>
  <c r="AQ262" i="46"/>
  <c r="AP262" i="46"/>
  <c r="AO262" i="46"/>
  <c r="AN262" i="46"/>
  <c r="AM262" i="46"/>
  <c r="AL262" i="46"/>
  <c r="AK262" i="46"/>
  <c r="AJ262" i="46"/>
  <c r="AI262" i="46"/>
  <c r="AH262" i="46"/>
  <c r="AE262" i="46"/>
  <c r="AF262" i="46" s="1"/>
  <c r="AG262" i="46" s="1"/>
  <c r="AC262" i="46"/>
  <c r="W262" i="46"/>
  <c r="V262" i="46"/>
  <c r="U262" i="46"/>
  <c r="T262" i="46"/>
  <c r="S262" i="46"/>
  <c r="R262" i="46"/>
  <c r="Q262" i="46"/>
  <c r="BS261" i="46"/>
  <c r="BM261" i="46"/>
  <c r="BL261" i="46"/>
  <c r="BJ261" i="46"/>
  <c r="BI261" i="46"/>
  <c r="AX261" i="46"/>
  <c r="AW261" i="46"/>
  <c r="BP261" i="46" s="1"/>
  <c r="AV261" i="46"/>
  <c r="AT261" i="46"/>
  <c r="AS261" i="46"/>
  <c r="AQ261" i="46"/>
  <c r="AP261" i="46"/>
  <c r="AO261" i="46"/>
  <c r="AN261" i="46"/>
  <c r="AM261" i="46"/>
  <c r="AL261" i="46"/>
  <c r="AR261" i="46" s="1"/>
  <c r="AK261" i="46"/>
  <c r="AJ261" i="46"/>
  <c r="AI261" i="46"/>
  <c r="AH261" i="46"/>
  <c r="AE261" i="46"/>
  <c r="AF261" i="46" s="1"/>
  <c r="AG261" i="46" s="1"/>
  <c r="AC261" i="46"/>
  <c r="W261" i="46"/>
  <c r="V261" i="46"/>
  <c r="U261" i="46"/>
  <c r="T261" i="46"/>
  <c r="S261" i="46"/>
  <c r="R261" i="46"/>
  <c r="Q261" i="46"/>
  <c r="BS260" i="46"/>
  <c r="BN260" i="46"/>
  <c r="BM260" i="46"/>
  <c r="BL260" i="46"/>
  <c r="BJ260" i="46"/>
  <c r="BI260" i="46"/>
  <c r="BH260" i="46"/>
  <c r="AX260" i="46"/>
  <c r="AW260" i="46"/>
  <c r="BG260" i="46" s="1"/>
  <c r="AV260" i="46"/>
  <c r="AT260" i="46"/>
  <c r="AS260" i="46"/>
  <c r="BO260" i="46" s="1"/>
  <c r="AR260" i="46"/>
  <c r="AQ260" i="46"/>
  <c r="AO260" i="46"/>
  <c r="AP260" i="46" s="1"/>
  <c r="AN260" i="46"/>
  <c r="AM260" i="46"/>
  <c r="AL260" i="46"/>
  <c r="AK260" i="46"/>
  <c r="AU260" i="46" s="1"/>
  <c r="BB260" i="46" s="1"/>
  <c r="AJ260" i="46"/>
  <c r="AI260" i="46"/>
  <c r="AH260" i="46"/>
  <c r="AE260" i="46"/>
  <c r="BP260" i="46" s="1"/>
  <c r="BK260" i="46" s="1"/>
  <c r="AC260" i="46"/>
  <c r="W260" i="46"/>
  <c r="V260" i="46"/>
  <c r="U260" i="46"/>
  <c r="T260" i="46"/>
  <c r="S260" i="46"/>
  <c r="R260" i="46"/>
  <c r="Q260" i="46"/>
  <c r="BS259" i="46"/>
  <c r="BM259" i="46"/>
  <c r="BL259" i="46"/>
  <c r="BJ259" i="46"/>
  <c r="BI259" i="46"/>
  <c r="AW259" i="46"/>
  <c r="BG259" i="46" s="1"/>
  <c r="BH259" i="46" s="1"/>
  <c r="AV259" i="46"/>
  <c r="AX259" i="46" s="1"/>
  <c r="BT259" i="46" s="1"/>
  <c r="AT259" i="46"/>
  <c r="AS259" i="46"/>
  <c r="AQ259" i="46"/>
  <c r="AO259" i="46"/>
  <c r="AP259" i="46" s="1"/>
  <c r="AN259" i="46"/>
  <c r="AM259" i="46"/>
  <c r="AL259" i="46"/>
  <c r="AR259" i="46" s="1"/>
  <c r="AK259" i="46"/>
  <c r="BN259" i="46" s="1"/>
  <c r="AJ259" i="46"/>
  <c r="AI259" i="46"/>
  <c r="AH259" i="46"/>
  <c r="AE259" i="46"/>
  <c r="AF259" i="46" s="1"/>
  <c r="AG259" i="46" s="1"/>
  <c r="AC259" i="46"/>
  <c r="W259" i="46"/>
  <c r="V259" i="46"/>
  <c r="U259" i="46"/>
  <c r="T259" i="46"/>
  <c r="S259" i="46"/>
  <c r="R259" i="46"/>
  <c r="Q259" i="46"/>
  <c r="BS258" i="46"/>
  <c r="BM258" i="46"/>
  <c r="BL258" i="46"/>
  <c r="BJ258" i="46"/>
  <c r="BI258" i="46"/>
  <c r="AW258" i="46"/>
  <c r="AV258" i="46"/>
  <c r="AT258" i="46"/>
  <c r="AS258" i="46"/>
  <c r="AR258" i="46"/>
  <c r="AQ258" i="46"/>
  <c r="AO258" i="46"/>
  <c r="AP258" i="46" s="1"/>
  <c r="AN258" i="46"/>
  <c r="AM258" i="46"/>
  <c r="AL258" i="46"/>
  <c r="AK258" i="46"/>
  <c r="AJ258" i="46"/>
  <c r="AI258" i="46"/>
  <c r="AH258" i="46"/>
  <c r="AE258" i="46"/>
  <c r="AF258" i="46" s="1"/>
  <c r="AG258" i="46" s="1"/>
  <c r="AC258" i="46"/>
  <c r="W258" i="46"/>
  <c r="V258" i="46"/>
  <c r="U258" i="46"/>
  <c r="T258" i="46"/>
  <c r="S258" i="46"/>
  <c r="R258" i="46"/>
  <c r="Q258" i="46"/>
  <c r="BS257" i="46"/>
  <c r="BM257" i="46"/>
  <c r="BL257" i="46"/>
  <c r="BJ257" i="46"/>
  <c r="BI257" i="46"/>
  <c r="AX257" i="46"/>
  <c r="BT257" i="46" s="1"/>
  <c r="AW257" i="46"/>
  <c r="BP257" i="46" s="1"/>
  <c r="AV257" i="46"/>
  <c r="AT257" i="46"/>
  <c r="AS257" i="46"/>
  <c r="AQ257" i="46"/>
  <c r="AO257" i="46"/>
  <c r="AP257" i="46" s="1"/>
  <c r="AN257" i="46"/>
  <c r="AM257" i="46"/>
  <c r="AL257" i="46"/>
  <c r="AR257" i="46" s="1"/>
  <c r="AK257" i="46"/>
  <c r="BN257" i="46" s="1"/>
  <c r="AJ257" i="46"/>
  <c r="AI257" i="46"/>
  <c r="AH257" i="46"/>
  <c r="AE257" i="46"/>
  <c r="AF257" i="46" s="1"/>
  <c r="AG257" i="46" s="1"/>
  <c r="AC257" i="46"/>
  <c r="W257" i="46"/>
  <c r="V257" i="46"/>
  <c r="U257" i="46"/>
  <c r="T257" i="46"/>
  <c r="S257" i="46"/>
  <c r="R257" i="46"/>
  <c r="Q257" i="46"/>
  <c r="BS256" i="46"/>
  <c r="BO256" i="46"/>
  <c r="BM256" i="46"/>
  <c r="BL256" i="46"/>
  <c r="BJ256" i="46"/>
  <c r="BN256" i="46" s="1"/>
  <c r="BI256" i="46"/>
  <c r="AW256" i="46"/>
  <c r="BG256" i="46" s="1"/>
  <c r="BH256" i="46" s="1"/>
  <c r="AV256" i="46"/>
  <c r="AX256" i="46" s="1"/>
  <c r="AT256" i="46"/>
  <c r="AS256" i="46"/>
  <c r="AQ256" i="46"/>
  <c r="AO256" i="46"/>
  <c r="AP256" i="46" s="1"/>
  <c r="AN256" i="46"/>
  <c r="AM256" i="46"/>
  <c r="AL256" i="46"/>
  <c r="AR256" i="46" s="1"/>
  <c r="AK256" i="46"/>
  <c r="AU256" i="46" s="1"/>
  <c r="BF256" i="46" s="1"/>
  <c r="AJ256" i="46"/>
  <c r="AI256" i="46"/>
  <c r="AH256" i="46"/>
  <c r="AF256" i="46"/>
  <c r="AG256" i="46" s="1"/>
  <c r="AE256" i="46"/>
  <c r="AC256" i="46"/>
  <c r="W256" i="46"/>
  <c r="V256" i="46"/>
  <c r="U256" i="46"/>
  <c r="T256" i="46"/>
  <c r="S256" i="46"/>
  <c r="R256" i="46"/>
  <c r="Q256" i="46"/>
  <c r="BS255" i="46"/>
  <c r="BM255" i="46"/>
  <c r="BL255" i="46"/>
  <c r="BO255" i="46" s="1"/>
  <c r="BJ255" i="46"/>
  <c r="BI255" i="46"/>
  <c r="AW255" i="46"/>
  <c r="BG255" i="46" s="1"/>
  <c r="BH255" i="46" s="1"/>
  <c r="AV255" i="46"/>
  <c r="AT255" i="46"/>
  <c r="AS255" i="46"/>
  <c r="AQ255" i="46"/>
  <c r="AO255" i="46"/>
  <c r="AP255" i="46" s="1"/>
  <c r="AN255" i="46"/>
  <c r="AM255" i="46"/>
  <c r="AL255" i="46"/>
  <c r="AR255" i="46" s="1"/>
  <c r="AK255" i="46"/>
  <c r="AJ255" i="46"/>
  <c r="AI255" i="46"/>
  <c r="AH255" i="46"/>
  <c r="AE255" i="46"/>
  <c r="AC255" i="46"/>
  <c r="W255" i="46"/>
  <c r="V255" i="46"/>
  <c r="U255" i="46"/>
  <c r="T255" i="46"/>
  <c r="S255" i="46"/>
  <c r="R255" i="46"/>
  <c r="Q255" i="46"/>
  <c r="BS254" i="46"/>
  <c r="BM254" i="46"/>
  <c r="BL254" i="46"/>
  <c r="BJ254" i="46"/>
  <c r="BI254" i="46"/>
  <c r="AW254" i="46"/>
  <c r="AV254" i="46"/>
  <c r="AX254" i="46" s="1"/>
  <c r="AT254" i="46"/>
  <c r="AS254" i="46"/>
  <c r="AR254" i="46"/>
  <c r="AQ254" i="46"/>
  <c r="AO254" i="46"/>
  <c r="AP254" i="46" s="1"/>
  <c r="AN254" i="46"/>
  <c r="AM254" i="46"/>
  <c r="AL254" i="46"/>
  <c r="AK254" i="46"/>
  <c r="AJ254" i="46"/>
  <c r="AI254" i="46"/>
  <c r="AH254" i="46"/>
  <c r="AE254" i="46"/>
  <c r="AF254" i="46" s="1"/>
  <c r="AG254" i="46" s="1"/>
  <c r="AC254" i="46"/>
  <c r="W254" i="46"/>
  <c r="V254" i="46"/>
  <c r="U254" i="46"/>
  <c r="T254" i="46"/>
  <c r="S254" i="46"/>
  <c r="R254" i="46"/>
  <c r="Q254" i="46"/>
  <c r="BS253" i="46"/>
  <c r="BM253" i="46"/>
  <c r="BL253" i="46"/>
  <c r="BJ253" i="46"/>
  <c r="BI253" i="46"/>
  <c r="AW253" i="46"/>
  <c r="BP253" i="46" s="1"/>
  <c r="AV253" i="46"/>
  <c r="AX253" i="46" s="1"/>
  <c r="BT253" i="46" s="1"/>
  <c r="AT253" i="46"/>
  <c r="AS253" i="46"/>
  <c r="AQ253" i="46"/>
  <c r="AO253" i="46"/>
  <c r="AP253" i="46" s="1"/>
  <c r="AN253" i="46"/>
  <c r="AM253" i="46"/>
  <c r="AL253" i="46"/>
  <c r="AR253" i="46" s="1"/>
  <c r="AK253" i="46"/>
  <c r="BN253" i="46" s="1"/>
  <c r="AJ253" i="46"/>
  <c r="AI253" i="46"/>
  <c r="AH253" i="46"/>
  <c r="AE253" i="46"/>
  <c r="AF253" i="46" s="1"/>
  <c r="AG253" i="46" s="1"/>
  <c r="AC253" i="46"/>
  <c r="W253" i="46"/>
  <c r="V253" i="46"/>
  <c r="U253" i="46"/>
  <c r="T253" i="46"/>
  <c r="S253" i="46"/>
  <c r="R253" i="46"/>
  <c r="Q253" i="46"/>
  <c r="BS252" i="46"/>
  <c r="BM252" i="46"/>
  <c r="BL252" i="46"/>
  <c r="BJ252" i="46"/>
  <c r="BI252" i="46"/>
  <c r="AW252" i="46"/>
  <c r="BG252" i="46" s="1"/>
  <c r="BH252" i="46" s="1"/>
  <c r="AV252" i="46"/>
  <c r="AT252" i="46"/>
  <c r="AS252" i="46"/>
  <c r="AQ252" i="46"/>
  <c r="AO252" i="46"/>
  <c r="AP252" i="46" s="1"/>
  <c r="AN252" i="46"/>
  <c r="AM252" i="46"/>
  <c r="AL252" i="46"/>
  <c r="AR252" i="46" s="1"/>
  <c r="AK252" i="46"/>
  <c r="AU252" i="46" s="1"/>
  <c r="BB252" i="46" s="1"/>
  <c r="AJ252" i="46"/>
  <c r="AI252" i="46"/>
  <c r="AH252" i="46"/>
  <c r="AE252" i="46"/>
  <c r="BP252" i="46" s="1"/>
  <c r="BK252" i="46" s="1"/>
  <c r="AC252" i="46"/>
  <c r="W252" i="46"/>
  <c r="V252" i="46"/>
  <c r="U252" i="46"/>
  <c r="T252" i="46"/>
  <c r="S252" i="46"/>
  <c r="R252" i="46"/>
  <c r="Q252" i="46"/>
  <c r="BS251" i="46"/>
  <c r="BN251" i="46"/>
  <c r="BM251" i="46"/>
  <c r="BO251" i="46" s="1"/>
  <c r="BL251" i="46"/>
  <c r="BJ251" i="46"/>
  <c r="BI251" i="46"/>
  <c r="AZ251" i="46"/>
  <c r="AX251" i="46"/>
  <c r="BT251" i="46" s="1"/>
  <c r="AW251" i="46"/>
  <c r="BG251" i="46" s="1"/>
  <c r="BH251" i="46" s="1"/>
  <c r="AV251" i="46"/>
  <c r="AU251" i="46"/>
  <c r="BF251" i="46" s="1"/>
  <c r="AT251" i="46"/>
  <c r="AS251" i="46"/>
  <c r="AR251" i="46"/>
  <c r="AQ251" i="46"/>
  <c r="AP251" i="46"/>
  <c r="AO251" i="46"/>
  <c r="AN251" i="46"/>
  <c r="AM251" i="46"/>
  <c r="AL251" i="46"/>
  <c r="AK251" i="46"/>
  <c r="AJ251" i="46"/>
  <c r="AI251" i="46"/>
  <c r="AH251" i="46"/>
  <c r="AE251" i="46"/>
  <c r="AF251" i="46" s="1"/>
  <c r="AG251" i="46" s="1"/>
  <c r="AC251" i="46"/>
  <c r="W251" i="46"/>
  <c r="V251" i="46"/>
  <c r="U251" i="46"/>
  <c r="T251" i="46"/>
  <c r="S251" i="46"/>
  <c r="R251" i="46"/>
  <c r="Q251" i="46"/>
  <c r="BS250" i="46"/>
  <c r="BM250" i="46"/>
  <c r="BL250" i="46"/>
  <c r="BJ250" i="46"/>
  <c r="BI250" i="46"/>
  <c r="AW250" i="46"/>
  <c r="AV250" i="46"/>
  <c r="AT250" i="46"/>
  <c r="AS250" i="46"/>
  <c r="AQ250" i="46"/>
  <c r="AO250" i="46"/>
  <c r="AP250" i="46" s="1"/>
  <c r="AN250" i="46"/>
  <c r="AM250" i="46"/>
  <c r="AL250" i="46"/>
  <c r="AR250" i="46" s="1"/>
  <c r="AK250" i="46"/>
  <c r="AJ250" i="46"/>
  <c r="AI250" i="46"/>
  <c r="AH250" i="46"/>
  <c r="AE250" i="46"/>
  <c r="AF250" i="46" s="1"/>
  <c r="AG250" i="46" s="1"/>
  <c r="AC250" i="46"/>
  <c r="W250" i="46"/>
  <c r="V250" i="46"/>
  <c r="U250" i="46"/>
  <c r="T250" i="46"/>
  <c r="S250" i="46"/>
  <c r="R250" i="46"/>
  <c r="Q250" i="46"/>
  <c r="BS249" i="46"/>
  <c r="BM249" i="46"/>
  <c r="BL249" i="46"/>
  <c r="BJ249" i="46"/>
  <c r="BI249" i="46"/>
  <c r="AW249" i="46"/>
  <c r="AV249" i="46"/>
  <c r="AX249" i="46" s="1"/>
  <c r="BT249" i="46" s="1"/>
  <c r="AT249" i="46"/>
  <c r="AS249" i="46"/>
  <c r="AQ249" i="46"/>
  <c r="AO249" i="46"/>
  <c r="AP249" i="46" s="1"/>
  <c r="AN249" i="46"/>
  <c r="AM249" i="46"/>
  <c r="AL249" i="46"/>
  <c r="AR249" i="46" s="1"/>
  <c r="AK249" i="46"/>
  <c r="AJ249" i="46"/>
  <c r="AI249" i="46"/>
  <c r="AH249" i="46"/>
  <c r="AE249" i="46"/>
  <c r="AF249" i="46" s="1"/>
  <c r="AG249" i="46" s="1"/>
  <c r="AC249" i="46"/>
  <c r="W249" i="46"/>
  <c r="V249" i="46"/>
  <c r="U249" i="46"/>
  <c r="T249" i="46"/>
  <c r="S249" i="46"/>
  <c r="R249" i="46"/>
  <c r="Q249" i="46"/>
  <c r="BS248" i="46"/>
  <c r="BM248" i="46"/>
  <c r="BL248" i="46"/>
  <c r="BJ248" i="46"/>
  <c r="BN248" i="46" s="1"/>
  <c r="BI248" i="46"/>
  <c r="BG248" i="46"/>
  <c r="BH248" i="46" s="1"/>
  <c r="AW248" i="46"/>
  <c r="AV248" i="46"/>
  <c r="AX248" i="46" s="1"/>
  <c r="AT248" i="46"/>
  <c r="AS248" i="46"/>
  <c r="BO248" i="46" s="1"/>
  <c r="AQ248" i="46"/>
  <c r="AO248" i="46"/>
  <c r="AP248" i="46" s="1"/>
  <c r="AN248" i="46"/>
  <c r="AM248" i="46"/>
  <c r="AL248" i="46"/>
  <c r="AR248" i="46" s="1"/>
  <c r="AK248" i="46"/>
  <c r="AU248" i="46" s="1"/>
  <c r="AJ248" i="46"/>
  <c r="AI248" i="46"/>
  <c r="AH248" i="46"/>
  <c r="AG248" i="46"/>
  <c r="AF248" i="46"/>
  <c r="AE248" i="46"/>
  <c r="AC248" i="46"/>
  <c r="W248" i="46"/>
  <c r="V248" i="46"/>
  <c r="U248" i="46"/>
  <c r="T248" i="46"/>
  <c r="S248" i="46"/>
  <c r="R248" i="46"/>
  <c r="Q248" i="46"/>
  <c r="BS247" i="46"/>
  <c r="BM247" i="46"/>
  <c r="BL247" i="46"/>
  <c r="BJ247" i="46"/>
  <c r="BI247" i="46"/>
  <c r="BG247" i="46"/>
  <c r="BH247" i="46" s="1"/>
  <c r="AW247" i="46"/>
  <c r="AV247" i="46"/>
  <c r="AT247" i="46"/>
  <c r="AS247" i="46"/>
  <c r="AQ247" i="46"/>
  <c r="AO247" i="46"/>
  <c r="AP247" i="46" s="1"/>
  <c r="AN247" i="46"/>
  <c r="AM247" i="46"/>
  <c r="AL247" i="46"/>
  <c r="AR247" i="46" s="1"/>
  <c r="AK247" i="46"/>
  <c r="AJ247" i="46"/>
  <c r="AI247" i="46"/>
  <c r="AH247" i="46"/>
  <c r="AF247" i="46"/>
  <c r="AG247" i="46" s="1"/>
  <c r="AE247" i="46"/>
  <c r="BP247" i="46" s="1"/>
  <c r="AC247" i="46"/>
  <c r="W247" i="46"/>
  <c r="V247" i="46"/>
  <c r="U247" i="46"/>
  <c r="T247" i="46"/>
  <c r="S247" i="46"/>
  <c r="R247" i="46"/>
  <c r="Q247" i="46"/>
  <c r="BS246" i="46"/>
  <c r="BP246" i="46"/>
  <c r="BM246" i="46"/>
  <c r="BL246" i="46"/>
  <c r="BJ246" i="46"/>
  <c r="BI246" i="46"/>
  <c r="BG246" i="46"/>
  <c r="BH246" i="46" s="1"/>
  <c r="AW246" i="46"/>
  <c r="AV246" i="46"/>
  <c r="AX246" i="46" s="1"/>
  <c r="AT246" i="46"/>
  <c r="AS246" i="46"/>
  <c r="BO246" i="46" s="1"/>
  <c r="AR246" i="46"/>
  <c r="AQ246" i="46"/>
  <c r="AO246" i="46"/>
  <c r="AP246" i="46" s="1"/>
  <c r="AN246" i="46"/>
  <c r="AM246" i="46"/>
  <c r="AL246" i="46"/>
  <c r="AK246" i="46"/>
  <c r="AJ246" i="46"/>
  <c r="AI246" i="46"/>
  <c r="AH246" i="46"/>
  <c r="AF246" i="46"/>
  <c r="AG246" i="46" s="1"/>
  <c r="AE246" i="46"/>
  <c r="AC246" i="46"/>
  <c r="W246" i="46"/>
  <c r="V246" i="46"/>
  <c r="U246" i="46"/>
  <c r="T246" i="46"/>
  <c r="S246" i="46"/>
  <c r="R246" i="46"/>
  <c r="Q246" i="46"/>
  <c r="BS245" i="46"/>
  <c r="BM245" i="46"/>
  <c r="BL245" i="46"/>
  <c r="BJ245" i="46"/>
  <c r="BI245" i="46"/>
  <c r="AX245" i="46"/>
  <c r="BT245" i="46" s="1"/>
  <c r="AW245" i="46"/>
  <c r="AV245" i="46"/>
  <c r="AT245" i="46"/>
  <c r="AS245" i="46"/>
  <c r="AQ245" i="46"/>
  <c r="AP245" i="46"/>
  <c r="AO245" i="46"/>
  <c r="AN245" i="46"/>
  <c r="AM245" i="46"/>
  <c r="AL245" i="46"/>
  <c r="AR245" i="46" s="1"/>
  <c r="AK245" i="46"/>
  <c r="AJ245" i="46"/>
  <c r="AI245" i="46"/>
  <c r="AH245" i="46"/>
  <c r="AE245" i="46"/>
  <c r="AF245" i="46" s="1"/>
  <c r="AG245" i="46" s="1"/>
  <c r="AC245" i="46"/>
  <c r="W245" i="46"/>
  <c r="V245" i="46"/>
  <c r="U245" i="46"/>
  <c r="T245" i="46"/>
  <c r="S245" i="46"/>
  <c r="R245" i="46"/>
  <c r="Q245" i="46"/>
  <c r="BS244" i="46"/>
  <c r="BM244" i="46"/>
  <c r="BL244" i="46"/>
  <c r="BJ244" i="46"/>
  <c r="BI244" i="46"/>
  <c r="BG244" i="46"/>
  <c r="BH244" i="46" s="1"/>
  <c r="AW244" i="46"/>
  <c r="AV244" i="46"/>
  <c r="AX244" i="46" s="1"/>
  <c r="AY244" i="46" s="1"/>
  <c r="AU244" i="46"/>
  <c r="BB244" i="46" s="1"/>
  <c r="AT244" i="46"/>
  <c r="AS244" i="46"/>
  <c r="AQ244" i="46"/>
  <c r="AO244" i="46"/>
  <c r="AP244" i="46" s="1"/>
  <c r="AN244" i="46"/>
  <c r="AM244" i="46"/>
  <c r="AL244" i="46"/>
  <c r="AR244" i="46" s="1"/>
  <c r="AK244" i="46"/>
  <c r="AJ244" i="46"/>
  <c r="AI244" i="46"/>
  <c r="AH244" i="46"/>
  <c r="AE244" i="46"/>
  <c r="BP244" i="46" s="1"/>
  <c r="AC244" i="46"/>
  <c r="W244" i="46"/>
  <c r="V244" i="46"/>
  <c r="U244" i="46"/>
  <c r="T244" i="46"/>
  <c r="S244" i="46"/>
  <c r="R244" i="46"/>
  <c r="Q244" i="46"/>
  <c r="BS243" i="46"/>
  <c r="BN243" i="46"/>
  <c r="BM243" i="46"/>
  <c r="BO243" i="46" s="1"/>
  <c r="BL243" i="46"/>
  <c r="BJ243" i="46"/>
  <c r="BI243" i="46"/>
  <c r="AW243" i="46"/>
  <c r="BG243" i="46" s="1"/>
  <c r="BH243" i="46" s="1"/>
  <c r="AV243" i="46"/>
  <c r="AX243" i="46" s="1"/>
  <c r="BT243" i="46" s="1"/>
  <c r="AU243" i="46"/>
  <c r="BF243" i="46" s="1"/>
  <c r="AT243" i="46"/>
  <c r="AS243" i="46"/>
  <c r="AQ243" i="46"/>
  <c r="AO243" i="46"/>
  <c r="AP243" i="46" s="1"/>
  <c r="AN243" i="46"/>
  <c r="AM243" i="46"/>
  <c r="AL243" i="46"/>
  <c r="AR243" i="46" s="1"/>
  <c r="AK243" i="46"/>
  <c r="AJ243" i="46"/>
  <c r="AI243" i="46"/>
  <c r="AH243" i="46"/>
  <c r="AE243" i="46"/>
  <c r="AF243" i="46" s="1"/>
  <c r="AG243" i="46" s="1"/>
  <c r="AC243" i="46"/>
  <c r="W243" i="46"/>
  <c r="V243" i="46"/>
  <c r="U243" i="46"/>
  <c r="T243" i="46"/>
  <c r="S243" i="46"/>
  <c r="R243" i="46"/>
  <c r="Q243" i="46"/>
  <c r="BS242" i="46"/>
  <c r="BP242" i="46"/>
  <c r="BK242" i="46" s="1"/>
  <c r="BM242" i="46"/>
  <c r="BL242" i="46"/>
  <c r="BJ242" i="46"/>
  <c r="BI242" i="46"/>
  <c r="AW242" i="46"/>
  <c r="AV242" i="46"/>
  <c r="AU242" i="46"/>
  <c r="BB242" i="46" s="1"/>
  <c r="AT242" i="46"/>
  <c r="AS242" i="46"/>
  <c r="AR242" i="46"/>
  <c r="AQ242" i="46"/>
  <c r="AO242" i="46"/>
  <c r="AP242" i="46" s="1"/>
  <c r="AN242" i="46"/>
  <c r="AM242" i="46"/>
  <c r="AL242" i="46"/>
  <c r="AK242" i="46"/>
  <c r="BN242" i="46" s="1"/>
  <c r="AJ242" i="46"/>
  <c r="AI242" i="46"/>
  <c r="AH242" i="46"/>
  <c r="AE242" i="46"/>
  <c r="AF242" i="46" s="1"/>
  <c r="AG242" i="46" s="1"/>
  <c r="AC242" i="46"/>
  <c r="W242" i="46"/>
  <c r="V242" i="46"/>
  <c r="U242" i="46"/>
  <c r="T242" i="46"/>
  <c r="S242" i="46"/>
  <c r="R242" i="46"/>
  <c r="Q242" i="46"/>
  <c r="BS241" i="46"/>
  <c r="BM241" i="46"/>
  <c r="BL241" i="46"/>
  <c r="BJ241" i="46"/>
  <c r="BI241" i="46"/>
  <c r="AX241" i="46"/>
  <c r="BT241" i="46" s="1"/>
  <c r="AW241" i="46"/>
  <c r="AV241" i="46"/>
  <c r="AT241" i="46"/>
  <c r="AS241" i="46"/>
  <c r="AQ241" i="46"/>
  <c r="AO241" i="46"/>
  <c r="AP241" i="46" s="1"/>
  <c r="AN241" i="46"/>
  <c r="AM241" i="46"/>
  <c r="AL241" i="46"/>
  <c r="AR241" i="46" s="1"/>
  <c r="AK241" i="46"/>
  <c r="AJ241" i="46"/>
  <c r="AI241" i="46"/>
  <c r="AH241" i="46"/>
  <c r="AE241" i="46"/>
  <c r="AF241" i="46" s="1"/>
  <c r="AG241" i="46" s="1"/>
  <c r="AC241" i="46"/>
  <c r="W241" i="46"/>
  <c r="V241" i="46"/>
  <c r="U241" i="46"/>
  <c r="T241" i="46"/>
  <c r="S241" i="46"/>
  <c r="R241" i="46"/>
  <c r="Q241" i="46"/>
  <c r="BS240" i="46"/>
  <c r="BM240" i="46"/>
  <c r="BL240" i="46"/>
  <c r="BJ240" i="46"/>
  <c r="BN240" i="46" s="1"/>
  <c r="BI240" i="46"/>
  <c r="AW240" i="46"/>
  <c r="BG240" i="46" s="1"/>
  <c r="BH240" i="46" s="1"/>
  <c r="AV240" i="46"/>
  <c r="AX240" i="46" s="1"/>
  <c r="AT240" i="46"/>
  <c r="AS240" i="46"/>
  <c r="BO240" i="46" s="1"/>
  <c r="AQ240" i="46"/>
  <c r="AO240" i="46"/>
  <c r="AP240" i="46" s="1"/>
  <c r="AN240" i="46"/>
  <c r="AM240" i="46"/>
  <c r="AL240" i="46"/>
  <c r="AR240" i="46" s="1"/>
  <c r="AK240" i="46"/>
  <c r="AU240" i="46" s="1"/>
  <c r="AJ240" i="46"/>
  <c r="AI240" i="46"/>
  <c r="AH240" i="46"/>
  <c r="AE240" i="46"/>
  <c r="AF240" i="46" s="1"/>
  <c r="AG240" i="46" s="1"/>
  <c r="AC240" i="46"/>
  <c r="W240" i="46"/>
  <c r="V240" i="46"/>
  <c r="U240" i="46"/>
  <c r="T240" i="46"/>
  <c r="S240" i="46"/>
  <c r="R240" i="46"/>
  <c r="Q240" i="46"/>
  <c r="BS239" i="46"/>
  <c r="BM239" i="46"/>
  <c r="BL239" i="46"/>
  <c r="BJ239" i="46"/>
  <c r="BI239" i="46"/>
  <c r="BG239" i="46"/>
  <c r="BH239" i="46" s="1"/>
  <c r="AW239" i="46"/>
  <c r="AV239" i="46"/>
  <c r="AT239" i="46"/>
  <c r="AS239" i="46"/>
  <c r="BO239" i="46" s="1"/>
  <c r="AQ239" i="46"/>
  <c r="AO239" i="46"/>
  <c r="AP239" i="46" s="1"/>
  <c r="AN239" i="46"/>
  <c r="AM239" i="46"/>
  <c r="AL239" i="46"/>
  <c r="AR239" i="46" s="1"/>
  <c r="AK239" i="46"/>
  <c r="AJ239" i="46"/>
  <c r="AI239" i="46"/>
  <c r="AH239" i="46"/>
  <c r="AE239" i="46"/>
  <c r="AC239" i="46"/>
  <c r="W239" i="46"/>
  <c r="V239" i="46"/>
  <c r="U239" i="46"/>
  <c r="T239" i="46"/>
  <c r="S239" i="46"/>
  <c r="R239" i="46"/>
  <c r="Q239" i="46"/>
  <c r="BS238" i="46"/>
  <c r="BM238" i="46"/>
  <c r="BL238" i="46"/>
  <c r="BJ238" i="46"/>
  <c r="BI238" i="46"/>
  <c r="AW238" i="46"/>
  <c r="AV238" i="46"/>
  <c r="AX238" i="46" s="1"/>
  <c r="AT238" i="46"/>
  <c r="AS238" i="46"/>
  <c r="AR238" i="46"/>
  <c r="AQ238" i="46"/>
  <c r="AP238" i="46"/>
  <c r="AO238" i="46"/>
  <c r="AN238" i="46"/>
  <c r="AM238" i="46"/>
  <c r="AL238" i="46"/>
  <c r="AK238" i="46"/>
  <c r="AJ238" i="46"/>
  <c r="AI238" i="46"/>
  <c r="AH238" i="46"/>
  <c r="AE238" i="46"/>
  <c r="AF238" i="46" s="1"/>
  <c r="AG238" i="46" s="1"/>
  <c r="AC238" i="46"/>
  <c r="W238" i="46"/>
  <c r="V238" i="46"/>
  <c r="U238" i="46"/>
  <c r="T238" i="46"/>
  <c r="S238" i="46"/>
  <c r="R238" i="46"/>
  <c r="Q238" i="46"/>
  <c r="BS237" i="46"/>
  <c r="BM237" i="46"/>
  <c r="BL237" i="46"/>
  <c r="BJ237" i="46"/>
  <c r="BI237" i="46"/>
  <c r="AW237" i="46"/>
  <c r="AV237" i="46"/>
  <c r="AX237" i="46" s="1"/>
  <c r="BT237" i="46" s="1"/>
  <c r="AT237" i="46"/>
  <c r="AS237" i="46"/>
  <c r="AQ237" i="46"/>
  <c r="AO237" i="46"/>
  <c r="AP237" i="46" s="1"/>
  <c r="AN237" i="46"/>
  <c r="AM237" i="46"/>
  <c r="AL237" i="46"/>
  <c r="AR237" i="46" s="1"/>
  <c r="AK237" i="46"/>
  <c r="AJ237" i="46"/>
  <c r="AI237" i="46"/>
  <c r="AH237" i="46"/>
  <c r="AF237" i="46"/>
  <c r="AG237" i="46" s="1"/>
  <c r="AE237" i="46"/>
  <c r="AC237" i="46"/>
  <c r="W237" i="46"/>
  <c r="V237" i="46"/>
  <c r="U237" i="46"/>
  <c r="T237" i="46"/>
  <c r="S237" i="46"/>
  <c r="R237" i="46"/>
  <c r="Q237" i="46"/>
  <c r="BS236" i="46"/>
  <c r="BM236" i="46"/>
  <c r="BL236" i="46"/>
  <c r="BJ236" i="46"/>
  <c r="BI236" i="46"/>
  <c r="BH236" i="46"/>
  <c r="BG236" i="46"/>
  <c r="AX236" i="46"/>
  <c r="AY236" i="46" s="1"/>
  <c r="AW236" i="46"/>
  <c r="AV236" i="46"/>
  <c r="AT236" i="46"/>
  <c r="AS236" i="46"/>
  <c r="BO236" i="46" s="1"/>
  <c r="AQ236" i="46"/>
  <c r="AP236" i="46"/>
  <c r="AO236" i="46"/>
  <c r="AN236" i="46"/>
  <c r="AM236" i="46"/>
  <c r="AL236" i="46"/>
  <c r="AR236" i="46" s="1"/>
  <c r="AK236" i="46"/>
  <c r="AJ236" i="46"/>
  <c r="AI236" i="46"/>
  <c r="AH236" i="46"/>
  <c r="AE236" i="46"/>
  <c r="BP236" i="46" s="1"/>
  <c r="AC236" i="46"/>
  <c r="W236" i="46"/>
  <c r="V236" i="46"/>
  <c r="U236" i="46"/>
  <c r="T236" i="46"/>
  <c r="S236" i="46"/>
  <c r="R236" i="46"/>
  <c r="Q236" i="46"/>
  <c r="BS235" i="46"/>
  <c r="BM235" i="46"/>
  <c r="BL235" i="46"/>
  <c r="BJ235" i="46"/>
  <c r="BI235" i="46"/>
  <c r="AX235" i="46"/>
  <c r="BT235" i="46" s="1"/>
  <c r="AW235" i="46"/>
  <c r="BG235" i="46" s="1"/>
  <c r="BH235" i="46" s="1"/>
  <c r="AV235" i="46"/>
  <c r="AT235" i="46"/>
  <c r="AS235" i="46"/>
  <c r="AQ235" i="46"/>
  <c r="AP235" i="46"/>
  <c r="AO235" i="46"/>
  <c r="AN235" i="46"/>
  <c r="AM235" i="46"/>
  <c r="AL235" i="46"/>
  <c r="AR235" i="46" s="1"/>
  <c r="AK235" i="46"/>
  <c r="AJ235" i="46"/>
  <c r="AI235" i="46"/>
  <c r="AH235" i="46"/>
  <c r="AE235" i="46"/>
  <c r="AF235" i="46" s="1"/>
  <c r="AG235" i="46" s="1"/>
  <c r="AC235" i="46"/>
  <c r="W235" i="46"/>
  <c r="V235" i="46"/>
  <c r="U235" i="46"/>
  <c r="T235" i="46"/>
  <c r="S235" i="46"/>
  <c r="R235" i="46"/>
  <c r="Q235" i="46"/>
  <c r="BS234" i="46"/>
  <c r="BP234" i="46"/>
  <c r="BM234" i="46"/>
  <c r="BL234" i="46"/>
  <c r="BJ234" i="46"/>
  <c r="BI234" i="46"/>
  <c r="AW234" i="46"/>
  <c r="AV234" i="46"/>
  <c r="AT234" i="46"/>
  <c r="AS234" i="46"/>
  <c r="AQ234" i="46"/>
  <c r="AO234" i="46"/>
  <c r="AP234" i="46" s="1"/>
  <c r="AN234" i="46"/>
  <c r="AM234" i="46"/>
  <c r="AL234" i="46"/>
  <c r="AR234" i="46" s="1"/>
  <c r="AK234" i="46"/>
  <c r="AJ234" i="46"/>
  <c r="AI234" i="46"/>
  <c r="AH234" i="46"/>
  <c r="AE234" i="46"/>
  <c r="AF234" i="46" s="1"/>
  <c r="AG234" i="46" s="1"/>
  <c r="AC234" i="46"/>
  <c r="W234" i="46"/>
  <c r="V234" i="46"/>
  <c r="U234" i="46"/>
  <c r="T234" i="46"/>
  <c r="S234" i="46"/>
  <c r="R234" i="46"/>
  <c r="Q234" i="46"/>
  <c r="BS233" i="46"/>
  <c r="BM233" i="46"/>
  <c r="BL233" i="46"/>
  <c r="BJ233" i="46"/>
  <c r="BI233" i="46"/>
  <c r="AW233" i="46"/>
  <c r="AV233" i="46"/>
  <c r="AX233" i="46" s="1"/>
  <c r="BT233" i="46" s="1"/>
  <c r="AT233" i="46"/>
  <c r="AS233" i="46"/>
  <c r="AQ233" i="46"/>
  <c r="AO233" i="46"/>
  <c r="AP233" i="46" s="1"/>
  <c r="AN233" i="46"/>
  <c r="AM233" i="46"/>
  <c r="AL233" i="46"/>
  <c r="AR233" i="46" s="1"/>
  <c r="AK233" i="46"/>
  <c r="AJ233" i="46"/>
  <c r="AI233" i="46"/>
  <c r="AH233" i="46"/>
  <c r="AE233" i="46"/>
  <c r="AF233" i="46" s="1"/>
  <c r="AG233" i="46" s="1"/>
  <c r="AC233" i="46"/>
  <c r="W233" i="46"/>
  <c r="V233" i="46"/>
  <c r="U233" i="46"/>
  <c r="T233" i="46"/>
  <c r="S233" i="46"/>
  <c r="R233" i="46"/>
  <c r="Q233" i="46"/>
  <c r="BS232" i="46"/>
  <c r="BM232" i="46"/>
  <c r="BL232" i="46"/>
  <c r="BJ232" i="46"/>
  <c r="BN232" i="46" s="1"/>
  <c r="BI232" i="46"/>
  <c r="BG232" i="46"/>
  <c r="BH232" i="46" s="1"/>
  <c r="AW232" i="46"/>
  <c r="AV232" i="46"/>
  <c r="AX232" i="46" s="1"/>
  <c r="AT232" i="46"/>
  <c r="AS232" i="46"/>
  <c r="AQ232" i="46"/>
  <c r="AO232" i="46"/>
  <c r="AP232" i="46" s="1"/>
  <c r="AN232" i="46"/>
  <c r="AM232" i="46"/>
  <c r="AL232" i="46"/>
  <c r="AR232" i="46" s="1"/>
  <c r="AK232" i="46"/>
  <c r="AU232" i="46" s="1"/>
  <c r="AJ232" i="46"/>
  <c r="AI232" i="46"/>
  <c r="AH232" i="46"/>
  <c r="AG232" i="46"/>
  <c r="AF232" i="46"/>
  <c r="AE232" i="46"/>
  <c r="AC232" i="46"/>
  <c r="W232" i="46"/>
  <c r="V232" i="46"/>
  <c r="U232" i="46"/>
  <c r="T232" i="46"/>
  <c r="S232" i="46"/>
  <c r="R232" i="46"/>
  <c r="Q232" i="46"/>
  <c r="BS231" i="46"/>
  <c r="BM231" i="46"/>
  <c r="BL231" i="46"/>
  <c r="BJ231" i="46"/>
  <c r="BI231" i="46"/>
  <c r="AW231" i="46"/>
  <c r="BG231" i="46" s="1"/>
  <c r="BH231" i="46" s="1"/>
  <c r="AV231" i="46"/>
  <c r="AT231" i="46"/>
  <c r="AS231" i="46"/>
  <c r="BO231" i="46" s="1"/>
  <c r="AQ231" i="46"/>
  <c r="AO231" i="46"/>
  <c r="AP231" i="46" s="1"/>
  <c r="AN231" i="46"/>
  <c r="AM231" i="46"/>
  <c r="AL231" i="46"/>
  <c r="AR231" i="46" s="1"/>
  <c r="AK231" i="46"/>
  <c r="AJ231" i="46"/>
  <c r="AI231" i="46"/>
  <c r="AH231" i="46"/>
  <c r="AF231" i="46"/>
  <c r="AG231" i="46" s="1"/>
  <c r="AE231" i="46"/>
  <c r="AC231" i="46"/>
  <c r="W231" i="46"/>
  <c r="V231" i="46"/>
  <c r="U231" i="46"/>
  <c r="T231" i="46"/>
  <c r="S231" i="46"/>
  <c r="R231" i="46"/>
  <c r="Q231" i="46"/>
  <c r="BS230" i="46"/>
  <c r="BP230" i="46"/>
  <c r="BM230" i="46"/>
  <c r="BL230" i="46"/>
  <c r="BJ230" i="46"/>
  <c r="BI230" i="46"/>
  <c r="BG230" i="46"/>
  <c r="BH230" i="46" s="1"/>
  <c r="AW230" i="46"/>
  <c r="AV230" i="46"/>
  <c r="AX230" i="46" s="1"/>
  <c r="AT230" i="46"/>
  <c r="AS230" i="46"/>
  <c r="AR230" i="46"/>
  <c r="AQ230" i="46"/>
  <c r="AP230" i="46"/>
  <c r="AO230" i="46"/>
  <c r="AN230" i="46"/>
  <c r="AM230" i="46"/>
  <c r="AL230" i="46"/>
  <c r="AK230" i="46"/>
  <c r="AJ230" i="46"/>
  <c r="AI230" i="46"/>
  <c r="AH230" i="46"/>
  <c r="AF230" i="46"/>
  <c r="AG230" i="46" s="1"/>
  <c r="AE230" i="46"/>
  <c r="AC230" i="46"/>
  <c r="W230" i="46"/>
  <c r="V230" i="46"/>
  <c r="U230" i="46"/>
  <c r="T230" i="46"/>
  <c r="S230" i="46"/>
  <c r="R230" i="46"/>
  <c r="Q230" i="46"/>
  <c r="BS229" i="46"/>
  <c r="BM229" i="46"/>
  <c r="BL229" i="46"/>
  <c r="BJ229" i="46"/>
  <c r="BI229" i="46"/>
  <c r="AX229" i="46"/>
  <c r="BT229" i="46" s="1"/>
  <c r="AW229" i="46"/>
  <c r="AV229" i="46"/>
  <c r="AT229" i="46"/>
  <c r="AS229" i="46"/>
  <c r="AQ229" i="46"/>
  <c r="AO229" i="46"/>
  <c r="AP229" i="46" s="1"/>
  <c r="AN229" i="46"/>
  <c r="AM229" i="46"/>
  <c r="AL229" i="46"/>
  <c r="AR229" i="46" s="1"/>
  <c r="AK229" i="46"/>
  <c r="AJ229" i="46"/>
  <c r="AI229" i="46"/>
  <c r="AH229" i="46"/>
  <c r="AE229" i="46"/>
  <c r="AF229" i="46" s="1"/>
  <c r="AG229" i="46" s="1"/>
  <c r="AC229" i="46"/>
  <c r="W229" i="46"/>
  <c r="V229" i="46"/>
  <c r="U229" i="46"/>
  <c r="T229" i="46"/>
  <c r="S229" i="46"/>
  <c r="R229" i="46"/>
  <c r="Q229" i="46"/>
  <c r="BS228" i="46"/>
  <c r="BM228" i="46"/>
  <c r="BL228" i="46"/>
  <c r="BJ228" i="46"/>
  <c r="BI228" i="46"/>
  <c r="AW228" i="46"/>
  <c r="BG228" i="46" s="1"/>
  <c r="BH228" i="46" s="1"/>
  <c r="AV228" i="46"/>
  <c r="AT228" i="46"/>
  <c r="AS228" i="46"/>
  <c r="AR228" i="46"/>
  <c r="AQ228" i="46"/>
  <c r="AO228" i="46"/>
  <c r="AP228" i="46" s="1"/>
  <c r="AN228" i="46"/>
  <c r="AM228" i="46"/>
  <c r="AL228" i="46"/>
  <c r="AK228" i="46"/>
  <c r="AJ228" i="46"/>
  <c r="AI228" i="46"/>
  <c r="AH228" i="46"/>
  <c r="AE228" i="46"/>
  <c r="AC228" i="46"/>
  <c r="W228" i="46"/>
  <c r="V228" i="46"/>
  <c r="U228" i="46"/>
  <c r="T228" i="46"/>
  <c r="S228" i="46"/>
  <c r="R228" i="46"/>
  <c r="Q228" i="46"/>
  <c r="BS227" i="46"/>
  <c r="BM227" i="46"/>
  <c r="BL227" i="46"/>
  <c r="BJ227" i="46"/>
  <c r="BI227" i="46"/>
  <c r="AW227" i="46"/>
  <c r="BG227" i="46" s="1"/>
  <c r="BH227" i="46" s="1"/>
  <c r="AV227" i="46"/>
  <c r="AT227" i="46"/>
  <c r="AS227" i="46"/>
  <c r="AR227" i="46"/>
  <c r="AQ227" i="46"/>
  <c r="AO227" i="46"/>
  <c r="AP227" i="46" s="1"/>
  <c r="AN227" i="46"/>
  <c r="AM227" i="46"/>
  <c r="AL227" i="46"/>
  <c r="AK227" i="46"/>
  <c r="AJ227" i="46"/>
  <c r="AI227" i="46"/>
  <c r="AH227" i="46"/>
  <c r="AE227" i="46"/>
  <c r="AF227" i="46" s="1"/>
  <c r="AG227" i="46" s="1"/>
  <c r="AC227" i="46"/>
  <c r="W227" i="46"/>
  <c r="V227" i="46"/>
  <c r="U227" i="46"/>
  <c r="T227" i="46"/>
  <c r="S227" i="46"/>
  <c r="R227" i="46"/>
  <c r="Q227" i="46"/>
  <c r="BS226" i="46"/>
  <c r="BM226" i="46"/>
  <c r="BL226" i="46"/>
  <c r="BJ226" i="46"/>
  <c r="BI226" i="46"/>
  <c r="AW226" i="46"/>
  <c r="AV226" i="46"/>
  <c r="AT226" i="46"/>
  <c r="AS226" i="46"/>
  <c r="BO226" i="46" s="1"/>
  <c r="AR226" i="46"/>
  <c r="AQ226" i="46"/>
  <c r="AO226" i="46"/>
  <c r="AP226" i="46" s="1"/>
  <c r="AN226" i="46"/>
  <c r="AM226" i="46"/>
  <c r="AL226" i="46"/>
  <c r="AK226" i="46"/>
  <c r="AJ226" i="46"/>
  <c r="AI226" i="46"/>
  <c r="AH226" i="46"/>
  <c r="AE226" i="46"/>
  <c r="AF226" i="46" s="1"/>
  <c r="AG226" i="46" s="1"/>
  <c r="AC226" i="46"/>
  <c r="W226" i="46"/>
  <c r="V226" i="46"/>
  <c r="U226" i="46"/>
  <c r="T226" i="46"/>
  <c r="S226" i="46"/>
  <c r="R226" i="46"/>
  <c r="Q226" i="46"/>
  <c r="BS225" i="46"/>
  <c r="BM225" i="46"/>
  <c r="BL225" i="46"/>
  <c r="BJ225" i="46"/>
  <c r="BI225" i="46"/>
  <c r="AX225" i="46"/>
  <c r="BT225" i="46" s="1"/>
  <c r="AW225" i="46"/>
  <c r="AV225" i="46"/>
  <c r="AT225" i="46"/>
  <c r="AS225" i="46"/>
  <c r="AR225" i="46"/>
  <c r="AQ225" i="46"/>
  <c r="AO225" i="46"/>
  <c r="AP225" i="46" s="1"/>
  <c r="AN225" i="46"/>
  <c r="AM225" i="46"/>
  <c r="AL225" i="46"/>
  <c r="AK225" i="46"/>
  <c r="BN225" i="46" s="1"/>
  <c r="AJ225" i="46"/>
  <c r="AI225" i="46"/>
  <c r="AH225" i="46"/>
  <c r="AE225" i="46"/>
  <c r="AF225" i="46" s="1"/>
  <c r="AG225" i="46" s="1"/>
  <c r="AC225" i="46"/>
  <c r="W225" i="46"/>
  <c r="V225" i="46"/>
  <c r="U225" i="46"/>
  <c r="T225" i="46"/>
  <c r="S225" i="46"/>
  <c r="R225" i="46"/>
  <c r="Q225" i="46"/>
  <c r="BS224" i="46"/>
  <c r="BM224" i="46"/>
  <c r="BL224" i="46"/>
  <c r="BJ224" i="46"/>
  <c r="BN224" i="46" s="1"/>
  <c r="BI224" i="46"/>
  <c r="AW224" i="46"/>
  <c r="AV224" i="46"/>
  <c r="AT224" i="46"/>
  <c r="AS224" i="46"/>
  <c r="AQ224" i="46"/>
  <c r="AO224" i="46"/>
  <c r="AP224" i="46" s="1"/>
  <c r="AN224" i="46"/>
  <c r="AM224" i="46"/>
  <c r="AL224" i="46"/>
  <c r="AR224" i="46" s="1"/>
  <c r="AK224" i="46"/>
  <c r="AU224" i="46" s="1"/>
  <c r="AJ224" i="46"/>
  <c r="AI224" i="46"/>
  <c r="AH224" i="46"/>
  <c r="AE224" i="46"/>
  <c r="AF224" i="46" s="1"/>
  <c r="AG224" i="46" s="1"/>
  <c r="AC224" i="46"/>
  <c r="W224" i="46"/>
  <c r="V224" i="46"/>
  <c r="U224" i="46"/>
  <c r="T224" i="46"/>
  <c r="S224" i="46"/>
  <c r="R224" i="46"/>
  <c r="Q224" i="46"/>
  <c r="BS223" i="46"/>
  <c r="BM223" i="46"/>
  <c r="BL223" i="46"/>
  <c r="BO223" i="46" s="1"/>
  <c r="BJ223" i="46"/>
  <c r="BI223" i="46"/>
  <c r="AW223" i="46"/>
  <c r="BG223" i="46" s="1"/>
  <c r="BH223" i="46" s="1"/>
  <c r="AV223" i="46"/>
  <c r="AT223" i="46"/>
  <c r="AS223" i="46"/>
  <c r="AQ223" i="46"/>
  <c r="AO223" i="46"/>
  <c r="AP223" i="46" s="1"/>
  <c r="AN223" i="46"/>
  <c r="AM223" i="46"/>
  <c r="AL223" i="46"/>
  <c r="AR223" i="46" s="1"/>
  <c r="AK223" i="46"/>
  <c r="AJ223" i="46"/>
  <c r="AI223" i="46"/>
  <c r="AH223" i="46"/>
  <c r="AE223" i="46"/>
  <c r="AC223" i="46"/>
  <c r="W223" i="46"/>
  <c r="V223" i="46"/>
  <c r="U223" i="46"/>
  <c r="T223" i="46"/>
  <c r="S223" i="46"/>
  <c r="R223" i="46"/>
  <c r="Q223" i="46"/>
  <c r="BS222" i="46"/>
  <c r="BM222" i="46"/>
  <c r="BL222" i="46"/>
  <c r="BO222" i="46" s="1"/>
  <c r="BJ222" i="46"/>
  <c r="BI222" i="46"/>
  <c r="AW222" i="46"/>
  <c r="AV222" i="46"/>
  <c r="AX222" i="46" s="1"/>
  <c r="AT222" i="46"/>
  <c r="AS222" i="46"/>
  <c r="AR222" i="46"/>
  <c r="AQ222" i="46"/>
  <c r="AO222" i="46"/>
  <c r="AP222" i="46" s="1"/>
  <c r="AN222" i="46"/>
  <c r="AM222" i="46"/>
  <c r="AL222" i="46"/>
  <c r="AK222" i="46"/>
  <c r="AJ222" i="46"/>
  <c r="AI222" i="46"/>
  <c r="AH222" i="46"/>
  <c r="AE222" i="46"/>
  <c r="AF222" i="46" s="1"/>
  <c r="AG222" i="46" s="1"/>
  <c r="AC222" i="46"/>
  <c r="W222" i="46"/>
  <c r="V222" i="46"/>
  <c r="U222" i="46"/>
  <c r="T222" i="46"/>
  <c r="S222" i="46"/>
  <c r="R222" i="46"/>
  <c r="Q222" i="46"/>
  <c r="BS221" i="46"/>
  <c r="BM221" i="46"/>
  <c r="BL221" i="46"/>
  <c r="BJ221" i="46"/>
  <c r="BI221" i="46"/>
  <c r="AW221" i="46"/>
  <c r="AV221" i="46"/>
  <c r="AT221" i="46"/>
  <c r="AS221" i="46"/>
  <c r="BO221" i="46" s="1"/>
  <c r="AQ221" i="46"/>
  <c r="AO221" i="46"/>
  <c r="AP221" i="46" s="1"/>
  <c r="AN221" i="46"/>
  <c r="AM221" i="46"/>
  <c r="AL221" i="46"/>
  <c r="AR221" i="46" s="1"/>
  <c r="AK221" i="46"/>
  <c r="AJ221" i="46"/>
  <c r="AI221" i="46"/>
  <c r="AH221" i="46"/>
  <c r="AF221" i="46"/>
  <c r="AG221" i="46" s="1"/>
  <c r="AE221" i="46"/>
  <c r="AC221" i="46"/>
  <c r="W221" i="46"/>
  <c r="V221" i="46"/>
  <c r="U221" i="46"/>
  <c r="T221" i="46"/>
  <c r="S221" i="46"/>
  <c r="R221" i="46"/>
  <c r="Q221" i="46"/>
  <c r="BS220" i="46"/>
  <c r="BM220" i="46"/>
  <c r="BL220" i="46"/>
  <c r="BJ220" i="46"/>
  <c r="BI220" i="46"/>
  <c r="BH220" i="46"/>
  <c r="BG220" i="46"/>
  <c r="AW220" i="46"/>
  <c r="AV220" i="46"/>
  <c r="AX220" i="46" s="1"/>
  <c r="AY220" i="46" s="1"/>
  <c r="AT220" i="46"/>
  <c r="AS220" i="46"/>
  <c r="AQ220" i="46"/>
  <c r="AP220" i="46"/>
  <c r="AO220" i="46"/>
  <c r="AN220" i="46"/>
  <c r="AM220" i="46"/>
  <c r="AL220" i="46"/>
  <c r="AR220" i="46" s="1"/>
  <c r="AK220" i="46"/>
  <c r="BN220" i="46" s="1"/>
  <c r="AJ220" i="46"/>
  <c r="AI220" i="46"/>
  <c r="AH220" i="46"/>
  <c r="AE220" i="46"/>
  <c r="BP220" i="46" s="1"/>
  <c r="AC220" i="46"/>
  <c r="W220" i="46"/>
  <c r="V220" i="46"/>
  <c r="U220" i="46"/>
  <c r="T220" i="46"/>
  <c r="S220" i="46"/>
  <c r="R220" i="46"/>
  <c r="Q220" i="46"/>
  <c r="BS219" i="46"/>
  <c r="BN219" i="46"/>
  <c r="BM219" i="46"/>
  <c r="BO219" i="46" s="1"/>
  <c r="BL219" i="46"/>
  <c r="BJ219" i="46"/>
  <c r="BI219" i="46"/>
  <c r="AX219" i="46"/>
  <c r="BT219" i="46" s="1"/>
  <c r="AW219" i="46"/>
  <c r="BG219" i="46" s="1"/>
  <c r="BH219" i="46" s="1"/>
  <c r="AV219" i="46"/>
  <c r="AU219" i="46"/>
  <c r="BF219" i="46" s="1"/>
  <c r="AT219" i="46"/>
  <c r="AS219" i="46"/>
  <c r="AQ219" i="46"/>
  <c r="AP219" i="46"/>
  <c r="AO219" i="46"/>
  <c r="AN219" i="46"/>
  <c r="AM219" i="46"/>
  <c r="AL219" i="46"/>
  <c r="AR219" i="46" s="1"/>
  <c r="AK219" i="46"/>
  <c r="AJ219" i="46"/>
  <c r="AI219" i="46"/>
  <c r="AH219" i="46"/>
  <c r="AE219" i="46"/>
  <c r="AF219" i="46" s="1"/>
  <c r="AG219" i="46" s="1"/>
  <c r="AC219" i="46"/>
  <c r="W219" i="46"/>
  <c r="V219" i="46"/>
  <c r="U219" i="46"/>
  <c r="T219" i="46"/>
  <c r="S219" i="46"/>
  <c r="R219" i="46"/>
  <c r="Q219" i="46"/>
  <c r="BS218" i="46"/>
  <c r="BP218" i="46"/>
  <c r="BM218" i="46"/>
  <c r="BL218" i="46"/>
  <c r="BJ218" i="46"/>
  <c r="BI218" i="46"/>
  <c r="AW218" i="46"/>
  <c r="BG218" i="46" s="1"/>
  <c r="BH218" i="46" s="1"/>
  <c r="AV218" i="46"/>
  <c r="AT218" i="46"/>
  <c r="AS218" i="46"/>
  <c r="AQ218" i="46"/>
  <c r="AO218" i="46"/>
  <c r="AP218" i="46" s="1"/>
  <c r="AN218" i="46"/>
  <c r="AM218" i="46"/>
  <c r="AL218" i="46"/>
  <c r="AR218" i="46" s="1"/>
  <c r="AK218" i="46"/>
  <c r="AJ218" i="46"/>
  <c r="AI218" i="46"/>
  <c r="AH218" i="46"/>
  <c r="AE218" i="46"/>
  <c r="AF218" i="46" s="1"/>
  <c r="AG218" i="46" s="1"/>
  <c r="AC218" i="46"/>
  <c r="W218" i="46"/>
  <c r="V218" i="46"/>
  <c r="U218" i="46"/>
  <c r="T218" i="46"/>
  <c r="S218" i="46"/>
  <c r="R218" i="46"/>
  <c r="Q218" i="46"/>
  <c r="BS217" i="46"/>
  <c r="BM217" i="46"/>
  <c r="BL217" i="46"/>
  <c r="BJ217" i="46"/>
  <c r="BI217" i="46"/>
  <c r="AW217" i="46"/>
  <c r="BG217" i="46" s="1"/>
  <c r="BH217" i="46" s="1"/>
  <c r="AV217" i="46"/>
  <c r="AX217" i="46" s="1"/>
  <c r="BT217" i="46" s="1"/>
  <c r="AT217" i="46"/>
  <c r="AS217" i="46"/>
  <c r="AR217" i="46"/>
  <c r="AQ217" i="46"/>
  <c r="AO217" i="46"/>
  <c r="AP217" i="46" s="1"/>
  <c r="AN217" i="46"/>
  <c r="AM217" i="46"/>
  <c r="AL217" i="46"/>
  <c r="AK217" i="46"/>
  <c r="AJ217" i="46"/>
  <c r="AI217" i="46"/>
  <c r="AH217" i="46"/>
  <c r="AE217" i="46"/>
  <c r="AF217" i="46" s="1"/>
  <c r="AG217" i="46" s="1"/>
  <c r="AC217" i="46"/>
  <c r="W217" i="46"/>
  <c r="V217" i="46"/>
  <c r="U217" i="46"/>
  <c r="T217" i="46"/>
  <c r="S217" i="46"/>
  <c r="R217" i="46"/>
  <c r="Q217" i="46"/>
  <c r="BS216" i="46"/>
  <c r="BM216" i="46"/>
  <c r="BO216" i="46" s="1"/>
  <c r="BL216" i="46"/>
  <c r="BJ216" i="46"/>
  <c r="BI216" i="46"/>
  <c r="AW216" i="46"/>
  <c r="AV216" i="46"/>
  <c r="AX216" i="46" s="1"/>
  <c r="AT216" i="46"/>
  <c r="AS216" i="46"/>
  <c r="AQ216" i="46"/>
  <c r="AO216" i="46"/>
  <c r="AP216" i="46" s="1"/>
  <c r="AN216" i="46"/>
  <c r="AM216" i="46"/>
  <c r="AL216" i="46"/>
  <c r="AR216" i="46" s="1"/>
  <c r="AK216" i="46"/>
  <c r="AU216" i="46" s="1"/>
  <c r="AJ216" i="46"/>
  <c r="AI216" i="46"/>
  <c r="AH216" i="46"/>
  <c r="AE216" i="46"/>
  <c r="AF216" i="46" s="1"/>
  <c r="AG216" i="46" s="1"/>
  <c r="AC216" i="46"/>
  <c r="W216" i="46"/>
  <c r="V216" i="46"/>
  <c r="U216" i="46"/>
  <c r="T216" i="46"/>
  <c r="S216" i="46"/>
  <c r="R216" i="46"/>
  <c r="Q216" i="46"/>
  <c r="BS215" i="46"/>
  <c r="BO215" i="46"/>
  <c r="BM215" i="46"/>
  <c r="BL215" i="46"/>
  <c r="BJ215" i="46"/>
  <c r="BI215" i="46"/>
  <c r="AW215" i="46"/>
  <c r="BG215" i="46" s="1"/>
  <c r="BH215" i="46" s="1"/>
  <c r="AV215" i="46"/>
  <c r="AT215" i="46"/>
  <c r="AS215" i="46"/>
  <c r="AQ215" i="46"/>
  <c r="AO215" i="46"/>
  <c r="AP215" i="46" s="1"/>
  <c r="AN215" i="46"/>
  <c r="AM215" i="46"/>
  <c r="AL215" i="46"/>
  <c r="AR215" i="46" s="1"/>
  <c r="AK215" i="46"/>
  <c r="AJ215" i="46"/>
  <c r="AI215" i="46"/>
  <c r="AH215" i="46"/>
  <c r="AE215" i="46"/>
  <c r="AC215" i="46"/>
  <c r="W215" i="46"/>
  <c r="V215" i="46"/>
  <c r="U215" i="46"/>
  <c r="T215" i="46"/>
  <c r="S215" i="46"/>
  <c r="R215" i="46"/>
  <c r="Q215" i="46"/>
  <c r="BS214" i="46"/>
  <c r="BM214" i="46"/>
  <c r="BL214" i="46"/>
  <c r="BO214" i="46" s="1"/>
  <c r="BJ214" i="46"/>
  <c r="BI214" i="46"/>
  <c r="AW214" i="46"/>
  <c r="BG214" i="46" s="1"/>
  <c r="BH214" i="46" s="1"/>
  <c r="AV214" i="46"/>
  <c r="AX214" i="46" s="1"/>
  <c r="AT214" i="46"/>
  <c r="AS214" i="46"/>
  <c r="AQ214" i="46"/>
  <c r="AO214" i="46"/>
  <c r="AP214" i="46" s="1"/>
  <c r="AN214" i="46"/>
  <c r="AM214" i="46"/>
  <c r="AL214" i="46"/>
  <c r="AR214" i="46" s="1"/>
  <c r="AK214" i="46"/>
  <c r="AJ214" i="46"/>
  <c r="AI214" i="46"/>
  <c r="AH214" i="46"/>
  <c r="AE214" i="46"/>
  <c r="AF214" i="46" s="1"/>
  <c r="AG214" i="46" s="1"/>
  <c r="AC214" i="46"/>
  <c r="W214" i="46"/>
  <c r="V214" i="46"/>
  <c r="U214" i="46"/>
  <c r="T214" i="46"/>
  <c r="S214" i="46"/>
  <c r="R214" i="46"/>
  <c r="Q214" i="46"/>
  <c r="BS213" i="46"/>
  <c r="BM213" i="46"/>
  <c r="BL213" i="46"/>
  <c r="BJ213" i="46"/>
  <c r="BI213" i="46"/>
  <c r="AW213" i="46"/>
  <c r="BP213" i="46" s="1"/>
  <c r="AV213" i="46"/>
  <c r="AT213" i="46"/>
  <c r="AS213" i="46"/>
  <c r="BO213" i="46" s="1"/>
  <c r="AQ213" i="46"/>
  <c r="AO213" i="46"/>
  <c r="AP213" i="46" s="1"/>
  <c r="AN213" i="46"/>
  <c r="AM213" i="46"/>
  <c r="AL213" i="46"/>
  <c r="AR213" i="46" s="1"/>
  <c r="AK213" i="46"/>
  <c r="AJ213" i="46"/>
  <c r="AI213" i="46"/>
  <c r="AH213" i="46"/>
  <c r="AF213" i="46"/>
  <c r="AG213" i="46" s="1"/>
  <c r="AE213" i="46"/>
  <c r="AC213" i="46"/>
  <c r="W213" i="46"/>
  <c r="V213" i="46"/>
  <c r="U213" i="46"/>
  <c r="T213" i="46"/>
  <c r="S213" i="46"/>
  <c r="R213" i="46"/>
  <c r="Q213" i="46"/>
  <c r="BS212" i="46"/>
  <c r="BM212" i="46"/>
  <c r="BL212" i="46"/>
  <c r="BJ212" i="46"/>
  <c r="BI212" i="46"/>
  <c r="AW212" i="46"/>
  <c r="BG212" i="46" s="1"/>
  <c r="BH212" i="46" s="1"/>
  <c r="AV212" i="46"/>
  <c r="AX212" i="46" s="1"/>
  <c r="AY212" i="46" s="1"/>
  <c r="AT212" i="46"/>
  <c r="AS212" i="46"/>
  <c r="AQ212" i="46"/>
  <c r="AO212" i="46"/>
  <c r="AP212" i="46" s="1"/>
  <c r="AN212" i="46"/>
  <c r="AM212" i="46"/>
  <c r="AL212" i="46"/>
  <c r="AR212" i="46" s="1"/>
  <c r="AK212" i="46"/>
  <c r="AJ212" i="46"/>
  <c r="AI212" i="46"/>
  <c r="AH212" i="46"/>
  <c r="AE212" i="46"/>
  <c r="AC212" i="46"/>
  <c r="W212" i="46"/>
  <c r="V212" i="46"/>
  <c r="U212" i="46"/>
  <c r="T212" i="46"/>
  <c r="S212" i="46"/>
  <c r="R212" i="46"/>
  <c r="Q212" i="46"/>
  <c r="BS211" i="46"/>
  <c r="BM211" i="46"/>
  <c r="BL211" i="46"/>
  <c r="BJ211" i="46"/>
  <c r="BI211" i="46"/>
  <c r="AW211" i="46"/>
  <c r="BG211" i="46" s="1"/>
  <c r="BH211" i="46" s="1"/>
  <c r="AV211" i="46"/>
  <c r="AX211" i="46" s="1"/>
  <c r="BT211" i="46" s="1"/>
  <c r="AT211" i="46"/>
  <c r="AS211" i="46"/>
  <c r="AQ211" i="46"/>
  <c r="AO211" i="46"/>
  <c r="AP211" i="46" s="1"/>
  <c r="AN211" i="46"/>
  <c r="AM211" i="46"/>
  <c r="AL211" i="46"/>
  <c r="AR211" i="46" s="1"/>
  <c r="AK211" i="46"/>
  <c r="BN211" i="46" s="1"/>
  <c r="AJ211" i="46"/>
  <c r="AI211" i="46"/>
  <c r="AH211" i="46"/>
  <c r="AE211" i="46"/>
  <c r="AF211" i="46" s="1"/>
  <c r="AG211" i="46" s="1"/>
  <c r="AC211" i="46"/>
  <c r="W211" i="46"/>
  <c r="V211" i="46"/>
  <c r="U211" i="46"/>
  <c r="T211" i="46"/>
  <c r="S211" i="46"/>
  <c r="R211" i="46"/>
  <c r="Q211" i="46"/>
  <c r="BS210" i="46"/>
  <c r="BP210" i="46"/>
  <c r="BK210" i="46" s="1"/>
  <c r="BM210" i="46"/>
  <c r="BL210" i="46"/>
  <c r="BJ210" i="46"/>
  <c r="BI210" i="46"/>
  <c r="AW210" i="46"/>
  <c r="BG210" i="46" s="1"/>
  <c r="BH210" i="46" s="1"/>
  <c r="AV210" i="46"/>
  <c r="AT210" i="46"/>
  <c r="AS210" i="46"/>
  <c r="AQ210" i="46"/>
  <c r="AO210" i="46"/>
  <c r="AP210" i="46" s="1"/>
  <c r="AN210" i="46"/>
  <c r="AM210" i="46"/>
  <c r="AL210" i="46"/>
  <c r="AR210" i="46" s="1"/>
  <c r="AK210" i="46"/>
  <c r="BN210" i="46" s="1"/>
  <c r="AJ210" i="46"/>
  <c r="AI210" i="46"/>
  <c r="AH210" i="46"/>
  <c r="AE210" i="46"/>
  <c r="AF210" i="46" s="1"/>
  <c r="AG210" i="46" s="1"/>
  <c r="AC210" i="46"/>
  <c r="W210" i="46"/>
  <c r="V210" i="46"/>
  <c r="U210" i="46"/>
  <c r="T210" i="46"/>
  <c r="S210" i="46"/>
  <c r="R210" i="46"/>
  <c r="Q210" i="46"/>
  <c r="BS209" i="46"/>
  <c r="BM209" i="46"/>
  <c r="BL209" i="46"/>
  <c r="BJ209" i="46"/>
  <c r="BN209" i="46" s="1"/>
  <c r="BI209" i="46"/>
  <c r="AW209" i="46"/>
  <c r="BG209" i="46" s="1"/>
  <c r="BH209" i="46" s="1"/>
  <c r="AV209" i="46"/>
  <c r="AX209" i="46" s="1"/>
  <c r="BT209" i="46" s="1"/>
  <c r="AT209" i="46"/>
  <c r="AS209" i="46"/>
  <c r="AR209" i="46"/>
  <c r="AQ209" i="46"/>
  <c r="AO209" i="46"/>
  <c r="AP209" i="46" s="1"/>
  <c r="AN209" i="46"/>
  <c r="AM209" i="46"/>
  <c r="AL209" i="46"/>
  <c r="AK209" i="46"/>
  <c r="AJ209" i="46"/>
  <c r="AI209" i="46"/>
  <c r="AH209" i="46"/>
  <c r="AE209" i="46"/>
  <c r="AF209" i="46" s="1"/>
  <c r="AG209" i="46" s="1"/>
  <c r="AC209" i="46"/>
  <c r="W209" i="46"/>
  <c r="V209" i="46"/>
  <c r="U209" i="46"/>
  <c r="T209" i="46"/>
  <c r="S209" i="46"/>
  <c r="R209" i="46"/>
  <c r="Q209" i="46"/>
  <c r="BS208" i="46"/>
  <c r="BM208" i="46"/>
  <c r="BO208" i="46" s="1"/>
  <c r="BL208" i="46"/>
  <c r="BJ208" i="46"/>
  <c r="BI208" i="46"/>
  <c r="AW208" i="46"/>
  <c r="AV208" i="46"/>
  <c r="AX208" i="46" s="1"/>
  <c r="AT208" i="46"/>
  <c r="AS208" i="46"/>
  <c r="AQ208" i="46"/>
  <c r="AO208" i="46"/>
  <c r="AP208" i="46" s="1"/>
  <c r="AN208" i="46"/>
  <c r="AM208" i="46"/>
  <c r="AL208" i="46"/>
  <c r="AR208" i="46" s="1"/>
  <c r="AK208" i="46"/>
  <c r="AU208" i="46" s="1"/>
  <c r="AJ208" i="46"/>
  <c r="AI208" i="46"/>
  <c r="AH208" i="46"/>
  <c r="AE208" i="46"/>
  <c r="AF208" i="46" s="1"/>
  <c r="AG208" i="46" s="1"/>
  <c r="AC208" i="46"/>
  <c r="W208" i="46"/>
  <c r="V208" i="46"/>
  <c r="U208" i="46"/>
  <c r="T208" i="46"/>
  <c r="S208" i="46"/>
  <c r="R208" i="46"/>
  <c r="Q208" i="46"/>
  <c r="BS207" i="46"/>
  <c r="BM207" i="46"/>
  <c r="BL207" i="46"/>
  <c r="BJ207" i="46"/>
  <c r="BI207" i="46"/>
  <c r="AW207" i="46"/>
  <c r="BG207" i="46" s="1"/>
  <c r="BH207" i="46" s="1"/>
  <c r="AV207" i="46"/>
  <c r="AT207" i="46"/>
  <c r="AS207" i="46"/>
  <c r="BO207" i="46" s="1"/>
  <c r="AQ207" i="46"/>
  <c r="AO207" i="46"/>
  <c r="AP207" i="46" s="1"/>
  <c r="AN207" i="46"/>
  <c r="AM207" i="46"/>
  <c r="AL207" i="46"/>
  <c r="AR207" i="46" s="1"/>
  <c r="AK207" i="46"/>
  <c r="AJ207" i="46"/>
  <c r="AI207" i="46"/>
  <c r="AH207" i="46"/>
  <c r="AE207" i="46"/>
  <c r="AF207" i="46" s="1"/>
  <c r="AG207" i="46" s="1"/>
  <c r="AC207" i="46"/>
  <c r="W207" i="46"/>
  <c r="V207" i="46"/>
  <c r="U207" i="46"/>
  <c r="T207" i="46"/>
  <c r="S207" i="46"/>
  <c r="R207" i="46"/>
  <c r="Q207" i="46"/>
  <c r="BS206" i="46"/>
  <c r="BM206" i="46"/>
  <c r="BL206" i="46"/>
  <c r="BO206" i="46" s="1"/>
  <c r="BJ206" i="46"/>
  <c r="BI206" i="46"/>
  <c r="AW206" i="46"/>
  <c r="BG206" i="46" s="1"/>
  <c r="BH206" i="46" s="1"/>
  <c r="AV206" i="46"/>
  <c r="AX206" i="46" s="1"/>
  <c r="AT206" i="46"/>
  <c r="AS206" i="46"/>
  <c r="AQ206" i="46"/>
  <c r="AP206" i="46"/>
  <c r="AO206" i="46"/>
  <c r="AN206" i="46"/>
  <c r="AM206" i="46"/>
  <c r="AL206" i="46"/>
  <c r="AR206" i="46" s="1"/>
  <c r="AK206" i="46"/>
  <c r="AJ206" i="46"/>
  <c r="AI206" i="46"/>
  <c r="AH206" i="46"/>
  <c r="AE206" i="46"/>
  <c r="AF206" i="46" s="1"/>
  <c r="AG206" i="46" s="1"/>
  <c r="AC206" i="46"/>
  <c r="W206" i="46"/>
  <c r="V206" i="46"/>
  <c r="U206" i="46"/>
  <c r="T206" i="46"/>
  <c r="S206" i="46"/>
  <c r="R206" i="46"/>
  <c r="Q206" i="46"/>
  <c r="BS205" i="46"/>
  <c r="BM205" i="46"/>
  <c r="BL205" i="46"/>
  <c r="BJ205" i="46"/>
  <c r="BI205" i="46"/>
  <c r="AW205" i="46"/>
  <c r="BP205" i="46" s="1"/>
  <c r="AV205" i="46"/>
  <c r="AT205" i="46"/>
  <c r="AS205" i="46"/>
  <c r="AQ205" i="46"/>
  <c r="AP205" i="46"/>
  <c r="AO205" i="46"/>
  <c r="AN205" i="46"/>
  <c r="AM205" i="46"/>
  <c r="AL205" i="46"/>
  <c r="AR205" i="46" s="1"/>
  <c r="AK205" i="46"/>
  <c r="AJ205" i="46"/>
  <c r="AI205" i="46"/>
  <c r="AH205" i="46"/>
  <c r="AE205" i="46"/>
  <c r="AF205" i="46" s="1"/>
  <c r="AG205" i="46" s="1"/>
  <c r="AC205" i="46"/>
  <c r="W205" i="46"/>
  <c r="V205" i="46"/>
  <c r="U205" i="46"/>
  <c r="T205" i="46"/>
  <c r="S205" i="46"/>
  <c r="R205" i="46"/>
  <c r="Q205" i="46"/>
  <c r="BF248" i="46" l="1"/>
  <c r="BB248" i="46"/>
  <c r="BE248" i="46"/>
  <c r="BF216" i="46"/>
  <c r="BE216" i="46"/>
  <c r="BB216" i="46"/>
  <c r="BF208" i="46"/>
  <c r="BE208" i="46"/>
  <c r="BB208" i="46"/>
  <c r="BN218" i="46"/>
  <c r="AU218" i="46"/>
  <c r="BB218" i="46" s="1"/>
  <c r="BG222" i="46"/>
  <c r="BH222" i="46" s="1"/>
  <c r="BP222" i="46"/>
  <c r="BG226" i="46"/>
  <c r="BH226" i="46" s="1"/>
  <c r="BP226" i="46"/>
  <c r="BK226" i="46" s="1"/>
  <c r="BP239" i="46"/>
  <c r="BK239" i="46" s="1"/>
  <c r="AF239" i="46"/>
  <c r="AG239" i="46" s="1"/>
  <c r="BO259" i="46"/>
  <c r="BA263" i="46"/>
  <c r="BF263" i="46"/>
  <c r="BA265" i="46"/>
  <c r="BC265" i="46" s="1"/>
  <c r="BE232" i="46"/>
  <c r="BF240" i="46"/>
  <c r="BE240" i="46"/>
  <c r="BB240" i="46"/>
  <c r="BO245" i="46"/>
  <c r="AU259" i="46"/>
  <c r="BF259" i="46" s="1"/>
  <c r="BG263" i="46"/>
  <c r="BH263" i="46" s="1"/>
  <c r="AY263" i="46"/>
  <c r="AU211" i="46"/>
  <c r="BE211" i="46" s="1"/>
  <c r="BK213" i="46"/>
  <c r="AZ236" i="46"/>
  <c r="AU236" i="46"/>
  <c r="BP238" i="46"/>
  <c r="BG238" i="46"/>
  <c r="BH238" i="46" s="1"/>
  <c r="BB264" i="46"/>
  <c r="BF264" i="46"/>
  <c r="BP207" i="46"/>
  <c r="AU210" i="46"/>
  <c r="BB210" i="46" s="1"/>
  <c r="BO212" i="46"/>
  <c r="BN227" i="46"/>
  <c r="AU227" i="46"/>
  <c r="BF227" i="46" s="1"/>
  <c r="BP228" i="46"/>
  <c r="BK228" i="46" s="1"/>
  <c r="BO252" i="46"/>
  <c r="BN252" i="46"/>
  <c r="BK207" i="46"/>
  <c r="BP214" i="46"/>
  <c r="BP255" i="46"/>
  <c r="BK255" i="46" s="1"/>
  <c r="AF255" i="46"/>
  <c r="AG255" i="46" s="1"/>
  <c r="BB263" i="46"/>
  <c r="BP263" i="46"/>
  <c r="BK263" i="46" s="1"/>
  <c r="BE264" i="46"/>
  <c r="BA264" i="46"/>
  <c r="BE267" i="46"/>
  <c r="BA267" i="46"/>
  <c r="BC267" i="46" s="1"/>
  <c r="AX267" i="46"/>
  <c r="AY267" i="46" s="1"/>
  <c r="BF358" i="46"/>
  <c r="BB358" i="46"/>
  <c r="BO235" i="46"/>
  <c r="BN236" i="46"/>
  <c r="BO241" i="46"/>
  <c r="BA242" i="46"/>
  <c r="BE242" i="46"/>
  <c r="BN249" i="46"/>
  <c r="BE252" i="46"/>
  <c r="AX252" i="46"/>
  <c r="AY252" i="46" s="1"/>
  <c r="BO258" i="46"/>
  <c r="AZ259" i="46"/>
  <c r="BE263" i="46"/>
  <c r="BG267" i="46"/>
  <c r="BH267" i="46" s="1"/>
  <c r="BA279" i="46"/>
  <c r="BC279" i="46" s="1"/>
  <c r="BB279" i="46"/>
  <c r="BA295" i="46"/>
  <c r="BB295" i="46"/>
  <c r="BF295" i="46"/>
  <c r="BE295" i="46"/>
  <c r="BO210" i="46"/>
  <c r="BN212" i="46"/>
  <c r="BO211" i="46"/>
  <c r="BP215" i="46"/>
  <c r="BK215" i="46" s="1"/>
  <c r="AF215" i="46"/>
  <c r="AG215" i="46" s="1"/>
  <c r="BO228" i="46"/>
  <c r="BO232" i="46"/>
  <c r="BP233" i="46"/>
  <c r="BN235" i="46"/>
  <c r="AU235" i="46"/>
  <c r="BF235" i="46" s="1"/>
  <c r="AZ242" i="46"/>
  <c r="BO247" i="46"/>
  <c r="BG254" i="46"/>
  <c r="BH254" i="46" s="1"/>
  <c r="BP254" i="46"/>
  <c r="BQ260" i="46"/>
  <c r="BG262" i="46"/>
  <c r="BH262" i="46" s="1"/>
  <c r="BP262" i="46"/>
  <c r="BP266" i="46"/>
  <c r="BK266" i="46" s="1"/>
  <c r="BP223" i="46"/>
  <c r="BK223" i="46" s="1"/>
  <c r="AF223" i="46"/>
  <c r="AG223" i="46" s="1"/>
  <c r="BF224" i="46"/>
  <c r="BB224" i="46"/>
  <c r="AX224" i="46"/>
  <c r="BT224" i="46" s="1"/>
  <c r="BE224" i="46"/>
  <c r="AZ228" i="46"/>
  <c r="AU228" i="46"/>
  <c r="BN228" i="46"/>
  <c r="BB256" i="46"/>
  <c r="AY266" i="46"/>
  <c r="BF378" i="46"/>
  <c r="BB378" i="46"/>
  <c r="BK218" i="46"/>
  <c r="BF232" i="46"/>
  <c r="BB232" i="46"/>
  <c r="BN234" i="46"/>
  <c r="AZ234" i="46"/>
  <c r="AU234" i="46"/>
  <c r="AZ247" i="46"/>
  <c r="AU247" i="46"/>
  <c r="BN250" i="46"/>
  <c r="AU250" i="46"/>
  <c r="BA319" i="46"/>
  <c r="BF319" i="46"/>
  <c r="BB319" i="46"/>
  <c r="BF370" i="46"/>
  <c r="BB370" i="46"/>
  <c r="BO209" i="46"/>
  <c r="BA210" i="46"/>
  <c r="BC210" i="46" s="1"/>
  <c r="BP212" i="46"/>
  <c r="BN216" i="46"/>
  <c r="BN217" i="46"/>
  <c r="AZ210" i="46"/>
  <c r="BO225" i="46"/>
  <c r="BA227" i="46"/>
  <c r="BC227" i="46" s="1"/>
  <c r="BE228" i="46"/>
  <c r="BO229" i="46"/>
  <c r="BN233" i="46"/>
  <c r="BK236" i="46"/>
  <c r="BP241" i="46"/>
  <c r="BP245" i="46"/>
  <c r="BK247" i="46"/>
  <c r="BO250" i="46"/>
  <c r="BO257" i="46"/>
  <c r="BE260" i="46"/>
  <c r="BO270" i="46"/>
  <c r="AZ274" i="46"/>
  <c r="BP274" i="46"/>
  <c r="BK274" i="46" s="1"/>
  <c r="AY277" i="46"/>
  <c r="BA287" i="46"/>
  <c r="BN294" i="46"/>
  <c r="BK305" i="46"/>
  <c r="BN311" i="46"/>
  <c r="BP319" i="46"/>
  <c r="BK319" i="46" s="1"/>
  <c r="BN326" i="46"/>
  <c r="BN341" i="46"/>
  <c r="BO365" i="46"/>
  <c r="BN366" i="46"/>
  <c r="AU366" i="46"/>
  <c r="BF366" i="46" s="1"/>
  <c r="BN370" i="46"/>
  <c r="BT373" i="46"/>
  <c r="BQ374" i="46"/>
  <c r="BT395" i="46"/>
  <c r="AF396" i="46"/>
  <c r="AG396" i="46" s="1"/>
  <c r="BN401" i="46"/>
  <c r="AU401" i="46"/>
  <c r="BG409" i="46"/>
  <c r="BH409" i="46" s="1"/>
  <c r="BP286" i="46"/>
  <c r="BK286" i="46" s="1"/>
  <c r="BN290" i="46"/>
  <c r="BN298" i="46"/>
  <c r="BA311" i="46"/>
  <c r="BF311" i="46"/>
  <c r="BE318" i="46"/>
  <c r="BA327" i="46"/>
  <c r="BB327" i="46"/>
  <c r="BN334" i="46"/>
  <c r="BG373" i="46"/>
  <c r="BH373" i="46" s="1"/>
  <c r="AY373" i="46"/>
  <c r="BA390" i="46"/>
  <c r="BC390" i="46" s="1"/>
  <c r="BF390" i="46"/>
  <c r="BB390" i="46"/>
  <c r="BA406" i="46"/>
  <c r="BC406" i="46" s="1"/>
  <c r="BF406" i="46"/>
  <c r="BB406" i="46"/>
  <c r="BG425" i="46"/>
  <c r="BH425" i="46" s="1"/>
  <c r="BP425" i="46"/>
  <c r="BK425" i="46" s="1"/>
  <c r="BG432" i="46"/>
  <c r="BH432" i="46" s="1"/>
  <c r="BP432" i="46"/>
  <c r="BA480" i="46"/>
  <c r="BB480" i="46"/>
  <c r="AZ480" i="46"/>
  <c r="BO486" i="46"/>
  <c r="BE279" i="46"/>
  <c r="BN281" i="46"/>
  <c r="BQ281" i="46" s="1"/>
  <c r="BT208" i="46"/>
  <c r="BN215" i="46"/>
  <c r="AU215" i="46"/>
  <c r="BT216" i="46"/>
  <c r="AZ223" i="46"/>
  <c r="BD223" i="46" s="1"/>
  <c r="AU223" i="46"/>
  <c r="AX227" i="46"/>
  <c r="BT227" i="46" s="1"/>
  <c r="AX228" i="46"/>
  <c r="AY228" i="46" s="1"/>
  <c r="BP231" i="46"/>
  <c r="BK231" i="46" s="1"/>
  <c r="BP237" i="46"/>
  <c r="BO242" i="46"/>
  <c r="BQ242" i="46" s="1"/>
  <c r="BA251" i="46"/>
  <c r="BC251" i="46" s="1"/>
  <c r="BD251" i="46" s="1"/>
  <c r="BO253" i="46"/>
  <c r="BO254" i="46"/>
  <c r="AU255" i="46"/>
  <c r="AY260" i="46"/>
  <c r="BT261" i="46"/>
  <c r="BN264" i="46"/>
  <c r="BO265" i="46"/>
  <c r="BN267" i="46"/>
  <c r="BO268" i="46"/>
  <c r="BC271" i="46"/>
  <c r="BN273" i="46"/>
  <c r="BQ273" i="46" s="1"/>
  <c r="BT275" i="46"/>
  <c r="BT276" i="46"/>
  <c r="BO280" i="46"/>
  <c r="BT281" i="46"/>
  <c r="BO282" i="46"/>
  <c r="BQ282" i="46" s="1"/>
  <c r="BO287" i="46"/>
  <c r="AY290" i="46"/>
  <c r="BP291" i="46"/>
  <c r="BO293" i="46"/>
  <c r="BQ293" i="46" s="1"/>
  <c r="Z293" i="46" s="1"/>
  <c r="BN295" i="46"/>
  <c r="BP299" i="46"/>
  <c r="BO309" i="46"/>
  <c r="BP315" i="46"/>
  <c r="BG315" i="46"/>
  <c r="BH315" i="46" s="1"/>
  <c r="BK323" i="46"/>
  <c r="BN323" i="46"/>
  <c r="BT324" i="46"/>
  <c r="AF325" i="46"/>
  <c r="AG325" i="46" s="1"/>
  <c r="BP327" i="46"/>
  <c r="BK327" i="46" s="1"/>
  <c r="BA335" i="46"/>
  <c r="BB335" i="46"/>
  <c r="BO335" i="46"/>
  <c r="BA350" i="46"/>
  <c r="BC350" i="46" s="1"/>
  <c r="BB350" i="46"/>
  <c r="BN354" i="46"/>
  <c r="AU354" i="46"/>
  <c r="BF354" i="46" s="1"/>
  <c r="BQ357" i="46"/>
  <c r="Z357" i="46" s="1"/>
  <c r="BN358" i="46"/>
  <c r="AY370" i="46"/>
  <c r="BF410" i="46"/>
  <c r="BB410" i="46"/>
  <c r="BA472" i="46"/>
  <c r="BB472" i="46"/>
  <c r="BE472" i="46"/>
  <c r="BO218" i="46"/>
  <c r="BO220" i="46"/>
  <c r="BA223" i="46"/>
  <c r="BC223" i="46" s="1"/>
  <c r="BO224" i="46"/>
  <c r="BP225" i="46"/>
  <c r="BP229" i="46"/>
  <c r="BK229" i="46" s="1"/>
  <c r="BO234" i="46"/>
  <c r="BQ234" i="46" s="1"/>
  <c r="AZ244" i="46"/>
  <c r="BO244" i="46"/>
  <c r="BO249" i="46"/>
  <c r="BA250" i="46"/>
  <c r="BP251" i="46"/>
  <c r="BK251" i="46" s="1"/>
  <c r="BA255" i="46"/>
  <c r="BC255" i="46" s="1"/>
  <c r="AZ265" i="46"/>
  <c r="BK265" i="46"/>
  <c r="BO283" i="46"/>
  <c r="BK297" i="46"/>
  <c r="BP303" i="46"/>
  <c r="BK303" i="46" s="1"/>
  <c r="BP307" i="46"/>
  <c r="BE310" i="46"/>
  <c r="AZ313" i="46"/>
  <c r="BP317" i="46"/>
  <c r="BN321" i="46"/>
  <c r="AU321" i="46"/>
  <c r="BF321" i="46" s="1"/>
  <c r="BN322" i="46"/>
  <c r="BK331" i="46"/>
  <c r="BN331" i="46"/>
  <c r="BT332" i="46"/>
  <c r="AX342" i="46"/>
  <c r="BT342" i="46" s="1"/>
  <c r="BO344" i="46"/>
  <c r="BE350" i="46"/>
  <c r="AX350" i="46"/>
  <c r="BO353" i="46"/>
  <c r="BO356" i="46"/>
  <c r="AZ357" i="46"/>
  <c r="BF362" i="46"/>
  <c r="BB362" i="46"/>
  <c r="BN362" i="46"/>
  <c r="BN386" i="46"/>
  <c r="AU386" i="46"/>
  <c r="BT389" i="46"/>
  <c r="BT392" i="46"/>
  <c r="BF394" i="46"/>
  <c r="BB394" i="46"/>
  <c r="BP410" i="46"/>
  <c r="BK410" i="46" s="1"/>
  <c r="BG410" i="46"/>
  <c r="BH410" i="46" s="1"/>
  <c r="BP427" i="46"/>
  <c r="AY460" i="46"/>
  <c r="BT460" i="46"/>
  <c r="BO277" i="46"/>
  <c r="AY322" i="46"/>
  <c r="BO325" i="46"/>
  <c r="BT331" i="46"/>
  <c r="AZ342" i="46"/>
  <c r="BN347" i="46"/>
  <c r="BO348" i="46"/>
  <c r="BP365" i="46"/>
  <c r="BK365" i="46" s="1"/>
  <c r="BG365" i="46"/>
  <c r="BH365" i="46" s="1"/>
  <c r="AZ365" i="46"/>
  <c r="BO370" i="46"/>
  <c r="BG389" i="46"/>
  <c r="BH389" i="46" s="1"/>
  <c r="AY389" i="46"/>
  <c r="BG392" i="46"/>
  <c r="BH392" i="46" s="1"/>
  <c r="BP392" i="46"/>
  <c r="BP394" i="46"/>
  <c r="BK394" i="46" s="1"/>
  <c r="BG394" i="46"/>
  <c r="BH394" i="46" s="1"/>
  <c r="BN402" i="46"/>
  <c r="AU402" i="46"/>
  <c r="BG405" i="46"/>
  <c r="BH405" i="46" s="1"/>
  <c r="AY405" i="46"/>
  <c r="BB474" i="46"/>
  <c r="BF474" i="46"/>
  <c r="BE474" i="46"/>
  <c r="BG483" i="46"/>
  <c r="BH483" i="46" s="1"/>
  <c r="BP483" i="46"/>
  <c r="BQ280" i="46"/>
  <c r="BO316" i="46"/>
  <c r="BN319" i="46"/>
  <c r="BG321" i="46"/>
  <c r="BH321" i="46" s="1"/>
  <c r="BP321" i="46"/>
  <c r="BK321" i="46" s="1"/>
  <c r="BE326" i="46"/>
  <c r="BN329" i="46"/>
  <c r="AU329" i="46"/>
  <c r="BF329" i="46" s="1"/>
  <c r="AY330" i="46"/>
  <c r="BO333" i="46"/>
  <c r="BQ333" i="46" s="1"/>
  <c r="Z333" i="46" s="1"/>
  <c r="BN353" i="46"/>
  <c r="AU353" i="46"/>
  <c r="AZ353" i="46" s="1"/>
  <c r="BN361" i="46"/>
  <c r="BQ361" i="46" s="1"/>
  <c r="Z361" i="46" s="1"/>
  <c r="AU361" i="46"/>
  <c r="BG376" i="46"/>
  <c r="BH376" i="46" s="1"/>
  <c r="BP376" i="46"/>
  <c r="BN378" i="46"/>
  <c r="BT448" i="46"/>
  <c r="AY448" i="46"/>
  <c r="BF479" i="46"/>
  <c r="BB479" i="46"/>
  <c r="BN489" i="46"/>
  <c r="AU489" i="46"/>
  <c r="BQ274" i="46"/>
  <c r="Z274" i="46" s="1"/>
  <c r="BO205" i="46"/>
  <c r="BO217" i="46"/>
  <c r="BA218" i="46"/>
  <c r="BC218" i="46" s="1"/>
  <c r="BA219" i="46"/>
  <c r="BC219" i="46" s="1"/>
  <c r="BN226" i="46"/>
  <c r="BO227" i="46"/>
  <c r="BO233" i="46"/>
  <c r="BQ233" i="46" s="1"/>
  <c r="Z233" i="46" s="1"/>
  <c r="BA234" i="46"/>
  <c r="BK234" i="46"/>
  <c r="BO238" i="46"/>
  <c r="AU239" i="46"/>
  <c r="Z242" i="46"/>
  <c r="BA243" i="46"/>
  <c r="BC243" i="46" s="1"/>
  <c r="BE244" i="46"/>
  <c r="BK245" i="46"/>
  <c r="BN245" i="46"/>
  <c r="BA247" i="46"/>
  <c r="BC247" i="46" s="1"/>
  <c r="BP249" i="46"/>
  <c r="BE256" i="46"/>
  <c r="BN258" i="46"/>
  <c r="BA259" i="46"/>
  <c r="BC259" i="46" s="1"/>
  <c r="BO261" i="46"/>
  <c r="BN270" i="46"/>
  <c r="BN272" i="46"/>
  <c r="AU273" i="46"/>
  <c r="AZ273" i="46" s="1"/>
  <c r="BO276" i="46"/>
  <c r="BT277" i="46"/>
  <c r="BO279" i="46"/>
  <c r="Z282" i="46"/>
  <c r="BP283" i="46"/>
  <c r="BF287" i="46"/>
  <c r="BN289" i="46"/>
  <c r="BP289" i="46"/>
  <c r="BK289" i="46" s="1"/>
  <c r="BN291" i="46"/>
  <c r="BN299" i="46"/>
  <c r="BO305" i="46"/>
  <c r="AZ321" i="46"/>
  <c r="BG322" i="46"/>
  <c r="BH322" i="46" s="1"/>
  <c r="BG331" i="46"/>
  <c r="BH331" i="46" s="1"/>
  <c r="BE334" i="46"/>
  <c r="BF335" i="46"/>
  <c r="BN340" i="46"/>
  <c r="BO343" i="46"/>
  <c r="AZ350" i="46"/>
  <c r="BD350" i="46" s="1"/>
  <c r="BK357" i="46"/>
  <c r="BG362" i="46"/>
  <c r="BH362" i="46" s="1"/>
  <c r="BO369" i="46"/>
  <c r="BA374" i="46"/>
  <c r="BC374" i="46" s="1"/>
  <c r="BA382" i="46"/>
  <c r="BC382" i="46" s="1"/>
  <c r="BF382" i="46"/>
  <c r="BO385" i="46"/>
  <c r="BP412" i="46"/>
  <c r="AF412" i="46"/>
  <c r="AG412" i="46" s="1"/>
  <c r="AZ426" i="46"/>
  <c r="BO437" i="46"/>
  <c r="BN482" i="46"/>
  <c r="AU482" i="46"/>
  <c r="BB482" i="46" s="1"/>
  <c r="BF487" i="46"/>
  <c r="BB487" i="46"/>
  <c r="AX487" i="46"/>
  <c r="BT487" i="46" s="1"/>
  <c r="BE487" i="46"/>
  <c r="BA211" i="46"/>
  <c r="BC211" i="46" s="1"/>
  <c r="BP206" i="46"/>
  <c r="BN208" i="46"/>
  <c r="BP221" i="46"/>
  <c r="BK221" i="46" s="1"/>
  <c r="AU226" i="46"/>
  <c r="BB226" i="46" s="1"/>
  <c r="BO230" i="46"/>
  <c r="AZ231" i="46"/>
  <c r="AU231" i="46"/>
  <c r="Z234" i="46"/>
  <c r="BA235" i="46"/>
  <c r="BC235" i="46" s="1"/>
  <c r="BE236" i="46"/>
  <c r="BO237" i="46"/>
  <c r="BN241" i="46"/>
  <c r="BK244" i="46"/>
  <c r="BN244" i="46"/>
  <c r="AU258" i="46"/>
  <c r="BP259" i="46"/>
  <c r="BK259" i="46" s="1"/>
  <c r="BK261" i="46"/>
  <c r="BN261" i="46"/>
  <c r="BA269" i="46"/>
  <c r="BC269" i="46" s="1"/>
  <c r="BP278" i="46"/>
  <c r="BK278" i="46" s="1"/>
  <c r="BO285" i="46"/>
  <c r="BO291" i="46"/>
  <c r="BN297" i="46"/>
  <c r="BO299" i="46"/>
  <c r="BN302" i="46"/>
  <c r="BF303" i="46"/>
  <c r="BN305" i="46"/>
  <c r="BO315" i="46"/>
  <c r="BQ315" i="46" s="1"/>
  <c r="Z315" i="46" s="1"/>
  <c r="BT316" i="46"/>
  <c r="BO318" i="46"/>
  <c r="BE319" i="46"/>
  <c r="BO319" i="46"/>
  <c r="BG329" i="46"/>
  <c r="BH329" i="46" s="1"/>
  <c r="BP329" i="46"/>
  <c r="BK329" i="46" s="1"/>
  <c r="BG330" i="46"/>
  <c r="BH330" i="46" s="1"/>
  <c r="BO336" i="46"/>
  <c r="BO338" i="46"/>
  <c r="BP348" i="46"/>
  <c r="BK348" i="46" s="1"/>
  <c r="BP353" i="46"/>
  <c r="BK353" i="46" s="1"/>
  <c r="BG353" i="46"/>
  <c r="BH353" i="46" s="1"/>
  <c r="AU377" i="46"/>
  <c r="BN385" i="46"/>
  <c r="AU385" i="46"/>
  <c r="BO401" i="46"/>
  <c r="AU417" i="46"/>
  <c r="AF448" i="46"/>
  <c r="AG448" i="46" s="1"/>
  <c r="BP448" i="46"/>
  <c r="BK448" i="46" s="1"/>
  <c r="BF471" i="46"/>
  <c r="BB471" i="46"/>
  <c r="BA496" i="46"/>
  <c r="BE496" i="46"/>
  <c r="BB496" i="46"/>
  <c r="BE500" i="46"/>
  <c r="BB541" i="46"/>
  <c r="BA541" i="46"/>
  <c r="BC541" i="46" s="1"/>
  <c r="AU424" i="46"/>
  <c r="BF424" i="46" s="1"/>
  <c r="BT427" i="46"/>
  <c r="BO455" i="46"/>
  <c r="BO464" i="46"/>
  <c r="BA466" i="46"/>
  <c r="BC466" i="46" s="1"/>
  <c r="BO471" i="46"/>
  <c r="AU473" i="46"/>
  <c r="BE473" i="46" s="1"/>
  <c r="BK473" i="46"/>
  <c r="BT478" i="46"/>
  <c r="BP478" i="46"/>
  <c r="BE480" i="46"/>
  <c r="BQ480" i="46"/>
  <c r="Z480" i="46" s="1"/>
  <c r="BP486" i="46"/>
  <c r="BK486" i="46" s="1"/>
  <c r="BO495" i="46"/>
  <c r="BP496" i="46"/>
  <c r="BK496" i="46" s="1"/>
  <c r="BT497" i="46"/>
  <c r="AZ536" i="46"/>
  <c r="BK307" i="46"/>
  <c r="BT308" i="46"/>
  <c r="BN310" i="46"/>
  <c r="BO313" i="46"/>
  <c r="BO317" i="46"/>
  <c r="BT321" i="46"/>
  <c r="BO323" i="46"/>
  <c r="BQ323" i="46" s="1"/>
  <c r="Z323" i="46" s="1"/>
  <c r="BO324" i="46"/>
  <c r="BN335" i="46"/>
  <c r="AU346" i="46"/>
  <c r="BF346" i="46" s="1"/>
  <c r="BO349" i="46"/>
  <c r="BO363" i="46"/>
  <c r="BP369" i="46"/>
  <c r="BK369" i="46" s="1"/>
  <c r="BO376" i="46"/>
  <c r="BQ376" i="46" s="1"/>
  <c r="Z376" i="46" s="1"/>
  <c r="BA377" i="46"/>
  <c r="BC377" i="46" s="1"/>
  <c r="BE378" i="46"/>
  <c r="BO384" i="46"/>
  <c r="BO387" i="46"/>
  <c r="BO400" i="46"/>
  <c r="BO403" i="46"/>
  <c r="BO416" i="46"/>
  <c r="BP420" i="46"/>
  <c r="BO423" i="46"/>
  <c r="BO428" i="46"/>
  <c r="BO429" i="46"/>
  <c r="BT449" i="46"/>
  <c r="BK451" i="46"/>
  <c r="BO451" i="46"/>
  <c r="BQ451" i="46" s="1"/>
  <c r="BA456" i="46"/>
  <c r="BC456" i="46" s="1"/>
  <c r="BO456" i="46"/>
  <c r="AU457" i="46"/>
  <c r="AZ457" i="46" s="1"/>
  <c r="BG462" i="46"/>
  <c r="BH462" i="46" s="1"/>
  <c r="AU464" i="46"/>
  <c r="BA464" i="46" s="1"/>
  <c r="BC464" i="46" s="1"/>
  <c r="BP466" i="46"/>
  <c r="BK466" i="46" s="1"/>
  <c r="BK480" i="46"/>
  <c r="BE482" i="46"/>
  <c r="BO488" i="46"/>
  <c r="BG489" i="46"/>
  <c r="BH489" i="46" s="1"/>
  <c r="AZ489" i="46"/>
  <c r="BA506" i="46"/>
  <c r="BC506" i="46" s="1"/>
  <c r="AX506" i="46"/>
  <c r="BT506" i="46" s="1"/>
  <c r="BO360" i="46"/>
  <c r="BE362" i="46"/>
  <c r="BP378" i="46"/>
  <c r="BK378" i="46" s="1"/>
  <c r="BN384" i="46"/>
  <c r="BP384" i="46"/>
  <c r="BA385" i="46"/>
  <c r="BC385" i="46" s="1"/>
  <c r="BE386" i="46"/>
  <c r="BN400" i="46"/>
  <c r="BP400" i="46"/>
  <c r="BA401" i="46"/>
  <c r="BE402" i="46"/>
  <c r="AU418" i="46"/>
  <c r="BN428" i="46"/>
  <c r="BO440" i="46"/>
  <c r="BP456" i="46"/>
  <c r="BK456" i="46" s="1"/>
  <c r="BO463" i="46"/>
  <c r="BP464" i="46"/>
  <c r="BK464" i="46" s="1"/>
  <c r="BC472" i="46"/>
  <c r="BG481" i="46"/>
  <c r="BH481" i="46" s="1"/>
  <c r="AZ481" i="46"/>
  <c r="BA488" i="46"/>
  <c r="BB488" i="46"/>
  <c r="BT489" i="46"/>
  <c r="BG493" i="46"/>
  <c r="BH493" i="46" s="1"/>
  <c r="BT496" i="46"/>
  <c r="BO498" i="46"/>
  <c r="BP502" i="46"/>
  <c r="BG502" i="46"/>
  <c r="BH502" i="46" s="1"/>
  <c r="BN514" i="46"/>
  <c r="AU514" i="46"/>
  <c r="BO516" i="46"/>
  <c r="BK517" i="46"/>
  <c r="BF570" i="46"/>
  <c r="BB570" i="46"/>
  <c r="BP386" i="46"/>
  <c r="BK386" i="46" s="1"/>
  <c r="BP402" i="46"/>
  <c r="BK402" i="46" s="1"/>
  <c r="BK437" i="46"/>
  <c r="BN457" i="46"/>
  <c r="BE471" i="46"/>
  <c r="AX472" i="46"/>
  <c r="BK474" i="46"/>
  <c r="AY480" i="46"/>
  <c r="BE488" i="46"/>
  <c r="BE492" i="46"/>
  <c r="AX495" i="46"/>
  <c r="BT495" i="46" s="1"/>
  <c r="BE495" i="46"/>
  <c r="AZ496" i="46"/>
  <c r="BN498" i="46"/>
  <c r="AU498" i="46"/>
  <c r="BF498" i="46" s="1"/>
  <c r="BB511" i="46"/>
  <c r="BO513" i="46"/>
  <c r="BF553" i="46"/>
  <c r="BE553" i="46"/>
  <c r="BB553" i="46"/>
  <c r="BP387" i="46"/>
  <c r="BK396" i="46"/>
  <c r="BC401" i="46"/>
  <c r="BP403" i="46"/>
  <c r="BN409" i="46"/>
  <c r="BK412" i="46"/>
  <c r="AU421" i="46"/>
  <c r="BA421" i="46" s="1"/>
  <c r="BC421" i="46" s="1"/>
  <c r="BO425" i="46"/>
  <c r="BO427" i="46"/>
  <c r="BN432" i="46"/>
  <c r="BK432" i="46"/>
  <c r="AY433" i="46"/>
  <c r="BP436" i="46"/>
  <c r="AF437" i="46"/>
  <c r="AG437" i="46" s="1"/>
  <c r="AU447" i="46"/>
  <c r="BO447" i="46"/>
  <c r="AU448" i="46"/>
  <c r="BB448" i="46" s="1"/>
  <c r="BP455" i="46"/>
  <c r="BK455" i="46" s="1"/>
  <c r="AX457" i="46"/>
  <c r="BA458" i="46"/>
  <c r="BO467" i="46"/>
  <c r="BA498" i="46"/>
  <c r="BC498" i="46" s="1"/>
  <c r="BG504" i="46"/>
  <c r="BH504" i="46" s="1"/>
  <c r="BP504" i="46"/>
  <c r="BK504" i="46" s="1"/>
  <c r="BP507" i="46"/>
  <c r="BF513" i="46"/>
  <c r="BB513" i="46"/>
  <c r="BP311" i="46"/>
  <c r="BK311" i="46" s="1"/>
  <c r="BO311" i="46"/>
  <c r="BN327" i="46"/>
  <c r="BO331" i="46"/>
  <c r="BQ331" i="46" s="1"/>
  <c r="BO332" i="46"/>
  <c r="BO341" i="46"/>
  <c r="BN344" i="46"/>
  <c r="BK349" i="46"/>
  <c r="BN350" i="46"/>
  <c r="BO352" i="46"/>
  <c r="BN355" i="46"/>
  <c r="BE358" i="46"/>
  <c r="BN369" i="46"/>
  <c r="BE370" i="46"/>
  <c r="BO380" i="46"/>
  <c r="BT381" i="46"/>
  <c r="BO392" i="46"/>
  <c r="AU393" i="46"/>
  <c r="BO395" i="46"/>
  <c r="AY397" i="46"/>
  <c r="BO408" i="46"/>
  <c r="AU409" i="46"/>
  <c r="BA409" i="46" s="1"/>
  <c r="BC409" i="46" s="1"/>
  <c r="BO411" i="46"/>
  <c r="AY413" i="46"/>
  <c r="BO424" i="46"/>
  <c r="AU425" i="46"/>
  <c r="BF425" i="46" s="1"/>
  <c r="BP429" i="46"/>
  <c r="BK429" i="46" s="1"/>
  <c r="BO431" i="46"/>
  <c r="AU432" i="46"/>
  <c r="AZ432" i="46" s="1"/>
  <c r="AF436" i="46"/>
  <c r="AG436" i="46" s="1"/>
  <c r="AU440" i="46"/>
  <c r="BE440" i="46" s="1"/>
  <c r="BP442" i="46"/>
  <c r="AZ455" i="46"/>
  <c r="AY456" i="46"/>
  <c r="BP458" i="46"/>
  <c r="BK458" i="46" s="1"/>
  <c r="BP470" i="46"/>
  <c r="AX488" i="46"/>
  <c r="BB495" i="46"/>
  <c r="BN496" i="46"/>
  <c r="BQ496" i="46" s="1"/>
  <c r="Z496" i="46" s="1"/>
  <c r="AX503" i="46"/>
  <c r="BT503" i="46" s="1"/>
  <c r="BE503" i="46"/>
  <c r="BF512" i="46"/>
  <c r="BB512" i="46"/>
  <c r="BT348" i="46"/>
  <c r="BP370" i="46"/>
  <c r="BK370" i="46" s="1"/>
  <c r="BK374" i="46"/>
  <c r="BN392" i="46"/>
  <c r="BA393" i="46"/>
  <c r="BC393" i="46" s="1"/>
  <c r="BE394" i="46"/>
  <c r="BN408" i="46"/>
  <c r="BP408" i="46"/>
  <c r="BE410" i="46"/>
  <c r="AY418" i="46"/>
  <c r="BO420" i="46"/>
  <c r="BQ420" i="46" s="1"/>
  <c r="Z420" i="46" s="1"/>
  <c r="BP428" i="46"/>
  <c r="BE432" i="46"/>
  <c r="BN437" i="46"/>
  <c r="BN444" i="46"/>
  <c r="BQ444" i="46" s="1"/>
  <c r="Z444" i="46" s="1"/>
  <c r="BP446" i="46"/>
  <c r="AX458" i="46"/>
  <c r="BT458" i="46" s="1"/>
  <c r="BO468" i="46"/>
  <c r="BN472" i="46"/>
  <c r="BO481" i="46"/>
  <c r="BA490" i="46"/>
  <c r="BC490" i="46" s="1"/>
  <c r="AX490" i="46"/>
  <c r="BT490" i="46" s="1"/>
  <c r="BP494" i="46"/>
  <c r="AX498" i="46"/>
  <c r="BT498" i="46" s="1"/>
  <c r="AY507" i="46"/>
  <c r="AZ513" i="46"/>
  <c r="BG513" i="46"/>
  <c r="BH513" i="46" s="1"/>
  <c r="BP513" i="46"/>
  <c r="BK513" i="46" s="1"/>
  <c r="BQ517" i="46"/>
  <c r="Z517" i="46" s="1"/>
  <c r="BF521" i="46"/>
  <c r="BB521" i="46"/>
  <c r="AZ522" i="46"/>
  <c r="AY522" i="46"/>
  <c r="BP522" i="46"/>
  <c r="BK522" i="46" s="1"/>
  <c r="BE532" i="46"/>
  <c r="AX532" i="46"/>
  <c r="BT532" i="46" s="1"/>
  <c r="BF545" i="46"/>
  <c r="BB545" i="46"/>
  <c r="BP539" i="46"/>
  <c r="BK539" i="46" s="1"/>
  <c r="BN541" i="46"/>
  <c r="BG553" i="46"/>
  <c r="BH553" i="46" s="1"/>
  <c r="AY553" i="46"/>
  <c r="AU554" i="46"/>
  <c r="BE554" i="46" s="1"/>
  <c r="BA555" i="46"/>
  <c r="BE555" i="46"/>
  <c r="AU563" i="46"/>
  <c r="BN563" i="46"/>
  <c r="AF569" i="46"/>
  <c r="AG569" i="46" s="1"/>
  <c r="BP569" i="46"/>
  <c r="BK569" i="46" s="1"/>
  <c r="BT569" i="46"/>
  <c r="AY569" i="46"/>
  <c r="BP477" i="46"/>
  <c r="BQ477" i="46" s="1"/>
  <c r="Z477" i="46" s="1"/>
  <c r="BC480" i="46"/>
  <c r="BN481" i="46"/>
  <c r="BO485" i="46"/>
  <c r="BO487" i="46"/>
  <c r="BO492" i="46"/>
  <c r="BN493" i="46"/>
  <c r="BQ493" i="46" s="1"/>
  <c r="Z493" i="46" s="1"/>
  <c r="BK494" i="46"/>
  <c r="BN497" i="46"/>
  <c r="BP501" i="46"/>
  <c r="BP508" i="46"/>
  <c r="BK508" i="46" s="1"/>
  <c r="BE511" i="46"/>
  <c r="BN515" i="46"/>
  <c r="BP516" i="46"/>
  <c r="BK516" i="46" s="1"/>
  <c r="BO518" i="46"/>
  <c r="BN521" i="46"/>
  <c r="BN528" i="46"/>
  <c r="AU528" i="46"/>
  <c r="BF528" i="46" s="1"/>
  <c r="BP532" i="46"/>
  <c r="BA533" i="46"/>
  <c r="BC533" i="46" s="1"/>
  <c r="BN540" i="46"/>
  <c r="BN545" i="46"/>
  <c r="AZ553" i="46"/>
  <c r="BK557" i="46"/>
  <c r="BO559" i="46"/>
  <c r="BN582" i="46"/>
  <c r="BB585" i="46"/>
  <c r="BA585" i="46"/>
  <c r="BF585" i="46"/>
  <c r="BN587" i="46"/>
  <c r="BK587" i="46"/>
  <c r="AU587" i="46"/>
  <c r="AY587" i="46"/>
  <c r="BT587" i="46"/>
  <c r="AY590" i="46"/>
  <c r="BO512" i="46"/>
  <c r="BG517" i="46"/>
  <c r="BH517" i="46" s="1"/>
  <c r="BE518" i="46"/>
  <c r="BT519" i="46"/>
  <c r="AZ520" i="46"/>
  <c r="BA521" i="46"/>
  <c r="BC521" i="46" s="1"/>
  <c r="BD521" i="46" s="1"/>
  <c r="BO524" i="46"/>
  <c r="BT528" i="46"/>
  <c r="BN535" i="46"/>
  <c r="BQ535" i="46" s="1"/>
  <c r="Z535" i="46" s="1"/>
  <c r="BO536" i="46"/>
  <c r="BF537" i="46"/>
  <c r="AY540" i="46"/>
  <c r="BE541" i="46"/>
  <c r="AX541" i="46"/>
  <c r="BO542" i="46"/>
  <c r="BA545" i="46"/>
  <c r="BE546" i="46"/>
  <c r="BP553" i="46"/>
  <c r="AX555" i="46"/>
  <c r="BO558" i="46"/>
  <c r="BO561" i="46"/>
  <c r="BO562" i="46"/>
  <c r="AZ564" i="46"/>
  <c r="BB571" i="46"/>
  <c r="BF571" i="46"/>
  <c r="BB593" i="46"/>
  <c r="AZ593" i="46"/>
  <c r="BF593" i="46"/>
  <c r="BE604" i="46"/>
  <c r="BP500" i="46"/>
  <c r="BK500" i="46" s="1"/>
  <c r="BT505" i="46"/>
  <c r="BA517" i="46"/>
  <c r="BC517" i="46" s="1"/>
  <c r="BN522" i="46"/>
  <c r="BQ522" i="46" s="1"/>
  <c r="Z522" i="46" s="1"/>
  <c r="AB522" i="46" s="1"/>
  <c r="AU523" i="46"/>
  <c r="BO529" i="46"/>
  <c r="BK530" i="46"/>
  <c r="BK541" i="46"/>
  <c r="BC545" i="46"/>
  <c r="BP545" i="46"/>
  <c r="BK545" i="46" s="1"/>
  <c r="AZ545" i="46"/>
  <c r="BD545" i="46" s="1"/>
  <c r="AY545" i="46"/>
  <c r="AZ555" i="46"/>
  <c r="BG564" i="46"/>
  <c r="BH564" i="46" s="1"/>
  <c r="BA571" i="46"/>
  <c r="BE571" i="46"/>
  <c r="AX571" i="46"/>
  <c r="BT571" i="46" s="1"/>
  <c r="BN581" i="46"/>
  <c r="AZ591" i="46"/>
  <c r="BB591" i="46"/>
  <c r="BE536" i="46"/>
  <c r="BA537" i="46"/>
  <c r="BC537" i="46" s="1"/>
  <c r="BD537" i="46" s="1"/>
  <c r="BO540" i="46"/>
  <c r="AF541" i="46"/>
  <c r="AG541" i="46" s="1"/>
  <c r="BN544" i="46"/>
  <c r="AU544" i="46"/>
  <c r="BF544" i="46" s="1"/>
  <c r="BT545" i="46"/>
  <c r="BE549" i="46"/>
  <c r="AX549" i="46"/>
  <c r="AY549" i="46" s="1"/>
  <c r="BP575" i="46"/>
  <c r="AZ577" i="46"/>
  <c r="BN580" i="46"/>
  <c r="AZ580" i="46"/>
  <c r="BF588" i="46"/>
  <c r="BB588" i="46"/>
  <c r="BA588" i="46"/>
  <c r="BT621" i="46"/>
  <c r="AY621" i="46"/>
  <c r="BQ631" i="46"/>
  <c r="Z631" i="46" s="1"/>
  <c r="BN479" i="46"/>
  <c r="BP485" i="46"/>
  <c r="BP492" i="46"/>
  <c r="BK492" i="46" s="1"/>
  <c r="BN503" i="46"/>
  <c r="BO506" i="46"/>
  <c r="BO507" i="46"/>
  <c r="BO508" i="46"/>
  <c r="BN509" i="46"/>
  <c r="BQ509" i="46" s="1"/>
  <c r="Z509" i="46" s="1"/>
  <c r="BK510" i="46"/>
  <c r="BP510" i="46"/>
  <c r="AX515" i="46"/>
  <c r="BT515" i="46" s="1"/>
  <c r="BK524" i="46"/>
  <c r="BE524" i="46"/>
  <c r="BN534" i="46"/>
  <c r="BO538" i="46"/>
  <c r="BK549" i="46"/>
  <c r="BO555" i="46"/>
  <c r="AZ557" i="46"/>
  <c r="AU557" i="46"/>
  <c r="BN557" i="46"/>
  <c r="BA561" i="46"/>
  <c r="BE561" i="46"/>
  <c r="BF583" i="46"/>
  <c r="BB583" i="46"/>
  <c r="BO448" i="46"/>
  <c r="BO449" i="46"/>
  <c r="BP450" i="46"/>
  <c r="BO452" i="46"/>
  <c r="BN455" i="46"/>
  <c r="BN456" i="46"/>
  <c r="BO457" i="46"/>
  <c r="BT462" i="46"/>
  <c r="BO466" i="46"/>
  <c r="BO469" i="46"/>
  <c r="BO475" i="46"/>
  <c r="BO503" i="46"/>
  <c r="BA504" i="46"/>
  <c r="BO505" i="46"/>
  <c r="BT511" i="46"/>
  <c r="BP512" i="46"/>
  <c r="BK512" i="46" s="1"/>
  <c r="BN513" i="46"/>
  <c r="BO520" i="46"/>
  <c r="AF524" i="46"/>
  <c r="AG524" i="46" s="1"/>
  <c r="AZ524" i="46"/>
  <c r="BT529" i="46"/>
  <c r="BO531" i="46"/>
  <c r="BO533" i="46"/>
  <c r="AX537" i="46"/>
  <c r="AY537" i="46" s="1"/>
  <c r="BN538" i="46"/>
  <c r="AU539" i="46"/>
  <c r="BB539" i="46" s="1"/>
  <c r="BO543" i="46"/>
  <c r="BP543" i="46"/>
  <c r="BE545" i="46"/>
  <c r="BB546" i="46"/>
  <c r="AF549" i="46"/>
  <c r="AG549" i="46" s="1"/>
  <c r="BP551" i="46"/>
  <c r="BO556" i="46"/>
  <c r="BQ556" i="46" s="1"/>
  <c r="AZ561" i="46"/>
  <c r="BB577" i="46"/>
  <c r="BB579" i="46"/>
  <c r="BE579" i="46"/>
  <c r="BF579" i="46"/>
  <c r="BN586" i="46"/>
  <c r="AU586" i="46"/>
  <c r="BO499" i="46"/>
  <c r="BO500" i="46"/>
  <c r="BK502" i="46"/>
  <c r="BP509" i="46"/>
  <c r="BA513" i="46"/>
  <c r="AZ517" i="46"/>
  <c r="BO528" i="46"/>
  <c r="AZ529" i="46"/>
  <c r="BE539" i="46"/>
  <c r="BO541" i="46"/>
  <c r="BQ541" i="46" s="1"/>
  <c r="BT553" i="46"/>
  <c r="BN556" i="46"/>
  <c r="AX561" i="46"/>
  <c r="BN572" i="46"/>
  <c r="AU572" i="46"/>
  <c r="BE577" i="46"/>
  <c r="BP591" i="46"/>
  <c r="BK591" i="46" s="1"/>
  <c r="AF591" i="46"/>
  <c r="AG591" i="46" s="1"/>
  <c r="BB599" i="46"/>
  <c r="BF599" i="46"/>
  <c r="AZ599" i="46"/>
  <c r="BD599" i="46" s="1"/>
  <c r="BB620" i="46"/>
  <c r="BF620" i="46"/>
  <c r="BA563" i="46"/>
  <c r="BO568" i="46"/>
  <c r="AZ573" i="46"/>
  <c r="BA577" i="46"/>
  <c r="BG577" i="46"/>
  <c r="BH577" i="46" s="1"/>
  <c r="BK580" i="46"/>
  <c r="AX584" i="46"/>
  <c r="BE588" i="46"/>
  <c r="BN588" i="46"/>
  <c r="BN591" i="46"/>
  <c r="AX594" i="46"/>
  <c r="BT594" i="46" s="1"/>
  <c r="AZ598" i="46"/>
  <c r="BA599" i="46"/>
  <c r="BC599" i="46" s="1"/>
  <c r="BA620" i="46"/>
  <c r="BE620" i="46"/>
  <c r="BA628" i="46"/>
  <c r="AX628" i="46"/>
  <c r="BT628" i="46" s="1"/>
  <c r="AU633" i="46"/>
  <c r="BO636" i="46"/>
  <c r="AF639" i="46"/>
  <c r="AG639" i="46" s="1"/>
  <c r="BP639" i="46"/>
  <c r="BK639" i="46" s="1"/>
  <c r="BG642" i="46"/>
  <c r="BH642" i="46" s="1"/>
  <c r="BB644" i="46"/>
  <c r="BF644" i="46"/>
  <c r="BT651" i="46"/>
  <c r="AY651" i="46"/>
  <c r="BO545" i="46"/>
  <c r="BQ545" i="46" s="1"/>
  <c r="Z545" i="46" s="1"/>
  <c r="BO548" i="46"/>
  <c r="BN552" i="46"/>
  <c r="AU552" i="46"/>
  <c r="BN553" i="46"/>
  <c r="BP561" i="46"/>
  <c r="BK561" i="46" s="1"/>
  <c r="BO565" i="46"/>
  <c r="BA569" i="46"/>
  <c r="BN576" i="46"/>
  <c r="AU576" i="46"/>
  <c r="BO579" i="46"/>
  <c r="BQ579" i="46" s="1"/>
  <c r="AY584" i="46"/>
  <c r="BG587" i="46"/>
  <c r="BH587" i="46" s="1"/>
  <c r="BC588" i="46"/>
  <c r="BO590" i="46"/>
  <c r="BO591" i="46"/>
  <c r="BN592" i="46"/>
  <c r="BA598" i="46"/>
  <c r="BK599" i="46"/>
  <c r="BO600" i="46"/>
  <c r="BO606" i="46"/>
  <c r="BN608" i="46"/>
  <c r="AU609" i="46"/>
  <c r="BA609" i="46" s="1"/>
  <c r="BC609" i="46" s="1"/>
  <c r="BP613" i="46"/>
  <c r="AU619" i="46"/>
  <c r="BB619" i="46" s="1"/>
  <c r="BO621" i="46"/>
  <c r="BA631" i="46"/>
  <c r="BA636" i="46"/>
  <c r="AX636" i="46"/>
  <c r="BT636" i="46" s="1"/>
  <c r="BA644" i="46"/>
  <c r="AX644" i="46"/>
  <c r="BT644" i="46" s="1"/>
  <c r="AF659" i="46"/>
  <c r="AG659" i="46" s="1"/>
  <c r="BP659" i="46"/>
  <c r="BF707" i="46"/>
  <c r="BB707" i="46"/>
  <c r="BE707" i="46"/>
  <c r="BN542" i="46"/>
  <c r="BO549" i="46"/>
  <c r="AX563" i="46"/>
  <c r="BT563" i="46" s="1"/>
  <c r="AZ565" i="46"/>
  <c r="BO567" i="46"/>
  <c r="BN568" i="46"/>
  <c r="AU568" i="46"/>
  <c r="BC569" i="46"/>
  <c r="BD569" i="46" s="1"/>
  <c r="BP572" i="46"/>
  <c r="BK572" i="46" s="1"/>
  <c r="BN573" i="46"/>
  <c r="BN575" i="46"/>
  <c r="BA576" i="46"/>
  <c r="AX577" i="46"/>
  <c r="BN577" i="46"/>
  <c r="BO578" i="46"/>
  <c r="BP581" i="46"/>
  <c r="BK581" i="46" s="1"/>
  <c r="BA583" i="46"/>
  <c r="BC583" i="46" s="1"/>
  <c r="BN583" i="46"/>
  <c r="AZ584" i="46"/>
  <c r="BN585" i="46"/>
  <c r="BO586" i="46"/>
  <c r="BO587" i="46"/>
  <c r="AX588" i="46"/>
  <c r="BA591" i="46"/>
  <c r="BC591" i="46" s="1"/>
  <c r="BP592" i="46"/>
  <c r="BK592" i="46" s="1"/>
  <c r="BN593" i="46"/>
  <c r="AX599" i="46"/>
  <c r="BT599" i="46" s="1"/>
  <c r="BN599" i="46"/>
  <c r="BN600" i="46"/>
  <c r="BP602" i="46"/>
  <c r="BP603" i="46"/>
  <c r="BQ607" i="46"/>
  <c r="Z607" i="46" s="1"/>
  <c r="AY613" i="46"/>
  <c r="AX620" i="46"/>
  <c r="BT620" i="46" s="1"/>
  <c r="BB623" i="46"/>
  <c r="BF623" i="46"/>
  <c r="BN624" i="46"/>
  <c r="AU624" i="46"/>
  <c r="AU625" i="46"/>
  <c r="BE625" i="46" s="1"/>
  <c r="BP629" i="46"/>
  <c r="AY640" i="46"/>
  <c r="BE593" i="46"/>
  <c r="BA623" i="46"/>
  <c r="BE623" i="46"/>
  <c r="BA625" i="46"/>
  <c r="BK630" i="46"/>
  <c r="AF631" i="46"/>
  <c r="AG631" i="46" s="1"/>
  <c r="BE636" i="46"/>
  <c r="BB640" i="46"/>
  <c r="BE644" i="46"/>
  <c r="BA756" i="46"/>
  <c r="BB756" i="46"/>
  <c r="AU560" i="46"/>
  <c r="BT564" i="46"/>
  <c r="BP568" i="46"/>
  <c r="BK568" i="46" s="1"/>
  <c r="BP573" i="46"/>
  <c r="BK573" i="46" s="1"/>
  <c r="AY574" i="46"/>
  <c r="AU578" i="46"/>
  <c r="BA579" i="46"/>
  <c r="BO583" i="46"/>
  <c r="BE585" i="46"/>
  <c r="BP600" i="46"/>
  <c r="AY602" i="46"/>
  <c r="AY607" i="46"/>
  <c r="BO616" i="46"/>
  <c r="AY618" i="46"/>
  <c r="BP621" i="46"/>
  <c r="BP623" i="46"/>
  <c r="BK623" i="46" s="1"/>
  <c r="AY623" i="46"/>
  <c r="AY629" i="46"/>
  <c r="BE631" i="46"/>
  <c r="BG632" i="46"/>
  <c r="BH632" i="46" s="1"/>
  <c r="AY632" i="46"/>
  <c r="AY634" i="46"/>
  <c r="BN639" i="46"/>
  <c r="BQ639" i="46" s="1"/>
  <c r="Z639" i="46" s="1"/>
  <c r="AZ639" i="46"/>
  <c r="BK652" i="46"/>
  <c r="BB653" i="46"/>
  <c r="BE653" i="46"/>
  <c r="BO656" i="46"/>
  <c r="BF673" i="46"/>
  <c r="BB673" i="46"/>
  <c r="BF747" i="46"/>
  <c r="BB747" i="46"/>
  <c r="BF584" i="46"/>
  <c r="BA586" i="46"/>
  <c r="AX593" i="46"/>
  <c r="BT593" i="46" s="1"/>
  <c r="AU596" i="46"/>
  <c r="AX604" i="46"/>
  <c r="BT604" i="46" s="1"/>
  <c r="BP605" i="46"/>
  <c r="AY608" i="46"/>
  <c r="AU615" i="46"/>
  <c r="BO615" i="46"/>
  <c r="BP619" i="46"/>
  <c r="BK619" i="46" s="1"/>
  <c r="AX623" i="46"/>
  <c r="BT623" i="46" s="1"/>
  <c r="BT624" i="46"/>
  <c r="BF631" i="46"/>
  <c r="BP642" i="46"/>
  <c r="BP647" i="46"/>
  <c r="BK647" i="46" s="1"/>
  <c r="BG647" i="46"/>
  <c r="BH647" i="46" s="1"/>
  <c r="BF650" i="46"/>
  <c r="BB650" i="46"/>
  <c r="BF651" i="46"/>
  <c r="BE651" i="46"/>
  <c r="BF652" i="46"/>
  <c r="BB652" i="46"/>
  <c r="AZ661" i="46"/>
  <c r="BF661" i="46"/>
  <c r="BT579" i="46"/>
  <c r="BK583" i="46"/>
  <c r="BT585" i="46"/>
  <c r="BA596" i="46"/>
  <c r="BA615" i="46"/>
  <c r="BN617" i="46"/>
  <c r="AU617" i="46"/>
  <c r="AZ623" i="46"/>
  <c r="BB639" i="46"/>
  <c r="BF639" i="46"/>
  <c r="BA641" i="46"/>
  <c r="AX641" i="46"/>
  <c r="BT641" i="46" s="1"/>
  <c r="BA646" i="46"/>
  <c r="BO552" i="46"/>
  <c r="BA553" i="46"/>
  <c r="BN564" i="46"/>
  <c r="BO564" i="46"/>
  <c r="BE569" i="46"/>
  <c r="BO573" i="46"/>
  <c r="BO576" i="46"/>
  <c r="AU581" i="46"/>
  <c r="BF581" i="46" s="1"/>
  <c r="BC584" i="46"/>
  <c r="BA593" i="46"/>
  <c r="BC594" i="46"/>
  <c r="BO602" i="46"/>
  <c r="BT605" i="46"/>
  <c r="BP615" i="46"/>
  <c r="BK615" i="46" s="1"/>
  <c r="AY616" i="46"/>
  <c r="BO619" i="46"/>
  <c r="BQ619" i="46" s="1"/>
  <c r="BG623" i="46"/>
  <c r="BH623" i="46" s="1"/>
  <c r="BO627" i="46"/>
  <c r="BN628" i="46"/>
  <c r="AU628" i="46"/>
  <c r="BO628" i="46"/>
  <c r="BT642" i="46"/>
  <c r="BG656" i="46"/>
  <c r="BH656" i="46" s="1"/>
  <c r="BP656" i="46"/>
  <c r="BG677" i="46"/>
  <c r="BH677" i="46" s="1"/>
  <c r="BP677" i="46"/>
  <c r="BK677" i="46" s="1"/>
  <c r="BF724" i="46"/>
  <c r="BB724" i="46"/>
  <c r="BO638" i="46"/>
  <c r="BO646" i="46"/>
  <c r="BF647" i="46"/>
  <c r="AY649" i="46"/>
  <c r="AZ652" i="46"/>
  <c r="AF657" i="46"/>
  <c r="AG657" i="46" s="1"/>
  <c r="BO665" i="46"/>
  <c r="BE669" i="46"/>
  <c r="BF669" i="46"/>
  <c r="AU674" i="46"/>
  <c r="BA674" i="46" s="1"/>
  <c r="BC674" i="46" s="1"/>
  <c r="BP675" i="46"/>
  <c r="AY678" i="46"/>
  <c r="BO680" i="46"/>
  <c r="BP681" i="46"/>
  <c r="BK681" i="46" s="1"/>
  <c r="BG681" i="46"/>
  <c r="BH681" i="46" s="1"/>
  <c r="AX690" i="46"/>
  <c r="BT690" i="46" s="1"/>
  <c r="BO704" i="46"/>
  <c r="BP705" i="46"/>
  <c r="BB706" i="46"/>
  <c r="AY735" i="46"/>
  <c r="BP738" i="46"/>
  <c r="BG738" i="46"/>
  <c r="BH738" i="46" s="1"/>
  <c r="BP741" i="46"/>
  <c r="BK741" i="46" s="1"/>
  <c r="BA834" i="46"/>
  <c r="BB834" i="46"/>
  <c r="BE834" i="46"/>
  <c r="BE660" i="46"/>
  <c r="BO662" i="46"/>
  <c r="BO664" i="46"/>
  <c r="AU665" i="46"/>
  <c r="BF665" i="46" s="1"/>
  <c r="AU666" i="46"/>
  <c r="BO670" i="46"/>
  <c r="BP680" i="46"/>
  <c r="BB681" i="46"/>
  <c r="BB690" i="46"/>
  <c r="BO697" i="46"/>
  <c r="BE701" i="46"/>
  <c r="AY702" i="46"/>
  <c r="BP714" i="46"/>
  <c r="BK714" i="46" s="1"/>
  <c r="BG714" i="46"/>
  <c r="BH714" i="46" s="1"/>
  <c r="BF715" i="46"/>
  <c r="BE717" i="46"/>
  <c r="BA723" i="46"/>
  <c r="AX723" i="46"/>
  <c r="BT727" i="46"/>
  <c r="AY734" i="46"/>
  <c r="AY738" i="46"/>
  <c r="BT740" i="46"/>
  <c r="BE756" i="46"/>
  <c r="BA826" i="46"/>
  <c r="BB826" i="46"/>
  <c r="BO620" i="46"/>
  <c r="BO624" i="46"/>
  <c r="BN627" i="46"/>
  <c r="BA633" i="46"/>
  <c r="AU641" i="46"/>
  <c r="BA647" i="46"/>
  <c r="AY650" i="46"/>
  <c r="BA666" i="46"/>
  <c r="BT671" i="46"/>
  <c r="BT675" i="46"/>
  <c r="BO677" i="46"/>
  <c r="BT680" i="46"/>
  <c r="BP683" i="46"/>
  <c r="BE685" i="46"/>
  <c r="BP689" i="46"/>
  <c r="BK689" i="46" s="1"/>
  <c r="BG689" i="46"/>
  <c r="BH689" i="46" s="1"/>
  <c r="BO700" i="46"/>
  <c r="AZ743" i="46"/>
  <c r="AX743" i="46"/>
  <c r="BA748" i="46"/>
  <c r="BE748" i="46"/>
  <c r="BB748" i="46"/>
  <c r="BT836" i="46"/>
  <c r="AY836" i="46"/>
  <c r="BE670" i="46"/>
  <c r="BN676" i="46"/>
  <c r="BP688" i="46"/>
  <c r="BP700" i="46"/>
  <c r="AZ701" i="46"/>
  <c r="BN708" i="46"/>
  <c r="BE724" i="46"/>
  <c r="BC748" i="46"/>
  <c r="BE759" i="46"/>
  <c r="AX759" i="46"/>
  <c r="AY759" i="46" s="1"/>
  <c r="BO761" i="46"/>
  <c r="BB787" i="46"/>
  <c r="BF787" i="46"/>
  <c r="BE787" i="46"/>
  <c r="BE825" i="46"/>
  <c r="BB825" i="46"/>
  <c r="AZ825" i="46"/>
  <c r="BF825" i="46"/>
  <c r="BT601" i="46"/>
  <c r="BO622" i="46"/>
  <c r="BO625" i="46"/>
  <c r="AY626" i="46"/>
  <c r="BP626" i="46"/>
  <c r="BK626" i="46" s="1"/>
  <c r="BO629" i="46"/>
  <c r="AY631" i="46"/>
  <c r="BO632" i="46"/>
  <c r="AX633" i="46"/>
  <c r="BO635" i="46"/>
  <c r="AY637" i="46"/>
  <c r="BP638" i="46"/>
  <c r="BK638" i="46" s="1"/>
  <c r="BA639" i="46"/>
  <c r="BK642" i="46"/>
  <c r="BO643" i="46"/>
  <c r="AY645" i="46"/>
  <c r="BP646" i="46"/>
  <c r="BK646" i="46" s="1"/>
  <c r="AX647" i="46"/>
  <c r="BT647" i="46" s="1"/>
  <c r="BO649" i="46"/>
  <c r="BO655" i="46"/>
  <c r="AX666" i="46"/>
  <c r="AY669" i="46"/>
  <c r="BF671" i="46"/>
  <c r="AY674" i="46"/>
  <c r="AU677" i="46"/>
  <c r="AZ677" i="46" s="1"/>
  <c r="BN679" i="46"/>
  <c r="AU679" i="46"/>
  <c r="BA682" i="46"/>
  <c r="BO687" i="46"/>
  <c r="BN700" i="46"/>
  <c r="BP708" i="46"/>
  <c r="BN718" i="46"/>
  <c r="BT719" i="46"/>
  <c r="BF722" i="46"/>
  <c r="BB722" i="46"/>
  <c r="BE723" i="46"/>
  <c r="BA732" i="46"/>
  <c r="BC732" i="46" s="1"/>
  <c r="BE732" i="46"/>
  <c r="BK751" i="46"/>
  <c r="BF771" i="46"/>
  <c r="BE771" i="46"/>
  <c r="BB771" i="46"/>
  <c r="BF777" i="46"/>
  <c r="BB777" i="46"/>
  <c r="BE817" i="46"/>
  <c r="BB817" i="46"/>
  <c r="BF817" i="46"/>
  <c r="BE633" i="46"/>
  <c r="BC639" i="46"/>
  <c r="BN643" i="46"/>
  <c r="BO654" i="46"/>
  <c r="BN660" i="46"/>
  <c r="AY664" i="46"/>
  <c r="BT667" i="46"/>
  <c r="AZ669" i="46"/>
  <c r="BK669" i="46"/>
  <c r="AX670" i="46"/>
  <c r="AY670" i="46" s="1"/>
  <c r="BO676" i="46"/>
  <c r="BG682" i="46"/>
  <c r="BH682" i="46" s="1"/>
  <c r="AY682" i="46"/>
  <c r="BO686" i="46"/>
  <c r="BN687" i="46"/>
  <c r="BP691" i="46"/>
  <c r="BA692" i="46"/>
  <c r="BE692" i="46"/>
  <c r="BE695" i="46"/>
  <c r="BA707" i="46"/>
  <c r="AX707" i="46"/>
  <c r="AY707" i="46" s="1"/>
  <c r="BO714" i="46"/>
  <c r="BA715" i="46"/>
  <c r="BO715" i="46"/>
  <c r="BO717" i="46"/>
  <c r="BP732" i="46"/>
  <c r="AY732" i="46"/>
  <c r="BQ735" i="46"/>
  <c r="BE742" i="46"/>
  <c r="AX742" i="46"/>
  <c r="BT742" i="46" s="1"/>
  <c r="BQ749" i="46"/>
  <c r="Z749" i="46" s="1"/>
  <c r="BK749" i="46"/>
  <c r="BG751" i="46"/>
  <c r="BH751" i="46" s="1"/>
  <c r="BB769" i="46"/>
  <c r="BF769" i="46"/>
  <c r="AZ771" i="46"/>
  <c r="BB809" i="46"/>
  <c r="BF809" i="46"/>
  <c r="AZ686" i="46"/>
  <c r="BB687" i="46"/>
  <c r="BF687" i="46"/>
  <c r="BE687" i="46"/>
  <c r="BA690" i="46"/>
  <c r="BN699" i="46"/>
  <c r="AU699" i="46"/>
  <c r="BN702" i="46"/>
  <c r="AU702" i="46"/>
  <c r="BO702" i="46"/>
  <c r="BP742" i="46"/>
  <c r="BK742" i="46" s="1"/>
  <c r="AZ742" i="46"/>
  <c r="BP745" i="46"/>
  <c r="BG745" i="46"/>
  <c r="BH745" i="46" s="1"/>
  <c r="BB755" i="46"/>
  <c r="BP761" i="46"/>
  <c r="BG761" i="46"/>
  <c r="BH761" i="46" s="1"/>
  <c r="BF763" i="46"/>
  <c r="BB763" i="46"/>
  <c r="BC644" i="46"/>
  <c r="BO645" i="46"/>
  <c r="BQ645" i="46" s="1"/>
  <c r="Z645" i="46" s="1"/>
  <c r="BA650" i="46"/>
  <c r="BC650" i="46" s="1"/>
  <c r="BD650" i="46" s="1"/>
  <c r="BE652" i="46"/>
  <c r="BA653" i="46"/>
  <c r="BK657" i="46"/>
  <c r="BO660" i="46"/>
  <c r="BQ660" i="46" s="1"/>
  <c r="BA676" i="46"/>
  <c r="BC676" i="46" s="1"/>
  <c r="AU686" i="46"/>
  <c r="BC690" i="46"/>
  <c r="AY690" i="46"/>
  <c r="BG690" i="46"/>
  <c r="BH690" i="46" s="1"/>
  <c r="BO723" i="46"/>
  <c r="BP734" i="46"/>
  <c r="BN744" i="46"/>
  <c r="AU744" i="46"/>
  <c r="BB744" i="46" s="1"/>
  <c r="BA744" i="46"/>
  <c r="BC744" i="46" s="1"/>
  <c r="BE749" i="46"/>
  <c r="AX749" i="46"/>
  <c r="BN752" i="46"/>
  <c r="AU752" i="46"/>
  <c r="BF757" i="46"/>
  <c r="BB757" i="46"/>
  <c r="BB760" i="46"/>
  <c r="BF760" i="46"/>
  <c r="BB765" i="46"/>
  <c r="BF765" i="46"/>
  <c r="BB842" i="46"/>
  <c r="BF842" i="46"/>
  <c r="BO751" i="46"/>
  <c r="BO755" i="46"/>
  <c r="BN756" i="46"/>
  <c r="AY761" i="46"/>
  <c r="AY767" i="46"/>
  <c r="BA777" i="46"/>
  <c r="BK799" i="46"/>
  <c r="BO802" i="46"/>
  <c r="BP804" i="46"/>
  <c r="BN809" i="46"/>
  <c r="BP820" i="46"/>
  <c r="BK820" i="46" s="1"/>
  <c r="AU832" i="46"/>
  <c r="BB832" i="46" s="1"/>
  <c r="BG833" i="46"/>
  <c r="BH833" i="46" s="1"/>
  <c r="BO836" i="46"/>
  <c r="BO840" i="46"/>
  <c r="BQ840" i="46" s="1"/>
  <c r="Z840" i="46" s="1"/>
  <c r="AZ846" i="46"/>
  <c r="AF857" i="46"/>
  <c r="AG857" i="46" s="1"/>
  <c r="BP857" i="46"/>
  <c r="BK857" i="46" s="1"/>
  <c r="BO859" i="46"/>
  <c r="BA894" i="46"/>
  <c r="BC894" i="46" s="1"/>
  <c r="BB894" i="46"/>
  <c r="BN898" i="46"/>
  <c r="AU898" i="46"/>
  <c r="BN668" i="46"/>
  <c r="BO683" i="46"/>
  <c r="BN684" i="46"/>
  <c r="BK685" i="46"/>
  <c r="BE686" i="46"/>
  <c r="BO688" i="46"/>
  <c r="Z693" i="46"/>
  <c r="AB693" i="46" s="1"/>
  <c r="AY698" i="46"/>
  <c r="BO707" i="46"/>
  <c r="BN709" i="46"/>
  <c r="BO719" i="46"/>
  <c r="BO736" i="46"/>
  <c r="BN739" i="46"/>
  <c r="BN740" i="46"/>
  <c r="BO745" i="46"/>
  <c r="BQ745" i="46" s="1"/>
  <c r="Z745" i="46" s="1"/>
  <c r="BE747" i="46"/>
  <c r="BP756" i="46"/>
  <c r="BO759" i="46"/>
  <c r="BN763" i="46"/>
  <c r="BG764" i="46"/>
  <c r="BH764" i="46" s="1"/>
  <c r="BG769" i="46"/>
  <c r="BH769" i="46" s="1"/>
  <c r="BG770" i="46"/>
  <c r="BH770" i="46" s="1"/>
  <c r="BP772" i="46"/>
  <c r="BO773" i="46"/>
  <c r="BO775" i="46"/>
  <c r="BO777" i="46"/>
  <c r="AF781" i="46"/>
  <c r="AG781" i="46" s="1"/>
  <c r="BG782" i="46"/>
  <c r="BH782" i="46" s="1"/>
  <c r="BG783" i="46"/>
  <c r="BH783" i="46" s="1"/>
  <c r="BF785" i="46"/>
  <c r="AF789" i="46"/>
  <c r="AG789" i="46" s="1"/>
  <c r="BP790" i="46"/>
  <c r="BK790" i="46" s="1"/>
  <c r="AF793" i="46"/>
  <c r="AG793" i="46" s="1"/>
  <c r="BO793" i="46"/>
  <c r="AU794" i="46"/>
  <c r="BP795" i="46"/>
  <c r="BK795" i="46" s="1"/>
  <c r="BP797" i="46"/>
  <c r="BK797" i="46" s="1"/>
  <c r="BP798" i="46"/>
  <c r="BK798" i="46" s="1"/>
  <c r="BT800" i="46"/>
  <c r="BA801" i="46"/>
  <c r="BA803" i="46"/>
  <c r="BC803" i="46" s="1"/>
  <c r="AU805" i="46"/>
  <c r="BF805" i="46" s="1"/>
  <c r="BA806" i="46"/>
  <c r="BC806" i="46" s="1"/>
  <c r="BO813" i="46"/>
  <c r="BQ813" i="46" s="1"/>
  <c r="Z813" i="46" s="1"/>
  <c r="AB813" i="46" s="1"/>
  <c r="BO815" i="46"/>
  <c r="BN816" i="46"/>
  <c r="AU816" i="46"/>
  <c r="BF816" i="46" s="1"/>
  <c r="AY820" i="46"/>
  <c r="BN828" i="46"/>
  <c r="AU828" i="46"/>
  <c r="BF828" i="46" s="1"/>
  <c r="AU843" i="46"/>
  <c r="BB843" i="46" s="1"/>
  <c r="BB846" i="46"/>
  <c r="BK852" i="46"/>
  <c r="BG856" i="46"/>
  <c r="BH856" i="46" s="1"/>
  <c r="AY856" i="46"/>
  <c r="BO867" i="46"/>
  <c r="BT878" i="46"/>
  <c r="AZ881" i="46"/>
  <c r="BP894" i="46"/>
  <c r="BK894" i="46" s="1"/>
  <c r="BG894" i="46"/>
  <c r="BH894" i="46" s="1"/>
  <c r="AU751" i="46"/>
  <c r="BF751" i="46" s="1"/>
  <c r="AX756" i="46"/>
  <c r="BA757" i="46"/>
  <c r="BO760" i="46"/>
  <c r="BN764" i="46"/>
  <c r="AU764" i="46"/>
  <c r="BQ767" i="46"/>
  <c r="Z767" i="46" s="1"/>
  <c r="BB767" i="46"/>
  <c r="BO768" i="46"/>
  <c r="AX772" i="46"/>
  <c r="BO774" i="46"/>
  <c r="BN775" i="46"/>
  <c r="AZ777" i="46"/>
  <c r="AZ793" i="46"/>
  <c r="BT794" i="46"/>
  <c r="AX795" i="46"/>
  <c r="BT795" i="46" s="1"/>
  <c r="BC801" i="46"/>
  <c r="BQ801" i="46"/>
  <c r="Z801" i="46" s="1"/>
  <c r="AB801" i="46" s="1"/>
  <c r="BP803" i="46"/>
  <c r="BK803" i="46" s="1"/>
  <c r="BP805" i="46"/>
  <c r="BK805" i="46" s="1"/>
  <c r="BT805" i="46"/>
  <c r="BT807" i="46"/>
  <c r="AY809" i="46"/>
  <c r="BA817" i="46"/>
  <c r="BC817" i="46" s="1"/>
  <c r="BN817" i="46"/>
  <c r="BN818" i="46"/>
  <c r="AU818" i="46"/>
  <c r="BF818" i="46" s="1"/>
  <c r="BP819" i="46"/>
  <c r="BK819" i="46" s="1"/>
  <c r="AZ819" i="46"/>
  <c r="BF821" i="46"/>
  <c r="BO824" i="46"/>
  <c r="BA825" i="46"/>
  <c r="BT828" i="46"/>
  <c r="BP832" i="46"/>
  <c r="BK832" i="46" s="1"/>
  <c r="AY833" i="46"/>
  <c r="AU836" i="46"/>
  <c r="AU840" i="46"/>
  <c r="BB840" i="46" s="1"/>
  <c r="BP841" i="46"/>
  <c r="BK841" i="46" s="1"/>
  <c r="BE843" i="46"/>
  <c r="AZ850" i="46"/>
  <c r="BN859" i="46"/>
  <c r="AU859" i="46"/>
  <c r="BF859" i="46" s="1"/>
  <c r="BT859" i="46"/>
  <c r="BN867" i="46"/>
  <c r="BO869" i="46"/>
  <c r="BP869" i="46"/>
  <c r="BQ871" i="46"/>
  <c r="Z871" i="46" s="1"/>
  <c r="BG873" i="46"/>
  <c r="BH873" i="46" s="1"/>
  <c r="BT880" i="46"/>
  <c r="AU885" i="46"/>
  <c r="AZ885" i="46"/>
  <c r="BN885" i="46"/>
  <c r="BO732" i="46"/>
  <c r="BQ732" i="46" s="1"/>
  <c r="BN741" i="46"/>
  <c r="BO752" i="46"/>
  <c r="BO753" i="46"/>
  <c r="BT763" i="46"/>
  <c r="BF767" i="46"/>
  <c r="BN769" i="46"/>
  <c r="BQ769" i="46" s="1"/>
  <c r="Z769" i="46" s="1"/>
  <c r="AZ772" i="46"/>
  <c r="BP775" i="46"/>
  <c r="BK801" i="46"/>
  <c r="BT802" i="46"/>
  <c r="BO826" i="46"/>
  <c r="BN827" i="46"/>
  <c r="BP828" i="46"/>
  <c r="BK828" i="46" s="1"/>
  <c r="AZ828" i="46"/>
  <c r="AZ837" i="46"/>
  <c r="AU837" i="46"/>
  <c r="BA837" i="46" s="1"/>
  <c r="BC837" i="46" s="1"/>
  <c r="BD837" i="46" s="1"/>
  <c r="BP839" i="46"/>
  <c r="BA842" i="46"/>
  <c r="BC842" i="46" s="1"/>
  <c r="BK764" i="46"/>
  <c r="BE777" i="46"/>
  <c r="BT825" i="46"/>
  <c r="AY825" i="46"/>
  <c r="AY828" i="46"/>
  <c r="BG831" i="46"/>
  <c r="BH831" i="46" s="1"/>
  <c r="BG842" i="46"/>
  <c r="BH842" i="46" s="1"/>
  <c r="BO851" i="46"/>
  <c r="BN853" i="46"/>
  <c r="BK869" i="46"/>
  <c r="BT885" i="46"/>
  <c r="AY885" i="46"/>
  <c r="BT663" i="46"/>
  <c r="BP665" i="46"/>
  <c r="BK665" i="46" s="1"/>
  <c r="BP673" i="46"/>
  <c r="BK673" i="46" s="1"/>
  <c r="BO675" i="46"/>
  <c r="BO694" i="46"/>
  <c r="BO695" i="46"/>
  <c r="BN697" i="46"/>
  <c r="BO711" i="46"/>
  <c r="BO712" i="46"/>
  <c r="BN715" i="46"/>
  <c r="BO722" i="46"/>
  <c r="BN725" i="46"/>
  <c r="BN731" i="46"/>
  <c r="Z735" i="46"/>
  <c r="BE739" i="46"/>
  <c r="BN747" i="46"/>
  <c r="AX758" i="46"/>
  <c r="BT758" i="46" s="1"/>
  <c r="BE760" i="46"/>
  <c r="BT768" i="46"/>
  <c r="BO770" i="46"/>
  <c r="BO772" i="46"/>
  <c r="AX774" i="46"/>
  <c r="AY774" i="46" s="1"/>
  <c r="BO778" i="46"/>
  <c r="AU779" i="46"/>
  <c r="BB779" i="46" s="1"/>
  <c r="AU780" i="46"/>
  <c r="BF780" i="46" s="1"/>
  <c r="BO781" i="46"/>
  <c r="AU782" i="46"/>
  <c r="BO783" i="46"/>
  <c r="BO785" i="46"/>
  <c r="BT786" i="46"/>
  <c r="BO786" i="46"/>
  <c r="BO788" i="46"/>
  <c r="BN789" i="46"/>
  <c r="BO789" i="46"/>
  <c r="BO792" i="46"/>
  <c r="BO800" i="46"/>
  <c r="BE801" i="46"/>
  <c r="BB810" i="46"/>
  <c r="BE811" i="46"/>
  <c r="AY812" i="46"/>
  <c r="AY817" i="46"/>
  <c r="BO821" i="46"/>
  <c r="BA827" i="46"/>
  <c r="BE827" i="46"/>
  <c r="BG828" i="46"/>
  <c r="BH828" i="46" s="1"/>
  <c r="AY829" i="46"/>
  <c r="BE833" i="46"/>
  <c r="AX834" i="46"/>
  <c r="BT834" i="46" s="1"/>
  <c r="BE835" i="46"/>
  <c r="BK836" i="46"/>
  <c r="BG840" i="46"/>
  <c r="BH840" i="46" s="1"/>
  <c r="BA841" i="46"/>
  <c r="AX842" i="46"/>
  <c r="BT842" i="46" s="1"/>
  <c r="BP846" i="46"/>
  <c r="BK846" i="46" s="1"/>
  <c r="BG846" i="46"/>
  <c r="BH846" i="46" s="1"/>
  <c r="BT848" i="46"/>
  <c r="BP866" i="46"/>
  <c r="BK866" i="46" s="1"/>
  <c r="BT879" i="46"/>
  <c r="BT882" i="46"/>
  <c r="BN723" i="46"/>
  <c r="BO728" i="46"/>
  <c r="BT729" i="46"/>
  <c r="BP730" i="46"/>
  <c r="BK730" i="46" s="1"/>
  <c r="BT734" i="46"/>
  <c r="BT738" i="46"/>
  <c r="BO743" i="46"/>
  <c r="BO747" i="46"/>
  <c r="BO750" i="46"/>
  <c r="BQ750" i="46" s="1"/>
  <c r="BP753" i="46"/>
  <c r="BE757" i="46"/>
  <c r="BP760" i="46"/>
  <c r="BK760" i="46" s="1"/>
  <c r="AY764" i="46"/>
  <c r="BE765" i="46"/>
  <c r="BT770" i="46"/>
  <c r="BO771" i="46"/>
  <c r="BP788" i="46"/>
  <c r="BO795" i="46"/>
  <c r="BN797" i="46"/>
  <c r="BO810" i="46"/>
  <c r="BE826" i="46"/>
  <c r="BO832" i="46"/>
  <c r="AX837" i="46"/>
  <c r="AY837" i="46" s="1"/>
  <c r="BT845" i="46"/>
  <c r="AU853" i="46"/>
  <c r="BE853" i="46" s="1"/>
  <c r="BN860" i="46"/>
  <c r="AU860" i="46"/>
  <c r="BA860" i="46" s="1"/>
  <c r="BC860" i="46" s="1"/>
  <c r="BG882" i="46"/>
  <c r="BH882" i="46" s="1"/>
  <c r="AZ882" i="46"/>
  <c r="BQ898" i="46"/>
  <c r="BF908" i="46"/>
  <c r="AZ908" i="46"/>
  <c r="BP771" i="46"/>
  <c r="BK771" i="46" s="1"/>
  <c r="BG774" i="46"/>
  <c r="BH774" i="46" s="1"/>
  <c r="BO776" i="46"/>
  <c r="BN777" i="46"/>
  <c r="AU778" i="46"/>
  <c r="BE778" i="46" s="1"/>
  <c r="BK782" i="46"/>
  <c r="BO794" i="46"/>
  <c r="BE795" i="46"/>
  <c r="BP796" i="46"/>
  <c r="BO803" i="46"/>
  <c r="BK804" i="46"/>
  <c r="BN808" i="46"/>
  <c r="AU808" i="46"/>
  <c r="BF808" i="46" s="1"/>
  <c r="BA809" i="46"/>
  <c r="BC809" i="46" s="1"/>
  <c r="BO809" i="46"/>
  <c r="BK825" i="46"/>
  <c r="BN858" i="46"/>
  <c r="AU858" i="46"/>
  <c r="BB858" i="46" s="1"/>
  <c r="BF881" i="46"/>
  <c r="BB881" i="46"/>
  <c r="BF893" i="46"/>
  <c r="AZ893" i="46"/>
  <c r="BN900" i="46"/>
  <c r="AU900" i="46"/>
  <c r="BF918" i="46"/>
  <c r="BA918" i="46"/>
  <c r="BC918" i="46" s="1"/>
  <c r="BP891" i="46"/>
  <c r="Z898" i="46"/>
  <c r="AU904" i="46"/>
  <c r="BO904" i="46"/>
  <c r="BQ904" i="46" s="1"/>
  <c r="Z904" i="46" s="1"/>
  <c r="BO919" i="46"/>
  <c r="BA924" i="46"/>
  <c r="BN933" i="46"/>
  <c r="BQ933" i="46" s="1"/>
  <c r="Z933" i="46" s="1"/>
  <c r="BT982" i="46"/>
  <c r="AY982" i="46"/>
  <c r="BP862" i="46"/>
  <c r="BT866" i="46"/>
  <c r="BN870" i="46"/>
  <c r="BP871" i="46"/>
  <c r="BP872" i="46"/>
  <c r="BK872" i="46" s="1"/>
  <c r="BA873" i="46"/>
  <c r="BC873" i="46" s="1"/>
  <c r="BO873" i="46"/>
  <c r="BO881" i="46"/>
  <c r="BA882" i="46"/>
  <c r="BC882" i="46" s="1"/>
  <c r="BE886" i="46"/>
  <c r="BQ893" i="46"/>
  <c r="Z893" i="46" s="1"/>
  <c r="BO895" i="46"/>
  <c r="BT896" i="46"/>
  <c r="BK897" i="46"/>
  <c r="BG898" i="46"/>
  <c r="BH898" i="46" s="1"/>
  <c r="BO901" i="46"/>
  <c r="BE904" i="46"/>
  <c r="BN926" i="46"/>
  <c r="BQ926" i="46" s="1"/>
  <c r="Z926" i="46" s="1"/>
  <c r="BK926" i="46"/>
  <c r="BP928" i="46"/>
  <c r="AY930" i="46"/>
  <c r="BP949" i="46"/>
  <c r="AF949" i="46"/>
  <c r="AG949" i="46" s="1"/>
  <c r="BB965" i="46"/>
  <c r="BF965" i="46"/>
  <c r="BT986" i="46"/>
  <c r="AY986" i="46"/>
  <c r="BF1002" i="46"/>
  <c r="BB1002" i="46"/>
  <c r="BP890" i="46"/>
  <c r="BK890" i="46" s="1"/>
  <c r="BK893" i="46"/>
  <c r="BE894" i="46"/>
  <c r="AY909" i="46"/>
  <c r="AZ918" i="46"/>
  <c r="BD918" i="46" s="1"/>
  <c r="BO922" i="46"/>
  <c r="BP926" i="46"/>
  <c r="AY928" i="46"/>
  <c r="BT928" i="46"/>
  <c r="BP937" i="46"/>
  <c r="BK937" i="46" s="1"/>
  <c r="AZ937" i="46"/>
  <c r="AU915" i="46"/>
  <c r="AZ928" i="46"/>
  <c r="BD928" i="46" s="1"/>
  <c r="AF935" i="46"/>
  <c r="AG935" i="46" s="1"/>
  <c r="BO936" i="46"/>
  <c r="AY937" i="46"/>
  <c r="BN851" i="46"/>
  <c r="BP854" i="46"/>
  <c r="BK854" i="46" s="1"/>
  <c r="BP868" i="46"/>
  <c r="BK868" i="46" s="1"/>
  <c r="BP870" i="46"/>
  <c r="BN871" i="46"/>
  <c r="BN876" i="46"/>
  <c r="BO876" i="46"/>
  <c r="AY886" i="46"/>
  <c r="BF890" i="46"/>
  <c r="AX894" i="46"/>
  <c r="BT894" i="46" s="1"/>
  <c r="BO897" i="46"/>
  <c r="BP899" i="46"/>
  <c r="BO910" i="46"/>
  <c r="BO914" i="46"/>
  <c r="BG918" i="46"/>
  <c r="BH918" i="46" s="1"/>
  <c r="BB937" i="46"/>
  <c r="BA983" i="46"/>
  <c r="BC983" i="46" s="1"/>
  <c r="BE983" i="46"/>
  <c r="BF995" i="46"/>
  <c r="BB995" i="46"/>
  <c r="BN821" i="46"/>
  <c r="BO822" i="46"/>
  <c r="BN824" i="46"/>
  <c r="AU824" i="46"/>
  <c r="BC825" i="46"/>
  <c r="BN829" i="46"/>
  <c r="BO831" i="46"/>
  <c r="BA833" i="46"/>
  <c r="BC833" i="46" s="1"/>
  <c r="BD833" i="46" s="1"/>
  <c r="BO837" i="46"/>
  <c r="BO850" i="46"/>
  <c r="BP863" i="46"/>
  <c r="AF870" i="46"/>
  <c r="AG870" i="46" s="1"/>
  <c r="BO872" i="46"/>
  <c r="BN884" i="46"/>
  <c r="BG890" i="46"/>
  <c r="BH890" i="46" s="1"/>
  <c r="BA900" i="46"/>
  <c r="BC900" i="46" s="1"/>
  <c r="AZ901" i="46"/>
  <c r="BO906" i="46"/>
  <c r="BN908" i="46"/>
  <c r="BN910" i="46"/>
  <c r="BB919" i="46"/>
  <c r="BP925" i="46"/>
  <c r="BN927" i="46"/>
  <c r="BO929" i="46"/>
  <c r="BN930" i="46"/>
  <c r="BO930" i="46"/>
  <c r="BG937" i="46"/>
  <c r="BH937" i="46" s="1"/>
  <c r="BO953" i="46"/>
  <c r="BE885" i="46"/>
  <c r="BA897" i="46"/>
  <c r="BC897" i="46" s="1"/>
  <c r="BK898" i="46"/>
  <c r="BA911" i="46"/>
  <c r="BC911" i="46" s="1"/>
  <c r="BK945" i="46"/>
  <c r="BP824" i="46"/>
  <c r="BK824" i="46" s="1"/>
  <c r="BT833" i="46"/>
  <c r="BN833" i="46"/>
  <c r="BO834" i="46"/>
  <c r="BN837" i="46"/>
  <c r="BO839" i="46"/>
  <c r="BO845" i="46"/>
  <c r="BA846" i="46"/>
  <c r="BC846" i="46" s="1"/>
  <c r="BO854" i="46"/>
  <c r="BP860" i="46"/>
  <c r="BK860" i="46" s="1"/>
  <c r="AU865" i="46"/>
  <c r="BA866" i="46"/>
  <c r="BC866" i="46" s="1"/>
  <c r="BN873" i="46"/>
  <c r="BO874" i="46"/>
  <c r="BK876" i="46"/>
  <c r="BO878" i="46"/>
  <c r="BO880" i="46"/>
  <c r="BN881" i="46"/>
  <c r="BN889" i="46"/>
  <c r="BO891" i="46"/>
  <c r="BN892" i="46"/>
  <c r="BO896" i="46"/>
  <c r="BQ896" i="46" s="1"/>
  <c r="Z896" i="46" s="1"/>
  <c r="BP896" i="46"/>
  <c r="BB901" i="46"/>
  <c r="BN909" i="46"/>
  <c r="AU909" i="46"/>
  <c r="BE909" i="46" s="1"/>
  <c r="BO909" i="46"/>
  <c r="BO917" i="46"/>
  <c r="AU929" i="46"/>
  <c r="BA929" i="46" s="1"/>
  <c r="BC929" i="46" s="1"/>
  <c r="BO952" i="46"/>
  <c r="BP958" i="46"/>
  <c r="BK958" i="46" s="1"/>
  <c r="BK960" i="46"/>
  <c r="BE985" i="46"/>
  <c r="BO998" i="46"/>
  <c r="BO892" i="46"/>
  <c r="BO900" i="46"/>
  <c r="BO902" i="46"/>
  <c r="BP903" i="46"/>
  <c r="BK903" i="46" s="1"/>
  <c r="BO915" i="46"/>
  <c r="BO920" i="46"/>
  <c r="BN925" i="46"/>
  <c r="BQ925" i="46" s="1"/>
  <c r="Z925" i="46" s="1"/>
  <c r="BG933" i="46"/>
  <c r="BH933" i="46" s="1"/>
  <c r="BN938" i="46"/>
  <c r="BP941" i="46"/>
  <c r="BK941" i="46" s="1"/>
  <c r="AU946" i="46"/>
  <c r="BN947" i="46"/>
  <c r="BO947" i="46"/>
  <c r="BN951" i="46"/>
  <c r="AU956" i="46"/>
  <c r="AZ957" i="46"/>
  <c r="AF960" i="46"/>
  <c r="AG960" i="46" s="1"/>
  <c r="BO961" i="46"/>
  <c r="BN962" i="46"/>
  <c r="BO963" i="46"/>
  <c r="BO967" i="46"/>
  <c r="BN968" i="46"/>
  <c r="BG969" i="46"/>
  <c r="BH969" i="46" s="1"/>
  <c r="BP969" i="46"/>
  <c r="BK969" i="46" s="1"/>
  <c r="BT970" i="46"/>
  <c r="BO981" i="46"/>
  <c r="AZ982" i="46"/>
  <c r="BG986" i="46"/>
  <c r="BH986" i="46" s="1"/>
  <c r="BF988" i="46"/>
  <c r="BN990" i="46"/>
  <c r="BA994" i="46"/>
  <c r="BC994" i="46" s="1"/>
  <c r="BN1000" i="46"/>
  <c r="BO944" i="46"/>
  <c r="BP947" i="46"/>
  <c r="AU948" i="46"/>
  <c r="BO955" i="46"/>
  <c r="BB958" i="46"/>
  <c r="BO972" i="46"/>
  <c r="AY974" i="46"/>
  <c r="BK978" i="46"/>
  <c r="BB982" i="46"/>
  <c r="BP982" i="46"/>
  <c r="BK982" i="46" s="1"/>
  <c r="BO988" i="46"/>
  <c r="BO990" i="46"/>
  <c r="BK999" i="46"/>
  <c r="BP952" i="46"/>
  <c r="BK953" i="46"/>
  <c r="BO954" i="46"/>
  <c r="BN961" i="46"/>
  <c r="BT963" i="46"/>
  <c r="BO964" i="46"/>
  <c r="BQ964" i="46" s="1"/>
  <c r="Z964" i="46" s="1"/>
  <c r="BO965" i="46"/>
  <c r="BO968" i="46"/>
  <c r="BA969" i="46"/>
  <c r="BC969" i="46" s="1"/>
  <c r="AZ975" i="46"/>
  <c r="BT984" i="46"/>
  <c r="BN985" i="46"/>
  <c r="BN986" i="46"/>
  <c r="BQ986" i="46" s="1"/>
  <c r="Z986" i="46" s="1"/>
  <c r="BO987" i="46"/>
  <c r="BO989" i="46"/>
  <c r="BO992" i="46"/>
  <c r="BA996" i="46"/>
  <c r="BA1001" i="46"/>
  <c r="BC1001" i="46" s="1"/>
  <c r="BT939" i="46"/>
  <c r="BO941" i="46"/>
  <c r="BK948" i="46"/>
  <c r="BN948" i="46"/>
  <c r="BQ948" i="46" s="1"/>
  <c r="Z948" i="46" s="1"/>
  <c r="AB948" i="46" s="1"/>
  <c r="BK961" i="46"/>
  <c r="BB964" i="46"/>
  <c r="BP967" i="46"/>
  <c r="BB975" i="46"/>
  <c r="BP981" i="46"/>
  <c r="BK981" i="46" s="1"/>
  <c r="BO985" i="46"/>
  <c r="BK989" i="46"/>
  <c r="BP991" i="46"/>
  <c r="BK991" i="46" s="1"/>
  <c r="BK994" i="46"/>
  <c r="BP995" i="46"/>
  <c r="BK995" i="46" s="1"/>
  <c r="BB999" i="46"/>
  <c r="AU1003" i="46"/>
  <c r="AU1004" i="46"/>
  <c r="AY944" i="46"/>
  <c r="BN960" i="46"/>
  <c r="AY967" i="46"/>
  <c r="AZ968" i="46"/>
  <c r="BD968" i="46" s="1"/>
  <c r="BT979" i="46"/>
  <c r="AU987" i="46"/>
  <c r="BA988" i="46"/>
  <c r="BP989" i="46"/>
  <c r="BP993" i="46"/>
  <c r="BK993" i="46" s="1"/>
  <c r="AZ994" i="46"/>
  <c r="BE999" i="46"/>
  <c r="BA1003" i="46"/>
  <c r="BA1004" i="46"/>
  <c r="BC1004" i="46" s="1"/>
  <c r="BA965" i="46"/>
  <c r="BB991" i="46"/>
  <c r="BF999" i="46"/>
  <c r="BP1001" i="46"/>
  <c r="BK1001" i="46" s="1"/>
  <c r="BP1002" i="46"/>
  <c r="BQ1002" i="46" s="1"/>
  <c r="Z1002" i="46" s="1"/>
  <c r="AB1002" i="46" s="1"/>
  <c r="BT912" i="46"/>
  <c r="BP918" i="46"/>
  <c r="BK918" i="46" s="1"/>
  <c r="BN919" i="46"/>
  <c r="BN923" i="46"/>
  <c r="BO927" i="46"/>
  <c r="BO928" i="46"/>
  <c r="BO934" i="46"/>
  <c r="BO937" i="46"/>
  <c r="BO946" i="46"/>
  <c r="BO977" i="46"/>
  <c r="AU978" i="46"/>
  <c r="AX988" i="46"/>
  <c r="BE991" i="46"/>
  <c r="BN993" i="46"/>
  <c r="BP1000" i="46"/>
  <c r="BK1000" i="46" s="1"/>
  <c r="BT1003" i="46"/>
  <c r="AY206" i="46"/>
  <c r="BT206" i="46"/>
  <c r="BD210" i="46"/>
  <c r="BQ225" i="46"/>
  <c r="Z225" i="46" s="1"/>
  <c r="BK237" i="46"/>
  <c r="AY238" i="46"/>
  <c r="BT238" i="46"/>
  <c r="BT240" i="46"/>
  <c r="AY240" i="46"/>
  <c r="BQ257" i="46"/>
  <c r="Z257" i="46" s="1"/>
  <c r="AY230" i="46"/>
  <c r="BT230" i="46"/>
  <c r="BT232" i="46"/>
  <c r="AY232" i="46"/>
  <c r="BQ252" i="46"/>
  <c r="Z252" i="46" s="1"/>
  <c r="BD259" i="46"/>
  <c r="BR233" i="46"/>
  <c r="AD233" i="46"/>
  <c r="BQ253" i="46"/>
  <c r="Z260" i="46"/>
  <c r="BA266" i="46"/>
  <c r="BC266" i="46" s="1"/>
  <c r="AZ266" i="46"/>
  <c r="BD266" i="46" s="1"/>
  <c r="BF266" i="46"/>
  <c r="BB266" i="46"/>
  <c r="BR293" i="46"/>
  <c r="AD293" i="46"/>
  <c r="AB293" i="46"/>
  <c r="BQ210" i="46"/>
  <c r="Z210" i="46" s="1"/>
  <c r="BQ212" i="46"/>
  <c r="Z212" i="46" s="1"/>
  <c r="BQ215" i="46"/>
  <c r="Z215" i="46" s="1"/>
  <c r="BQ218" i="46"/>
  <c r="Z218" i="46" s="1"/>
  <c r="BQ220" i="46"/>
  <c r="BQ244" i="46"/>
  <c r="Z244" i="46" s="1"/>
  <c r="BQ249" i="46"/>
  <c r="Z249" i="46" s="1"/>
  <c r="BK253" i="46"/>
  <c r="BT256" i="46"/>
  <c r="AY256" i="46"/>
  <c r="BD265" i="46"/>
  <c r="BT214" i="46"/>
  <c r="AY214" i="46"/>
  <c r="AY222" i="46"/>
  <c r="BT222" i="46"/>
  <c r="BQ236" i="46"/>
  <c r="Z236" i="46" s="1"/>
  <c r="BC250" i="46"/>
  <c r="Z253" i="46"/>
  <c r="AY254" i="46"/>
  <c r="BT254" i="46"/>
  <c r="BQ226" i="46"/>
  <c r="Z226" i="46" s="1"/>
  <c r="BR274" i="46"/>
  <c r="AD274" i="46"/>
  <c r="AB274" i="46"/>
  <c r="BC242" i="46"/>
  <c r="BD242" i="46" s="1"/>
  <c r="BR242" i="46"/>
  <c r="AD242" i="46"/>
  <c r="AB242" i="46"/>
  <c r="BT248" i="46"/>
  <c r="AY248" i="46"/>
  <c r="BR282" i="46"/>
  <c r="AD282" i="46"/>
  <c r="AB282" i="46"/>
  <c r="Z220" i="46"/>
  <c r="BC234" i="46"/>
  <c r="BD234" i="46" s="1"/>
  <c r="BR234" i="46"/>
  <c r="AD234" i="46"/>
  <c r="AB234" i="46"/>
  <c r="AY246" i="46"/>
  <c r="BT246" i="46"/>
  <c r="BQ291" i="46"/>
  <c r="BQ299" i="46"/>
  <c r="BP217" i="46"/>
  <c r="BQ217" i="46" s="1"/>
  <c r="Z217" i="46" s="1"/>
  <c r="AX205" i="46"/>
  <c r="BT205" i="46" s="1"/>
  <c r="BN205" i="46"/>
  <c r="BQ205" i="46" s="1"/>
  <c r="Z205" i="46" s="1"/>
  <c r="AY208" i="46"/>
  <c r="BG208" i="46"/>
  <c r="BH208" i="46" s="1"/>
  <c r="BE210" i="46"/>
  <c r="AZ211" i="46"/>
  <c r="BD211" i="46" s="1"/>
  <c r="BP211" i="46"/>
  <c r="BK211" i="46" s="1"/>
  <c r="AU212" i="46"/>
  <c r="BE212" i="46" s="1"/>
  <c r="BK212" i="46"/>
  <c r="BN229" i="46"/>
  <c r="BQ229" i="46" s="1"/>
  <c r="Z229" i="46" s="1"/>
  <c r="AZ235" i="46"/>
  <c r="BD235" i="46" s="1"/>
  <c r="BP235" i="46"/>
  <c r="BK235" i="46" s="1"/>
  <c r="BN237" i="46"/>
  <c r="BQ237" i="46" s="1"/>
  <c r="Z237" i="46" s="1"/>
  <c r="AZ243" i="46"/>
  <c r="BD243" i="46" s="1"/>
  <c r="BG264" i="46"/>
  <c r="BH264" i="46" s="1"/>
  <c r="BP264" i="46"/>
  <c r="BK264" i="46" s="1"/>
  <c r="BE265" i="46"/>
  <c r="BG269" i="46"/>
  <c r="BH269" i="46" s="1"/>
  <c r="BP269" i="46"/>
  <c r="BK269" i="46" s="1"/>
  <c r="BA270" i="46"/>
  <c r="BC270" i="46" s="1"/>
  <c r="AX270" i="46"/>
  <c r="BT270" i="46" s="1"/>
  <c r="BP270" i="46"/>
  <c r="BK270" i="46" s="1"/>
  <c r="BG271" i="46"/>
  <c r="BH271" i="46" s="1"/>
  <c r="AU276" i="46"/>
  <c r="BT280" i="46"/>
  <c r="AU281" i="46"/>
  <c r="Z281" i="46"/>
  <c r="AZ282" i="46"/>
  <c r="BG284" i="46"/>
  <c r="BH284" i="46" s="1"/>
  <c r="AY284" i="46"/>
  <c r="BP284" i="46"/>
  <c r="BA290" i="46"/>
  <c r="BC290" i="46" s="1"/>
  <c r="BO292" i="46"/>
  <c r="BT296" i="46"/>
  <c r="AX301" i="46"/>
  <c r="BP304" i="46"/>
  <c r="BG304" i="46"/>
  <c r="BH304" i="46" s="1"/>
  <c r="AY304" i="46"/>
  <c r="BQ307" i="46"/>
  <c r="BB310" i="46"/>
  <c r="AZ310" i="46"/>
  <c r="BF310" i="46"/>
  <c r="BT312" i="46"/>
  <c r="BA314" i="46"/>
  <c r="BC314" i="46" s="1"/>
  <c r="BO328" i="46"/>
  <c r="BQ329" i="46"/>
  <c r="Z331" i="46"/>
  <c r="AU205" i="46"/>
  <c r="AZ205" i="46" s="1"/>
  <c r="BK205" i="46"/>
  <c r="AX213" i="46"/>
  <c r="BT213" i="46" s="1"/>
  <c r="BN213" i="46"/>
  <c r="BQ213" i="46" s="1"/>
  <c r="Z213" i="46" s="1"/>
  <c r="AY216" i="46"/>
  <c r="BG216" i="46"/>
  <c r="BH216" i="46" s="1"/>
  <c r="BE218" i="46"/>
  <c r="AZ219" i="46"/>
  <c r="BD219" i="46" s="1"/>
  <c r="BP219" i="46"/>
  <c r="BK219" i="46" s="1"/>
  <c r="AU220" i="46"/>
  <c r="BE220" i="46" s="1"/>
  <c r="BK220" i="46"/>
  <c r="BP243" i="46"/>
  <c r="BK243" i="46" s="1"/>
  <c r="AY205" i="46"/>
  <c r="BG205" i="46"/>
  <c r="BH205" i="46" s="1"/>
  <c r="AZ208" i="46"/>
  <c r="BP208" i="46"/>
  <c r="BK208" i="46" s="1"/>
  <c r="AU209" i="46"/>
  <c r="AX218" i="46"/>
  <c r="BT218" i="46" s="1"/>
  <c r="BF218" i="46"/>
  <c r="AF220" i="46"/>
  <c r="AG220" i="46" s="1"/>
  <c r="BT220" i="46"/>
  <c r="BG221" i="46"/>
  <c r="BH221" i="46" s="1"/>
  <c r="BE223" i="46"/>
  <c r="AZ224" i="46"/>
  <c r="BP224" i="46"/>
  <c r="BK224" i="46" s="1"/>
  <c r="AU225" i="46"/>
  <c r="BK225" i="46"/>
  <c r="AX226" i="46"/>
  <c r="BT226" i="46" s="1"/>
  <c r="BF226" i="46"/>
  <c r="AF228" i="46"/>
  <c r="AG228" i="46" s="1"/>
  <c r="BT228" i="46"/>
  <c r="AY229" i="46"/>
  <c r="BG229" i="46"/>
  <c r="BH229" i="46" s="1"/>
  <c r="BE231" i="46"/>
  <c r="AZ232" i="46"/>
  <c r="BP232" i="46"/>
  <c r="BK232" i="46" s="1"/>
  <c r="AU233" i="46"/>
  <c r="BK233" i="46"/>
  <c r="AX234" i="46"/>
  <c r="BT234" i="46" s="1"/>
  <c r="BF234" i="46"/>
  <c r="AF236" i="46"/>
  <c r="AG236" i="46" s="1"/>
  <c r="BT236" i="46"/>
  <c r="AY237" i="46"/>
  <c r="BG237" i="46"/>
  <c r="BH237" i="46" s="1"/>
  <c r="BE239" i="46"/>
  <c r="AZ240" i="46"/>
  <c r="BP240" i="46"/>
  <c r="BK240" i="46" s="1"/>
  <c r="AU241" i="46"/>
  <c r="BK241" i="46"/>
  <c r="AX242" i="46"/>
  <c r="BT242" i="46" s="1"/>
  <c r="BF242" i="46"/>
  <c r="AF244" i="46"/>
  <c r="AG244" i="46" s="1"/>
  <c r="BT244" i="46"/>
  <c r="AY245" i="46"/>
  <c r="BG245" i="46"/>
  <c r="BH245" i="46" s="1"/>
  <c r="BE247" i="46"/>
  <c r="AZ248" i="46"/>
  <c r="BP248" i="46"/>
  <c r="BK248" i="46" s="1"/>
  <c r="AU249" i="46"/>
  <c r="BK249" i="46"/>
  <c r="AX250" i="46"/>
  <c r="BT250" i="46" s="1"/>
  <c r="BF250" i="46"/>
  <c r="AF252" i="46"/>
  <c r="AG252" i="46" s="1"/>
  <c r="BT252" i="46"/>
  <c r="AY253" i="46"/>
  <c r="BG253" i="46"/>
  <c r="BH253" i="46" s="1"/>
  <c r="BE255" i="46"/>
  <c r="AZ256" i="46"/>
  <c r="BP256" i="46"/>
  <c r="BK256" i="46" s="1"/>
  <c r="AU257" i="46"/>
  <c r="BK257" i="46"/>
  <c r="AX258" i="46"/>
  <c r="BT258" i="46" s="1"/>
  <c r="BF258" i="46"/>
  <c r="AF260" i="46"/>
  <c r="AG260" i="46" s="1"/>
  <c r="BT260" i="46"/>
  <c r="AY261" i="46"/>
  <c r="BG261" i="46"/>
  <c r="BH261" i="46" s="1"/>
  <c r="BK262" i="46"/>
  <c r="AZ263" i="46"/>
  <c r="AX264" i="46"/>
  <c r="BT264" i="46" s="1"/>
  <c r="BF265" i="46"/>
  <c r="BN265" i="46"/>
  <c r="BQ265" i="46" s="1"/>
  <c r="Z265" i="46" s="1"/>
  <c r="BT266" i="46"/>
  <c r="BB267" i="46"/>
  <c r="BT267" i="46"/>
  <c r="AY269" i="46"/>
  <c r="BT271" i="46"/>
  <c r="BP271" i="46"/>
  <c r="BK271" i="46" s="1"/>
  <c r="BF274" i="46"/>
  <c r="AY275" i="46"/>
  <c r="AF278" i="46"/>
  <c r="AG278" i="46" s="1"/>
  <c r="BP287" i="46"/>
  <c r="BK287" i="46" s="1"/>
  <c r="AZ287" i="46"/>
  <c r="BG287" i="46"/>
  <c r="BH287" i="46" s="1"/>
  <c r="AY287" i="46"/>
  <c r="BC287" i="46"/>
  <c r="BF289" i="46"/>
  <c r="BB289" i="46"/>
  <c r="BP290" i="46"/>
  <c r="BK290" i="46" s="1"/>
  <c r="AF290" i="46"/>
  <c r="AG290" i="46" s="1"/>
  <c r="BO297" i="46"/>
  <c r="BQ297" i="46" s="1"/>
  <c r="Z297" i="46" s="1"/>
  <c r="AZ298" i="46"/>
  <c r="BB298" i="46"/>
  <c r="BT299" i="46"/>
  <c r="AY299" i="46"/>
  <c r="AF302" i="46"/>
  <c r="AG302" i="46" s="1"/>
  <c r="BP302" i="46"/>
  <c r="BK302" i="46" s="1"/>
  <c r="BQ302" i="46"/>
  <c r="Z302" i="46" s="1"/>
  <c r="BP314" i="46"/>
  <c r="BK314" i="46" s="1"/>
  <c r="AF314" i="46"/>
  <c r="AG314" i="46" s="1"/>
  <c r="BP320" i="46"/>
  <c r="BG320" i="46"/>
  <c r="BH320" i="46" s="1"/>
  <c r="AY320" i="46"/>
  <c r="AZ322" i="46"/>
  <c r="BF322" i="46"/>
  <c r="BB322" i="46"/>
  <c r="BQ327" i="46"/>
  <c r="BT341" i="46"/>
  <c r="AY341" i="46"/>
  <c r="BQ349" i="46"/>
  <c r="Z349" i="46" s="1"/>
  <c r="AZ209" i="46"/>
  <c r="BP209" i="46"/>
  <c r="BQ209" i="46" s="1"/>
  <c r="Z209" i="46" s="1"/>
  <c r="BF211" i="46"/>
  <c r="AX221" i="46"/>
  <c r="BT221" i="46" s="1"/>
  <c r="BN221" i="46"/>
  <c r="BQ221" i="46" s="1"/>
  <c r="Z221" i="46" s="1"/>
  <c r="AY224" i="46"/>
  <c r="BG224" i="46"/>
  <c r="BH224" i="46" s="1"/>
  <c r="BE226" i="46"/>
  <c r="AZ227" i="46"/>
  <c r="BD227" i="46" s="1"/>
  <c r="BP227" i="46"/>
  <c r="BK227" i="46" s="1"/>
  <c r="AX210" i="46"/>
  <c r="BT210" i="46" s="1"/>
  <c r="BF210" i="46"/>
  <c r="AF212" i="46"/>
  <c r="AG212" i="46" s="1"/>
  <c r="BT212" i="46"/>
  <c r="AY213" i="46"/>
  <c r="BG213" i="46"/>
  <c r="BH213" i="46" s="1"/>
  <c r="BE215" i="46"/>
  <c r="AZ216" i="46"/>
  <c r="BP216" i="46"/>
  <c r="BK216" i="46" s="1"/>
  <c r="AU217" i="46"/>
  <c r="AU206" i="46"/>
  <c r="BA206" i="46" s="1"/>
  <c r="BC206" i="46" s="1"/>
  <c r="BK206" i="46"/>
  <c r="AX207" i="46"/>
  <c r="BN207" i="46"/>
  <c r="BQ207" i="46" s="1"/>
  <c r="Z207" i="46" s="1"/>
  <c r="BA208" i="46"/>
  <c r="BC208" i="46" s="1"/>
  <c r="AY210" i="46"/>
  <c r="BB211" i="46"/>
  <c r="AU214" i="46"/>
  <c r="AZ214" i="46" s="1"/>
  <c r="BK214" i="46"/>
  <c r="AX215" i="46"/>
  <c r="BF215" i="46"/>
  <c r="BA216" i="46"/>
  <c r="BC216" i="46" s="1"/>
  <c r="AY218" i="46"/>
  <c r="BB219" i="46"/>
  <c r="AU222" i="46"/>
  <c r="BA222" i="46" s="1"/>
  <c r="BC222" i="46" s="1"/>
  <c r="BK222" i="46"/>
  <c r="AX223" i="46"/>
  <c r="BN223" i="46"/>
  <c r="BQ223" i="46" s="1"/>
  <c r="Z223" i="46" s="1"/>
  <c r="BA224" i="46"/>
  <c r="BC224" i="46" s="1"/>
  <c r="AY226" i="46"/>
  <c r="BB227" i="46"/>
  <c r="AU230" i="46"/>
  <c r="BA230" i="46" s="1"/>
  <c r="BC230" i="46" s="1"/>
  <c r="BK230" i="46"/>
  <c r="AX231" i="46"/>
  <c r="BN231" i="46"/>
  <c r="BQ231" i="46" s="1"/>
  <c r="Z231" i="46" s="1"/>
  <c r="BA232" i="46"/>
  <c r="BC232" i="46" s="1"/>
  <c r="AY234" i="46"/>
  <c r="BG234" i="46"/>
  <c r="BH234" i="46" s="1"/>
  <c r="BB235" i="46"/>
  <c r="AU238" i="46"/>
  <c r="BK238" i="46"/>
  <c r="AX239" i="46"/>
  <c r="BN239" i="46"/>
  <c r="BQ239" i="46" s="1"/>
  <c r="Z239" i="46" s="1"/>
  <c r="BA240" i="46"/>
  <c r="BC240" i="46" s="1"/>
  <c r="AY242" i="46"/>
  <c r="BG242" i="46"/>
  <c r="BH242" i="46" s="1"/>
  <c r="BB243" i="46"/>
  <c r="AU246" i="46"/>
  <c r="BK246" i="46"/>
  <c r="AX247" i="46"/>
  <c r="BN247" i="46"/>
  <c r="BQ247" i="46" s="1"/>
  <c r="Z247" i="46" s="1"/>
  <c r="BA248" i="46"/>
  <c r="BC248" i="46" s="1"/>
  <c r="BG250" i="46"/>
  <c r="BH250" i="46" s="1"/>
  <c r="BB251" i="46"/>
  <c r="AB253" i="46"/>
  <c r="AU254" i="46"/>
  <c r="BK254" i="46"/>
  <c r="AX255" i="46"/>
  <c r="BN255" i="46"/>
  <c r="BQ255" i="46" s="1"/>
  <c r="Z255" i="46" s="1"/>
  <c r="BA256" i="46"/>
  <c r="BC256" i="46" s="1"/>
  <c r="BG258" i="46"/>
  <c r="BH258" i="46" s="1"/>
  <c r="BB259" i="46"/>
  <c r="AU262" i="46"/>
  <c r="AZ264" i="46"/>
  <c r="AX265" i="46"/>
  <c r="BE266" i="46"/>
  <c r="AZ269" i="46"/>
  <c r="AY270" i="46"/>
  <c r="AY271" i="46"/>
  <c r="BA274" i="46"/>
  <c r="BC274" i="46" s="1"/>
  <c r="BD274" i="46" s="1"/>
  <c r="BE274" i="46"/>
  <c r="BA275" i="46"/>
  <c r="BC275" i="46" s="1"/>
  <c r="BG276" i="46"/>
  <c r="BH276" i="46" s="1"/>
  <c r="AY276" i="46"/>
  <c r="BP276" i="46"/>
  <c r="BK276" i="46" s="1"/>
  <c r="AZ276" i="46"/>
  <c r="BN277" i="46"/>
  <c r="BQ277" i="46" s="1"/>
  <c r="Z277" i="46" s="1"/>
  <c r="BK277" i="46"/>
  <c r="AU277" i="46"/>
  <c r="AZ278" i="46"/>
  <c r="BF279" i="46"/>
  <c r="BG281" i="46"/>
  <c r="BH281" i="46" s="1"/>
  <c r="AY281" i="46"/>
  <c r="AY283" i="46"/>
  <c r="AZ286" i="46"/>
  <c r="BT287" i="46"/>
  <c r="BO288" i="46"/>
  <c r="AX289" i="46"/>
  <c r="BT289" i="46" s="1"/>
  <c r="BE289" i="46"/>
  <c r="BA289" i="46"/>
  <c r="BC289" i="46" s="1"/>
  <c r="BN292" i="46"/>
  <c r="AU292" i="46"/>
  <c r="AZ292" i="46" s="1"/>
  <c r="BA298" i="46"/>
  <c r="BC298" i="46" s="1"/>
  <c r="BO300" i="46"/>
  <c r="AX305" i="46"/>
  <c r="BT305" i="46" s="1"/>
  <c r="BE305" i="46"/>
  <c r="BA305" i="46"/>
  <c r="BC305" i="46" s="1"/>
  <c r="BD305" i="46" s="1"/>
  <c r="BK315" i="46"/>
  <c r="BQ317" i="46"/>
  <c r="Z317" i="46" s="1"/>
  <c r="BT320" i="46"/>
  <c r="BA322" i="46"/>
  <c r="BC322" i="46" s="1"/>
  <c r="BR333" i="46"/>
  <c r="AD333" i="46"/>
  <c r="AB333" i="46"/>
  <c r="BR357" i="46"/>
  <c r="AD357" i="46"/>
  <c r="AB357" i="46"/>
  <c r="BF244" i="46"/>
  <c r="AZ250" i="46"/>
  <c r="BD250" i="46" s="1"/>
  <c r="BP250" i="46"/>
  <c r="BK250" i="46" s="1"/>
  <c r="BF252" i="46"/>
  <c r="AZ258" i="46"/>
  <c r="BP258" i="46"/>
  <c r="BK258" i="46" s="1"/>
  <c r="BF260" i="46"/>
  <c r="BA262" i="46"/>
  <c r="BC262" i="46" s="1"/>
  <c r="BE262" i="46"/>
  <c r="AU268" i="46"/>
  <c r="AZ268" i="46" s="1"/>
  <c r="AZ270" i="46"/>
  <c r="AZ271" i="46"/>
  <c r="BD271" i="46" s="1"/>
  <c r="BO272" i="46"/>
  <c r="BB278" i="46"/>
  <c r="AZ281" i="46"/>
  <c r="BK281" i="46"/>
  <c r="BF282" i="46"/>
  <c r="BP285" i="46"/>
  <c r="BQ285" i="46" s="1"/>
  <c r="Z285" i="46" s="1"/>
  <c r="AU288" i="46"/>
  <c r="BN288" i="46"/>
  <c r="Z291" i="46"/>
  <c r="AB291" i="46" s="1"/>
  <c r="BG292" i="46"/>
  <c r="BH292" i="46" s="1"/>
  <c r="AY292" i="46"/>
  <c r="BP292" i="46"/>
  <c r="BK292" i="46" s="1"/>
  <c r="AZ294" i="46"/>
  <c r="BF294" i="46"/>
  <c r="BP295" i="46"/>
  <c r="BK295" i="46" s="1"/>
  <c r="AZ295" i="46"/>
  <c r="BD295" i="46" s="1"/>
  <c r="BG295" i="46"/>
  <c r="BH295" i="46" s="1"/>
  <c r="AY295" i="46"/>
  <c r="BC295" i="46"/>
  <c r="BF297" i="46"/>
  <c r="BB297" i="46"/>
  <c r="BP298" i="46"/>
  <c r="BK298" i="46" s="1"/>
  <c r="AF298" i="46"/>
  <c r="AG298" i="46" s="1"/>
  <c r="BQ301" i="46"/>
  <c r="Z301" i="46" s="1"/>
  <c r="BO308" i="46"/>
  <c r="AX317" i="46"/>
  <c r="BP322" i="46"/>
  <c r="BK322" i="46" s="1"/>
  <c r="AF322" i="46"/>
  <c r="AG322" i="46" s="1"/>
  <c r="Z327" i="46"/>
  <c r="BP328" i="46"/>
  <c r="BK328" i="46" s="1"/>
  <c r="BG328" i="46"/>
  <c r="BH328" i="46" s="1"/>
  <c r="AY328" i="46"/>
  <c r="AZ330" i="46"/>
  <c r="BF330" i="46"/>
  <c r="BB330" i="46"/>
  <c r="BQ335" i="46"/>
  <c r="Z335" i="46" s="1"/>
  <c r="BE206" i="46"/>
  <c r="BE214" i="46"/>
  <c r="BE222" i="46"/>
  <c r="BE230" i="46"/>
  <c r="BE238" i="46"/>
  <c r="BE246" i="46"/>
  <c r="BE254" i="46"/>
  <c r="BN262" i="46"/>
  <c r="BQ262" i="46" s="1"/>
  <c r="Z262" i="46" s="1"/>
  <c r="BC263" i="46"/>
  <c r="BO264" i="46"/>
  <c r="BQ264" i="46" s="1"/>
  <c r="Z264" i="46" s="1"/>
  <c r="BB269" i="46"/>
  <c r="BB270" i="46"/>
  <c r="BB271" i="46"/>
  <c r="BN275" i="46"/>
  <c r="BP279" i="46"/>
  <c r="BK279" i="46" s="1"/>
  <c r="AZ279" i="46"/>
  <c r="BK280" i="46"/>
  <c r="AU280" i="46"/>
  <c r="BA281" i="46"/>
  <c r="BC281" i="46" s="1"/>
  <c r="BA282" i="46"/>
  <c r="BC282" i="46" s="1"/>
  <c r="BE282" i="46"/>
  <c r="BG285" i="46"/>
  <c r="BH285" i="46" s="1"/>
  <c r="BQ286" i="46"/>
  <c r="Z286" i="46" s="1"/>
  <c r="AZ289" i="46"/>
  <c r="BD289" i="46" s="1"/>
  <c r="BK291" i="46"/>
  <c r="AU291" i="46"/>
  <c r="BE291" i="46" s="1"/>
  <c r="BE294" i="46"/>
  <c r="BT295" i="46"/>
  <c r="BO296" i="46"/>
  <c r="AX297" i="46"/>
  <c r="BT297" i="46" s="1"/>
  <c r="BE297" i="46"/>
  <c r="BA297" i="46"/>
  <c r="BC297" i="46" s="1"/>
  <c r="BN300" i="46"/>
  <c r="AU300" i="46"/>
  <c r="BE300" i="46" s="1"/>
  <c r="BT307" i="46"/>
  <c r="AY307" i="46"/>
  <c r="AF310" i="46"/>
  <c r="AG310" i="46" s="1"/>
  <c r="BP310" i="46"/>
  <c r="BK310" i="46" s="1"/>
  <c r="BO312" i="46"/>
  <c r="BQ313" i="46"/>
  <c r="Z313" i="46" s="1"/>
  <c r="BQ314" i="46"/>
  <c r="BN316" i="46"/>
  <c r="AU316" i="46"/>
  <c r="BQ325" i="46"/>
  <c r="Z325" i="46" s="1"/>
  <c r="BT328" i="46"/>
  <c r="Z329" i="46"/>
  <c r="BA330" i="46"/>
  <c r="BC330" i="46" s="1"/>
  <c r="BN206" i="46"/>
  <c r="BQ206" i="46" s="1"/>
  <c r="Z206" i="46" s="1"/>
  <c r="AY209" i="46"/>
  <c r="AU213" i="46"/>
  <c r="AZ213" i="46" s="1"/>
  <c r="BN214" i="46"/>
  <c r="BQ214" i="46" s="1"/>
  <c r="Z214" i="46" s="1"/>
  <c r="AY217" i="46"/>
  <c r="BE219" i="46"/>
  <c r="AB220" i="46"/>
  <c r="AU221" i="46"/>
  <c r="BN222" i="46"/>
  <c r="BQ222" i="46" s="1"/>
  <c r="Z222" i="46" s="1"/>
  <c r="AY225" i="46"/>
  <c r="BG225" i="46"/>
  <c r="BH225" i="46" s="1"/>
  <c r="BE227" i="46"/>
  <c r="AU229" i="46"/>
  <c r="AZ229" i="46" s="1"/>
  <c r="BN230" i="46"/>
  <c r="BQ230" i="46" s="1"/>
  <c r="Z230" i="46" s="1"/>
  <c r="AY233" i="46"/>
  <c r="BG233" i="46"/>
  <c r="BH233" i="46" s="1"/>
  <c r="BE235" i="46"/>
  <c r="AU237" i="46"/>
  <c r="BE237" i="46" s="1"/>
  <c r="BN238" i="46"/>
  <c r="BQ238" i="46" s="1"/>
  <c r="Z238" i="46" s="1"/>
  <c r="AY241" i="46"/>
  <c r="BG241" i="46"/>
  <c r="BH241" i="46" s="1"/>
  <c r="BE243" i="46"/>
  <c r="AU245" i="46"/>
  <c r="BN246" i="46"/>
  <c r="BQ246" i="46" s="1"/>
  <c r="Z246" i="46" s="1"/>
  <c r="AY249" i="46"/>
  <c r="BG249" i="46"/>
  <c r="BH249" i="46" s="1"/>
  <c r="BE251" i="46"/>
  <c r="AZ252" i="46"/>
  <c r="AU253" i="46"/>
  <c r="BN254" i="46"/>
  <c r="BQ254" i="46" s="1"/>
  <c r="Z254" i="46" s="1"/>
  <c r="AY257" i="46"/>
  <c r="BG257" i="46"/>
  <c r="BH257" i="46" s="1"/>
  <c r="BE259" i="46"/>
  <c r="AZ260" i="46"/>
  <c r="AU261" i="46"/>
  <c r="AZ261" i="46" s="1"/>
  <c r="AX262" i="46"/>
  <c r="BC264" i="46"/>
  <c r="BP267" i="46"/>
  <c r="BK267" i="46" s="1"/>
  <c r="AZ267" i="46"/>
  <c r="BN268" i="46"/>
  <c r="BN269" i="46"/>
  <c r="BQ269" i="46" s="1"/>
  <c r="Z269" i="46" s="1"/>
  <c r="AU272" i="46"/>
  <c r="AZ272" i="46" s="1"/>
  <c r="BG273" i="46"/>
  <c r="BH273" i="46" s="1"/>
  <c r="AY273" i="46"/>
  <c r="AY274" i="46"/>
  <c r="BN276" i="46"/>
  <c r="BQ276" i="46" s="1"/>
  <c r="Z276" i="46" s="1"/>
  <c r="BQ278" i="46"/>
  <c r="Z278" i="46" s="1"/>
  <c r="BO284" i="46"/>
  <c r="BG288" i="46"/>
  <c r="BH288" i="46" s="1"/>
  <c r="AY288" i="46"/>
  <c r="BQ290" i="46"/>
  <c r="Z290" i="46" s="1"/>
  <c r="BK296" i="46"/>
  <c r="AU296" i="46"/>
  <c r="AZ296" i="46" s="1"/>
  <c r="BN296" i="46"/>
  <c r="Z299" i="46"/>
  <c r="BG300" i="46"/>
  <c r="BH300" i="46" s="1"/>
  <c r="AY300" i="46"/>
  <c r="BP300" i="46"/>
  <c r="BK300" i="46" s="1"/>
  <c r="AZ300" i="46"/>
  <c r="AZ302" i="46"/>
  <c r="BF302" i="46"/>
  <c r="BQ303" i="46"/>
  <c r="Z303" i="46" s="1"/>
  <c r="BO304" i="46"/>
  <c r="AZ306" i="46"/>
  <c r="BF306" i="46"/>
  <c r="BB306" i="46"/>
  <c r="BN308" i="46"/>
  <c r="AU308" i="46"/>
  <c r="AZ308" i="46" s="1"/>
  <c r="BQ311" i="46"/>
  <c r="Z314" i="46"/>
  <c r="BT315" i="46"/>
  <c r="AY315" i="46"/>
  <c r="AX325" i="46"/>
  <c r="BP330" i="46"/>
  <c r="BK330" i="46" s="1"/>
  <c r="AF330" i="46"/>
  <c r="AG330" i="46" s="1"/>
  <c r="AB225" i="46"/>
  <c r="AZ225" i="46"/>
  <c r="BA228" i="46"/>
  <c r="BC228" i="46" s="1"/>
  <c r="BD228" i="46" s="1"/>
  <c r="AB233" i="46"/>
  <c r="AZ233" i="46"/>
  <c r="BA236" i="46"/>
  <c r="BC236" i="46" s="1"/>
  <c r="BD236" i="46" s="1"/>
  <c r="AZ241" i="46"/>
  <c r="BA244" i="46"/>
  <c r="BC244" i="46" s="1"/>
  <c r="BD244" i="46" s="1"/>
  <c r="AB249" i="46"/>
  <c r="AZ249" i="46"/>
  <c r="BA252" i="46"/>
  <c r="BC252" i="46" s="1"/>
  <c r="AB257" i="46"/>
  <c r="AZ257" i="46"/>
  <c r="BA260" i="46"/>
  <c r="BC260" i="46" s="1"/>
  <c r="BE271" i="46"/>
  <c r="BP272" i="46"/>
  <c r="BK272" i="46" s="1"/>
  <c r="Z273" i="46"/>
  <c r="BE275" i="46"/>
  <c r="AY279" i="46"/>
  <c r="BK283" i="46"/>
  <c r="AU283" i="46"/>
  <c r="AX285" i="46"/>
  <c r="BT285" i="46" s="1"/>
  <c r="BT288" i="46"/>
  <c r="Z289" i="46"/>
  <c r="AX293" i="46"/>
  <c r="AF297" i="46"/>
  <c r="AG297" i="46" s="1"/>
  <c r="AZ297" i="46"/>
  <c r="BK299" i="46"/>
  <c r="AU299" i="46"/>
  <c r="BE299" i="46" s="1"/>
  <c r="AB299" i="46"/>
  <c r="BA300" i="46"/>
  <c r="BC300" i="46" s="1"/>
  <c r="BE302" i="46"/>
  <c r="BK304" i="46"/>
  <c r="AU304" i="46"/>
  <c r="AZ304" i="46" s="1"/>
  <c r="BN304" i="46"/>
  <c r="BA306" i="46"/>
  <c r="BC306" i="46" s="1"/>
  <c r="Z307" i="46"/>
  <c r="BG308" i="46"/>
  <c r="BH308" i="46" s="1"/>
  <c r="AY308" i="46"/>
  <c r="BP308" i="46"/>
  <c r="BK308" i="46" s="1"/>
  <c r="AX309" i="46"/>
  <c r="BQ309" i="46"/>
  <c r="Z309" i="46" s="1"/>
  <c r="BO320" i="46"/>
  <c r="BQ321" i="46"/>
  <c r="Z321" i="46" s="1"/>
  <c r="BQ322" i="46"/>
  <c r="Z322" i="46" s="1"/>
  <c r="BN324" i="46"/>
  <c r="AU324" i="46"/>
  <c r="AZ324" i="46" s="1"/>
  <c r="BR420" i="46"/>
  <c r="AD420" i="46"/>
  <c r="AB420" i="46"/>
  <c r="AZ206" i="46"/>
  <c r="AU207" i="46"/>
  <c r="BE207" i="46" s="1"/>
  <c r="AY211" i="46"/>
  <c r="AY219" i="46"/>
  <c r="AY227" i="46"/>
  <c r="AY235" i="46"/>
  <c r="AY243" i="46"/>
  <c r="AY251" i="46"/>
  <c r="AY259" i="46"/>
  <c r="BT263" i="46"/>
  <c r="BG268" i="46"/>
  <c r="BH268" i="46" s="1"/>
  <c r="BP268" i="46"/>
  <c r="BK268" i="46" s="1"/>
  <c r="BE269" i="46"/>
  <c r="BE270" i="46"/>
  <c r="BF271" i="46"/>
  <c r="BG272" i="46"/>
  <c r="BH272" i="46" s="1"/>
  <c r="AY272" i="46"/>
  <c r="BP275" i="46"/>
  <c r="BK275" i="46" s="1"/>
  <c r="BE278" i="46"/>
  <c r="BA278" i="46"/>
  <c r="BC278" i="46" s="1"/>
  <c r="AX278" i="46"/>
  <c r="BG280" i="46"/>
  <c r="BH280" i="46" s="1"/>
  <c r="AY280" i="46"/>
  <c r="Z280" i="46"/>
  <c r="AB280" i="46" s="1"/>
  <c r="BN284" i="46"/>
  <c r="BK284" i="46"/>
  <c r="AU284" i="46"/>
  <c r="AZ288" i="46"/>
  <c r="BP288" i="46"/>
  <c r="BK288" i="46" s="1"/>
  <c r="BO289" i="46"/>
  <c r="BQ289" i="46" s="1"/>
  <c r="AZ290" i="46"/>
  <c r="BD290" i="46" s="1"/>
  <c r="BB290" i="46"/>
  <c r="BT291" i="46"/>
  <c r="AY291" i="46"/>
  <c r="AF294" i="46"/>
  <c r="AG294" i="46" s="1"/>
  <c r="BP294" i="46"/>
  <c r="BK294" i="46" s="1"/>
  <c r="BG296" i="46"/>
  <c r="BH296" i="46" s="1"/>
  <c r="AY296" i="46"/>
  <c r="BQ298" i="46"/>
  <c r="Z298" i="46" s="1"/>
  <c r="BT300" i="46"/>
  <c r="BP306" i="46"/>
  <c r="BK306" i="46" s="1"/>
  <c r="AF306" i="46"/>
  <c r="AG306" i="46" s="1"/>
  <c r="Z311" i="46"/>
  <c r="BP312" i="46"/>
  <c r="BK312" i="46" s="1"/>
  <c r="BG312" i="46"/>
  <c r="BH312" i="46" s="1"/>
  <c r="AY312" i="46"/>
  <c r="AZ314" i="46"/>
  <c r="BD314" i="46" s="1"/>
  <c r="BF314" i="46"/>
  <c r="BB314" i="46"/>
  <c r="BQ319" i="46"/>
  <c r="Z319" i="46" s="1"/>
  <c r="BK320" i="46"/>
  <c r="BT323" i="46"/>
  <c r="AY323" i="46"/>
  <c r="AU285" i="46"/>
  <c r="AZ285" i="46" s="1"/>
  <c r="BK285" i="46"/>
  <c r="AX286" i="46"/>
  <c r="AU293" i="46"/>
  <c r="BA293" i="46" s="1"/>
  <c r="BC293" i="46" s="1"/>
  <c r="BK293" i="46"/>
  <c r="AX294" i="46"/>
  <c r="AU301" i="46"/>
  <c r="BK301" i="46"/>
  <c r="AX302" i="46"/>
  <c r="AY305" i="46"/>
  <c r="AU309" i="46"/>
  <c r="BA309" i="46" s="1"/>
  <c r="BC309" i="46" s="1"/>
  <c r="BK309" i="46"/>
  <c r="AX310" i="46"/>
  <c r="AY313" i="46"/>
  <c r="AZ316" i="46"/>
  <c r="BP316" i="46"/>
  <c r="BK316" i="46" s="1"/>
  <c r="AU317" i="46"/>
  <c r="BK317" i="46"/>
  <c r="AX318" i="46"/>
  <c r="BF318" i="46"/>
  <c r="AY321" i="46"/>
  <c r="BP324" i="46"/>
  <c r="BK324" i="46" s="1"/>
  <c r="AU325" i="46"/>
  <c r="BE325" i="46" s="1"/>
  <c r="BK325" i="46"/>
  <c r="AX326" i="46"/>
  <c r="BF326" i="46"/>
  <c r="AY329" i="46"/>
  <c r="BP332" i="46"/>
  <c r="BQ332" i="46" s="1"/>
  <c r="Z332" i="46" s="1"/>
  <c r="AU333" i="46"/>
  <c r="BK333" i="46"/>
  <c r="AX334" i="46"/>
  <c r="BF334" i="46"/>
  <c r="BP341" i="46"/>
  <c r="BK341" i="46" s="1"/>
  <c r="AY342" i="46"/>
  <c r="AX345" i="46"/>
  <c r="BP345" i="46"/>
  <c r="BK345" i="46" s="1"/>
  <c r="BP346" i="46"/>
  <c r="BK346" i="46" s="1"/>
  <c r="AZ346" i="46"/>
  <c r="BG346" i="46"/>
  <c r="BH346" i="46" s="1"/>
  <c r="AY347" i="46"/>
  <c r="BF350" i="46"/>
  <c r="BA351" i="46"/>
  <c r="BC351" i="46" s="1"/>
  <c r="BP354" i="46"/>
  <c r="BK354" i="46" s="1"/>
  <c r="BP355" i="46"/>
  <c r="BG355" i="46"/>
  <c r="BH355" i="46" s="1"/>
  <c r="AY355" i="46"/>
  <c r="BP359" i="46"/>
  <c r="BQ359" i="46" s="1"/>
  <c r="Z359" i="46" s="1"/>
  <c r="BG359" i="46"/>
  <c r="BH359" i="46" s="1"/>
  <c r="AY359" i="46"/>
  <c r="BB361" i="46"/>
  <c r="AZ361" i="46"/>
  <c r="BF361" i="46"/>
  <c r="BK362" i="46"/>
  <c r="AY365" i="46"/>
  <c r="BB366" i="46"/>
  <c r="BN371" i="46"/>
  <c r="AU371" i="46"/>
  <c r="AZ371" i="46" s="1"/>
  <c r="AY374" i="46"/>
  <c r="BT374" i="46"/>
  <c r="BP377" i="46"/>
  <c r="BK377" i="46" s="1"/>
  <c r="AF377" i="46"/>
  <c r="AG377" i="46" s="1"/>
  <c r="BQ377" i="46"/>
  <c r="Z377" i="46" s="1"/>
  <c r="BF381" i="46"/>
  <c r="BB381" i="46"/>
  <c r="AZ381" i="46"/>
  <c r="BP383" i="46"/>
  <c r="BG383" i="46"/>
  <c r="BH383" i="46" s="1"/>
  <c r="AY383" i="46"/>
  <c r="BP391" i="46"/>
  <c r="BG391" i="46"/>
  <c r="BH391" i="46" s="1"/>
  <c r="AY391" i="46"/>
  <c r="BQ393" i="46"/>
  <c r="Z393" i="46" s="1"/>
  <c r="BP399" i="46"/>
  <c r="BG399" i="46"/>
  <c r="BH399" i="46" s="1"/>
  <c r="AY399" i="46"/>
  <c r="BP407" i="46"/>
  <c r="BG407" i="46"/>
  <c r="BH407" i="46" s="1"/>
  <c r="AY407" i="46"/>
  <c r="BQ409" i="46"/>
  <c r="BP415" i="46"/>
  <c r="BG415" i="46"/>
  <c r="BH415" i="46" s="1"/>
  <c r="AY415" i="46"/>
  <c r="AY416" i="46"/>
  <c r="BT417" i="46"/>
  <c r="AX428" i="46"/>
  <c r="BP430" i="46"/>
  <c r="BQ430" i="46" s="1"/>
  <c r="Z430" i="46" s="1"/>
  <c r="AB430" i="46" s="1"/>
  <c r="BG430" i="46"/>
  <c r="BH430" i="46" s="1"/>
  <c r="AY430" i="46"/>
  <c r="BG340" i="46"/>
  <c r="BH340" i="46" s="1"/>
  <c r="AY340" i="46"/>
  <c r="BE349" i="46"/>
  <c r="BA361" i="46"/>
  <c r="BC361" i="46" s="1"/>
  <c r="AX361" i="46"/>
  <c r="BE361" i="46"/>
  <c r="AX364" i="46"/>
  <c r="BT364" i="46" s="1"/>
  <c r="BP371" i="46"/>
  <c r="BK371" i="46" s="1"/>
  <c r="BG371" i="46"/>
  <c r="BH371" i="46" s="1"/>
  <c r="AY371" i="46"/>
  <c r="BF373" i="46"/>
  <c r="BB373" i="46"/>
  <c r="AZ373" i="46"/>
  <c r="AU375" i="46"/>
  <c r="BN375" i="46"/>
  <c r="BR376" i="46"/>
  <c r="AD376" i="46"/>
  <c r="BP385" i="46"/>
  <c r="BK385" i="46" s="1"/>
  <c r="AF385" i="46"/>
  <c r="AG385" i="46" s="1"/>
  <c r="AB387" i="46"/>
  <c r="BN387" i="46"/>
  <c r="BQ387" i="46" s="1"/>
  <c r="Z387" i="46" s="1"/>
  <c r="BK387" i="46"/>
  <c r="AU387" i="46"/>
  <c r="AX388" i="46"/>
  <c r="BT388" i="46" s="1"/>
  <c r="BP393" i="46"/>
  <c r="BK393" i="46" s="1"/>
  <c r="AF393" i="46"/>
  <c r="AG393" i="46" s="1"/>
  <c r="BN395" i="46"/>
  <c r="BQ395" i="46" s="1"/>
  <c r="Z395" i="46" s="1"/>
  <c r="BK395" i="46"/>
  <c r="AU395" i="46"/>
  <c r="AX396" i="46"/>
  <c r="BT396" i="46" s="1"/>
  <c r="BP401" i="46"/>
  <c r="BK401" i="46" s="1"/>
  <c r="AF401" i="46"/>
  <c r="AG401" i="46" s="1"/>
  <c r="BN403" i="46"/>
  <c r="BQ403" i="46" s="1"/>
  <c r="Z403" i="46" s="1"/>
  <c r="BK403" i="46"/>
  <c r="AU403" i="46"/>
  <c r="AX404" i="46"/>
  <c r="BT404" i="46" s="1"/>
  <c r="BP409" i="46"/>
  <c r="BK409" i="46" s="1"/>
  <c r="AF409" i="46"/>
  <c r="AG409" i="46" s="1"/>
  <c r="Z409" i="46"/>
  <c r="BN411" i="46"/>
  <c r="BQ411" i="46" s="1"/>
  <c r="Z411" i="46" s="1"/>
  <c r="BK411" i="46"/>
  <c r="AU411" i="46"/>
  <c r="AX412" i="46"/>
  <c r="BT412" i="46" s="1"/>
  <c r="BB418" i="46"/>
  <c r="BA418" i="46"/>
  <c r="BC418" i="46" s="1"/>
  <c r="AZ418" i="46"/>
  <c r="BF418" i="46"/>
  <c r="BE418" i="46"/>
  <c r="BN419" i="46"/>
  <c r="AU419" i="46"/>
  <c r="BK427" i="46"/>
  <c r="BN427" i="46"/>
  <c r="BQ427" i="46" s="1"/>
  <c r="Z427" i="46" s="1"/>
  <c r="AU427" i="46"/>
  <c r="BE433" i="46"/>
  <c r="BB433" i="46"/>
  <c r="AZ433" i="46"/>
  <c r="BN442" i="46"/>
  <c r="BQ442" i="46" s="1"/>
  <c r="Z442" i="46" s="1"/>
  <c r="BP443" i="46"/>
  <c r="BG443" i="46"/>
  <c r="BH443" i="46" s="1"/>
  <c r="AY443" i="46"/>
  <c r="BT443" i="46"/>
  <c r="BC303" i="46"/>
  <c r="BC311" i="46"/>
  <c r="BN312" i="46"/>
  <c r="BA313" i="46"/>
  <c r="BC313" i="46" s="1"/>
  <c r="BD313" i="46" s="1"/>
  <c r="AZ318" i="46"/>
  <c r="BP318" i="46"/>
  <c r="BK318" i="46" s="1"/>
  <c r="BC319" i="46"/>
  <c r="BN320" i="46"/>
  <c r="BA321" i="46"/>
  <c r="BC321" i="46" s="1"/>
  <c r="BD321" i="46" s="1"/>
  <c r="AZ326" i="46"/>
  <c r="BP326" i="46"/>
  <c r="BK326" i="46" s="1"/>
  <c r="BC327" i="46"/>
  <c r="BN328" i="46"/>
  <c r="BA329" i="46"/>
  <c r="BC329" i="46" s="1"/>
  <c r="AY331" i="46"/>
  <c r="BE333" i="46"/>
  <c r="AZ334" i="46"/>
  <c r="BP334" i="46"/>
  <c r="BK334" i="46" s="1"/>
  <c r="BC335" i="46"/>
  <c r="BN336" i="46"/>
  <c r="BQ336" i="46" s="1"/>
  <c r="Z336" i="46" s="1"/>
  <c r="BN337" i="46"/>
  <c r="BQ337" i="46" s="1"/>
  <c r="Z337" i="46" s="1"/>
  <c r="BE338" i="46"/>
  <c r="BG339" i="46"/>
  <c r="BH339" i="46" s="1"/>
  <c r="BP339" i="46"/>
  <c r="BQ339" i="46" s="1"/>
  <c r="Z339" i="46" s="1"/>
  <c r="BT340" i="46"/>
  <c r="AZ341" i="46"/>
  <c r="BA342" i="46"/>
  <c r="BC342" i="46" s="1"/>
  <c r="BD342" i="46" s="1"/>
  <c r="BN343" i="46"/>
  <c r="BG344" i="46"/>
  <c r="BH344" i="46" s="1"/>
  <c r="BP344" i="46"/>
  <c r="BQ344" i="46" s="1"/>
  <c r="Z344" i="46" s="1"/>
  <c r="AY346" i="46"/>
  <c r="BN348" i="46"/>
  <c r="BQ348" i="46" s="1"/>
  <c r="Z348" i="46" s="1"/>
  <c r="AF349" i="46"/>
  <c r="AG349" i="46" s="1"/>
  <c r="BA349" i="46"/>
  <c r="BC349" i="46" s="1"/>
  <c r="BF349" i="46"/>
  <c r="BP350" i="46"/>
  <c r="BK350" i="46" s="1"/>
  <c r="BO351" i="46"/>
  <c r="AY354" i="46"/>
  <c r="BP358" i="46"/>
  <c r="BK358" i="46" s="1"/>
  <c r="AF358" i="46"/>
  <c r="AG358" i="46" s="1"/>
  <c r="BN360" i="46"/>
  <c r="BQ360" i="46" s="1"/>
  <c r="Z360" i="46" s="1"/>
  <c r="BK360" i="46"/>
  <c r="AU360" i="46"/>
  <c r="AY362" i="46"/>
  <c r="BG364" i="46"/>
  <c r="BH364" i="46" s="1"/>
  <c r="AY364" i="46"/>
  <c r="AU367" i="46"/>
  <c r="AZ367" i="46" s="1"/>
  <c r="BT371" i="46"/>
  <c r="BP375" i="46"/>
  <c r="BK375" i="46" s="1"/>
  <c r="AZ375" i="46"/>
  <c r="BG375" i="46"/>
  <c r="BH375" i="46" s="1"/>
  <c r="AY375" i="46"/>
  <c r="BO379" i="46"/>
  <c r="BT386" i="46"/>
  <c r="AY386" i="46"/>
  <c r="BT394" i="46"/>
  <c r="AY394" i="46"/>
  <c r="BT402" i="46"/>
  <c r="AY402" i="46"/>
  <c r="BT410" i="46"/>
  <c r="AY410" i="46"/>
  <c r="AX422" i="46"/>
  <c r="BT422" i="46" s="1"/>
  <c r="AX423" i="46"/>
  <c r="BT423" i="46" s="1"/>
  <c r="BP424" i="46"/>
  <c r="BK424" i="46" s="1"/>
  <c r="BG424" i="46"/>
  <c r="BH424" i="46" s="1"/>
  <c r="AZ424" i="46"/>
  <c r="BT425" i="46"/>
  <c r="AY425" i="46"/>
  <c r="BA427" i="46"/>
  <c r="BC427" i="46" s="1"/>
  <c r="AZ275" i="46"/>
  <c r="BD275" i="46" s="1"/>
  <c r="AZ283" i="46"/>
  <c r="BA286" i="46"/>
  <c r="BC286" i="46" s="1"/>
  <c r="BE290" i="46"/>
  <c r="AZ291" i="46"/>
  <c r="BA294" i="46"/>
  <c r="BC294" i="46" s="1"/>
  <c r="BE298" i="46"/>
  <c r="AZ299" i="46"/>
  <c r="BA302" i="46"/>
  <c r="BC302" i="46" s="1"/>
  <c r="BB305" i="46"/>
  <c r="BE306" i="46"/>
  <c r="AB307" i="46"/>
  <c r="BA310" i="46"/>
  <c r="BC310" i="46" s="1"/>
  <c r="BB313" i="46"/>
  <c r="BE314" i="46"/>
  <c r="BA318" i="46"/>
  <c r="BC318" i="46" s="1"/>
  <c r="BB321" i="46"/>
  <c r="BE322" i="46"/>
  <c r="BA326" i="46"/>
  <c r="BC326" i="46" s="1"/>
  <c r="BB329" i="46"/>
  <c r="BE330" i="46"/>
  <c r="AB331" i="46"/>
  <c r="AZ331" i="46"/>
  <c r="AU332" i="46"/>
  <c r="BK332" i="46"/>
  <c r="AX333" i="46"/>
  <c r="BA334" i="46"/>
  <c r="BC334" i="46" s="1"/>
  <c r="AY336" i="46"/>
  <c r="BG336" i="46"/>
  <c r="BH336" i="46" s="1"/>
  <c r="AU337" i="46"/>
  <c r="BA337" i="46" s="1"/>
  <c r="BC337" i="46" s="1"/>
  <c r="BA338" i="46"/>
  <c r="BC338" i="46" s="1"/>
  <c r="BF338" i="46"/>
  <c r="BT339" i="46"/>
  <c r="AU343" i="46"/>
  <c r="BE343" i="46" s="1"/>
  <c r="AX344" i="46"/>
  <c r="AZ345" i="46"/>
  <c r="BB346" i="46"/>
  <c r="BK347" i="46"/>
  <c r="AU347" i="46"/>
  <c r="AU348" i="46"/>
  <c r="BE348" i="46" s="1"/>
  <c r="BE351" i="46"/>
  <c r="BB354" i="46"/>
  <c r="AY358" i="46"/>
  <c r="AX360" i="46"/>
  <c r="BT360" i="46" s="1"/>
  <c r="BE360" i="46"/>
  <c r="AF361" i="46"/>
  <c r="AG361" i="46" s="1"/>
  <c r="BQ362" i="46"/>
  <c r="Z362" i="46" s="1"/>
  <c r="BP364" i="46"/>
  <c r="BK364" i="46" s="1"/>
  <c r="BQ365" i="46"/>
  <c r="Z365" i="46" s="1"/>
  <c r="BO372" i="46"/>
  <c r="Z374" i="46"/>
  <c r="BT375" i="46"/>
  <c r="AB376" i="46"/>
  <c r="AX376" i="46"/>
  <c r="BT376" i="46" s="1"/>
  <c r="BT378" i="46"/>
  <c r="AY378" i="46"/>
  <c r="AF381" i="46"/>
  <c r="AG381" i="46" s="1"/>
  <c r="BP381" i="46"/>
  <c r="BK381" i="46" s="1"/>
  <c r="AY381" i="46"/>
  <c r="BQ386" i="46"/>
  <c r="Z386" i="46" s="1"/>
  <c r="AB386" i="46" s="1"/>
  <c r="BQ394" i="46"/>
  <c r="Z394" i="46" s="1"/>
  <c r="BQ402" i="46"/>
  <c r="Z402" i="46" s="1"/>
  <c r="BQ410" i="46"/>
  <c r="Z410" i="46" s="1"/>
  <c r="AF441" i="46"/>
  <c r="AG441" i="46" s="1"/>
  <c r="BP441" i="46"/>
  <c r="BK441" i="46" s="1"/>
  <c r="BP336" i="46"/>
  <c r="BK336" i="46" s="1"/>
  <c r="AX337" i="46"/>
  <c r="BT337" i="46" s="1"/>
  <c r="BE337" i="46"/>
  <c r="BG337" i="46"/>
  <c r="BH337" i="46" s="1"/>
  <c r="BP337" i="46"/>
  <c r="BK337" i="46" s="1"/>
  <c r="BP338" i="46"/>
  <c r="BK338" i="46" s="1"/>
  <c r="AZ338" i="46"/>
  <c r="BG338" i="46"/>
  <c r="BH338" i="46" s="1"/>
  <c r="BN363" i="46"/>
  <c r="AU363" i="46"/>
  <c r="BA366" i="46"/>
  <c r="BC366" i="46" s="1"/>
  <c r="AZ366" i="46"/>
  <c r="BP367" i="46"/>
  <c r="BK367" i="46" s="1"/>
  <c r="BG367" i="46"/>
  <c r="BH367" i="46" s="1"/>
  <c r="AY367" i="46"/>
  <c r="BB369" i="46"/>
  <c r="AZ369" i="46"/>
  <c r="BF369" i="46"/>
  <c r="AF373" i="46"/>
  <c r="AG373" i="46" s="1"/>
  <c r="BP373" i="46"/>
  <c r="BK373" i="46" s="1"/>
  <c r="BQ378" i="46"/>
  <c r="Z378" i="46" s="1"/>
  <c r="BN379" i="46"/>
  <c r="AU379" i="46"/>
  <c r="AZ379" i="46" s="1"/>
  <c r="BQ381" i="46"/>
  <c r="Z381" i="46" s="1"/>
  <c r="BT421" i="46"/>
  <c r="AY421" i="46"/>
  <c r="BN436" i="46"/>
  <c r="BQ436" i="46" s="1"/>
  <c r="Z436" i="46" s="1"/>
  <c r="AB436" i="46" s="1"/>
  <c r="BK436" i="46"/>
  <c r="AU436" i="46"/>
  <c r="AZ436" i="46" s="1"/>
  <c r="BG440" i="46"/>
  <c r="BH440" i="46" s="1"/>
  <c r="BP440" i="46"/>
  <c r="BK440" i="46" s="1"/>
  <c r="AZ440" i="46"/>
  <c r="BE341" i="46"/>
  <c r="BP343" i="46"/>
  <c r="BK343" i="46" s="1"/>
  <c r="BG343" i="46"/>
  <c r="BH343" i="46" s="1"/>
  <c r="BG348" i="46"/>
  <c r="BH348" i="46" s="1"/>
  <c r="AY348" i="46"/>
  <c r="AY349" i="46"/>
  <c r="BN352" i="46"/>
  <c r="BQ352" i="46" s="1"/>
  <c r="Z352" i="46" s="1"/>
  <c r="BK352" i="46"/>
  <c r="AU352" i="46"/>
  <c r="BE352" i="46" s="1"/>
  <c r="BB353" i="46"/>
  <c r="BF353" i="46"/>
  <c r="BQ354" i="46"/>
  <c r="Z354" i="46" s="1"/>
  <c r="AB354" i="46" s="1"/>
  <c r="BO355" i="46"/>
  <c r="BQ355" i="46" s="1"/>
  <c r="Z355" i="46" s="1"/>
  <c r="BK356" i="46"/>
  <c r="AU356" i="46"/>
  <c r="AZ356" i="46" s="1"/>
  <c r="BN356" i="46"/>
  <c r="BQ356" i="46" s="1"/>
  <c r="Z356" i="46" s="1"/>
  <c r="BF357" i="46"/>
  <c r="BB357" i="46"/>
  <c r="BP363" i="46"/>
  <c r="BK363" i="46" s="1"/>
  <c r="AZ363" i="46"/>
  <c r="BG363" i="46"/>
  <c r="BH363" i="46" s="1"/>
  <c r="AY363" i="46"/>
  <c r="BF365" i="46"/>
  <c r="BB365" i="46"/>
  <c r="BE366" i="46"/>
  <c r="BT367" i="46"/>
  <c r="BN367" i="46"/>
  <c r="BQ367" i="46" s="1"/>
  <c r="Z367" i="46" s="1"/>
  <c r="BO368" i="46"/>
  <c r="BQ368" i="46" s="1"/>
  <c r="Z368" i="46" s="1"/>
  <c r="AB368" i="46" s="1"/>
  <c r="BA369" i="46"/>
  <c r="BC369" i="46" s="1"/>
  <c r="AX369" i="46"/>
  <c r="BE369" i="46"/>
  <c r="AX372" i="46"/>
  <c r="BT372" i="46" s="1"/>
  <c r="BQ373" i="46"/>
  <c r="Z373" i="46" s="1"/>
  <c r="BB377" i="46"/>
  <c r="AZ377" i="46"/>
  <c r="BD377" i="46" s="1"/>
  <c r="BF377" i="46"/>
  <c r="BP379" i="46"/>
  <c r="BK379" i="46" s="1"/>
  <c r="BG379" i="46"/>
  <c r="BH379" i="46" s="1"/>
  <c r="AY379" i="46"/>
  <c r="BK380" i="46"/>
  <c r="BQ384" i="46"/>
  <c r="Z384" i="46" s="1"/>
  <c r="BO391" i="46"/>
  <c r="BQ392" i="46"/>
  <c r="Z392" i="46" s="1"/>
  <c r="BO399" i="46"/>
  <c r="BQ400" i="46"/>
  <c r="Z400" i="46" s="1"/>
  <c r="BO407" i="46"/>
  <c r="BQ408" i="46"/>
  <c r="Z408" i="46" s="1"/>
  <c r="BG435" i="46"/>
  <c r="BH435" i="46" s="1"/>
  <c r="AY435" i="46"/>
  <c r="BP435" i="46"/>
  <c r="BT435" i="46"/>
  <c r="BT438" i="46"/>
  <c r="AY438" i="46"/>
  <c r="AY303" i="46"/>
  <c r="BG303" i="46"/>
  <c r="BH303" i="46" s="1"/>
  <c r="AU307" i="46"/>
  <c r="AZ307" i="46" s="1"/>
  <c r="AY311" i="46"/>
  <c r="BG311" i="46"/>
  <c r="BH311" i="46" s="1"/>
  <c r="BE313" i="46"/>
  <c r="AU315" i="46"/>
  <c r="AY319" i="46"/>
  <c r="BG319" i="46"/>
  <c r="BH319" i="46" s="1"/>
  <c r="BE321" i="46"/>
  <c r="AU323" i="46"/>
  <c r="BE323" i="46" s="1"/>
  <c r="AY327" i="46"/>
  <c r="BG327" i="46"/>
  <c r="BH327" i="46" s="1"/>
  <c r="BE329" i="46"/>
  <c r="AU331" i="46"/>
  <c r="AY335" i="46"/>
  <c r="BG335" i="46"/>
  <c r="BH335" i="46" s="1"/>
  <c r="AY338" i="46"/>
  <c r="BP340" i="46"/>
  <c r="BQ340" i="46" s="1"/>
  <c r="Z340" i="46" s="1"/>
  <c r="BA341" i="46"/>
  <c r="BC341" i="46" s="1"/>
  <c r="BF341" i="46"/>
  <c r="AX343" i="46"/>
  <c r="BT343" i="46" s="1"/>
  <c r="BE346" i="46"/>
  <c r="BG347" i="46"/>
  <c r="BH347" i="46" s="1"/>
  <c r="BP347" i="46"/>
  <c r="BQ347" i="46" s="1"/>
  <c r="Z347" i="46" s="1"/>
  <c r="AZ348" i="46"/>
  <c r="AZ349" i="46"/>
  <c r="BD349" i="46" s="1"/>
  <c r="BP351" i="46"/>
  <c r="BK351" i="46" s="1"/>
  <c r="AZ351" i="46"/>
  <c r="BG351" i="46"/>
  <c r="BH351" i="46" s="1"/>
  <c r="AY351" i="46"/>
  <c r="BA353" i="46"/>
  <c r="BC353" i="46" s="1"/>
  <c r="AX353" i="46"/>
  <c r="BE353" i="46"/>
  <c r="BK355" i="46"/>
  <c r="AU355" i="46"/>
  <c r="AX357" i="46"/>
  <c r="BE357" i="46"/>
  <c r="BA357" i="46"/>
  <c r="BC357" i="46" s="1"/>
  <c r="BD357" i="46" s="1"/>
  <c r="BQ358" i="46"/>
  <c r="Z358" i="46" s="1"/>
  <c r="BK359" i="46"/>
  <c r="AU359" i="46"/>
  <c r="AZ359" i="46" s="1"/>
  <c r="BN368" i="46"/>
  <c r="BK368" i="46"/>
  <c r="AU368" i="46"/>
  <c r="BO371" i="46"/>
  <c r="BQ371" i="46" s="1"/>
  <c r="Z371" i="46" s="1"/>
  <c r="BG372" i="46"/>
  <c r="BH372" i="46" s="1"/>
  <c r="AY372" i="46"/>
  <c r="BT379" i="46"/>
  <c r="AX380" i="46"/>
  <c r="BT380" i="46" s="1"/>
  <c r="BB385" i="46"/>
  <c r="AZ385" i="46"/>
  <c r="BD385" i="46" s="1"/>
  <c r="BF385" i="46"/>
  <c r="BK390" i="46"/>
  <c r="BB393" i="46"/>
  <c r="AZ393" i="46"/>
  <c r="BD393" i="46" s="1"/>
  <c r="BF393" i="46"/>
  <c r="BK398" i="46"/>
  <c r="BB401" i="46"/>
  <c r="AZ401" i="46"/>
  <c r="BD401" i="46" s="1"/>
  <c r="BF401" i="46"/>
  <c r="BK406" i="46"/>
  <c r="BB409" i="46"/>
  <c r="AZ409" i="46"/>
  <c r="BF409" i="46"/>
  <c r="BK414" i="46"/>
  <c r="BQ424" i="46"/>
  <c r="Z424" i="46" s="1"/>
  <c r="BQ429" i="46"/>
  <c r="Z429" i="46" s="1"/>
  <c r="BC434" i="46"/>
  <c r="BG439" i="46"/>
  <c r="BH439" i="46" s="1"/>
  <c r="AY439" i="46"/>
  <c r="BP439" i="46"/>
  <c r="AZ303" i="46"/>
  <c r="BD303" i="46" s="1"/>
  <c r="AB311" i="46"/>
  <c r="AZ311" i="46"/>
  <c r="BD311" i="46" s="1"/>
  <c r="AU312" i="46"/>
  <c r="AY316" i="46"/>
  <c r="AZ319" i="46"/>
  <c r="BD319" i="46" s="1"/>
  <c r="AU320" i="46"/>
  <c r="AZ320" i="46" s="1"/>
  <c r="AY324" i="46"/>
  <c r="AB327" i="46"/>
  <c r="AZ327" i="46"/>
  <c r="BD327" i="46" s="1"/>
  <c r="AU328" i="46"/>
  <c r="AY332" i="46"/>
  <c r="AZ335" i="46"/>
  <c r="BD335" i="46" s="1"/>
  <c r="AU336" i="46"/>
  <c r="AZ336" i="46" s="1"/>
  <c r="BK339" i="46"/>
  <c r="AU339" i="46"/>
  <c r="AU340" i="46"/>
  <c r="BP342" i="46"/>
  <c r="BQ342" i="46" s="1"/>
  <c r="Z342" i="46" s="1"/>
  <c r="AU344" i="46"/>
  <c r="BA344" i="46" s="1"/>
  <c r="BC344" i="46" s="1"/>
  <c r="AU345" i="46"/>
  <c r="BE345" i="46" s="1"/>
  <c r="BA346" i="46"/>
  <c r="BC346" i="46" s="1"/>
  <c r="BT347" i="46"/>
  <c r="BA348" i="46"/>
  <c r="BC348" i="46" s="1"/>
  <c r="BT351" i="46"/>
  <c r="BG352" i="46"/>
  <c r="BH352" i="46" s="1"/>
  <c r="AY352" i="46"/>
  <c r="BE354" i="46"/>
  <c r="BG356" i="46"/>
  <c r="BH356" i="46" s="1"/>
  <c r="AY356" i="46"/>
  <c r="BA358" i="46"/>
  <c r="BC358" i="46" s="1"/>
  <c r="AZ358" i="46"/>
  <c r="BD358" i="46" s="1"/>
  <c r="BO364" i="46"/>
  <c r="BP366" i="46"/>
  <c r="BK366" i="46" s="1"/>
  <c r="AF366" i="46"/>
  <c r="AG366" i="46" s="1"/>
  <c r="AY366" i="46"/>
  <c r="BT366" i="46"/>
  <c r="AX368" i="46"/>
  <c r="BT368" i="46" s="1"/>
  <c r="BE368" i="46"/>
  <c r="AF369" i="46"/>
  <c r="AG369" i="46" s="1"/>
  <c r="BQ370" i="46"/>
  <c r="Z370" i="46" s="1"/>
  <c r="BP372" i="46"/>
  <c r="BK372" i="46" s="1"/>
  <c r="BO375" i="46"/>
  <c r="BQ375" i="46" s="1"/>
  <c r="Z375" i="46" s="1"/>
  <c r="BK382" i="46"/>
  <c r="BQ382" i="46"/>
  <c r="Z382" i="46" s="1"/>
  <c r="BK383" i="46"/>
  <c r="BQ390" i="46"/>
  <c r="Z390" i="46" s="1"/>
  <c r="BK391" i="46"/>
  <c r="BQ398" i="46"/>
  <c r="Z398" i="46" s="1"/>
  <c r="BK399" i="46"/>
  <c r="BQ406" i="46"/>
  <c r="Z406" i="46" s="1"/>
  <c r="BK407" i="46"/>
  <c r="BQ414" i="46"/>
  <c r="Z414" i="46" s="1"/>
  <c r="BK415" i="46"/>
  <c r="AZ417" i="46"/>
  <c r="BP417" i="46"/>
  <c r="BK417" i="46" s="1"/>
  <c r="AY417" i="46"/>
  <c r="BG417" i="46"/>
  <c r="BH417" i="46" s="1"/>
  <c r="BQ425" i="46"/>
  <c r="Z425" i="46" s="1"/>
  <c r="BN383" i="46"/>
  <c r="BQ383" i="46" s="1"/>
  <c r="Z383" i="46" s="1"/>
  <c r="AZ389" i="46"/>
  <c r="BP389" i="46"/>
  <c r="BK389" i="46" s="1"/>
  <c r="BN391" i="46"/>
  <c r="AZ397" i="46"/>
  <c r="BP397" i="46"/>
  <c r="BK397" i="46" s="1"/>
  <c r="BN399" i="46"/>
  <c r="AZ405" i="46"/>
  <c r="BP405" i="46"/>
  <c r="BK405" i="46" s="1"/>
  <c r="BN407" i="46"/>
  <c r="AZ413" i="46"/>
  <c r="BP413" i="46"/>
  <c r="BK413" i="46" s="1"/>
  <c r="BN415" i="46"/>
  <c r="BQ415" i="46" s="1"/>
  <c r="Z415" i="46" s="1"/>
  <c r="BQ417" i="46"/>
  <c r="Z417" i="46" s="1"/>
  <c r="BP421" i="46"/>
  <c r="BK421" i="46" s="1"/>
  <c r="BP422" i="46"/>
  <c r="BK422" i="46" s="1"/>
  <c r="BA426" i="46"/>
  <c r="BC426" i="46" s="1"/>
  <c r="BD426" i="46" s="1"/>
  <c r="BT430" i="46"/>
  <c r="BN431" i="46"/>
  <c r="BQ431" i="46" s="1"/>
  <c r="Z431" i="46" s="1"/>
  <c r="BK431" i="46"/>
  <c r="AU431" i="46"/>
  <c r="BA433" i="46"/>
  <c r="BC433" i="46" s="1"/>
  <c r="BB434" i="46"/>
  <c r="BQ440" i="46"/>
  <c r="Z440" i="46" s="1"/>
  <c r="BK442" i="46"/>
  <c r="AZ445" i="46"/>
  <c r="BF445" i="46"/>
  <c r="BB459" i="46"/>
  <c r="BF459" i="46"/>
  <c r="AZ459" i="46"/>
  <c r="BD459" i="46" s="1"/>
  <c r="BK465" i="46"/>
  <c r="BB476" i="46"/>
  <c r="BF476" i="46"/>
  <c r="BA476" i="46"/>
  <c r="BC476" i="46" s="1"/>
  <c r="BT477" i="46"/>
  <c r="AY477" i="46"/>
  <c r="AZ354" i="46"/>
  <c r="AB362" i="46"/>
  <c r="AZ362" i="46"/>
  <c r="BN364" i="46"/>
  <c r="BA365" i="46"/>
  <c r="BC365" i="46" s="1"/>
  <c r="BD365" i="46" s="1"/>
  <c r="AB370" i="46"/>
  <c r="AZ370" i="46"/>
  <c r="BN372" i="46"/>
  <c r="BA373" i="46"/>
  <c r="BC373" i="46" s="1"/>
  <c r="AF374" i="46"/>
  <c r="AG374" i="46" s="1"/>
  <c r="BE377" i="46"/>
  <c r="AB378" i="46"/>
  <c r="AZ378" i="46"/>
  <c r="BN380" i="46"/>
  <c r="BQ380" i="46" s="1"/>
  <c r="Z380" i="46" s="1"/>
  <c r="BA381" i="46"/>
  <c r="BC381" i="46" s="1"/>
  <c r="AF382" i="46"/>
  <c r="AG382" i="46" s="1"/>
  <c r="BT382" i="46"/>
  <c r="BE385" i="46"/>
  <c r="AZ386" i="46"/>
  <c r="BD386" i="46" s="1"/>
  <c r="BN388" i="46"/>
  <c r="BQ388" i="46" s="1"/>
  <c r="Z388" i="46" s="1"/>
  <c r="BA389" i="46"/>
  <c r="BC389" i="46" s="1"/>
  <c r="AF390" i="46"/>
  <c r="AG390" i="46" s="1"/>
  <c r="BT390" i="46"/>
  <c r="BE393" i="46"/>
  <c r="AB394" i="46"/>
  <c r="AZ394" i="46"/>
  <c r="BN396" i="46"/>
  <c r="BQ396" i="46" s="1"/>
  <c r="Z396" i="46" s="1"/>
  <c r="BA397" i="46"/>
  <c r="BC397" i="46" s="1"/>
  <c r="AF398" i="46"/>
  <c r="AG398" i="46" s="1"/>
  <c r="BT398" i="46"/>
  <c r="BE401" i="46"/>
  <c r="AB402" i="46"/>
  <c r="AZ402" i="46"/>
  <c r="BD402" i="46" s="1"/>
  <c r="BN404" i="46"/>
  <c r="BQ404" i="46" s="1"/>
  <c r="Z404" i="46" s="1"/>
  <c r="BA405" i="46"/>
  <c r="BC405" i="46" s="1"/>
  <c r="AF406" i="46"/>
  <c r="AG406" i="46" s="1"/>
  <c r="BT406" i="46"/>
  <c r="BE409" i="46"/>
  <c r="AB410" i="46"/>
  <c r="AZ410" i="46"/>
  <c r="BN412" i="46"/>
  <c r="BQ412" i="46" s="1"/>
  <c r="Z412" i="46" s="1"/>
  <c r="BA413" i="46"/>
  <c r="BC413" i="46" s="1"/>
  <c r="AF414" i="46"/>
  <c r="AG414" i="46" s="1"/>
  <c r="BT414" i="46"/>
  <c r="BN418" i="46"/>
  <c r="BQ418" i="46" s="1"/>
  <c r="Z418" i="46" s="1"/>
  <c r="BK420" i="46"/>
  <c r="AZ421" i="46"/>
  <c r="BG422" i="46"/>
  <c r="BH422" i="46" s="1"/>
  <c r="AY423" i="46"/>
  <c r="AZ425" i="46"/>
  <c r="BO426" i="46"/>
  <c r="BB426" i="46"/>
  <c r="BE427" i="46"/>
  <c r="AF428" i="46"/>
  <c r="AG428" i="46" s="1"/>
  <c r="BP433" i="46"/>
  <c r="BK433" i="46" s="1"/>
  <c r="BO434" i="46"/>
  <c r="AX436" i="46"/>
  <c r="BE436" i="46"/>
  <c r="AY441" i="46"/>
  <c r="BA445" i="46"/>
  <c r="BC445" i="46" s="1"/>
  <c r="BQ448" i="46"/>
  <c r="Z448" i="46" s="1"/>
  <c r="BT454" i="46"/>
  <c r="BA354" i="46"/>
  <c r="BC354" i="46" s="1"/>
  <c r="BA362" i="46"/>
  <c r="BC362" i="46" s="1"/>
  <c r="BA370" i="46"/>
  <c r="BC370" i="46" s="1"/>
  <c r="BE374" i="46"/>
  <c r="AU376" i="46"/>
  <c r="BE376" i="46" s="1"/>
  <c r="BK376" i="46"/>
  <c r="AX377" i="46"/>
  <c r="BA378" i="46"/>
  <c r="BC378" i="46" s="1"/>
  <c r="BG380" i="46"/>
  <c r="BH380" i="46" s="1"/>
  <c r="BE382" i="46"/>
  <c r="AU384" i="46"/>
  <c r="BA384" i="46" s="1"/>
  <c r="BC384" i="46" s="1"/>
  <c r="BK384" i="46"/>
  <c r="AX385" i="46"/>
  <c r="BA386" i="46"/>
  <c r="BC386" i="46" s="1"/>
  <c r="AY388" i="46"/>
  <c r="BG388" i="46"/>
  <c r="BH388" i="46" s="1"/>
  <c r="BB389" i="46"/>
  <c r="BE390" i="46"/>
  <c r="AU392" i="46"/>
  <c r="BK392" i="46"/>
  <c r="AX393" i="46"/>
  <c r="BA394" i="46"/>
  <c r="BC394" i="46" s="1"/>
  <c r="AY396" i="46"/>
  <c r="BG396" i="46"/>
  <c r="BH396" i="46" s="1"/>
  <c r="BB397" i="46"/>
  <c r="BE398" i="46"/>
  <c r="AU400" i="46"/>
  <c r="BK400" i="46"/>
  <c r="AX401" i="46"/>
  <c r="BA402" i="46"/>
  <c r="BC402" i="46" s="1"/>
  <c r="AY404" i="46"/>
  <c r="BG404" i="46"/>
  <c r="BH404" i="46" s="1"/>
  <c r="BB405" i="46"/>
  <c r="BE406" i="46"/>
  <c r="AU408" i="46"/>
  <c r="BA408" i="46" s="1"/>
  <c r="BC408" i="46" s="1"/>
  <c r="BK408" i="46"/>
  <c r="AX409" i="46"/>
  <c r="BA410" i="46"/>
  <c r="BC410" i="46" s="1"/>
  <c r="AY412" i="46"/>
  <c r="BG412" i="46"/>
  <c r="BH412" i="46" s="1"/>
  <c r="BB413" i="46"/>
  <c r="BE414" i="46"/>
  <c r="AU416" i="46"/>
  <c r="BA416" i="46" s="1"/>
  <c r="BC416" i="46" s="1"/>
  <c r="BE419" i="46"/>
  <c r="AU420" i="46"/>
  <c r="BE420" i="46" s="1"/>
  <c r="AY422" i="46"/>
  <c r="BB424" i="46"/>
  <c r="BB425" i="46"/>
  <c r="BK428" i="46"/>
  <c r="AZ429" i="46"/>
  <c r="BD429" i="46" s="1"/>
  <c r="BF429" i="46"/>
  <c r="BG431" i="46"/>
  <c r="BH431" i="46" s="1"/>
  <c r="AY431" i="46"/>
  <c r="BQ432" i="46"/>
  <c r="Z432" i="46" s="1"/>
  <c r="BE434" i="46"/>
  <c r="AZ441" i="46"/>
  <c r="AX444" i="46"/>
  <c r="AU453" i="46"/>
  <c r="BN453" i="46"/>
  <c r="BA453" i="46"/>
  <c r="BC453" i="46" s="1"/>
  <c r="AY454" i="46"/>
  <c r="BG454" i="46"/>
  <c r="BH454" i="46" s="1"/>
  <c r="BP454" i="46"/>
  <c r="BK454" i="46" s="1"/>
  <c r="BR480" i="46"/>
  <c r="AD480" i="46"/>
  <c r="BG419" i="46"/>
  <c r="BH419" i="46" s="1"/>
  <c r="AY419" i="46"/>
  <c r="BP419" i="46"/>
  <c r="BQ419" i="46" s="1"/>
  <c r="Z419" i="46" s="1"/>
  <c r="BE426" i="46"/>
  <c r="BG427" i="46"/>
  <c r="BH427" i="46" s="1"/>
  <c r="AY427" i="46"/>
  <c r="BA429" i="46"/>
  <c r="BC429" i="46" s="1"/>
  <c r="BE429" i="46"/>
  <c r="BB432" i="46"/>
  <c r="BF432" i="46"/>
  <c r="AF445" i="46"/>
  <c r="AG445" i="46" s="1"/>
  <c r="BP445" i="46"/>
  <c r="BK445" i="46" s="1"/>
  <c r="BA447" i="46"/>
  <c r="BC447" i="46" s="1"/>
  <c r="AX447" i="46"/>
  <c r="BT447" i="46" s="1"/>
  <c r="BQ447" i="46"/>
  <c r="Z447" i="46" s="1"/>
  <c r="BN449" i="46"/>
  <c r="BQ449" i="46" s="1"/>
  <c r="Z449" i="46" s="1"/>
  <c r="AU449" i="46"/>
  <c r="BE400" i="46"/>
  <c r="BE425" i="46"/>
  <c r="BP426" i="46"/>
  <c r="BK426" i="46" s="1"/>
  <c r="BA432" i="46"/>
  <c r="BC432" i="46" s="1"/>
  <c r="AX432" i="46"/>
  <c r="BT432" i="46" s="1"/>
  <c r="BK435" i="46"/>
  <c r="AU435" i="46"/>
  <c r="BO435" i="46"/>
  <c r="BQ435" i="46" s="1"/>
  <c r="Z435" i="46" s="1"/>
  <c r="AZ437" i="46"/>
  <c r="BF437" i="46"/>
  <c r="BO439" i="46"/>
  <c r="BO443" i="46"/>
  <c r="BQ443" i="46" s="1"/>
  <c r="Z443" i="46" s="1"/>
  <c r="BB445" i="46"/>
  <c r="BG447" i="46"/>
  <c r="BH447" i="46" s="1"/>
  <c r="AZ447" i="46"/>
  <c r="BP447" i="46"/>
  <c r="BK447" i="46" s="1"/>
  <c r="AY447" i="46"/>
  <c r="BE448" i="46"/>
  <c r="BA448" i="46"/>
  <c r="BC448" i="46" s="1"/>
  <c r="AZ448" i="46"/>
  <c r="BF448" i="46"/>
  <c r="BE365" i="46"/>
  <c r="BE373" i="46"/>
  <c r="AZ374" i="46"/>
  <c r="BD374" i="46" s="1"/>
  <c r="BE381" i="46"/>
  <c r="AZ382" i="46"/>
  <c r="BD382" i="46" s="1"/>
  <c r="AU383" i="46"/>
  <c r="AY387" i="46"/>
  <c r="BG387" i="46"/>
  <c r="BH387" i="46" s="1"/>
  <c r="BE389" i="46"/>
  <c r="AZ390" i="46"/>
  <c r="BD390" i="46" s="1"/>
  <c r="AU391" i="46"/>
  <c r="AZ391" i="46" s="1"/>
  <c r="AY395" i="46"/>
  <c r="BG395" i="46"/>
  <c r="BH395" i="46" s="1"/>
  <c r="BE397" i="46"/>
  <c r="AZ398" i="46"/>
  <c r="BD398" i="46" s="1"/>
  <c r="AU399" i="46"/>
  <c r="AZ399" i="46" s="1"/>
  <c r="AY403" i="46"/>
  <c r="BG403" i="46"/>
  <c r="BH403" i="46" s="1"/>
  <c r="BE405" i="46"/>
  <c r="AZ406" i="46"/>
  <c r="BD406" i="46" s="1"/>
  <c r="AU407" i="46"/>
  <c r="AY411" i="46"/>
  <c r="BG411" i="46"/>
  <c r="BH411" i="46" s="1"/>
  <c r="BE413" i="46"/>
  <c r="AZ414" i="46"/>
  <c r="BD414" i="46" s="1"/>
  <c r="AU415" i="46"/>
  <c r="BG416" i="46"/>
  <c r="BH416" i="46" s="1"/>
  <c r="BP416" i="46"/>
  <c r="BQ416" i="46" s="1"/>
  <c r="Z416" i="46" s="1"/>
  <c r="AZ419" i="46"/>
  <c r="BG420" i="46"/>
  <c r="BH420" i="46" s="1"/>
  <c r="BE421" i="46"/>
  <c r="BE424" i="46"/>
  <c r="BA425" i="46"/>
  <c r="BC425" i="46" s="1"/>
  <c r="BG426" i="46"/>
  <c r="BH426" i="46" s="1"/>
  <c r="AY426" i="46"/>
  <c r="AZ427" i="46"/>
  <c r="BD427" i="46" s="1"/>
  <c r="AF429" i="46"/>
  <c r="AG429" i="46" s="1"/>
  <c r="AX429" i="46"/>
  <c r="BK430" i="46"/>
  <c r="AU430" i="46"/>
  <c r="AZ430" i="46" s="1"/>
  <c r="BP434" i="46"/>
  <c r="BK434" i="46" s="1"/>
  <c r="AZ434" i="46"/>
  <c r="BD434" i="46" s="1"/>
  <c r="BG434" i="46"/>
  <c r="BH434" i="46" s="1"/>
  <c r="AY434" i="46"/>
  <c r="BA437" i="46"/>
  <c r="BC437" i="46" s="1"/>
  <c r="AX437" i="46"/>
  <c r="BE437" i="46"/>
  <c r="BN439" i="46"/>
  <c r="BK439" i="46"/>
  <c r="AU439" i="46"/>
  <c r="BB440" i="46"/>
  <c r="BF440" i="46"/>
  <c r="BE441" i="46"/>
  <c r="BB441" i="46"/>
  <c r="BQ441" i="46"/>
  <c r="Z441" i="46" s="1"/>
  <c r="BN443" i="46"/>
  <c r="BK443" i="46"/>
  <c r="AU443" i="46"/>
  <c r="BK446" i="46"/>
  <c r="BF446" i="46"/>
  <c r="BA446" i="46"/>
  <c r="BC446" i="46" s="1"/>
  <c r="BD446" i="46" s="1"/>
  <c r="BB446" i="46"/>
  <c r="Z451" i="46"/>
  <c r="AB451" i="46" s="1"/>
  <c r="BC463" i="46"/>
  <c r="AY360" i="46"/>
  <c r="AU364" i="46"/>
  <c r="AY368" i="46"/>
  <c r="AU372" i="46"/>
  <c r="AZ372" i="46" s="1"/>
  <c r="AY376" i="46"/>
  <c r="AU380" i="46"/>
  <c r="BA380" i="46" s="1"/>
  <c r="BC380" i="46" s="1"/>
  <c r="AY384" i="46"/>
  <c r="AZ387" i="46"/>
  <c r="AU388" i="46"/>
  <c r="AY392" i="46"/>
  <c r="AZ395" i="46"/>
  <c r="AU396" i="46"/>
  <c r="BA396" i="46" s="1"/>
  <c r="BC396" i="46" s="1"/>
  <c r="AY400" i="46"/>
  <c r="AZ403" i="46"/>
  <c r="AU404" i="46"/>
  <c r="BA404" i="46" s="1"/>
  <c r="BC404" i="46" s="1"/>
  <c r="AY408" i="46"/>
  <c r="AZ411" i="46"/>
  <c r="AU412" i="46"/>
  <c r="BA417" i="46"/>
  <c r="BC417" i="46" s="1"/>
  <c r="BE417" i="46"/>
  <c r="AY420" i="46"/>
  <c r="AU422" i="46"/>
  <c r="BA422" i="46" s="1"/>
  <c r="BC422" i="46" s="1"/>
  <c r="BN423" i="46"/>
  <c r="AU423" i="46"/>
  <c r="BP423" i="46"/>
  <c r="BK423" i="46" s="1"/>
  <c r="BA424" i="46"/>
  <c r="BC424" i="46" s="1"/>
  <c r="AX424" i="46"/>
  <c r="BT424" i="46" s="1"/>
  <c r="BT426" i="46"/>
  <c r="AU428" i="46"/>
  <c r="BT434" i="46"/>
  <c r="BP438" i="46"/>
  <c r="BK438" i="46" s="1"/>
  <c r="BT439" i="46"/>
  <c r="BA440" i="46"/>
  <c r="BC440" i="46" s="1"/>
  <c r="AX440" i="46"/>
  <c r="BT440" i="46" s="1"/>
  <c r="BA441" i="46"/>
  <c r="BC441" i="46" s="1"/>
  <c r="AU442" i="46"/>
  <c r="BO446" i="46"/>
  <c r="BE447" i="46"/>
  <c r="BB475" i="46"/>
  <c r="BF475" i="46"/>
  <c r="BA475" i="46"/>
  <c r="BC475" i="46" s="1"/>
  <c r="AZ475" i="46"/>
  <c r="BE445" i="46"/>
  <c r="BK450" i="46"/>
  <c r="AU452" i="46"/>
  <c r="BE452" i="46" s="1"/>
  <c r="BN452" i="46"/>
  <c r="BQ452" i="46" s="1"/>
  <c r="Z452" i="46" s="1"/>
  <c r="BP453" i="46"/>
  <c r="BK453" i="46" s="1"/>
  <c r="AZ453" i="46"/>
  <c r="BG453" i="46"/>
  <c r="BH453" i="46" s="1"/>
  <c r="BB455" i="46"/>
  <c r="BB456" i="46"/>
  <c r="BF458" i="46"/>
  <c r="AX459" i="46"/>
  <c r="BP459" i="46"/>
  <c r="BQ459" i="46" s="1"/>
  <c r="Z459" i="46" s="1"/>
  <c r="BK462" i="46"/>
  <c r="AU462" i="46"/>
  <c r="BE462" i="46" s="1"/>
  <c r="BN462" i="46"/>
  <c r="BQ462" i="46" s="1"/>
  <c r="Z462" i="46" s="1"/>
  <c r="AX463" i="46"/>
  <c r="BT463" i="46" s="1"/>
  <c r="BA463" i="46"/>
  <c r="BG463" i="46"/>
  <c r="BH463" i="46" s="1"/>
  <c r="BP463" i="46"/>
  <c r="BK463" i="46" s="1"/>
  <c r="BF466" i="46"/>
  <c r="AZ467" i="46"/>
  <c r="AY472" i="46"/>
  <c r="BG473" i="46"/>
  <c r="BH473" i="46" s="1"/>
  <c r="AY473" i="46"/>
  <c r="BA474" i="46"/>
  <c r="BC474" i="46" s="1"/>
  <c r="BD474" i="46" s="1"/>
  <c r="BE475" i="46"/>
  <c r="BG482" i="46"/>
  <c r="BH482" i="46" s="1"/>
  <c r="AY482" i="46"/>
  <c r="BP482" i="46"/>
  <c r="BK482" i="46" s="1"/>
  <c r="AZ482" i="46"/>
  <c r="BN484" i="46"/>
  <c r="BQ499" i="46"/>
  <c r="BQ500" i="46"/>
  <c r="Z500" i="46" s="1"/>
  <c r="AY502" i="46"/>
  <c r="BT502" i="46"/>
  <c r="BT550" i="46"/>
  <c r="AY550" i="46"/>
  <c r="AU444" i="46"/>
  <c r="BA444" i="46" s="1"/>
  <c r="BC444" i="46" s="1"/>
  <c r="BK444" i="46"/>
  <c r="AX445" i="46"/>
  <c r="BN446" i="46"/>
  <c r="BE449" i="46"/>
  <c r="AU450" i="46"/>
  <c r="BA450" i="46" s="1"/>
  <c r="BC450" i="46" s="1"/>
  <c r="AU451" i="46"/>
  <c r="AX453" i="46"/>
  <c r="BE457" i="46"/>
  <c r="BG458" i="46"/>
  <c r="BH458" i="46" s="1"/>
  <c r="AY458" i="46"/>
  <c r="BA467" i="46"/>
  <c r="BC467" i="46" s="1"/>
  <c r="BP468" i="46"/>
  <c r="BK468" i="46" s="1"/>
  <c r="AZ472" i="46"/>
  <c r="BD472" i="46" s="1"/>
  <c r="BG474" i="46"/>
  <c r="BH474" i="46" s="1"/>
  <c r="AY474" i="46"/>
  <c r="BE476" i="46"/>
  <c r="AX476" i="46"/>
  <c r="BK483" i="46"/>
  <c r="AU483" i="46"/>
  <c r="BE483" i="46" s="1"/>
  <c r="AU484" i="46"/>
  <c r="BA484" i="46" s="1"/>
  <c r="BC484" i="46" s="1"/>
  <c r="BP487" i="46"/>
  <c r="BK487" i="46" s="1"/>
  <c r="AZ487" i="46"/>
  <c r="BG487" i="46"/>
  <c r="BH487" i="46" s="1"/>
  <c r="AY487" i="46"/>
  <c r="BP489" i="46"/>
  <c r="BK489" i="46" s="1"/>
  <c r="BF490" i="46"/>
  <c r="BE490" i="46"/>
  <c r="BB490" i="46"/>
  <c r="AY501" i="46"/>
  <c r="BT501" i="46"/>
  <c r="BQ501" i="46"/>
  <c r="Z501" i="46" s="1"/>
  <c r="BQ504" i="46"/>
  <c r="Z504" i="46" s="1"/>
  <c r="BQ513" i="46"/>
  <c r="Z513" i="46" s="1"/>
  <c r="BG449" i="46"/>
  <c r="BH449" i="46" s="1"/>
  <c r="AY449" i="46"/>
  <c r="BP449" i="46"/>
  <c r="BK449" i="46" s="1"/>
  <c r="BE451" i="46"/>
  <c r="BP452" i="46"/>
  <c r="BK452" i="46" s="1"/>
  <c r="BE456" i="46"/>
  <c r="BP457" i="46"/>
  <c r="BK457" i="46" s="1"/>
  <c r="BK461" i="46"/>
  <c r="AU461" i="46"/>
  <c r="AZ461" i="46" s="1"/>
  <c r="AY464" i="46"/>
  <c r="BG466" i="46"/>
  <c r="BH466" i="46" s="1"/>
  <c r="BT468" i="46"/>
  <c r="AU469" i="46"/>
  <c r="BE469" i="46" s="1"/>
  <c r="AX471" i="46"/>
  <c r="BT471" i="46" s="1"/>
  <c r="BA471" i="46"/>
  <c r="BC471" i="46" s="1"/>
  <c r="AZ473" i="46"/>
  <c r="AY475" i="46"/>
  <c r="BT475" i="46"/>
  <c r="BP476" i="46"/>
  <c r="BK476" i="46" s="1"/>
  <c r="BO479" i="46"/>
  <c r="AX484" i="46"/>
  <c r="AY494" i="46"/>
  <c r="BT494" i="46"/>
  <c r="Z507" i="46"/>
  <c r="BB516" i="46"/>
  <c r="BA516" i="46"/>
  <c r="BC516" i="46" s="1"/>
  <c r="BF516" i="46"/>
  <c r="BB525" i="46"/>
  <c r="BA525" i="46"/>
  <c r="BC525" i="46" s="1"/>
  <c r="AZ525" i="46"/>
  <c r="BD525" i="46" s="1"/>
  <c r="BF525" i="46"/>
  <c r="BQ532" i="46"/>
  <c r="Z532" i="46" s="1"/>
  <c r="AU438" i="46"/>
  <c r="AZ438" i="46" s="1"/>
  <c r="AY442" i="46"/>
  <c r="BG442" i="46"/>
  <c r="BH442" i="46" s="1"/>
  <c r="BE446" i="46"/>
  <c r="AF451" i="46"/>
  <c r="AG451" i="46" s="1"/>
  <c r="AX452" i="46"/>
  <c r="BE455" i="46"/>
  <c r="BF456" i="46"/>
  <c r="BG457" i="46"/>
  <c r="BH457" i="46" s="1"/>
  <c r="AY457" i="46"/>
  <c r="AZ458" i="46"/>
  <c r="BK459" i="46"/>
  <c r="AY462" i="46"/>
  <c r="AZ463" i="46"/>
  <c r="BD463" i="46" s="1"/>
  <c r="AZ464" i="46"/>
  <c r="BD464" i="46" s="1"/>
  <c r="BN465" i="46"/>
  <c r="BQ465" i="46" s="1"/>
  <c r="Z465" i="46" s="1"/>
  <c r="AX466" i="46"/>
  <c r="BT466" i="46" s="1"/>
  <c r="BF467" i="46"/>
  <c r="BP471" i="46"/>
  <c r="BK471" i="46" s="1"/>
  <c r="AZ471" i="46"/>
  <c r="BD471" i="46" s="1"/>
  <c r="BP472" i="46"/>
  <c r="BK472" i="46" s="1"/>
  <c r="BB473" i="46"/>
  <c r="AX479" i="46"/>
  <c r="BT479" i="46" s="1"/>
  <c r="BA479" i="46"/>
  <c r="BC479" i="46" s="1"/>
  <c r="BP484" i="46"/>
  <c r="BK484" i="46" s="1"/>
  <c r="BG488" i="46"/>
  <c r="BH488" i="46" s="1"/>
  <c r="AY488" i="46"/>
  <c r="BC488" i="46"/>
  <c r="AY493" i="46"/>
  <c r="BT493" i="46"/>
  <c r="BT516" i="46"/>
  <c r="AY516" i="46"/>
  <c r="BQ524" i="46"/>
  <c r="Z524" i="46" s="1"/>
  <c r="AZ442" i="46"/>
  <c r="BG446" i="46"/>
  <c r="BH446" i="46" s="1"/>
  <c r="AX450" i="46"/>
  <c r="BG450" i="46"/>
  <c r="BH450" i="46" s="1"/>
  <c r="AX451" i="46"/>
  <c r="AU454" i="46"/>
  <c r="AZ454" i="46" s="1"/>
  <c r="BN454" i="46"/>
  <c r="BQ454" i="46" s="1"/>
  <c r="Z454" i="46" s="1"/>
  <c r="BE454" i="46"/>
  <c r="AX455" i="46"/>
  <c r="BA455" i="46"/>
  <c r="BC455" i="46" s="1"/>
  <c r="BD455" i="46" s="1"/>
  <c r="BG455" i="46"/>
  <c r="BH455" i="46" s="1"/>
  <c r="BT457" i="46"/>
  <c r="AU460" i="46"/>
  <c r="BE460" i="46" s="1"/>
  <c r="BN460" i="46"/>
  <c r="BP461" i="46"/>
  <c r="BQ461" i="46" s="1"/>
  <c r="Z461" i="46" s="1"/>
  <c r="BG461" i="46"/>
  <c r="BH461" i="46" s="1"/>
  <c r="AZ462" i="46"/>
  <c r="BB463" i="46"/>
  <c r="BB464" i="46"/>
  <c r="AU465" i="46"/>
  <c r="AZ465" i="46" s="1"/>
  <c r="AZ466" i="46"/>
  <c r="BD466" i="46" s="1"/>
  <c r="BE467" i="46"/>
  <c r="BP469" i="46"/>
  <c r="BK469" i="46" s="1"/>
  <c r="AY471" i="46"/>
  <c r="BG472" i="46"/>
  <c r="BH472" i="46" s="1"/>
  <c r="BO473" i="46"/>
  <c r="BQ473" i="46" s="1"/>
  <c r="Z473" i="46" s="1"/>
  <c r="BK478" i="46"/>
  <c r="AU478" i="46"/>
  <c r="BN478" i="46"/>
  <c r="BQ478" i="46" s="1"/>
  <c r="Z478" i="46" s="1"/>
  <c r="BP479" i="46"/>
  <c r="BK479" i="46" s="1"/>
  <c r="AZ479" i="46"/>
  <c r="BG479" i="46"/>
  <c r="BH479" i="46" s="1"/>
  <c r="BP481" i="46"/>
  <c r="BK481" i="46" s="1"/>
  <c r="BF482" i="46"/>
  <c r="BT488" i="46"/>
  <c r="Z499" i="46"/>
  <c r="BQ521" i="46"/>
  <c r="Z521" i="46" s="1"/>
  <c r="BF522" i="46"/>
  <c r="BE522" i="46"/>
  <c r="BB522" i="46"/>
  <c r="BA522" i="46"/>
  <c r="BR545" i="46"/>
  <c r="AD545" i="46"/>
  <c r="BE548" i="46"/>
  <c r="BB548" i="46"/>
  <c r="BF548" i="46"/>
  <c r="BA548" i="46"/>
  <c r="BC548" i="46" s="1"/>
  <c r="AZ548" i="46"/>
  <c r="BO458" i="46"/>
  <c r="BQ458" i="46" s="1"/>
  <c r="Z458" i="46" s="1"/>
  <c r="BC458" i="46"/>
  <c r="AX461" i="46"/>
  <c r="BA462" i="46"/>
  <c r="BC462" i="46" s="1"/>
  <c r="BP467" i="46"/>
  <c r="BQ467" i="46" s="1"/>
  <c r="Z467" i="46" s="1"/>
  <c r="AX469" i="46"/>
  <c r="BK470" i="46"/>
  <c r="AU470" i="46"/>
  <c r="BA470" i="46" s="1"/>
  <c r="BC470" i="46" s="1"/>
  <c r="BN470" i="46"/>
  <c r="BQ470" i="46" s="1"/>
  <c r="Z470" i="46" s="1"/>
  <c r="BQ474" i="46"/>
  <c r="BQ481" i="46"/>
  <c r="Z481" i="46" s="1"/>
  <c r="AY483" i="46"/>
  <c r="BT483" i="46"/>
  <c r="AY486" i="46"/>
  <c r="AZ488" i="46"/>
  <c r="BP488" i="46"/>
  <c r="BK488" i="46" s="1"/>
  <c r="BB489" i="46"/>
  <c r="BA489" i="46"/>
  <c r="BC489" i="46" s="1"/>
  <c r="BD489" i="46" s="1"/>
  <c r="BF489" i="46"/>
  <c r="BE489" i="46"/>
  <c r="BE459" i="46"/>
  <c r="BP460" i="46"/>
  <c r="BK460" i="46" s="1"/>
  <c r="BE464" i="46"/>
  <c r="BG465" i="46"/>
  <c r="BH465" i="46" s="1"/>
  <c r="AY465" i="46"/>
  <c r="BQ466" i="46"/>
  <c r="Z466" i="46" s="1"/>
  <c r="BN468" i="46"/>
  <c r="AX470" i="46"/>
  <c r="BE470" i="46"/>
  <c r="BA473" i="46"/>
  <c r="BC473" i="46" s="1"/>
  <c r="BF473" i="46"/>
  <c r="BQ507" i="46"/>
  <c r="BQ508" i="46"/>
  <c r="Z508" i="46" s="1"/>
  <c r="AY510" i="46"/>
  <c r="BT510" i="46"/>
  <c r="BO450" i="46"/>
  <c r="BQ450" i="46" s="1"/>
  <c r="Z450" i="46" s="1"/>
  <c r="BA451" i="46"/>
  <c r="BC451" i="46" s="1"/>
  <c r="AZ456" i="46"/>
  <c r="BD456" i="46" s="1"/>
  <c r="BE458" i="46"/>
  <c r="BE463" i="46"/>
  <c r="BF464" i="46"/>
  <c r="BT465" i="46"/>
  <c r="BE466" i="46"/>
  <c r="AY467" i="46"/>
  <c r="AU468" i="46"/>
  <c r="BE468" i="46" s="1"/>
  <c r="BT472" i="46"/>
  <c r="Z474" i="46"/>
  <c r="BP475" i="46"/>
  <c r="BK475" i="46" s="1"/>
  <c r="BN476" i="46"/>
  <c r="BQ476" i="46" s="1"/>
  <c r="Z476" i="46" s="1"/>
  <c r="BE479" i="46"/>
  <c r="AB480" i="46"/>
  <c r="BG480" i="46"/>
  <c r="BH480" i="46" s="1"/>
  <c r="BA481" i="46"/>
  <c r="BC481" i="46" s="1"/>
  <c r="BD481" i="46" s="1"/>
  <c r="BF481" i="46"/>
  <c r="BE481" i="46"/>
  <c r="BA482" i="46"/>
  <c r="BC482" i="46" s="1"/>
  <c r="BN483" i="46"/>
  <c r="BQ483" i="46" s="1"/>
  <c r="Z483" i="46" s="1"/>
  <c r="BO484" i="46"/>
  <c r="AX485" i="46"/>
  <c r="AY509" i="46"/>
  <c r="BT509" i="46"/>
  <c r="BK532" i="46"/>
  <c r="AZ490" i="46"/>
  <c r="BD490" i="46" s="1"/>
  <c r="BP490" i="46"/>
  <c r="BK490" i="46" s="1"/>
  <c r="AU491" i="46"/>
  <c r="AZ491" i="46" s="1"/>
  <c r="BK491" i="46"/>
  <c r="AX492" i="46"/>
  <c r="BF492" i="46"/>
  <c r="BN492" i="46"/>
  <c r="BQ492" i="46" s="1"/>
  <c r="Z492" i="46" s="1"/>
  <c r="AY495" i="46"/>
  <c r="BG495" i="46"/>
  <c r="BH495" i="46" s="1"/>
  <c r="BE497" i="46"/>
  <c r="AZ498" i="46"/>
  <c r="BD498" i="46" s="1"/>
  <c r="BP498" i="46"/>
  <c r="BK498" i="46" s="1"/>
  <c r="AU499" i="46"/>
  <c r="BE499" i="46" s="1"/>
  <c r="BK499" i="46"/>
  <c r="AX500" i="46"/>
  <c r="BF500" i="46"/>
  <c r="BN500" i="46"/>
  <c r="AY503" i="46"/>
  <c r="BG503" i="46"/>
  <c r="BH503" i="46" s="1"/>
  <c r="BE505" i="46"/>
  <c r="AZ506" i="46"/>
  <c r="BD506" i="46" s="1"/>
  <c r="BP506" i="46"/>
  <c r="BK506" i="46" s="1"/>
  <c r="AU507" i="46"/>
  <c r="BE507" i="46" s="1"/>
  <c r="BK507" i="46"/>
  <c r="AX508" i="46"/>
  <c r="BF508" i="46"/>
  <c r="BN508" i="46"/>
  <c r="BA509" i="46"/>
  <c r="BC509" i="46" s="1"/>
  <c r="AY511" i="46"/>
  <c r="BG511" i="46"/>
  <c r="BH511" i="46" s="1"/>
  <c r="AY514" i="46"/>
  <c r="BP514" i="46"/>
  <c r="BK514" i="46" s="1"/>
  <c r="BG515" i="46"/>
  <c r="BH515" i="46" s="1"/>
  <c r="AY515" i="46"/>
  <c r="BF515" i="46"/>
  <c r="BP515" i="46"/>
  <c r="BK515" i="46" s="1"/>
  <c r="BE516" i="46"/>
  <c r="BA518" i="46"/>
  <c r="BC518" i="46" s="1"/>
  <c r="AY519" i="46"/>
  <c r="BG520" i="46"/>
  <c r="BH520" i="46" s="1"/>
  <c r="BP520" i="46"/>
  <c r="BK520" i="46" s="1"/>
  <c r="AZ523" i="46"/>
  <c r="AX524" i="46"/>
  <c r="BE525" i="46"/>
  <c r="AZ528" i="46"/>
  <c r="AU530" i="46"/>
  <c r="AZ532" i="46"/>
  <c r="AX533" i="46"/>
  <c r="BP540" i="46"/>
  <c r="BK540" i="46" s="1"/>
  <c r="BP542" i="46"/>
  <c r="BQ542" i="46" s="1"/>
  <c r="Z542" i="46" s="1"/>
  <c r="AZ547" i="46"/>
  <c r="BD547" i="46" s="1"/>
  <c r="BQ564" i="46"/>
  <c r="BN567" i="46"/>
  <c r="BQ567" i="46" s="1"/>
  <c r="Z567" i="46" s="1"/>
  <c r="BK567" i="46"/>
  <c r="AU567" i="46"/>
  <c r="BT567" i="46"/>
  <c r="AY567" i="46"/>
  <c r="BQ572" i="46"/>
  <c r="BQ577" i="46"/>
  <c r="Z577" i="46" s="1"/>
  <c r="BQ581" i="46"/>
  <c r="BE478" i="46"/>
  <c r="BT491" i="46"/>
  <c r="AZ495" i="46"/>
  <c r="BP495" i="46"/>
  <c r="BK495" i="46" s="1"/>
  <c r="BC496" i="46"/>
  <c r="BD496" i="46" s="1"/>
  <c r="BF497" i="46"/>
  <c r="BT499" i="46"/>
  <c r="AZ503" i="46"/>
  <c r="BP503" i="46"/>
  <c r="BK503" i="46" s="1"/>
  <c r="BC504" i="46"/>
  <c r="BD504" i="46" s="1"/>
  <c r="BF505" i="46"/>
  <c r="BT507" i="46"/>
  <c r="AZ511" i="46"/>
  <c r="BP511" i="46"/>
  <c r="BK511" i="46" s="1"/>
  <c r="BE512" i="46"/>
  <c r="BC513" i="46"/>
  <c r="BD513" i="46" s="1"/>
  <c r="AZ514" i="46"/>
  <c r="BN516" i="46"/>
  <c r="BQ516" i="46" s="1"/>
  <c r="Z516" i="46" s="1"/>
  <c r="BT517" i="46"/>
  <c r="BB518" i="46"/>
  <c r="BE521" i="46"/>
  <c r="BA523" i="46"/>
  <c r="BC523" i="46" s="1"/>
  <c r="BN525" i="46"/>
  <c r="BQ525" i="46" s="1"/>
  <c r="Z525" i="46" s="1"/>
  <c r="AU526" i="46"/>
  <c r="AZ526" i="46" s="1"/>
  <c r="AU527" i="46"/>
  <c r="BA528" i="46"/>
  <c r="BG529" i="46"/>
  <c r="BH529" i="46" s="1"/>
  <c r="BA532" i="46"/>
  <c r="BC532" i="46" s="1"/>
  <c r="BP533" i="46"/>
  <c r="BK533" i="46" s="1"/>
  <c r="BP534" i="46"/>
  <c r="BK534" i="46" s="1"/>
  <c r="BN536" i="46"/>
  <c r="BE537" i="46"/>
  <c r="BG538" i="46"/>
  <c r="BH538" i="46" s="1"/>
  <c r="AY538" i="46"/>
  <c r="BO539" i="46"/>
  <c r="BQ539" i="46" s="1"/>
  <c r="Z539" i="46" s="1"/>
  <c r="AZ541" i="46"/>
  <c r="BD541" i="46" s="1"/>
  <c r="BN543" i="46"/>
  <c r="BQ543" i="46" s="1"/>
  <c r="Z543" i="46" s="1"/>
  <c r="BK543" i="46"/>
  <c r="AU543" i="46"/>
  <c r="BE543" i="46" s="1"/>
  <c r="BB544" i="46"/>
  <c r="BG545" i="46"/>
  <c r="BH545" i="46" s="1"/>
  <c r="BO546" i="46"/>
  <c r="BP546" i="46"/>
  <c r="BK546" i="46" s="1"/>
  <c r="BC547" i="46"/>
  <c r="BA549" i="46"/>
  <c r="BC549" i="46" s="1"/>
  <c r="BQ553" i="46"/>
  <c r="Z553" i="46" s="1"/>
  <c r="BO554" i="46"/>
  <c r="AF557" i="46"/>
  <c r="AG557" i="46" s="1"/>
  <c r="BP563" i="46"/>
  <c r="BK563" i="46" s="1"/>
  <c r="AZ563" i="46"/>
  <c r="BG563" i="46"/>
  <c r="BH563" i="46" s="1"/>
  <c r="AY563" i="46"/>
  <c r="BC563" i="46"/>
  <c r="AY566" i="46"/>
  <c r="BT566" i="46"/>
  <c r="BA568" i="46"/>
  <c r="AX568" i="46"/>
  <c r="BT568" i="46" s="1"/>
  <c r="BE568" i="46"/>
  <c r="Z579" i="46"/>
  <c r="AB579" i="46" s="1"/>
  <c r="AZ452" i="46"/>
  <c r="AZ460" i="46"/>
  <c r="AZ476" i="46"/>
  <c r="BD476" i="46" s="1"/>
  <c r="AU477" i="46"/>
  <c r="BK477" i="46"/>
  <c r="AY481" i="46"/>
  <c r="AZ484" i="46"/>
  <c r="AU485" i="46"/>
  <c r="BK485" i="46"/>
  <c r="BN486" i="46"/>
  <c r="BQ486" i="46" s="1"/>
  <c r="Z486" i="46" s="1"/>
  <c r="BA487" i="46"/>
  <c r="BC487" i="46" s="1"/>
  <c r="AY489" i="46"/>
  <c r="AZ492" i="46"/>
  <c r="AU493" i="46"/>
  <c r="BA493" i="46" s="1"/>
  <c r="BC493" i="46" s="1"/>
  <c r="BK493" i="46"/>
  <c r="BN494" i="46"/>
  <c r="BQ494" i="46" s="1"/>
  <c r="Z494" i="46" s="1"/>
  <c r="BA495" i="46"/>
  <c r="BC495" i="46" s="1"/>
  <c r="AY497" i="46"/>
  <c r="BB498" i="46"/>
  <c r="AZ500" i="46"/>
  <c r="AU501" i="46"/>
  <c r="BK501" i="46"/>
  <c r="BN502" i="46"/>
  <c r="BQ502" i="46" s="1"/>
  <c r="Z502" i="46" s="1"/>
  <c r="BA503" i="46"/>
  <c r="BC503" i="46" s="1"/>
  <c r="AY505" i="46"/>
  <c r="BB506" i="46"/>
  <c r="AZ508" i="46"/>
  <c r="AU509" i="46"/>
  <c r="AZ509" i="46" s="1"/>
  <c r="BK509" i="46"/>
  <c r="BN510" i="46"/>
  <c r="BQ510" i="46" s="1"/>
  <c r="Z510" i="46" s="1"/>
  <c r="BA511" i="46"/>
  <c r="BC511" i="46" s="1"/>
  <c r="BG512" i="46"/>
  <c r="BH512" i="46" s="1"/>
  <c r="AZ515" i="46"/>
  <c r="BE517" i="46"/>
  <c r="BC522" i="46"/>
  <c r="BD522" i="46" s="1"/>
  <c r="BO523" i="46"/>
  <c r="AX525" i="46"/>
  <c r="BN526" i="46"/>
  <c r="BQ526" i="46" s="1"/>
  <c r="Z526" i="46" s="1"/>
  <c r="BB528" i="46"/>
  <c r="AY529" i="46"/>
  <c r="BP529" i="46"/>
  <c r="BK529" i="46" s="1"/>
  <c r="BN530" i="46"/>
  <c r="BQ530" i="46" s="1"/>
  <c r="Z530" i="46" s="1"/>
  <c r="AU531" i="46"/>
  <c r="BA531" i="46" s="1"/>
  <c r="BC531" i="46" s="1"/>
  <c r="AZ533" i="46"/>
  <c r="BD533" i="46" s="1"/>
  <c r="AX534" i="46"/>
  <c r="BF541" i="46"/>
  <c r="AY542" i="46"/>
  <c r="AX543" i="46"/>
  <c r="BN546" i="46"/>
  <c r="BQ547" i="46"/>
  <c r="BE547" i="46"/>
  <c r="BK553" i="46"/>
  <c r="BK556" i="46"/>
  <c r="BO560" i="46"/>
  <c r="BP571" i="46"/>
  <c r="BK571" i="46" s="1"/>
  <c r="AZ571" i="46"/>
  <c r="BG571" i="46"/>
  <c r="BH571" i="46" s="1"/>
  <c r="AY571" i="46"/>
  <c r="BC571" i="46"/>
  <c r="BQ573" i="46"/>
  <c r="Z573" i="46" s="1"/>
  <c r="BQ576" i="46"/>
  <c r="Z576" i="46" s="1"/>
  <c r="BQ592" i="46"/>
  <c r="Z592" i="46" s="1"/>
  <c r="BR607" i="46"/>
  <c r="AD607" i="46"/>
  <c r="AB607" i="46"/>
  <c r="BN491" i="46"/>
  <c r="BQ491" i="46" s="1"/>
  <c r="Z491" i="46" s="1"/>
  <c r="BA492" i="46"/>
  <c r="BC492" i="46" s="1"/>
  <c r="AZ497" i="46"/>
  <c r="BP497" i="46"/>
  <c r="BK497" i="46" s="1"/>
  <c r="BA500" i="46"/>
  <c r="BC500" i="46" s="1"/>
  <c r="AZ505" i="46"/>
  <c r="BP505" i="46"/>
  <c r="BK505" i="46" s="1"/>
  <c r="BA508" i="46"/>
  <c r="BC508" i="46" s="1"/>
  <c r="BE513" i="46"/>
  <c r="BA515" i="46"/>
  <c r="BC515" i="46" s="1"/>
  <c r="BK519" i="46"/>
  <c r="AU519" i="46"/>
  <c r="BE519" i="46" s="1"/>
  <c r="BA520" i="46"/>
  <c r="BC520" i="46" s="1"/>
  <c r="BD520" i="46" s="1"/>
  <c r="AX521" i="46"/>
  <c r="BA524" i="46"/>
  <c r="BC524" i="46" s="1"/>
  <c r="BD524" i="46" s="1"/>
  <c r="BP526" i="46"/>
  <c r="BC528" i="46"/>
  <c r="BN531" i="46"/>
  <c r="BA536" i="46"/>
  <c r="BC536" i="46" s="1"/>
  <c r="BD536" i="46" s="1"/>
  <c r="AX536" i="46"/>
  <c r="BP536" i="46"/>
  <c r="BK536" i="46" s="1"/>
  <c r="BG537" i="46"/>
  <c r="BH537" i="46" s="1"/>
  <c r="BK538" i="46"/>
  <c r="BF539" i="46"/>
  <c r="AZ540" i="46"/>
  <c r="BD540" i="46" s="1"/>
  <c r="BF546" i="46"/>
  <c r="BA546" i="46"/>
  <c r="BC546" i="46" s="1"/>
  <c r="AB547" i="46"/>
  <c r="BO551" i="46"/>
  <c r="BF554" i="46"/>
  <c r="BA554" i="46"/>
  <c r="BC554" i="46" s="1"/>
  <c r="BG555" i="46"/>
  <c r="BH555" i="46" s="1"/>
  <c r="AY555" i="46"/>
  <c r="BC555" i="46"/>
  <c r="BD555" i="46" s="1"/>
  <c r="BA560" i="46"/>
  <c r="BC560" i="46" s="1"/>
  <c r="AX560" i="46"/>
  <c r="BT560" i="46" s="1"/>
  <c r="BD565" i="46"/>
  <c r="AY581" i="46"/>
  <c r="BT581" i="46"/>
  <c r="BF472" i="46"/>
  <c r="BF480" i="46"/>
  <c r="AZ486" i="46"/>
  <c r="BF488" i="46"/>
  <c r="BE493" i="46"/>
  <c r="BF496" i="46"/>
  <c r="BA497" i="46"/>
  <c r="BC497" i="46" s="1"/>
  <c r="BE501" i="46"/>
  <c r="BF504" i="46"/>
  <c r="BA505" i="46"/>
  <c r="BC505" i="46" s="1"/>
  <c r="BE509" i="46"/>
  <c r="AZ512" i="46"/>
  <c r="BD512" i="46" s="1"/>
  <c r="BO515" i="46"/>
  <c r="AZ516" i="46"/>
  <c r="BD516" i="46" s="1"/>
  <c r="BB520" i="46"/>
  <c r="BG531" i="46"/>
  <c r="BH531" i="46" s="1"/>
  <c r="AY531" i="46"/>
  <c r="BP531" i="46"/>
  <c r="BK531" i="46" s="1"/>
  <c r="BB533" i="46"/>
  <c r="AY535" i="46"/>
  <c r="BT537" i="46"/>
  <c r="BP537" i="46"/>
  <c r="BK537" i="46" s="1"/>
  <c r="BA539" i="46"/>
  <c r="BC539" i="46" s="1"/>
  <c r="Z547" i="46"/>
  <c r="BP548" i="46"/>
  <c r="BK548" i="46" s="1"/>
  <c r="AZ549" i="46"/>
  <c r="BF549" i="46"/>
  <c r="BN549" i="46"/>
  <c r="BQ549" i="46" s="1"/>
  <c r="Z549" i="46" s="1"/>
  <c r="BA552" i="46"/>
  <c r="BC552" i="46" s="1"/>
  <c r="AX552" i="46"/>
  <c r="BT552" i="46" s="1"/>
  <c r="BC553" i="46"/>
  <c r="BT555" i="46"/>
  <c r="BO557" i="46"/>
  <c r="BQ557" i="46" s="1"/>
  <c r="Z557" i="46" s="1"/>
  <c r="BP560" i="46"/>
  <c r="BK560" i="46" s="1"/>
  <c r="AZ560" i="46"/>
  <c r="BG560" i="46"/>
  <c r="BH560" i="46" s="1"/>
  <c r="AY560" i="46"/>
  <c r="BQ561" i="46"/>
  <c r="Z561" i="46" s="1"/>
  <c r="BN562" i="46"/>
  <c r="BF562" i="46"/>
  <c r="BE562" i="46"/>
  <c r="BA562" i="46"/>
  <c r="BC562" i="46" s="1"/>
  <c r="BF565" i="46"/>
  <c r="BB565" i="46"/>
  <c r="BQ575" i="46"/>
  <c r="Z575" i="46" s="1"/>
  <c r="BC577" i="46"/>
  <c r="Z581" i="46"/>
  <c r="BQ591" i="46"/>
  <c r="BQ600" i="46"/>
  <c r="Z600" i="46" s="1"/>
  <c r="AY496" i="46"/>
  <c r="BE498" i="46"/>
  <c r="AY504" i="46"/>
  <c r="BE506" i="46"/>
  <c r="AX513" i="46"/>
  <c r="BP518" i="46"/>
  <c r="BK518" i="46" s="1"/>
  <c r="AZ518" i="46"/>
  <c r="BN519" i="46"/>
  <c r="BQ519" i="46" s="1"/>
  <c r="Z519" i="46" s="1"/>
  <c r="BN520" i="46"/>
  <c r="BQ520" i="46" s="1"/>
  <c r="Z520" i="46" s="1"/>
  <c r="BT522" i="46"/>
  <c r="BG522" i="46"/>
  <c r="BH522" i="46" s="1"/>
  <c r="BE523" i="46"/>
  <c r="AY526" i="46"/>
  <c r="BG527" i="46"/>
  <c r="BH527" i="46" s="1"/>
  <c r="BP527" i="46"/>
  <c r="BK527" i="46" s="1"/>
  <c r="BE528" i="46"/>
  <c r="BG539" i="46"/>
  <c r="BH539" i="46" s="1"/>
  <c r="AY539" i="46"/>
  <c r="Z541" i="46"/>
  <c r="BG546" i="46"/>
  <c r="BH546" i="46" s="1"/>
  <c r="AY546" i="46"/>
  <c r="BN551" i="46"/>
  <c r="BK551" i="46"/>
  <c r="AU551" i="46"/>
  <c r="AZ551" i="46" s="1"/>
  <c r="AX551" i="46"/>
  <c r="BP552" i="46"/>
  <c r="BK552" i="46" s="1"/>
  <c r="AZ552" i="46"/>
  <c r="BG554" i="46"/>
  <c r="BH554" i="46" s="1"/>
  <c r="AY554" i="46"/>
  <c r="BP554" i="46"/>
  <c r="BK554" i="46" s="1"/>
  <c r="AZ554" i="46"/>
  <c r="BO563" i="46"/>
  <c r="BQ563" i="46" s="1"/>
  <c r="Z563" i="46" s="1"/>
  <c r="AY565" i="46"/>
  <c r="BT565" i="46"/>
  <c r="AY573" i="46"/>
  <c r="BT573" i="46"/>
  <c r="BQ587" i="46"/>
  <c r="Z587" i="46" s="1"/>
  <c r="BG523" i="46"/>
  <c r="BH523" i="46" s="1"/>
  <c r="AY523" i="46"/>
  <c r="BP523" i="46"/>
  <c r="BK523" i="46" s="1"/>
  <c r="AY527" i="46"/>
  <c r="BG528" i="46"/>
  <c r="BH528" i="46" s="1"/>
  <c r="BP528" i="46"/>
  <c r="BK528" i="46" s="1"/>
  <c r="BG532" i="46"/>
  <c r="BH532" i="46" s="1"/>
  <c r="BE533" i="46"/>
  <c r="BE540" i="46"/>
  <c r="BB540" i="46"/>
  <c r="BF540" i="46"/>
  <c r="BK542" i="46"/>
  <c r="AU542" i="46"/>
  <c r="BA544" i="46"/>
  <c r="BC544" i="46" s="1"/>
  <c r="AX544" i="46"/>
  <c r="BG547" i="46"/>
  <c r="BH547" i="46" s="1"/>
  <c r="AY547" i="46"/>
  <c r="AU550" i="46"/>
  <c r="AY552" i="46"/>
  <c r="BT554" i="46"/>
  <c r="BP555" i="46"/>
  <c r="BK555" i="46" s="1"/>
  <c r="BF557" i="46"/>
  <c r="BB557" i="46"/>
  <c r="Z564" i="46"/>
  <c r="BQ571" i="46"/>
  <c r="Z571" i="46" s="1"/>
  <c r="Z572" i="46"/>
  <c r="BT575" i="46"/>
  <c r="AY575" i="46"/>
  <c r="BQ580" i="46"/>
  <c r="Z580" i="46" s="1"/>
  <c r="Z591" i="46"/>
  <c r="BQ621" i="46"/>
  <c r="Z621" i="46" s="1"/>
  <c r="AZ477" i="46"/>
  <c r="AZ485" i="46"/>
  <c r="AU486" i="46"/>
  <c r="BE486" i="46" s="1"/>
  <c r="AY490" i="46"/>
  <c r="AZ493" i="46"/>
  <c r="AU494" i="46"/>
  <c r="AZ494" i="46" s="1"/>
  <c r="AY498" i="46"/>
  <c r="AZ501" i="46"/>
  <c r="AU502" i="46"/>
  <c r="BE502" i="46" s="1"/>
  <c r="AY506" i="46"/>
  <c r="AU510" i="46"/>
  <c r="BN512" i="46"/>
  <c r="BQ512" i="46" s="1"/>
  <c r="Z512" i="46" s="1"/>
  <c r="AB513" i="46"/>
  <c r="BT514" i="46"/>
  <c r="AY518" i="46"/>
  <c r="BG519" i="46"/>
  <c r="BH519" i="46" s="1"/>
  <c r="BP519" i="46"/>
  <c r="BE520" i="46"/>
  <c r="BF524" i="46"/>
  <c r="BK526" i="46"/>
  <c r="BA529" i="46"/>
  <c r="BC529" i="46" s="1"/>
  <c r="BD529" i="46" s="1"/>
  <c r="BE529" i="46"/>
  <c r="AY532" i="46"/>
  <c r="AU534" i="46"/>
  <c r="BK535" i="46"/>
  <c r="AU535" i="46"/>
  <c r="BE535" i="46" s="1"/>
  <c r="BB536" i="46"/>
  <c r="AU538" i="46"/>
  <c r="AZ539" i="46"/>
  <c r="BG542" i="46"/>
  <c r="BH542" i="46" s="1"/>
  <c r="BP544" i="46"/>
  <c r="BK544" i="46" s="1"/>
  <c r="AZ544" i="46"/>
  <c r="BD544" i="46" s="1"/>
  <c r="AB545" i="46"/>
  <c r="AZ546" i="46"/>
  <c r="BT547" i="46"/>
  <c r="BT548" i="46"/>
  <c r="AY548" i="46"/>
  <c r="BT549" i="46"/>
  <c r="BE550" i="46"/>
  <c r="BD553" i="46"/>
  <c r="BB554" i="46"/>
  <c r="AU556" i="46"/>
  <c r="AZ556" i="46" s="1"/>
  <c r="Z556" i="46"/>
  <c r="AX557" i="46"/>
  <c r="BE557" i="46"/>
  <c r="BA557" i="46"/>
  <c r="BC557" i="46" s="1"/>
  <c r="BD557" i="46" s="1"/>
  <c r="AY558" i="46"/>
  <c r="BN559" i="46"/>
  <c r="BQ559" i="46" s="1"/>
  <c r="Z559" i="46" s="1"/>
  <c r="BK559" i="46"/>
  <c r="AU559" i="46"/>
  <c r="BT559" i="46"/>
  <c r="AY559" i="46"/>
  <c r="BE560" i="46"/>
  <c r="BC561" i="46"/>
  <c r="BD561" i="46" s="1"/>
  <c r="BP565" i="46"/>
  <c r="BK565" i="46" s="1"/>
  <c r="AF565" i="46"/>
  <c r="AG565" i="46" s="1"/>
  <c r="BQ568" i="46"/>
  <c r="Z568" i="46" s="1"/>
  <c r="BQ569" i="46"/>
  <c r="Z569" i="46" s="1"/>
  <c r="BN570" i="46"/>
  <c r="BD577" i="46"/>
  <c r="BQ583" i="46"/>
  <c r="BB594" i="46"/>
  <c r="BF594" i="46"/>
  <c r="AZ562" i="46"/>
  <c r="BP562" i="46"/>
  <c r="BK562" i="46" s="1"/>
  <c r="BF564" i="46"/>
  <c r="BA565" i="46"/>
  <c r="BC565" i="46" s="1"/>
  <c r="AZ570" i="46"/>
  <c r="BP570" i="46"/>
  <c r="BK570" i="46" s="1"/>
  <c r="BF572" i="46"/>
  <c r="BA573" i="46"/>
  <c r="BC573" i="46" s="1"/>
  <c r="BD573" i="46" s="1"/>
  <c r="BT574" i="46"/>
  <c r="AZ578" i="46"/>
  <c r="BP578" i="46"/>
  <c r="BK578" i="46" s="1"/>
  <c r="BC579" i="46"/>
  <c r="BF580" i="46"/>
  <c r="BA581" i="46"/>
  <c r="BC581" i="46" s="1"/>
  <c r="BT582" i="46"/>
  <c r="Z583" i="46"/>
  <c r="BC586" i="46"/>
  <c r="AZ587" i="46"/>
  <c r="BG593" i="46"/>
  <c r="BH593" i="46" s="1"/>
  <c r="AY593" i="46"/>
  <c r="BP593" i="46"/>
  <c r="BK593" i="46" s="1"/>
  <c r="BE594" i="46"/>
  <c r="BE596" i="46"/>
  <c r="BG598" i="46"/>
  <c r="BH598" i="46" s="1"/>
  <c r="AY598" i="46"/>
  <c r="AY599" i="46"/>
  <c r="BO601" i="46"/>
  <c r="BA604" i="46"/>
  <c r="AY605" i="46"/>
  <c r="BN606" i="46"/>
  <c r="BQ606" i="46" s="1"/>
  <c r="Z606" i="46" s="1"/>
  <c r="AU606" i="46"/>
  <c r="AZ607" i="46"/>
  <c r="AU608" i="46"/>
  <c r="AZ608" i="46" s="1"/>
  <c r="AX609" i="46"/>
  <c r="BT609" i="46" s="1"/>
  <c r="BE612" i="46"/>
  <c r="BO614" i="46"/>
  <c r="AX615" i="46"/>
  <c r="AU616" i="46"/>
  <c r="BP616" i="46"/>
  <c r="BQ616" i="46" s="1"/>
  <c r="Z616" i="46" s="1"/>
  <c r="AY627" i="46"/>
  <c r="BT627" i="46"/>
  <c r="BA630" i="46"/>
  <c r="BC630" i="46" s="1"/>
  <c r="AX630" i="46"/>
  <c r="BT630" i="46" s="1"/>
  <c r="BE630" i="46"/>
  <c r="BR631" i="46"/>
  <c r="AD631" i="46"/>
  <c r="AB631" i="46"/>
  <c r="BN632" i="46"/>
  <c r="BT633" i="46"/>
  <c r="BK634" i="46"/>
  <c r="AY643" i="46"/>
  <c r="BT643" i="46"/>
  <c r="AY556" i="46"/>
  <c r="AY564" i="46"/>
  <c r="BC568" i="46"/>
  <c r="BA570" i="46"/>
  <c r="BC570" i="46" s="1"/>
  <c r="AY572" i="46"/>
  <c r="BB573" i="46"/>
  <c r="AB575" i="46"/>
  <c r="BC576" i="46"/>
  <c r="BA578" i="46"/>
  <c r="BC578" i="46" s="1"/>
  <c r="AY580" i="46"/>
  <c r="BB581" i="46"/>
  <c r="AZ583" i="46"/>
  <c r="BD583" i="46" s="1"/>
  <c r="BT584" i="46"/>
  <c r="BG584" i="46"/>
  <c r="BH584" i="46" s="1"/>
  <c r="BA587" i="46"/>
  <c r="BC587" i="46" s="1"/>
  <c r="BE590" i="46"/>
  <c r="BQ596" i="46"/>
  <c r="Z596" i="46" s="1"/>
  <c r="BG597" i="46"/>
  <c r="BH597" i="46" s="1"/>
  <c r="BP597" i="46"/>
  <c r="BK600" i="46"/>
  <c r="BN601" i="46"/>
  <c r="BN603" i="46"/>
  <c r="BQ603" i="46" s="1"/>
  <c r="Z603" i="46" s="1"/>
  <c r="BP604" i="46"/>
  <c r="BK604" i="46" s="1"/>
  <c r="AZ604" i="46"/>
  <c r="BP608" i="46"/>
  <c r="BQ608" i="46" s="1"/>
  <c r="Z608" i="46" s="1"/>
  <c r="BG610" i="46"/>
  <c r="BH610" i="46" s="1"/>
  <c r="BF612" i="46"/>
  <c r="BQ623" i="46"/>
  <c r="Z623" i="46" s="1"/>
  <c r="BG585" i="46"/>
  <c r="BH585" i="46" s="1"/>
  <c r="AY585" i="46"/>
  <c r="BP585" i="46"/>
  <c r="BK585" i="46" s="1"/>
  <c r="BE586" i="46"/>
  <c r="AY589" i="46"/>
  <c r="BG590" i="46"/>
  <c r="BH590" i="46" s="1"/>
  <c r="BP590" i="46"/>
  <c r="BK590" i="46" s="1"/>
  <c r="AX595" i="46"/>
  <c r="BE595" i="46"/>
  <c r="BP595" i="46"/>
  <c r="BK595" i="46" s="1"/>
  <c r="BP596" i="46"/>
  <c r="BK596" i="46" s="1"/>
  <c r="AZ596" i="46"/>
  <c r="BG596" i="46"/>
  <c r="BH596" i="46" s="1"/>
  <c r="BE601" i="46"/>
  <c r="BP606" i="46"/>
  <c r="BK606" i="46" s="1"/>
  <c r="AZ606" i="46"/>
  <c r="BG606" i="46"/>
  <c r="BH606" i="46" s="1"/>
  <c r="AY606" i="46"/>
  <c r="BN614" i="46"/>
  <c r="AU614" i="46"/>
  <c r="AZ614" i="46" s="1"/>
  <c r="Z619" i="46"/>
  <c r="BN621" i="46"/>
  <c r="BK621" i="46"/>
  <c r="AU621" i="46"/>
  <c r="AZ621" i="46" s="1"/>
  <c r="BF624" i="46"/>
  <c r="BE624" i="46"/>
  <c r="BA624" i="46"/>
  <c r="BC624" i="46" s="1"/>
  <c r="BP625" i="46"/>
  <c r="BK625" i="46" s="1"/>
  <c r="AZ625" i="46"/>
  <c r="BG625" i="46"/>
  <c r="BH625" i="46" s="1"/>
  <c r="BC625" i="46"/>
  <c r="BP627" i="46"/>
  <c r="BK627" i="46" s="1"/>
  <c r="AF627" i="46"/>
  <c r="AG627" i="46" s="1"/>
  <c r="BC628" i="46"/>
  <c r="BN629" i="46"/>
  <c r="BQ629" i="46" s="1"/>
  <c r="Z629" i="46" s="1"/>
  <c r="AB629" i="46" s="1"/>
  <c r="BK629" i="46"/>
  <c r="AU629" i="46"/>
  <c r="AZ629" i="46" s="1"/>
  <c r="BP643" i="46"/>
  <c r="BK643" i="46" s="1"/>
  <c r="AF643" i="46"/>
  <c r="AG643" i="46" s="1"/>
  <c r="Z643" i="46"/>
  <c r="BR645" i="46"/>
  <c r="AD645" i="46"/>
  <c r="BA564" i="46"/>
  <c r="BC564" i="46" s="1"/>
  <c r="BD564" i="46" s="1"/>
  <c r="BA572" i="46"/>
  <c r="BC572" i="46" s="1"/>
  <c r="AF573" i="46"/>
  <c r="AG573" i="46" s="1"/>
  <c r="BE576" i="46"/>
  <c r="BA580" i="46"/>
  <c r="BC580" i="46" s="1"/>
  <c r="BD580" i="46" s="1"/>
  <c r="AF581" i="46"/>
  <c r="AG581" i="46" s="1"/>
  <c r="BD584" i="46"/>
  <c r="BQ584" i="46"/>
  <c r="Z584" i="46" s="1"/>
  <c r="AB584" i="46" s="1"/>
  <c r="BE591" i="46"/>
  <c r="AY594" i="46"/>
  <c r="BP594" i="46"/>
  <c r="BK594" i="46" s="1"/>
  <c r="AX596" i="46"/>
  <c r="BT596" i="46" s="1"/>
  <c r="AY597" i="46"/>
  <c r="BB598" i="46"/>
  <c r="AU600" i="46"/>
  <c r="BF601" i="46"/>
  <c r="AU603" i="46"/>
  <c r="BE603" i="46" s="1"/>
  <c r="AY604" i="46"/>
  <c r="BK605" i="46"/>
  <c r="AU605" i="46"/>
  <c r="BN605" i="46"/>
  <c r="BQ605" i="46" s="1"/>
  <c r="Z605" i="46" s="1"/>
  <c r="BA606" i="46"/>
  <c r="BC606" i="46" s="1"/>
  <c r="BO609" i="46"/>
  <c r="BT610" i="46"/>
  <c r="BO611" i="46"/>
  <c r="BP612" i="46"/>
  <c r="BK612" i="46" s="1"/>
  <c r="AZ612" i="46"/>
  <c r="BD612" i="46" s="1"/>
  <c r="BK618" i="46"/>
  <c r="AU618" i="46"/>
  <c r="BN618" i="46"/>
  <c r="BQ618" i="46" s="1"/>
  <c r="Z618" i="46" s="1"/>
  <c r="BF622" i="46"/>
  <c r="BB622" i="46"/>
  <c r="BO633" i="46"/>
  <c r="BP641" i="46"/>
  <c r="BK641" i="46" s="1"/>
  <c r="AZ641" i="46"/>
  <c r="BG641" i="46"/>
  <c r="BH641" i="46" s="1"/>
  <c r="AY641" i="46"/>
  <c r="BC641" i="46"/>
  <c r="AZ550" i="46"/>
  <c r="BP550" i="46"/>
  <c r="BQ550" i="46" s="1"/>
  <c r="Z550" i="46" s="1"/>
  <c r="BP558" i="46"/>
  <c r="BK558" i="46" s="1"/>
  <c r="BB564" i="46"/>
  <c r="BE565" i="46"/>
  <c r="BP566" i="46"/>
  <c r="BK566" i="46" s="1"/>
  <c r="BB572" i="46"/>
  <c r="BE573" i="46"/>
  <c r="BP574" i="46"/>
  <c r="BK574" i="46" s="1"/>
  <c r="AU575" i="46"/>
  <c r="BK575" i="46"/>
  <c r="AX576" i="46"/>
  <c r="BT576" i="46" s="1"/>
  <c r="AY579" i="46"/>
  <c r="BG579" i="46"/>
  <c r="BH579" i="46" s="1"/>
  <c r="BB580" i="46"/>
  <c r="BE581" i="46"/>
  <c r="AZ582" i="46"/>
  <c r="BP582" i="46"/>
  <c r="BK582" i="46" s="1"/>
  <c r="AZ585" i="46"/>
  <c r="BD585" i="46" s="1"/>
  <c r="AX586" i="46"/>
  <c r="BT586" i="46" s="1"/>
  <c r="BG586" i="46"/>
  <c r="BH586" i="46" s="1"/>
  <c r="BE587" i="46"/>
  <c r="BA589" i="46"/>
  <c r="BC589" i="46" s="1"/>
  <c r="AZ590" i="46"/>
  <c r="BF591" i="46"/>
  <c r="AU592" i="46"/>
  <c r="BO593" i="46"/>
  <c r="BQ593" i="46" s="1"/>
  <c r="Z593" i="46" s="1"/>
  <c r="AZ594" i="46"/>
  <c r="BD594" i="46" s="1"/>
  <c r="AY596" i="46"/>
  <c r="BO598" i="46"/>
  <c r="BC598" i="46"/>
  <c r="BD598" i="46" s="1"/>
  <c r="BE599" i="46"/>
  <c r="BP601" i="46"/>
  <c r="BK601" i="46" s="1"/>
  <c r="AZ601" i="46"/>
  <c r="BG601" i="46"/>
  <c r="BH601" i="46" s="1"/>
  <c r="AY601" i="46"/>
  <c r="AX603" i="46"/>
  <c r="BC604" i="46"/>
  <c r="BG607" i="46"/>
  <c r="BH607" i="46" s="1"/>
  <c r="BE609" i="46"/>
  <c r="AY610" i="46"/>
  <c r="BP611" i="46"/>
  <c r="BK611" i="46" s="1"/>
  <c r="AX612" i="46"/>
  <c r="BT612" i="46" s="1"/>
  <c r="BP614" i="46"/>
  <c r="BG614" i="46"/>
  <c r="BH614" i="46" s="1"/>
  <c r="AY614" i="46"/>
  <c r="BK614" i="46"/>
  <c r="BE615" i="46"/>
  <c r="BA617" i="46"/>
  <c r="BC617" i="46" s="1"/>
  <c r="AZ619" i="46"/>
  <c r="BF619" i="46"/>
  <c r="BA622" i="46"/>
  <c r="BC622" i="46" s="1"/>
  <c r="AX622" i="46"/>
  <c r="BT622" i="46" s="1"/>
  <c r="BC623" i="46"/>
  <c r="BC631" i="46"/>
  <c r="BD631" i="46" s="1"/>
  <c r="AZ635" i="46"/>
  <c r="BF635" i="46"/>
  <c r="BB635" i="46"/>
  <c r="BD639" i="46"/>
  <c r="AY568" i="46"/>
  <c r="BG568" i="46"/>
  <c r="BH568" i="46" s="1"/>
  <c r="BE570" i="46"/>
  <c r="BG576" i="46"/>
  <c r="BH576" i="46" s="1"/>
  <c r="BE578" i="46"/>
  <c r="AZ579" i="46"/>
  <c r="BE583" i="46"/>
  <c r="AY586" i="46"/>
  <c r="BP586" i="46"/>
  <c r="BK586" i="46" s="1"/>
  <c r="BK589" i="46"/>
  <c r="AU589" i="46"/>
  <c r="BE589" i="46" s="1"/>
  <c r="BA590" i="46"/>
  <c r="BC590" i="46" s="1"/>
  <c r="AX591" i="46"/>
  <c r="BC593" i="46"/>
  <c r="BD593" i="46" s="1"/>
  <c r="AZ595" i="46"/>
  <c r="BN598" i="46"/>
  <c r="BP598" i="46"/>
  <c r="BK598" i="46" s="1"/>
  <c r="BK602" i="46"/>
  <c r="AU602" i="46"/>
  <c r="BN602" i="46"/>
  <c r="BQ602" i="46" s="1"/>
  <c r="Z602" i="46" s="1"/>
  <c r="BC607" i="46"/>
  <c r="AU611" i="46"/>
  <c r="AZ611" i="46" s="1"/>
  <c r="BK613" i="46"/>
  <c r="AU613" i="46"/>
  <c r="BN613" i="46"/>
  <c r="BQ613" i="46" s="1"/>
  <c r="Z613" i="46" s="1"/>
  <c r="BA614" i="46"/>
  <c r="BC614" i="46" s="1"/>
  <c r="BP617" i="46"/>
  <c r="BK617" i="46" s="1"/>
  <c r="AZ617" i="46"/>
  <c r="BG617" i="46"/>
  <c r="BH617" i="46" s="1"/>
  <c r="AY617" i="46"/>
  <c r="AX619" i="46"/>
  <c r="BE619" i="46"/>
  <c r="BA619" i="46"/>
  <c r="BC619" i="46" s="1"/>
  <c r="BC620" i="46"/>
  <c r="BP620" i="46"/>
  <c r="BK620" i="46" s="1"/>
  <c r="AZ620" i="46"/>
  <c r="BP622" i="46"/>
  <c r="BK622" i="46" s="1"/>
  <c r="AZ622" i="46"/>
  <c r="BD622" i="46" s="1"/>
  <c r="BG622" i="46"/>
  <c r="BH622" i="46" s="1"/>
  <c r="AF624" i="46"/>
  <c r="AG624" i="46" s="1"/>
  <c r="BP624" i="46"/>
  <c r="BK624" i="46" s="1"/>
  <c r="BQ627" i="46"/>
  <c r="Z627" i="46" s="1"/>
  <c r="AY635" i="46"/>
  <c r="BT635" i="46"/>
  <c r="BA638" i="46"/>
  <c r="BC638" i="46" s="1"/>
  <c r="AX638" i="46"/>
  <c r="BT638" i="46" s="1"/>
  <c r="BE638" i="46"/>
  <c r="BQ643" i="46"/>
  <c r="BE567" i="46"/>
  <c r="AZ568" i="46"/>
  <c r="BD568" i="46" s="1"/>
  <c r="AB576" i="46"/>
  <c r="AZ576" i="46"/>
  <c r="BD576" i="46" s="1"/>
  <c r="BO585" i="46"/>
  <c r="BQ585" i="46" s="1"/>
  <c r="Z585" i="46" s="1"/>
  <c r="AZ586" i="46"/>
  <c r="BB590" i="46"/>
  <c r="BA595" i="46"/>
  <c r="BC595" i="46" s="1"/>
  <c r="BC596" i="46"/>
  <c r="BK597" i="46"/>
  <c r="AU597" i="46"/>
  <c r="BE598" i="46"/>
  <c r="BG599" i="46"/>
  <c r="BH599" i="46" s="1"/>
  <c r="BQ599" i="46"/>
  <c r="Z599" i="46" s="1"/>
  <c r="BA601" i="46"/>
  <c r="BC601" i="46" s="1"/>
  <c r="BT607" i="46"/>
  <c r="AX611" i="46"/>
  <c r="BQ625" i="46"/>
  <c r="Z625" i="46" s="1"/>
  <c r="AU558" i="46"/>
  <c r="AY562" i="46"/>
  <c r="AU566" i="46"/>
  <c r="AZ566" i="46" s="1"/>
  <c r="AY570" i="46"/>
  <c r="AU574" i="46"/>
  <c r="AY578" i="46"/>
  <c r="AB581" i="46"/>
  <c r="AU582" i="46"/>
  <c r="BE582" i="46" s="1"/>
  <c r="AX583" i="46"/>
  <c r="BC585" i="46"/>
  <c r="BP588" i="46"/>
  <c r="BK588" i="46" s="1"/>
  <c r="AZ588" i="46"/>
  <c r="BD588" i="46" s="1"/>
  <c r="BN589" i="46"/>
  <c r="BQ589" i="46" s="1"/>
  <c r="Z589" i="46" s="1"/>
  <c r="BN590" i="46"/>
  <c r="BQ590" i="46" s="1"/>
  <c r="Z590" i="46" s="1"/>
  <c r="BT592" i="46"/>
  <c r="BN595" i="46"/>
  <c r="BB595" i="46"/>
  <c r="BN597" i="46"/>
  <c r="BQ597" i="46" s="1"/>
  <c r="Z597" i="46" s="1"/>
  <c r="AY600" i="46"/>
  <c r="BK603" i="46"/>
  <c r="BF604" i="46"/>
  <c r="BQ604" i="46"/>
  <c r="Z604" i="46" s="1"/>
  <c r="BE606" i="46"/>
  <c r="BP609" i="46"/>
  <c r="BK609" i="46" s="1"/>
  <c r="AZ609" i="46"/>
  <c r="BG609" i="46"/>
  <c r="BH609" i="46" s="1"/>
  <c r="BK610" i="46"/>
  <c r="AU610" i="46"/>
  <c r="BN610" i="46"/>
  <c r="BQ610" i="46" s="1"/>
  <c r="Z610" i="46" s="1"/>
  <c r="BC615" i="46"/>
  <c r="AF619" i="46"/>
  <c r="AG619" i="46" s="1"/>
  <c r="AY620" i="46"/>
  <c r="BD623" i="46"/>
  <c r="BB624" i="46"/>
  <c r="AZ627" i="46"/>
  <c r="BF627" i="46"/>
  <c r="BB627" i="46"/>
  <c r="BP633" i="46"/>
  <c r="BK633" i="46" s="1"/>
  <c r="AZ633" i="46"/>
  <c r="BG633" i="46"/>
  <c r="BH633" i="46" s="1"/>
  <c r="AY633" i="46"/>
  <c r="BC633" i="46"/>
  <c r="BP635" i="46"/>
  <c r="BK635" i="46" s="1"/>
  <c r="AF635" i="46"/>
  <c r="AG635" i="46" s="1"/>
  <c r="BC636" i="46"/>
  <c r="BN637" i="46"/>
  <c r="BQ637" i="46" s="1"/>
  <c r="Z637" i="46" s="1"/>
  <c r="BK637" i="46"/>
  <c r="AU637" i="46"/>
  <c r="AZ637" i="46" s="1"/>
  <c r="BO641" i="46"/>
  <c r="AZ643" i="46"/>
  <c r="BF643" i="46"/>
  <c r="BB643" i="46"/>
  <c r="BQ649" i="46"/>
  <c r="Z649" i="46" s="1"/>
  <c r="AB649" i="46" s="1"/>
  <c r="AZ624" i="46"/>
  <c r="BD624" i="46" s="1"/>
  <c r="BN626" i="46"/>
  <c r="BQ626" i="46" s="1"/>
  <c r="Z626" i="46" s="1"/>
  <c r="BA627" i="46"/>
  <c r="BC627" i="46" s="1"/>
  <c r="BB630" i="46"/>
  <c r="AZ632" i="46"/>
  <c r="BP632" i="46"/>
  <c r="BK632" i="46" s="1"/>
  <c r="BN634" i="46"/>
  <c r="BQ634" i="46" s="1"/>
  <c r="Z634" i="46" s="1"/>
  <c r="BA635" i="46"/>
  <c r="BC635" i="46" s="1"/>
  <c r="BB638" i="46"/>
  <c r="AZ640" i="46"/>
  <c r="BD640" i="46" s="1"/>
  <c r="BP640" i="46"/>
  <c r="BK640" i="46" s="1"/>
  <c r="BN642" i="46"/>
  <c r="BQ642" i="46" s="1"/>
  <c r="Z642" i="46" s="1"/>
  <c r="BA643" i="46"/>
  <c r="BC643" i="46" s="1"/>
  <c r="BB646" i="46"/>
  <c r="AU648" i="46"/>
  <c r="BA648" i="46" s="1"/>
  <c r="BC648" i="46" s="1"/>
  <c r="BG650" i="46"/>
  <c r="BH650" i="46" s="1"/>
  <c r="BQ650" i="46"/>
  <c r="Z650" i="46" s="1"/>
  <c r="BG651" i="46"/>
  <c r="BH651" i="46" s="1"/>
  <c r="BP651" i="46"/>
  <c r="BK651" i="46" s="1"/>
  <c r="BF653" i="46"/>
  <c r="AU655" i="46"/>
  <c r="AZ655" i="46" s="1"/>
  <c r="BE658" i="46"/>
  <c r="BQ669" i="46"/>
  <c r="Z669" i="46" s="1"/>
  <c r="AZ670" i="46"/>
  <c r="BN670" i="46"/>
  <c r="BE671" i="46"/>
  <c r="BA671" i="46"/>
  <c r="BC671" i="46" s="1"/>
  <c r="BA673" i="46"/>
  <c r="BC673" i="46" s="1"/>
  <c r="AX673" i="46"/>
  <c r="BE673" i="46"/>
  <c r="BQ675" i="46"/>
  <c r="Z675" i="46" s="1"/>
  <c r="AY680" i="46"/>
  <c r="BT682" i="46"/>
  <c r="BP684" i="46"/>
  <c r="BK684" i="46" s="1"/>
  <c r="AZ684" i="46"/>
  <c r="BD684" i="46" s="1"/>
  <c r="BG684" i="46"/>
  <c r="BH684" i="46" s="1"/>
  <c r="BP686" i="46"/>
  <c r="BK686" i="46" s="1"/>
  <c r="AF686" i="46"/>
  <c r="AG686" i="46" s="1"/>
  <c r="AB688" i="46"/>
  <c r="BN688" i="46"/>
  <c r="BQ688" i="46" s="1"/>
  <c r="Z688" i="46" s="1"/>
  <c r="BK688" i="46"/>
  <c r="AU688" i="46"/>
  <c r="BO692" i="46"/>
  <c r="BE694" i="46"/>
  <c r="BO696" i="46"/>
  <c r="AU712" i="46"/>
  <c r="BN712" i="46"/>
  <c r="BQ712" i="46" s="1"/>
  <c r="Z712" i="46" s="1"/>
  <c r="BO713" i="46"/>
  <c r="BA722" i="46"/>
  <c r="BC722" i="46" s="1"/>
  <c r="AX722" i="46"/>
  <c r="BE722" i="46"/>
  <c r="BA766" i="46"/>
  <c r="BC766" i="46" s="1"/>
  <c r="AX766" i="46"/>
  <c r="BE766" i="46"/>
  <c r="BT782" i="46"/>
  <c r="AY782" i="46"/>
  <c r="BA632" i="46"/>
  <c r="BC632" i="46" s="1"/>
  <c r="BA640" i="46"/>
  <c r="BC640" i="46" s="1"/>
  <c r="AB645" i="46"/>
  <c r="BC646" i="46"/>
  <c r="BK649" i="46"/>
  <c r="BG653" i="46"/>
  <c r="BH653" i="46" s="1"/>
  <c r="BK656" i="46"/>
  <c r="AU656" i="46"/>
  <c r="BA656" i="46" s="1"/>
  <c r="BC656" i="46" s="1"/>
  <c r="BN656" i="46"/>
  <c r="BQ656" i="46" s="1"/>
  <c r="Z656" i="46" s="1"/>
  <c r="Z660" i="46"/>
  <c r="BQ683" i="46"/>
  <c r="Z683" i="46" s="1"/>
  <c r="BR693" i="46"/>
  <c r="AD693" i="46"/>
  <c r="BN696" i="46"/>
  <c r="AU696" i="46"/>
  <c r="AZ696" i="46" s="1"/>
  <c r="BQ700" i="46"/>
  <c r="Z700" i="46" s="1"/>
  <c r="BF703" i="46"/>
  <c r="BB703" i="46"/>
  <c r="BA703" i="46"/>
  <c r="BC703" i="46" s="1"/>
  <c r="AF718" i="46"/>
  <c r="AG718" i="46" s="1"/>
  <c r="BP718" i="46"/>
  <c r="BK718" i="46" s="1"/>
  <c r="BC723" i="46"/>
  <c r="BP723" i="46"/>
  <c r="BK723" i="46" s="1"/>
  <c r="AZ723" i="46"/>
  <c r="BG723" i="46"/>
  <c r="BH723" i="46" s="1"/>
  <c r="AY723" i="46"/>
  <c r="BE726" i="46"/>
  <c r="BB726" i="46"/>
  <c r="BA726" i="46"/>
  <c r="BC726" i="46" s="1"/>
  <c r="AZ726" i="46"/>
  <c r="BF726" i="46"/>
  <c r="BP653" i="46"/>
  <c r="BK653" i="46" s="1"/>
  <c r="BP655" i="46"/>
  <c r="BK655" i="46" s="1"/>
  <c r="BG655" i="46"/>
  <c r="BH655" i="46" s="1"/>
  <c r="AY655" i="46"/>
  <c r="BN659" i="46"/>
  <c r="BQ659" i="46" s="1"/>
  <c r="Z659" i="46" s="1"/>
  <c r="BK659" i="46"/>
  <c r="AU659" i="46"/>
  <c r="BN664" i="46"/>
  <c r="BQ664" i="46" s="1"/>
  <c r="Z664" i="46" s="1"/>
  <c r="BK664" i="46"/>
  <c r="AU664" i="46"/>
  <c r="BA665" i="46"/>
  <c r="BC665" i="46" s="1"/>
  <c r="AX665" i="46"/>
  <c r="BE665" i="46"/>
  <c r="BC666" i="46"/>
  <c r="BP666" i="46"/>
  <c r="BK666" i="46" s="1"/>
  <c r="AZ666" i="46"/>
  <c r="AZ672" i="46"/>
  <c r="BN672" i="46"/>
  <c r="BQ672" i="46" s="1"/>
  <c r="Z672" i="46" s="1"/>
  <c r="AB672" i="46" s="1"/>
  <c r="BK672" i="46"/>
  <c r="AU672" i="46"/>
  <c r="AY677" i="46"/>
  <c r="BT677" i="46"/>
  <c r="BE679" i="46"/>
  <c r="BA679" i="46"/>
  <c r="BC679" i="46" s="1"/>
  <c r="BA681" i="46"/>
  <c r="BC681" i="46" s="1"/>
  <c r="AX681" i="46"/>
  <c r="BE681" i="46"/>
  <c r="AY688" i="46"/>
  <c r="BT688" i="46"/>
  <c r="BP694" i="46"/>
  <c r="BK694" i="46" s="1"/>
  <c r="AF694" i="46"/>
  <c r="AG694" i="46" s="1"/>
  <c r="BB702" i="46"/>
  <c r="BA702" i="46"/>
  <c r="BC702" i="46" s="1"/>
  <c r="BE702" i="46"/>
  <c r="AZ702" i="46"/>
  <c r="BD702" i="46" s="1"/>
  <c r="BB704" i="46"/>
  <c r="BE704" i="46"/>
  <c r="BA704" i="46"/>
  <c r="BC704" i="46" s="1"/>
  <c r="AX713" i="46"/>
  <c r="BG724" i="46"/>
  <c r="BH724" i="46" s="1"/>
  <c r="AY724" i="46"/>
  <c r="BP724" i="46"/>
  <c r="BK724" i="46" s="1"/>
  <c r="AZ724" i="46"/>
  <c r="AX625" i="46"/>
  <c r="BT625" i="46" s="1"/>
  <c r="AY628" i="46"/>
  <c r="BG628" i="46"/>
  <c r="BH628" i="46" s="1"/>
  <c r="AY636" i="46"/>
  <c r="BG636" i="46"/>
  <c r="BH636" i="46" s="1"/>
  <c r="AY644" i="46"/>
  <c r="BG644" i="46"/>
  <c r="BH644" i="46" s="1"/>
  <c r="BE646" i="46"/>
  <c r="AU649" i="46"/>
  <c r="BE649" i="46" s="1"/>
  <c r="BO652" i="46"/>
  <c r="BT653" i="46"/>
  <c r="BB660" i="46"/>
  <c r="BF660" i="46"/>
  <c r="BE661" i="46"/>
  <c r="BB661" i="46"/>
  <c r="BA661" i="46"/>
  <c r="BC661" i="46" s="1"/>
  <c r="BD661" i="46" s="1"/>
  <c r="BN662" i="46"/>
  <c r="BT666" i="46"/>
  <c r="BN678" i="46"/>
  <c r="BQ678" i="46" s="1"/>
  <c r="Z678" i="46" s="1"/>
  <c r="BA689" i="46"/>
  <c r="BC689" i="46" s="1"/>
  <c r="AX689" i="46"/>
  <c r="BE689" i="46"/>
  <c r="AY697" i="46"/>
  <c r="BT697" i="46"/>
  <c r="BT700" i="46"/>
  <c r="AY700" i="46"/>
  <c r="BN622" i="46"/>
  <c r="BQ622" i="46" s="1"/>
  <c r="Z622" i="46" s="1"/>
  <c r="BE627" i="46"/>
  <c r="AZ628" i="46"/>
  <c r="BP628" i="46"/>
  <c r="BK628" i="46" s="1"/>
  <c r="BN630" i="46"/>
  <c r="BQ630" i="46" s="1"/>
  <c r="Z630" i="46" s="1"/>
  <c r="BE635" i="46"/>
  <c r="AZ636" i="46"/>
  <c r="BP636" i="46"/>
  <c r="BK636" i="46" s="1"/>
  <c r="BN638" i="46"/>
  <c r="BQ638" i="46" s="1"/>
  <c r="Z638" i="46" s="1"/>
  <c r="BE643" i="46"/>
  <c r="AZ644" i="46"/>
  <c r="BD644" i="46" s="1"/>
  <c r="BP644" i="46"/>
  <c r="BK644" i="46" s="1"/>
  <c r="AU645" i="46"/>
  <c r="BK645" i="46"/>
  <c r="AX646" i="46"/>
  <c r="BT646" i="46" s="1"/>
  <c r="BN646" i="46"/>
  <c r="BQ646" i="46" s="1"/>
  <c r="Z646" i="46" s="1"/>
  <c r="AX648" i="46"/>
  <c r="BT648" i="46" s="1"/>
  <c r="BG648" i="46"/>
  <c r="BH648" i="46" s="1"/>
  <c r="BP648" i="46"/>
  <c r="BQ648" i="46" s="1"/>
  <c r="Z648" i="46" s="1"/>
  <c r="AB648" i="46" s="1"/>
  <c r="BA651" i="46"/>
  <c r="BC651" i="46" s="1"/>
  <c r="BD651" i="46" s="1"/>
  <c r="BN652" i="46"/>
  <c r="AY653" i="46"/>
  <c r="AU654" i="46"/>
  <c r="BA655" i="46"/>
  <c r="BC655" i="46" s="1"/>
  <c r="BC658" i="46"/>
  <c r="BP658" i="46"/>
  <c r="BK658" i="46" s="1"/>
  <c r="AZ658" i="46"/>
  <c r="BD658" i="46" s="1"/>
  <c r="BG659" i="46"/>
  <c r="BH659" i="46" s="1"/>
  <c r="AY659" i="46"/>
  <c r="BA660" i="46"/>
  <c r="BC660" i="46" s="1"/>
  <c r="AX660" i="46"/>
  <c r="BT660" i="46" s="1"/>
  <c r="BP661" i="46"/>
  <c r="BK661" i="46" s="1"/>
  <c r="AU662" i="46"/>
  <c r="AZ662" i="46" s="1"/>
  <c r="BO663" i="46"/>
  <c r="BB665" i="46"/>
  <c r="AY666" i="46"/>
  <c r="BP670" i="46"/>
  <c r="BK670" i="46" s="1"/>
  <c r="AF670" i="46"/>
  <c r="AG670" i="46" s="1"/>
  <c r="BQ677" i="46"/>
  <c r="AU678" i="46"/>
  <c r="BE678" i="46" s="1"/>
  <c r="AX679" i="46"/>
  <c r="BT679" i="46" s="1"/>
  <c r="AZ680" i="46"/>
  <c r="AB680" i="46"/>
  <c r="BN680" i="46"/>
  <c r="BQ680" i="46" s="1"/>
  <c r="Z680" i="46" s="1"/>
  <c r="BK680" i="46"/>
  <c r="AU680" i="46"/>
  <c r="BE680" i="46" s="1"/>
  <c r="BO684" i="46"/>
  <c r="BQ684" i="46" s="1"/>
  <c r="Z684" i="46" s="1"/>
  <c r="BC692" i="46"/>
  <c r="BP692" i="46"/>
  <c r="BK692" i="46" s="1"/>
  <c r="AZ692" i="46"/>
  <c r="BG692" i="46"/>
  <c r="BH692" i="46" s="1"/>
  <c r="BP719" i="46"/>
  <c r="BK719" i="46" s="1"/>
  <c r="AF719" i="46"/>
  <c r="AG719" i="46" s="1"/>
  <c r="BT745" i="46"/>
  <c r="AY745" i="46"/>
  <c r="AU626" i="46"/>
  <c r="AY630" i="46"/>
  <c r="BG630" i="46"/>
  <c r="BH630" i="46" s="1"/>
  <c r="BE632" i="46"/>
  <c r="AU634" i="46"/>
  <c r="AY638" i="46"/>
  <c r="BG638" i="46"/>
  <c r="BH638" i="46" s="1"/>
  <c r="BE640" i="46"/>
  <c r="AU642" i="46"/>
  <c r="AY646" i="46"/>
  <c r="BG646" i="46"/>
  <c r="BH646" i="46" s="1"/>
  <c r="BG649" i="46"/>
  <c r="BH649" i="46" s="1"/>
  <c r="BN651" i="46"/>
  <c r="BB651" i="46"/>
  <c r="AZ653" i="46"/>
  <c r="BE654" i="46"/>
  <c r="BP654" i="46"/>
  <c r="AX656" i="46"/>
  <c r="AX658" i="46"/>
  <c r="BT659" i="46"/>
  <c r="BG660" i="46"/>
  <c r="BH660" i="46" s="1"/>
  <c r="AY660" i="46"/>
  <c r="BE662" i="46"/>
  <c r="BB668" i="46"/>
  <c r="BF668" i="46"/>
  <c r="BA670" i="46"/>
  <c r="BC670" i="46" s="1"/>
  <c r="BO671" i="46"/>
  <c r="BP674" i="46"/>
  <c r="AZ674" i="46"/>
  <c r="BB676" i="46"/>
  <c r="BF676" i="46"/>
  <c r="BQ685" i="46"/>
  <c r="BB686" i="46"/>
  <c r="BA686" i="46"/>
  <c r="BC686" i="46" s="1"/>
  <c r="BD686" i="46" s="1"/>
  <c r="BF686" i="46"/>
  <c r="AZ699" i="46"/>
  <c r="BP699" i="46"/>
  <c r="BK699" i="46" s="1"/>
  <c r="AY699" i="46"/>
  <c r="BG699" i="46"/>
  <c r="BH699" i="46" s="1"/>
  <c r="AZ703" i="46"/>
  <c r="AZ630" i="46"/>
  <c r="BD630" i="46" s="1"/>
  <c r="AZ638" i="46"/>
  <c r="AZ646" i="46"/>
  <c r="BD646" i="46" s="1"/>
  <c r="BC647" i="46"/>
  <c r="BD647" i="46" s="1"/>
  <c r="AZ648" i="46"/>
  <c r="BE650" i="46"/>
  <c r="BA652" i="46"/>
  <c r="BC652" i="46" s="1"/>
  <c r="BD652" i="46" s="1"/>
  <c r="AX652" i="46"/>
  <c r="BT652" i="46" s="1"/>
  <c r="BC653" i="46"/>
  <c r="BN657" i="46"/>
  <c r="BQ657" i="46" s="1"/>
  <c r="Z657" i="46" s="1"/>
  <c r="AB657" i="46" s="1"/>
  <c r="AU657" i="46"/>
  <c r="AZ657" i="46" s="1"/>
  <c r="AZ659" i="46"/>
  <c r="AZ660" i="46"/>
  <c r="BQ666" i="46"/>
  <c r="Z666" i="46" s="1"/>
  <c r="BN667" i="46"/>
  <c r="BQ667" i="46" s="1"/>
  <c r="Z667" i="46" s="1"/>
  <c r="BK667" i="46"/>
  <c r="AU667" i="46"/>
  <c r="BA668" i="46"/>
  <c r="BC668" i="46" s="1"/>
  <c r="AX668" i="46"/>
  <c r="BT668" i="46" s="1"/>
  <c r="BB670" i="46"/>
  <c r="Z677" i="46"/>
  <c r="BB684" i="46"/>
  <c r="BF684" i="46"/>
  <c r="AZ694" i="46"/>
  <c r="BF702" i="46"/>
  <c r="BF704" i="46"/>
  <c r="BB709" i="46"/>
  <c r="BF709" i="46"/>
  <c r="BE709" i="46"/>
  <c r="AZ709" i="46"/>
  <c r="BG652" i="46"/>
  <c r="BH652" i="46" s="1"/>
  <c r="AY652" i="46"/>
  <c r="AY654" i="46"/>
  <c r="BT654" i="46"/>
  <c r="AZ656" i="46"/>
  <c r="AX657" i="46"/>
  <c r="BP662" i="46"/>
  <c r="BK662" i="46" s="1"/>
  <c r="AF662" i="46"/>
  <c r="AG662" i="46" s="1"/>
  <c r="AY662" i="46"/>
  <c r="BT662" i="46"/>
  <c r="BP663" i="46"/>
  <c r="BK663" i="46" s="1"/>
  <c r="BG663" i="46"/>
  <c r="BH663" i="46" s="1"/>
  <c r="AY663" i="46"/>
  <c r="AZ664" i="46"/>
  <c r="BP668" i="46"/>
  <c r="BK668" i="46" s="1"/>
  <c r="AZ668" i="46"/>
  <c r="BG668" i="46"/>
  <c r="BH668" i="46" s="1"/>
  <c r="BP676" i="46"/>
  <c r="BK676" i="46" s="1"/>
  <c r="AZ676" i="46"/>
  <c r="BG676" i="46"/>
  <c r="BH676" i="46" s="1"/>
  <c r="BP678" i="46"/>
  <c r="BK678" i="46" s="1"/>
  <c r="AF678" i="46"/>
  <c r="AG678" i="46" s="1"/>
  <c r="BO679" i="46"/>
  <c r="BC682" i="46"/>
  <c r="BP682" i="46"/>
  <c r="BK682" i="46" s="1"/>
  <c r="AZ682" i="46"/>
  <c r="BD682" i="46" s="1"/>
  <c r="Z685" i="46"/>
  <c r="BQ691" i="46"/>
  <c r="Z691" i="46" s="1"/>
  <c r="BB694" i="46"/>
  <c r="BA694" i="46"/>
  <c r="BC694" i="46" s="1"/>
  <c r="BF694" i="46"/>
  <c r="BT710" i="46"/>
  <c r="AY710" i="46"/>
  <c r="Z732" i="46"/>
  <c r="AB732" i="46" s="1"/>
  <c r="BK732" i="46"/>
  <c r="BA669" i="46"/>
  <c r="BC669" i="46" s="1"/>
  <c r="BD669" i="46" s="1"/>
  <c r="BT670" i="46"/>
  <c r="AY671" i="46"/>
  <c r="BG671" i="46"/>
  <c r="BH671" i="46" s="1"/>
  <c r="AU675" i="46"/>
  <c r="BK675" i="46"/>
  <c r="AX676" i="46"/>
  <c r="BA677" i="46"/>
  <c r="BC677" i="46" s="1"/>
  <c r="BT678" i="46"/>
  <c r="BG679" i="46"/>
  <c r="BH679" i="46" s="1"/>
  <c r="AU683" i="46"/>
  <c r="BK683" i="46"/>
  <c r="AX684" i="46"/>
  <c r="BA685" i="46"/>
  <c r="BC685" i="46" s="1"/>
  <c r="BD685" i="46" s="1"/>
  <c r="BT686" i="46"/>
  <c r="AY687" i="46"/>
  <c r="BG687" i="46"/>
  <c r="BH687" i="46" s="1"/>
  <c r="AZ690" i="46"/>
  <c r="BD690" i="46" s="1"/>
  <c r="BP690" i="46"/>
  <c r="BK690" i="46" s="1"/>
  <c r="AU691" i="46"/>
  <c r="BK691" i="46"/>
  <c r="AX692" i="46"/>
  <c r="BT692" i="46" s="1"/>
  <c r="BF692" i="46"/>
  <c r="BA693" i="46"/>
  <c r="BC693" i="46" s="1"/>
  <c r="BD693" i="46" s="1"/>
  <c r="AY695" i="46"/>
  <c r="BG695" i="46"/>
  <c r="BH695" i="46" s="1"/>
  <c r="BK697" i="46"/>
  <c r="AU697" i="46"/>
  <c r="BE697" i="46" s="1"/>
  <c r="BB701" i="46"/>
  <c r="BO701" i="46"/>
  <c r="BQ701" i="46" s="1"/>
  <c r="BG702" i="46"/>
  <c r="BH702" i="46" s="1"/>
  <c r="BN705" i="46"/>
  <c r="BQ705" i="46" s="1"/>
  <c r="Z705" i="46" s="1"/>
  <c r="BK705" i="46"/>
  <c r="AU705" i="46"/>
  <c r="BA709" i="46"/>
  <c r="AY715" i="46"/>
  <c r="BB717" i="46"/>
  <c r="BF717" i="46"/>
  <c r="BT718" i="46"/>
  <c r="AY718" i="46"/>
  <c r="AU720" i="46"/>
  <c r="BE720" i="46" s="1"/>
  <c r="BO720" i="46"/>
  <c r="AX721" i="46"/>
  <c r="BK722" i="46"/>
  <c r="BT723" i="46"/>
  <c r="BN665" i="46"/>
  <c r="BQ665" i="46" s="1"/>
  <c r="Z665" i="46" s="1"/>
  <c r="BB669" i="46"/>
  <c r="AZ671" i="46"/>
  <c r="BP671" i="46"/>
  <c r="BK671" i="46" s="1"/>
  <c r="BN673" i="46"/>
  <c r="BQ673" i="46" s="1"/>
  <c r="Z673" i="46" s="1"/>
  <c r="BB677" i="46"/>
  <c r="AZ679" i="46"/>
  <c r="BP679" i="46"/>
  <c r="BK679" i="46" s="1"/>
  <c r="BN681" i="46"/>
  <c r="BQ681" i="46" s="1"/>
  <c r="Z681" i="46" s="1"/>
  <c r="BB685" i="46"/>
  <c r="AZ687" i="46"/>
  <c r="BP687" i="46"/>
  <c r="BK687" i="46" s="1"/>
  <c r="BN689" i="46"/>
  <c r="BQ689" i="46" s="1"/>
  <c r="Z689" i="46" s="1"/>
  <c r="BB693" i="46"/>
  <c r="AZ695" i="46"/>
  <c r="BP695" i="46"/>
  <c r="BK695" i="46" s="1"/>
  <c r="BE696" i="46"/>
  <c r="BP702" i="46"/>
  <c r="BP704" i="46"/>
  <c r="BK704" i="46" s="1"/>
  <c r="AZ704" i="46"/>
  <c r="BG704" i="46"/>
  <c r="BH704" i="46" s="1"/>
  <c r="AY704" i="46"/>
  <c r="BO708" i="46"/>
  <c r="BQ708" i="46" s="1"/>
  <c r="Z708" i="46" s="1"/>
  <c r="BG709" i="46"/>
  <c r="BH709" i="46" s="1"/>
  <c r="BO709" i="46"/>
  <c r="BQ709" i="46" s="1"/>
  <c r="Z709" i="46" s="1"/>
  <c r="BA717" i="46"/>
  <c r="BC717" i="46" s="1"/>
  <c r="AZ718" i="46"/>
  <c r="AF726" i="46"/>
  <c r="AG726" i="46" s="1"/>
  <c r="BP726" i="46"/>
  <c r="BK726" i="46" s="1"/>
  <c r="BO737" i="46"/>
  <c r="BO738" i="46"/>
  <c r="BN686" i="46"/>
  <c r="BA687" i="46"/>
  <c r="BC687" i="46" s="1"/>
  <c r="BN694" i="46"/>
  <c r="BA695" i="46"/>
  <c r="BC695" i="46" s="1"/>
  <c r="BP696" i="46"/>
  <c r="BK696" i="46" s="1"/>
  <c r="AX705" i="46"/>
  <c r="BO716" i="46"/>
  <c r="BG717" i="46"/>
  <c r="BH717" i="46" s="1"/>
  <c r="BQ723" i="46"/>
  <c r="Z723" i="46" s="1"/>
  <c r="AB723" i="46" s="1"/>
  <c r="BB725" i="46"/>
  <c r="BF725" i="46"/>
  <c r="BT726" i="46"/>
  <c r="AY726" i="46"/>
  <c r="BA731" i="46"/>
  <c r="AX731" i="46"/>
  <c r="BT731" i="46" s="1"/>
  <c r="AU737" i="46"/>
  <c r="BA737" i="46" s="1"/>
  <c r="BC737" i="46" s="1"/>
  <c r="BN737" i="46"/>
  <c r="BQ739" i="46"/>
  <c r="Z739" i="46" s="1"/>
  <c r="BE664" i="46"/>
  <c r="AZ665" i="46"/>
  <c r="BE672" i="46"/>
  <c r="AZ673" i="46"/>
  <c r="BD673" i="46" s="1"/>
  <c r="AZ681" i="46"/>
  <c r="BT685" i="46"/>
  <c r="BE688" i="46"/>
  <c r="AZ689" i="46"/>
  <c r="BT693" i="46"/>
  <c r="AY694" i="46"/>
  <c r="BG696" i="46"/>
  <c r="BH696" i="46" s="1"/>
  <c r="AU698" i="46"/>
  <c r="BK700" i="46"/>
  <c r="BP703" i="46"/>
  <c r="BK703" i="46" s="1"/>
  <c r="BA706" i="46"/>
  <c r="BC706" i="46" s="1"/>
  <c r="AX706" i="46"/>
  <c r="BE706" i="46"/>
  <c r="BT708" i="46"/>
  <c r="BC709" i="46"/>
  <c r="BP709" i="46"/>
  <c r="BK709" i="46" s="1"/>
  <c r="BQ710" i="46"/>
  <c r="Z710" i="46" s="1"/>
  <c r="AU711" i="46"/>
  <c r="AZ717" i="46"/>
  <c r="BO724" i="46"/>
  <c r="BN727" i="46"/>
  <c r="BQ727" i="46" s="1"/>
  <c r="Z727" i="46" s="1"/>
  <c r="BK727" i="46"/>
  <c r="AU727" i="46"/>
  <c r="BC731" i="46"/>
  <c r="BQ734" i="46"/>
  <c r="Z734" i="46" s="1"/>
  <c r="BR745" i="46"/>
  <c r="AD745" i="46"/>
  <c r="BB752" i="46"/>
  <c r="BF752" i="46"/>
  <c r="BA752" i="46"/>
  <c r="BC752" i="46" s="1"/>
  <c r="BO762" i="46"/>
  <c r="AU663" i="46"/>
  <c r="AY667" i="46"/>
  <c r="AY675" i="46"/>
  <c r="AY683" i="46"/>
  <c r="AY691" i="46"/>
  <c r="AY696" i="46"/>
  <c r="BE698" i="46"/>
  <c r="Z701" i="46"/>
  <c r="BE703" i="46"/>
  <c r="BP706" i="46"/>
  <c r="BK706" i="46" s="1"/>
  <c r="BG708" i="46"/>
  <c r="BH708" i="46" s="1"/>
  <c r="AY708" i="46"/>
  <c r="BE710" i="46"/>
  <c r="BB710" i="46"/>
  <c r="BA710" i="46"/>
  <c r="BC710" i="46" s="1"/>
  <c r="BD710" i="46" s="1"/>
  <c r="BP710" i="46"/>
  <c r="BK710" i="46" s="1"/>
  <c r="BT716" i="46"/>
  <c r="BP717" i="46"/>
  <c r="BK717" i="46" s="1"/>
  <c r="BQ718" i="46"/>
  <c r="Z718" i="46" s="1"/>
  <c r="AU719" i="46"/>
  <c r="AZ719" i="46" s="1"/>
  <c r="AX720" i="46"/>
  <c r="BT720" i="46" s="1"/>
  <c r="BN720" i="46"/>
  <c r="BN724" i="46"/>
  <c r="BG725" i="46"/>
  <c r="BH725" i="46" s="1"/>
  <c r="BO725" i="46"/>
  <c r="BE727" i="46"/>
  <c r="BB736" i="46"/>
  <c r="BA736" i="46"/>
  <c r="BF736" i="46"/>
  <c r="BE773" i="46"/>
  <c r="BA773" i="46"/>
  <c r="BC773" i="46" s="1"/>
  <c r="AX773" i="46"/>
  <c r="BT773" i="46" s="1"/>
  <c r="BG698" i="46"/>
  <c r="BH698" i="46" s="1"/>
  <c r="BP698" i="46"/>
  <c r="BA701" i="46"/>
  <c r="BC701" i="46" s="1"/>
  <c r="BD701" i="46" s="1"/>
  <c r="AX701" i="46"/>
  <c r="BT701" i="46" s="1"/>
  <c r="BN704" i="46"/>
  <c r="BC707" i="46"/>
  <c r="BP707" i="46"/>
  <c r="BK707" i="46" s="1"/>
  <c r="AZ707" i="46"/>
  <c r="BD707" i="46" s="1"/>
  <c r="BN713" i="46"/>
  <c r="BK713" i="46"/>
  <c r="AU713" i="46"/>
  <c r="BE713" i="46" s="1"/>
  <c r="BG716" i="46"/>
  <c r="BH716" i="46" s="1"/>
  <c r="AY716" i="46"/>
  <c r="BE718" i="46"/>
  <c r="BB718" i="46"/>
  <c r="BA718" i="46"/>
  <c r="BC718" i="46" s="1"/>
  <c r="BE719" i="46"/>
  <c r="AX728" i="46"/>
  <c r="BT728" i="46" s="1"/>
  <c r="BB735" i="46"/>
  <c r="AZ735" i="46"/>
  <c r="AD735" i="46"/>
  <c r="BR735" i="46"/>
  <c r="AB735" i="46"/>
  <c r="AY744" i="46"/>
  <c r="BT744" i="46"/>
  <c r="AY753" i="46"/>
  <c r="BT753" i="46"/>
  <c r="AB761" i="46"/>
  <c r="BN761" i="46"/>
  <c r="BQ761" i="46" s="1"/>
  <c r="Z761" i="46" s="1"/>
  <c r="BK761" i="46"/>
  <c r="AU761" i="46"/>
  <c r="BA699" i="46"/>
  <c r="BC699" i="46" s="1"/>
  <c r="BE699" i="46"/>
  <c r="AU700" i="46"/>
  <c r="AZ700" i="46" s="1"/>
  <c r="BG701" i="46"/>
  <c r="BH701" i="46" s="1"/>
  <c r="BT707" i="46"/>
  <c r="BP711" i="46"/>
  <c r="BQ711" i="46" s="1"/>
  <c r="Z711" i="46" s="1"/>
  <c r="AF711" i="46"/>
  <c r="AG711" i="46" s="1"/>
  <c r="BA714" i="46"/>
  <c r="BC714" i="46" s="1"/>
  <c r="AX714" i="46"/>
  <c r="BE714" i="46"/>
  <c r="BC715" i="46"/>
  <c r="BP715" i="46"/>
  <c r="BK715" i="46" s="1"/>
  <c r="AZ715" i="46"/>
  <c r="BP716" i="46"/>
  <c r="BN721" i="46"/>
  <c r="BQ721" i="46" s="1"/>
  <c r="Z721" i="46" s="1"/>
  <c r="AB721" i="46" s="1"/>
  <c r="BK721" i="46"/>
  <c r="AU721" i="46"/>
  <c r="AZ721" i="46" s="1"/>
  <c r="BT724" i="46"/>
  <c r="BC725" i="46"/>
  <c r="BD725" i="46" s="1"/>
  <c r="BP725" i="46"/>
  <c r="BK725" i="46" s="1"/>
  <c r="BA735" i="46"/>
  <c r="BC735" i="46" s="1"/>
  <c r="BB743" i="46"/>
  <c r="BF743" i="46"/>
  <c r="BA743" i="46"/>
  <c r="BC743" i="46" s="1"/>
  <c r="BD743" i="46" s="1"/>
  <c r="BP747" i="46"/>
  <c r="BK747" i="46" s="1"/>
  <c r="AZ747" i="46"/>
  <c r="BG747" i="46"/>
  <c r="BH747" i="46" s="1"/>
  <c r="BQ751" i="46"/>
  <c r="Z751" i="46" s="1"/>
  <c r="BA724" i="46"/>
  <c r="BC724" i="46" s="1"/>
  <c r="AZ730" i="46"/>
  <c r="BO733" i="46"/>
  <c r="BE736" i="46"/>
  <c r="BO741" i="46"/>
  <c r="BQ741" i="46" s="1"/>
  <c r="BA749" i="46"/>
  <c r="BC749" i="46" s="1"/>
  <c r="BF749" i="46"/>
  <c r="BE752" i="46"/>
  <c r="BE761" i="46"/>
  <c r="BG765" i="46"/>
  <c r="BH765" i="46" s="1"/>
  <c r="AY765" i="46"/>
  <c r="AZ765" i="46"/>
  <c r="AZ766" i="46"/>
  <c r="BD766" i="46" s="1"/>
  <c r="BG779" i="46"/>
  <c r="BH779" i="46" s="1"/>
  <c r="AY779" i="46"/>
  <c r="BP779" i="46"/>
  <c r="BK779" i="46" s="1"/>
  <c r="AZ779" i="46"/>
  <c r="AF780" i="46"/>
  <c r="AG780" i="46" s="1"/>
  <c r="BP780" i="46"/>
  <c r="BK780" i="46" s="1"/>
  <c r="BN728" i="46"/>
  <c r="BQ728" i="46" s="1"/>
  <c r="Z728" i="46" s="1"/>
  <c r="BK729" i="46"/>
  <c r="AU729" i="46"/>
  <c r="BE729" i="46" s="1"/>
  <c r="BA730" i="46"/>
  <c r="BP736" i="46"/>
  <c r="BK736" i="46" s="1"/>
  <c r="AZ736" i="46"/>
  <c r="BK738" i="46"/>
  <c r="AU738" i="46"/>
  <c r="AZ738" i="46" s="1"/>
  <c r="BN738" i="46"/>
  <c r="AX739" i="46"/>
  <c r="BT739" i="46" s="1"/>
  <c r="BA739" i="46"/>
  <c r="BC739" i="46" s="1"/>
  <c r="BP739" i="46"/>
  <c r="BK739" i="46" s="1"/>
  <c r="BQ742" i="46"/>
  <c r="Z742" i="46" s="1"/>
  <c r="BT748" i="46"/>
  <c r="BB750" i="46"/>
  <c r="BA750" i="46"/>
  <c r="BC750" i="46" s="1"/>
  <c r="Z750" i="46"/>
  <c r="BB751" i="46"/>
  <c r="BA751" i="46"/>
  <c r="BC751" i="46" s="1"/>
  <c r="BP752" i="46"/>
  <c r="AU754" i="46"/>
  <c r="BN754" i="46"/>
  <c r="BQ754" i="46" s="1"/>
  <c r="Z754" i="46" s="1"/>
  <c r="AX754" i="46"/>
  <c r="BE754" i="46"/>
  <c r="BK756" i="46"/>
  <c r="BG758" i="46"/>
  <c r="BH758" i="46" s="1"/>
  <c r="AY758" i="46"/>
  <c r="BT760" i="46"/>
  <c r="AY760" i="46"/>
  <c r="BK762" i="46"/>
  <c r="AX762" i="46"/>
  <c r="BT765" i="46"/>
  <c r="BP773" i="46"/>
  <c r="BK773" i="46" s="1"/>
  <c r="AF773" i="46"/>
  <c r="AG773" i="46" s="1"/>
  <c r="BG778" i="46"/>
  <c r="BH778" i="46" s="1"/>
  <c r="AY778" i="46"/>
  <c r="BP778" i="46"/>
  <c r="BK778" i="46" s="1"/>
  <c r="AZ778" i="46"/>
  <c r="AU708" i="46"/>
  <c r="BK708" i="46"/>
  <c r="AX709" i="46"/>
  <c r="BT709" i="46" s="1"/>
  <c r="AY712" i="46"/>
  <c r="BG712" i="46"/>
  <c r="BH712" i="46" s="1"/>
  <c r="AU716" i="46"/>
  <c r="AZ716" i="46" s="1"/>
  <c r="BK716" i="46"/>
  <c r="AX717" i="46"/>
  <c r="BT717" i="46" s="1"/>
  <c r="AY720" i="46"/>
  <c r="BG720" i="46"/>
  <c r="BH720" i="46" s="1"/>
  <c r="AX725" i="46"/>
  <c r="BT725" i="46" s="1"/>
  <c r="AF727" i="46"/>
  <c r="AG727" i="46" s="1"/>
  <c r="BG728" i="46"/>
  <c r="BH728" i="46" s="1"/>
  <c r="BB730" i="46"/>
  <c r="AY731" i="46"/>
  <c r="BP731" i="46"/>
  <c r="BK731" i="46" s="1"/>
  <c r="BF732" i="46"/>
  <c r="AU733" i="46"/>
  <c r="BE733" i="46" s="1"/>
  <c r="BK734" i="46"/>
  <c r="BG736" i="46"/>
  <c r="BH736" i="46" s="1"/>
  <c r="AY740" i="46"/>
  <c r="BA741" i="46"/>
  <c r="BC741" i="46" s="1"/>
  <c r="BF741" i="46"/>
  <c r="Z741" i="46"/>
  <c r="BN743" i="46"/>
  <c r="BQ743" i="46" s="1"/>
  <c r="Z743" i="46" s="1"/>
  <c r="BO744" i="46"/>
  <c r="AY748" i="46"/>
  <c r="BG749" i="46"/>
  <c r="BH749" i="46" s="1"/>
  <c r="AY749" i="46"/>
  <c r="BE751" i="46"/>
  <c r="BT752" i="46"/>
  <c r="AY752" i="46"/>
  <c r="BK770" i="46"/>
  <c r="BN706" i="46"/>
  <c r="BQ706" i="46" s="1"/>
  <c r="Z706" i="46" s="1"/>
  <c r="AZ712" i="46"/>
  <c r="BP712" i="46"/>
  <c r="BK712" i="46" s="1"/>
  <c r="BN714" i="46"/>
  <c r="BQ714" i="46" s="1"/>
  <c r="Z714" i="46" s="1"/>
  <c r="AB714" i="46" s="1"/>
  <c r="AZ720" i="46"/>
  <c r="BP720" i="46"/>
  <c r="BK720" i="46" s="1"/>
  <c r="BN722" i="46"/>
  <c r="BQ722" i="46" s="1"/>
  <c r="Z722" i="46" s="1"/>
  <c r="BP728" i="46"/>
  <c r="BK728" i="46" s="1"/>
  <c r="BN729" i="46"/>
  <c r="BQ729" i="46" s="1"/>
  <c r="Z729" i="46" s="1"/>
  <c r="BN730" i="46"/>
  <c r="BQ730" i="46" s="1"/>
  <c r="Z730" i="46" s="1"/>
  <c r="BC730" i="46"/>
  <c r="AZ731" i="46"/>
  <c r="BT732" i="46"/>
  <c r="BG732" i="46"/>
  <c r="BH732" i="46" s="1"/>
  <c r="AU734" i="46"/>
  <c r="AY736" i="46"/>
  <c r="AX737" i="46"/>
  <c r="BG737" i="46"/>
  <c r="BH737" i="46" s="1"/>
  <c r="BP737" i="46"/>
  <c r="BK737" i="46" s="1"/>
  <c r="AZ740" i="46"/>
  <c r="BB742" i="46"/>
  <c r="BA742" i="46"/>
  <c r="BC742" i="46" s="1"/>
  <c r="BD742" i="46" s="1"/>
  <c r="BP743" i="46"/>
  <c r="BK743" i="46" s="1"/>
  <c r="BF744" i="46"/>
  <c r="AZ748" i="46"/>
  <c r="BD748" i="46" s="1"/>
  <c r="BT749" i="46"/>
  <c r="BG750" i="46"/>
  <c r="BH750" i="46" s="1"/>
  <c r="AY750" i="46"/>
  <c r="BQ756" i="46"/>
  <c r="Z756" i="46" s="1"/>
  <c r="AZ758" i="46"/>
  <c r="BP758" i="46"/>
  <c r="BK758" i="46" s="1"/>
  <c r="BB759" i="46"/>
  <c r="BA759" i="46"/>
  <c r="BC759" i="46" s="1"/>
  <c r="AZ759" i="46"/>
  <c r="BF759" i="46"/>
  <c r="BD767" i="46"/>
  <c r="BG733" i="46"/>
  <c r="BH733" i="46" s="1"/>
  <c r="AY733" i="46"/>
  <c r="BP733" i="46"/>
  <c r="BK733" i="46" s="1"/>
  <c r="AZ739" i="46"/>
  <c r="BG741" i="46"/>
  <c r="BH741" i="46" s="1"/>
  <c r="AY741" i="46"/>
  <c r="BE743" i="46"/>
  <c r="AB745" i="46"/>
  <c r="BK745" i="46"/>
  <c r="AU745" i="46"/>
  <c r="BE745" i="46" s="1"/>
  <c r="AZ749" i="46"/>
  <c r="AY751" i="46"/>
  <c r="BT751" i="46"/>
  <c r="BK753" i="46"/>
  <c r="AU753" i="46"/>
  <c r="AX755" i="46"/>
  <c r="BE755" i="46"/>
  <c r="BA755" i="46"/>
  <c r="BR767" i="46"/>
  <c r="AB767" i="46"/>
  <c r="AD767" i="46"/>
  <c r="AY703" i="46"/>
  <c r="AZ706" i="46"/>
  <c r="AY711" i="46"/>
  <c r="AZ714" i="46"/>
  <c r="AY719" i="46"/>
  <c r="AZ722" i="46"/>
  <c r="BD722" i="46" s="1"/>
  <c r="AY727" i="46"/>
  <c r="BG729" i="46"/>
  <c r="BH729" i="46" s="1"/>
  <c r="BP729" i="46"/>
  <c r="BE730" i="46"/>
  <c r="AZ732" i="46"/>
  <c r="BD732" i="46" s="1"/>
  <c r="AZ737" i="46"/>
  <c r="BB739" i="46"/>
  <c r="BT741" i="46"/>
  <c r="BG742" i="46"/>
  <c r="BH742" i="46" s="1"/>
  <c r="AY742" i="46"/>
  <c r="BE744" i="46"/>
  <c r="AU746" i="46"/>
  <c r="BN746" i="46"/>
  <c r="BQ746" i="46" s="1"/>
  <c r="Z746" i="46" s="1"/>
  <c r="AX746" i="46"/>
  <c r="BP748" i="46"/>
  <c r="BK748" i="46" s="1"/>
  <c r="BB749" i="46"/>
  <c r="AZ750" i="46"/>
  <c r="BD750" i="46" s="1"/>
  <c r="AZ751" i="46"/>
  <c r="BD751" i="46" s="1"/>
  <c r="BC755" i="46"/>
  <c r="BQ758" i="46"/>
  <c r="Z758" i="46" s="1"/>
  <c r="BP759" i="46"/>
  <c r="BK759" i="46" s="1"/>
  <c r="AF759" i="46"/>
  <c r="AG759" i="46" s="1"/>
  <c r="BB773" i="46"/>
  <c r="BF773" i="46"/>
  <c r="AU728" i="46"/>
  <c r="BE728" i="46" s="1"/>
  <c r="AY729" i="46"/>
  <c r="BG730" i="46"/>
  <c r="BH730" i="46" s="1"/>
  <c r="BE735" i="46"/>
  <c r="BC736" i="46"/>
  <c r="BA740" i="46"/>
  <c r="BC740" i="46" s="1"/>
  <c r="BF740" i="46"/>
  <c r="BE740" i="46"/>
  <c r="BQ740" i="46"/>
  <c r="Z740" i="46" s="1"/>
  <c r="AB740" i="46" s="1"/>
  <c r="AZ741" i="46"/>
  <c r="BD741" i="46" s="1"/>
  <c r="AY743" i="46"/>
  <c r="BT743" i="46"/>
  <c r="BP744" i="46"/>
  <c r="BK744" i="46" s="1"/>
  <c r="AX747" i="46"/>
  <c r="BT747" i="46" s="1"/>
  <c r="BA747" i="46"/>
  <c r="BC747" i="46" s="1"/>
  <c r="BG748" i="46"/>
  <c r="BH748" i="46" s="1"/>
  <c r="BC757" i="46"/>
  <c r="BP757" i="46"/>
  <c r="BK757" i="46" s="1"/>
  <c r="AZ757" i="46"/>
  <c r="BG757" i="46"/>
  <c r="BH757" i="46" s="1"/>
  <c r="AY757" i="46"/>
  <c r="BQ764" i="46"/>
  <c r="Z764" i="46" s="1"/>
  <c r="BK765" i="46"/>
  <c r="BB766" i="46"/>
  <c r="BF766" i="46"/>
  <c r="AX781" i="46"/>
  <c r="BT781" i="46" s="1"/>
  <c r="BF786" i="46"/>
  <c r="BE786" i="46"/>
  <c r="BA786" i="46"/>
  <c r="BC786" i="46" s="1"/>
  <c r="BD786" i="46" s="1"/>
  <c r="BP787" i="46"/>
  <c r="BK787" i="46" s="1"/>
  <c r="AZ787" i="46"/>
  <c r="BD787" i="46" s="1"/>
  <c r="BG787" i="46"/>
  <c r="BH787" i="46" s="1"/>
  <c r="AY787" i="46"/>
  <c r="BO787" i="46"/>
  <c r="AX789" i="46"/>
  <c r="BT789" i="46" s="1"/>
  <c r="BE789" i="46"/>
  <c r="BA789" i="46"/>
  <c r="BC789" i="46" s="1"/>
  <c r="AX797" i="46"/>
  <c r="BT797" i="46" s="1"/>
  <c r="BE797" i="46"/>
  <c r="BA797" i="46"/>
  <c r="BC797" i="46" s="1"/>
  <c r="BP800" i="46"/>
  <c r="BK800" i="46" s="1"/>
  <c r="BG800" i="46"/>
  <c r="BH800" i="46" s="1"/>
  <c r="AY800" i="46"/>
  <c r="AZ755" i="46"/>
  <c r="BP755" i="46"/>
  <c r="BK755" i="46" s="1"/>
  <c r="BC756" i="46"/>
  <c r="BA758" i="46"/>
  <c r="BC758" i="46" s="1"/>
  <c r="BT759" i="46"/>
  <c r="AZ763" i="46"/>
  <c r="BP763" i="46"/>
  <c r="BK763" i="46" s="1"/>
  <c r="BN766" i="46"/>
  <c r="BQ766" i="46" s="1"/>
  <c r="Z766" i="46" s="1"/>
  <c r="BA769" i="46"/>
  <c r="BC769" i="46" s="1"/>
  <c r="AX769" i="46"/>
  <c r="AZ770" i="46"/>
  <c r="BD770" i="46" s="1"/>
  <c r="BT779" i="46"/>
  <c r="BK788" i="46"/>
  <c r="AU788" i="46"/>
  <c r="BN788" i="46"/>
  <c r="BQ788" i="46" s="1"/>
  <c r="Z789" i="46"/>
  <c r="AB789" i="46" s="1"/>
  <c r="BT792" i="46"/>
  <c r="BQ803" i="46"/>
  <c r="Z803" i="46" s="1"/>
  <c r="BQ805" i="46"/>
  <c r="BR825" i="46"/>
  <c r="AD825" i="46"/>
  <c r="AB825" i="46"/>
  <c r="AZ744" i="46"/>
  <c r="BD744" i="46" s="1"/>
  <c r="AZ752" i="46"/>
  <c r="BB758" i="46"/>
  <c r="AZ760" i="46"/>
  <c r="BN762" i="46"/>
  <c r="BA763" i="46"/>
  <c r="BC763" i="46" s="1"/>
  <c r="BG766" i="46"/>
  <c r="BH766" i="46" s="1"/>
  <c r="BE767" i="46"/>
  <c r="BN768" i="46"/>
  <c r="AU768" i="46"/>
  <c r="BE768" i="46" s="1"/>
  <c r="BB770" i="46"/>
  <c r="BA771" i="46"/>
  <c r="BC771" i="46" s="1"/>
  <c r="BD771" i="46" s="1"/>
  <c r="BC772" i="46"/>
  <c r="BD772" i="46" s="1"/>
  <c r="BN774" i="46"/>
  <c r="BQ774" i="46" s="1"/>
  <c r="Z774" i="46" s="1"/>
  <c r="AY775" i="46"/>
  <c r="BB778" i="46"/>
  <c r="BO779" i="46"/>
  <c r="BQ779" i="46" s="1"/>
  <c r="AZ780" i="46"/>
  <c r="BQ782" i="46"/>
  <c r="Z782" i="46" s="1"/>
  <c r="AB782" i="46" s="1"/>
  <c r="BO784" i="46"/>
  <c r="BC785" i="46"/>
  <c r="BD785" i="46" s="1"/>
  <c r="BP792" i="46"/>
  <c r="BK792" i="46" s="1"/>
  <c r="BG792" i="46"/>
  <c r="BH792" i="46" s="1"/>
  <c r="AY792" i="46"/>
  <c r="BD801" i="46"/>
  <c r="BR801" i="46"/>
  <c r="AD801" i="46"/>
  <c r="BF802" i="46"/>
  <c r="BE802" i="46"/>
  <c r="BB802" i="46"/>
  <c r="BA802" i="46"/>
  <c r="BC802" i="46" s="1"/>
  <c r="AZ802" i="46"/>
  <c r="Z805" i="46"/>
  <c r="AB805" i="46" s="1"/>
  <c r="BA760" i="46"/>
  <c r="BC760" i="46" s="1"/>
  <c r="BT761" i="46"/>
  <c r="BA765" i="46"/>
  <c r="BC765" i="46" s="1"/>
  <c r="BG771" i="46"/>
  <c r="BH771" i="46" s="1"/>
  <c r="AY771" i="46"/>
  <c r="AZ773" i="46"/>
  <c r="BD773" i="46" s="1"/>
  <c r="BF774" i="46"/>
  <c r="AX776" i="46"/>
  <c r="BP777" i="46"/>
  <c r="BK777" i="46" s="1"/>
  <c r="AX784" i="46"/>
  <c r="BT784" i="46" s="1"/>
  <c r="BQ786" i="46"/>
  <c r="Z786" i="46" s="1"/>
  <c r="BC793" i="46"/>
  <c r="BQ795" i="46"/>
  <c r="BK796" i="46"/>
  <c r="AU796" i="46"/>
  <c r="AZ796" i="46"/>
  <c r="AB796" i="46"/>
  <c r="BN796" i="46"/>
  <c r="BQ796" i="46" s="1"/>
  <c r="Z796" i="46" s="1"/>
  <c r="BP746" i="46"/>
  <c r="BK746" i="46" s="1"/>
  <c r="BF748" i="46"/>
  <c r="AZ754" i="46"/>
  <c r="BP754" i="46"/>
  <c r="BK754" i="46" s="1"/>
  <c r="BF756" i="46"/>
  <c r="BP762" i="46"/>
  <c r="BF764" i="46"/>
  <c r="BO765" i="46"/>
  <c r="BQ765" i="46" s="1"/>
  <c r="Z765" i="46" s="1"/>
  <c r="BP768" i="46"/>
  <c r="BK768" i="46" s="1"/>
  <c r="AZ769" i="46"/>
  <c r="BN770" i="46"/>
  <c r="BQ770" i="46" s="1"/>
  <c r="Z770" i="46" s="1"/>
  <c r="BT771" i="46"/>
  <c r="BF772" i="46"/>
  <c r="BE774" i="46"/>
  <c r="BP776" i="46"/>
  <c r="BK776" i="46" s="1"/>
  <c r="BE779" i="46"/>
  <c r="BK783" i="46"/>
  <c r="AU783" i="46"/>
  <c r="AZ783" i="46" s="1"/>
  <c r="BN783" i="46"/>
  <c r="BQ783" i="46" s="1"/>
  <c r="Z783" i="46" s="1"/>
  <c r="BP784" i="46"/>
  <c r="BG784" i="46"/>
  <c r="BH784" i="46" s="1"/>
  <c r="AY784" i="46"/>
  <c r="BP786" i="46"/>
  <c r="BK786" i="46" s="1"/>
  <c r="BD793" i="46"/>
  <c r="BQ793" i="46"/>
  <c r="Z793" i="46" s="1"/>
  <c r="BF794" i="46"/>
  <c r="BE794" i="46"/>
  <c r="BB794" i="46"/>
  <c r="BA794" i="46"/>
  <c r="BC794" i="46" s="1"/>
  <c r="AZ794" i="46"/>
  <c r="BF770" i="46"/>
  <c r="BA770" i="46"/>
  <c r="BC770" i="46" s="1"/>
  <c r="BF779" i="46"/>
  <c r="BN781" i="46"/>
  <c r="BQ781" i="46" s="1"/>
  <c r="Z781" i="46" s="1"/>
  <c r="BQ789" i="46"/>
  <c r="BQ797" i="46"/>
  <c r="Z797" i="46" s="1"/>
  <c r="BE799" i="46"/>
  <c r="AF802" i="46"/>
  <c r="AG802" i="46" s="1"/>
  <c r="BP802" i="46"/>
  <c r="BK802" i="46" s="1"/>
  <c r="AB756" i="46"/>
  <c r="AZ756" i="46"/>
  <c r="BE763" i="46"/>
  <c r="AZ764" i="46"/>
  <c r="BK766" i="46"/>
  <c r="BQ771" i="46"/>
  <c r="Z771" i="46" s="1"/>
  <c r="AB771" i="46" s="1"/>
  <c r="BG772" i="46"/>
  <c r="BH772" i="46" s="1"/>
  <c r="AY772" i="46"/>
  <c r="BN773" i="46"/>
  <c r="BT774" i="46"/>
  <c r="BK775" i="46"/>
  <c r="AU775" i="46"/>
  <c r="AZ775" i="46" s="1"/>
  <c r="BC777" i="46"/>
  <c r="BD777" i="46" s="1"/>
  <c r="BF778" i="46"/>
  <c r="BA778" i="46"/>
  <c r="BC778" i="46" s="1"/>
  <c r="Z779" i="46"/>
  <c r="BB780" i="46"/>
  <c r="BE780" i="46"/>
  <c r="BA782" i="46"/>
  <c r="BC782" i="46" s="1"/>
  <c r="BE782" i="46"/>
  <c r="BQ790" i="46"/>
  <c r="Z790" i="46" s="1"/>
  <c r="BK791" i="46"/>
  <c r="BQ792" i="46"/>
  <c r="Z792" i="46" s="1"/>
  <c r="Z795" i="46"/>
  <c r="BQ818" i="46"/>
  <c r="Z818" i="46" s="1"/>
  <c r="BK818" i="46"/>
  <c r="AZ745" i="46"/>
  <c r="AU762" i="46"/>
  <c r="BE762" i="46" s="1"/>
  <c r="BE769" i="46"/>
  <c r="BT772" i="46"/>
  <c r="BK774" i="46"/>
  <c r="BT778" i="46"/>
  <c r="BA779" i="46"/>
  <c r="BC779" i="46" s="1"/>
  <c r="AU781" i="46"/>
  <c r="AZ781" i="46" s="1"/>
  <c r="BK781" i="46"/>
  <c r="BE784" i="46"/>
  <c r="BP785" i="46"/>
  <c r="BK785" i="46" s="1"/>
  <c r="BA787" i="46"/>
  <c r="BC787" i="46" s="1"/>
  <c r="Z788" i="46"/>
  <c r="BF789" i="46"/>
  <c r="BB789" i="46"/>
  <c r="AF794" i="46"/>
  <c r="AG794" i="46" s="1"/>
  <c r="BP794" i="46"/>
  <c r="BK794" i="46" s="1"/>
  <c r="AX783" i="46"/>
  <c r="AY786" i="46"/>
  <c r="AZ789" i="46"/>
  <c r="AX791" i="46"/>
  <c r="BN791" i="46"/>
  <c r="BQ791" i="46" s="1"/>
  <c r="Z791" i="46" s="1"/>
  <c r="BA792" i="46"/>
  <c r="BC792" i="46" s="1"/>
  <c r="AY794" i="46"/>
  <c r="BB795" i="46"/>
  <c r="AB797" i="46"/>
  <c r="AZ797" i="46"/>
  <c r="AX799" i="46"/>
  <c r="BN799" i="46"/>
  <c r="BQ799" i="46" s="1"/>
  <c r="Z799" i="46" s="1"/>
  <c r="BA800" i="46"/>
  <c r="BC800" i="46" s="1"/>
  <c r="AY802" i="46"/>
  <c r="BB803" i="46"/>
  <c r="AZ805" i="46"/>
  <c r="BD805" i="46" s="1"/>
  <c r="BE809" i="46"/>
  <c r="BG810" i="46"/>
  <c r="BH810" i="46" s="1"/>
  <c r="AY810" i="46"/>
  <c r="BQ811" i="46"/>
  <c r="Z811" i="46" s="1"/>
  <c r="AB811" i="46" s="1"/>
  <c r="AZ813" i="46"/>
  <c r="BD813" i="46" s="1"/>
  <c r="AX814" i="46"/>
  <c r="BN815" i="46"/>
  <c r="BQ815" i="46" s="1"/>
  <c r="Z815" i="46" s="1"/>
  <c r="BK815" i="46"/>
  <c r="AU815" i="46"/>
  <c r="BB816" i="46"/>
  <c r="AZ818" i="46"/>
  <c r="BF819" i="46"/>
  <c r="AY831" i="46"/>
  <c r="BT831" i="46"/>
  <c r="BQ832" i="46"/>
  <c r="BQ833" i="46"/>
  <c r="Z833" i="46" s="1"/>
  <c r="BQ836" i="46"/>
  <c r="BB837" i="46"/>
  <c r="BF837" i="46"/>
  <c r="BN804" i="46"/>
  <c r="BQ804" i="46" s="1"/>
  <c r="Z804" i="46" s="1"/>
  <c r="BA805" i="46"/>
  <c r="BC805" i="46" s="1"/>
  <c r="BE808" i="46"/>
  <c r="BF813" i="46"/>
  <c r="AX815" i="46"/>
  <c r="BG817" i="46"/>
  <c r="BH817" i="46" s="1"/>
  <c r="BP817" i="46"/>
  <c r="BA818" i="46"/>
  <c r="BC818" i="46" s="1"/>
  <c r="BA819" i="46"/>
  <c r="BQ820" i="46"/>
  <c r="Z820" i="46" s="1"/>
  <c r="AZ821" i="46"/>
  <c r="AU822" i="46"/>
  <c r="BC827" i="46"/>
  <c r="BP827" i="46"/>
  <c r="BK827" i="46" s="1"/>
  <c r="AZ827" i="46"/>
  <c r="BD827" i="46" s="1"/>
  <c r="BG827" i="46"/>
  <c r="BH827" i="46" s="1"/>
  <c r="AU776" i="46"/>
  <c r="AZ776" i="46" s="1"/>
  <c r="AX777" i="46"/>
  <c r="AY780" i="46"/>
  <c r="AU784" i="46"/>
  <c r="BK784" i="46"/>
  <c r="AX785" i="46"/>
  <c r="AY788" i="46"/>
  <c r="BE790" i="46"/>
  <c r="AU792" i="46"/>
  <c r="AX793" i="46"/>
  <c r="BT793" i="46" s="1"/>
  <c r="AY796" i="46"/>
  <c r="BB797" i="46"/>
  <c r="BE798" i="46"/>
  <c r="AU800" i="46"/>
  <c r="AX801" i="46"/>
  <c r="BT801" i="46" s="1"/>
  <c r="AY804" i="46"/>
  <c r="BB805" i="46"/>
  <c r="BP806" i="46"/>
  <c r="BK806" i="46" s="1"/>
  <c r="BE806" i="46"/>
  <c r="BN807" i="46"/>
  <c r="AU807" i="46"/>
  <c r="BE807" i="46" s="1"/>
  <c r="BP807" i="46"/>
  <c r="BK807" i="46" s="1"/>
  <c r="BA808" i="46"/>
  <c r="BC808" i="46" s="1"/>
  <c r="AX808" i="46"/>
  <c r="BG808" i="46"/>
  <c r="BH808" i="46" s="1"/>
  <c r="BP808" i="46"/>
  <c r="BK808" i="46" s="1"/>
  <c r="BG809" i="46"/>
  <c r="BH809" i="46" s="1"/>
  <c r="AZ810" i="46"/>
  <c r="BF811" i="46"/>
  <c r="BE813" i="46"/>
  <c r="BB818" i="46"/>
  <c r="BG819" i="46"/>
  <c r="BH819" i="46" s="1"/>
  <c r="BA832" i="46"/>
  <c r="BC832" i="46" s="1"/>
  <c r="AX832" i="46"/>
  <c r="BE832" i="46"/>
  <c r="Z832" i="46"/>
  <c r="AB832" i="46" s="1"/>
  <c r="BK834" i="46"/>
  <c r="Z836" i="46"/>
  <c r="BQ838" i="46"/>
  <c r="Z838" i="46" s="1"/>
  <c r="BQ853" i="46"/>
  <c r="Z853" i="46" s="1"/>
  <c r="AX790" i="46"/>
  <c r="BG793" i="46"/>
  <c r="BH793" i="46" s="1"/>
  <c r="AX798" i="46"/>
  <c r="BG801" i="46"/>
  <c r="BH801" i="46" s="1"/>
  <c r="AZ804" i="46"/>
  <c r="AX806" i="46"/>
  <c r="BP809" i="46"/>
  <c r="BE816" i="46"/>
  <c r="BT817" i="46"/>
  <c r="AX819" i="46"/>
  <c r="BT819" i="46" s="1"/>
  <c r="BF820" i="46"/>
  <c r="BE820" i="46"/>
  <c r="BB820" i="46"/>
  <c r="BA820" i="46"/>
  <c r="BC820" i="46" s="1"/>
  <c r="BD820" i="46" s="1"/>
  <c r="BA821" i="46"/>
  <c r="BC821" i="46" s="1"/>
  <c r="BP822" i="46"/>
  <c r="BK822" i="46" s="1"/>
  <c r="AZ822" i="46"/>
  <c r="BG822" i="46"/>
  <c r="BH822" i="46" s="1"/>
  <c r="AY822" i="46"/>
  <c r="BB824" i="46"/>
  <c r="BF824" i="46"/>
  <c r="BD825" i="46"/>
  <c r="AZ829" i="46"/>
  <c r="BP837" i="46"/>
  <c r="AF837" i="46"/>
  <c r="AG837" i="46" s="1"/>
  <c r="BK838" i="46"/>
  <c r="BN839" i="46"/>
  <c r="BQ839" i="46" s="1"/>
  <c r="Z839" i="46" s="1"/>
  <c r="BK839" i="46"/>
  <c r="AU839" i="46"/>
  <c r="AZ839" i="46" s="1"/>
  <c r="BD846" i="46"/>
  <c r="BQ847" i="46"/>
  <c r="Z847" i="46" s="1"/>
  <c r="BG811" i="46"/>
  <c r="BH811" i="46" s="1"/>
  <c r="AY811" i="46"/>
  <c r="BE818" i="46"/>
  <c r="BA824" i="46"/>
  <c r="BC824" i="46" s="1"/>
  <c r="AX824" i="46"/>
  <c r="BE824" i="46"/>
  <c r="BB829" i="46"/>
  <c r="BF829" i="46"/>
  <c r="AY839" i="46"/>
  <c r="BT839" i="46"/>
  <c r="BR840" i="46"/>
  <c r="AD840" i="46"/>
  <c r="AZ774" i="46"/>
  <c r="BD774" i="46" s="1"/>
  <c r="BN776" i="46"/>
  <c r="BQ776" i="46" s="1"/>
  <c r="Z776" i="46" s="1"/>
  <c r="AZ782" i="46"/>
  <c r="BN784" i="46"/>
  <c r="AZ790" i="46"/>
  <c r="BD790" i="46" s="1"/>
  <c r="AU791" i="46"/>
  <c r="AZ791" i="46" s="1"/>
  <c r="BN792" i="46"/>
  <c r="AY795" i="46"/>
  <c r="BG795" i="46"/>
  <c r="BH795" i="46" s="1"/>
  <c r="AZ798" i="46"/>
  <c r="BD798" i="46" s="1"/>
  <c r="AU799" i="46"/>
  <c r="AZ799" i="46" s="1"/>
  <c r="BN800" i="46"/>
  <c r="BQ800" i="46" s="1"/>
  <c r="Z800" i="46" s="1"/>
  <c r="AY803" i="46"/>
  <c r="BG803" i="46"/>
  <c r="BH803" i="46" s="1"/>
  <c r="BE805" i="46"/>
  <c r="AZ806" i="46"/>
  <c r="BD806" i="46" s="1"/>
  <c r="AY807" i="46"/>
  <c r="AZ808" i="46"/>
  <c r="AZ809" i="46"/>
  <c r="BN810" i="46"/>
  <c r="BQ810" i="46" s="1"/>
  <c r="Z810" i="46" s="1"/>
  <c r="BC810" i="46"/>
  <c r="BP810" i="46"/>
  <c r="BK810" i="46" s="1"/>
  <c r="AX811" i="46"/>
  <c r="BT811" i="46" s="1"/>
  <c r="AU812" i="46"/>
  <c r="AZ812" i="46" s="1"/>
  <c r="BA813" i="46"/>
  <c r="BC813" i="46" s="1"/>
  <c r="BT813" i="46"/>
  <c r="AU814" i="46"/>
  <c r="BA816" i="46"/>
  <c r="BC816" i="46" s="1"/>
  <c r="AX816" i="46"/>
  <c r="BT816" i="46" s="1"/>
  <c r="AZ817" i="46"/>
  <c r="BC819" i="46"/>
  <c r="BD819" i="46" s="1"/>
  <c r="BP821" i="46"/>
  <c r="AF821" i="46"/>
  <c r="AG821" i="46" s="1"/>
  <c r="AY821" i="46"/>
  <c r="BT821" i="46"/>
  <c r="BN823" i="46"/>
  <c r="BQ823" i="46" s="1"/>
  <c r="Z823" i="46" s="1"/>
  <c r="AB823" i="46" s="1"/>
  <c r="BK823" i="46"/>
  <c r="AU823" i="46"/>
  <c r="BA829" i="46"/>
  <c r="BC829" i="46" s="1"/>
  <c r="BC835" i="46"/>
  <c r="BP835" i="46"/>
  <c r="BK835" i="46" s="1"/>
  <c r="AZ835" i="46"/>
  <c r="BG835" i="46"/>
  <c r="BH835" i="46" s="1"/>
  <c r="BQ850" i="46"/>
  <c r="Z850" i="46" s="1"/>
  <c r="AZ795" i="46"/>
  <c r="BD795" i="46" s="1"/>
  <c r="AZ803" i="46"/>
  <c r="BD803" i="46" s="1"/>
  <c r="AU804" i="46"/>
  <c r="AZ807" i="46"/>
  <c r="BB808" i="46"/>
  <c r="BE810" i="46"/>
  <c r="AZ811" i="46"/>
  <c r="BK813" i="46"/>
  <c r="BP816" i="46"/>
  <c r="BK816" i="46" s="1"/>
  <c r="AZ816" i="46"/>
  <c r="BD816" i="46" s="1"/>
  <c r="BG818" i="46"/>
  <c r="BH818" i="46" s="1"/>
  <c r="AY818" i="46"/>
  <c r="BO819" i="46"/>
  <c r="BQ819" i="46" s="1"/>
  <c r="Z819" i="46" s="1"/>
  <c r="AX823" i="46"/>
  <c r="BE823" i="46"/>
  <c r="BA840" i="46"/>
  <c r="BC840" i="46" s="1"/>
  <c r="AX840" i="46"/>
  <c r="BE840" i="46"/>
  <c r="AB853" i="46"/>
  <c r="AY773" i="46"/>
  <c r="AY781" i="46"/>
  <c r="AY789" i="46"/>
  <c r="AY797" i="46"/>
  <c r="AY805" i="46"/>
  <c r="BC811" i="46"/>
  <c r="BP812" i="46"/>
  <c r="BQ812" i="46" s="1"/>
  <c r="Z812" i="46" s="1"/>
  <c r="BP814" i="46"/>
  <c r="BQ814" i="46" s="1"/>
  <c r="Z814" i="46" s="1"/>
  <c r="BT818" i="46"/>
  <c r="BE819" i="46"/>
  <c r="BP829" i="46"/>
  <c r="AF829" i="46"/>
  <c r="AG829" i="46" s="1"/>
  <c r="BN831" i="46"/>
  <c r="BQ831" i="46" s="1"/>
  <c r="Z831" i="46" s="1"/>
  <c r="AB831" i="46" s="1"/>
  <c r="BK831" i="46"/>
  <c r="AU831" i="46"/>
  <c r="BE831" i="46" s="1"/>
  <c r="BC826" i="46"/>
  <c r="AX827" i="46"/>
  <c r="BF827" i="46"/>
  <c r="BA828" i="46"/>
  <c r="BC828" i="46" s="1"/>
  <c r="BD828" i="46" s="1"/>
  <c r="BT829" i="46"/>
  <c r="AY830" i="46"/>
  <c r="BG830" i="46"/>
  <c r="BH830" i="46" s="1"/>
  <c r="BC834" i="46"/>
  <c r="AX835" i="46"/>
  <c r="BT835" i="46" s="1"/>
  <c r="BF835" i="46"/>
  <c r="BA836" i="46"/>
  <c r="BC836" i="46" s="1"/>
  <c r="BT837" i="46"/>
  <c r="AY838" i="46"/>
  <c r="BG838" i="46"/>
  <c r="BH838" i="46" s="1"/>
  <c r="BB841" i="46"/>
  <c r="AY842" i="46"/>
  <c r="BP842" i="46"/>
  <c r="BK842" i="46" s="1"/>
  <c r="BF843" i="46"/>
  <c r="AU844" i="46"/>
  <c r="AZ844" i="46" s="1"/>
  <c r="BK845" i="46"/>
  <c r="AX847" i="46"/>
  <c r="BT847" i="46" s="1"/>
  <c r="BG847" i="46"/>
  <c r="BH847" i="46" s="1"/>
  <c r="AY848" i="46"/>
  <c r="AZ849" i="46"/>
  <c r="AU852" i="46"/>
  <c r="BN852" i="46"/>
  <c r="AF853" i="46"/>
  <c r="AG853" i="46" s="1"/>
  <c r="AF854" i="46"/>
  <c r="AG854" i="46" s="1"/>
  <c r="BA858" i="46"/>
  <c r="BC858" i="46" s="1"/>
  <c r="BP864" i="46"/>
  <c r="BK864" i="46" s="1"/>
  <c r="BG864" i="46"/>
  <c r="BH864" i="46" s="1"/>
  <c r="AY864" i="46"/>
  <c r="BE867" i="46"/>
  <c r="BB867" i="46"/>
  <c r="BA867" i="46"/>
  <c r="BC867" i="46" s="1"/>
  <c r="AZ867" i="46"/>
  <c r="BD867" i="46" s="1"/>
  <c r="BF867" i="46"/>
  <c r="AB871" i="46"/>
  <c r="BE821" i="46"/>
  <c r="BB828" i="46"/>
  <c r="BE829" i="46"/>
  <c r="BP830" i="46"/>
  <c r="BK830" i="46" s="1"/>
  <c r="BF832" i="46"/>
  <c r="BB836" i="46"/>
  <c r="BE837" i="46"/>
  <c r="AB838" i="46"/>
  <c r="BP838" i="46"/>
  <c r="BF840" i="46"/>
  <c r="BN841" i="46"/>
  <c r="BQ841" i="46" s="1"/>
  <c r="Z841" i="46" s="1"/>
  <c r="BC841" i="46"/>
  <c r="BD841" i="46" s="1"/>
  <c r="AZ842" i="46"/>
  <c r="BT843" i="46"/>
  <c r="BG843" i="46"/>
  <c r="BH843" i="46" s="1"/>
  <c r="BN844" i="46"/>
  <c r="AU845" i="46"/>
  <c r="AZ845" i="46" s="1"/>
  <c r="BB849" i="46"/>
  <c r="BB850" i="46"/>
  <c r="AX853" i="46"/>
  <c r="BG857" i="46"/>
  <c r="BH857" i="46" s="1"/>
  <c r="AY857" i="46"/>
  <c r="BG858" i="46"/>
  <c r="BH858" i="46" s="1"/>
  <c r="AY858" i="46"/>
  <c r="BE860" i="46"/>
  <c r="BT865" i="46"/>
  <c r="BO865" i="46"/>
  <c r="BQ870" i="46"/>
  <c r="Z870" i="46" s="1"/>
  <c r="BQ873" i="46"/>
  <c r="BA874" i="46"/>
  <c r="BF874" i="46"/>
  <c r="BE874" i="46"/>
  <c r="BB874" i="46"/>
  <c r="BQ881" i="46"/>
  <c r="Z881" i="46" s="1"/>
  <c r="AY843" i="46"/>
  <c r="BP843" i="46"/>
  <c r="BK843" i="46" s="1"/>
  <c r="BG844" i="46"/>
  <c r="BH844" i="46" s="1"/>
  <c r="AY844" i="46"/>
  <c r="BP844" i="46"/>
  <c r="BK844" i="46" s="1"/>
  <c r="BE845" i="46"/>
  <c r="AB849" i="46"/>
  <c r="BC849" i="46"/>
  <c r="AU851" i="46"/>
  <c r="BG852" i="46"/>
  <c r="BH852" i="46" s="1"/>
  <c r="AY852" i="46"/>
  <c r="BP855" i="46"/>
  <c r="BQ855" i="46" s="1"/>
  <c r="Z855" i="46" s="1"/>
  <c r="AZ857" i="46"/>
  <c r="BQ857" i="46"/>
  <c r="Z857" i="46" s="1"/>
  <c r="BG865" i="46"/>
  <c r="BH865" i="46" s="1"/>
  <c r="AY865" i="46"/>
  <c r="AF867" i="46"/>
  <c r="AG867" i="46" s="1"/>
  <c r="BP867" i="46"/>
  <c r="BK867" i="46" s="1"/>
  <c r="BT870" i="46"/>
  <c r="AY870" i="46"/>
  <c r="BQ877" i="46"/>
  <c r="Z877" i="46" s="1"/>
  <c r="AZ824" i="46"/>
  <c r="BD824" i="46" s="1"/>
  <c r="BF826" i="46"/>
  <c r="BN826" i="46"/>
  <c r="BQ826" i="46" s="1"/>
  <c r="Z826" i="46" s="1"/>
  <c r="AZ832" i="46"/>
  <c r="BD832" i="46" s="1"/>
  <c r="BF834" i="46"/>
  <c r="BN834" i="46"/>
  <c r="BQ834" i="46" s="1"/>
  <c r="Z834" i="46" s="1"/>
  <c r="BE839" i="46"/>
  <c r="AB840" i="46"/>
  <c r="AZ840" i="46"/>
  <c r="BE841" i="46"/>
  <c r="AZ843" i="46"/>
  <c r="BN845" i="46"/>
  <c r="BQ845" i="46" s="1"/>
  <c r="Z845" i="46" s="1"/>
  <c r="BN849" i="46"/>
  <c r="BQ849" i="46" s="1"/>
  <c r="Z849" i="46" s="1"/>
  <c r="BE850" i="46"/>
  <c r="BP851" i="46"/>
  <c r="BK851" i="46" s="1"/>
  <c r="AZ853" i="46"/>
  <c r="AX855" i="46"/>
  <c r="BP856" i="46"/>
  <c r="BK856" i="46" s="1"/>
  <c r="BB857" i="46"/>
  <c r="AZ858" i="46"/>
  <c r="AZ859" i="46"/>
  <c r="AX860" i="46"/>
  <c r="BT860" i="46" s="1"/>
  <c r="AZ865" i="46"/>
  <c r="BP865" i="46"/>
  <c r="BK865" i="46" s="1"/>
  <c r="BB866" i="46"/>
  <c r="BF866" i="46"/>
  <c r="BE866" i="46"/>
  <c r="Z873" i="46"/>
  <c r="AY826" i="46"/>
  <c r="BG826" i="46"/>
  <c r="BH826" i="46" s="1"/>
  <c r="BE828" i="46"/>
  <c r="AU830" i="46"/>
  <c r="AZ830" i="46" s="1"/>
  <c r="AY834" i="46"/>
  <c r="BG834" i="46"/>
  <c r="BH834" i="46" s="1"/>
  <c r="BE836" i="46"/>
  <c r="AU838" i="46"/>
  <c r="BG841" i="46"/>
  <c r="BH841" i="46" s="1"/>
  <c r="BA843" i="46"/>
  <c r="BC843" i="46" s="1"/>
  <c r="BG845" i="46"/>
  <c r="BH845" i="46" s="1"/>
  <c r="BE846" i="46"/>
  <c r="BE849" i="46"/>
  <c r="BA850" i="46"/>
  <c r="BC850" i="46" s="1"/>
  <c r="BD850" i="46" s="1"/>
  <c r="BG851" i="46"/>
  <c r="BH851" i="46" s="1"/>
  <c r="AY851" i="46"/>
  <c r="BA853" i="46"/>
  <c r="BC853" i="46" s="1"/>
  <c r="BK853" i="46"/>
  <c r="BN854" i="46"/>
  <c r="BQ854" i="46" s="1"/>
  <c r="Z854" i="46" s="1"/>
  <c r="AU856" i="46"/>
  <c r="BN856" i="46"/>
  <c r="BA859" i="46"/>
  <c r="BC859" i="46" s="1"/>
  <c r="BA863" i="46"/>
  <c r="BC863" i="46" s="1"/>
  <c r="BQ876" i="46"/>
  <c r="Z876" i="46" s="1"/>
  <c r="BT877" i="46"/>
  <c r="AY877" i="46"/>
  <c r="AZ826" i="46"/>
  <c r="BD826" i="46" s="1"/>
  <c r="AZ834" i="46"/>
  <c r="BD834" i="46" s="1"/>
  <c r="BE842" i="46"/>
  <c r="AY845" i="46"/>
  <c r="AU847" i="46"/>
  <c r="AU848" i="46"/>
  <c r="BA848" i="46" s="1"/>
  <c r="BC848" i="46" s="1"/>
  <c r="BN848" i="46"/>
  <c r="BQ848" i="46" s="1"/>
  <c r="Z848" i="46" s="1"/>
  <c r="AB848" i="46" s="1"/>
  <c r="BP848" i="46"/>
  <c r="BK848" i="46" s="1"/>
  <c r="AX849" i="46"/>
  <c r="BA849" i="46"/>
  <c r="BG849" i="46"/>
  <c r="BH849" i="46" s="1"/>
  <c r="BT851" i="46"/>
  <c r="AU854" i="46"/>
  <c r="BA854" i="46" s="1"/>
  <c r="BC854" i="46" s="1"/>
  <c r="BT856" i="46"/>
  <c r="BE857" i="46"/>
  <c r="BE858" i="46"/>
  <c r="BQ863" i="46"/>
  <c r="Z863" i="46" s="1"/>
  <c r="AB863" i="46" s="1"/>
  <c r="BO844" i="46"/>
  <c r="BO852" i="46"/>
  <c r="BQ852" i="46" s="1"/>
  <c r="Z852" i="46" s="1"/>
  <c r="AX854" i="46"/>
  <c r="BN857" i="46"/>
  <c r="BF858" i="46"/>
  <c r="BP858" i="46"/>
  <c r="BP859" i="46"/>
  <c r="BK859" i="46" s="1"/>
  <c r="BO860" i="46"/>
  <c r="BQ860" i="46" s="1"/>
  <c r="Z860" i="46" s="1"/>
  <c r="BK861" i="46"/>
  <c r="AU861" i="46"/>
  <c r="BA861" i="46" s="1"/>
  <c r="BC861" i="46" s="1"/>
  <c r="BO861" i="46"/>
  <c r="BQ861" i="46" s="1"/>
  <c r="Z861" i="46" s="1"/>
  <c r="BN862" i="46"/>
  <c r="BQ862" i="46" s="1"/>
  <c r="Z862" i="46" s="1"/>
  <c r="BK862" i="46"/>
  <c r="AU862" i="46"/>
  <c r="BQ866" i="46"/>
  <c r="Z866" i="46" s="1"/>
  <c r="BK875" i="46"/>
  <c r="BT876" i="46"/>
  <c r="AY876" i="46"/>
  <c r="BQ883" i="46"/>
  <c r="Z883" i="46" s="1"/>
  <c r="BQ842" i="46"/>
  <c r="Z842" i="46" s="1"/>
  <c r="AB842" i="46" s="1"/>
  <c r="BP847" i="46"/>
  <c r="BK847" i="46" s="1"/>
  <c r="AY850" i="46"/>
  <c r="BE859" i="46"/>
  <c r="BB859" i="46"/>
  <c r="BT861" i="46"/>
  <c r="AX862" i="46"/>
  <c r="BD866" i="46"/>
  <c r="BR871" i="46"/>
  <c r="AD871" i="46"/>
  <c r="BA868" i="46"/>
  <c r="BC868" i="46" s="1"/>
  <c r="BE873" i="46"/>
  <c r="BA875" i="46"/>
  <c r="BC875" i="46" s="1"/>
  <c r="AF877" i="46"/>
  <c r="AG877" i="46" s="1"/>
  <c r="BE881" i="46"/>
  <c r="BF882" i="46"/>
  <c r="BG883" i="46"/>
  <c r="BH883" i="46" s="1"/>
  <c r="AY883" i="46"/>
  <c r="BQ885" i="46"/>
  <c r="Z885" i="46" s="1"/>
  <c r="BQ897" i="46"/>
  <c r="Z897" i="46" s="1"/>
  <c r="AU855" i="46"/>
  <c r="BK855" i="46"/>
  <c r="BA857" i="46"/>
  <c r="BC857" i="46" s="1"/>
  <c r="AY859" i="46"/>
  <c r="AU863" i="46"/>
  <c r="BE863" i="46" s="1"/>
  <c r="BK863" i="46"/>
  <c r="BN864" i="46"/>
  <c r="BQ864" i="46" s="1"/>
  <c r="Z864" i="46" s="1"/>
  <c r="BA865" i="46"/>
  <c r="BC865" i="46" s="1"/>
  <c r="AY867" i="46"/>
  <c r="BB868" i="46"/>
  <c r="AB870" i="46"/>
  <c r="AU871" i="46"/>
  <c r="BE871" i="46" s="1"/>
  <c r="BK871" i="46"/>
  <c r="AZ872" i="46"/>
  <c r="BC874" i="46"/>
  <c r="BO875" i="46"/>
  <c r="BB875" i="46"/>
  <c r="AZ876" i="46"/>
  <c r="AY878" i="46"/>
  <c r="BN880" i="46"/>
  <c r="BQ880" i="46" s="1"/>
  <c r="Z880" i="46" s="1"/>
  <c r="AB880" i="46" s="1"/>
  <c r="AU880" i="46"/>
  <c r="BA880" i="46" s="1"/>
  <c r="BC880" i="46" s="1"/>
  <c r="BP880" i="46"/>
  <c r="BK880" i="46" s="1"/>
  <c r="BA881" i="46"/>
  <c r="BC881" i="46" s="1"/>
  <c r="BD881" i="46" s="1"/>
  <c r="AX881" i="46"/>
  <c r="BG881" i="46"/>
  <c r="BH881" i="46" s="1"/>
  <c r="BP881" i="46"/>
  <c r="BK881" i="46" s="1"/>
  <c r="BT883" i="46"/>
  <c r="BB884" i="46"/>
  <c r="BF884" i="46"/>
  <c r="BF885" i="46"/>
  <c r="BB885" i="46"/>
  <c r="BP885" i="46"/>
  <c r="BK885" i="46" s="1"/>
  <c r="BA886" i="46"/>
  <c r="BC886" i="46" s="1"/>
  <c r="BF886" i="46"/>
  <c r="BP887" i="46"/>
  <c r="BK887" i="46" s="1"/>
  <c r="BG887" i="46"/>
  <c r="BH887" i="46" s="1"/>
  <c r="AY887" i="46"/>
  <c r="BQ888" i="46"/>
  <c r="Z888" i="46" s="1"/>
  <c r="AY893" i="46"/>
  <c r="BD901" i="46"/>
  <c r="AX869" i="46"/>
  <c r="BN869" i="46"/>
  <c r="BQ869" i="46" s="1"/>
  <c r="Z869" i="46" s="1"/>
  <c r="BA872" i="46"/>
  <c r="BC872" i="46" s="1"/>
  <c r="AX873" i="46"/>
  <c r="BA876" i="46"/>
  <c r="BC876" i="46" s="1"/>
  <c r="BA878" i="46"/>
  <c r="BC878" i="46" s="1"/>
  <c r="BP882" i="46"/>
  <c r="BK882" i="46" s="1"/>
  <c r="BA884" i="46"/>
  <c r="BC884" i="46" s="1"/>
  <c r="AX884" i="46"/>
  <c r="BB889" i="46"/>
  <c r="AZ889" i="46"/>
  <c r="BF889" i="46"/>
  <c r="AB896" i="46"/>
  <c r="BR896" i="46"/>
  <c r="AD896" i="46"/>
  <c r="BK904" i="46"/>
  <c r="BQ906" i="46"/>
  <c r="Z906" i="46" s="1"/>
  <c r="AB906" i="46" s="1"/>
  <c r="BB872" i="46"/>
  <c r="BB878" i="46"/>
  <c r="AU879" i="46"/>
  <c r="AY882" i="46"/>
  <c r="BG884" i="46"/>
  <c r="BH884" i="46" s="1"/>
  <c r="BP886" i="46"/>
  <c r="BK886" i="46" s="1"/>
  <c r="BA889" i="46"/>
  <c r="BC889" i="46" s="1"/>
  <c r="AX863" i="46"/>
  <c r="AY866" i="46"/>
  <c r="BE868" i="46"/>
  <c r="AZ869" i="46"/>
  <c r="AU870" i="46"/>
  <c r="AZ870" i="46" s="1"/>
  <c r="BK870" i="46"/>
  <c r="AX871" i="46"/>
  <c r="BN872" i="46"/>
  <c r="BQ872" i="46" s="1"/>
  <c r="Z872" i="46" s="1"/>
  <c r="AZ873" i="46"/>
  <c r="BT874" i="46"/>
  <c r="BG874" i="46"/>
  <c r="BH874" i="46" s="1"/>
  <c r="BE875" i="46"/>
  <c r="AU876" i="46"/>
  <c r="BK877" i="46"/>
  <c r="BD882" i="46"/>
  <c r="BK883" i="46"/>
  <c r="BN883" i="46"/>
  <c r="AZ884" i="46"/>
  <c r="BD884" i="46" s="1"/>
  <c r="BN891" i="46"/>
  <c r="BQ891" i="46" s="1"/>
  <c r="Z891" i="46" s="1"/>
  <c r="BK891" i="46"/>
  <c r="AU891" i="46"/>
  <c r="AZ891" i="46" s="1"/>
  <c r="BR898" i="46"/>
  <c r="AD898" i="46"/>
  <c r="BR904" i="46"/>
  <c r="AD904" i="46"/>
  <c r="AB904" i="46"/>
  <c r="BE910" i="46"/>
  <c r="BF910" i="46"/>
  <c r="BB910" i="46"/>
  <c r="BA910" i="46"/>
  <c r="BC910" i="46" s="1"/>
  <c r="AZ910" i="46"/>
  <c r="BN868" i="46"/>
  <c r="BQ868" i="46" s="1"/>
  <c r="Z868" i="46" s="1"/>
  <c r="AY874" i="46"/>
  <c r="BP874" i="46"/>
  <c r="BG875" i="46"/>
  <c r="BH875" i="46" s="1"/>
  <c r="AY875" i="46"/>
  <c r="BP875" i="46"/>
  <c r="BE876" i="46"/>
  <c r="BP879" i="46"/>
  <c r="BQ879" i="46" s="1"/>
  <c r="Z879" i="46" s="1"/>
  <c r="BG879" i="46"/>
  <c r="BH879" i="46" s="1"/>
  <c r="BP889" i="46"/>
  <c r="BK889" i="46" s="1"/>
  <c r="AF889" i="46"/>
  <c r="AG889" i="46" s="1"/>
  <c r="BG860" i="46"/>
  <c r="BH860" i="46" s="1"/>
  <c r="AU864" i="46"/>
  <c r="AZ864" i="46" s="1"/>
  <c r="AY868" i="46"/>
  <c r="BG868" i="46"/>
  <c r="BH868" i="46" s="1"/>
  <c r="BE870" i="46"/>
  <c r="BE872" i="46"/>
  <c r="AZ874" i="46"/>
  <c r="AU877" i="46"/>
  <c r="BE878" i="46"/>
  <c r="AU883" i="46"/>
  <c r="BP884" i="46"/>
  <c r="BK884" i="46" s="1"/>
  <c r="BQ887" i="46"/>
  <c r="Z887" i="46" s="1"/>
  <c r="AB887" i="46" s="1"/>
  <c r="BT890" i="46"/>
  <c r="AY890" i="46"/>
  <c r="BQ890" i="46"/>
  <c r="Z890" i="46" s="1"/>
  <c r="AB890" i="46" s="1"/>
  <c r="BA892" i="46"/>
  <c r="BC892" i="46" s="1"/>
  <c r="AX892" i="46"/>
  <c r="BT892" i="46" s="1"/>
  <c r="BE892" i="46"/>
  <c r="BR925" i="46"/>
  <c r="AD925" i="46"/>
  <c r="AB925" i="46"/>
  <c r="AZ860" i="46"/>
  <c r="AZ868" i="46"/>
  <c r="AU869" i="46"/>
  <c r="BA869" i="46" s="1"/>
  <c r="BC869" i="46" s="1"/>
  <c r="BG872" i="46"/>
  <c r="BH872" i="46" s="1"/>
  <c r="AZ875" i="46"/>
  <c r="BE877" i="46"/>
  <c r="BP878" i="46"/>
  <c r="BK878" i="46" s="1"/>
  <c r="AY879" i="46"/>
  <c r="BE882" i="46"/>
  <c r="BO884" i="46"/>
  <c r="BQ884" i="46" s="1"/>
  <c r="Z884" i="46" s="1"/>
  <c r="AF897" i="46"/>
  <c r="AG897" i="46" s="1"/>
  <c r="AY898" i="46"/>
  <c r="BP905" i="46"/>
  <c r="BK905" i="46" s="1"/>
  <c r="AZ909" i="46"/>
  <c r="BD909" i="46" s="1"/>
  <c r="BF913" i="46"/>
  <c r="BB913" i="46"/>
  <c r="BF914" i="46"/>
  <c r="BP916" i="46"/>
  <c r="BK916" i="46" s="1"/>
  <c r="AZ916" i="46"/>
  <c r="BG916" i="46"/>
  <c r="BH916" i="46" s="1"/>
  <c r="BA885" i="46"/>
  <c r="BC885" i="46" s="1"/>
  <c r="BD885" i="46" s="1"/>
  <c r="BE889" i="46"/>
  <c r="AZ890" i="46"/>
  <c r="BD890" i="46" s="1"/>
  <c r="BF892" i="46"/>
  <c r="BA893" i="46"/>
  <c r="BC893" i="46" s="1"/>
  <c r="BD893" i="46" s="1"/>
  <c r="AY895" i="46"/>
  <c r="BG895" i="46"/>
  <c r="BH895" i="46" s="1"/>
  <c r="BE897" i="46"/>
  <c r="AB898" i="46"/>
  <c r="AZ898" i="46"/>
  <c r="AU899" i="46"/>
  <c r="BK899" i="46"/>
  <c r="AX900" i="46"/>
  <c r="BG900" i="46"/>
  <c r="BH900" i="46" s="1"/>
  <c r="BE901" i="46"/>
  <c r="BE903" i="46"/>
  <c r="AF904" i="46"/>
  <c r="AG904" i="46" s="1"/>
  <c r="AX908" i="46"/>
  <c r="BT908" i="46" s="1"/>
  <c r="BA908" i="46"/>
  <c r="BN911" i="46"/>
  <c r="AU888" i="46"/>
  <c r="BK888" i="46"/>
  <c r="AX889" i="46"/>
  <c r="BA890" i="46"/>
  <c r="BC890" i="46" s="1"/>
  <c r="AY892" i="46"/>
  <c r="BG892" i="46"/>
  <c r="BH892" i="46" s="1"/>
  <c r="BB893" i="46"/>
  <c r="BP895" i="46"/>
  <c r="BQ895" i="46" s="1"/>
  <c r="Z895" i="46" s="1"/>
  <c r="AB895" i="46" s="1"/>
  <c r="AU896" i="46"/>
  <c r="BK896" i="46"/>
  <c r="AX897" i="46"/>
  <c r="BF897" i="46"/>
  <c r="BA898" i="46"/>
  <c r="BC898" i="46" s="1"/>
  <c r="BP900" i="46"/>
  <c r="BF901" i="46"/>
  <c r="AU902" i="46"/>
  <c r="BE902" i="46" s="1"/>
  <c r="BF903" i="46"/>
  <c r="AX904" i="46"/>
  <c r="BA905" i="46"/>
  <c r="BC905" i="46" s="1"/>
  <c r="BG908" i="46"/>
  <c r="BH908" i="46" s="1"/>
  <c r="AY908" i="46"/>
  <c r="BE911" i="46"/>
  <c r="BT913" i="46"/>
  <c r="BC913" i="46"/>
  <c r="BA914" i="46"/>
  <c r="BC914" i="46" s="1"/>
  <c r="BF916" i="46"/>
  <c r="BN886" i="46"/>
  <c r="BQ886" i="46" s="1"/>
  <c r="Z886" i="46" s="1"/>
  <c r="AB886" i="46" s="1"/>
  <c r="BB890" i="46"/>
  <c r="AZ892" i="46"/>
  <c r="BP892" i="46"/>
  <c r="BK892" i="46" s="1"/>
  <c r="BF894" i="46"/>
  <c r="BN894" i="46"/>
  <c r="BQ894" i="46" s="1"/>
  <c r="Z894" i="46" s="1"/>
  <c r="BB898" i="46"/>
  <c r="AZ900" i="46"/>
  <c r="BN902" i="46"/>
  <c r="BG903" i="46"/>
  <c r="BH903" i="46" s="1"/>
  <c r="AY903" i="46"/>
  <c r="BB905" i="46"/>
  <c r="BP906" i="46"/>
  <c r="BK906" i="46" s="1"/>
  <c r="BP907" i="46"/>
  <c r="BK907" i="46" s="1"/>
  <c r="BA909" i="46"/>
  <c r="BC909" i="46" s="1"/>
  <c r="BB909" i="46"/>
  <c r="BF909" i="46"/>
  <c r="BF911" i="46"/>
  <c r="BP914" i="46"/>
  <c r="BK914" i="46" s="1"/>
  <c r="AY914" i="46"/>
  <c r="AZ914" i="46"/>
  <c r="AF915" i="46"/>
  <c r="AG915" i="46" s="1"/>
  <c r="BP915" i="46"/>
  <c r="BK915" i="46" s="1"/>
  <c r="BP924" i="46"/>
  <c r="BK924" i="46" s="1"/>
  <c r="AZ924" i="46"/>
  <c r="BD924" i="46" s="1"/>
  <c r="BG924" i="46"/>
  <c r="BH924" i="46" s="1"/>
  <c r="AY924" i="46"/>
  <c r="BC924" i="46"/>
  <c r="AZ897" i="46"/>
  <c r="BD897" i="46" s="1"/>
  <c r="BN899" i="46"/>
  <c r="BQ899" i="46" s="1"/>
  <c r="Z899" i="46" s="1"/>
  <c r="AY901" i="46"/>
  <c r="BP901" i="46"/>
  <c r="BG902" i="46"/>
  <c r="BH902" i="46" s="1"/>
  <c r="AY902" i="46"/>
  <c r="BP902" i="46"/>
  <c r="BK902" i="46" s="1"/>
  <c r="AZ904" i="46"/>
  <c r="AX906" i="46"/>
  <c r="BT906" i="46" s="1"/>
  <c r="AU907" i="46"/>
  <c r="AZ907" i="46" s="1"/>
  <c r="BN907" i="46"/>
  <c r="BB908" i="46"/>
  <c r="BO908" i="46"/>
  <c r="BQ908" i="46" s="1"/>
  <c r="Z908" i="46" s="1"/>
  <c r="BG909" i="46"/>
  <c r="BH909" i="46" s="1"/>
  <c r="AU912" i="46"/>
  <c r="BE912" i="46" s="1"/>
  <c r="BN912" i="46"/>
  <c r="AZ913" i="46"/>
  <c r="BT914" i="46"/>
  <c r="BA915" i="46"/>
  <c r="BC915" i="46" s="1"/>
  <c r="AU920" i="46"/>
  <c r="BN920" i="46"/>
  <c r="BQ920" i="46" s="1"/>
  <c r="Z920" i="46" s="1"/>
  <c r="AZ922" i="46"/>
  <c r="BP922" i="46"/>
  <c r="BK922" i="46" s="1"/>
  <c r="BG922" i="46"/>
  <c r="BH922" i="46" s="1"/>
  <c r="BF927" i="46"/>
  <c r="BB927" i="46"/>
  <c r="AZ878" i="46"/>
  <c r="BD878" i="46" s="1"/>
  <c r="AZ886" i="46"/>
  <c r="AU887" i="46"/>
  <c r="BA887" i="46" s="1"/>
  <c r="BC887" i="46" s="1"/>
  <c r="AY891" i="46"/>
  <c r="BE893" i="46"/>
  <c r="AZ894" i="46"/>
  <c r="BD894" i="46" s="1"/>
  <c r="AU895" i="46"/>
  <c r="AY899" i="46"/>
  <c r="AX902" i="46"/>
  <c r="BT902" i="46" s="1"/>
  <c r="AZ903" i="46"/>
  <c r="BA904" i="46"/>
  <c r="BC904" i="46" s="1"/>
  <c r="BN905" i="46"/>
  <c r="BQ905" i="46" s="1"/>
  <c r="Z905" i="46" s="1"/>
  <c r="BT907" i="46"/>
  <c r="BC908" i="46"/>
  <c r="BD908" i="46" s="1"/>
  <c r="BP909" i="46"/>
  <c r="BK909" i="46" s="1"/>
  <c r="BG911" i="46"/>
  <c r="BH911" i="46" s="1"/>
  <c r="AY911" i="46"/>
  <c r="BP911" i="46"/>
  <c r="BK911" i="46" s="1"/>
  <c r="AZ911" i="46"/>
  <c r="BD911" i="46" s="1"/>
  <c r="BA913" i="46"/>
  <c r="AY888" i="46"/>
  <c r="AY896" i="46"/>
  <c r="BE900" i="46"/>
  <c r="BO903" i="46"/>
  <c r="BQ903" i="46" s="1"/>
  <c r="Z903" i="46" s="1"/>
  <c r="BC903" i="46"/>
  <c r="BE905" i="46"/>
  <c r="AX905" i="46"/>
  <c r="AY907" i="46"/>
  <c r="BE908" i="46"/>
  <c r="BP910" i="46"/>
  <c r="BK910" i="46" s="1"/>
  <c r="BP912" i="46"/>
  <c r="BK912" i="46" s="1"/>
  <c r="BG912" i="46"/>
  <c r="BH912" i="46" s="1"/>
  <c r="BG913" i="46"/>
  <c r="BH913" i="46" s="1"/>
  <c r="BE914" i="46"/>
  <c r="BF915" i="46"/>
  <c r="AX916" i="46"/>
  <c r="BT916" i="46" s="1"/>
  <c r="BA916" i="46"/>
  <c r="BC916" i="46" s="1"/>
  <c r="BN921" i="46"/>
  <c r="BQ921" i="46" s="1"/>
  <c r="Z921" i="46" s="1"/>
  <c r="BK921" i="46"/>
  <c r="AU921" i="46"/>
  <c r="BN913" i="46"/>
  <c r="BQ913" i="46" s="1"/>
  <c r="Z913" i="46" s="1"/>
  <c r="BK917" i="46"/>
  <c r="AU917" i="46"/>
  <c r="BE919" i="46"/>
  <c r="BG921" i="46"/>
  <c r="BH921" i="46" s="1"/>
  <c r="AY921" i="46"/>
  <c r="BA923" i="46"/>
  <c r="BC923" i="46" s="1"/>
  <c r="BD923" i="46" s="1"/>
  <c r="BE923" i="46"/>
  <c r="BF923" i="46"/>
  <c r="BG925" i="46"/>
  <c r="BH925" i="46" s="1"/>
  <c r="AY925" i="46"/>
  <c r="BT925" i="46"/>
  <c r="BP927" i="46"/>
  <c r="BK927" i="46" s="1"/>
  <c r="BF928" i="46"/>
  <c r="BB928" i="46"/>
  <c r="BG931" i="46"/>
  <c r="BH931" i="46" s="1"/>
  <c r="AY931" i="46"/>
  <c r="AY915" i="46"/>
  <c r="BN917" i="46"/>
  <c r="BA919" i="46"/>
  <c r="BC919" i="46" s="1"/>
  <c r="BG920" i="46"/>
  <c r="BH920" i="46" s="1"/>
  <c r="BP920" i="46"/>
  <c r="BK920" i="46" s="1"/>
  <c r="AZ921" i="46"/>
  <c r="BT921" i="46"/>
  <c r="BQ923" i="46"/>
  <c r="Z923" i="46" s="1"/>
  <c r="AZ905" i="46"/>
  <c r="AU906" i="46"/>
  <c r="BA906" i="46" s="1"/>
  <c r="BC906" i="46" s="1"/>
  <c r="AY910" i="46"/>
  <c r="BE913" i="46"/>
  <c r="AZ915" i="46"/>
  <c r="BO916" i="46"/>
  <c r="AX918" i="46"/>
  <c r="BE918" i="46"/>
  <c r="BP919" i="46"/>
  <c r="BK919" i="46" s="1"/>
  <c r="AZ919" i="46"/>
  <c r="BD919" i="46" s="1"/>
  <c r="BG919" i="46"/>
  <c r="BH919" i="46" s="1"/>
  <c r="BT920" i="46"/>
  <c r="BA921" i="46"/>
  <c r="BC921" i="46" s="1"/>
  <c r="BP923" i="46"/>
  <c r="BK923" i="46" s="1"/>
  <c r="BO924" i="46"/>
  <c r="BQ924" i="46" s="1"/>
  <c r="Z924" i="46" s="1"/>
  <c r="AZ925" i="46"/>
  <c r="AU926" i="46"/>
  <c r="BP929" i="46"/>
  <c r="BK929" i="46" s="1"/>
  <c r="AY929" i="46"/>
  <c r="AZ929" i="46"/>
  <c r="BB930" i="46"/>
  <c r="BQ930" i="46"/>
  <c r="Z930" i="46" s="1"/>
  <c r="BP931" i="46"/>
  <c r="BK931" i="46" s="1"/>
  <c r="BQ937" i="46"/>
  <c r="Z937" i="46" s="1"/>
  <c r="BN916" i="46"/>
  <c r="BG917" i="46"/>
  <c r="BH917" i="46" s="1"/>
  <c r="BP917" i="46"/>
  <c r="AY920" i="46"/>
  <c r="BF922" i="46"/>
  <c r="BB922" i="46"/>
  <c r="BE924" i="46"/>
  <c r="AX926" i="46"/>
  <c r="AX929" i="46"/>
  <c r="BT929" i="46" s="1"/>
  <c r="AX922" i="46"/>
  <c r="BA922" i="46"/>
  <c r="BC922" i="46" s="1"/>
  <c r="BP930" i="46"/>
  <c r="BK930" i="46" s="1"/>
  <c r="BT931" i="46"/>
  <c r="BK932" i="46"/>
  <c r="BN932" i="46"/>
  <c r="AU932" i="46"/>
  <c r="BO932" i="46"/>
  <c r="AY933" i="46"/>
  <c r="BT933" i="46"/>
  <c r="BQ936" i="46"/>
  <c r="Z936" i="46" s="1"/>
  <c r="BQ938" i="46"/>
  <c r="Z938" i="46" s="1"/>
  <c r="BK925" i="46"/>
  <c r="AU925" i="46"/>
  <c r="BF930" i="46"/>
  <c r="BA930" i="46"/>
  <c r="BC930" i="46" s="1"/>
  <c r="BO931" i="46"/>
  <c r="BK939" i="46"/>
  <c r="AU931" i="46"/>
  <c r="BN931" i="46"/>
  <c r="BT932" i="46"/>
  <c r="AY932" i="46"/>
  <c r="AX934" i="46"/>
  <c r="BT934" i="46" s="1"/>
  <c r="BA934" i="46"/>
  <c r="BC934" i="46" s="1"/>
  <c r="BE935" i="46"/>
  <c r="BG938" i="46"/>
  <c r="BH938" i="46" s="1"/>
  <c r="AY938" i="46"/>
  <c r="BK913" i="46"/>
  <c r="BN918" i="46"/>
  <c r="BQ918" i="46" s="1"/>
  <c r="Z918" i="46" s="1"/>
  <c r="BB918" i="46"/>
  <c r="BT924" i="46"/>
  <c r="BE927" i="46"/>
  <c r="BA927" i="46"/>
  <c r="BC927" i="46" s="1"/>
  <c r="AX927" i="46"/>
  <c r="BG929" i="46"/>
  <c r="BH929" i="46" s="1"/>
  <c r="BQ942" i="46"/>
  <c r="Z942" i="46" s="1"/>
  <c r="BN928" i="46"/>
  <c r="BQ928" i="46" s="1"/>
  <c r="Z928" i="46" s="1"/>
  <c r="BG930" i="46"/>
  <c r="BH930" i="46" s="1"/>
  <c r="AX935" i="46"/>
  <c r="BT935" i="46" s="1"/>
  <c r="BE936" i="46"/>
  <c r="BO939" i="46"/>
  <c r="AU940" i="46"/>
  <c r="BE940" i="46" s="1"/>
  <c r="AX943" i="46"/>
  <c r="BT943" i="46" s="1"/>
  <c r="BG945" i="46"/>
  <c r="BH945" i="46" s="1"/>
  <c r="AY945" i="46"/>
  <c r="BE947" i="46"/>
  <c r="AF948" i="46"/>
  <c r="AG948" i="46" s="1"/>
  <c r="AY949" i="46"/>
  <c r="BQ949" i="46"/>
  <c r="Z949" i="46" s="1"/>
  <c r="BN950" i="46"/>
  <c r="BQ950" i="46" s="1"/>
  <c r="Z950" i="46" s="1"/>
  <c r="BK950" i="46"/>
  <c r="AU950" i="46"/>
  <c r="BE950" i="46" s="1"/>
  <c r="AY950" i="46"/>
  <c r="BT950" i="46"/>
  <c r="BR964" i="46"/>
  <c r="AB964" i="46"/>
  <c r="AD964" i="46"/>
  <c r="AY935" i="46"/>
  <c r="BG936" i="46"/>
  <c r="BH936" i="46" s="1"/>
  <c r="BP936" i="46"/>
  <c r="BK936" i="46" s="1"/>
  <c r="BK938" i="46"/>
  <c r="BN940" i="46"/>
  <c r="BQ940" i="46" s="1"/>
  <c r="Z940" i="46" s="1"/>
  <c r="BG946" i="46"/>
  <c r="BH946" i="46" s="1"/>
  <c r="AY946" i="46"/>
  <c r="BK947" i="46"/>
  <c r="AZ927" i="46"/>
  <c r="BE928" i="46"/>
  <c r="AZ930" i="46"/>
  <c r="AU933" i="46"/>
  <c r="BB934" i="46"/>
  <c r="AY936" i="46"/>
  <c r="BA937" i="46"/>
  <c r="BC937" i="46" s="1"/>
  <c r="BD937" i="46" s="1"/>
  <c r="BE937" i="46"/>
  <c r="AU939" i="46"/>
  <c r="BN939" i="46"/>
  <c r="AF940" i="46"/>
  <c r="AG940" i="46" s="1"/>
  <c r="AF941" i="46"/>
  <c r="AG941" i="46" s="1"/>
  <c r="AX941" i="46"/>
  <c r="AY943" i="46"/>
  <c r="BN944" i="46"/>
  <c r="BQ944" i="46" s="1"/>
  <c r="Z944" i="46" s="1"/>
  <c r="BE944" i="46"/>
  <c r="AZ945" i="46"/>
  <c r="BD945" i="46" s="1"/>
  <c r="BT946" i="46"/>
  <c r="BA951" i="46"/>
  <c r="BC951" i="46" s="1"/>
  <c r="AX951" i="46"/>
  <c r="BT951" i="46" s="1"/>
  <c r="BK952" i="46"/>
  <c r="BB960" i="46"/>
  <c r="BA960" i="46"/>
  <c r="BC960" i="46" s="1"/>
  <c r="AZ960" i="46"/>
  <c r="BF960" i="46"/>
  <c r="BG928" i="46"/>
  <c r="BH928" i="46" s="1"/>
  <c r="AU938" i="46"/>
  <c r="AX940" i="46"/>
  <c r="BG944" i="46"/>
  <c r="BH944" i="46" s="1"/>
  <c r="BP944" i="46"/>
  <c r="BK944" i="46" s="1"/>
  <c r="BB945" i="46"/>
  <c r="BQ945" i="46"/>
  <c r="AZ946" i="46"/>
  <c r="BD946" i="46" s="1"/>
  <c r="BG951" i="46"/>
  <c r="BH951" i="46" s="1"/>
  <c r="AY951" i="46"/>
  <c r="AZ951" i="46"/>
  <c r="BP951" i="46"/>
  <c r="BK935" i="46"/>
  <c r="AU935" i="46"/>
  <c r="AZ935" i="46" s="1"/>
  <c r="BG939" i="46"/>
  <c r="BH939" i="46" s="1"/>
  <c r="AY939" i="46"/>
  <c r="BT944" i="46"/>
  <c r="BK949" i="46"/>
  <c r="AY954" i="46"/>
  <c r="BT954" i="46"/>
  <c r="BN942" i="46"/>
  <c r="AU942" i="46"/>
  <c r="BE942" i="46" s="1"/>
  <c r="BE945" i="46"/>
  <c r="BT948" i="46"/>
  <c r="BA952" i="46"/>
  <c r="AX952" i="46"/>
  <c r="BP934" i="46"/>
  <c r="BK934" i="46" s="1"/>
  <c r="AZ934" i="46"/>
  <c r="BN935" i="46"/>
  <c r="BQ935" i="46" s="1"/>
  <c r="Z935" i="46" s="1"/>
  <c r="AB935" i="46" s="1"/>
  <c r="BN936" i="46"/>
  <c r="BT938" i="46"/>
  <c r="BK940" i="46"/>
  <c r="BP942" i="46"/>
  <c r="BK942" i="46" s="1"/>
  <c r="Z945" i="46"/>
  <c r="BP946" i="46"/>
  <c r="BK946" i="46" s="1"/>
  <c r="BC952" i="46"/>
  <c r="BQ961" i="46"/>
  <c r="Z961" i="46" s="1"/>
  <c r="BK928" i="46"/>
  <c r="BG934" i="46"/>
  <c r="BH934" i="46" s="1"/>
  <c r="AU936" i="46"/>
  <c r="AU941" i="46"/>
  <c r="BE941" i="46" s="1"/>
  <c r="BN941" i="46"/>
  <c r="BQ941" i="46" s="1"/>
  <c r="Z941" i="46" s="1"/>
  <c r="AY942" i="46"/>
  <c r="BK943" i="46"/>
  <c r="BG943" i="46"/>
  <c r="BH943" i="46" s="1"/>
  <c r="BA945" i="46"/>
  <c r="BC945" i="46" s="1"/>
  <c r="BB946" i="46"/>
  <c r="BA946" i="46"/>
  <c r="BC946" i="46" s="1"/>
  <c r="AU947" i="46"/>
  <c r="AZ947" i="46" s="1"/>
  <c r="BA948" i="46"/>
  <c r="BC948" i="46" s="1"/>
  <c r="BE948" i="46"/>
  <c r="BE952" i="46"/>
  <c r="BN943" i="46"/>
  <c r="BQ943" i="46" s="1"/>
  <c r="Z943" i="46" s="1"/>
  <c r="BA944" i="46"/>
  <c r="BC944" i="46" s="1"/>
  <c r="BD944" i="46" s="1"/>
  <c r="AB949" i="46"/>
  <c r="BF952" i="46"/>
  <c r="BN952" i="46"/>
  <c r="BQ952" i="46" s="1"/>
  <c r="Z952" i="46" s="1"/>
  <c r="AU953" i="46"/>
  <c r="BA957" i="46"/>
  <c r="BC957" i="46" s="1"/>
  <c r="BD957" i="46" s="1"/>
  <c r="BG957" i="46"/>
  <c r="BH957" i="46" s="1"/>
  <c r="BP957" i="46"/>
  <c r="BK957" i="46" s="1"/>
  <c r="AZ958" i="46"/>
  <c r="BO960" i="46"/>
  <c r="BQ960" i="46" s="1"/>
  <c r="AY961" i="46"/>
  <c r="BP965" i="46"/>
  <c r="BK965" i="46" s="1"/>
  <c r="AZ965" i="46"/>
  <c r="AY965" i="46"/>
  <c r="BC965" i="46"/>
  <c r="BE956" i="46"/>
  <c r="BG959" i="46"/>
  <c r="BH959" i="46" s="1"/>
  <c r="AY959" i="46"/>
  <c r="AZ961" i="46"/>
  <c r="AZ963" i="46"/>
  <c r="BG963" i="46"/>
  <c r="BH963" i="46" s="1"/>
  <c r="AF953" i="46"/>
  <c r="AG953" i="46" s="1"/>
  <c r="BN953" i="46"/>
  <c r="BQ953" i="46" s="1"/>
  <c r="Z953" i="46" s="1"/>
  <c r="AU954" i="46"/>
  <c r="AZ954" i="46" s="1"/>
  <c r="AU955" i="46"/>
  <c r="BN955" i="46"/>
  <c r="BP955" i="46"/>
  <c r="BK955" i="46" s="1"/>
  <c r="AX956" i="46"/>
  <c r="BA956" i="46"/>
  <c r="BC956" i="46" s="1"/>
  <c r="BP956" i="46"/>
  <c r="BK956" i="46" s="1"/>
  <c r="BT957" i="46"/>
  <c r="BC958" i="46"/>
  <c r="BQ958" i="46"/>
  <c r="Z958" i="46" s="1"/>
  <c r="AB958" i="46" s="1"/>
  <c r="BT959" i="46"/>
  <c r="BB961" i="46"/>
  <c r="BG962" i="46"/>
  <c r="BH962" i="46" s="1"/>
  <c r="AY962" i="46"/>
  <c r="AZ962" i="46"/>
  <c r="AY963" i="46"/>
  <c r="AB969" i="46"/>
  <c r="AU949" i="46"/>
  <c r="BO951" i="46"/>
  <c r="BQ951" i="46" s="1"/>
  <c r="Z951" i="46" s="1"/>
  <c r="AB951" i="46" s="1"/>
  <c r="BK951" i="46"/>
  <c r="AZ952" i="46"/>
  <c r="AX953" i="46"/>
  <c r="BN954" i="46"/>
  <c r="AY957" i="46"/>
  <c r="BE958" i="46"/>
  <c r="AZ959" i="46"/>
  <c r="BE960" i="46"/>
  <c r="BA963" i="46"/>
  <c r="BN967" i="46"/>
  <c r="BQ967" i="46" s="1"/>
  <c r="Z967" i="46" s="1"/>
  <c r="AB967" i="46" s="1"/>
  <c r="BK967" i="46"/>
  <c r="AU967" i="46"/>
  <c r="AZ967" i="46" s="1"/>
  <c r="BP954" i="46"/>
  <c r="BK954" i="46" s="1"/>
  <c r="BF958" i="46"/>
  <c r="BA959" i="46"/>
  <c r="BC959" i="46" s="1"/>
  <c r="Z960" i="46"/>
  <c r="BF961" i="46"/>
  <c r="BA962" i="46"/>
  <c r="BC962" i="46" s="1"/>
  <c r="BC963" i="46"/>
  <c r="BQ971" i="46"/>
  <c r="Z971" i="46" s="1"/>
  <c r="AB971" i="46" s="1"/>
  <c r="AU943" i="46"/>
  <c r="AZ943" i="46" s="1"/>
  <c r="AY947" i="46"/>
  <c r="BG954" i="46"/>
  <c r="BH954" i="46" s="1"/>
  <c r="AY955" i="46"/>
  <c r="BB957" i="46"/>
  <c r="AX960" i="46"/>
  <c r="BT960" i="46" s="1"/>
  <c r="BP962" i="46"/>
  <c r="BK962" i="46" s="1"/>
  <c r="BE963" i="46"/>
  <c r="BN963" i="46"/>
  <c r="BG965" i="46"/>
  <c r="BH965" i="46" s="1"/>
  <c r="AU966" i="46"/>
  <c r="BE966" i="46" s="1"/>
  <c r="BQ969" i="46"/>
  <c r="Z969" i="46" s="1"/>
  <c r="AU972" i="46"/>
  <c r="AZ972" i="46" s="1"/>
  <c r="BN972" i="46"/>
  <c r="BQ972" i="46" s="1"/>
  <c r="Z972" i="46" s="1"/>
  <c r="BG958" i="46"/>
  <c r="BH958" i="46" s="1"/>
  <c r="AY958" i="46"/>
  <c r="BE959" i="46"/>
  <c r="BG961" i="46"/>
  <c r="BH961" i="46" s="1"/>
  <c r="BC961" i="46"/>
  <c r="BF963" i="46"/>
  <c r="BP963" i="46"/>
  <c r="BQ963" i="46" s="1"/>
  <c r="Z963" i="46" s="1"/>
  <c r="AX966" i="46"/>
  <c r="BT966" i="46" s="1"/>
  <c r="BA966" i="46"/>
  <c r="BE957" i="46"/>
  <c r="BT958" i="46"/>
  <c r="BF959" i="46"/>
  <c r="BP959" i="46"/>
  <c r="BK959" i="46" s="1"/>
  <c r="BC966" i="46"/>
  <c r="BP966" i="46"/>
  <c r="BK966" i="46" s="1"/>
  <c r="BG966" i="46"/>
  <c r="BH966" i="46" s="1"/>
  <c r="BG970" i="46"/>
  <c r="BH970" i="46" s="1"/>
  <c r="AY970" i="46"/>
  <c r="BP970" i="46"/>
  <c r="BE968" i="46"/>
  <c r="BE971" i="46"/>
  <c r="BE972" i="46"/>
  <c r="BP973" i="46"/>
  <c r="BK973" i="46" s="1"/>
  <c r="AZ973" i="46"/>
  <c r="BG973" i="46"/>
  <c r="BH973" i="46" s="1"/>
  <c r="AY973" i="46"/>
  <c r="BF979" i="46"/>
  <c r="BE979" i="46"/>
  <c r="BB979" i="46"/>
  <c r="AZ979" i="46"/>
  <c r="BD979" i="46" s="1"/>
  <c r="BT981" i="46"/>
  <c r="AY981" i="46"/>
  <c r="BF987" i="46"/>
  <c r="BE987" i="46"/>
  <c r="BA987" i="46"/>
  <c r="BC987" i="46" s="1"/>
  <c r="BB987" i="46"/>
  <c r="BE964" i="46"/>
  <c r="BN970" i="46"/>
  <c r="BQ970" i="46" s="1"/>
  <c r="Z970" i="46" s="1"/>
  <c r="BA971" i="46"/>
  <c r="BC971" i="46" s="1"/>
  <c r="BD971" i="46" s="1"/>
  <c r="BF971" i="46"/>
  <c r="AF975" i="46"/>
  <c r="AG975" i="46" s="1"/>
  <c r="BE976" i="46"/>
  <c r="BO978" i="46"/>
  <c r="BQ978" i="46" s="1"/>
  <c r="Z978" i="46" s="1"/>
  <c r="AX968" i="46"/>
  <c r="BT968" i="46" s="1"/>
  <c r="BG968" i="46"/>
  <c r="BH968" i="46" s="1"/>
  <c r="BE969" i="46"/>
  <c r="AU970" i="46"/>
  <c r="AZ970" i="46" s="1"/>
  <c r="BG971" i="46"/>
  <c r="BH971" i="46" s="1"/>
  <c r="BP972" i="46"/>
  <c r="BK972" i="46" s="1"/>
  <c r="BN974" i="46"/>
  <c r="BQ974" i="46" s="1"/>
  <c r="Z974" i="46" s="1"/>
  <c r="BK974" i="46"/>
  <c r="AU974" i="46"/>
  <c r="BA974" i="46" s="1"/>
  <c r="BC974" i="46" s="1"/>
  <c r="BF976" i="46"/>
  <c r="BO962" i="46"/>
  <c r="AX964" i="46"/>
  <c r="BE965" i="46"/>
  <c r="BN965" i="46"/>
  <c r="BQ965" i="46" s="1"/>
  <c r="Z965" i="46" s="1"/>
  <c r="BP968" i="46"/>
  <c r="BK968" i="46" s="1"/>
  <c r="BF969" i="46"/>
  <c r="AX971" i="46"/>
  <c r="BP971" i="46"/>
  <c r="BK971" i="46" s="1"/>
  <c r="AY972" i="46"/>
  <c r="BA976" i="46"/>
  <c r="BC976" i="46" s="1"/>
  <c r="BB978" i="46"/>
  <c r="BF978" i="46"/>
  <c r="AF979" i="46"/>
  <c r="AG979" i="46" s="1"/>
  <c r="BP979" i="46"/>
  <c r="BK979" i="46" s="1"/>
  <c r="AY979" i="46"/>
  <c r="BB980" i="46"/>
  <c r="BF980" i="46"/>
  <c r="BT983" i="46"/>
  <c r="AY983" i="46"/>
  <c r="BO973" i="46"/>
  <c r="BP976" i="46"/>
  <c r="BK976" i="46" s="1"/>
  <c r="AZ976" i="46"/>
  <c r="BN977" i="46"/>
  <c r="BQ977" i="46" s="1"/>
  <c r="Z977" i="46" s="1"/>
  <c r="BK977" i="46"/>
  <c r="AU977" i="46"/>
  <c r="BA978" i="46"/>
  <c r="BC978" i="46" s="1"/>
  <c r="AX978" i="46"/>
  <c r="BT978" i="46" s="1"/>
  <c r="BE978" i="46"/>
  <c r="BA980" i="46"/>
  <c r="BC980" i="46" s="1"/>
  <c r="BN973" i="46"/>
  <c r="BQ975" i="46"/>
  <c r="Z975" i="46" s="1"/>
  <c r="BT961" i="46"/>
  <c r="BA964" i="46"/>
  <c r="BC964" i="46" s="1"/>
  <c r="BD964" i="46" s="1"/>
  <c r="AZ969" i="46"/>
  <c r="BD969" i="46" s="1"/>
  <c r="BA970" i="46"/>
  <c r="BC970" i="46" s="1"/>
  <c r="BK970" i="46"/>
  <c r="AU973" i="46"/>
  <c r="AY976" i="46"/>
  <c r="BG977" i="46"/>
  <c r="BH977" i="46" s="1"/>
  <c r="AY977" i="46"/>
  <c r="AF978" i="46"/>
  <c r="AG978" i="46" s="1"/>
  <c r="AZ978" i="46"/>
  <c r="AZ980" i="46"/>
  <c r="BD982" i="46"/>
  <c r="BQ982" i="46"/>
  <c r="Z982" i="46" s="1"/>
  <c r="BG967" i="46"/>
  <c r="BH967" i="46" s="1"/>
  <c r="BA975" i="46"/>
  <c r="BC975" i="46" s="1"/>
  <c r="BD975" i="46" s="1"/>
  <c r="AX975" i="46"/>
  <c r="BE975" i="46"/>
  <c r="BT977" i="46"/>
  <c r="BP985" i="46"/>
  <c r="BK985" i="46" s="1"/>
  <c r="BE980" i="46"/>
  <c r="BF983" i="46"/>
  <c r="Z985" i="46"/>
  <c r="AB985" i="46" s="1"/>
  <c r="AF990" i="46"/>
  <c r="AG990" i="46" s="1"/>
  <c r="BP990" i="46"/>
  <c r="BK990" i="46" s="1"/>
  <c r="AY991" i="46"/>
  <c r="BT991" i="46"/>
  <c r="BK992" i="46"/>
  <c r="AU992" i="46"/>
  <c r="AZ992" i="46" s="1"/>
  <c r="BN992" i="46"/>
  <c r="BQ992" i="46" s="1"/>
  <c r="Z992" i="46" s="1"/>
  <c r="AY999" i="46"/>
  <c r="BT999" i="46"/>
  <c r="AX1000" i="46"/>
  <c r="BT1000" i="46" s="1"/>
  <c r="BE1000" i="46"/>
  <c r="BA1000" i="46"/>
  <c r="BC1000" i="46" s="1"/>
  <c r="BA979" i="46"/>
  <c r="BC979" i="46" s="1"/>
  <c r="BG980" i="46"/>
  <c r="BH980" i="46" s="1"/>
  <c r="AY980" i="46"/>
  <c r="BP980" i="46"/>
  <c r="BK980" i="46" s="1"/>
  <c r="BO984" i="46"/>
  <c r="BB986" i="46"/>
  <c r="BF986" i="46"/>
  <c r="BE986" i="46"/>
  <c r="BP987" i="46"/>
  <c r="BK987" i="46" s="1"/>
  <c r="AX993" i="46"/>
  <c r="BT993" i="46" s="1"/>
  <c r="BE993" i="46"/>
  <c r="BA993" i="46"/>
  <c r="BC993" i="46" s="1"/>
  <c r="AF998" i="46"/>
  <c r="AG998" i="46" s="1"/>
  <c r="BP998" i="46"/>
  <c r="BK998" i="46" s="1"/>
  <c r="BO1003" i="46"/>
  <c r="AX980" i="46"/>
  <c r="BT980" i="46" s="1"/>
  <c r="BF981" i="46"/>
  <c r="BE982" i="46"/>
  <c r="BA982" i="46"/>
  <c r="BC982" i="46" s="1"/>
  <c r="BP983" i="46"/>
  <c r="BK983" i="46" s="1"/>
  <c r="AZ983" i="46"/>
  <c r="BD983" i="46" s="1"/>
  <c r="AU984" i="46"/>
  <c r="BN984" i="46"/>
  <c r="BF985" i="46"/>
  <c r="BB985" i="46"/>
  <c r="BA986" i="46"/>
  <c r="BC986" i="46" s="1"/>
  <c r="BQ991" i="46"/>
  <c r="Z991" i="46" s="1"/>
  <c r="BO996" i="46"/>
  <c r="BQ996" i="46" s="1"/>
  <c r="Z996" i="46" s="1"/>
  <c r="BQ999" i="46"/>
  <c r="Z999" i="46" s="1"/>
  <c r="BQ1001" i="46"/>
  <c r="Z1001" i="46" s="1"/>
  <c r="BQ1004" i="46"/>
  <c r="Z1004" i="46" s="1"/>
  <c r="AX985" i="46"/>
  <c r="BT985" i="46" s="1"/>
  <c r="BA985" i="46"/>
  <c r="BQ989" i="46"/>
  <c r="Z989" i="46" s="1"/>
  <c r="BQ994" i="46"/>
  <c r="Z994" i="46" s="1"/>
  <c r="BQ997" i="46"/>
  <c r="Z997" i="46" s="1"/>
  <c r="BG984" i="46"/>
  <c r="BH984" i="46" s="1"/>
  <c r="AY984" i="46"/>
  <c r="BG985" i="46"/>
  <c r="BH985" i="46" s="1"/>
  <c r="BD1001" i="46"/>
  <c r="BK1002" i="46"/>
  <c r="BO980" i="46"/>
  <c r="BQ980" i="46" s="1"/>
  <c r="Z980" i="46" s="1"/>
  <c r="AZ981" i="46"/>
  <c r="BB983" i="46"/>
  <c r="AZ985" i="46"/>
  <c r="BQ985" i="46"/>
  <c r="BP988" i="46"/>
  <c r="BK988" i="46" s="1"/>
  <c r="AZ988" i="46"/>
  <c r="BG988" i="46"/>
  <c r="BH988" i="46" s="1"/>
  <c r="AY988" i="46"/>
  <c r="BC988" i="46"/>
  <c r="BT989" i="46"/>
  <c r="AY989" i="46"/>
  <c r="BF990" i="46"/>
  <c r="BB990" i="46"/>
  <c r="AZ990" i="46"/>
  <c r="BD994" i="46"/>
  <c r="BF998" i="46"/>
  <c r="BB998" i="46"/>
  <c r="AZ998" i="46"/>
  <c r="BQ1000" i="46"/>
  <c r="Z1000" i="46" s="1"/>
  <c r="BP1003" i="46"/>
  <c r="BK1003" i="46" s="1"/>
  <c r="AZ1003" i="46"/>
  <c r="BG1003" i="46"/>
  <c r="BH1003" i="46" s="1"/>
  <c r="AY1003" i="46"/>
  <c r="BC1003" i="46"/>
  <c r="BA981" i="46"/>
  <c r="BC981" i="46" s="1"/>
  <c r="BP984" i="46"/>
  <c r="BK984" i="46" s="1"/>
  <c r="BC985" i="46"/>
  <c r="AZ986" i="46"/>
  <c r="BT988" i="46"/>
  <c r="AY990" i="46"/>
  <c r="BT990" i="46"/>
  <c r="BQ993" i="46"/>
  <c r="Z993" i="46" s="1"/>
  <c r="BP996" i="46"/>
  <c r="BK996" i="46" s="1"/>
  <c r="AZ996" i="46"/>
  <c r="BD996" i="46" s="1"/>
  <c r="BG996" i="46"/>
  <c r="BH996" i="46" s="1"/>
  <c r="AY996" i="46"/>
  <c r="BC996" i="46"/>
  <c r="BT997" i="46"/>
  <c r="AY997" i="46"/>
  <c r="AY998" i="46"/>
  <c r="BT998" i="46"/>
  <c r="AY987" i="46"/>
  <c r="BG987" i="46"/>
  <c r="BH987" i="46" s="1"/>
  <c r="BC991" i="46"/>
  <c r="AY995" i="46"/>
  <c r="BG995" i="46"/>
  <c r="BH995" i="46" s="1"/>
  <c r="BB996" i="46"/>
  <c r="BE997" i="46"/>
  <c r="BC999" i="46"/>
  <c r="AY1002" i="46"/>
  <c r="BG1002" i="46"/>
  <c r="BH1002" i="46" s="1"/>
  <c r="BB1003" i="46"/>
  <c r="BE1004" i="46"/>
  <c r="AZ987" i="46"/>
  <c r="BN989" i="46"/>
  <c r="BA990" i="46"/>
  <c r="BC990" i="46" s="1"/>
  <c r="AY992" i="46"/>
  <c r="BG992" i="46"/>
  <c r="BH992" i="46" s="1"/>
  <c r="BB993" i="46"/>
  <c r="BE994" i="46"/>
  <c r="AZ995" i="46"/>
  <c r="BF997" i="46"/>
  <c r="BA998" i="46"/>
  <c r="BC998" i="46" s="1"/>
  <c r="BB1000" i="46"/>
  <c r="BE1001" i="46"/>
  <c r="AZ1002" i="46"/>
  <c r="AX1004" i="46"/>
  <c r="BF1004" i="46"/>
  <c r="BF994" i="46"/>
  <c r="BA995" i="46"/>
  <c r="BC995" i="46" s="1"/>
  <c r="BF1001" i="46"/>
  <c r="BA1002" i="46"/>
  <c r="BC1002" i="46" s="1"/>
  <c r="BA997" i="46"/>
  <c r="BC997" i="46" s="1"/>
  <c r="BD997" i="46" s="1"/>
  <c r="BE990" i="46"/>
  <c r="AB991" i="46"/>
  <c r="AZ991" i="46"/>
  <c r="BE998" i="46"/>
  <c r="AB999" i="46"/>
  <c r="AZ999" i="46"/>
  <c r="AU989" i="46"/>
  <c r="BE989" i="46" s="1"/>
  <c r="BG993" i="46"/>
  <c r="BH993" i="46" s="1"/>
  <c r="BE995" i="46"/>
  <c r="BG1000" i="46"/>
  <c r="BH1000" i="46" s="1"/>
  <c r="BE1002" i="46"/>
  <c r="AZ993" i="46"/>
  <c r="AZ1000" i="46"/>
  <c r="AB926" i="46" l="1"/>
  <c r="BR926" i="46"/>
  <c r="AD926" i="46"/>
  <c r="AD769" i="46"/>
  <c r="AB769" i="46"/>
  <c r="BR769" i="46"/>
  <c r="BR477" i="46"/>
  <c r="AD477" i="46"/>
  <c r="AB477" i="46"/>
  <c r="AD496" i="46"/>
  <c r="AB496" i="46"/>
  <c r="BR496" i="46"/>
  <c r="BR639" i="46"/>
  <c r="AD639" i="46"/>
  <c r="AB639" i="46"/>
  <c r="AB509" i="46"/>
  <c r="BR509" i="46"/>
  <c r="AD509" i="46"/>
  <c r="AB493" i="46"/>
  <c r="BR493" i="46"/>
  <c r="AD493" i="46"/>
  <c r="AB323" i="46"/>
  <c r="BR323" i="46"/>
  <c r="AD323" i="46"/>
  <c r="BR361" i="46"/>
  <c r="AD361" i="46"/>
  <c r="AB361" i="46"/>
  <c r="AB986" i="46"/>
  <c r="BR986" i="46"/>
  <c r="AD986" i="46"/>
  <c r="AD749" i="46"/>
  <c r="BR749" i="46"/>
  <c r="AB749" i="46"/>
  <c r="AB535" i="46"/>
  <c r="BR535" i="46"/>
  <c r="AD535" i="46"/>
  <c r="BR444" i="46"/>
  <c r="AD444" i="46"/>
  <c r="AB444" i="46"/>
  <c r="AD315" i="46"/>
  <c r="AB315" i="46"/>
  <c r="BR315" i="46"/>
  <c r="BR893" i="46"/>
  <c r="AD893" i="46"/>
  <c r="AB893" i="46"/>
  <c r="BR517" i="46"/>
  <c r="AD517" i="46"/>
  <c r="AB517" i="46"/>
  <c r="BQ738" i="46"/>
  <c r="Z738" i="46" s="1"/>
  <c r="BQ472" i="46"/>
  <c r="Z472" i="46" s="1"/>
  <c r="BD432" i="46"/>
  <c r="BQ453" i="46"/>
  <c r="Z453" i="46" s="1"/>
  <c r="BD389" i="46"/>
  <c r="BD409" i="46"/>
  <c r="BD353" i="46"/>
  <c r="BF956" i="46"/>
  <c r="BB956" i="46"/>
  <c r="BQ995" i="46"/>
  <c r="Z995" i="46" s="1"/>
  <c r="AB995" i="46" s="1"/>
  <c r="BE915" i="46"/>
  <c r="BB915" i="46"/>
  <c r="BB782" i="46"/>
  <c r="BF782" i="46"/>
  <c r="BQ824" i="46"/>
  <c r="Z824" i="46" s="1"/>
  <c r="BB699" i="46"/>
  <c r="BF699" i="46"/>
  <c r="BQ697" i="46"/>
  <c r="Z697" i="46" s="1"/>
  <c r="BE572" i="46"/>
  <c r="AZ572" i="46"/>
  <c r="BD591" i="46"/>
  <c r="BA514" i="46"/>
  <c r="BC514" i="46" s="1"/>
  <c r="BF514" i="46"/>
  <c r="BE514" i="46"/>
  <c r="BB514" i="46"/>
  <c r="BQ437" i="46"/>
  <c r="Z437" i="46" s="1"/>
  <c r="BQ369" i="46"/>
  <c r="Z369" i="46" s="1"/>
  <c r="BF239" i="46"/>
  <c r="BB239" i="46"/>
  <c r="BQ353" i="46"/>
  <c r="Z353" i="46" s="1"/>
  <c r="BD480" i="46"/>
  <c r="AY1000" i="46"/>
  <c r="BD934" i="46"/>
  <c r="BQ931" i="46"/>
  <c r="Z931" i="46" s="1"/>
  <c r="BQ907" i="46"/>
  <c r="Z907" i="46" s="1"/>
  <c r="BQ902" i="46"/>
  <c r="Z902" i="46" s="1"/>
  <c r="BD916" i="46"/>
  <c r="BQ909" i="46"/>
  <c r="Z909" i="46" s="1"/>
  <c r="BE880" i="46"/>
  <c r="AY847" i="46"/>
  <c r="AY816" i="46"/>
  <c r="BA776" i="46"/>
  <c r="BC776" i="46" s="1"/>
  <c r="BD706" i="46"/>
  <c r="BQ748" i="46"/>
  <c r="Z748" i="46" s="1"/>
  <c r="AB748" i="46" s="1"/>
  <c r="BQ762" i="46"/>
  <c r="Z762" i="46" s="1"/>
  <c r="AB762" i="46" s="1"/>
  <c r="BQ737" i="46"/>
  <c r="Z737" i="46" s="1"/>
  <c r="AY668" i="46"/>
  <c r="BD674" i="46"/>
  <c r="BK648" i="46"/>
  <c r="BE611" i="46"/>
  <c r="AY576" i="46"/>
  <c r="BD601" i="46"/>
  <c r="BD572" i="46"/>
  <c r="BD539" i="46"/>
  <c r="BQ537" i="46"/>
  <c r="Z537" i="46" s="1"/>
  <c r="BD479" i="46"/>
  <c r="BD378" i="46"/>
  <c r="BQ363" i="46"/>
  <c r="Z363" i="46" s="1"/>
  <c r="BD318" i="46"/>
  <c r="BQ350" i="46"/>
  <c r="Z350" i="46" s="1"/>
  <c r="BD279" i="46"/>
  <c r="BF865" i="46"/>
  <c r="BB865" i="46"/>
  <c r="BQ828" i="46"/>
  <c r="Z828" i="46" s="1"/>
  <c r="BA764" i="46"/>
  <c r="BC764" i="46" s="1"/>
  <c r="BE764" i="46"/>
  <c r="BB764" i="46"/>
  <c r="BF578" i="46"/>
  <c r="BB578" i="46"/>
  <c r="BT577" i="46"/>
  <c r="AY577" i="46"/>
  <c r="BD517" i="46"/>
  <c r="BE544" i="46"/>
  <c r="BQ464" i="46"/>
  <c r="Z464" i="46" s="1"/>
  <c r="BB258" i="46"/>
  <c r="BE258" i="46"/>
  <c r="AZ239" i="46"/>
  <c r="BA457" i="46"/>
  <c r="BC457" i="46" s="1"/>
  <c r="BD457" i="46" s="1"/>
  <c r="BF386" i="46"/>
  <c r="BB386" i="46"/>
  <c r="BT350" i="46"/>
  <c r="AY350" i="46"/>
  <c r="BA226" i="46"/>
  <c r="BC226" i="46" s="1"/>
  <c r="BF247" i="46"/>
  <c r="BB247" i="46"/>
  <c r="BB236" i="46"/>
  <c r="BF236" i="46"/>
  <c r="BQ954" i="46"/>
  <c r="Z954" i="46" s="1"/>
  <c r="BD921" i="46"/>
  <c r="BD872" i="46"/>
  <c r="BQ827" i="46"/>
  <c r="Z827" i="46" s="1"/>
  <c r="AZ728" i="46"/>
  <c r="BA728" i="46"/>
  <c r="BC728" i="46" s="1"/>
  <c r="BE721" i="46"/>
  <c r="BQ655" i="46"/>
  <c r="Z655" i="46" s="1"/>
  <c r="BQ586" i="46"/>
  <c r="Z586" i="46" s="1"/>
  <c r="BD560" i="46"/>
  <c r="BQ426" i="46"/>
  <c r="Z426" i="46" s="1"/>
  <c r="BD405" i="46"/>
  <c r="BQ343" i="46"/>
  <c r="Z343" i="46" s="1"/>
  <c r="BQ268" i="46"/>
  <c r="Z268" i="46" s="1"/>
  <c r="BQ947" i="46"/>
  <c r="Z947" i="46" s="1"/>
  <c r="AB947" i="46" s="1"/>
  <c r="BB904" i="46"/>
  <c r="BF904" i="46"/>
  <c r="BQ798" i="46"/>
  <c r="Z798" i="46" s="1"/>
  <c r="BA780" i="46"/>
  <c r="BC780" i="46" s="1"/>
  <c r="BD780" i="46" s="1"/>
  <c r="BB628" i="46"/>
  <c r="BF628" i="46"/>
  <c r="AZ581" i="46"/>
  <c r="BD581" i="46" s="1"/>
  <c r="BF552" i="46"/>
  <c r="BB552" i="46"/>
  <c r="BT561" i="46"/>
  <c r="AY561" i="46"/>
  <c r="BQ538" i="46"/>
  <c r="Z538" i="46" s="1"/>
  <c r="BQ485" i="46"/>
  <c r="Z485" i="46" s="1"/>
  <c r="BF417" i="46"/>
  <c r="BB417" i="46"/>
  <c r="BF231" i="46"/>
  <c r="BB231" i="46"/>
  <c r="BQ283" i="46"/>
  <c r="Z283" i="46" s="1"/>
  <c r="AZ215" i="46"/>
  <c r="BB215" i="46"/>
  <c r="BD247" i="46"/>
  <c r="BQ241" i="46"/>
  <c r="Z241" i="46" s="1"/>
  <c r="BQ245" i="46"/>
  <c r="Z245" i="46" s="1"/>
  <c r="AB245" i="46" s="1"/>
  <c r="BD1003" i="46"/>
  <c r="BD990" i="46"/>
  <c r="BQ988" i="46"/>
  <c r="Z988" i="46" s="1"/>
  <c r="AZ974" i="46"/>
  <c r="BE954" i="46"/>
  <c r="BQ956" i="46"/>
  <c r="Z956" i="46" s="1"/>
  <c r="BQ959" i="46"/>
  <c r="Z959" i="46" s="1"/>
  <c r="BQ915" i="46"/>
  <c r="Z915" i="46" s="1"/>
  <c r="BD900" i="46"/>
  <c r="BQ927" i="46"/>
  <c r="Z927" i="46" s="1"/>
  <c r="AB927" i="46" s="1"/>
  <c r="BQ911" i="46"/>
  <c r="Z911" i="46" s="1"/>
  <c r="AZ871" i="46"/>
  <c r="BD873" i="46"/>
  <c r="BA870" i="46"/>
  <c r="BC870" i="46" s="1"/>
  <c r="BQ867" i="46"/>
  <c r="Z867" i="46" s="1"/>
  <c r="BQ856" i="46"/>
  <c r="Z856" i="46" s="1"/>
  <c r="BD859" i="46"/>
  <c r="AY835" i="46"/>
  <c r="BD817" i="46"/>
  <c r="BK812" i="46"/>
  <c r="BQ794" i="46"/>
  <c r="Z794" i="46" s="1"/>
  <c r="BD802" i="46"/>
  <c r="BD755" i="46"/>
  <c r="BQ780" i="46"/>
  <c r="Z780" i="46" s="1"/>
  <c r="BE737" i="46"/>
  <c r="BD765" i="46"/>
  <c r="BQ726" i="46"/>
  <c r="Z726" i="46" s="1"/>
  <c r="BQ704" i="46"/>
  <c r="Z704" i="46" s="1"/>
  <c r="BQ694" i="46"/>
  <c r="Z694" i="46" s="1"/>
  <c r="BQ679" i="46"/>
  <c r="Z679" i="46" s="1"/>
  <c r="BD638" i="46"/>
  <c r="BQ651" i="46"/>
  <c r="Z651" i="46" s="1"/>
  <c r="BD666" i="46"/>
  <c r="BQ699" i="46"/>
  <c r="Z699" i="46" s="1"/>
  <c r="AB699" i="46" s="1"/>
  <c r="BD617" i="46"/>
  <c r="BK608" i="46"/>
  <c r="BQ609" i="46"/>
  <c r="Z609" i="46" s="1"/>
  <c r="BQ601" i="46"/>
  <c r="Z601" i="46" s="1"/>
  <c r="BD549" i="46"/>
  <c r="BD571" i="46"/>
  <c r="BQ468" i="46"/>
  <c r="Z468" i="46" s="1"/>
  <c r="BD458" i="46"/>
  <c r="BE416" i="46"/>
  <c r="BQ471" i="46"/>
  <c r="Z471" i="46" s="1"/>
  <c r="AB471" i="46" s="1"/>
  <c r="BD362" i="46"/>
  <c r="BQ433" i="46"/>
  <c r="Z433" i="46" s="1"/>
  <c r="BK419" i="46"/>
  <c r="BD267" i="46"/>
  <c r="BQ275" i="46"/>
  <c r="Z275" i="46" s="1"/>
  <c r="BK217" i="46"/>
  <c r="BD287" i="46"/>
  <c r="BF836" i="46"/>
  <c r="AZ836" i="46"/>
  <c r="BD836" i="46" s="1"/>
  <c r="BQ760" i="46"/>
  <c r="Z760" i="46" s="1"/>
  <c r="AB760" i="46" s="1"/>
  <c r="BQ775" i="46"/>
  <c r="Z775" i="46" s="1"/>
  <c r="BB679" i="46"/>
  <c r="BF679" i="46"/>
  <c r="BB641" i="46"/>
  <c r="BF641" i="46"/>
  <c r="BB596" i="46"/>
  <c r="BF596" i="46"/>
  <c r="BE641" i="46"/>
  <c r="AY541" i="46"/>
  <c r="BT541" i="46"/>
  <c r="BB563" i="46"/>
  <c r="BF563" i="46"/>
  <c r="BE563" i="46"/>
  <c r="BQ455" i="46"/>
  <c r="Z455" i="46" s="1"/>
  <c r="BB234" i="46"/>
  <c r="BE234" i="46"/>
  <c r="AZ329" i="46"/>
  <c r="BD329" i="46" s="1"/>
  <c r="BA215" i="46"/>
  <c r="BC215" i="46" s="1"/>
  <c r="BQ259" i="46"/>
  <c r="Z259" i="46" s="1"/>
  <c r="BD927" i="46"/>
  <c r="BQ932" i="46"/>
  <c r="Z932" i="46" s="1"/>
  <c r="BQ912" i="46"/>
  <c r="Z912" i="46" s="1"/>
  <c r="BD868" i="46"/>
  <c r="AZ831" i="46"/>
  <c r="BQ768" i="46"/>
  <c r="Z768" i="46" s="1"/>
  <c r="BQ759" i="46"/>
  <c r="Z759" i="46" s="1"/>
  <c r="BD736" i="46"/>
  <c r="BQ717" i="46"/>
  <c r="Z717" i="46" s="1"/>
  <c r="BQ692" i="46"/>
  <c r="Z692" i="46" s="1"/>
  <c r="BQ641" i="46"/>
  <c r="Z641" i="46" s="1"/>
  <c r="BD587" i="46"/>
  <c r="BQ505" i="46"/>
  <c r="Z505" i="46" s="1"/>
  <c r="BQ460" i="46"/>
  <c r="Z460" i="46" s="1"/>
  <c r="BK467" i="46"/>
  <c r="BD447" i="46"/>
  <c r="BQ438" i="46"/>
  <c r="Z438" i="46" s="1"/>
  <c r="AB438" i="46" s="1"/>
  <c r="BQ316" i="46"/>
  <c r="Z316" i="46" s="1"/>
  <c r="BQ211" i="46"/>
  <c r="Z211" i="46" s="1"/>
  <c r="BB948" i="46"/>
  <c r="BF948" i="46"/>
  <c r="BE946" i="46"/>
  <c r="BF946" i="46"/>
  <c r="BE674" i="46"/>
  <c r="BQ846" i="46"/>
  <c r="Z846" i="46" s="1"/>
  <c r="BB617" i="46"/>
  <c r="BF617" i="46"/>
  <c r="BE617" i="46"/>
  <c r="BE552" i="46"/>
  <c r="BF576" i="46"/>
  <c r="BB576" i="46"/>
  <c r="BF587" i="46"/>
  <c r="BB587" i="46"/>
  <c r="BQ428" i="46"/>
  <c r="Z428" i="46" s="1"/>
  <c r="BE273" i="46"/>
  <c r="BQ305" i="46"/>
  <c r="Z305" i="46" s="1"/>
  <c r="BF402" i="46"/>
  <c r="BB402" i="46"/>
  <c r="BQ251" i="46"/>
  <c r="Z251" i="46" s="1"/>
  <c r="BQ228" i="46"/>
  <c r="Z228" i="46" s="1"/>
  <c r="AB228" i="46" s="1"/>
  <c r="BQ266" i="46"/>
  <c r="Z266" i="46" s="1"/>
  <c r="AZ218" i="46"/>
  <c r="BD218" i="46" s="1"/>
  <c r="BQ263" i="46"/>
  <c r="Z263" i="46" s="1"/>
  <c r="AY993" i="46"/>
  <c r="BQ962" i="46"/>
  <c r="Z962" i="46" s="1"/>
  <c r="BQ1003" i="46"/>
  <c r="Z1003" i="46" s="1"/>
  <c r="AY960" i="46"/>
  <c r="AZ950" i="46"/>
  <c r="BD960" i="46"/>
  <c r="BD860" i="46"/>
  <c r="BD910" i="46"/>
  <c r="BD843" i="46"/>
  <c r="BA807" i="46"/>
  <c r="BC807" i="46" s="1"/>
  <c r="BD835" i="46"/>
  <c r="BQ843" i="46"/>
  <c r="Z843" i="46" s="1"/>
  <c r="BE775" i="46"/>
  <c r="BD756" i="46"/>
  <c r="BE781" i="46"/>
  <c r="AY739" i="46"/>
  <c r="BQ686" i="46"/>
  <c r="Z686" i="46" s="1"/>
  <c r="BD703" i="46"/>
  <c r="AY648" i="46"/>
  <c r="BQ662" i="46"/>
  <c r="Z662" i="46" s="1"/>
  <c r="BK616" i="46"/>
  <c r="BD579" i="46"/>
  <c r="BD625" i="46"/>
  <c r="BQ617" i="46"/>
  <c r="Z617" i="46" s="1"/>
  <c r="BQ632" i="46"/>
  <c r="Z632" i="46" s="1"/>
  <c r="BD562" i="46"/>
  <c r="BQ544" i="46"/>
  <c r="Z544" i="46" s="1"/>
  <c r="AZ468" i="46"/>
  <c r="BQ536" i="46"/>
  <c r="Z536" i="46" s="1"/>
  <c r="BQ548" i="46"/>
  <c r="Z548" i="46" s="1"/>
  <c r="AB548" i="46" s="1"/>
  <c r="BD488" i="46"/>
  <c r="BQ495" i="46"/>
  <c r="Z495" i="46" s="1"/>
  <c r="AB495" i="46" s="1"/>
  <c r="BE384" i="46"/>
  <c r="BD354" i="46"/>
  <c r="BK344" i="46"/>
  <c r="BK340" i="46"/>
  <c r="BQ295" i="46"/>
  <c r="Z295" i="46" s="1"/>
  <c r="AB295" i="46" s="1"/>
  <c r="BD269" i="46"/>
  <c r="BB1004" i="46"/>
  <c r="AZ1004" i="46"/>
  <c r="BD1004" i="46" s="1"/>
  <c r="AZ956" i="46"/>
  <c r="BD956" i="46" s="1"/>
  <c r="BQ981" i="46"/>
  <c r="Z981" i="46" s="1"/>
  <c r="BE865" i="46"/>
  <c r="BB860" i="46"/>
  <c r="BF860" i="46"/>
  <c r="BT756" i="46"/>
  <c r="AY756" i="46"/>
  <c r="BQ772" i="46"/>
  <c r="Z772" i="46" s="1"/>
  <c r="BK772" i="46"/>
  <c r="BE898" i="46"/>
  <c r="BF898" i="46"/>
  <c r="BE677" i="46"/>
  <c r="BF677" i="46"/>
  <c r="BE628" i="46"/>
  <c r="BQ647" i="46"/>
  <c r="Z647" i="46" s="1"/>
  <c r="BB457" i="46"/>
  <c r="BF457" i="46"/>
  <c r="BA239" i="46"/>
  <c r="BC239" i="46" s="1"/>
  <c r="BQ261" i="46"/>
  <c r="Z261" i="46" s="1"/>
  <c r="AB261" i="46" s="1"/>
  <c r="BF255" i="46"/>
  <c r="BB255" i="46"/>
  <c r="BA258" i="46"/>
  <c r="BC258" i="46" s="1"/>
  <c r="BD258" i="46" s="1"/>
  <c r="BA231" i="46"/>
  <c r="BC231" i="46" s="1"/>
  <c r="BD231" i="46" s="1"/>
  <c r="BD978" i="46"/>
  <c r="BD876" i="46"/>
  <c r="BD842" i="46"/>
  <c r="BE844" i="46"/>
  <c r="BE783" i="46"/>
  <c r="AZ762" i="46"/>
  <c r="BD757" i="46"/>
  <c r="BD759" i="46"/>
  <c r="AY701" i="46"/>
  <c r="BD660" i="46"/>
  <c r="BQ661" i="46"/>
  <c r="Z661" i="46" s="1"/>
  <c r="BD609" i="46"/>
  <c r="BD596" i="46"/>
  <c r="BQ624" i="46"/>
  <c r="Z624" i="46" s="1"/>
  <c r="BK550" i="46"/>
  <c r="BQ570" i="46"/>
  <c r="Z570" i="46" s="1"/>
  <c r="BD497" i="46"/>
  <c r="BQ511" i="46"/>
  <c r="Z511" i="46" s="1"/>
  <c r="AB511" i="46" s="1"/>
  <c r="BA452" i="46"/>
  <c r="BC452" i="46" s="1"/>
  <c r="BQ514" i="46"/>
  <c r="Z514" i="46" s="1"/>
  <c r="BE491" i="46"/>
  <c r="BD421" i="46"/>
  <c r="BD366" i="46"/>
  <c r="AY289" i="46"/>
  <c r="BD281" i="46"/>
  <c r="AY258" i="46"/>
  <c r="BD322" i="46"/>
  <c r="BF1003" i="46"/>
  <c r="BE1003" i="46"/>
  <c r="AZ948" i="46"/>
  <c r="BD948" i="46" s="1"/>
  <c r="BQ753" i="46"/>
  <c r="Z753" i="46" s="1"/>
  <c r="BB674" i="46"/>
  <c r="BF674" i="46"/>
  <c r="AY647" i="46"/>
  <c r="BQ615" i="46"/>
  <c r="Z615" i="46" s="1"/>
  <c r="BF560" i="46"/>
  <c r="BB560" i="46"/>
  <c r="BB625" i="46"/>
  <c r="BF625" i="46"/>
  <c r="BB633" i="46"/>
  <c r="BF633" i="46"/>
  <c r="BB523" i="46"/>
  <c r="BF523" i="46"/>
  <c r="BQ456" i="46"/>
  <c r="Z456" i="46" s="1"/>
  <c r="AZ255" i="46"/>
  <c r="BD255" i="46" s="1"/>
  <c r="BB228" i="46"/>
  <c r="BF228" i="46"/>
  <c r="AZ226" i="46"/>
  <c r="BD226" i="46" s="1"/>
  <c r="BQ955" i="46"/>
  <c r="Z955" i="46" s="1"/>
  <c r="BQ865" i="46"/>
  <c r="Z865" i="46" s="1"/>
  <c r="BQ830" i="46"/>
  <c r="Z830" i="46" s="1"/>
  <c r="BK814" i="46"/>
  <c r="BD809" i="46"/>
  <c r="BD782" i="46"/>
  <c r="AY819" i="46"/>
  <c r="BQ822" i="46"/>
  <c r="Z822" i="46" s="1"/>
  <c r="AB822" i="46" s="1"/>
  <c r="BD714" i="46"/>
  <c r="BD689" i="46"/>
  <c r="BD677" i="46"/>
  <c r="BD676" i="46"/>
  <c r="BD633" i="46"/>
  <c r="BQ595" i="46"/>
  <c r="Z595" i="46" s="1"/>
  <c r="BD619" i="46"/>
  <c r="BD641" i="46"/>
  <c r="BE531" i="46"/>
  <c r="BD452" i="46"/>
  <c r="BD548" i="46"/>
  <c r="BD467" i="46"/>
  <c r="BD448" i="46"/>
  <c r="BD445" i="46"/>
  <c r="AY337" i="46"/>
  <c r="BQ294" i="46"/>
  <c r="Z294" i="46" s="1"/>
  <c r="BB929" i="46"/>
  <c r="BF929" i="46"/>
  <c r="BE929" i="46"/>
  <c r="BB900" i="46"/>
  <c r="BF900" i="46"/>
  <c r="BB853" i="46"/>
  <c r="BF853" i="46"/>
  <c r="AY894" i="46"/>
  <c r="BF666" i="46"/>
  <c r="BB666" i="46"/>
  <c r="BE666" i="46"/>
  <c r="BB615" i="46"/>
  <c r="BF615" i="46"/>
  <c r="AZ615" i="46"/>
  <c r="BD615" i="46" s="1"/>
  <c r="BT588" i="46"/>
  <c r="AY588" i="46"/>
  <c r="BF568" i="46"/>
  <c r="BB568" i="46"/>
  <c r="BF609" i="46"/>
  <c r="BB609" i="46"/>
  <c r="BB586" i="46"/>
  <c r="BF586" i="46"/>
  <c r="BF447" i="46"/>
  <c r="BB447" i="46"/>
  <c r="BF421" i="46"/>
  <c r="BB421" i="46"/>
  <c r="BB273" i="46"/>
  <c r="BF273" i="46"/>
  <c r="BA273" i="46"/>
  <c r="BC273" i="46" s="1"/>
  <c r="BD273" i="46" s="1"/>
  <c r="BF223" i="46"/>
  <c r="BB223" i="46"/>
  <c r="BB250" i="46"/>
  <c r="BE250" i="46"/>
  <c r="BR1003" i="46"/>
  <c r="AD1003" i="46"/>
  <c r="AB1003" i="46"/>
  <c r="BR975" i="46"/>
  <c r="AD975" i="46"/>
  <c r="AB975" i="46"/>
  <c r="BR953" i="46"/>
  <c r="AB953" i="46"/>
  <c r="AD953" i="46"/>
  <c r="BR959" i="46"/>
  <c r="AD959" i="46"/>
  <c r="AB959" i="46"/>
  <c r="BR915" i="46"/>
  <c r="AD915" i="46"/>
  <c r="AB915" i="46"/>
  <c r="BR899" i="46"/>
  <c r="AD899" i="46"/>
  <c r="AB899" i="46"/>
  <c r="BR911" i="46"/>
  <c r="AD911" i="46"/>
  <c r="AB911" i="46"/>
  <c r="BR891" i="46"/>
  <c r="AD891" i="46"/>
  <c r="AB891" i="46"/>
  <c r="BR856" i="46"/>
  <c r="AD856" i="46"/>
  <c r="AB856" i="46"/>
  <c r="BR940" i="46"/>
  <c r="AD940" i="46"/>
  <c r="AB940" i="46"/>
  <c r="BR884" i="46"/>
  <c r="AD884" i="46"/>
  <c r="AB884" i="46"/>
  <c r="BR868" i="46"/>
  <c r="AD868" i="46"/>
  <c r="AB868" i="46"/>
  <c r="AD872" i="46"/>
  <c r="AB872" i="46"/>
  <c r="BR872" i="46"/>
  <c r="AD905" i="46"/>
  <c r="BR905" i="46"/>
  <c r="AB905" i="46"/>
  <c r="BR819" i="46"/>
  <c r="AD819" i="46"/>
  <c r="AB819" i="46"/>
  <c r="BR1004" i="46"/>
  <c r="AD1004" i="46"/>
  <c r="AB1004" i="46"/>
  <c r="BR992" i="46"/>
  <c r="AD992" i="46"/>
  <c r="AB992" i="46"/>
  <c r="BR978" i="46"/>
  <c r="AD978" i="46"/>
  <c r="AB978" i="46"/>
  <c r="BR894" i="46"/>
  <c r="AD894" i="46"/>
  <c r="AB894" i="46"/>
  <c r="BR879" i="46"/>
  <c r="AD879" i="46"/>
  <c r="AB879" i="46"/>
  <c r="BR1000" i="46"/>
  <c r="AD1000" i="46"/>
  <c r="AB1000" i="46"/>
  <c r="BR943" i="46"/>
  <c r="AB943" i="46"/>
  <c r="AD943" i="46"/>
  <c r="BR993" i="46"/>
  <c r="AD993" i="46"/>
  <c r="AB993" i="46"/>
  <c r="BR996" i="46"/>
  <c r="AD996" i="46"/>
  <c r="AB996" i="46"/>
  <c r="AD961" i="46"/>
  <c r="BR961" i="46"/>
  <c r="AB961" i="46"/>
  <c r="BR944" i="46"/>
  <c r="AD944" i="46"/>
  <c r="AB944" i="46"/>
  <c r="AD854" i="46"/>
  <c r="BR854" i="46"/>
  <c r="AB854" i="46"/>
  <c r="BR810" i="46"/>
  <c r="AD810" i="46"/>
  <c r="AB810" i="46"/>
  <c r="BR800" i="46"/>
  <c r="AD800" i="46"/>
  <c r="AB800" i="46"/>
  <c r="AD826" i="46"/>
  <c r="BR826" i="46"/>
  <c r="AB826" i="46"/>
  <c r="BR955" i="46"/>
  <c r="AD955" i="46"/>
  <c r="AB955" i="46"/>
  <c r="AD920" i="46"/>
  <c r="BR920" i="46"/>
  <c r="AB920" i="46"/>
  <c r="BR908" i="46"/>
  <c r="AB908" i="46"/>
  <c r="AD908" i="46"/>
  <c r="BR883" i="46"/>
  <c r="AD883" i="46"/>
  <c r="AB883" i="46"/>
  <c r="BR930" i="46"/>
  <c r="AD930" i="46"/>
  <c r="AB930" i="46"/>
  <c r="BR924" i="46"/>
  <c r="AD924" i="46"/>
  <c r="AB924" i="46"/>
  <c r="BR913" i="46"/>
  <c r="AD913" i="46"/>
  <c r="AB913" i="46"/>
  <c r="BR989" i="46"/>
  <c r="AD989" i="46"/>
  <c r="AB989" i="46"/>
  <c r="BR970" i="46"/>
  <c r="AD970" i="46"/>
  <c r="AB970" i="46"/>
  <c r="BR963" i="46"/>
  <c r="AD963" i="46"/>
  <c r="AB963" i="46"/>
  <c r="BR972" i="46"/>
  <c r="AD972" i="46"/>
  <c r="AB972" i="46"/>
  <c r="BR988" i="46"/>
  <c r="AD988" i="46"/>
  <c r="AB988" i="46"/>
  <c r="BR965" i="46"/>
  <c r="AD965" i="46"/>
  <c r="AB965" i="46"/>
  <c r="BR974" i="46"/>
  <c r="AD974" i="46"/>
  <c r="AB974" i="46"/>
  <c r="BR952" i="46"/>
  <c r="AD952" i="46"/>
  <c r="AB952" i="46"/>
  <c r="BR941" i="46"/>
  <c r="AD941" i="46"/>
  <c r="AB941" i="46"/>
  <c r="BR928" i="46"/>
  <c r="AD928" i="46"/>
  <c r="AB928" i="46"/>
  <c r="BR931" i="46"/>
  <c r="AD931" i="46"/>
  <c r="AB931" i="46"/>
  <c r="BR903" i="46"/>
  <c r="AD903" i="46"/>
  <c r="AB903" i="46"/>
  <c r="AD907" i="46"/>
  <c r="BR907" i="46"/>
  <c r="AB907" i="46"/>
  <c r="BR902" i="46"/>
  <c r="AD902" i="46"/>
  <c r="AB902" i="46"/>
  <c r="BR852" i="46"/>
  <c r="AD852" i="46"/>
  <c r="AB852" i="46"/>
  <c r="AD980" i="46"/>
  <c r="BR980" i="46"/>
  <c r="AB980" i="46"/>
  <c r="BR954" i="46"/>
  <c r="AD954" i="46"/>
  <c r="AB954" i="46"/>
  <c r="AD834" i="46"/>
  <c r="BR834" i="46"/>
  <c r="AB834" i="46"/>
  <c r="AB857" i="46"/>
  <c r="BR857" i="46"/>
  <c r="AD857" i="46"/>
  <c r="BR673" i="46"/>
  <c r="AD673" i="46"/>
  <c r="AB673" i="46"/>
  <c r="BF933" i="46"/>
  <c r="BA933" i="46"/>
  <c r="BC933" i="46" s="1"/>
  <c r="BB933" i="46"/>
  <c r="AZ933" i="46"/>
  <c r="BR932" i="46"/>
  <c r="AD932" i="46"/>
  <c r="BF879" i="46"/>
  <c r="BB879" i="46"/>
  <c r="AZ879" i="46"/>
  <c r="BE879" i="46"/>
  <c r="BK817" i="46"/>
  <c r="BQ817" i="46"/>
  <c r="Z817" i="46" s="1"/>
  <c r="BR664" i="46"/>
  <c r="AD664" i="46"/>
  <c r="AB664" i="46"/>
  <c r="AD609" i="46"/>
  <c r="BR609" i="46"/>
  <c r="AB609" i="46"/>
  <c r="BR603" i="46"/>
  <c r="AD603" i="46"/>
  <c r="AB603" i="46"/>
  <c r="AB512" i="46"/>
  <c r="BR512" i="46"/>
  <c r="AD512" i="46"/>
  <c r="BR530" i="46"/>
  <c r="AB530" i="46"/>
  <c r="AD530" i="46"/>
  <c r="BR516" i="46"/>
  <c r="AD516" i="46"/>
  <c r="AB516" i="46"/>
  <c r="BR468" i="46"/>
  <c r="AD468" i="46"/>
  <c r="AB468" i="46"/>
  <c r="BR461" i="46"/>
  <c r="AD461" i="46"/>
  <c r="AB461" i="46"/>
  <c r="AD454" i="46"/>
  <c r="BR454" i="46"/>
  <c r="AB454" i="46"/>
  <c r="BR404" i="46"/>
  <c r="AD404" i="46"/>
  <c r="AB404" i="46"/>
  <c r="AB433" i="46"/>
  <c r="BR433" i="46"/>
  <c r="AD433" i="46"/>
  <c r="AB382" i="46"/>
  <c r="AD382" i="46"/>
  <c r="BR382" i="46"/>
  <c r="BR278" i="46"/>
  <c r="AD278" i="46"/>
  <c r="AB278" i="46"/>
  <c r="BR275" i="46"/>
  <c r="AD275" i="46"/>
  <c r="AB275" i="46"/>
  <c r="BR285" i="46"/>
  <c r="AD285" i="46"/>
  <c r="AB285" i="46"/>
  <c r="BR277" i="46"/>
  <c r="AD277" i="46"/>
  <c r="AB277" i="46"/>
  <c r="BR221" i="46"/>
  <c r="AD221" i="46"/>
  <c r="AB221" i="46"/>
  <c r="BR297" i="46"/>
  <c r="AD297" i="46"/>
  <c r="AB297" i="46"/>
  <c r="BD1000" i="46"/>
  <c r="BQ990" i="46"/>
  <c r="Z990" i="46" s="1"/>
  <c r="BD981" i="46"/>
  <c r="BQ983" i="46"/>
  <c r="Z983" i="46" s="1"/>
  <c r="BQ979" i="46"/>
  <c r="Z979" i="46" s="1"/>
  <c r="BD976" i="46"/>
  <c r="AY968" i="46"/>
  <c r="BF970" i="46"/>
  <c r="BB970" i="46"/>
  <c r="BE970" i="46"/>
  <c r="BR960" i="46"/>
  <c r="AD960" i="46"/>
  <c r="AB960" i="46"/>
  <c r="BF936" i="46"/>
  <c r="BA936" i="46"/>
  <c r="BC936" i="46" s="1"/>
  <c r="BB936" i="46"/>
  <c r="BR947" i="46"/>
  <c r="AD947" i="46"/>
  <c r="AZ941" i="46"/>
  <c r="BQ957" i="46"/>
  <c r="Z957" i="46" s="1"/>
  <c r="BD930" i="46"/>
  <c r="BF950" i="46"/>
  <c r="BB950" i="46"/>
  <c r="BA950" i="46"/>
  <c r="BC950" i="46" s="1"/>
  <c r="BD950" i="46" s="1"/>
  <c r="BQ939" i="46"/>
  <c r="Z939" i="46" s="1"/>
  <c r="AB918" i="46"/>
  <c r="AD918" i="46"/>
  <c r="BR918" i="46"/>
  <c r="BB932" i="46"/>
  <c r="BF932" i="46"/>
  <c r="BA932" i="46"/>
  <c r="BC932" i="46" s="1"/>
  <c r="AZ932" i="46"/>
  <c r="BE932" i="46"/>
  <c r="BB926" i="46"/>
  <c r="BF926" i="46"/>
  <c r="BA926" i="46"/>
  <c r="BC926" i="46" s="1"/>
  <c r="AZ926" i="46"/>
  <c r="BD905" i="46"/>
  <c r="BQ910" i="46"/>
  <c r="Z910" i="46" s="1"/>
  <c r="BQ889" i="46"/>
  <c r="Z889" i="46" s="1"/>
  <c r="BK879" i="46"/>
  <c r="BA879" i="46"/>
  <c r="BC879" i="46" s="1"/>
  <c r="BQ878" i="46"/>
  <c r="Z878" i="46" s="1"/>
  <c r="BK858" i="46"/>
  <c r="BQ858" i="46"/>
  <c r="Z858" i="46" s="1"/>
  <c r="BF847" i="46"/>
  <c r="BB847" i="46"/>
  <c r="BA847" i="46"/>
  <c r="BC847" i="46" s="1"/>
  <c r="AZ854" i="46"/>
  <c r="BD854" i="46" s="1"/>
  <c r="BD857" i="46"/>
  <c r="BD849" i="46"/>
  <c r="BR814" i="46"/>
  <c r="AD814" i="46"/>
  <c r="AB814" i="46"/>
  <c r="BK821" i="46"/>
  <c r="BQ821" i="46"/>
  <c r="Z821" i="46" s="1"/>
  <c r="AY801" i="46"/>
  <c r="BR838" i="46"/>
  <c r="AD838" i="46"/>
  <c r="BR770" i="46"/>
  <c r="AD770" i="46"/>
  <c r="AB770" i="46"/>
  <c r="BR803" i="46"/>
  <c r="AD803" i="46"/>
  <c r="BR714" i="46"/>
  <c r="AD714" i="46"/>
  <c r="BR704" i="46"/>
  <c r="AD704" i="46"/>
  <c r="AB704" i="46"/>
  <c r="BR738" i="46"/>
  <c r="AD738" i="46"/>
  <c r="AB738" i="46"/>
  <c r="BR708" i="46"/>
  <c r="AD708" i="46"/>
  <c r="AB708" i="46"/>
  <c r="BT676" i="46"/>
  <c r="AY676" i="46"/>
  <c r="BR705" i="46"/>
  <c r="AD705" i="46"/>
  <c r="AB705" i="46"/>
  <c r="BR692" i="46"/>
  <c r="AD692" i="46"/>
  <c r="AB692" i="46"/>
  <c r="BR642" i="46"/>
  <c r="AD642" i="46"/>
  <c r="AB642" i="46"/>
  <c r="BR641" i="46"/>
  <c r="AD641" i="46"/>
  <c r="AB641" i="46"/>
  <c r="BR618" i="46"/>
  <c r="AD618" i="46"/>
  <c r="AB618" i="46"/>
  <c r="BR557" i="46"/>
  <c r="AD557" i="46"/>
  <c r="AB557" i="46"/>
  <c r="BR505" i="46"/>
  <c r="AD505" i="46"/>
  <c r="AB505" i="46"/>
  <c r="BR466" i="46"/>
  <c r="AD466" i="46"/>
  <c r="AB466" i="46"/>
  <c r="AD470" i="46"/>
  <c r="BR470" i="46"/>
  <c r="AB470" i="46"/>
  <c r="AD478" i="46"/>
  <c r="BR478" i="46"/>
  <c r="AB478" i="46"/>
  <c r="BR460" i="46"/>
  <c r="AD460" i="46"/>
  <c r="AB460" i="46"/>
  <c r="BR435" i="46"/>
  <c r="AD435" i="46"/>
  <c r="AB435" i="46"/>
  <c r="AD417" i="46"/>
  <c r="BR417" i="46"/>
  <c r="AB417" i="46"/>
  <c r="AB406" i="46"/>
  <c r="AD406" i="46"/>
  <c r="BR406" i="46"/>
  <c r="AB429" i="46"/>
  <c r="BR429" i="46"/>
  <c r="AD429" i="46"/>
  <c r="BR356" i="46"/>
  <c r="AD356" i="46"/>
  <c r="AB356" i="46"/>
  <c r="BR332" i="46"/>
  <c r="AD332" i="46"/>
  <c r="AB332" i="46"/>
  <c r="BR303" i="46"/>
  <c r="AD303" i="46"/>
  <c r="AB303" i="46"/>
  <c r="BR276" i="46"/>
  <c r="AD276" i="46"/>
  <c r="AB276" i="46"/>
  <c r="BR254" i="46"/>
  <c r="AD254" i="46"/>
  <c r="AB254" i="46"/>
  <c r="BR230" i="46"/>
  <c r="AD230" i="46"/>
  <c r="AB230" i="46"/>
  <c r="BR316" i="46"/>
  <c r="AD316" i="46"/>
  <c r="AB316" i="46"/>
  <c r="BR335" i="46"/>
  <c r="AD335" i="46"/>
  <c r="AB335" i="46"/>
  <c r="AB302" i="46"/>
  <c r="BR302" i="46"/>
  <c r="AD302" i="46"/>
  <c r="BR213" i="46"/>
  <c r="AD213" i="46"/>
  <c r="AB213" i="46"/>
  <c r="BR211" i="46"/>
  <c r="AD211" i="46"/>
  <c r="AB211" i="46"/>
  <c r="BR244" i="46"/>
  <c r="AD244" i="46"/>
  <c r="AB244" i="46"/>
  <c r="BF967" i="46"/>
  <c r="BB967" i="46"/>
  <c r="BA967" i="46"/>
  <c r="BC967" i="46" s="1"/>
  <c r="BD967" i="46" s="1"/>
  <c r="BR938" i="46"/>
  <c r="AD938" i="46"/>
  <c r="AY905" i="46"/>
  <c r="BT905" i="46"/>
  <c r="BF883" i="46"/>
  <c r="BE883" i="46"/>
  <c r="BB883" i="46"/>
  <c r="BA883" i="46"/>
  <c r="BC883" i="46" s="1"/>
  <c r="AY869" i="46"/>
  <c r="BT869" i="46"/>
  <c r="AZ887" i="46"/>
  <c r="BD887" i="46" s="1"/>
  <c r="BR885" i="46"/>
  <c r="AD885" i="46"/>
  <c r="AB885" i="46"/>
  <c r="AD873" i="46"/>
  <c r="BR873" i="46"/>
  <c r="AB873" i="46"/>
  <c r="BR841" i="46"/>
  <c r="AD841" i="46"/>
  <c r="AB841" i="46"/>
  <c r="BR845" i="46"/>
  <c r="AD845" i="46"/>
  <c r="AB845" i="46"/>
  <c r="BR830" i="46"/>
  <c r="AD830" i="46"/>
  <c r="AB830" i="46"/>
  <c r="BR827" i="46"/>
  <c r="AD827" i="46"/>
  <c r="BR776" i="46"/>
  <c r="AD776" i="46"/>
  <c r="AB776" i="46"/>
  <c r="BQ851" i="46"/>
  <c r="Z851" i="46" s="1"/>
  <c r="BR836" i="46"/>
  <c r="AD836" i="46"/>
  <c r="AB836" i="46"/>
  <c r="AD843" i="46"/>
  <c r="BR843" i="46"/>
  <c r="AB843" i="46"/>
  <c r="BR797" i="46"/>
  <c r="AD797" i="46"/>
  <c r="BR758" i="46"/>
  <c r="AD758" i="46"/>
  <c r="AB758" i="46"/>
  <c r="AD730" i="46"/>
  <c r="AB730" i="46"/>
  <c r="BR730" i="46"/>
  <c r="BR728" i="46"/>
  <c r="AD728" i="46"/>
  <c r="AB728" i="46"/>
  <c r="BR739" i="46"/>
  <c r="AD739" i="46"/>
  <c r="AB739" i="46"/>
  <c r="BR630" i="46"/>
  <c r="AD630" i="46"/>
  <c r="AB630" i="46"/>
  <c r="AD662" i="46"/>
  <c r="BR662" i="46"/>
  <c r="AB662" i="46"/>
  <c r="BR656" i="46"/>
  <c r="AD656" i="46"/>
  <c r="AB656" i="46"/>
  <c r="AB627" i="46"/>
  <c r="BR627" i="46"/>
  <c r="AD627" i="46"/>
  <c r="BR617" i="46"/>
  <c r="AD617" i="46"/>
  <c r="AB617" i="46"/>
  <c r="BR632" i="46"/>
  <c r="AD632" i="46"/>
  <c r="AB632" i="46"/>
  <c r="AD592" i="46"/>
  <c r="BR592" i="46"/>
  <c r="AB592" i="46"/>
  <c r="BR486" i="46"/>
  <c r="AD486" i="46"/>
  <c r="AB486" i="46"/>
  <c r="BR536" i="46"/>
  <c r="AD536" i="46"/>
  <c r="AB536" i="46"/>
  <c r="AD525" i="46"/>
  <c r="BR525" i="46"/>
  <c r="AB525" i="46"/>
  <c r="BR450" i="46"/>
  <c r="AD450" i="46"/>
  <c r="AB450" i="46"/>
  <c r="BR458" i="46"/>
  <c r="AD458" i="46"/>
  <c r="AB458" i="46"/>
  <c r="BR415" i="46"/>
  <c r="AD415" i="46"/>
  <c r="AB415" i="46"/>
  <c r="BR375" i="46"/>
  <c r="AD375" i="46"/>
  <c r="AB375" i="46"/>
  <c r="AD424" i="46"/>
  <c r="BR424" i="46"/>
  <c r="AB424" i="46"/>
  <c r="AD340" i="46"/>
  <c r="BR340" i="46"/>
  <c r="AB340" i="46"/>
  <c r="BR352" i="46"/>
  <c r="AD352" i="46"/>
  <c r="AB352" i="46"/>
  <c r="BR360" i="46"/>
  <c r="AD360" i="46"/>
  <c r="AB360" i="46"/>
  <c r="BR321" i="46"/>
  <c r="AD321" i="46"/>
  <c r="AB321" i="46"/>
  <c r="BR229" i="46"/>
  <c r="AD229" i="46"/>
  <c r="AB229" i="46"/>
  <c r="BR205" i="46"/>
  <c r="AD205" i="46"/>
  <c r="AB205" i="46"/>
  <c r="BT956" i="46"/>
  <c r="AY956" i="46"/>
  <c r="AB956" i="46"/>
  <c r="BR956" i="46"/>
  <c r="AD956" i="46"/>
  <c r="BB906" i="46"/>
  <c r="BF906" i="46"/>
  <c r="BE906" i="46"/>
  <c r="BR869" i="46"/>
  <c r="AD869" i="46"/>
  <c r="BB852" i="46"/>
  <c r="BF852" i="46"/>
  <c r="BE852" i="46"/>
  <c r="BA852" i="46"/>
  <c r="BC852" i="46" s="1"/>
  <c r="AD783" i="46"/>
  <c r="BR783" i="46"/>
  <c r="AB783" i="46"/>
  <c r="BQ752" i="46"/>
  <c r="Z752" i="46" s="1"/>
  <c r="BK752" i="46"/>
  <c r="AD701" i="46"/>
  <c r="BR701" i="46"/>
  <c r="AB701" i="46"/>
  <c r="BR967" i="46"/>
  <c r="AD967" i="46"/>
  <c r="BD869" i="46"/>
  <c r="BE855" i="46"/>
  <c r="BB855" i="46"/>
  <c r="BF855" i="46"/>
  <c r="BA855" i="46"/>
  <c r="BC855" i="46" s="1"/>
  <c r="AZ855" i="46"/>
  <c r="BR876" i="46"/>
  <c r="AD876" i="46"/>
  <c r="AB876" i="46"/>
  <c r="BB989" i="46"/>
  <c r="BA989" i="46"/>
  <c r="BC989" i="46" s="1"/>
  <c r="BF989" i="46"/>
  <c r="AZ989" i="46"/>
  <c r="BF943" i="46"/>
  <c r="BE943" i="46"/>
  <c r="BB943" i="46"/>
  <c r="BK963" i="46"/>
  <c r="BF955" i="46"/>
  <c r="BA955" i="46"/>
  <c r="BC955" i="46" s="1"/>
  <c r="AZ955" i="46"/>
  <c r="BE955" i="46"/>
  <c r="BB955" i="46"/>
  <c r="BQ966" i="46"/>
  <c r="Z966" i="46" s="1"/>
  <c r="BT952" i="46"/>
  <c r="AY952" i="46"/>
  <c r="BE938" i="46"/>
  <c r="BB938" i="46"/>
  <c r="BA938" i="46"/>
  <c r="BC938" i="46" s="1"/>
  <c r="BF938" i="46"/>
  <c r="BB939" i="46"/>
  <c r="BA939" i="46"/>
  <c r="BC939" i="46" s="1"/>
  <c r="AZ939" i="46"/>
  <c r="BF939" i="46"/>
  <c r="BR950" i="46"/>
  <c r="AD950" i="46"/>
  <c r="BE939" i="46"/>
  <c r="AY927" i="46"/>
  <c r="BT927" i="46"/>
  <c r="BR935" i="46"/>
  <c r="AD935" i="46"/>
  <c r="BT918" i="46"/>
  <c r="AY918" i="46"/>
  <c r="BD922" i="46"/>
  <c r="BF912" i="46"/>
  <c r="BB912" i="46"/>
  <c r="BA912" i="46"/>
  <c r="BC912" i="46" s="1"/>
  <c r="AZ912" i="46"/>
  <c r="BT904" i="46"/>
  <c r="AY904" i="46"/>
  <c r="BT900" i="46"/>
  <c r="AY900" i="46"/>
  <c r="BQ919" i="46"/>
  <c r="Z919" i="46" s="1"/>
  <c r="AB869" i="46"/>
  <c r="BF880" i="46"/>
  <c r="BB880" i="46"/>
  <c r="AZ880" i="46"/>
  <c r="BD880" i="46" s="1"/>
  <c r="BR864" i="46"/>
  <c r="AD864" i="46"/>
  <c r="AB864" i="46"/>
  <c r="BQ914" i="46"/>
  <c r="Z914" i="46" s="1"/>
  <c r="BR861" i="46"/>
  <c r="AD861" i="46"/>
  <c r="BR867" i="46"/>
  <c r="AD867" i="46"/>
  <c r="AB867" i="46"/>
  <c r="AD855" i="46"/>
  <c r="BR855" i="46"/>
  <c r="AB855" i="46"/>
  <c r="BB845" i="46"/>
  <c r="BA845" i="46"/>
  <c r="BC845" i="46" s="1"/>
  <c r="BF845" i="46"/>
  <c r="BK829" i="46"/>
  <c r="BQ829" i="46"/>
  <c r="Z829" i="46" s="1"/>
  <c r="BR812" i="46"/>
  <c r="AD812" i="46"/>
  <c r="AB812" i="46"/>
  <c r="AD847" i="46"/>
  <c r="BR847" i="46"/>
  <c r="AB847" i="46"/>
  <c r="BK837" i="46"/>
  <c r="BQ837" i="46"/>
  <c r="Z837" i="46" s="1"/>
  <c r="BQ807" i="46"/>
  <c r="Z807" i="46" s="1"/>
  <c r="BT785" i="46"/>
  <c r="AY785" i="46"/>
  <c r="BR795" i="46"/>
  <c r="AD795" i="46"/>
  <c r="AB795" i="46"/>
  <c r="BF746" i="46"/>
  <c r="BB746" i="46"/>
  <c r="BA746" i="46"/>
  <c r="BC746" i="46" s="1"/>
  <c r="BE746" i="46"/>
  <c r="AZ746" i="46"/>
  <c r="AD729" i="46"/>
  <c r="BR729" i="46"/>
  <c r="AB729" i="46"/>
  <c r="BT684" i="46"/>
  <c r="AY684" i="46"/>
  <c r="BQ654" i="46"/>
  <c r="Z654" i="46" s="1"/>
  <c r="BK654" i="46"/>
  <c r="AD659" i="46"/>
  <c r="AB659" i="46"/>
  <c r="BR659" i="46"/>
  <c r="BQ670" i="46"/>
  <c r="Z670" i="46" s="1"/>
  <c r="BR626" i="46"/>
  <c r="AD626" i="46"/>
  <c r="AB626" i="46"/>
  <c r="BR602" i="46"/>
  <c r="AD602" i="46"/>
  <c r="AB602" i="46"/>
  <c r="AD624" i="46"/>
  <c r="BR624" i="46"/>
  <c r="AB624" i="46"/>
  <c r="BR559" i="46"/>
  <c r="AD559" i="46"/>
  <c r="AB559" i="46"/>
  <c r="BR571" i="46"/>
  <c r="AD571" i="46"/>
  <c r="AB571" i="46"/>
  <c r="AD570" i="46"/>
  <c r="BR570" i="46"/>
  <c r="AB570" i="46"/>
  <c r="BR494" i="46"/>
  <c r="AD494" i="46"/>
  <c r="AB494" i="46"/>
  <c r="AD543" i="46"/>
  <c r="BR543" i="46"/>
  <c r="AB543" i="46"/>
  <c r="BR567" i="46"/>
  <c r="AD567" i="46"/>
  <c r="AB567" i="46"/>
  <c r="BR492" i="46"/>
  <c r="AD492" i="46"/>
  <c r="AB492" i="46"/>
  <c r="AD514" i="46"/>
  <c r="BR514" i="46"/>
  <c r="AB514" i="46"/>
  <c r="BR465" i="46"/>
  <c r="AD465" i="46"/>
  <c r="AB465" i="46"/>
  <c r="BR462" i="46"/>
  <c r="AD462" i="46"/>
  <c r="AB462" i="46"/>
  <c r="BR441" i="46"/>
  <c r="AD441" i="46"/>
  <c r="AB441" i="46"/>
  <c r="BR419" i="46"/>
  <c r="AD419" i="46"/>
  <c r="AB419" i="46"/>
  <c r="BR432" i="46"/>
  <c r="AD432" i="46"/>
  <c r="AB432" i="46"/>
  <c r="AB398" i="46"/>
  <c r="AD398" i="46"/>
  <c r="BR398" i="46"/>
  <c r="AD342" i="46"/>
  <c r="BR342" i="46"/>
  <c r="AB342" i="46"/>
  <c r="BR348" i="46"/>
  <c r="AD348" i="46"/>
  <c r="AB348" i="46"/>
  <c r="BR339" i="46"/>
  <c r="AD339" i="46"/>
  <c r="AB339" i="46"/>
  <c r="BR313" i="46"/>
  <c r="AD313" i="46"/>
  <c r="AB313" i="46"/>
  <c r="BR207" i="46"/>
  <c r="AD207" i="46"/>
  <c r="AB207" i="46"/>
  <c r="BR209" i="46"/>
  <c r="AD209" i="46"/>
  <c r="AB209" i="46"/>
  <c r="BR265" i="46"/>
  <c r="AD265" i="46"/>
  <c r="AB265" i="46"/>
  <c r="BR937" i="46"/>
  <c r="AB937" i="46"/>
  <c r="AD937" i="46"/>
  <c r="BF862" i="46"/>
  <c r="BB862" i="46"/>
  <c r="BA862" i="46"/>
  <c r="BC862" i="46" s="1"/>
  <c r="BF848" i="46"/>
  <c r="BB848" i="46"/>
  <c r="AZ848" i="46"/>
  <c r="BD848" i="46" s="1"/>
  <c r="BR818" i="46"/>
  <c r="AD818" i="46"/>
  <c r="AB818" i="46"/>
  <c r="BE992" i="46"/>
  <c r="BB992" i="46"/>
  <c r="BF992" i="46"/>
  <c r="BA992" i="46"/>
  <c r="BC992" i="46" s="1"/>
  <c r="BD992" i="46" s="1"/>
  <c r="BE967" i="46"/>
  <c r="BD965" i="46"/>
  <c r="BA953" i="46"/>
  <c r="BC953" i="46" s="1"/>
  <c r="BF953" i="46"/>
  <c r="BB953" i="46"/>
  <c r="BF942" i="46"/>
  <c r="BB942" i="46"/>
  <c r="AD942" i="46"/>
  <c r="BR942" i="46"/>
  <c r="AD936" i="46"/>
  <c r="BR936" i="46"/>
  <c r="AB936" i="46"/>
  <c r="BK901" i="46"/>
  <c r="BQ901" i="46"/>
  <c r="Z901" i="46" s="1"/>
  <c r="BD892" i="46"/>
  <c r="AY897" i="46"/>
  <c r="BT897" i="46"/>
  <c r="BR862" i="46"/>
  <c r="AD862" i="46"/>
  <c r="BD993" i="46"/>
  <c r="BQ998" i="46"/>
  <c r="Z998" i="46" s="1"/>
  <c r="BD988" i="46"/>
  <c r="AD1002" i="46"/>
  <c r="BR1002" i="46"/>
  <c r="BD974" i="46"/>
  <c r="BT964" i="46"/>
  <c r="AY964" i="46"/>
  <c r="BF974" i="46"/>
  <c r="BB974" i="46"/>
  <c r="BE974" i="46"/>
  <c r="BQ968" i="46"/>
  <c r="Z968" i="46" s="1"/>
  <c r="BR969" i="46"/>
  <c r="AD969" i="46"/>
  <c r="BR971" i="46"/>
  <c r="AD971" i="46"/>
  <c r="AY953" i="46"/>
  <c r="BT953" i="46"/>
  <c r="BE953" i="46"/>
  <c r="AD945" i="46"/>
  <c r="BR945" i="46"/>
  <c r="AB945" i="46"/>
  <c r="BA935" i="46"/>
  <c r="BC935" i="46" s="1"/>
  <c r="BD935" i="46" s="1"/>
  <c r="AB950" i="46"/>
  <c r="BA943" i="46"/>
  <c r="BC943" i="46" s="1"/>
  <c r="AZ936" i="46"/>
  <c r="BD936" i="46" s="1"/>
  <c r="BQ929" i="46"/>
  <c r="Z929" i="46" s="1"/>
  <c r="BQ934" i="46"/>
  <c r="Z934" i="46" s="1"/>
  <c r="BQ917" i="46"/>
  <c r="Z917" i="46" s="1"/>
  <c r="BR921" i="46"/>
  <c r="AB921" i="46"/>
  <c r="AD921" i="46"/>
  <c r="BE895" i="46"/>
  <c r="BB895" i="46"/>
  <c r="BF895" i="46"/>
  <c r="AZ895" i="46"/>
  <c r="AY889" i="46"/>
  <c r="BT889" i="46"/>
  <c r="AY916" i="46"/>
  <c r="BD875" i="46"/>
  <c r="BA864" i="46"/>
  <c r="BC864" i="46" s="1"/>
  <c r="BD864" i="46" s="1"/>
  <c r="BF864" i="46"/>
  <c r="BE864" i="46"/>
  <c r="BB864" i="46"/>
  <c r="BA895" i="46"/>
  <c r="BC895" i="46" s="1"/>
  <c r="AB861" i="46"/>
  <c r="BR863" i="46"/>
  <c r="AD863" i="46"/>
  <c r="AY849" i="46"/>
  <c r="BT849" i="46"/>
  <c r="BR849" i="46"/>
  <c r="AD849" i="46"/>
  <c r="AB803" i="46"/>
  <c r="BE847" i="46"/>
  <c r="AY793" i="46"/>
  <c r="BR820" i="46"/>
  <c r="AD820" i="46"/>
  <c r="AB820" i="46"/>
  <c r="BQ808" i="46"/>
  <c r="Z808" i="46" s="1"/>
  <c r="AD765" i="46"/>
  <c r="BR765" i="46"/>
  <c r="AB765" i="46"/>
  <c r="AD764" i="46"/>
  <c r="BR764" i="46"/>
  <c r="AB764" i="46"/>
  <c r="AD706" i="46"/>
  <c r="BR706" i="46"/>
  <c r="AB706" i="46"/>
  <c r="BQ698" i="46"/>
  <c r="Z698" i="46" s="1"/>
  <c r="BK698" i="46"/>
  <c r="BR717" i="46"/>
  <c r="AD717" i="46"/>
  <c r="AB717" i="46"/>
  <c r="BR694" i="46"/>
  <c r="AD694" i="46"/>
  <c r="AB694" i="46"/>
  <c r="BA691" i="46"/>
  <c r="BC691" i="46" s="1"/>
  <c r="AZ691" i="46"/>
  <c r="BF691" i="46"/>
  <c r="BE691" i="46"/>
  <c r="BB691" i="46"/>
  <c r="AB595" i="46"/>
  <c r="BR595" i="46"/>
  <c r="AD595" i="46"/>
  <c r="AD613" i="46"/>
  <c r="BR613" i="46"/>
  <c r="AB613" i="46"/>
  <c r="BR616" i="46"/>
  <c r="AD616" i="46"/>
  <c r="AB616" i="46"/>
  <c r="BR573" i="46"/>
  <c r="AD573" i="46"/>
  <c r="AB573" i="46"/>
  <c r="BR526" i="46"/>
  <c r="AD526" i="46"/>
  <c r="AB526" i="46"/>
  <c r="BR510" i="46"/>
  <c r="AD510" i="46"/>
  <c r="AB510" i="46"/>
  <c r="BR502" i="46"/>
  <c r="AD502" i="46"/>
  <c r="AB502" i="46"/>
  <c r="BR483" i="46"/>
  <c r="AD483" i="46"/>
  <c r="AB483" i="46"/>
  <c r="BR476" i="46"/>
  <c r="AD476" i="46"/>
  <c r="AB476" i="46"/>
  <c r="AD449" i="46"/>
  <c r="BR449" i="46"/>
  <c r="AB449" i="46"/>
  <c r="AD431" i="46"/>
  <c r="AB431" i="46"/>
  <c r="BR431" i="46"/>
  <c r="BR396" i="46"/>
  <c r="AD396" i="46"/>
  <c r="AB396" i="46"/>
  <c r="AD347" i="46"/>
  <c r="BR347" i="46"/>
  <c r="AB347" i="46"/>
  <c r="BR427" i="46"/>
  <c r="AD427" i="46"/>
  <c r="AB427" i="46"/>
  <c r="AB294" i="46"/>
  <c r="AD294" i="46"/>
  <c r="BR294" i="46"/>
  <c r="BR238" i="46"/>
  <c r="AD238" i="46"/>
  <c r="AB238" i="46"/>
  <c r="BR214" i="46"/>
  <c r="AD214" i="46"/>
  <c r="AB214" i="46"/>
  <c r="AD264" i="46"/>
  <c r="BR264" i="46"/>
  <c r="AB264" i="46"/>
  <c r="BR217" i="46"/>
  <c r="AD217" i="46"/>
  <c r="AB217" i="46"/>
  <c r="BR236" i="46"/>
  <c r="AD236" i="46"/>
  <c r="AB236" i="46"/>
  <c r="BB949" i="46"/>
  <c r="BA949" i="46"/>
  <c r="BC949" i="46" s="1"/>
  <c r="BF949" i="46"/>
  <c r="BR881" i="46"/>
  <c r="AD881" i="46"/>
  <c r="AB881" i="46"/>
  <c r="BR742" i="46"/>
  <c r="AD742" i="46"/>
  <c r="AB742" i="46"/>
  <c r="BQ922" i="46"/>
  <c r="Z922" i="46" s="1"/>
  <c r="AZ883" i="46"/>
  <c r="BD883" i="46" s="1"/>
  <c r="BR982" i="46"/>
  <c r="AD982" i="46"/>
  <c r="AB982" i="46"/>
  <c r="BD999" i="46"/>
  <c r="BT1004" i="46"/>
  <c r="AY1004" i="46"/>
  <c r="BD998" i="46"/>
  <c r="BR1001" i="46"/>
  <c r="AD1001" i="46"/>
  <c r="AB1001" i="46"/>
  <c r="BF984" i="46"/>
  <c r="BA984" i="46"/>
  <c r="BC984" i="46" s="1"/>
  <c r="AZ984" i="46"/>
  <c r="BE984" i="46"/>
  <c r="BB984" i="46"/>
  <c r="BR997" i="46"/>
  <c r="AD997" i="46"/>
  <c r="AB997" i="46"/>
  <c r="BD1002" i="46"/>
  <c r="BD995" i="46"/>
  <c r="BD987" i="46"/>
  <c r="BQ987" i="46"/>
  <c r="Z987" i="46" s="1"/>
  <c r="BR999" i="46"/>
  <c r="AD999" i="46"/>
  <c r="AY978" i="46"/>
  <c r="BQ984" i="46"/>
  <c r="Z984" i="46" s="1"/>
  <c r="BD980" i="46"/>
  <c r="BF973" i="46"/>
  <c r="BE973" i="46"/>
  <c r="BB973" i="46"/>
  <c r="BA973" i="46"/>
  <c r="BC973" i="46" s="1"/>
  <c r="BD973" i="46" s="1"/>
  <c r="BF977" i="46"/>
  <c r="BE977" i="46"/>
  <c r="BB977" i="46"/>
  <c r="BA977" i="46"/>
  <c r="BC977" i="46" s="1"/>
  <c r="AZ977" i="46"/>
  <c r="BQ973" i="46"/>
  <c r="Z973" i="46" s="1"/>
  <c r="BD952" i="46"/>
  <c r="BD962" i="46"/>
  <c r="BA954" i="46"/>
  <c r="BC954" i="46" s="1"/>
  <c r="BD954" i="46" s="1"/>
  <c r="BF954" i="46"/>
  <c r="BB954" i="46"/>
  <c r="BD963" i="46"/>
  <c r="BE949" i="46"/>
  <c r="AB942" i="46"/>
  <c r="BD951" i="46"/>
  <c r="AZ953" i="46"/>
  <c r="BD953" i="46" s="1"/>
  <c r="BR949" i="46"/>
  <c r="AD949" i="46"/>
  <c r="BA942" i="46"/>
  <c r="BC942" i="46" s="1"/>
  <c r="AY934" i="46"/>
  <c r="AZ938" i="46"/>
  <c r="BD938" i="46" s="1"/>
  <c r="BE926" i="46"/>
  <c r="BD929" i="46"/>
  <c r="BD915" i="46"/>
  <c r="AB923" i="46"/>
  <c r="BR923" i="46"/>
  <c r="AD923" i="46"/>
  <c r="AY906" i="46"/>
  <c r="BE920" i="46"/>
  <c r="BF920" i="46"/>
  <c r="BB920" i="46"/>
  <c r="BA920" i="46"/>
  <c r="BC920" i="46" s="1"/>
  <c r="AZ920" i="46"/>
  <c r="BD904" i="46"/>
  <c r="AZ906" i="46"/>
  <c r="BD906" i="46" s="1"/>
  <c r="BR886" i="46"/>
  <c r="AD886" i="46"/>
  <c r="AZ902" i="46"/>
  <c r="BF902" i="46"/>
  <c r="BB902" i="46"/>
  <c r="BA902" i="46"/>
  <c r="BC902" i="46" s="1"/>
  <c r="AZ896" i="46"/>
  <c r="BF896" i="46"/>
  <c r="BE896" i="46"/>
  <c r="BB896" i="46"/>
  <c r="BA896" i="46"/>
  <c r="BC896" i="46" s="1"/>
  <c r="BA899" i="46"/>
  <c r="BC899" i="46" s="1"/>
  <c r="BF899" i="46"/>
  <c r="BE899" i="46"/>
  <c r="BB899" i="46"/>
  <c r="AZ899" i="46"/>
  <c r="BB877" i="46"/>
  <c r="BF877" i="46"/>
  <c r="BA877" i="46"/>
  <c r="BC877" i="46" s="1"/>
  <c r="AZ877" i="46"/>
  <c r="BD877" i="46" s="1"/>
  <c r="AZ863" i="46"/>
  <c r="BD863" i="46" s="1"/>
  <c r="BK895" i="46"/>
  <c r="BF871" i="46"/>
  <c r="BB871" i="46"/>
  <c r="BA871" i="46"/>
  <c r="BC871" i="46" s="1"/>
  <c r="BD871" i="46" s="1"/>
  <c r="BE862" i="46"/>
  <c r="AZ847" i="46"/>
  <c r="BD847" i="46" s="1"/>
  <c r="BR866" i="46"/>
  <c r="AD866" i="46"/>
  <c r="AB866" i="46"/>
  <c r="BB861" i="46"/>
  <c r="BF861" i="46"/>
  <c r="BE861" i="46"/>
  <c r="AZ861" i="46"/>
  <c r="BD861" i="46" s="1"/>
  <c r="AZ852" i="46"/>
  <c r="BD852" i="46" s="1"/>
  <c r="BE830" i="46"/>
  <c r="BB830" i="46"/>
  <c r="BA830" i="46"/>
  <c r="BC830" i="46" s="1"/>
  <c r="BD830" i="46" s="1"/>
  <c r="BF830" i="46"/>
  <c r="BR877" i="46"/>
  <c r="AD877" i="46"/>
  <c r="AB877" i="46"/>
  <c r="BF831" i="46"/>
  <c r="BB831" i="46"/>
  <c r="BA831" i="46"/>
  <c r="BC831" i="46" s="1"/>
  <c r="BD831" i="46" s="1"/>
  <c r="AY823" i="46"/>
  <c r="BT823" i="46"/>
  <c r="BR823" i="46"/>
  <c r="AD823" i="46"/>
  <c r="BK809" i="46"/>
  <c r="BQ809" i="46"/>
  <c r="Z809" i="46" s="1"/>
  <c r="BT790" i="46"/>
  <c r="AY790" i="46"/>
  <c r="BQ816" i="46"/>
  <c r="Z816" i="46" s="1"/>
  <c r="AB827" i="46"/>
  <c r="BR746" i="46"/>
  <c r="AD746" i="46"/>
  <c r="AB746" i="46"/>
  <c r="BR718" i="46"/>
  <c r="AD718" i="46"/>
  <c r="AB718" i="46"/>
  <c r="BR727" i="46"/>
  <c r="AD727" i="46"/>
  <c r="AB727" i="46"/>
  <c r="BF667" i="46"/>
  <c r="BE667" i="46"/>
  <c r="BB667" i="46"/>
  <c r="BA667" i="46"/>
  <c r="BC667" i="46" s="1"/>
  <c r="AZ667" i="46"/>
  <c r="BR712" i="46"/>
  <c r="AD712" i="46"/>
  <c r="AB712" i="46"/>
  <c r="AD593" i="46"/>
  <c r="AB593" i="46"/>
  <c r="BR593" i="46"/>
  <c r="BR608" i="46"/>
  <c r="AD608" i="46"/>
  <c r="AB608" i="46"/>
  <c r="BR596" i="46"/>
  <c r="AD596" i="46"/>
  <c r="AB596" i="46"/>
  <c r="BR606" i="46"/>
  <c r="AD606" i="46"/>
  <c r="AB606" i="46"/>
  <c r="BR491" i="46"/>
  <c r="AD491" i="46"/>
  <c r="AB491" i="46"/>
  <c r="BR467" i="46"/>
  <c r="AD467" i="46"/>
  <c r="AB467" i="46"/>
  <c r="AD473" i="46"/>
  <c r="BR473" i="46"/>
  <c r="AB473" i="46"/>
  <c r="BR443" i="46"/>
  <c r="AD443" i="46"/>
  <c r="AB443" i="46"/>
  <c r="AD447" i="46"/>
  <c r="BR447" i="46"/>
  <c r="AB447" i="46"/>
  <c r="AD453" i="46"/>
  <c r="BR453" i="46"/>
  <c r="AB453" i="46"/>
  <c r="BR448" i="46"/>
  <c r="AB448" i="46"/>
  <c r="AD448" i="46"/>
  <c r="BR418" i="46"/>
  <c r="AB418" i="46"/>
  <c r="AD418" i="46"/>
  <c r="BR380" i="46"/>
  <c r="AD380" i="46"/>
  <c r="AB380" i="46"/>
  <c r="AB358" i="46"/>
  <c r="BR358" i="46"/>
  <c r="AD358" i="46"/>
  <c r="BR344" i="46"/>
  <c r="AD344" i="46"/>
  <c r="AB344" i="46"/>
  <c r="BR393" i="46"/>
  <c r="AD393" i="46"/>
  <c r="AB393" i="46"/>
  <c r="AD319" i="46"/>
  <c r="BR319" i="46"/>
  <c r="AB319" i="46"/>
  <c r="BR255" i="46"/>
  <c r="AD255" i="46"/>
  <c r="AB255" i="46"/>
  <c r="BR247" i="46"/>
  <c r="AD247" i="46"/>
  <c r="AB247" i="46"/>
  <c r="BR223" i="46"/>
  <c r="AD223" i="46"/>
  <c r="AB223" i="46"/>
  <c r="BR985" i="46"/>
  <c r="AD985" i="46"/>
  <c r="BB887" i="46"/>
  <c r="BF887" i="46"/>
  <c r="BE887" i="46"/>
  <c r="BR909" i="46"/>
  <c r="AD909" i="46"/>
  <c r="AB909" i="46"/>
  <c r="BT884" i="46"/>
  <c r="AY884" i="46"/>
  <c r="BR880" i="46"/>
  <c r="AD880" i="46"/>
  <c r="BF854" i="46"/>
  <c r="BB854" i="46"/>
  <c r="BE854" i="46"/>
  <c r="BE838" i="46"/>
  <c r="BB838" i="46"/>
  <c r="BA838" i="46"/>
  <c r="BC838" i="46" s="1"/>
  <c r="BF838" i="46"/>
  <c r="AZ838" i="46"/>
  <c r="BR759" i="46"/>
  <c r="AD759" i="46"/>
  <c r="AB759" i="46"/>
  <c r="BR754" i="46"/>
  <c r="AD754" i="46"/>
  <c r="AB754" i="46"/>
  <c r="BR958" i="46"/>
  <c r="AD958" i="46"/>
  <c r="BB972" i="46"/>
  <c r="BF972" i="46"/>
  <c r="BA972" i="46"/>
  <c r="BC972" i="46" s="1"/>
  <c r="BD972" i="46" s="1"/>
  <c r="BT940" i="46"/>
  <c r="AY940" i="46"/>
  <c r="BF931" i="46"/>
  <c r="BB931" i="46"/>
  <c r="BA931" i="46"/>
  <c r="BC931" i="46" s="1"/>
  <c r="AD912" i="46"/>
  <c r="AB912" i="46"/>
  <c r="BR912" i="46"/>
  <c r="AY985" i="46"/>
  <c r="BR994" i="46"/>
  <c r="AD994" i="46"/>
  <c r="AB994" i="46"/>
  <c r="AY971" i="46"/>
  <c r="BT971" i="46"/>
  <c r="BF966" i="46"/>
  <c r="BB966" i="46"/>
  <c r="AZ966" i="46"/>
  <c r="BD966" i="46" s="1"/>
  <c r="BD961" i="46"/>
  <c r="BD958" i="46"/>
  <c r="AZ949" i="46"/>
  <c r="BD949" i="46" s="1"/>
  <c r="BF947" i="46"/>
  <c r="BB947" i="46"/>
  <c r="BA947" i="46"/>
  <c r="BC947" i="46" s="1"/>
  <c r="AZ942" i="46"/>
  <c r="BD942" i="46" s="1"/>
  <c r="BF935" i="46"/>
  <c r="BB935" i="46"/>
  <c r="BE933" i="46"/>
  <c r="BE931" i="46"/>
  <c r="AB938" i="46"/>
  <c r="BB925" i="46"/>
  <c r="BE925" i="46"/>
  <c r="BF925" i="46"/>
  <c r="BA925" i="46"/>
  <c r="BC925" i="46" s="1"/>
  <c r="BD925" i="46" s="1"/>
  <c r="AZ931" i="46"/>
  <c r="BB917" i="46"/>
  <c r="BA917" i="46"/>
  <c r="BC917" i="46" s="1"/>
  <c r="BF917" i="46"/>
  <c r="BE917" i="46"/>
  <c r="AZ917" i="46"/>
  <c r="AD927" i="46"/>
  <c r="BR927" i="46"/>
  <c r="BR895" i="46"/>
  <c r="AD895" i="46"/>
  <c r="BF888" i="46"/>
  <c r="BE888" i="46"/>
  <c r="BB888" i="46"/>
  <c r="BA888" i="46"/>
  <c r="BC888" i="46" s="1"/>
  <c r="AZ888" i="46"/>
  <c r="BD898" i="46"/>
  <c r="BB869" i="46"/>
  <c r="BF869" i="46"/>
  <c r="BE869" i="46"/>
  <c r="BK874" i="46"/>
  <c r="BQ874" i="46"/>
  <c r="Z874" i="46" s="1"/>
  <c r="BT863" i="46"/>
  <c r="AY863" i="46"/>
  <c r="BD889" i="46"/>
  <c r="BT873" i="46"/>
  <c r="AY873" i="46"/>
  <c r="BD870" i="46"/>
  <c r="BF863" i="46"/>
  <c r="BB863" i="46"/>
  <c r="BR897" i="46"/>
  <c r="AD897" i="46"/>
  <c r="AB897" i="46"/>
  <c r="BT862" i="46"/>
  <c r="AY862" i="46"/>
  <c r="AB862" i="46"/>
  <c r="BT854" i="46"/>
  <c r="AY854" i="46"/>
  <c r="BE848" i="46"/>
  <c r="BF856" i="46"/>
  <c r="BE856" i="46"/>
  <c r="BB856" i="46"/>
  <c r="BA856" i="46"/>
  <c r="BC856" i="46" s="1"/>
  <c r="AZ856" i="46"/>
  <c r="BD856" i="46" s="1"/>
  <c r="BB844" i="46"/>
  <c r="BA844" i="46"/>
  <c r="BC844" i="46" s="1"/>
  <c r="BD844" i="46" s="1"/>
  <c r="BF844" i="46"/>
  <c r="BR850" i="46"/>
  <c r="AD850" i="46"/>
  <c r="AB850" i="46"/>
  <c r="BB814" i="46"/>
  <c r="BF814" i="46"/>
  <c r="BE814" i="46"/>
  <c r="BA814" i="46"/>
  <c r="BC814" i="46" s="1"/>
  <c r="AZ814" i="46"/>
  <c r="BA791" i="46"/>
  <c r="BC791" i="46" s="1"/>
  <c r="BD791" i="46" s="1"/>
  <c r="BF791" i="46"/>
  <c r="BB791" i="46"/>
  <c r="BE791" i="46"/>
  <c r="AY806" i="46"/>
  <c r="BT806" i="46"/>
  <c r="BQ859" i="46"/>
  <c r="Z859" i="46" s="1"/>
  <c r="AY832" i="46"/>
  <c r="BT832" i="46"/>
  <c r="BF815" i="46"/>
  <c r="BB815" i="46"/>
  <c r="AZ815" i="46"/>
  <c r="BE815" i="46"/>
  <c r="BA815" i="46"/>
  <c r="BC815" i="46" s="1"/>
  <c r="BR791" i="46"/>
  <c r="AD791" i="46"/>
  <c r="AB791" i="46"/>
  <c r="BR786" i="46"/>
  <c r="AD786" i="46"/>
  <c r="AB786" i="46"/>
  <c r="BR766" i="46"/>
  <c r="AD766" i="46"/>
  <c r="AB766" i="46"/>
  <c r="BB753" i="46"/>
  <c r="BF753" i="46"/>
  <c r="BA753" i="46"/>
  <c r="BC753" i="46" s="1"/>
  <c r="BE753" i="46"/>
  <c r="AZ753" i="46"/>
  <c r="BR722" i="46"/>
  <c r="AD722" i="46"/>
  <c r="AB722" i="46"/>
  <c r="BR721" i="46"/>
  <c r="AD721" i="46"/>
  <c r="BR686" i="46"/>
  <c r="AD686" i="46"/>
  <c r="AB686" i="46"/>
  <c r="BK702" i="46"/>
  <c r="BQ702" i="46"/>
  <c r="Z702" i="46" s="1"/>
  <c r="BF705" i="46"/>
  <c r="BB705" i="46"/>
  <c r="BA705" i="46"/>
  <c r="BC705" i="46" s="1"/>
  <c r="AZ705" i="46"/>
  <c r="BD705" i="46" s="1"/>
  <c r="BR679" i="46"/>
  <c r="AD679" i="46"/>
  <c r="AB679" i="46"/>
  <c r="BK674" i="46"/>
  <c r="BQ674" i="46"/>
  <c r="Z674" i="46" s="1"/>
  <c r="BR689" i="46"/>
  <c r="AD689" i="46"/>
  <c r="AB689" i="46"/>
  <c r="BR638" i="46"/>
  <c r="AD638" i="46"/>
  <c r="AB638" i="46"/>
  <c r="BR622" i="46"/>
  <c r="AD622" i="46"/>
  <c r="AB622" i="46"/>
  <c r="BR634" i="46"/>
  <c r="AD634" i="46"/>
  <c r="AB634" i="46"/>
  <c r="BR590" i="46"/>
  <c r="AD590" i="46"/>
  <c r="AB590" i="46"/>
  <c r="BR563" i="46"/>
  <c r="AD563" i="46"/>
  <c r="AB563" i="46"/>
  <c r="AD520" i="46"/>
  <c r="AB520" i="46"/>
  <c r="BR520" i="46"/>
  <c r="BR549" i="46"/>
  <c r="AD549" i="46"/>
  <c r="AB549" i="46"/>
  <c r="BR542" i="46"/>
  <c r="AD542" i="46"/>
  <c r="AB542" i="46"/>
  <c r="AB481" i="46"/>
  <c r="BR481" i="46"/>
  <c r="AD481" i="46"/>
  <c r="BR459" i="46"/>
  <c r="AD459" i="46"/>
  <c r="AB459" i="46"/>
  <c r="BR452" i="46"/>
  <c r="AD452" i="46"/>
  <c r="AB452" i="46"/>
  <c r="BR388" i="46"/>
  <c r="AD388" i="46"/>
  <c r="AB388" i="46"/>
  <c r="BR383" i="46"/>
  <c r="AD383" i="46"/>
  <c r="AB383" i="46"/>
  <c r="AB414" i="46"/>
  <c r="AD414" i="46"/>
  <c r="BR414" i="46"/>
  <c r="AB390" i="46"/>
  <c r="AD390" i="46"/>
  <c r="BR390" i="46"/>
  <c r="BR367" i="46"/>
  <c r="AD367" i="46"/>
  <c r="AB367" i="46"/>
  <c r="BR363" i="46"/>
  <c r="AD363" i="46"/>
  <c r="AB363" i="46"/>
  <c r="BR337" i="46"/>
  <c r="AD337" i="46"/>
  <c r="AB337" i="46"/>
  <c r="AB350" i="46"/>
  <c r="BR350" i="46"/>
  <c r="AD350" i="46"/>
  <c r="BR359" i="46"/>
  <c r="AD359" i="46"/>
  <c r="AB359" i="46"/>
  <c r="AD269" i="46"/>
  <c r="BR269" i="46"/>
  <c r="AB269" i="46"/>
  <c r="BR262" i="46"/>
  <c r="AD262" i="46"/>
  <c r="AB262" i="46"/>
  <c r="BR239" i="46"/>
  <c r="AD239" i="46"/>
  <c r="AB239" i="46"/>
  <c r="BR231" i="46"/>
  <c r="AD231" i="46"/>
  <c r="AB231" i="46"/>
  <c r="BR226" i="46"/>
  <c r="AD226" i="46"/>
  <c r="AB226" i="46"/>
  <c r="BR212" i="46"/>
  <c r="AD212" i="46"/>
  <c r="AB212" i="46"/>
  <c r="BB941" i="46"/>
  <c r="BA941" i="46"/>
  <c r="BC941" i="46" s="1"/>
  <c r="BF941" i="46"/>
  <c r="BD943" i="46"/>
  <c r="BR865" i="46"/>
  <c r="AD865" i="46"/>
  <c r="AB865" i="46"/>
  <c r="BD845" i="46"/>
  <c r="BR781" i="46"/>
  <c r="AD781" i="46"/>
  <c r="AB781" i="46"/>
  <c r="BR711" i="46"/>
  <c r="AD711" i="46"/>
  <c r="AB711" i="46"/>
  <c r="BQ976" i="46"/>
  <c r="Z976" i="46" s="1"/>
  <c r="BR962" i="46"/>
  <c r="AB962" i="46"/>
  <c r="AD962" i="46"/>
  <c r="BR948" i="46"/>
  <c r="AD948" i="46"/>
  <c r="BD947" i="46"/>
  <c r="BD991" i="46"/>
  <c r="BD986" i="46"/>
  <c r="AD995" i="46"/>
  <c r="BR995" i="46"/>
  <c r="BD985" i="46"/>
  <c r="BR991" i="46"/>
  <c r="AD991" i="46"/>
  <c r="BT975" i="46"/>
  <c r="AY975" i="46"/>
  <c r="BR977" i="46"/>
  <c r="AD977" i="46"/>
  <c r="AB977" i="46"/>
  <c r="AY966" i="46"/>
  <c r="BD959" i="46"/>
  <c r="AD951" i="46"/>
  <c r="BR951" i="46"/>
  <c r="BD970" i="46"/>
  <c r="BQ946" i="46"/>
  <c r="Z946" i="46" s="1"/>
  <c r="BT941" i="46"/>
  <c r="AY941" i="46"/>
  <c r="BB940" i="46"/>
  <c r="BA940" i="46"/>
  <c r="BC940" i="46" s="1"/>
  <c r="AZ940" i="46"/>
  <c r="BF940" i="46"/>
  <c r="AD933" i="46"/>
  <c r="BR933" i="46"/>
  <c r="AB933" i="46"/>
  <c r="AB932" i="46"/>
  <c r="AY922" i="46"/>
  <c r="BT922" i="46"/>
  <c r="BK900" i="46"/>
  <c r="BQ900" i="46"/>
  <c r="Z900" i="46" s="1"/>
  <c r="BR887" i="46"/>
  <c r="AD887" i="46"/>
  <c r="AY860" i="46"/>
  <c r="AY871" i="46"/>
  <c r="BT871" i="46"/>
  <c r="AD906" i="46"/>
  <c r="BR906" i="46"/>
  <c r="BR888" i="46"/>
  <c r="AD888" i="46"/>
  <c r="AB888" i="46"/>
  <c r="BT881" i="46"/>
  <c r="AY881" i="46"/>
  <c r="AD842" i="46"/>
  <c r="BR842" i="46"/>
  <c r="AZ862" i="46"/>
  <c r="BD862" i="46" s="1"/>
  <c r="BR860" i="46"/>
  <c r="AD860" i="46"/>
  <c r="AB860" i="46"/>
  <c r="BR848" i="46"/>
  <c r="AD848" i="46"/>
  <c r="BT855" i="46"/>
  <c r="AY855" i="46"/>
  <c r="BR870" i="46"/>
  <c r="AD870" i="46"/>
  <c r="BT853" i="46"/>
  <c r="AY853" i="46"/>
  <c r="BT827" i="46"/>
  <c r="AY827" i="46"/>
  <c r="BR831" i="46"/>
  <c r="AD831" i="46"/>
  <c r="AY840" i="46"/>
  <c r="BT840" i="46"/>
  <c r="BR839" i="46"/>
  <c r="AD839" i="46"/>
  <c r="AB839" i="46"/>
  <c r="BT777" i="46"/>
  <c r="AY777" i="46"/>
  <c r="BR804" i="46"/>
  <c r="AD804" i="46"/>
  <c r="AB804" i="46"/>
  <c r="BR799" i="46"/>
  <c r="AD799" i="46"/>
  <c r="AB799" i="46"/>
  <c r="BT791" i="46"/>
  <c r="AY791" i="46"/>
  <c r="BR780" i="46"/>
  <c r="AD780" i="46"/>
  <c r="AB780" i="46"/>
  <c r="BR771" i="46"/>
  <c r="AD771" i="46"/>
  <c r="BR796" i="46"/>
  <c r="AD796" i="46"/>
  <c r="BR774" i="46"/>
  <c r="AD774" i="46"/>
  <c r="AB774" i="46"/>
  <c r="BR768" i="46"/>
  <c r="AD768" i="46"/>
  <c r="AB768" i="46"/>
  <c r="BR743" i="46"/>
  <c r="AD743" i="46"/>
  <c r="AB743" i="46"/>
  <c r="BR734" i="46"/>
  <c r="AD734" i="46"/>
  <c r="AB734" i="46"/>
  <c r="BE705" i="46"/>
  <c r="BR709" i="46"/>
  <c r="AD709" i="46"/>
  <c r="AB709" i="46"/>
  <c r="BR681" i="46"/>
  <c r="AD681" i="46"/>
  <c r="AB681" i="46"/>
  <c r="BR684" i="46"/>
  <c r="AD684" i="46"/>
  <c r="AB684" i="46"/>
  <c r="BR646" i="46"/>
  <c r="AD646" i="46"/>
  <c r="AB646" i="46"/>
  <c r="BR678" i="46"/>
  <c r="AD678" i="46"/>
  <c r="AB678" i="46"/>
  <c r="BD655" i="46"/>
  <c r="BR610" i="46"/>
  <c r="AD610" i="46"/>
  <c r="AB610" i="46"/>
  <c r="AD589" i="46"/>
  <c r="BR589" i="46"/>
  <c r="AB589" i="46"/>
  <c r="BR550" i="46"/>
  <c r="AD550" i="46"/>
  <c r="AB550" i="46"/>
  <c r="BR655" i="46"/>
  <c r="AD655" i="46"/>
  <c r="AB655" i="46"/>
  <c r="BR586" i="46"/>
  <c r="AD586" i="46"/>
  <c r="AB586" i="46"/>
  <c r="AD519" i="46"/>
  <c r="BR519" i="46"/>
  <c r="AB519" i="46"/>
  <c r="BR508" i="46"/>
  <c r="AD508" i="46"/>
  <c r="AB508" i="46"/>
  <c r="BR500" i="46"/>
  <c r="AD500" i="46"/>
  <c r="AB500" i="46"/>
  <c r="AD416" i="46"/>
  <c r="AB416" i="46"/>
  <c r="BR416" i="46"/>
  <c r="BR426" i="46"/>
  <c r="AD426" i="46"/>
  <c r="AB426" i="46"/>
  <c r="BR412" i="46"/>
  <c r="AD412" i="46"/>
  <c r="AB412" i="46"/>
  <c r="BR343" i="46"/>
  <c r="AD343" i="46"/>
  <c r="AB343" i="46"/>
  <c r="BR336" i="46"/>
  <c r="AD336" i="46"/>
  <c r="AB336" i="46"/>
  <c r="BR442" i="46"/>
  <c r="AD442" i="46"/>
  <c r="AB442" i="46"/>
  <c r="BR377" i="46"/>
  <c r="AD377" i="46"/>
  <c r="AB377" i="46"/>
  <c r="AD268" i="46"/>
  <c r="BR268" i="46"/>
  <c r="AB268" i="46"/>
  <c r="BR246" i="46"/>
  <c r="AD246" i="46"/>
  <c r="AB246" i="46"/>
  <c r="BR222" i="46"/>
  <c r="AD222" i="46"/>
  <c r="AB222" i="46"/>
  <c r="BR206" i="46"/>
  <c r="AD206" i="46"/>
  <c r="AB206" i="46"/>
  <c r="BR286" i="46"/>
  <c r="AB286" i="46"/>
  <c r="AD286" i="46"/>
  <c r="BR237" i="46"/>
  <c r="AD237" i="46"/>
  <c r="AB237" i="46"/>
  <c r="BR210" i="46"/>
  <c r="AD210" i="46"/>
  <c r="AB210" i="46"/>
  <c r="BR788" i="46"/>
  <c r="AD788" i="46"/>
  <c r="BR792" i="46"/>
  <c r="AD792" i="46"/>
  <c r="BR779" i="46"/>
  <c r="AD779" i="46"/>
  <c r="BD764" i="46"/>
  <c r="BR794" i="46"/>
  <c r="AD794" i="46"/>
  <c r="AB794" i="46"/>
  <c r="AY776" i="46"/>
  <c r="BT776" i="46"/>
  <c r="BR740" i="46"/>
  <c r="AD740" i="46"/>
  <c r="BB734" i="46"/>
  <c r="BF734" i="46"/>
  <c r="BF716" i="46"/>
  <c r="BA716" i="46"/>
  <c r="BC716" i="46" s="1"/>
  <c r="BD716" i="46" s="1"/>
  <c r="BE716" i="46"/>
  <c r="BB716" i="46"/>
  <c r="BR760" i="46"/>
  <c r="AD760" i="46"/>
  <c r="BR751" i="46"/>
  <c r="AD751" i="46"/>
  <c r="AB751" i="46"/>
  <c r="BD779" i="46"/>
  <c r="BQ733" i="46"/>
  <c r="Z733" i="46" s="1"/>
  <c r="BF761" i="46"/>
  <c r="BB761" i="46"/>
  <c r="BA761" i="46"/>
  <c r="BC761" i="46" s="1"/>
  <c r="BQ725" i="46"/>
  <c r="Z725" i="46" s="1"/>
  <c r="BB663" i="46"/>
  <c r="BF663" i="46"/>
  <c r="BE663" i="46"/>
  <c r="AY717" i="46"/>
  <c r="AY705" i="46"/>
  <c r="BT705" i="46"/>
  <c r="BR737" i="46"/>
  <c r="AD737" i="46"/>
  <c r="AY709" i="46"/>
  <c r="BQ703" i="46"/>
  <c r="Z703" i="46" s="1"/>
  <c r="BR685" i="46"/>
  <c r="AD685" i="46"/>
  <c r="AB685" i="46"/>
  <c r="BF657" i="46"/>
  <c r="BB657" i="46"/>
  <c r="BA657" i="46"/>
  <c r="BC657" i="46" s="1"/>
  <c r="BD648" i="46"/>
  <c r="BF654" i="46"/>
  <c r="BB654" i="46"/>
  <c r="BA654" i="46"/>
  <c r="BC654" i="46" s="1"/>
  <c r="BA713" i="46"/>
  <c r="BC713" i="46" s="1"/>
  <c r="BB712" i="46"/>
  <c r="BF712" i="46"/>
  <c r="BA712" i="46"/>
  <c r="BC712" i="46" s="1"/>
  <c r="BF688" i="46"/>
  <c r="BB688" i="46"/>
  <c r="BA688" i="46"/>
  <c r="BC688" i="46" s="1"/>
  <c r="BR675" i="46"/>
  <c r="AD675" i="46"/>
  <c r="AB675" i="46"/>
  <c r="AZ654" i="46"/>
  <c r="BD654" i="46" s="1"/>
  <c r="BR604" i="46"/>
  <c r="AD604" i="46"/>
  <c r="BB558" i="46"/>
  <c r="BA558" i="46"/>
  <c r="BC558" i="46" s="1"/>
  <c r="BF558" i="46"/>
  <c r="BR599" i="46"/>
  <c r="AD599" i="46"/>
  <c r="AB599" i="46"/>
  <c r="BF592" i="46"/>
  <c r="BE592" i="46"/>
  <c r="BB592" i="46"/>
  <c r="BA592" i="46"/>
  <c r="BC592" i="46" s="1"/>
  <c r="BR623" i="46"/>
  <c r="AD623" i="46"/>
  <c r="AB623" i="46"/>
  <c r="BF559" i="46"/>
  <c r="BB559" i="46"/>
  <c r="BA559" i="46"/>
  <c r="BC559" i="46" s="1"/>
  <c r="BR556" i="46"/>
  <c r="AD556" i="46"/>
  <c r="BB534" i="46"/>
  <c r="BF534" i="46"/>
  <c r="BB510" i="46"/>
  <c r="BA510" i="46"/>
  <c r="BC510" i="46" s="1"/>
  <c r="BF510" i="46"/>
  <c r="BR591" i="46"/>
  <c r="AB591" i="46"/>
  <c r="AD591" i="46"/>
  <c r="BB542" i="46"/>
  <c r="BF542" i="46"/>
  <c r="BE542" i="46"/>
  <c r="BA542" i="46"/>
  <c r="BC542" i="46" s="1"/>
  <c r="AY551" i="46"/>
  <c r="BT551" i="46"/>
  <c r="BR541" i="46"/>
  <c r="AD541" i="46"/>
  <c r="BQ582" i="46"/>
  <c r="Z582" i="46" s="1"/>
  <c r="BR537" i="46"/>
  <c r="AD537" i="46"/>
  <c r="BR605" i="46"/>
  <c r="AD605" i="46"/>
  <c r="AB605" i="46"/>
  <c r="BT543" i="46"/>
  <c r="AY543" i="46"/>
  <c r="BQ523" i="46"/>
  <c r="Z523" i="46" s="1"/>
  <c r="BB477" i="46"/>
  <c r="BF477" i="46"/>
  <c r="AB541" i="46"/>
  <c r="BF527" i="46"/>
  <c r="BB527" i="46"/>
  <c r="BD511" i="46"/>
  <c r="BE494" i="46"/>
  <c r="BF567" i="46"/>
  <c r="BB567" i="46"/>
  <c r="BA567" i="46"/>
  <c r="BC567" i="46" s="1"/>
  <c r="BT533" i="46"/>
  <c r="AY533" i="46"/>
  <c r="BT524" i="46"/>
  <c r="AY524" i="46"/>
  <c r="BT485" i="46"/>
  <c r="AY485" i="46"/>
  <c r="BQ506" i="46"/>
  <c r="Z506" i="46" s="1"/>
  <c r="BQ527" i="46"/>
  <c r="Z527" i="46" s="1"/>
  <c r="BF478" i="46"/>
  <c r="BA478" i="46"/>
  <c r="BC478" i="46" s="1"/>
  <c r="BB478" i="46"/>
  <c r="BT450" i="46"/>
  <c r="AY450" i="46"/>
  <c r="BR532" i="46"/>
  <c r="AD532" i="46"/>
  <c r="BR513" i="46"/>
  <c r="AD513" i="46"/>
  <c r="BF423" i="46"/>
  <c r="BB423" i="46"/>
  <c r="BB412" i="46"/>
  <c r="AZ412" i="46"/>
  <c r="BF412" i="46"/>
  <c r="BB364" i="46"/>
  <c r="BF364" i="46"/>
  <c r="BR451" i="46"/>
  <c r="AD451" i="46"/>
  <c r="BF443" i="46"/>
  <c r="BB443" i="46"/>
  <c r="BE443" i="46"/>
  <c r="BA443" i="46"/>
  <c r="BC443" i="46" s="1"/>
  <c r="BB407" i="46"/>
  <c r="BA407" i="46"/>
  <c r="BC407" i="46" s="1"/>
  <c r="BF407" i="46"/>
  <c r="BE407" i="46"/>
  <c r="BF449" i="46"/>
  <c r="BA449" i="46"/>
  <c r="BC449" i="46" s="1"/>
  <c r="BB449" i="46"/>
  <c r="BR440" i="46"/>
  <c r="AD440" i="46"/>
  <c r="AZ423" i="46"/>
  <c r="AY393" i="46"/>
  <c r="BT393" i="46"/>
  <c r="BA461" i="46"/>
  <c r="BC461" i="46" s="1"/>
  <c r="BD461" i="46" s="1"/>
  <c r="BT357" i="46"/>
  <c r="AY357" i="46"/>
  <c r="BR408" i="46"/>
  <c r="AD408" i="46"/>
  <c r="AB408" i="46"/>
  <c r="BR355" i="46"/>
  <c r="AD355" i="46"/>
  <c r="BQ405" i="46"/>
  <c r="Z405" i="46" s="1"/>
  <c r="BK342" i="46"/>
  <c r="BF419" i="46"/>
  <c r="BB419" i="46"/>
  <c r="BR411" i="46"/>
  <c r="AD411" i="46"/>
  <c r="BR395" i="46"/>
  <c r="AD395" i="46"/>
  <c r="BD373" i="46"/>
  <c r="BT428" i="46"/>
  <c r="AY428" i="46"/>
  <c r="BQ401" i="46"/>
  <c r="Z401" i="46" s="1"/>
  <c r="BT334" i="46"/>
  <c r="AY334" i="46"/>
  <c r="BT326" i="46"/>
  <c r="AY326" i="46"/>
  <c r="AB298" i="46"/>
  <c r="BR298" i="46"/>
  <c r="AD298" i="46"/>
  <c r="BR309" i="46"/>
  <c r="AD309" i="46"/>
  <c r="AB309" i="46"/>
  <c r="BE293" i="46"/>
  <c r="BF283" i="46"/>
  <c r="BB283" i="46"/>
  <c r="BA283" i="46"/>
  <c r="BC283" i="46" s="1"/>
  <c r="BD300" i="46"/>
  <c r="BB245" i="46"/>
  <c r="BA245" i="46"/>
  <c r="BC245" i="46" s="1"/>
  <c r="BF245" i="46"/>
  <c r="BR327" i="46"/>
  <c r="AD327" i="46"/>
  <c r="BQ310" i="46"/>
  <c r="Z310" i="46" s="1"/>
  <c r="BD294" i="46"/>
  <c r="BB288" i="46"/>
  <c r="BF288" i="46"/>
  <c r="BE288" i="46"/>
  <c r="BA288" i="46"/>
  <c r="BC288" i="46" s="1"/>
  <c r="BD264" i="46"/>
  <c r="BF238" i="46"/>
  <c r="BB238" i="46"/>
  <c r="AY231" i="46"/>
  <c r="BT231" i="46"/>
  <c r="AZ337" i="46"/>
  <c r="BD337" i="46" s="1"/>
  <c r="BE276" i="46"/>
  <c r="BB276" i="46"/>
  <c r="BF276" i="46"/>
  <c r="BE245" i="46"/>
  <c r="AZ238" i="46"/>
  <c r="BR249" i="46"/>
  <c r="AD249" i="46"/>
  <c r="AZ222" i="46"/>
  <c r="BD222" i="46" s="1"/>
  <c r="BQ267" i="46"/>
  <c r="Z267" i="46" s="1"/>
  <c r="BK209" i="46"/>
  <c r="BR259" i="46"/>
  <c r="AD259" i="46"/>
  <c r="AB259" i="46"/>
  <c r="BR225" i="46"/>
  <c r="AD225" i="46"/>
  <c r="BT926" i="46"/>
  <c r="AY926" i="46"/>
  <c r="BQ916" i="46"/>
  <c r="Z916" i="46" s="1"/>
  <c r="BF921" i="46"/>
  <c r="BB921" i="46"/>
  <c r="BE921" i="46"/>
  <c r="BD903" i="46"/>
  <c r="BD886" i="46"/>
  <c r="BD913" i="46"/>
  <c r="BF907" i="46"/>
  <c r="BE907" i="46"/>
  <c r="BB907" i="46"/>
  <c r="BA907" i="46"/>
  <c r="BC907" i="46" s="1"/>
  <c r="BD907" i="46" s="1"/>
  <c r="BD914" i="46"/>
  <c r="BD874" i="46"/>
  <c r="BB876" i="46"/>
  <c r="BF876" i="46"/>
  <c r="BF870" i="46"/>
  <c r="BB870" i="46"/>
  <c r="BQ892" i="46"/>
  <c r="Z892" i="46" s="1"/>
  <c r="BQ875" i="46"/>
  <c r="Z875" i="46" s="1"/>
  <c r="BQ844" i="46"/>
  <c r="Z844" i="46" s="1"/>
  <c r="BD865" i="46"/>
  <c r="BD853" i="46"/>
  <c r="BD840" i="46"/>
  <c r="BA851" i="46"/>
  <c r="BC851" i="46" s="1"/>
  <c r="AZ851" i="46"/>
  <c r="BF851" i="46"/>
  <c r="BE851" i="46"/>
  <c r="BB851" i="46"/>
  <c r="BD811" i="46"/>
  <c r="BF823" i="46"/>
  <c r="BB823" i="46"/>
  <c r="BA823" i="46"/>
  <c r="BC823" i="46" s="1"/>
  <c r="AZ823" i="46"/>
  <c r="BA799" i="46"/>
  <c r="BC799" i="46" s="1"/>
  <c r="BD799" i="46" s="1"/>
  <c r="BF799" i="46"/>
  <c r="BB799" i="46"/>
  <c r="BF839" i="46"/>
  <c r="BB839" i="46"/>
  <c r="BA839" i="46"/>
  <c r="BC839" i="46" s="1"/>
  <c r="BR853" i="46"/>
  <c r="AD853" i="46"/>
  <c r="BR832" i="46"/>
  <c r="AD832" i="46"/>
  <c r="BD810" i="46"/>
  <c r="BF807" i="46"/>
  <c r="BB807" i="46"/>
  <c r="BF784" i="46"/>
  <c r="BB784" i="46"/>
  <c r="BT799" i="46"/>
  <c r="AY799" i="46"/>
  <c r="BD789" i="46"/>
  <c r="BB762" i="46"/>
  <c r="BF762" i="46"/>
  <c r="BQ773" i="46"/>
  <c r="Z773" i="46" s="1"/>
  <c r="BD794" i="46"/>
  <c r="BB796" i="46"/>
  <c r="BF796" i="46"/>
  <c r="BE796" i="46"/>
  <c r="BA796" i="46"/>
  <c r="BC796" i="46" s="1"/>
  <c r="BD796" i="46" s="1"/>
  <c r="BA784" i="46"/>
  <c r="BC784" i="46" s="1"/>
  <c r="BQ778" i="46"/>
  <c r="Z778" i="46" s="1"/>
  <c r="AB792" i="46"/>
  <c r="BD763" i="46"/>
  <c r="BQ785" i="46"/>
  <c r="Z785" i="46" s="1"/>
  <c r="AZ733" i="46"/>
  <c r="BD740" i="46"/>
  <c r="BQ757" i="46"/>
  <c r="Z757" i="46" s="1"/>
  <c r="BQ744" i="46"/>
  <c r="Z744" i="46" s="1"/>
  <c r="AY728" i="46"/>
  <c r="AY754" i="46"/>
  <c r="BT754" i="46"/>
  <c r="BA734" i="46"/>
  <c r="BC734" i="46" s="1"/>
  <c r="BD730" i="46"/>
  <c r="BD747" i="46"/>
  <c r="BF721" i="46"/>
  <c r="BB721" i="46"/>
  <c r="BA721" i="46"/>
  <c r="BC721" i="46" s="1"/>
  <c r="BD721" i="46" s="1"/>
  <c r="BD715" i="46"/>
  <c r="AZ713" i="46"/>
  <c r="BD713" i="46" s="1"/>
  <c r="AY725" i="46"/>
  <c r="BF727" i="46"/>
  <c r="BB727" i="46"/>
  <c r="BA727" i="46"/>
  <c r="BC727" i="46" s="1"/>
  <c r="AY706" i="46"/>
  <c r="BT706" i="46"/>
  <c r="BD665" i="46"/>
  <c r="BD687" i="46"/>
  <c r="BD671" i="46"/>
  <c r="BQ695" i="46"/>
  <c r="Z695" i="46" s="1"/>
  <c r="BE657" i="46"/>
  <c r="AZ649" i="46"/>
  <c r="AB667" i="46"/>
  <c r="BR667" i="46"/>
  <c r="AD667" i="46"/>
  <c r="BD653" i="46"/>
  <c r="AY692" i="46"/>
  <c r="BD636" i="46"/>
  <c r="BQ715" i="46"/>
  <c r="Z715" i="46" s="1"/>
  <c r="AZ678" i="46"/>
  <c r="BE656" i="46"/>
  <c r="BD724" i="46"/>
  <c r="BD726" i="46"/>
  <c r="BD723" i="46"/>
  <c r="AB700" i="46"/>
  <c r="BR700" i="46"/>
  <c r="AD700" i="46"/>
  <c r="BT722" i="46"/>
  <c r="AY722" i="46"/>
  <c r="BD670" i="46"/>
  <c r="BD632" i="46"/>
  <c r="BR649" i="46"/>
  <c r="AD649" i="46"/>
  <c r="BF637" i="46"/>
  <c r="BE637" i="46"/>
  <c r="BB637" i="46"/>
  <c r="BA637" i="46"/>
  <c r="BC637" i="46" s="1"/>
  <c r="BD637" i="46" s="1"/>
  <c r="AY609" i="46"/>
  <c r="BD586" i="46"/>
  <c r="BE559" i="46"/>
  <c r="AY619" i="46"/>
  <c r="BT619" i="46"/>
  <c r="BD614" i="46"/>
  <c r="BQ611" i="46"/>
  <c r="Z611" i="46" s="1"/>
  <c r="BF603" i="46"/>
  <c r="BA603" i="46"/>
  <c r="BC603" i="46" s="1"/>
  <c r="AZ603" i="46"/>
  <c r="BD603" i="46" s="1"/>
  <c r="BB603" i="46"/>
  <c r="BF614" i="46"/>
  <c r="BB614" i="46"/>
  <c r="BE614" i="46"/>
  <c r="BE655" i="46"/>
  <c r="BD604" i="46"/>
  <c r="AD583" i="46"/>
  <c r="BR583" i="46"/>
  <c r="AB583" i="46"/>
  <c r="BE556" i="46"/>
  <c r="BB556" i="46"/>
  <c r="BF556" i="46"/>
  <c r="BA556" i="46"/>
  <c r="BC556" i="46" s="1"/>
  <c r="BD509" i="46"/>
  <c r="BA486" i="46"/>
  <c r="BC486" i="46" s="1"/>
  <c r="BD486" i="46" s="1"/>
  <c r="BF486" i="46"/>
  <c r="BB486" i="46"/>
  <c r="BR547" i="46"/>
  <c r="AD547" i="46"/>
  <c r="BQ560" i="46"/>
  <c r="Z560" i="46" s="1"/>
  <c r="BD563" i="46"/>
  <c r="AZ534" i="46"/>
  <c r="BD532" i="46"/>
  <c r="BD523" i="46"/>
  <c r="BB499" i="46"/>
  <c r="BA499" i="46"/>
  <c r="BC499" i="46" s="1"/>
  <c r="AZ499" i="46"/>
  <c r="BF499" i="46"/>
  <c r="BQ484" i="46"/>
  <c r="Z484" i="46" s="1"/>
  <c r="BF468" i="46"/>
  <c r="BB468" i="46"/>
  <c r="BA468" i="46"/>
  <c r="BC468" i="46" s="1"/>
  <c r="BQ487" i="46"/>
  <c r="Z487" i="46" s="1"/>
  <c r="BQ540" i="46"/>
  <c r="Z540" i="46" s="1"/>
  <c r="BF470" i="46"/>
  <c r="BB470" i="46"/>
  <c r="BE527" i="46"/>
  <c r="AZ519" i="46"/>
  <c r="BT455" i="46"/>
  <c r="AY455" i="46"/>
  <c r="AZ449" i="46"/>
  <c r="BD449" i="46" s="1"/>
  <c r="BQ489" i="46"/>
  <c r="Z489" i="46" s="1"/>
  <c r="BT452" i="46"/>
  <c r="AY452" i="46"/>
  <c r="BT445" i="46"/>
  <c r="AY445" i="46"/>
  <c r="BQ528" i="46"/>
  <c r="Z528" i="46" s="1"/>
  <c r="BF462" i="46"/>
  <c r="BB462" i="46"/>
  <c r="BQ469" i="46"/>
  <c r="Z469" i="46" s="1"/>
  <c r="BB388" i="46"/>
  <c r="AZ388" i="46"/>
  <c r="BF388" i="46"/>
  <c r="BF439" i="46"/>
  <c r="BE439" i="46"/>
  <c r="BB439" i="46"/>
  <c r="BA439" i="46"/>
  <c r="BC439" i="46" s="1"/>
  <c r="BQ445" i="46"/>
  <c r="Z445" i="46" s="1"/>
  <c r="BB435" i="46"/>
  <c r="BF435" i="46"/>
  <c r="BE435" i="46"/>
  <c r="BA435" i="46"/>
  <c r="BC435" i="46" s="1"/>
  <c r="BF453" i="46"/>
  <c r="BB453" i="46"/>
  <c r="BE453" i="46"/>
  <c r="BD441" i="46"/>
  <c r="BF400" i="46"/>
  <c r="BB400" i="46"/>
  <c r="AZ400" i="46"/>
  <c r="AY380" i="46"/>
  <c r="BK416" i="46"/>
  <c r="BA469" i="46"/>
  <c r="BC469" i="46" s="1"/>
  <c r="BA400" i="46"/>
  <c r="BC400" i="46" s="1"/>
  <c r="BF340" i="46"/>
  <c r="BE340" i="46"/>
  <c r="BB340" i="46"/>
  <c r="BB328" i="46"/>
  <c r="BA328" i="46"/>
  <c r="BC328" i="46" s="1"/>
  <c r="BF328" i="46"/>
  <c r="BE328" i="46"/>
  <c r="BB312" i="46"/>
  <c r="BA312" i="46"/>
  <c r="BC312" i="46" s="1"/>
  <c r="BF312" i="46"/>
  <c r="BE312" i="46"/>
  <c r="BF355" i="46"/>
  <c r="BE355" i="46"/>
  <c r="BB355" i="46"/>
  <c r="BA355" i="46"/>
  <c r="BC355" i="46" s="1"/>
  <c r="BD351" i="46"/>
  <c r="BB331" i="46"/>
  <c r="BA331" i="46"/>
  <c r="BC331" i="46" s="1"/>
  <c r="BF331" i="46"/>
  <c r="BB315" i="46"/>
  <c r="BA315" i="46"/>
  <c r="BC315" i="46" s="1"/>
  <c r="BF315" i="46"/>
  <c r="BQ407" i="46"/>
  <c r="Z407" i="46" s="1"/>
  <c r="BR373" i="46"/>
  <c r="AD373" i="46"/>
  <c r="AB373" i="46"/>
  <c r="BR354" i="46"/>
  <c r="AD354" i="46"/>
  <c r="BR378" i="46"/>
  <c r="AD378" i="46"/>
  <c r="BF363" i="46"/>
  <c r="BA363" i="46"/>
  <c r="BC363" i="46" s="1"/>
  <c r="BD363" i="46" s="1"/>
  <c r="BE363" i="46"/>
  <c r="BB363" i="46"/>
  <c r="BR402" i="46"/>
  <c r="AD402" i="46"/>
  <c r="AB374" i="46"/>
  <c r="AD374" i="46"/>
  <c r="BR374" i="46"/>
  <c r="BT344" i="46"/>
  <c r="AY344" i="46"/>
  <c r="AZ323" i="46"/>
  <c r="BQ366" i="46"/>
  <c r="Z366" i="46" s="1"/>
  <c r="AB411" i="46"/>
  <c r="AB395" i="46"/>
  <c r="BA388" i="46"/>
  <c r="BC388" i="46" s="1"/>
  <c r="BB317" i="46"/>
  <c r="AZ317" i="46"/>
  <c r="BF317" i="46"/>
  <c r="BT302" i="46"/>
  <c r="AY302" i="46"/>
  <c r="BT286" i="46"/>
  <c r="AY286" i="46"/>
  <c r="BE331" i="46"/>
  <c r="BF284" i="46"/>
  <c r="BB284" i="46"/>
  <c r="BT278" i="46"/>
  <c r="AY278" i="46"/>
  <c r="BF324" i="46"/>
  <c r="BE324" i="46"/>
  <c r="BB324" i="46"/>
  <c r="BA324" i="46"/>
  <c r="BC324" i="46" s="1"/>
  <c r="BE309" i="46"/>
  <c r="BR307" i="46"/>
  <c r="AD307" i="46"/>
  <c r="BT293" i="46"/>
  <c r="AY293" i="46"/>
  <c r="BF316" i="46"/>
  <c r="BE316" i="46"/>
  <c r="BB316" i="46"/>
  <c r="BA316" i="46"/>
  <c r="BC316" i="46" s="1"/>
  <c r="BQ308" i="46"/>
  <c r="Z308" i="46" s="1"/>
  <c r="BQ345" i="46"/>
  <c r="Z345" i="46" s="1"/>
  <c r="AY250" i="46"/>
  <c r="AZ237" i="46"/>
  <c r="AY223" i="46"/>
  <c r="BT223" i="46"/>
  <c r="BD298" i="46"/>
  <c r="BQ287" i="46"/>
  <c r="Z287" i="46" s="1"/>
  <c r="BA284" i="46"/>
  <c r="BC284" i="46" s="1"/>
  <c r="BD240" i="46"/>
  <c r="BA225" i="46"/>
  <c r="BC225" i="46" s="1"/>
  <c r="BF225" i="46"/>
  <c r="BE225" i="46"/>
  <c r="BB225" i="46"/>
  <c r="BB205" i="46"/>
  <c r="BA205" i="46"/>
  <c r="BC205" i="46" s="1"/>
  <c r="BF205" i="46"/>
  <c r="BQ227" i="46"/>
  <c r="Z227" i="46" s="1"/>
  <c r="BQ235" i="46"/>
  <c r="Z235" i="46" s="1"/>
  <c r="BR253" i="46"/>
  <c r="AD253" i="46"/>
  <c r="BR257" i="46"/>
  <c r="AD257" i="46"/>
  <c r="BE812" i="46"/>
  <c r="BB812" i="46"/>
  <c r="BF812" i="46"/>
  <c r="BA812" i="46"/>
  <c r="BC812" i="46" s="1"/>
  <c r="BD812" i="46" s="1"/>
  <c r="BD808" i="46"/>
  <c r="BR813" i="46"/>
  <c r="AD813" i="46"/>
  <c r="BD829" i="46"/>
  <c r="BF800" i="46"/>
  <c r="BB800" i="46"/>
  <c r="BE800" i="46"/>
  <c r="BF792" i="46"/>
  <c r="BB792" i="46"/>
  <c r="BE792" i="46"/>
  <c r="BQ835" i="46"/>
  <c r="Z835" i="46" s="1"/>
  <c r="BT814" i="46"/>
  <c r="AY814" i="46"/>
  <c r="BD797" i="46"/>
  <c r="BR790" i="46"/>
  <c r="AD790" i="46"/>
  <c r="BF783" i="46"/>
  <c r="BB783" i="46"/>
  <c r="BA783" i="46"/>
  <c r="BC783" i="46" s="1"/>
  <c r="BD783" i="46" s="1"/>
  <c r="AD815" i="46"/>
  <c r="BR815" i="46"/>
  <c r="AB815" i="46"/>
  <c r="AZ792" i="46"/>
  <c r="BD792" i="46" s="1"/>
  <c r="BD760" i="46"/>
  <c r="AB790" i="46"/>
  <c r="BD737" i="46"/>
  <c r="BD712" i="46"/>
  <c r="AB779" i="46"/>
  <c r="BR726" i="46"/>
  <c r="AD726" i="46"/>
  <c r="AB726" i="46"/>
  <c r="BR761" i="46"/>
  <c r="AD761" i="46"/>
  <c r="BF713" i="46"/>
  <c r="BB713" i="46"/>
  <c r="BR762" i="46"/>
  <c r="AD762" i="46"/>
  <c r="BQ736" i="46"/>
  <c r="Z736" i="46" s="1"/>
  <c r="BD717" i="46"/>
  <c r="AB737" i="46"/>
  <c r="BQ716" i="46"/>
  <c r="Z716" i="46" s="1"/>
  <c r="BA683" i="46"/>
  <c r="BC683" i="46" s="1"/>
  <c r="BF683" i="46"/>
  <c r="BE683" i="46"/>
  <c r="BB683" i="46"/>
  <c r="AZ683" i="46"/>
  <c r="BD683" i="46" s="1"/>
  <c r="BA675" i="46"/>
  <c r="BC675" i="46" s="1"/>
  <c r="BF675" i="46"/>
  <c r="BE675" i="46"/>
  <c r="BB675" i="46"/>
  <c r="AZ675" i="46"/>
  <c r="BR732" i="46"/>
  <c r="AD732" i="46"/>
  <c r="AZ663" i="46"/>
  <c r="AY657" i="46"/>
  <c r="BT657" i="46"/>
  <c r="BR677" i="46"/>
  <c r="AD677" i="46"/>
  <c r="AB677" i="46"/>
  <c r="BR666" i="46"/>
  <c r="AD666" i="46"/>
  <c r="BQ671" i="46"/>
  <c r="Z671" i="46" s="1"/>
  <c r="BE642" i="46"/>
  <c r="BB642" i="46"/>
  <c r="BA642" i="46"/>
  <c r="BC642" i="46" s="1"/>
  <c r="BF642" i="46"/>
  <c r="AZ642" i="46"/>
  <c r="BE626" i="46"/>
  <c r="BB626" i="46"/>
  <c r="BA626" i="46"/>
  <c r="BC626" i="46" s="1"/>
  <c r="BF626" i="46"/>
  <c r="AZ626" i="46"/>
  <c r="BQ663" i="46"/>
  <c r="Z663" i="46" s="1"/>
  <c r="AY689" i="46"/>
  <c r="BT689" i="46"/>
  <c r="BT713" i="46"/>
  <c r="AY713" i="46"/>
  <c r="AY665" i="46"/>
  <c r="BT665" i="46"/>
  <c r="AD699" i="46"/>
  <c r="BR699" i="46"/>
  <c r="BQ653" i="46"/>
  <c r="Z653" i="46" s="1"/>
  <c r="BQ707" i="46"/>
  <c r="Z707" i="46" s="1"/>
  <c r="BR688" i="46"/>
  <c r="AD688" i="46"/>
  <c r="AY673" i="46"/>
  <c r="BT673" i="46"/>
  <c r="BR669" i="46"/>
  <c r="AD669" i="46"/>
  <c r="AB669" i="46"/>
  <c r="BB574" i="46"/>
  <c r="BA574" i="46"/>
  <c r="BC574" i="46" s="1"/>
  <c r="BF574" i="46"/>
  <c r="BQ658" i="46"/>
  <c r="Z658" i="46" s="1"/>
  <c r="BE613" i="46"/>
  <c r="BF613" i="46"/>
  <c r="BB613" i="46"/>
  <c r="BA613" i="46"/>
  <c r="BC613" i="46" s="1"/>
  <c r="AZ613" i="46"/>
  <c r="BD595" i="46"/>
  <c r="BQ598" i="46"/>
  <c r="Z598" i="46" s="1"/>
  <c r="BD590" i="46"/>
  <c r="BR601" i="46"/>
  <c r="AD601" i="46"/>
  <c r="AB643" i="46"/>
  <c r="BR643" i="46"/>
  <c r="AD643" i="46"/>
  <c r="BR625" i="46"/>
  <c r="AD625" i="46"/>
  <c r="AB556" i="46"/>
  <c r="BR572" i="46"/>
  <c r="AD572" i="46"/>
  <c r="AB572" i="46"/>
  <c r="BR548" i="46"/>
  <c r="AD548" i="46"/>
  <c r="BR581" i="46"/>
  <c r="AD581" i="46"/>
  <c r="BR539" i="46"/>
  <c r="AD539" i="46"/>
  <c r="AZ510" i="46"/>
  <c r="BD510" i="46" s="1"/>
  <c r="AD544" i="46"/>
  <c r="BR544" i="46"/>
  <c r="BQ594" i="46"/>
  <c r="Z594" i="46" s="1"/>
  <c r="BA519" i="46"/>
  <c r="BC519" i="46" s="1"/>
  <c r="BD468" i="46"/>
  <c r="BQ566" i="46"/>
  <c r="Z566" i="46" s="1"/>
  <c r="BQ546" i="46"/>
  <c r="Z546" i="46" s="1"/>
  <c r="BB526" i="46"/>
  <c r="BA526" i="46"/>
  <c r="BC526" i="46" s="1"/>
  <c r="BD526" i="46" s="1"/>
  <c r="BF526" i="46"/>
  <c r="BE510" i="46"/>
  <c r="BR577" i="46"/>
  <c r="AD577" i="46"/>
  <c r="AB577" i="46"/>
  <c r="AD522" i="46"/>
  <c r="BR522" i="46"/>
  <c r="BE526" i="46"/>
  <c r="BD473" i="46"/>
  <c r="AY466" i="46"/>
  <c r="BQ497" i="46"/>
  <c r="Z497" i="46" s="1"/>
  <c r="BB484" i="46"/>
  <c r="BF484" i="46"/>
  <c r="BQ498" i="46"/>
  <c r="Z498" i="46" s="1"/>
  <c r="BD453" i="46"/>
  <c r="BQ457" i="46"/>
  <c r="Z457" i="46" s="1"/>
  <c r="BF428" i="46"/>
  <c r="BB428" i="46"/>
  <c r="BQ423" i="46"/>
  <c r="Z423" i="46" s="1"/>
  <c r="BB391" i="46"/>
  <c r="BA391" i="46"/>
  <c r="BC391" i="46" s="1"/>
  <c r="BD391" i="46" s="1"/>
  <c r="BF391" i="46"/>
  <c r="BE391" i="46"/>
  <c r="BE408" i="46"/>
  <c r="AD438" i="46"/>
  <c r="BR438" i="46"/>
  <c r="BB420" i="46"/>
  <c r="BF420" i="46"/>
  <c r="AZ420" i="46"/>
  <c r="AY385" i="46"/>
  <c r="BT385" i="46"/>
  <c r="BR455" i="46"/>
  <c r="AD455" i="46"/>
  <c r="AB455" i="46"/>
  <c r="BT436" i="46"/>
  <c r="AY436" i="46"/>
  <c r="BD425" i="46"/>
  <c r="AD425" i="46"/>
  <c r="AB425" i="46"/>
  <c r="BR425" i="46"/>
  <c r="BD417" i="46"/>
  <c r="BB339" i="46"/>
  <c r="BA339" i="46"/>
  <c r="BC339" i="46" s="1"/>
  <c r="AZ339" i="46"/>
  <c r="BF339" i="46"/>
  <c r="BE339" i="46"/>
  <c r="BR400" i="46"/>
  <c r="AD400" i="46"/>
  <c r="AB400" i="46"/>
  <c r="AB440" i="46"/>
  <c r="BF436" i="46"/>
  <c r="BB436" i="46"/>
  <c r="BA436" i="46"/>
  <c r="BC436" i="46" s="1"/>
  <c r="BQ397" i="46"/>
  <c r="Z397" i="46" s="1"/>
  <c r="BQ372" i="46"/>
  <c r="Z372" i="46" s="1"/>
  <c r="BF332" i="46"/>
  <c r="BE332" i="46"/>
  <c r="BB332" i="46"/>
  <c r="BA332" i="46"/>
  <c r="BC332" i="46" s="1"/>
  <c r="BD341" i="46"/>
  <c r="AZ443" i="46"/>
  <c r="BD443" i="46" s="1"/>
  <c r="BB427" i="46"/>
  <c r="BF427" i="46"/>
  <c r="BR409" i="46"/>
  <c r="AD409" i="46"/>
  <c r="AB409" i="46"/>
  <c r="BF403" i="46"/>
  <c r="BE403" i="46"/>
  <c r="BB403" i="46"/>
  <c r="BA403" i="46"/>
  <c r="BC403" i="46" s="1"/>
  <c r="BF387" i="46"/>
  <c r="BE387" i="46"/>
  <c r="BB387" i="46"/>
  <c r="BA387" i="46"/>
  <c r="BC387" i="46" s="1"/>
  <c r="BD387" i="46" s="1"/>
  <c r="BA364" i="46"/>
  <c r="BC364" i="46" s="1"/>
  <c r="BQ422" i="46"/>
  <c r="Z422" i="46" s="1"/>
  <c r="BD381" i="46"/>
  <c r="BB333" i="46"/>
  <c r="AZ333" i="46"/>
  <c r="BF333" i="46"/>
  <c r="BB325" i="46"/>
  <c r="AZ325" i="46"/>
  <c r="BF325" i="46"/>
  <c r="BQ326" i="46"/>
  <c r="Z326" i="46" s="1"/>
  <c r="BR311" i="46"/>
  <c r="AD311" i="46"/>
  <c r="AY309" i="46"/>
  <c r="BT309" i="46"/>
  <c r="BF299" i="46"/>
  <c r="BB299" i="46"/>
  <c r="BA299" i="46"/>
  <c r="BC299" i="46" s="1"/>
  <c r="BD299" i="46" s="1"/>
  <c r="BQ341" i="46"/>
  <c r="Z341" i="46" s="1"/>
  <c r="AY325" i="46"/>
  <c r="BT325" i="46"/>
  <c r="AB314" i="46"/>
  <c r="BR314" i="46"/>
  <c r="AD314" i="46"/>
  <c r="AB290" i="46"/>
  <c r="BR290" i="46"/>
  <c r="AD290" i="46"/>
  <c r="BB253" i="46"/>
  <c r="BA253" i="46"/>
  <c r="BC253" i="46" s="1"/>
  <c r="BF253" i="46"/>
  <c r="BB221" i="46"/>
  <c r="BA221" i="46"/>
  <c r="BC221" i="46" s="1"/>
  <c r="BF221" i="46"/>
  <c r="BA333" i="46"/>
  <c r="BC333" i="46" s="1"/>
  <c r="BF280" i="46"/>
  <c r="BE280" i="46"/>
  <c r="BB280" i="46"/>
  <c r="BA280" i="46"/>
  <c r="BC280" i="46" s="1"/>
  <c r="BD330" i="46"/>
  <c r="BR301" i="46"/>
  <c r="AD301" i="46"/>
  <c r="AB301" i="46"/>
  <c r="BD270" i="46"/>
  <c r="BF262" i="46"/>
  <c r="BB262" i="46"/>
  <c r="AY255" i="46"/>
  <c r="BT255" i="46"/>
  <c r="BF230" i="46"/>
  <c r="BB230" i="46"/>
  <c r="AY215" i="46"/>
  <c r="BT215" i="46"/>
  <c r="BA217" i="46"/>
  <c r="BC217" i="46" s="1"/>
  <c r="BF217" i="46"/>
  <c r="BB217" i="46"/>
  <c r="BE217" i="46"/>
  <c r="AZ280" i="46"/>
  <c r="BA249" i="46"/>
  <c r="BC249" i="46" s="1"/>
  <c r="BF249" i="46"/>
  <c r="BE249" i="46"/>
  <c r="BB249" i="46"/>
  <c r="BQ271" i="46"/>
  <c r="Z271" i="46" s="1"/>
  <c r="BR220" i="46"/>
  <c r="AD220" i="46"/>
  <c r="BR218" i="46"/>
  <c r="AD218" i="46"/>
  <c r="AB218" i="46"/>
  <c r="BE253" i="46"/>
  <c r="AB215" i="46"/>
  <c r="BR215" i="46"/>
  <c r="AD215" i="46"/>
  <c r="BQ216" i="46"/>
  <c r="Z216" i="46" s="1"/>
  <c r="BQ250" i="46"/>
  <c r="Z250" i="46" s="1"/>
  <c r="BR772" i="46"/>
  <c r="AD772" i="46"/>
  <c r="BF768" i="46"/>
  <c r="BB768" i="46"/>
  <c r="BA768" i="46"/>
  <c r="BC768" i="46" s="1"/>
  <c r="BR789" i="46"/>
  <c r="AD789" i="46"/>
  <c r="BD728" i="46"/>
  <c r="BF733" i="46"/>
  <c r="BB733" i="46"/>
  <c r="BA733" i="46"/>
  <c r="BC733" i="46" s="1"/>
  <c r="BR750" i="46"/>
  <c r="AD750" i="46"/>
  <c r="AB750" i="46"/>
  <c r="BF729" i="46"/>
  <c r="BB729" i="46"/>
  <c r="BA729" i="46"/>
  <c r="BC729" i="46" s="1"/>
  <c r="AZ729" i="46"/>
  <c r="BD729" i="46" s="1"/>
  <c r="BK711" i="46"/>
  <c r="BB711" i="46"/>
  <c r="BF711" i="46"/>
  <c r="BA711" i="46"/>
  <c r="BC711" i="46" s="1"/>
  <c r="BF737" i="46"/>
  <c r="BB737" i="46"/>
  <c r="BD718" i="46"/>
  <c r="BT721" i="46"/>
  <c r="AY721" i="46"/>
  <c r="BD656" i="46"/>
  <c r="BR665" i="46"/>
  <c r="AD665" i="46"/>
  <c r="BD657" i="46"/>
  <c r="BD699" i="46"/>
  <c r="BB678" i="46"/>
  <c r="BF678" i="46"/>
  <c r="BA678" i="46"/>
  <c r="BC678" i="46" s="1"/>
  <c r="BF662" i="46"/>
  <c r="BB662" i="46"/>
  <c r="BA662" i="46"/>
  <c r="BC662" i="46" s="1"/>
  <c r="BD662" i="46" s="1"/>
  <c r="BF645" i="46"/>
  <c r="BE645" i="46"/>
  <c r="BB645" i="46"/>
  <c r="BA645" i="46"/>
  <c r="BC645" i="46" s="1"/>
  <c r="BQ676" i="46"/>
  <c r="Z676" i="46" s="1"/>
  <c r="BR661" i="46"/>
  <c r="AD661" i="46"/>
  <c r="AB661" i="46"/>
  <c r="AB665" i="46"/>
  <c r="BR637" i="46"/>
  <c r="AD637" i="46"/>
  <c r="BR657" i="46"/>
  <c r="AD657" i="46"/>
  <c r="AY611" i="46"/>
  <c r="BT611" i="46"/>
  <c r="BE597" i="46"/>
  <c r="BB597" i="46"/>
  <c r="BA597" i="46"/>
  <c r="BC597" i="46" s="1"/>
  <c r="BF597" i="46"/>
  <c r="AD585" i="46"/>
  <c r="BR585" i="46"/>
  <c r="AY603" i="46"/>
  <c r="BT603" i="46"/>
  <c r="AZ597" i="46"/>
  <c r="BD597" i="46" s="1"/>
  <c r="BF575" i="46"/>
  <c r="BB575" i="46"/>
  <c r="BA575" i="46"/>
  <c r="BC575" i="46" s="1"/>
  <c r="BF629" i="46"/>
  <c r="BE629" i="46"/>
  <c r="BB629" i="46"/>
  <c r="BA629" i="46"/>
  <c r="BC629" i="46" s="1"/>
  <c r="BD629" i="46" s="1"/>
  <c r="BF621" i="46"/>
  <c r="BE621" i="46"/>
  <c r="BB621" i="46"/>
  <c r="BA621" i="46"/>
  <c r="BC621" i="46" s="1"/>
  <c r="BD621" i="46" s="1"/>
  <c r="BR648" i="46"/>
  <c r="AD648" i="46"/>
  <c r="AZ592" i="46"/>
  <c r="BD592" i="46" s="1"/>
  <c r="BF616" i="46"/>
  <c r="BE616" i="46"/>
  <c r="BB616" i="46"/>
  <c r="BA616" i="46"/>
  <c r="BC616" i="46" s="1"/>
  <c r="BF608" i="46"/>
  <c r="BE608" i="46"/>
  <c r="BB608" i="46"/>
  <c r="BA608" i="46"/>
  <c r="BC608" i="46" s="1"/>
  <c r="BD608" i="46" s="1"/>
  <c r="BQ558" i="46"/>
  <c r="Z558" i="46" s="1"/>
  <c r="BB502" i="46"/>
  <c r="BA502" i="46"/>
  <c r="BC502" i="46" s="1"/>
  <c r="BF502" i="46"/>
  <c r="BF551" i="46"/>
  <c r="BB551" i="46"/>
  <c r="BR580" i="46"/>
  <c r="AD580" i="46"/>
  <c r="AB580" i="46"/>
  <c r="BT536" i="46"/>
  <c r="AY536" i="46"/>
  <c r="BF485" i="46"/>
  <c r="BB485" i="46"/>
  <c r="AB539" i="46"/>
  <c r="AZ542" i="46"/>
  <c r="BD542" i="46" s="1"/>
  <c r="BB530" i="46"/>
  <c r="BA530" i="46"/>
  <c r="BC530" i="46" s="1"/>
  <c r="AZ530" i="46"/>
  <c r="BF530" i="46"/>
  <c r="BE530" i="46"/>
  <c r="BT508" i="46"/>
  <c r="AY508" i="46"/>
  <c r="BT492" i="46"/>
  <c r="AY492" i="46"/>
  <c r="BQ503" i="46"/>
  <c r="Z503" i="46" s="1"/>
  <c r="AD521" i="46"/>
  <c r="BR521" i="46"/>
  <c r="AB521" i="46"/>
  <c r="BR524" i="46"/>
  <c r="AD524" i="46"/>
  <c r="AB524" i="46"/>
  <c r="AY469" i="46"/>
  <c r="BT469" i="46"/>
  <c r="BR499" i="46"/>
  <c r="AD499" i="46"/>
  <c r="AB499" i="46"/>
  <c r="BF465" i="46"/>
  <c r="BE465" i="46"/>
  <c r="BB465" i="46"/>
  <c r="BA465" i="46"/>
  <c r="BC465" i="46" s="1"/>
  <c r="BD465" i="46" s="1"/>
  <c r="BR507" i="46"/>
  <c r="AD507" i="46"/>
  <c r="AB507" i="46"/>
  <c r="AY484" i="46"/>
  <c r="BT484" i="46"/>
  <c r="AD472" i="46"/>
  <c r="BR472" i="46"/>
  <c r="BR495" i="46"/>
  <c r="AD495" i="46"/>
  <c r="BB483" i="46"/>
  <c r="BA483" i="46"/>
  <c r="BC483" i="46" s="1"/>
  <c r="AZ483" i="46"/>
  <c r="BF483" i="46"/>
  <c r="BT453" i="46"/>
  <c r="AY453" i="46"/>
  <c r="BF444" i="46"/>
  <c r="BB444" i="46"/>
  <c r="AZ444" i="46"/>
  <c r="BD444" i="46" s="1"/>
  <c r="BB422" i="46"/>
  <c r="BF422" i="46"/>
  <c r="BE422" i="46"/>
  <c r="BB404" i="46"/>
  <c r="AZ404" i="46"/>
  <c r="BD404" i="46" s="1"/>
  <c r="BF404" i="46"/>
  <c r="BB415" i="46"/>
  <c r="BA415" i="46"/>
  <c r="BC415" i="46" s="1"/>
  <c r="BF415" i="46"/>
  <c r="BE415" i="46"/>
  <c r="BF392" i="46"/>
  <c r="BB392" i="46"/>
  <c r="AZ392" i="46"/>
  <c r="BT377" i="46"/>
  <c r="AY377" i="46"/>
  <c r="BQ434" i="46"/>
  <c r="Z434" i="46" s="1"/>
  <c r="BB359" i="46"/>
  <c r="BF359" i="46"/>
  <c r="BE359" i="46"/>
  <c r="BA359" i="46"/>
  <c r="BC359" i="46" s="1"/>
  <c r="BD359" i="46" s="1"/>
  <c r="AB355" i="46"/>
  <c r="BQ399" i="46"/>
  <c r="Z399" i="46" s="1"/>
  <c r="BA372" i="46"/>
  <c r="BC372" i="46" s="1"/>
  <c r="BD372" i="46" s="1"/>
  <c r="AY440" i="46"/>
  <c r="BD436" i="46"/>
  <c r="BR381" i="46"/>
  <c r="AD381" i="46"/>
  <c r="AB381" i="46"/>
  <c r="BR394" i="46"/>
  <c r="AD394" i="46"/>
  <c r="BA376" i="46"/>
  <c r="BC376" i="46" s="1"/>
  <c r="BR365" i="46"/>
  <c r="AD365" i="46"/>
  <c r="AB365" i="46"/>
  <c r="BF343" i="46"/>
  <c r="BB343" i="46"/>
  <c r="BF337" i="46"/>
  <c r="BB337" i="46"/>
  <c r="BD331" i="46"/>
  <c r="BE412" i="46"/>
  <c r="BE396" i="46"/>
  <c r="BT345" i="46"/>
  <c r="AY345" i="46"/>
  <c r="BD316" i="46"/>
  <c r="BB301" i="46"/>
  <c r="BF301" i="46"/>
  <c r="AZ301" i="46"/>
  <c r="BB285" i="46"/>
  <c r="BF285" i="46"/>
  <c r="BE285" i="46"/>
  <c r="AZ207" i="46"/>
  <c r="BF207" i="46"/>
  <c r="BB207" i="46"/>
  <c r="BQ324" i="46"/>
  <c r="Z324" i="46" s="1"/>
  <c r="BR289" i="46"/>
  <c r="AD289" i="46"/>
  <c r="AB289" i="46"/>
  <c r="BA325" i="46"/>
  <c r="BC325" i="46" s="1"/>
  <c r="BD306" i="46"/>
  <c r="AY262" i="46"/>
  <c r="BT262" i="46"/>
  <c r="BD252" i="46"/>
  <c r="BR305" i="46"/>
  <c r="AD305" i="46"/>
  <c r="AB305" i="46"/>
  <c r="BQ296" i="46"/>
  <c r="Z296" i="46" s="1"/>
  <c r="BF268" i="46"/>
  <c r="BB268" i="46"/>
  <c r="BQ300" i="46"/>
  <c r="Z300" i="46" s="1"/>
  <c r="BD278" i="46"/>
  <c r="BF222" i="46"/>
  <c r="BB222" i="46"/>
  <c r="AY207" i="46"/>
  <c r="BT207" i="46"/>
  <c r="BD263" i="46"/>
  <c r="BD224" i="46"/>
  <c r="BR331" i="46"/>
  <c r="AD331" i="46"/>
  <c r="BQ292" i="46"/>
  <c r="Z292" i="46" s="1"/>
  <c r="BD282" i="46"/>
  <c r="AY264" i="46"/>
  <c r="BQ248" i="46"/>
  <c r="Z248" i="46" s="1"/>
  <c r="BQ258" i="46"/>
  <c r="Z258" i="46" s="1"/>
  <c r="BE268" i="46"/>
  <c r="BR251" i="46"/>
  <c r="AD251" i="46"/>
  <c r="AB251" i="46"/>
  <c r="BR228" i="46"/>
  <c r="AD228" i="46"/>
  <c r="BQ232" i="46"/>
  <c r="Z232" i="46" s="1"/>
  <c r="BA276" i="46"/>
  <c r="BC276" i="46" s="1"/>
  <c r="BD276" i="46" s="1"/>
  <c r="BR828" i="46"/>
  <c r="AD828" i="46"/>
  <c r="AB828" i="46"/>
  <c r="BD807" i="46"/>
  <c r="BT798" i="46"/>
  <c r="AY798" i="46"/>
  <c r="BB822" i="46"/>
  <c r="BF822" i="46"/>
  <c r="BE822" i="46"/>
  <c r="BA822" i="46"/>
  <c r="BC822" i="46" s="1"/>
  <c r="BD822" i="46" s="1"/>
  <c r="BR833" i="46"/>
  <c r="AD833" i="46"/>
  <c r="AB833" i="46"/>
  <c r="BT783" i="46"/>
  <c r="AY783" i="46"/>
  <c r="BD769" i="46"/>
  <c r="BT769" i="46"/>
  <c r="AY769" i="46"/>
  <c r="BB728" i="46"/>
  <c r="BF728" i="46"/>
  <c r="BT746" i="46"/>
  <c r="AY746" i="46"/>
  <c r="BD749" i="46"/>
  <c r="BD758" i="46"/>
  <c r="BD731" i="46"/>
  <c r="AD741" i="46"/>
  <c r="BR741" i="46"/>
  <c r="AB741" i="46"/>
  <c r="BQ777" i="46"/>
  <c r="Z777" i="46" s="1"/>
  <c r="AY762" i="46"/>
  <c r="BT762" i="46"/>
  <c r="BB754" i="46"/>
  <c r="BF754" i="46"/>
  <c r="BA754" i="46"/>
  <c r="BC754" i="46" s="1"/>
  <c r="BF738" i="46"/>
  <c r="BE738" i="46"/>
  <c r="BB738" i="46"/>
  <c r="BQ755" i="46"/>
  <c r="Z755" i="46" s="1"/>
  <c r="AZ761" i="46"/>
  <c r="BD761" i="46" s="1"/>
  <c r="BE711" i="46"/>
  <c r="AD723" i="46"/>
  <c r="BR723" i="46"/>
  <c r="BQ720" i="46"/>
  <c r="Z720" i="46" s="1"/>
  <c r="AY679" i="46"/>
  <c r="BQ719" i="46"/>
  <c r="Z719" i="46" s="1"/>
  <c r="BD694" i="46"/>
  <c r="BA663" i="46"/>
  <c r="BC663" i="46" s="1"/>
  <c r="BT658" i="46"/>
  <c r="AY658" i="46"/>
  <c r="AD651" i="46"/>
  <c r="BR651" i="46"/>
  <c r="BD692" i="46"/>
  <c r="BF680" i="46"/>
  <c r="BB680" i="46"/>
  <c r="BA680" i="46"/>
  <c r="BC680" i="46" s="1"/>
  <c r="BD680" i="46" s="1"/>
  <c r="BQ668" i="46"/>
  <c r="Z668" i="46" s="1"/>
  <c r="BQ652" i="46"/>
  <c r="Z652" i="46" s="1"/>
  <c r="BF664" i="46"/>
  <c r="BB664" i="46"/>
  <c r="BA664" i="46"/>
  <c r="BC664" i="46" s="1"/>
  <c r="BD664" i="46" s="1"/>
  <c r="BQ713" i="46"/>
  <c r="Z713" i="46" s="1"/>
  <c r="AZ688" i="46"/>
  <c r="BD688" i="46" s="1"/>
  <c r="AD650" i="46"/>
  <c r="BR650" i="46"/>
  <c r="AB650" i="46"/>
  <c r="BD627" i="46"/>
  <c r="AD597" i="46"/>
  <c r="BR597" i="46"/>
  <c r="BD620" i="46"/>
  <c r="AY612" i="46"/>
  <c r="AB585" i="46"/>
  <c r="BD635" i="46"/>
  <c r="BE618" i="46"/>
  <c r="BB618" i="46"/>
  <c r="BF618" i="46"/>
  <c r="BA618" i="46"/>
  <c r="BC618" i="46" s="1"/>
  <c r="AZ618" i="46"/>
  <c r="BE600" i="46"/>
  <c r="BF600" i="46"/>
  <c r="BB600" i="46"/>
  <c r="BA600" i="46"/>
  <c r="BC600" i="46" s="1"/>
  <c r="AD584" i="46"/>
  <c r="BR584" i="46"/>
  <c r="AY625" i="46"/>
  <c r="BT615" i="46"/>
  <c r="AY615" i="46"/>
  <c r="BD607" i="46"/>
  <c r="AZ600" i="46"/>
  <c r="BR629" i="46"/>
  <c r="AD629" i="46"/>
  <c r="BQ555" i="46"/>
  <c r="Z555" i="46" s="1"/>
  <c r="BF538" i="46"/>
  <c r="BE538" i="46"/>
  <c r="BB538" i="46"/>
  <c r="BA538" i="46"/>
  <c r="BC538" i="46" s="1"/>
  <c r="BD501" i="46"/>
  <c r="BR621" i="46"/>
  <c r="AD621" i="46"/>
  <c r="BQ578" i="46"/>
  <c r="Z578" i="46" s="1"/>
  <c r="AD587" i="46"/>
  <c r="BR587" i="46"/>
  <c r="AB587" i="46"/>
  <c r="BT521" i="46"/>
  <c r="AY521" i="46"/>
  <c r="BT534" i="46"/>
  <c r="AY534" i="46"/>
  <c r="BF509" i="46"/>
  <c r="BB509" i="46"/>
  <c r="BF501" i="46"/>
  <c r="BB501" i="46"/>
  <c r="BF493" i="46"/>
  <c r="BB493" i="46"/>
  <c r="BD484" i="46"/>
  <c r="BR579" i="46"/>
  <c r="AD579" i="46"/>
  <c r="BQ554" i="46"/>
  <c r="Z554" i="46" s="1"/>
  <c r="AB538" i="46"/>
  <c r="BR538" i="46"/>
  <c r="AD538" i="46"/>
  <c r="BD514" i="46"/>
  <c r="BD528" i="46"/>
  <c r="BA501" i="46"/>
  <c r="BC501" i="46" s="1"/>
  <c r="BF460" i="46"/>
  <c r="BB460" i="46"/>
  <c r="BA460" i="46"/>
  <c r="BC460" i="46" s="1"/>
  <c r="BD460" i="46" s="1"/>
  <c r="BF454" i="46"/>
  <c r="BB454" i="46"/>
  <c r="BA454" i="46"/>
  <c r="BC454" i="46" s="1"/>
  <c r="BD454" i="46" s="1"/>
  <c r="BE484" i="46"/>
  <c r="AB504" i="46"/>
  <c r="BR504" i="46"/>
  <c r="AD504" i="46"/>
  <c r="BT459" i="46"/>
  <c r="AY459" i="46"/>
  <c r="BQ475" i="46"/>
  <c r="Z475" i="46" s="1"/>
  <c r="BD403" i="46"/>
  <c r="BB380" i="46"/>
  <c r="BF380" i="46"/>
  <c r="AZ380" i="46"/>
  <c r="BD380" i="46" s="1"/>
  <c r="AZ470" i="46"/>
  <c r="BD470" i="46" s="1"/>
  <c r="BF430" i="46"/>
  <c r="BE430" i="46"/>
  <c r="BB430" i="46"/>
  <c r="BA430" i="46"/>
  <c r="BC430" i="46" s="1"/>
  <c r="BD430" i="46" s="1"/>
  <c r="BQ439" i="46"/>
  <c r="Z439" i="46" s="1"/>
  <c r="BE392" i="46"/>
  <c r="AY409" i="46"/>
  <c r="BT409" i="46"/>
  <c r="BD370" i="46"/>
  <c r="AZ422" i="46"/>
  <c r="BD422" i="46" s="1"/>
  <c r="BD413" i="46"/>
  <c r="BD397" i="46"/>
  <c r="BD348" i="46"/>
  <c r="BR392" i="46"/>
  <c r="AD392" i="46"/>
  <c r="AB392" i="46"/>
  <c r="BF352" i="46"/>
  <c r="BB352" i="46"/>
  <c r="BA352" i="46"/>
  <c r="BC352" i="46" s="1"/>
  <c r="BQ389" i="46"/>
  <c r="Z389" i="46" s="1"/>
  <c r="BF348" i="46"/>
  <c r="BB348" i="46"/>
  <c r="BA423" i="46"/>
  <c r="BC423" i="46" s="1"/>
  <c r="BQ351" i="46"/>
  <c r="Z351" i="46" s="1"/>
  <c r="AZ340" i="46"/>
  <c r="BR403" i="46"/>
  <c r="AD403" i="46"/>
  <c r="BR387" i="46"/>
  <c r="AD387" i="46"/>
  <c r="BT361" i="46"/>
  <c r="AY361" i="46"/>
  <c r="BQ385" i="46"/>
  <c r="Z385" i="46" s="1"/>
  <c r="BF371" i="46"/>
  <c r="BE371" i="46"/>
  <c r="BB371" i="46"/>
  <c r="BA371" i="46"/>
  <c r="BC371" i="46" s="1"/>
  <c r="BE344" i="46"/>
  <c r="AZ332" i="46"/>
  <c r="BD332" i="46" s="1"/>
  <c r="BD324" i="46"/>
  <c r="AY297" i="46"/>
  <c r="BQ346" i="46"/>
  <c r="Z346" i="46" s="1"/>
  <c r="BE283" i="46"/>
  <c r="BD206" i="46"/>
  <c r="BD297" i="46"/>
  <c r="BR273" i="46"/>
  <c r="AD273" i="46"/>
  <c r="BD249" i="46"/>
  <c r="BQ304" i="46"/>
  <c r="Z304" i="46" s="1"/>
  <c r="BF272" i="46"/>
  <c r="BE272" i="46"/>
  <c r="BB272" i="46"/>
  <c r="BA272" i="46"/>
  <c r="BC272" i="46" s="1"/>
  <c r="BD272" i="46" s="1"/>
  <c r="BB261" i="46"/>
  <c r="BA261" i="46"/>
  <c r="BC261" i="46" s="1"/>
  <c r="BD261" i="46" s="1"/>
  <c r="BF261" i="46"/>
  <c r="BB229" i="46"/>
  <c r="BA229" i="46"/>
  <c r="BC229" i="46" s="1"/>
  <c r="BD229" i="46" s="1"/>
  <c r="BF229" i="46"/>
  <c r="BR329" i="46"/>
  <c r="AD329" i="46"/>
  <c r="AB329" i="46"/>
  <c r="BE317" i="46"/>
  <c r="BQ334" i="46"/>
  <c r="Z334" i="46" s="1"/>
  <c r="BR317" i="46"/>
  <c r="AD317" i="46"/>
  <c r="AB317" i="46"/>
  <c r="BQ288" i="46"/>
  <c r="Z288" i="46" s="1"/>
  <c r="BB277" i="46"/>
  <c r="BF277" i="46"/>
  <c r="BA277" i="46"/>
  <c r="BC277" i="46" s="1"/>
  <c r="AZ277" i="46"/>
  <c r="BA268" i="46"/>
  <c r="BC268" i="46" s="1"/>
  <c r="BD268" i="46" s="1"/>
  <c r="BF254" i="46"/>
  <c r="BB254" i="46"/>
  <c r="BA254" i="46"/>
  <c r="BC254" i="46" s="1"/>
  <c r="AY247" i="46"/>
  <c r="BT247" i="46"/>
  <c r="AZ221" i="46"/>
  <c r="BD221" i="46" s="1"/>
  <c r="BF214" i="46"/>
  <c r="BB214" i="46"/>
  <c r="BD216" i="46"/>
  <c r="BE277" i="46"/>
  <c r="BD248" i="46"/>
  <c r="BA233" i="46"/>
  <c r="BC233" i="46" s="1"/>
  <c r="BD233" i="46" s="1"/>
  <c r="BF233" i="46"/>
  <c r="BE233" i="46"/>
  <c r="BB233" i="46"/>
  <c r="BQ330" i="46"/>
  <c r="Z330" i="46" s="1"/>
  <c r="BD310" i="46"/>
  <c r="BR281" i="46"/>
  <c r="AD281" i="46"/>
  <c r="AB281" i="46"/>
  <c r="BB212" i="46"/>
  <c r="BF212" i="46"/>
  <c r="BA212" i="46"/>
  <c r="BC212" i="46" s="1"/>
  <c r="BQ224" i="46"/>
  <c r="Z224" i="46" s="1"/>
  <c r="AZ212" i="46"/>
  <c r="BE205" i="46"/>
  <c r="BE213" i="46"/>
  <c r="BR890" i="46"/>
  <c r="AD890" i="46"/>
  <c r="BF891" i="46"/>
  <c r="BE891" i="46"/>
  <c r="BB891" i="46"/>
  <c r="BA891" i="46"/>
  <c r="BC891" i="46" s="1"/>
  <c r="BD891" i="46" s="1"/>
  <c r="BD858" i="46"/>
  <c r="BQ882" i="46"/>
  <c r="Z882" i="46" s="1"/>
  <c r="BB804" i="46"/>
  <c r="BA804" i="46"/>
  <c r="BC804" i="46" s="1"/>
  <c r="BD804" i="46" s="1"/>
  <c r="BF804" i="46"/>
  <c r="BE804" i="46"/>
  <c r="AY824" i="46"/>
  <c r="BT824" i="46"/>
  <c r="BD839" i="46"/>
  <c r="BR811" i="46"/>
  <c r="AD811" i="46"/>
  <c r="BT808" i="46"/>
  <c r="AY808" i="46"/>
  <c r="BF776" i="46"/>
  <c r="BB776" i="46"/>
  <c r="BE776" i="46"/>
  <c r="BD818" i="46"/>
  <c r="BQ806" i="46"/>
  <c r="Z806" i="46" s="1"/>
  <c r="AZ784" i="46"/>
  <c r="BD784" i="46" s="1"/>
  <c r="AZ768" i="46"/>
  <c r="BD768" i="46" s="1"/>
  <c r="AB788" i="46"/>
  <c r="AB772" i="46"/>
  <c r="BR805" i="46"/>
  <c r="AD805" i="46"/>
  <c r="BQ784" i="46"/>
  <c r="Z784" i="46" s="1"/>
  <c r="BD752" i="46"/>
  <c r="BB788" i="46"/>
  <c r="BF788" i="46"/>
  <c r="BE788" i="46"/>
  <c r="BA788" i="46"/>
  <c r="BC788" i="46" s="1"/>
  <c r="AZ788" i="46"/>
  <c r="BA738" i="46"/>
  <c r="BC738" i="46" s="1"/>
  <c r="BD738" i="46" s="1"/>
  <c r="BR748" i="46"/>
  <c r="AD748" i="46"/>
  <c r="BD739" i="46"/>
  <c r="BQ763" i="46"/>
  <c r="Z763" i="46" s="1"/>
  <c r="BR756" i="46"/>
  <c r="AD756" i="46"/>
  <c r="BF708" i="46"/>
  <c r="BA708" i="46"/>
  <c r="BC708" i="46" s="1"/>
  <c r="BB708" i="46"/>
  <c r="AZ708" i="46"/>
  <c r="BE708" i="46"/>
  <c r="BA762" i="46"/>
  <c r="BC762" i="46" s="1"/>
  <c r="BD762" i="46" s="1"/>
  <c r="BT714" i="46"/>
  <c r="AY714" i="46"/>
  <c r="BF700" i="46"/>
  <c r="BE700" i="46"/>
  <c r="BB700" i="46"/>
  <c r="BA700" i="46"/>
  <c r="BC700" i="46" s="1"/>
  <c r="BD700" i="46" s="1"/>
  <c r="BD735" i="46"/>
  <c r="BQ731" i="46"/>
  <c r="Z731" i="46" s="1"/>
  <c r="AZ727" i="46"/>
  <c r="BD727" i="46" s="1"/>
  <c r="BF698" i="46"/>
  <c r="BB698" i="46"/>
  <c r="AZ698" i="46"/>
  <c r="BD681" i="46"/>
  <c r="BQ747" i="46"/>
  <c r="Z747" i="46" s="1"/>
  <c r="AZ711" i="46"/>
  <c r="BD711" i="46" s="1"/>
  <c r="BE712" i="46"/>
  <c r="BD704" i="46"/>
  <c r="BD695" i="46"/>
  <c r="BD679" i="46"/>
  <c r="BA698" i="46"/>
  <c r="BC698" i="46" s="1"/>
  <c r="BD668" i="46"/>
  <c r="BD709" i="46"/>
  <c r="BT656" i="46"/>
  <c r="AY656" i="46"/>
  <c r="AB651" i="46"/>
  <c r="BD628" i="46"/>
  <c r="BQ682" i="46"/>
  <c r="Z682" i="46" s="1"/>
  <c r="AB666" i="46"/>
  <c r="BR660" i="46"/>
  <c r="AD660" i="46"/>
  <c r="AB660" i="46"/>
  <c r="BQ696" i="46"/>
  <c r="Z696" i="46" s="1"/>
  <c r="BD643" i="46"/>
  <c r="BB566" i="46"/>
  <c r="BA566" i="46"/>
  <c r="BC566" i="46" s="1"/>
  <c r="BD566" i="46" s="1"/>
  <c r="BF566" i="46"/>
  <c r="BQ636" i="46"/>
  <c r="Z636" i="46" s="1"/>
  <c r="BE575" i="46"/>
  <c r="BF611" i="46"/>
  <c r="BB611" i="46"/>
  <c r="BA611" i="46"/>
  <c r="BC611" i="46" s="1"/>
  <c r="BD611" i="46" s="1"/>
  <c r="AY591" i="46"/>
  <c r="BT591" i="46"/>
  <c r="BQ640" i="46"/>
  <c r="Z640" i="46" s="1"/>
  <c r="AZ574" i="46"/>
  <c r="BD574" i="46" s="1"/>
  <c r="BQ612" i="46"/>
  <c r="Z612" i="46" s="1"/>
  <c r="AB601" i="46"/>
  <c r="AZ575" i="46"/>
  <c r="BD575" i="46" s="1"/>
  <c r="BQ614" i="46"/>
  <c r="Z614" i="46" s="1"/>
  <c r="BF606" i="46"/>
  <c r="BB606" i="46"/>
  <c r="BD570" i="46"/>
  <c r="BR569" i="46"/>
  <c r="AD569" i="46"/>
  <c r="AB569" i="46"/>
  <c r="BD546" i="46"/>
  <c r="AZ527" i="46"/>
  <c r="AB621" i="46"/>
  <c r="BT544" i="46"/>
  <c r="AY544" i="46"/>
  <c r="BE574" i="46"/>
  <c r="BD552" i="46"/>
  <c r="BD518" i="46"/>
  <c r="AD600" i="46"/>
  <c r="AB600" i="46"/>
  <c r="BR600" i="46"/>
  <c r="BE558" i="46"/>
  <c r="BQ551" i="46"/>
  <c r="Z551" i="46" s="1"/>
  <c r="BQ531" i="46"/>
  <c r="Z531" i="46" s="1"/>
  <c r="BD505" i="46"/>
  <c r="BR576" i="46"/>
  <c r="AD576" i="46"/>
  <c r="BQ565" i="46"/>
  <c r="Z565" i="46" s="1"/>
  <c r="BD515" i="46"/>
  <c r="BD508" i="46"/>
  <c r="BD500" i="46"/>
  <c r="BD492" i="46"/>
  <c r="AD553" i="46"/>
  <c r="BR553" i="46"/>
  <c r="AB553" i="46"/>
  <c r="BF543" i="46"/>
  <c r="BB543" i="46"/>
  <c r="BA543" i="46"/>
  <c r="BC543" i="46" s="1"/>
  <c r="AZ543" i="46"/>
  <c r="AB532" i="46"/>
  <c r="BA527" i="46"/>
  <c r="BC527" i="46" s="1"/>
  <c r="BB507" i="46"/>
  <c r="BA507" i="46"/>
  <c r="BC507" i="46" s="1"/>
  <c r="AZ507" i="46"/>
  <c r="BF507" i="46"/>
  <c r="BB491" i="46"/>
  <c r="BA491" i="46"/>
  <c r="BC491" i="46" s="1"/>
  <c r="BF491" i="46"/>
  <c r="BQ490" i="46"/>
  <c r="Z490" i="46" s="1"/>
  <c r="BA477" i="46"/>
  <c r="BC477" i="46" s="1"/>
  <c r="BD477" i="46" s="1"/>
  <c r="BT470" i="46"/>
  <c r="AY470" i="46"/>
  <c r="BQ482" i="46"/>
  <c r="Z482" i="46" s="1"/>
  <c r="AY463" i="46"/>
  <c r="AY476" i="46"/>
  <c r="BT476" i="46"/>
  <c r="BB451" i="46"/>
  <c r="BF451" i="46"/>
  <c r="AZ451" i="46"/>
  <c r="BD451" i="46" s="1"/>
  <c r="BF452" i="46"/>
  <c r="BB452" i="46"/>
  <c r="BD475" i="46"/>
  <c r="BQ446" i="46"/>
  <c r="Z446" i="46" s="1"/>
  <c r="BT437" i="46"/>
  <c r="AY437" i="46"/>
  <c r="BB399" i="46"/>
  <c r="BA399" i="46"/>
  <c r="BC399" i="46" s="1"/>
  <c r="BD399" i="46" s="1"/>
  <c r="BF399" i="46"/>
  <c r="BE399" i="46"/>
  <c r="AZ428" i="46"/>
  <c r="BF416" i="46"/>
  <c r="BB416" i="46"/>
  <c r="AZ416" i="46"/>
  <c r="BD416" i="46" s="1"/>
  <c r="BF384" i="46"/>
  <c r="BB384" i="46"/>
  <c r="AZ384" i="46"/>
  <c r="BD384" i="46" s="1"/>
  <c r="BA392" i="46"/>
  <c r="BC392" i="46" s="1"/>
  <c r="AD370" i="46"/>
  <c r="BR370" i="46"/>
  <c r="BF345" i="46"/>
  <c r="BB345" i="46"/>
  <c r="BA345" i="46"/>
  <c r="BC345" i="46" s="1"/>
  <c r="BD345" i="46" s="1"/>
  <c r="BB336" i="46"/>
  <c r="BA336" i="46"/>
  <c r="BC336" i="46" s="1"/>
  <c r="BF336" i="46"/>
  <c r="BE336" i="46"/>
  <c r="BB320" i="46"/>
  <c r="BA320" i="46"/>
  <c r="BC320" i="46" s="1"/>
  <c r="BD320" i="46" s="1"/>
  <c r="BF320" i="46"/>
  <c r="BE320" i="46"/>
  <c r="BT353" i="46"/>
  <c r="AY353" i="46"/>
  <c r="BB323" i="46"/>
  <c r="BA323" i="46"/>
  <c r="BC323" i="46" s="1"/>
  <c r="BF323" i="46"/>
  <c r="BA307" i="46"/>
  <c r="BC307" i="46" s="1"/>
  <c r="BD307" i="46" s="1"/>
  <c r="BF307" i="46"/>
  <c r="BB307" i="46"/>
  <c r="BR436" i="46"/>
  <c r="AD436" i="46"/>
  <c r="BR430" i="46"/>
  <c r="AD430" i="46"/>
  <c r="BQ391" i="46"/>
  <c r="Z391" i="46" s="1"/>
  <c r="AY369" i="46"/>
  <c r="BT369" i="46"/>
  <c r="BE364" i="46"/>
  <c r="AY343" i="46"/>
  <c r="BF379" i="46"/>
  <c r="BB379" i="46"/>
  <c r="BA379" i="46"/>
  <c r="BC379" i="46" s="1"/>
  <c r="BD379" i="46" s="1"/>
  <c r="BE379" i="46"/>
  <c r="BQ421" i="46"/>
  <c r="Z421" i="46" s="1"/>
  <c r="BR386" i="46"/>
  <c r="AD386" i="46"/>
  <c r="AZ364" i="46"/>
  <c r="BD364" i="46" s="1"/>
  <c r="BF347" i="46"/>
  <c r="BE347" i="46"/>
  <c r="BB347" i="46"/>
  <c r="BA347" i="46"/>
  <c r="BC347" i="46" s="1"/>
  <c r="AZ347" i="46"/>
  <c r="BE423" i="46"/>
  <c r="BD326" i="46"/>
  <c r="BD418" i="46"/>
  <c r="BA412" i="46"/>
  <c r="BC412" i="46" s="1"/>
  <c r="AB403" i="46"/>
  <c r="AY432" i="46"/>
  <c r="AZ407" i="46"/>
  <c r="BD407" i="46" s="1"/>
  <c r="BD361" i="46"/>
  <c r="BT310" i="46"/>
  <c r="AY310" i="46"/>
  <c r="BT294" i="46"/>
  <c r="AY294" i="46"/>
  <c r="BR280" i="46"/>
  <c r="AD280" i="46"/>
  <c r="BB304" i="46"/>
  <c r="BF304" i="46"/>
  <c r="BE304" i="46"/>
  <c r="BA304" i="46"/>
  <c r="BC304" i="46" s="1"/>
  <c r="BD304" i="46" s="1"/>
  <c r="BD225" i="46"/>
  <c r="BQ318" i="46"/>
  <c r="Z318" i="46" s="1"/>
  <c r="BR299" i="46"/>
  <c r="AD299" i="46"/>
  <c r="BD260" i="46"/>
  <c r="BF300" i="46"/>
  <c r="BB300" i="46"/>
  <c r="BQ338" i="46"/>
  <c r="Z338" i="46" s="1"/>
  <c r="AZ328" i="46"/>
  <c r="BD328" i="46" s="1"/>
  <c r="AY317" i="46"/>
  <c r="BT317" i="46"/>
  <c r="AZ253" i="46"/>
  <c r="BD253" i="46" s="1"/>
  <c r="AZ217" i="46"/>
  <c r="BD217" i="46" s="1"/>
  <c r="BA343" i="46"/>
  <c r="BC343" i="46" s="1"/>
  <c r="BA257" i="46"/>
  <c r="BC257" i="46" s="1"/>
  <c r="BD257" i="46" s="1"/>
  <c r="BF257" i="46"/>
  <c r="BE257" i="46"/>
  <c r="BB257" i="46"/>
  <c r="BA209" i="46"/>
  <c r="BC209" i="46" s="1"/>
  <c r="BD209" i="46" s="1"/>
  <c r="BE209" i="46"/>
  <c r="BF209" i="46"/>
  <c r="BB209" i="46"/>
  <c r="BA238" i="46"/>
  <c r="BC238" i="46" s="1"/>
  <c r="BA214" i="46"/>
  <c r="BC214" i="46" s="1"/>
  <c r="BD214" i="46" s="1"/>
  <c r="AZ352" i="46"/>
  <c r="BD352" i="46" s="1"/>
  <c r="BE301" i="46"/>
  <c r="AY285" i="46"/>
  <c r="BF281" i="46"/>
  <c r="BB281" i="46"/>
  <c r="BE281" i="46"/>
  <c r="BQ256" i="46"/>
  <c r="Z256" i="46" s="1"/>
  <c r="BQ219" i="46"/>
  <c r="Z219" i="46" s="1"/>
  <c r="AZ230" i="46"/>
  <c r="BD230" i="46" s="1"/>
  <c r="BR260" i="46"/>
  <c r="AD260" i="46"/>
  <c r="AB260" i="46"/>
  <c r="BQ270" i="46"/>
  <c r="Z270" i="46" s="1"/>
  <c r="BD821" i="46"/>
  <c r="BT815" i="46"/>
  <c r="AY815" i="46"/>
  <c r="BF781" i="46"/>
  <c r="BB781" i="46"/>
  <c r="BA781" i="46"/>
  <c r="BC781" i="46" s="1"/>
  <c r="BD781" i="46" s="1"/>
  <c r="BF775" i="46"/>
  <c r="BB775" i="46"/>
  <c r="BA775" i="46"/>
  <c r="BC775" i="46" s="1"/>
  <c r="BD775" i="46" s="1"/>
  <c r="BR822" i="46"/>
  <c r="AD822" i="46"/>
  <c r="BR793" i="46"/>
  <c r="AD793" i="46"/>
  <c r="AB793" i="46"/>
  <c r="BD776" i="46"/>
  <c r="BD754" i="46"/>
  <c r="BQ802" i="46"/>
  <c r="Z802" i="46" s="1"/>
  <c r="BR782" i="46"/>
  <c r="AD782" i="46"/>
  <c r="AZ800" i="46"/>
  <c r="BD800" i="46" s="1"/>
  <c r="BQ787" i="46"/>
  <c r="Z787" i="46" s="1"/>
  <c r="AY755" i="46"/>
  <c r="BT755" i="46"/>
  <c r="BB745" i="46"/>
  <c r="BF745" i="46"/>
  <c r="BA745" i="46"/>
  <c r="BC745" i="46" s="1"/>
  <c r="BD745" i="46" s="1"/>
  <c r="BE734" i="46"/>
  <c r="AY737" i="46"/>
  <c r="BT737" i="46"/>
  <c r="BD778" i="46"/>
  <c r="AZ734" i="46"/>
  <c r="BD734" i="46" s="1"/>
  <c r="AY747" i="46"/>
  <c r="BR710" i="46"/>
  <c r="AD710" i="46"/>
  <c r="AB710" i="46"/>
  <c r="BB719" i="46"/>
  <c r="BF719" i="46"/>
  <c r="BA719" i="46"/>
  <c r="BC719" i="46" s="1"/>
  <c r="BD719" i="46" s="1"/>
  <c r="BQ724" i="46"/>
  <c r="Z724" i="46" s="1"/>
  <c r="BB720" i="46"/>
  <c r="BA720" i="46"/>
  <c r="BC720" i="46" s="1"/>
  <c r="BD720" i="46" s="1"/>
  <c r="BF720" i="46"/>
  <c r="AZ697" i="46"/>
  <c r="BF697" i="46"/>
  <c r="BB697" i="46"/>
  <c r="BA697" i="46"/>
  <c r="BC697" i="46" s="1"/>
  <c r="AB691" i="46"/>
  <c r="AD691" i="46"/>
  <c r="BR691" i="46"/>
  <c r="BQ687" i="46"/>
  <c r="Z687" i="46" s="1"/>
  <c r="BE634" i="46"/>
  <c r="BB634" i="46"/>
  <c r="BA634" i="46"/>
  <c r="BC634" i="46" s="1"/>
  <c r="BF634" i="46"/>
  <c r="AZ634" i="46"/>
  <c r="BR680" i="46"/>
  <c r="AD680" i="46"/>
  <c r="BF649" i="46"/>
  <c r="BB649" i="46"/>
  <c r="BA649" i="46"/>
  <c r="BC649" i="46" s="1"/>
  <c r="BQ690" i="46"/>
  <c r="Z690" i="46" s="1"/>
  <c r="BB696" i="46"/>
  <c r="BA696" i="46"/>
  <c r="BC696" i="46" s="1"/>
  <c r="BD696" i="46" s="1"/>
  <c r="BF696" i="46"/>
  <c r="BR683" i="46"/>
  <c r="AD683" i="46"/>
  <c r="AB683" i="46"/>
  <c r="BT766" i="46"/>
  <c r="AY766" i="46"/>
  <c r="BB655" i="46"/>
  <c r="BF655" i="46"/>
  <c r="BF648" i="46"/>
  <c r="BB648" i="46"/>
  <c r="BB610" i="46"/>
  <c r="BE610" i="46"/>
  <c r="BA610" i="46"/>
  <c r="BC610" i="46" s="1"/>
  <c r="BF610" i="46"/>
  <c r="BT583" i="46"/>
  <c r="AY583" i="46"/>
  <c r="AB604" i="46"/>
  <c r="AZ610" i="46"/>
  <c r="BD610" i="46" s="1"/>
  <c r="BB602" i="46"/>
  <c r="BF602" i="46"/>
  <c r="BE602" i="46"/>
  <c r="BA602" i="46"/>
  <c r="BC602" i="46" s="1"/>
  <c r="AZ602" i="46"/>
  <c r="BR672" i="46"/>
  <c r="AD672" i="46"/>
  <c r="BE605" i="46"/>
  <c r="BF605" i="46"/>
  <c r="BB605" i="46"/>
  <c r="BA605" i="46"/>
  <c r="BC605" i="46" s="1"/>
  <c r="AZ605" i="46"/>
  <c r="BQ628" i="46"/>
  <c r="Z628" i="46" s="1"/>
  <c r="BR568" i="46"/>
  <c r="AD568" i="46"/>
  <c r="BB535" i="46"/>
  <c r="BA535" i="46"/>
  <c r="BC535" i="46" s="1"/>
  <c r="AZ535" i="46"/>
  <c r="BF535" i="46"/>
  <c r="BB494" i="46"/>
  <c r="BA494" i="46"/>
  <c r="BC494" i="46" s="1"/>
  <c r="BD494" i="46" s="1"/>
  <c r="BF494" i="46"/>
  <c r="BR564" i="46"/>
  <c r="AD564" i="46"/>
  <c r="AB564" i="46"/>
  <c r="BR575" i="46"/>
  <c r="AD575" i="46"/>
  <c r="BR561" i="46"/>
  <c r="AD561" i="46"/>
  <c r="AB561" i="46"/>
  <c r="BF519" i="46"/>
  <c r="BB519" i="46"/>
  <c r="BD495" i="46"/>
  <c r="BQ588" i="46"/>
  <c r="Z588" i="46" s="1"/>
  <c r="BA534" i="46"/>
  <c r="BC534" i="46" s="1"/>
  <c r="BA485" i="46"/>
  <c r="BC485" i="46" s="1"/>
  <c r="BD485" i="46" s="1"/>
  <c r="BR474" i="46"/>
  <c r="AD474" i="46"/>
  <c r="AB474" i="46"/>
  <c r="BE477" i="46"/>
  <c r="BQ534" i="46"/>
  <c r="Z534" i="46" s="1"/>
  <c r="BR511" i="46"/>
  <c r="AD511" i="46"/>
  <c r="BD462" i="46"/>
  <c r="BT451" i="46"/>
  <c r="AY451" i="46"/>
  <c r="AB472" i="46"/>
  <c r="BA438" i="46"/>
  <c r="BC438" i="46" s="1"/>
  <c r="BD438" i="46" s="1"/>
  <c r="BF438" i="46"/>
  <c r="BE438" i="46"/>
  <c r="BB438" i="46"/>
  <c r="BQ479" i="46"/>
  <c r="Z479" i="46" s="1"/>
  <c r="BB469" i="46"/>
  <c r="BF469" i="46"/>
  <c r="BR501" i="46"/>
  <c r="AD501" i="46"/>
  <c r="BD491" i="46"/>
  <c r="BB450" i="46"/>
  <c r="BF450" i="46"/>
  <c r="AZ450" i="46"/>
  <c r="BD450" i="46" s="1"/>
  <c r="BD482" i="46"/>
  <c r="BB396" i="46"/>
  <c r="AZ396" i="46"/>
  <c r="BD396" i="46" s="1"/>
  <c r="BF396" i="46"/>
  <c r="BB372" i="46"/>
  <c r="BF372" i="46"/>
  <c r="BE372" i="46"/>
  <c r="AY429" i="46"/>
  <c r="BT429" i="46"/>
  <c r="AD471" i="46"/>
  <c r="BR471" i="46"/>
  <c r="BE444" i="46"/>
  <c r="AY401" i="46"/>
  <c r="BT401" i="46"/>
  <c r="BF376" i="46"/>
  <c r="BB376" i="46"/>
  <c r="AZ376" i="46"/>
  <c r="BD376" i="46" s="1"/>
  <c r="BF431" i="46"/>
  <c r="BB431" i="46"/>
  <c r="BA431" i="46"/>
  <c r="BC431" i="46" s="1"/>
  <c r="AZ431" i="46"/>
  <c r="BE431" i="46"/>
  <c r="BB344" i="46"/>
  <c r="AZ344" i="46"/>
  <c r="BD344" i="46" s="1"/>
  <c r="BF344" i="46"/>
  <c r="AZ439" i="46"/>
  <c r="BD439" i="46" s="1"/>
  <c r="BR371" i="46"/>
  <c r="AD371" i="46"/>
  <c r="BR384" i="46"/>
  <c r="AD384" i="46"/>
  <c r="AB384" i="46"/>
  <c r="BB356" i="46"/>
  <c r="BF356" i="46"/>
  <c r="BA356" i="46"/>
  <c r="BC356" i="46" s="1"/>
  <c r="BD356" i="46" s="1"/>
  <c r="BD369" i="46"/>
  <c r="BD336" i="46"/>
  <c r="BQ413" i="46"/>
  <c r="Z413" i="46" s="1"/>
  <c r="BR362" i="46"/>
  <c r="AD362" i="46"/>
  <c r="BE356" i="46"/>
  <c r="AY424" i="46"/>
  <c r="BF360" i="46"/>
  <c r="BB360" i="46"/>
  <c r="BA360" i="46"/>
  <c r="BC360" i="46" s="1"/>
  <c r="AZ360" i="46"/>
  <c r="BD334" i="46"/>
  <c r="BD433" i="46"/>
  <c r="BF411" i="46"/>
  <c r="BE411" i="46"/>
  <c r="BB411" i="46"/>
  <c r="BA411" i="46"/>
  <c r="BC411" i="46" s="1"/>
  <c r="BD411" i="46" s="1"/>
  <c r="BF395" i="46"/>
  <c r="BE395" i="46"/>
  <c r="BB395" i="46"/>
  <c r="BA395" i="46"/>
  <c r="BC395" i="46" s="1"/>
  <c r="BD395" i="46" s="1"/>
  <c r="BB375" i="46"/>
  <c r="BF375" i="46"/>
  <c r="BE375" i="46"/>
  <c r="BA375" i="46"/>
  <c r="BC375" i="46" s="1"/>
  <c r="BD375" i="46" s="1"/>
  <c r="BD371" i="46"/>
  <c r="BA428" i="46"/>
  <c r="BC428" i="46" s="1"/>
  <c r="BD288" i="46"/>
  <c r="BQ320" i="46"/>
  <c r="Z320" i="46" s="1"/>
  <c r="BA285" i="46"/>
  <c r="BC285" i="46" s="1"/>
  <c r="BD285" i="46" s="1"/>
  <c r="BF308" i="46"/>
  <c r="BB308" i="46"/>
  <c r="BA308" i="46"/>
  <c r="BC308" i="46" s="1"/>
  <c r="BD308" i="46" s="1"/>
  <c r="BE308" i="46"/>
  <c r="BQ284" i="46"/>
  <c r="Z284" i="46" s="1"/>
  <c r="BB237" i="46"/>
  <c r="BA237" i="46"/>
  <c r="BC237" i="46" s="1"/>
  <c r="BF237" i="46"/>
  <c r="BR349" i="46"/>
  <c r="AD349" i="46"/>
  <c r="AB349" i="46"/>
  <c r="BR325" i="46"/>
  <c r="AD325" i="46"/>
  <c r="AB325" i="46"/>
  <c r="BQ312" i="46"/>
  <c r="Z312" i="46" s="1"/>
  <c r="BE284" i="46"/>
  <c r="BA317" i="46"/>
  <c r="BC317" i="46" s="1"/>
  <c r="AD291" i="46"/>
  <c r="BR291" i="46"/>
  <c r="BE307" i="46"/>
  <c r="BF292" i="46"/>
  <c r="BB292" i="46"/>
  <c r="BE292" i="46"/>
  <c r="BA292" i="46"/>
  <c r="BC292" i="46" s="1"/>
  <c r="BD292" i="46" s="1"/>
  <c r="BD286" i="46"/>
  <c r="BF246" i="46"/>
  <c r="BA246" i="46"/>
  <c r="BC246" i="46" s="1"/>
  <c r="BB246" i="46"/>
  <c r="AY239" i="46"/>
  <c r="BT239" i="46"/>
  <c r="BF206" i="46"/>
  <c r="BB206" i="46"/>
  <c r="BD232" i="46"/>
  <c r="BQ328" i="46"/>
  <c r="Z328" i="46" s="1"/>
  <c r="BT301" i="46"/>
  <c r="AY301" i="46"/>
  <c r="AZ284" i="46"/>
  <c r="BD284" i="46" s="1"/>
  <c r="BQ279" i="46"/>
  <c r="Z279" i="46" s="1"/>
  <c r="AZ262" i="46"/>
  <c r="BD262" i="46" s="1"/>
  <c r="AZ246" i="46"/>
  <c r="BQ243" i="46"/>
  <c r="Z243" i="46" s="1"/>
  <c r="BE221" i="46"/>
  <c r="BE229" i="46"/>
  <c r="BQ240" i="46"/>
  <c r="Z240" i="46" s="1"/>
  <c r="BR261" i="46"/>
  <c r="AD261" i="46"/>
  <c r="AY681" i="46"/>
  <c r="BT681" i="46"/>
  <c r="BF672" i="46"/>
  <c r="BB672" i="46"/>
  <c r="BA672" i="46"/>
  <c r="BC672" i="46" s="1"/>
  <c r="BD672" i="46" s="1"/>
  <c r="BF659" i="46"/>
  <c r="BA659" i="46"/>
  <c r="BC659" i="46" s="1"/>
  <c r="BD659" i="46" s="1"/>
  <c r="BE659" i="46"/>
  <c r="BB659" i="46"/>
  <c r="BE648" i="46"/>
  <c r="BB656" i="46"/>
  <c r="BF656" i="46"/>
  <c r="AZ645" i="46"/>
  <c r="BD645" i="46" s="1"/>
  <c r="AB637" i="46"/>
  <c r="BB582" i="46"/>
  <c r="BA582" i="46"/>
  <c r="BC582" i="46" s="1"/>
  <c r="BD582" i="46" s="1"/>
  <c r="BF582" i="46"/>
  <c r="AB568" i="46"/>
  <c r="AY622" i="46"/>
  <c r="AZ616" i="46"/>
  <c r="BD616" i="46" s="1"/>
  <c r="BB589" i="46"/>
  <c r="AZ589" i="46"/>
  <c r="BD589" i="46" s="1"/>
  <c r="BF589" i="46"/>
  <c r="AZ558" i="46"/>
  <c r="BD558" i="46" s="1"/>
  <c r="BQ644" i="46"/>
  <c r="Z644" i="46" s="1"/>
  <c r="BQ633" i="46"/>
  <c r="Z633" i="46" s="1"/>
  <c r="BQ635" i="46"/>
  <c r="Z635" i="46" s="1"/>
  <c r="AB619" i="46"/>
  <c r="AD619" i="46"/>
  <c r="BR619" i="46"/>
  <c r="BD606" i="46"/>
  <c r="BT595" i="46"/>
  <c r="AY595" i="46"/>
  <c r="AB625" i="46"/>
  <c r="BD578" i="46"/>
  <c r="BE566" i="46"/>
  <c r="AZ559" i="46"/>
  <c r="BD559" i="46" s="1"/>
  <c r="AY557" i="46"/>
  <c r="BT557" i="46"/>
  <c r="BA551" i="46"/>
  <c r="BC551" i="46" s="1"/>
  <c r="BD551" i="46" s="1"/>
  <c r="AB544" i="46"/>
  <c r="BD493" i="46"/>
  <c r="BQ574" i="46"/>
  <c r="Z574" i="46" s="1"/>
  <c r="BB550" i="46"/>
  <c r="BF550" i="46"/>
  <c r="BA550" i="46"/>
  <c r="BC550" i="46" s="1"/>
  <c r="BD550" i="46" s="1"/>
  <c r="BQ620" i="46"/>
  <c r="Z620" i="46" s="1"/>
  <c r="BD554" i="46"/>
  <c r="BE551" i="46"/>
  <c r="AY513" i="46"/>
  <c r="BT513" i="46"/>
  <c r="BQ515" i="46"/>
  <c r="Z515" i="46" s="1"/>
  <c r="AZ502" i="46"/>
  <c r="BD502" i="46" s="1"/>
  <c r="BD556" i="46"/>
  <c r="AZ538" i="46"/>
  <c r="BD538" i="46" s="1"/>
  <c r="BQ562" i="46"/>
  <c r="Z562" i="46" s="1"/>
  <c r="AZ531" i="46"/>
  <c r="BD531" i="46" s="1"/>
  <c r="BF531" i="46"/>
  <c r="BB531" i="46"/>
  <c r="BT525" i="46"/>
  <c r="AY525" i="46"/>
  <c r="AB597" i="46"/>
  <c r="BD503" i="46"/>
  <c r="AZ567" i="46"/>
  <c r="BD567" i="46" s="1"/>
  <c r="BE534" i="46"/>
  <c r="BT500" i="46"/>
  <c r="AY500" i="46"/>
  <c r="BQ533" i="46"/>
  <c r="Z533" i="46" s="1"/>
  <c r="BE485" i="46"/>
  <c r="AB537" i="46"/>
  <c r="BT461" i="46"/>
  <c r="AY461" i="46"/>
  <c r="BQ529" i="46"/>
  <c r="Z529" i="46" s="1"/>
  <c r="BQ488" i="46"/>
  <c r="Z488" i="46" s="1"/>
  <c r="AY479" i="46"/>
  <c r="AZ478" i="46"/>
  <c r="BD478" i="46" s="1"/>
  <c r="AZ469" i="46"/>
  <c r="BD469" i="46" s="1"/>
  <c r="BQ552" i="46"/>
  <c r="Z552" i="46" s="1"/>
  <c r="BQ518" i="46"/>
  <c r="Z518" i="46" s="1"/>
  <c r="BF461" i="46"/>
  <c r="BE461" i="46"/>
  <c r="BB461" i="46"/>
  <c r="BE450" i="46"/>
  <c r="BD487" i="46"/>
  <c r="AB501" i="46"/>
  <c r="BE442" i="46"/>
  <c r="BF442" i="46"/>
  <c r="BB442" i="46"/>
  <c r="BA442" i="46"/>
  <c r="BC442" i="46" s="1"/>
  <c r="BD442" i="46" s="1"/>
  <c r="BB383" i="46"/>
  <c r="BA383" i="46"/>
  <c r="BC383" i="46" s="1"/>
  <c r="BF383" i="46"/>
  <c r="BE383" i="46"/>
  <c r="BD437" i="46"/>
  <c r="AY444" i="46"/>
  <c r="BT444" i="46"/>
  <c r="BF408" i="46"/>
  <c r="BB408" i="46"/>
  <c r="AZ408" i="46"/>
  <c r="BD408" i="46" s="1"/>
  <c r="BQ463" i="46"/>
  <c r="Z463" i="46" s="1"/>
  <c r="BD410" i="46"/>
  <c r="BD394" i="46"/>
  <c r="BA420" i="46"/>
  <c r="BC420" i="46" s="1"/>
  <c r="BQ364" i="46"/>
  <c r="Z364" i="46" s="1"/>
  <c r="BE380" i="46"/>
  <c r="BF368" i="46"/>
  <c r="BB368" i="46"/>
  <c r="BA368" i="46"/>
  <c r="BC368" i="46" s="1"/>
  <c r="AZ368" i="46"/>
  <c r="BD368" i="46" s="1"/>
  <c r="AZ435" i="46"/>
  <c r="BD435" i="46" s="1"/>
  <c r="BR368" i="46"/>
  <c r="AD368" i="46"/>
  <c r="AZ343" i="46"/>
  <c r="BD343" i="46" s="1"/>
  <c r="BD440" i="46"/>
  <c r="BD338" i="46"/>
  <c r="BR410" i="46"/>
  <c r="AD410" i="46"/>
  <c r="BA340" i="46"/>
  <c r="BC340" i="46" s="1"/>
  <c r="AY333" i="46"/>
  <c r="BT333" i="46"/>
  <c r="AZ315" i="46"/>
  <c r="BD315" i="46" s="1"/>
  <c r="BD283" i="46"/>
  <c r="BD424" i="46"/>
  <c r="BQ379" i="46"/>
  <c r="Z379" i="46" s="1"/>
  <c r="BB367" i="46"/>
  <c r="BE367" i="46"/>
  <c r="BA367" i="46"/>
  <c r="BC367" i="46" s="1"/>
  <c r="BD367" i="46" s="1"/>
  <c r="BF367" i="46"/>
  <c r="BA419" i="46"/>
  <c r="BC419" i="46" s="1"/>
  <c r="BD419" i="46" s="1"/>
  <c r="BE404" i="46"/>
  <c r="BE388" i="46"/>
  <c r="BE428" i="46"/>
  <c r="AZ415" i="46"/>
  <c r="BD415" i="46" s="1"/>
  <c r="AZ383" i="46"/>
  <c r="AB371" i="46"/>
  <c r="AZ355" i="46"/>
  <c r="BD355" i="46" s="1"/>
  <c r="BD346" i="46"/>
  <c r="BT318" i="46"/>
  <c r="AY318" i="46"/>
  <c r="BB309" i="46"/>
  <c r="BF309" i="46"/>
  <c r="AZ309" i="46"/>
  <c r="BD309" i="46" s="1"/>
  <c r="BB293" i="46"/>
  <c r="BF293" i="46"/>
  <c r="AZ293" i="46"/>
  <c r="BD293" i="46" s="1"/>
  <c r="AB322" i="46"/>
  <c r="BR322" i="46"/>
  <c r="AD322" i="46"/>
  <c r="AZ312" i="46"/>
  <c r="BD312" i="46" s="1"/>
  <c r="BR295" i="46"/>
  <c r="AD295" i="46"/>
  <c r="BD302" i="46"/>
  <c r="BB296" i="46"/>
  <c r="BF296" i="46"/>
  <c r="BE296" i="46"/>
  <c r="BA296" i="46"/>
  <c r="BC296" i="46" s="1"/>
  <c r="BD296" i="46" s="1"/>
  <c r="BB213" i="46"/>
  <c r="BF213" i="46"/>
  <c r="BA213" i="46"/>
  <c r="BC213" i="46" s="1"/>
  <c r="BD213" i="46" s="1"/>
  <c r="BF291" i="46"/>
  <c r="BB291" i="46"/>
  <c r="BA291" i="46"/>
  <c r="BC291" i="46" s="1"/>
  <c r="BD291" i="46" s="1"/>
  <c r="BE315" i="46"/>
  <c r="BQ272" i="46"/>
  <c r="Z272" i="46" s="1"/>
  <c r="BQ306" i="46"/>
  <c r="Z306" i="46" s="1"/>
  <c r="BT265" i="46"/>
  <c r="AY265" i="46"/>
  <c r="AZ245" i="46"/>
  <c r="BD245" i="46" s="1"/>
  <c r="BD205" i="46"/>
  <c r="AB273" i="46"/>
  <c r="BD256" i="46"/>
  <c r="BA241" i="46"/>
  <c r="BC241" i="46" s="1"/>
  <c r="BD241" i="46" s="1"/>
  <c r="BF241" i="46"/>
  <c r="BE241" i="46"/>
  <c r="BB241" i="46"/>
  <c r="AY221" i="46"/>
  <c r="BD208" i="46"/>
  <c r="BB220" i="46"/>
  <c r="BF220" i="46"/>
  <c r="BA220" i="46"/>
  <c r="BC220" i="46" s="1"/>
  <c r="BA301" i="46"/>
  <c r="BC301" i="46" s="1"/>
  <c r="BR245" i="46"/>
  <c r="AD245" i="46"/>
  <c r="BR252" i="46"/>
  <c r="AD252" i="46"/>
  <c r="AB252" i="46"/>
  <c r="AZ220" i="46"/>
  <c r="BA207" i="46"/>
  <c r="BC207" i="46" s="1"/>
  <c r="AZ254" i="46"/>
  <c r="BD254" i="46" s="1"/>
  <c r="BQ208" i="46"/>
  <c r="Z208" i="46" s="1"/>
  <c r="BE261" i="46"/>
  <c r="BS7" i="46"/>
  <c r="BS8" i="46"/>
  <c r="BS9" i="46"/>
  <c r="BS10" i="46"/>
  <c r="BS11" i="46"/>
  <c r="BS12" i="46"/>
  <c r="BS13" i="46"/>
  <c r="BS14" i="46"/>
  <c r="BS15" i="46"/>
  <c r="BS16" i="46"/>
  <c r="BS17" i="46"/>
  <c r="BS18" i="46"/>
  <c r="BS19" i="46"/>
  <c r="BS20" i="46"/>
  <c r="BS21" i="46"/>
  <c r="BS22" i="46"/>
  <c r="BS23" i="46"/>
  <c r="BS24" i="46"/>
  <c r="BS25" i="46"/>
  <c r="BS26" i="46"/>
  <c r="BS27" i="46"/>
  <c r="BS28" i="46"/>
  <c r="BS29" i="46"/>
  <c r="BS30" i="46"/>
  <c r="BS31" i="46"/>
  <c r="BS32" i="46"/>
  <c r="BS33" i="46"/>
  <c r="BS34" i="46"/>
  <c r="BS35" i="46"/>
  <c r="BS36" i="46"/>
  <c r="BS37" i="46"/>
  <c r="BS38" i="46"/>
  <c r="BS39" i="46"/>
  <c r="BS40" i="46"/>
  <c r="BS41" i="46"/>
  <c r="BS42" i="46"/>
  <c r="BS43" i="46"/>
  <c r="BS44" i="46"/>
  <c r="BS45" i="46"/>
  <c r="BS46" i="46"/>
  <c r="BS47" i="46"/>
  <c r="BS48" i="46"/>
  <c r="BS49" i="46"/>
  <c r="BS50" i="46"/>
  <c r="BS51" i="46"/>
  <c r="BS52" i="46"/>
  <c r="BS53" i="46"/>
  <c r="BS54" i="46"/>
  <c r="BS55" i="46"/>
  <c r="BS56" i="46"/>
  <c r="BS57" i="46"/>
  <c r="BS58" i="46"/>
  <c r="BS59" i="46"/>
  <c r="BS60" i="46"/>
  <c r="BS61" i="46"/>
  <c r="BS62" i="46"/>
  <c r="BS63" i="46"/>
  <c r="BS64" i="46"/>
  <c r="BS65" i="46"/>
  <c r="BS66" i="46"/>
  <c r="BS67" i="46"/>
  <c r="BS68" i="46"/>
  <c r="BS69" i="46"/>
  <c r="BS70" i="46"/>
  <c r="BS71" i="46"/>
  <c r="BS72" i="46"/>
  <c r="BS73" i="46"/>
  <c r="BS74" i="46"/>
  <c r="BS75" i="46"/>
  <c r="BS76" i="46"/>
  <c r="BS77" i="46"/>
  <c r="BS78" i="46"/>
  <c r="BS79" i="46"/>
  <c r="BS80" i="46"/>
  <c r="BS81" i="46"/>
  <c r="BS82" i="46"/>
  <c r="BS83" i="46"/>
  <c r="BS84" i="46"/>
  <c r="BS85" i="46"/>
  <c r="BS86" i="46"/>
  <c r="BS87" i="46"/>
  <c r="BS88" i="46"/>
  <c r="BS89" i="46"/>
  <c r="BS90" i="46"/>
  <c r="BS91" i="46"/>
  <c r="BS92" i="46"/>
  <c r="BS93" i="46"/>
  <c r="BS94" i="46"/>
  <c r="BS95" i="46"/>
  <c r="BS96" i="46"/>
  <c r="BS97" i="46"/>
  <c r="BS98" i="46"/>
  <c r="BS99" i="46"/>
  <c r="BS100" i="46"/>
  <c r="BS101" i="46"/>
  <c r="BS102" i="46"/>
  <c r="BS103" i="46"/>
  <c r="BS104" i="46"/>
  <c r="BS105" i="46"/>
  <c r="BS106" i="46"/>
  <c r="BS107" i="46"/>
  <c r="BS108" i="46"/>
  <c r="BS109" i="46"/>
  <c r="BS110" i="46"/>
  <c r="BS111" i="46"/>
  <c r="BS112" i="46"/>
  <c r="BS113" i="46"/>
  <c r="BS114" i="46"/>
  <c r="BS115" i="46"/>
  <c r="BS116" i="46"/>
  <c r="BS117" i="46"/>
  <c r="BS118" i="46"/>
  <c r="BS119" i="46"/>
  <c r="BS120" i="46"/>
  <c r="BS121" i="46"/>
  <c r="BS122" i="46"/>
  <c r="BS123" i="46"/>
  <c r="BS124" i="46"/>
  <c r="BS125" i="46"/>
  <c r="BS126" i="46"/>
  <c r="BS127" i="46"/>
  <c r="BS128" i="46"/>
  <c r="BS129" i="46"/>
  <c r="BS130" i="46"/>
  <c r="BS131" i="46"/>
  <c r="BS132" i="46"/>
  <c r="BS133" i="46"/>
  <c r="BS134" i="46"/>
  <c r="BS135" i="46"/>
  <c r="BS136" i="46"/>
  <c r="BS137" i="46"/>
  <c r="BS138" i="46"/>
  <c r="BS139" i="46"/>
  <c r="BS140" i="46"/>
  <c r="BS141" i="46"/>
  <c r="BS142" i="46"/>
  <c r="BS143" i="46"/>
  <c r="BS144" i="46"/>
  <c r="BS145" i="46"/>
  <c r="BS146" i="46"/>
  <c r="BS147" i="46"/>
  <c r="BS148" i="46"/>
  <c r="BS149" i="46"/>
  <c r="BS150" i="46"/>
  <c r="BS151" i="46"/>
  <c r="BS152" i="46"/>
  <c r="BS153" i="46"/>
  <c r="BS154" i="46"/>
  <c r="BS155" i="46"/>
  <c r="BS156" i="46"/>
  <c r="BS157" i="46"/>
  <c r="BS158" i="46"/>
  <c r="BS159" i="46"/>
  <c r="BS160" i="46"/>
  <c r="BS161" i="46"/>
  <c r="BS162" i="46"/>
  <c r="BS163" i="46"/>
  <c r="BS164" i="46"/>
  <c r="BS165" i="46"/>
  <c r="BS166" i="46"/>
  <c r="BS167" i="46"/>
  <c r="BS168" i="46"/>
  <c r="BS169" i="46"/>
  <c r="BS170" i="46"/>
  <c r="BS171" i="46"/>
  <c r="BS172" i="46"/>
  <c r="BS173" i="46"/>
  <c r="BS174" i="46"/>
  <c r="BS175" i="46"/>
  <c r="BS176" i="46"/>
  <c r="BS177" i="46"/>
  <c r="BS178" i="46"/>
  <c r="BS179" i="46"/>
  <c r="BS180" i="46"/>
  <c r="BS181" i="46"/>
  <c r="BS182" i="46"/>
  <c r="BS183" i="46"/>
  <c r="BS184" i="46"/>
  <c r="BS185" i="46"/>
  <c r="BS186" i="46"/>
  <c r="BS187" i="46"/>
  <c r="BS188" i="46"/>
  <c r="BS189" i="46"/>
  <c r="BS190" i="46"/>
  <c r="BS191" i="46"/>
  <c r="BS192" i="46"/>
  <c r="BS193" i="46"/>
  <c r="BS194" i="46"/>
  <c r="BS195" i="46"/>
  <c r="BS196" i="46"/>
  <c r="BS197" i="46"/>
  <c r="BS198" i="46"/>
  <c r="BS199" i="46"/>
  <c r="BS200" i="46"/>
  <c r="BS201" i="46"/>
  <c r="BS202" i="46"/>
  <c r="BS203" i="46"/>
  <c r="BS204" i="46"/>
  <c r="BS1005" i="46"/>
  <c r="BS6" i="46"/>
  <c r="BI1005" i="46"/>
  <c r="AW1005" i="46"/>
  <c r="AN1005" i="46"/>
  <c r="BI204" i="46"/>
  <c r="AW204" i="46"/>
  <c r="AN204" i="46"/>
  <c r="BI203" i="46"/>
  <c r="AW203" i="46"/>
  <c r="AN203" i="46"/>
  <c r="BI202" i="46"/>
  <c r="AW202" i="46"/>
  <c r="AN202" i="46"/>
  <c r="BI201" i="46"/>
  <c r="AW201" i="46"/>
  <c r="AN201" i="46"/>
  <c r="BI200" i="46"/>
  <c r="AW200" i="46"/>
  <c r="AN200" i="46"/>
  <c r="BI199" i="46"/>
  <c r="AW199" i="46"/>
  <c r="AN199" i="46"/>
  <c r="BI198" i="46"/>
  <c r="AW198" i="46"/>
  <c r="AN198" i="46"/>
  <c r="BI197" i="46"/>
  <c r="AW197" i="46"/>
  <c r="AN197" i="46"/>
  <c r="BI196" i="46"/>
  <c r="AW196" i="46"/>
  <c r="AN196" i="46"/>
  <c r="BI195" i="46"/>
  <c r="AW195" i="46"/>
  <c r="AN195" i="46"/>
  <c r="BI194" i="46"/>
  <c r="AW194" i="46"/>
  <c r="AN194" i="46"/>
  <c r="BI193" i="46"/>
  <c r="AW193" i="46"/>
  <c r="AN193" i="46"/>
  <c r="BI192" i="46"/>
  <c r="AW192" i="46"/>
  <c r="AN192" i="46"/>
  <c r="BI191" i="46"/>
  <c r="AW191" i="46"/>
  <c r="AN191" i="46"/>
  <c r="BI190" i="46"/>
  <c r="AW190" i="46"/>
  <c r="AN190" i="46"/>
  <c r="BI189" i="46"/>
  <c r="AW189" i="46"/>
  <c r="AN189" i="46"/>
  <c r="BI188" i="46"/>
  <c r="AW188" i="46"/>
  <c r="AN188" i="46"/>
  <c r="BI187" i="46"/>
  <c r="AW187" i="46"/>
  <c r="AN187" i="46"/>
  <c r="BI186" i="46"/>
  <c r="AW186" i="46"/>
  <c r="AN186" i="46"/>
  <c r="BI185" i="46"/>
  <c r="AW185" i="46"/>
  <c r="AN185" i="46"/>
  <c r="BI184" i="46"/>
  <c r="AW184" i="46"/>
  <c r="AN184" i="46"/>
  <c r="BI183" i="46"/>
  <c r="AW183" i="46"/>
  <c r="AN183" i="46"/>
  <c r="BI182" i="46"/>
  <c r="AW182" i="46"/>
  <c r="AN182" i="46"/>
  <c r="BI181" i="46"/>
  <c r="AW181" i="46"/>
  <c r="AN181" i="46"/>
  <c r="BI180" i="46"/>
  <c r="AW180" i="46"/>
  <c r="AN180" i="46"/>
  <c r="BI179" i="46"/>
  <c r="AW179" i="46"/>
  <c r="AN179" i="46"/>
  <c r="BI178" i="46"/>
  <c r="AW178" i="46"/>
  <c r="AN178" i="46"/>
  <c r="BI177" i="46"/>
  <c r="AW177" i="46"/>
  <c r="AN177" i="46"/>
  <c r="BI176" i="46"/>
  <c r="AW176" i="46"/>
  <c r="AN176" i="46"/>
  <c r="BI175" i="46"/>
  <c r="AW175" i="46"/>
  <c r="AN175" i="46"/>
  <c r="BI174" i="46"/>
  <c r="AW174" i="46"/>
  <c r="AN174" i="46"/>
  <c r="BI173" i="46"/>
  <c r="AW173" i="46"/>
  <c r="AN173" i="46"/>
  <c r="BI172" i="46"/>
  <c r="AW172" i="46"/>
  <c r="AN172" i="46"/>
  <c r="BI171" i="46"/>
  <c r="AW171" i="46"/>
  <c r="AN171" i="46"/>
  <c r="BI170" i="46"/>
  <c r="AW170" i="46"/>
  <c r="AN170" i="46"/>
  <c r="BI169" i="46"/>
  <c r="AW169" i="46"/>
  <c r="AN169" i="46"/>
  <c r="BI168" i="46"/>
  <c r="AW168" i="46"/>
  <c r="AN168" i="46"/>
  <c r="BI167" i="46"/>
  <c r="AW167" i="46"/>
  <c r="AN167" i="46"/>
  <c r="BI166" i="46"/>
  <c r="AW166" i="46"/>
  <c r="AN166" i="46"/>
  <c r="BI165" i="46"/>
  <c r="AW165" i="46"/>
  <c r="AN165" i="46"/>
  <c r="BI164" i="46"/>
  <c r="AW164" i="46"/>
  <c r="AN164" i="46"/>
  <c r="BI163" i="46"/>
  <c r="AW163" i="46"/>
  <c r="AN163" i="46"/>
  <c r="BI162" i="46"/>
  <c r="AW162" i="46"/>
  <c r="AN162" i="46"/>
  <c r="BI161" i="46"/>
  <c r="AW161" i="46"/>
  <c r="AN161" i="46"/>
  <c r="BI160" i="46"/>
  <c r="AW160" i="46"/>
  <c r="AN160" i="46"/>
  <c r="BI159" i="46"/>
  <c r="AW159" i="46"/>
  <c r="AN159" i="46"/>
  <c r="BI158" i="46"/>
  <c r="AW158" i="46"/>
  <c r="AN158" i="46"/>
  <c r="BI157" i="46"/>
  <c r="AW157" i="46"/>
  <c r="AN157" i="46"/>
  <c r="BI156" i="46"/>
  <c r="AW156" i="46"/>
  <c r="AN156" i="46"/>
  <c r="BI155" i="46"/>
  <c r="AW155" i="46"/>
  <c r="AN155" i="46"/>
  <c r="BI154" i="46"/>
  <c r="AW154" i="46"/>
  <c r="AN154" i="46"/>
  <c r="BI153" i="46"/>
  <c r="AW153" i="46"/>
  <c r="AN153" i="46"/>
  <c r="BI152" i="46"/>
  <c r="AW152" i="46"/>
  <c r="AN152" i="46"/>
  <c r="BI151" i="46"/>
  <c r="AW151" i="46"/>
  <c r="AN151" i="46"/>
  <c r="BI150" i="46"/>
  <c r="AW150" i="46"/>
  <c r="AN150" i="46"/>
  <c r="BI149" i="46"/>
  <c r="AW149" i="46"/>
  <c r="AN149" i="46"/>
  <c r="BI148" i="46"/>
  <c r="AW148" i="46"/>
  <c r="AN148" i="46"/>
  <c r="BI147" i="46"/>
  <c r="AW147" i="46"/>
  <c r="AN147" i="46"/>
  <c r="BI146" i="46"/>
  <c r="AW146" i="46"/>
  <c r="AN146" i="46"/>
  <c r="BI145" i="46"/>
  <c r="AW145" i="46"/>
  <c r="AN145" i="46"/>
  <c r="BI144" i="46"/>
  <c r="AW144" i="46"/>
  <c r="AN144" i="46"/>
  <c r="BI143" i="46"/>
  <c r="AW143" i="46"/>
  <c r="AN143" i="46"/>
  <c r="BI142" i="46"/>
  <c r="AW142" i="46"/>
  <c r="AN142" i="46"/>
  <c r="BI141" i="46"/>
  <c r="AW141" i="46"/>
  <c r="AN141" i="46"/>
  <c r="BI140" i="46"/>
  <c r="AW140" i="46"/>
  <c r="AN140" i="46"/>
  <c r="BI139" i="46"/>
  <c r="AW139" i="46"/>
  <c r="AN139" i="46"/>
  <c r="BI138" i="46"/>
  <c r="AW138" i="46"/>
  <c r="AN138" i="46"/>
  <c r="BI137" i="46"/>
  <c r="AW137" i="46"/>
  <c r="AN137" i="46"/>
  <c r="BI136" i="46"/>
  <c r="AW136" i="46"/>
  <c r="AN136" i="46"/>
  <c r="BI135" i="46"/>
  <c r="AW135" i="46"/>
  <c r="AN135" i="46"/>
  <c r="BI134" i="46"/>
  <c r="AW134" i="46"/>
  <c r="AN134" i="46"/>
  <c r="BI133" i="46"/>
  <c r="AW133" i="46"/>
  <c r="AN133" i="46"/>
  <c r="BI132" i="46"/>
  <c r="AW132" i="46"/>
  <c r="AN132" i="46"/>
  <c r="BI131" i="46"/>
  <c r="AW131" i="46"/>
  <c r="AN131" i="46"/>
  <c r="BI130" i="46"/>
  <c r="AW130" i="46"/>
  <c r="AN130" i="46"/>
  <c r="BI129" i="46"/>
  <c r="AW129" i="46"/>
  <c r="AN129" i="46"/>
  <c r="BI128" i="46"/>
  <c r="AW128" i="46"/>
  <c r="AN128" i="46"/>
  <c r="BI127" i="46"/>
  <c r="AW127" i="46"/>
  <c r="AN127" i="46"/>
  <c r="BI126" i="46"/>
  <c r="AW126" i="46"/>
  <c r="AN126" i="46"/>
  <c r="BI125" i="46"/>
  <c r="AW125" i="46"/>
  <c r="AN125" i="46"/>
  <c r="BI124" i="46"/>
  <c r="AW124" i="46"/>
  <c r="AN124" i="46"/>
  <c r="BI123" i="46"/>
  <c r="AW123" i="46"/>
  <c r="AN123" i="46"/>
  <c r="BI122" i="46"/>
  <c r="AW122" i="46"/>
  <c r="AN122" i="46"/>
  <c r="BI121" i="46"/>
  <c r="AW121" i="46"/>
  <c r="AN121" i="46"/>
  <c r="BI120" i="46"/>
  <c r="AW120" i="46"/>
  <c r="AN120" i="46"/>
  <c r="BM119" i="46"/>
  <c r="BL119" i="46"/>
  <c r="BJ119" i="46"/>
  <c r="BI119" i="46"/>
  <c r="AW119" i="46"/>
  <c r="AV119" i="46"/>
  <c r="AX119" i="46" s="1"/>
  <c r="AT119" i="46"/>
  <c r="AS119" i="46"/>
  <c r="AQ119" i="46"/>
  <c r="AO119" i="46"/>
  <c r="AP119" i="46" s="1"/>
  <c r="AN119" i="46"/>
  <c r="AM119" i="46"/>
  <c r="AL119" i="46"/>
  <c r="AR119" i="46" s="1"/>
  <c r="AK119" i="46"/>
  <c r="AJ119" i="46"/>
  <c r="AI119" i="46"/>
  <c r="AH119" i="46"/>
  <c r="AF119" i="46"/>
  <c r="AG119" i="46" s="1"/>
  <c r="AE119" i="46"/>
  <c r="AC119" i="46"/>
  <c r="W119" i="46"/>
  <c r="V119" i="46"/>
  <c r="U119" i="46"/>
  <c r="T119" i="46"/>
  <c r="S119" i="46"/>
  <c r="R119" i="46"/>
  <c r="Q119" i="46"/>
  <c r="BM118" i="46"/>
  <c r="BL118" i="46"/>
  <c r="BJ118" i="46"/>
  <c r="BI118" i="46"/>
  <c r="AW118" i="46"/>
  <c r="BP118" i="46" s="1"/>
  <c r="AV118" i="46"/>
  <c r="AX118" i="46" s="1"/>
  <c r="AT118" i="46"/>
  <c r="AS118" i="46"/>
  <c r="AQ118" i="46"/>
  <c r="AO118" i="46"/>
  <c r="AP118" i="46" s="1"/>
  <c r="AN118" i="46"/>
  <c r="AM118" i="46"/>
  <c r="AL118" i="46"/>
  <c r="AR118" i="46" s="1"/>
  <c r="AK118" i="46"/>
  <c r="AJ118" i="46"/>
  <c r="AI118" i="46"/>
  <c r="AH118" i="46"/>
  <c r="AE118" i="46"/>
  <c r="AF118" i="46" s="1"/>
  <c r="AG118" i="46" s="1"/>
  <c r="AC118" i="46"/>
  <c r="W118" i="46"/>
  <c r="V118" i="46"/>
  <c r="U118" i="46"/>
  <c r="T118" i="46"/>
  <c r="S118" i="46"/>
  <c r="R118" i="46"/>
  <c r="Q118" i="46"/>
  <c r="BM117" i="46"/>
  <c r="BL117" i="46"/>
  <c r="BJ117" i="46"/>
  <c r="BI117" i="46"/>
  <c r="AX117" i="46"/>
  <c r="AW117" i="46"/>
  <c r="AV117" i="46"/>
  <c r="AT117" i="46"/>
  <c r="AS117" i="46"/>
  <c r="AQ117" i="46"/>
  <c r="AP117" i="46"/>
  <c r="AO117" i="46"/>
  <c r="AN117" i="46"/>
  <c r="AM117" i="46"/>
  <c r="AL117" i="46"/>
  <c r="AR117" i="46" s="1"/>
  <c r="AK117" i="46"/>
  <c r="BN117" i="46" s="1"/>
  <c r="AJ117" i="46"/>
  <c r="AI117" i="46"/>
  <c r="AH117" i="46"/>
  <c r="AF117" i="46"/>
  <c r="AG117" i="46" s="1"/>
  <c r="AE117" i="46"/>
  <c r="AC117" i="46"/>
  <c r="W117" i="46"/>
  <c r="V117" i="46"/>
  <c r="U117" i="46"/>
  <c r="T117" i="46"/>
  <c r="S117" i="46"/>
  <c r="R117" i="46"/>
  <c r="Q117" i="46"/>
  <c r="BM116" i="46"/>
  <c r="BL116" i="46"/>
  <c r="BJ116" i="46"/>
  <c r="BI116" i="46"/>
  <c r="AW116" i="46"/>
  <c r="AV116" i="46"/>
  <c r="AX116" i="46" s="1"/>
  <c r="BT116" i="46" s="1"/>
  <c r="AT116" i="46"/>
  <c r="AS116" i="46"/>
  <c r="AQ116" i="46"/>
  <c r="AO116" i="46"/>
  <c r="AP116" i="46" s="1"/>
  <c r="AN116" i="46"/>
  <c r="AM116" i="46"/>
  <c r="AL116" i="46"/>
  <c r="AR116" i="46" s="1"/>
  <c r="AK116" i="46"/>
  <c r="AJ116" i="46"/>
  <c r="AI116" i="46"/>
  <c r="AH116" i="46"/>
  <c r="AE116" i="46"/>
  <c r="AF116" i="46" s="1"/>
  <c r="AG116" i="46" s="1"/>
  <c r="AC116" i="46"/>
  <c r="W116" i="46"/>
  <c r="V116" i="46"/>
  <c r="U116" i="46"/>
  <c r="T116" i="46"/>
  <c r="S116" i="46"/>
  <c r="R116" i="46"/>
  <c r="Q116" i="46"/>
  <c r="BM115" i="46"/>
  <c r="BL115" i="46"/>
  <c r="BJ115" i="46"/>
  <c r="BI115" i="46"/>
  <c r="AW115" i="46"/>
  <c r="AV115" i="46"/>
  <c r="AX115" i="46" s="1"/>
  <c r="AT115" i="46"/>
  <c r="AS115" i="46"/>
  <c r="BO115" i="46" s="1"/>
  <c r="AQ115" i="46"/>
  <c r="AO115" i="46"/>
  <c r="AP115" i="46" s="1"/>
  <c r="AN115" i="46"/>
  <c r="AM115" i="46"/>
  <c r="AL115" i="46"/>
  <c r="AR115" i="46" s="1"/>
  <c r="AK115" i="46"/>
  <c r="AJ115" i="46"/>
  <c r="AI115" i="46"/>
  <c r="AH115" i="46"/>
  <c r="AE115" i="46"/>
  <c r="AF115" i="46" s="1"/>
  <c r="AG115" i="46" s="1"/>
  <c r="AC115" i="46"/>
  <c r="W115" i="46"/>
  <c r="V115" i="46"/>
  <c r="U115" i="46"/>
  <c r="T115" i="46"/>
  <c r="S115" i="46"/>
  <c r="R115" i="46"/>
  <c r="Q115" i="46"/>
  <c r="BM114" i="46"/>
  <c r="BL114" i="46"/>
  <c r="BJ114" i="46"/>
  <c r="BI114" i="46"/>
  <c r="AW114" i="46"/>
  <c r="AV114" i="46"/>
  <c r="AX114" i="46" s="1"/>
  <c r="AT114" i="46"/>
  <c r="AS114" i="46"/>
  <c r="AQ114" i="46"/>
  <c r="AO114" i="46"/>
  <c r="AP114" i="46" s="1"/>
  <c r="AN114" i="46"/>
  <c r="AM114" i="46"/>
  <c r="AL114" i="46"/>
  <c r="AR114" i="46" s="1"/>
  <c r="AK114" i="46"/>
  <c r="AJ114" i="46"/>
  <c r="AI114" i="46"/>
  <c r="AH114" i="46"/>
  <c r="AE114" i="46"/>
  <c r="AF114" i="46" s="1"/>
  <c r="AG114" i="46" s="1"/>
  <c r="AC114" i="46"/>
  <c r="W114" i="46"/>
  <c r="V114" i="46"/>
  <c r="U114" i="46"/>
  <c r="T114" i="46"/>
  <c r="S114" i="46"/>
  <c r="R114" i="46"/>
  <c r="Q114" i="46"/>
  <c r="BM113" i="46"/>
  <c r="BL113" i="46"/>
  <c r="BJ113" i="46"/>
  <c r="BI113" i="46"/>
  <c r="AW113" i="46"/>
  <c r="AV113" i="46"/>
  <c r="AX113" i="46" s="1"/>
  <c r="AT113" i="46"/>
  <c r="AS113" i="46"/>
  <c r="AQ113" i="46"/>
  <c r="AO113" i="46"/>
  <c r="AP113" i="46" s="1"/>
  <c r="AN113" i="46"/>
  <c r="AM113" i="46"/>
  <c r="AL113" i="46"/>
  <c r="AR113" i="46" s="1"/>
  <c r="AK113" i="46"/>
  <c r="BN113" i="46" s="1"/>
  <c r="AJ113" i="46"/>
  <c r="AI113" i="46"/>
  <c r="AH113" i="46"/>
  <c r="AF113" i="46"/>
  <c r="AG113" i="46" s="1"/>
  <c r="AE113" i="46"/>
  <c r="AC113" i="46"/>
  <c r="W113" i="46"/>
  <c r="V113" i="46"/>
  <c r="U113" i="46"/>
  <c r="T113" i="46"/>
  <c r="S113" i="46"/>
  <c r="R113" i="46"/>
  <c r="Q113" i="46"/>
  <c r="BM112" i="46"/>
  <c r="BL112" i="46"/>
  <c r="BJ112" i="46"/>
  <c r="BI112" i="46"/>
  <c r="AW112" i="46"/>
  <c r="BP112" i="46" s="1"/>
  <c r="AV112" i="46"/>
  <c r="AX112" i="46" s="1"/>
  <c r="BT112" i="46" s="1"/>
  <c r="AT112" i="46"/>
  <c r="AS112" i="46"/>
  <c r="AQ112" i="46"/>
  <c r="AO112" i="46"/>
  <c r="AP112" i="46" s="1"/>
  <c r="AN112" i="46"/>
  <c r="AM112" i="46"/>
  <c r="AL112" i="46"/>
  <c r="AR112" i="46" s="1"/>
  <c r="AK112" i="46"/>
  <c r="AJ112" i="46"/>
  <c r="AI112" i="46"/>
  <c r="AH112" i="46"/>
  <c r="AE112" i="46"/>
  <c r="AF112" i="46" s="1"/>
  <c r="AG112" i="46" s="1"/>
  <c r="AC112" i="46"/>
  <c r="W112" i="46"/>
  <c r="V112" i="46"/>
  <c r="U112" i="46"/>
  <c r="T112" i="46"/>
  <c r="S112" i="46"/>
  <c r="R112" i="46"/>
  <c r="Q112" i="46"/>
  <c r="BM111" i="46"/>
  <c r="BL111" i="46"/>
  <c r="BJ111" i="46"/>
  <c r="BI111" i="46"/>
  <c r="AX111" i="46"/>
  <c r="AW111" i="46"/>
  <c r="AV111" i="46"/>
  <c r="AT111" i="46"/>
  <c r="AS111" i="46"/>
  <c r="AR111" i="46"/>
  <c r="AQ111" i="46"/>
  <c r="AO111" i="46"/>
  <c r="AP111" i="46" s="1"/>
  <c r="AN111" i="46"/>
  <c r="AM111" i="46"/>
  <c r="AL111" i="46"/>
  <c r="AK111" i="46"/>
  <c r="AJ111" i="46"/>
  <c r="AI111" i="46"/>
  <c r="AH111" i="46"/>
  <c r="AF111" i="46"/>
  <c r="AG111" i="46" s="1"/>
  <c r="AE111" i="46"/>
  <c r="AC111" i="46"/>
  <c r="W111" i="46"/>
  <c r="V111" i="46"/>
  <c r="U111" i="46"/>
  <c r="T111" i="46"/>
  <c r="S111" i="46"/>
  <c r="R111" i="46"/>
  <c r="Q111" i="46"/>
  <c r="BM110" i="46"/>
  <c r="BL110" i="46"/>
  <c r="BJ110" i="46"/>
  <c r="BI110" i="46"/>
  <c r="AW110" i="46"/>
  <c r="AV110" i="46"/>
  <c r="AX110" i="46" s="1"/>
  <c r="AT110" i="46"/>
  <c r="AS110" i="46"/>
  <c r="AQ110" i="46"/>
  <c r="AO110" i="46"/>
  <c r="AP110" i="46" s="1"/>
  <c r="AN110" i="46"/>
  <c r="AM110" i="46"/>
  <c r="AL110" i="46"/>
  <c r="AR110" i="46" s="1"/>
  <c r="AK110" i="46"/>
  <c r="AJ110" i="46"/>
  <c r="AI110" i="46"/>
  <c r="AH110" i="46"/>
  <c r="AE110" i="46"/>
  <c r="AF110" i="46" s="1"/>
  <c r="AG110" i="46" s="1"/>
  <c r="AC110" i="46"/>
  <c r="W110" i="46"/>
  <c r="V110" i="46"/>
  <c r="U110" i="46"/>
  <c r="T110" i="46"/>
  <c r="S110" i="46"/>
  <c r="R110" i="46"/>
  <c r="Q110" i="46"/>
  <c r="BI109" i="46"/>
  <c r="AW109" i="46"/>
  <c r="AN109" i="46"/>
  <c r="BI108" i="46"/>
  <c r="AW108" i="46"/>
  <c r="AN108" i="46"/>
  <c r="BI107" i="46"/>
  <c r="AW107" i="46"/>
  <c r="AN107" i="46"/>
  <c r="BI106" i="46"/>
  <c r="AW106" i="46"/>
  <c r="AN106" i="46"/>
  <c r="BI105" i="46"/>
  <c r="AW105" i="46"/>
  <c r="AN105" i="46"/>
  <c r="BI104" i="46"/>
  <c r="AW104" i="46"/>
  <c r="AN104" i="46"/>
  <c r="BI103" i="46"/>
  <c r="AW103" i="46"/>
  <c r="AN103" i="46"/>
  <c r="BI102" i="46"/>
  <c r="AW102" i="46"/>
  <c r="AN102" i="46"/>
  <c r="BI101" i="46"/>
  <c r="AW101" i="46"/>
  <c r="AN101" i="46"/>
  <c r="BI100" i="46"/>
  <c r="AW100" i="46"/>
  <c r="AN100" i="46"/>
  <c r="BI99" i="46"/>
  <c r="AW99" i="46"/>
  <c r="AN99" i="46"/>
  <c r="BI98" i="46"/>
  <c r="AW98" i="46"/>
  <c r="AN98" i="46"/>
  <c r="BI97" i="46"/>
  <c r="AW97" i="46"/>
  <c r="AN97" i="46"/>
  <c r="BI96" i="46"/>
  <c r="AW96" i="46"/>
  <c r="AN96" i="46"/>
  <c r="BI95" i="46"/>
  <c r="AW95" i="46"/>
  <c r="AN95" i="46"/>
  <c r="BI94" i="46"/>
  <c r="AW94" i="46"/>
  <c r="AN94" i="46"/>
  <c r="BI93" i="46"/>
  <c r="AW93" i="46"/>
  <c r="AN93" i="46"/>
  <c r="BI92" i="46"/>
  <c r="AW92" i="46"/>
  <c r="AN92" i="46"/>
  <c r="BI91" i="46"/>
  <c r="AW91" i="46"/>
  <c r="AN91" i="46"/>
  <c r="BI90" i="46"/>
  <c r="AW90" i="46"/>
  <c r="AN90" i="46"/>
  <c r="BI89" i="46"/>
  <c r="AW89" i="46"/>
  <c r="AN89" i="46"/>
  <c r="BI88" i="46"/>
  <c r="AW88" i="46"/>
  <c r="AN88" i="46"/>
  <c r="BI87" i="46"/>
  <c r="AW87" i="46"/>
  <c r="AN87" i="46"/>
  <c r="BI86" i="46"/>
  <c r="AW86" i="46"/>
  <c r="AN86" i="46"/>
  <c r="BI85" i="46"/>
  <c r="AW85" i="46"/>
  <c r="AN85" i="46"/>
  <c r="BI84" i="46"/>
  <c r="AW84" i="46"/>
  <c r="AN84" i="46"/>
  <c r="BI83" i="46"/>
  <c r="AW83" i="46"/>
  <c r="AN83" i="46"/>
  <c r="BI82" i="46"/>
  <c r="AW82" i="46"/>
  <c r="AN82" i="46"/>
  <c r="BI81" i="46"/>
  <c r="AW81" i="46"/>
  <c r="AN81" i="46"/>
  <c r="BI80" i="46"/>
  <c r="AW80" i="46"/>
  <c r="AN80" i="46"/>
  <c r="BI79" i="46"/>
  <c r="AW79" i="46"/>
  <c r="AN79" i="46"/>
  <c r="BI78" i="46"/>
  <c r="AW78" i="46"/>
  <c r="AN78" i="46"/>
  <c r="BI77" i="46"/>
  <c r="AW77" i="46"/>
  <c r="AN77" i="46"/>
  <c r="BI76" i="46"/>
  <c r="AW76" i="46"/>
  <c r="AN76" i="46"/>
  <c r="BI75" i="46"/>
  <c r="AW75" i="46"/>
  <c r="AN75" i="46"/>
  <c r="BI74" i="46"/>
  <c r="AW74" i="46"/>
  <c r="AN74" i="46"/>
  <c r="BI73" i="46"/>
  <c r="AW73" i="46"/>
  <c r="AN73" i="46"/>
  <c r="BI72" i="46"/>
  <c r="AW72" i="46"/>
  <c r="AN72" i="46"/>
  <c r="BI71" i="46"/>
  <c r="AW71" i="46"/>
  <c r="AN71" i="46"/>
  <c r="BI70" i="46"/>
  <c r="AW70" i="46"/>
  <c r="AN70" i="46"/>
  <c r="BI69" i="46"/>
  <c r="AW69" i="46"/>
  <c r="AN69" i="46"/>
  <c r="BI68" i="46"/>
  <c r="AW68" i="46"/>
  <c r="AN68" i="46"/>
  <c r="BI67" i="46"/>
  <c r="AW67" i="46"/>
  <c r="AN67" i="46"/>
  <c r="BI66" i="46"/>
  <c r="AW66" i="46"/>
  <c r="AN66" i="46"/>
  <c r="BI65" i="46"/>
  <c r="AW65" i="46"/>
  <c r="AN65" i="46"/>
  <c r="BI64" i="46"/>
  <c r="AW64" i="46"/>
  <c r="AN64" i="46"/>
  <c r="BI63" i="46"/>
  <c r="AW63" i="46"/>
  <c r="AN63" i="46"/>
  <c r="BI62" i="46"/>
  <c r="AW62" i="46"/>
  <c r="AN62" i="46"/>
  <c r="BI61" i="46"/>
  <c r="AW61" i="46"/>
  <c r="AN61" i="46"/>
  <c r="BI60" i="46"/>
  <c r="AW60" i="46"/>
  <c r="AN60" i="46"/>
  <c r="BI59" i="46"/>
  <c r="AW59" i="46"/>
  <c r="AN59" i="46"/>
  <c r="BI58" i="46"/>
  <c r="AW58" i="46"/>
  <c r="AN58" i="46"/>
  <c r="BI57" i="46"/>
  <c r="AW57" i="46"/>
  <c r="AN57" i="46"/>
  <c r="BI56" i="46"/>
  <c r="AW56" i="46"/>
  <c r="AN56" i="46"/>
  <c r="BI55" i="46"/>
  <c r="AW55" i="46"/>
  <c r="AN55" i="46"/>
  <c r="BI54" i="46"/>
  <c r="AW54" i="46"/>
  <c r="AN54" i="46"/>
  <c r="BI53" i="46"/>
  <c r="AW53" i="46"/>
  <c r="AN53" i="46"/>
  <c r="BI52" i="46"/>
  <c r="AW52" i="46"/>
  <c r="AN52" i="46"/>
  <c r="BI51" i="46"/>
  <c r="AW51" i="46"/>
  <c r="AN51" i="46"/>
  <c r="BI50" i="46"/>
  <c r="AW50" i="46"/>
  <c r="AN50" i="46"/>
  <c r="BI49" i="46"/>
  <c r="AW49" i="46"/>
  <c r="AN49" i="46"/>
  <c r="BI48" i="46"/>
  <c r="AW48" i="46"/>
  <c r="AN48" i="46"/>
  <c r="BI47" i="46"/>
  <c r="AW47" i="46"/>
  <c r="AN47" i="46"/>
  <c r="BI46" i="46"/>
  <c r="AW46" i="46"/>
  <c r="AN46" i="46"/>
  <c r="BI45" i="46"/>
  <c r="AW45" i="46"/>
  <c r="AN45" i="46"/>
  <c r="BI44" i="46"/>
  <c r="AW44" i="46"/>
  <c r="AN44" i="46"/>
  <c r="BI43" i="46"/>
  <c r="AW43" i="46"/>
  <c r="AN43" i="46"/>
  <c r="BI42" i="46"/>
  <c r="AW42" i="46"/>
  <c r="AN42" i="46"/>
  <c r="BI41" i="46"/>
  <c r="AW41" i="46"/>
  <c r="AN41" i="46"/>
  <c r="BI40" i="46"/>
  <c r="AW40" i="46"/>
  <c r="AN40" i="46"/>
  <c r="BI39" i="46"/>
  <c r="AW39" i="46"/>
  <c r="AN39" i="46"/>
  <c r="BI38" i="46"/>
  <c r="AW38" i="46"/>
  <c r="AN38" i="46"/>
  <c r="BI37" i="46"/>
  <c r="AW37" i="46"/>
  <c r="AN37" i="46"/>
  <c r="BI36" i="46"/>
  <c r="AW36" i="46"/>
  <c r="AN36" i="46"/>
  <c r="BI35" i="46"/>
  <c r="AW35" i="46"/>
  <c r="AN35" i="46"/>
  <c r="BI34" i="46"/>
  <c r="AW34" i="46"/>
  <c r="AN34" i="46"/>
  <c r="BI33" i="46"/>
  <c r="AW33" i="46"/>
  <c r="AN33" i="46"/>
  <c r="BI32" i="46"/>
  <c r="AW32" i="46"/>
  <c r="AN32" i="46"/>
  <c r="BI31" i="46"/>
  <c r="AW31" i="46"/>
  <c r="AN31" i="46"/>
  <c r="BI30" i="46"/>
  <c r="AW30" i="46"/>
  <c r="AN30" i="46"/>
  <c r="BI29" i="46"/>
  <c r="AW29" i="46"/>
  <c r="AN29" i="46"/>
  <c r="BI28" i="46"/>
  <c r="AW28" i="46"/>
  <c r="AN28" i="46"/>
  <c r="BI27" i="46"/>
  <c r="AW27" i="46"/>
  <c r="AN27" i="46"/>
  <c r="BI26" i="46"/>
  <c r="AW26" i="46"/>
  <c r="AN26" i="46"/>
  <c r="BI25" i="46"/>
  <c r="AW25" i="46"/>
  <c r="AN25" i="46"/>
  <c r="BI24" i="46"/>
  <c r="AW24" i="46"/>
  <c r="AN24" i="46"/>
  <c r="BI23" i="46"/>
  <c r="AW23" i="46"/>
  <c r="AN23" i="46"/>
  <c r="BI22" i="46"/>
  <c r="AW22" i="46"/>
  <c r="AN22" i="46"/>
  <c r="BI21" i="46"/>
  <c r="AW21" i="46"/>
  <c r="AN21" i="46"/>
  <c r="BI20" i="46"/>
  <c r="AW20" i="46"/>
  <c r="AN20" i="46"/>
  <c r="BI19" i="46"/>
  <c r="AW19" i="46"/>
  <c r="AN19" i="46"/>
  <c r="BI18" i="46"/>
  <c r="AW18" i="46"/>
  <c r="AN18" i="46"/>
  <c r="BI17" i="46"/>
  <c r="AW17" i="46"/>
  <c r="AN17" i="46"/>
  <c r="BI16" i="46"/>
  <c r="AW16" i="46"/>
  <c r="AN16" i="46"/>
  <c r="BI15" i="46"/>
  <c r="AW15" i="46"/>
  <c r="AN15" i="46"/>
  <c r="BI14" i="46"/>
  <c r="AW14" i="46"/>
  <c r="AN14" i="46"/>
  <c r="BI13" i="46"/>
  <c r="AW13" i="46"/>
  <c r="AN13" i="46"/>
  <c r="BI12" i="46"/>
  <c r="AW12" i="46"/>
  <c r="AN12" i="46"/>
  <c r="BM11" i="46"/>
  <c r="BL11" i="46"/>
  <c r="BJ11" i="46"/>
  <c r="BI11" i="46"/>
  <c r="AW11" i="46"/>
  <c r="BG11" i="46" s="1"/>
  <c r="BH11" i="46" s="1"/>
  <c r="AV11" i="46"/>
  <c r="AT11" i="46"/>
  <c r="AS11" i="46"/>
  <c r="AO11" i="46"/>
  <c r="AP11" i="46" s="1"/>
  <c r="AN11" i="46"/>
  <c r="AM11" i="46"/>
  <c r="AL11" i="46"/>
  <c r="AR11" i="46" s="1"/>
  <c r="AK11" i="46"/>
  <c r="AU11" i="46" s="1"/>
  <c r="BB11" i="46" s="1"/>
  <c r="AJ11" i="46"/>
  <c r="AI11" i="46"/>
  <c r="AH11" i="46"/>
  <c r="AE11" i="46"/>
  <c r="S11" i="46" s="1"/>
  <c r="AC11" i="46"/>
  <c r="T11" i="46"/>
  <c r="BI10" i="46"/>
  <c r="AW10" i="46"/>
  <c r="AN10" i="46"/>
  <c r="BI9" i="46"/>
  <c r="AW9" i="46"/>
  <c r="AN9" i="46"/>
  <c r="BI8" i="46"/>
  <c r="AW8" i="46"/>
  <c r="AN8" i="46"/>
  <c r="BI7" i="46"/>
  <c r="AW7" i="46"/>
  <c r="AN7" i="46"/>
  <c r="BI6" i="46"/>
  <c r="AW6" i="46"/>
  <c r="AN6" i="46"/>
  <c r="BR437" i="46" l="1"/>
  <c r="AB437" i="46"/>
  <c r="AD437" i="46"/>
  <c r="BR697" i="46"/>
  <c r="AB697" i="46"/>
  <c r="AD697" i="46"/>
  <c r="BN111" i="46"/>
  <c r="BO111" i="46"/>
  <c r="BO113" i="46"/>
  <c r="BD753" i="46"/>
  <c r="BD815" i="46"/>
  <c r="BD920" i="46"/>
  <c r="BR456" i="46"/>
  <c r="AD456" i="46"/>
  <c r="AB456" i="46"/>
  <c r="BO110" i="46"/>
  <c r="BP114" i="46"/>
  <c r="BO116" i="46"/>
  <c r="BN119" i="46"/>
  <c r="BD246" i="46"/>
  <c r="BD605" i="46"/>
  <c r="BD507" i="46"/>
  <c r="BD527" i="46"/>
  <c r="BD339" i="46"/>
  <c r="BD931" i="46"/>
  <c r="BD667" i="46"/>
  <c r="BR615" i="46"/>
  <c r="AD615" i="46"/>
  <c r="AB615" i="46"/>
  <c r="AD981" i="46"/>
  <c r="BR981" i="46"/>
  <c r="AB981" i="46"/>
  <c r="BR775" i="46"/>
  <c r="AB775" i="46"/>
  <c r="AD775" i="46"/>
  <c r="AD241" i="46"/>
  <c r="AB241" i="46"/>
  <c r="BR241" i="46"/>
  <c r="BR824" i="46"/>
  <c r="AD824" i="46"/>
  <c r="AB824" i="46"/>
  <c r="BT111" i="46"/>
  <c r="BD613" i="46"/>
  <c r="BD675" i="46"/>
  <c r="BD888" i="46"/>
  <c r="BD912" i="46"/>
  <c r="AD263" i="46"/>
  <c r="BR263" i="46"/>
  <c r="AB263" i="46"/>
  <c r="BR485" i="46"/>
  <c r="AD485" i="46"/>
  <c r="AB485" i="46"/>
  <c r="BD239" i="46"/>
  <c r="BR353" i="46"/>
  <c r="AD353" i="46"/>
  <c r="AB353" i="46"/>
  <c r="BP110" i="46"/>
  <c r="BN115" i="46"/>
  <c r="BP116" i="46"/>
  <c r="BO118" i="46"/>
  <c r="BD383" i="46"/>
  <c r="BD708" i="46"/>
  <c r="BD280" i="46"/>
  <c r="BD814" i="46"/>
  <c r="BD917" i="46"/>
  <c r="BD977" i="46"/>
  <c r="BD895" i="46"/>
  <c r="AD647" i="46"/>
  <c r="BR647" i="46"/>
  <c r="AB647" i="46"/>
  <c r="AB428" i="46"/>
  <c r="BR428" i="46"/>
  <c r="AD428" i="46"/>
  <c r="BD989" i="46"/>
  <c r="BR753" i="46"/>
  <c r="AD753" i="46"/>
  <c r="AB753" i="46"/>
  <c r="AB266" i="46"/>
  <c r="AD266" i="46"/>
  <c r="BR266" i="46"/>
  <c r="AD846" i="46"/>
  <c r="BR846" i="46"/>
  <c r="AB846" i="46"/>
  <c r="BD215" i="46"/>
  <c r="AB798" i="46"/>
  <c r="BR798" i="46"/>
  <c r="AD798" i="46"/>
  <c r="BO114" i="46"/>
  <c r="BO117" i="46"/>
  <c r="BD543" i="46"/>
  <c r="BD626" i="46"/>
  <c r="BD838" i="46"/>
  <c r="BR283" i="46"/>
  <c r="AD283" i="46"/>
  <c r="AB283" i="46"/>
  <c r="AD464" i="46"/>
  <c r="AB464" i="46"/>
  <c r="BR464" i="46"/>
  <c r="AB369" i="46"/>
  <c r="BR369" i="46"/>
  <c r="AD369" i="46"/>
  <c r="BT110" i="46"/>
  <c r="BT114" i="46"/>
  <c r="BT115" i="46"/>
  <c r="BT118" i="46"/>
  <c r="BR208" i="46"/>
  <c r="AD208" i="46"/>
  <c r="AB208" i="46"/>
  <c r="BR562" i="46"/>
  <c r="AD562" i="46"/>
  <c r="AB562" i="46"/>
  <c r="BR279" i="46"/>
  <c r="AD279" i="46"/>
  <c r="AB279" i="46"/>
  <c r="AD588" i="46"/>
  <c r="BR588" i="46"/>
  <c r="AB588" i="46"/>
  <c r="BD535" i="46"/>
  <c r="BD697" i="46"/>
  <c r="BR219" i="46"/>
  <c r="AD219" i="46"/>
  <c r="AB219" i="46"/>
  <c r="BR338" i="46"/>
  <c r="AD338" i="46"/>
  <c r="AB338" i="46"/>
  <c r="BR300" i="46"/>
  <c r="AD300" i="46"/>
  <c r="AB300" i="46"/>
  <c r="BD392" i="46"/>
  <c r="BD420" i="46"/>
  <c r="BR498" i="46"/>
  <c r="AD498" i="46"/>
  <c r="AB498" i="46"/>
  <c r="AD546" i="46"/>
  <c r="BR546" i="46"/>
  <c r="AB546" i="46"/>
  <c r="BR653" i="46"/>
  <c r="AD653" i="46"/>
  <c r="AB653" i="46"/>
  <c r="AB445" i="46"/>
  <c r="BR445" i="46"/>
  <c r="AD445" i="46"/>
  <c r="BD499" i="46"/>
  <c r="BR695" i="46"/>
  <c r="AD695" i="46"/>
  <c r="AB695" i="46"/>
  <c r="BD733" i="46"/>
  <c r="BD823" i="46"/>
  <c r="BD851" i="46"/>
  <c r="AD916" i="46"/>
  <c r="BR916" i="46"/>
  <c r="AB916" i="46"/>
  <c r="BR405" i="46"/>
  <c r="AD405" i="46"/>
  <c r="AB405" i="46"/>
  <c r="AD900" i="46"/>
  <c r="BR900" i="46"/>
  <c r="AB900" i="46"/>
  <c r="AB809" i="46"/>
  <c r="BR809" i="46"/>
  <c r="AD809" i="46"/>
  <c r="BD902" i="46"/>
  <c r="BR987" i="46"/>
  <c r="AD987" i="46"/>
  <c r="AB987" i="46"/>
  <c r="BD746" i="46"/>
  <c r="AD914" i="46"/>
  <c r="BR914" i="46"/>
  <c r="AB914" i="46"/>
  <c r="BR919" i="46"/>
  <c r="AD919" i="46"/>
  <c r="AB919" i="46"/>
  <c r="BD955" i="46"/>
  <c r="AD878" i="46"/>
  <c r="BR878" i="46"/>
  <c r="AB878" i="46"/>
  <c r="BD941" i="46"/>
  <c r="BR983" i="46"/>
  <c r="AD983" i="46"/>
  <c r="AB983" i="46"/>
  <c r="BD879" i="46"/>
  <c r="AB306" i="46"/>
  <c r="BR306" i="46"/>
  <c r="AD306" i="46"/>
  <c r="BR518" i="46"/>
  <c r="AD518" i="46"/>
  <c r="AB518" i="46"/>
  <c r="BR620" i="46"/>
  <c r="AD620" i="46"/>
  <c r="AB620" i="46"/>
  <c r="BR284" i="46"/>
  <c r="AD284" i="46"/>
  <c r="AB284" i="46"/>
  <c r="BD360" i="46"/>
  <c r="BR413" i="46"/>
  <c r="AD413" i="46"/>
  <c r="AB413" i="46"/>
  <c r="BD431" i="46"/>
  <c r="AD534" i="46"/>
  <c r="BR534" i="46"/>
  <c r="AB534" i="46"/>
  <c r="BR687" i="46"/>
  <c r="AD687" i="46"/>
  <c r="AB687" i="46"/>
  <c r="BR256" i="46"/>
  <c r="AD256" i="46"/>
  <c r="AB256" i="46"/>
  <c r="BR490" i="46"/>
  <c r="AD490" i="46"/>
  <c r="AB490" i="46"/>
  <c r="BR612" i="46"/>
  <c r="AD612" i="46"/>
  <c r="AB612" i="46"/>
  <c r="AD747" i="46"/>
  <c r="BR747" i="46"/>
  <c r="AB747" i="46"/>
  <c r="AD806" i="46"/>
  <c r="BR806" i="46"/>
  <c r="AB806" i="46"/>
  <c r="AD882" i="46"/>
  <c r="AB882" i="46"/>
  <c r="BR882" i="46"/>
  <c r="BR288" i="46"/>
  <c r="AD288" i="46"/>
  <c r="AB288" i="46"/>
  <c r="BR389" i="46"/>
  <c r="AD389" i="46"/>
  <c r="AB389" i="46"/>
  <c r="AD439" i="46"/>
  <c r="BR439" i="46"/>
  <c r="AB439" i="46"/>
  <c r="AD652" i="46"/>
  <c r="BR652" i="46"/>
  <c r="AB652" i="46"/>
  <c r="BR558" i="46"/>
  <c r="AD558" i="46"/>
  <c r="AB558" i="46"/>
  <c r="BR250" i="46"/>
  <c r="AD250" i="46"/>
  <c r="AB250" i="46"/>
  <c r="BD325" i="46"/>
  <c r="BR566" i="46"/>
  <c r="AD566" i="46"/>
  <c r="AB566" i="46"/>
  <c r="BR663" i="46"/>
  <c r="AD663" i="46"/>
  <c r="AB663" i="46"/>
  <c r="BR835" i="46"/>
  <c r="AD835" i="46"/>
  <c r="AB835" i="46"/>
  <c r="BR469" i="46"/>
  <c r="AD469" i="46"/>
  <c r="AB469" i="46"/>
  <c r="BR489" i="46"/>
  <c r="AD489" i="46"/>
  <c r="AB489" i="46"/>
  <c r="BR540" i="46"/>
  <c r="AD540" i="46"/>
  <c r="AB540" i="46"/>
  <c r="BR785" i="46"/>
  <c r="AD785" i="46"/>
  <c r="AB785" i="46"/>
  <c r="BR267" i="46"/>
  <c r="AD267" i="46"/>
  <c r="AB267" i="46"/>
  <c r="BD940" i="46"/>
  <c r="BR973" i="46"/>
  <c r="AD973" i="46"/>
  <c r="AB973" i="46"/>
  <c r="BD984" i="46"/>
  <c r="BD691" i="46"/>
  <c r="BR654" i="46"/>
  <c r="AD654" i="46"/>
  <c r="AB654" i="46"/>
  <c r="BR851" i="46"/>
  <c r="AD851" i="46"/>
  <c r="AB851" i="46"/>
  <c r="AD272" i="46"/>
  <c r="BR272" i="46"/>
  <c r="AB272" i="46"/>
  <c r="BR552" i="46"/>
  <c r="AD552" i="46"/>
  <c r="AB552" i="46"/>
  <c r="BR240" i="46"/>
  <c r="AD240" i="46"/>
  <c r="AB240" i="46"/>
  <c r="BR802" i="46"/>
  <c r="AD802" i="46"/>
  <c r="AB802" i="46"/>
  <c r="BD347" i="46"/>
  <c r="AD421" i="46"/>
  <c r="BR421" i="46"/>
  <c r="AB421" i="46"/>
  <c r="BR531" i="46"/>
  <c r="AD531" i="46"/>
  <c r="AB531" i="46"/>
  <c r="BR636" i="46"/>
  <c r="AD636" i="46"/>
  <c r="AB636" i="46"/>
  <c r="BR784" i="46"/>
  <c r="AD784" i="46"/>
  <c r="AB784" i="46"/>
  <c r="BD600" i="46"/>
  <c r="BR668" i="46"/>
  <c r="AD668" i="46"/>
  <c r="AB668" i="46"/>
  <c r="BR258" i="46"/>
  <c r="AD258" i="46"/>
  <c r="AB258" i="46"/>
  <c r="BD207" i="46"/>
  <c r="AD216" i="46"/>
  <c r="BR216" i="46"/>
  <c r="AB216" i="46"/>
  <c r="AD716" i="46"/>
  <c r="BR716" i="46"/>
  <c r="AB716" i="46"/>
  <c r="BR407" i="46"/>
  <c r="AD407" i="46"/>
  <c r="AB407" i="46"/>
  <c r="BR487" i="46"/>
  <c r="AD487" i="46"/>
  <c r="AB487" i="46"/>
  <c r="BR733" i="46"/>
  <c r="AD733" i="46"/>
  <c r="AB733" i="46"/>
  <c r="BR674" i="46"/>
  <c r="AD674" i="46"/>
  <c r="AB674" i="46"/>
  <c r="BR807" i="46"/>
  <c r="AD807" i="46"/>
  <c r="AB807" i="46"/>
  <c r="BR752" i="46"/>
  <c r="AD752" i="46"/>
  <c r="AB752" i="46"/>
  <c r="AD821" i="46"/>
  <c r="BR821" i="46"/>
  <c r="AB821" i="46"/>
  <c r="BR939" i="46"/>
  <c r="AD939" i="46"/>
  <c r="AB939" i="46"/>
  <c r="BR990" i="46"/>
  <c r="AD990" i="46"/>
  <c r="AB990" i="46"/>
  <c r="BO119" i="46"/>
  <c r="BD220" i="46"/>
  <c r="BR379" i="46"/>
  <c r="AD379" i="46"/>
  <c r="AB379" i="46"/>
  <c r="AD463" i="46"/>
  <c r="BR463" i="46"/>
  <c r="AB463" i="46"/>
  <c r="AD270" i="46"/>
  <c r="BR270" i="46"/>
  <c r="AB270" i="46"/>
  <c r="BR391" i="46"/>
  <c r="AD391" i="46"/>
  <c r="AB391" i="46"/>
  <c r="BR446" i="46"/>
  <c r="AD446" i="46"/>
  <c r="AB446" i="46"/>
  <c r="AD551" i="46"/>
  <c r="BR551" i="46"/>
  <c r="AB551" i="46"/>
  <c r="AB640" i="46"/>
  <c r="BR640" i="46"/>
  <c r="AD640" i="46"/>
  <c r="BD698" i="46"/>
  <c r="BD212" i="46"/>
  <c r="AD346" i="46"/>
  <c r="BR346" i="46"/>
  <c r="AB346" i="46"/>
  <c r="BD340" i="46"/>
  <c r="BR475" i="46"/>
  <c r="AD475" i="46"/>
  <c r="AB475" i="46"/>
  <c r="BR232" i="46"/>
  <c r="AD232" i="46"/>
  <c r="AB232" i="46"/>
  <c r="BR248" i="46"/>
  <c r="AD248" i="46"/>
  <c r="AB248" i="46"/>
  <c r="BR296" i="46"/>
  <c r="AD296" i="46"/>
  <c r="AB296" i="46"/>
  <c r="BD483" i="46"/>
  <c r="AB423" i="46"/>
  <c r="BR423" i="46"/>
  <c r="AD423" i="46"/>
  <c r="BR497" i="46"/>
  <c r="AD497" i="46"/>
  <c r="AB497" i="46"/>
  <c r="BD237" i="46"/>
  <c r="BR773" i="46"/>
  <c r="AD773" i="46"/>
  <c r="AB773" i="46"/>
  <c r="BD423" i="46"/>
  <c r="BR703" i="46"/>
  <c r="AD703" i="46"/>
  <c r="AB703" i="46"/>
  <c r="BR702" i="46"/>
  <c r="AD702" i="46"/>
  <c r="AB702" i="46"/>
  <c r="BR859" i="46"/>
  <c r="AD859" i="46"/>
  <c r="AB859" i="46"/>
  <c r="BR874" i="46"/>
  <c r="AD874" i="46"/>
  <c r="AB874" i="46"/>
  <c r="BD899" i="46"/>
  <c r="AD698" i="46"/>
  <c r="BR698" i="46"/>
  <c r="AB698" i="46"/>
  <c r="BR917" i="46"/>
  <c r="AD917" i="46"/>
  <c r="AB917" i="46"/>
  <c r="BR670" i="46"/>
  <c r="AD670" i="46"/>
  <c r="AB670" i="46"/>
  <c r="BR837" i="46"/>
  <c r="AD837" i="46"/>
  <c r="AB837" i="46"/>
  <c r="BR829" i="46"/>
  <c r="AD829" i="46"/>
  <c r="AB829" i="46"/>
  <c r="BR889" i="46"/>
  <c r="AD889" i="46"/>
  <c r="AB889" i="46"/>
  <c r="BD932" i="46"/>
  <c r="BO112" i="46"/>
  <c r="BT113" i="46"/>
  <c r="BT117" i="46"/>
  <c r="AD533" i="46"/>
  <c r="BR533" i="46"/>
  <c r="AB533" i="46"/>
  <c r="AD515" i="46"/>
  <c r="AB515" i="46"/>
  <c r="BR515" i="46"/>
  <c r="BR328" i="46"/>
  <c r="AD328" i="46"/>
  <c r="AB328" i="46"/>
  <c r="BD634" i="46"/>
  <c r="AD724" i="46"/>
  <c r="BR724" i="46"/>
  <c r="AB724" i="46"/>
  <c r="BD428" i="46"/>
  <c r="BR682" i="46"/>
  <c r="AD682" i="46"/>
  <c r="AB682" i="46"/>
  <c r="BD788" i="46"/>
  <c r="BR224" i="46"/>
  <c r="AD224" i="46"/>
  <c r="AB224" i="46"/>
  <c r="AB330" i="46"/>
  <c r="BR330" i="46"/>
  <c r="AD330" i="46"/>
  <c r="BR304" i="46"/>
  <c r="AD304" i="46"/>
  <c r="AB304" i="46"/>
  <c r="BR385" i="46"/>
  <c r="AD385" i="46"/>
  <c r="AB385" i="46"/>
  <c r="AD351" i="46"/>
  <c r="BR351" i="46"/>
  <c r="AB351" i="46"/>
  <c r="BR755" i="46"/>
  <c r="AD755" i="46"/>
  <c r="AB755" i="46"/>
  <c r="AD271" i="46"/>
  <c r="BR271" i="46"/>
  <c r="AB271" i="46"/>
  <c r="BD333" i="46"/>
  <c r="BR594" i="46"/>
  <c r="AD594" i="46"/>
  <c r="AB594" i="46"/>
  <c r="AD658" i="46"/>
  <c r="BR658" i="46"/>
  <c r="AB658" i="46"/>
  <c r="BR671" i="46"/>
  <c r="AD671" i="46"/>
  <c r="AB671" i="46"/>
  <c r="BD663" i="46"/>
  <c r="BR235" i="46"/>
  <c r="AD235" i="46"/>
  <c r="AB235" i="46"/>
  <c r="AB366" i="46"/>
  <c r="AD366" i="46"/>
  <c r="BR366" i="46"/>
  <c r="AD528" i="46"/>
  <c r="BR528" i="46"/>
  <c r="AB528" i="46"/>
  <c r="AD778" i="46"/>
  <c r="BR778" i="46"/>
  <c r="AB778" i="46"/>
  <c r="BR401" i="46"/>
  <c r="AD401" i="46"/>
  <c r="AB401" i="46"/>
  <c r="BR527" i="46"/>
  <c r="AD527" i="46"/>
  <c r="AB527" i="46"/>
  <c r="BD896" i="46"/>
  <c r="AD984" i="46"/>
  <c r="BR984" i="46"/>
  <c r="AB984" i="46"/>
  <c r="AD934" i="46"/>
  <c r="BR934" i="46"/>
  <c r="AB934" i="46"/>
  <c r="AD968" i="46"/>
  <c r="AB968" i="46"/>
  <c r="BR968" i="46"/>
  <c r="BD939" i="46"/>
  <c r="AB910" i="46"/>
  <c r="BR910" i="46"/>
  <c r="AD910" i="46"/>
  <c r="AB817" i="46"/>
  <c r="BR817" i="46"/>
  <c r="AD817" i="46"/>
  <c r="BR574" i="46"/>
  <c r="AD574" i="46"/>
  <c r="AB574" i="46"/>
  <c r="AB635" i="46"/>
  <c r="BR635" i="46"/>
  <c r="AD635" i="46"/>
  <c r="BR243" i="46"/>
  <c r="AD243" i="46"/>
  <c r="AB243" i="46"/>
  <c r="BR628" i="46"/>
  <c r="AD628" i="46"/>
  <c r="AB628" i="46"/>
  <c r="BD602" i="46"/>
  <c r="BR482" i="46"/>
  <c r="AD482" i="46"/>
  <c r="AB482" i="46"/>
  <c r="BD277" i="46"/>
  <c r="BR334" i="46"/>
  <c r="AD334" i="46"/>
  <c r="AB334" i="46"/>
  <c r="BD618" i="46"/>
  <c r="BR713" i="46"/>
  <c r="AD713" i="46"/>
  <c r="AB713" i="46"/>
  <c r="BR719" i="46"/>
  <c r="AD719" i="46"/>
  <c r="AB719" i="46"/>
  <c r="BR777" i="46"/>
  <c r="AD777" i="46"/>
  <c r="AB777" i="46"/>
  <c r="AD434" i="46"/>
  <c r="BR434" i="46"/>
  <c r="AB434" i="46"/>
  <c r="BR676" i="46"/>
  <c r="AD676" i="46"/>
  <c r="AB676" i="46"/>
  <c r="BR372" i="46"/>
  <c r="AD372" i="46"/>
  <c r="AB372" i="46"/>
  <c r="BR598" i="46"/>
  <c r="AD598" i="46"/>
  <c r="AB598" i="46"/>
  <c r="BR736" i="46"/>
  <c r="AD736" i="46"/>
  <c r="AB736" i="46"/>
  <c r="BR227" i="46"/>
  <c r="AD227" i="46"/>
  <c r="AB227" i="46"/>
  <c r="AB345" i="46"/>
  <c r="BR345" i="46"/>
  <c r="AD345" i="46"/>
  <c r="BD400" i="46"/>
  <c r="BD519" i="46"/>
  <c r="BD534" i="46"/>
  <c r="BR744" i="46"/>
  <c r="AD744" i="46"/>
  <c r="AB744" i="46"/>
  <c r="AD844" i="46"/>
  <c r="BR844" i="46"/>
  <c r="AB844" i="46"/>
  <c r="BD238" i="46"/>
  <c r="BR506" i="46"/>
  <c r="AD506" i="46"/>
  <c r="AB506" i="46"/>
  <c r="BR725" i="46"/>
  <c r="AD725" i="46"/>
  <c r="AB725" i="46"/>
  <c r="AD816" i="46"/>
  <c r="BR816" i="46"/>
  <c r="AB816" i="46"/>
  <c r="BR808" i="46"/>
  <c r="AD808" i="46"/>
  <c r="AB808" i="46"/>
  <c r="AD929" i="46"/>
  <c r="BR929" i="46"/>
  <c r="AB929" i="46"/>
  <c r="BR901" i="46"/>
  <c r="AB901" i="46"/>
  <c r="AD901" i="46"/>
  <c r="AD966" i="46"/>
  <c r="BR966" i="46"/>
  <c r="AB966" i="46"/>
  <c r="BD933" i="46"/>
  <c r="BR488" i="46"/>
  <c r="AD488" i="46"/>
  <c r="AB488" i="46"/>
  <c r="BR633" i="46"/>
  <c r="AD633" i="46"/>
  <c r="AB633" i="46"/>
  <c r="BR479" i="46"/>
  <c r="AD479" i="46"/>
  <c r="AB479" i="46"/>
  <c r="BR690" i="46"/>
  <c r="AD690" i="46"/>
  <c r="AB690" i="46"/>
  <c r="BR787" i="46"/>
  <c r="AD787" i="46"/>
  <c r="AB787" i="46"/>
  <c r="BR318" i="46"/>
  <c r="AD318" i="46"/>
  <c r="AB318" i="46"/>
  <c r="BR565" i="46"/>
  <c r="AD565" i="46"/>
  <c r="AB565" i="46"/>
  <c r="AD614" i="46"/>
  <c r="BR614" i="46"/>
  <c r="AB614" i="46"/>
  <c r="BR554" i="46"/>
  <c r="AD554" i="46"/>
  <c r="AB554" i="46"/>
  <c r="BR292" i="46"/>
  <c r="AD292" i="46"/>
  <c r="AB292" i="46"/>
  <c r="BD301" i="46"/>
  <c r="BD530" i="46"/>
  <c r="BR341" i="46"/>
  <c r="AD341" i="46"/>
  <c r="AB341" i="46"/>
  <c r="BR397" i="46"/>
  <c r="AD397" i="46"/>
  <c r="AB397" i="46"/>
  <c r="AB457" i="46"/>
  <c r="BR457" i="46"/>
  <c r="AD457" i="46"/>
  <c r="BR308" i="46"/>
  <c r="AD308" i="46"/>
  <c r="AB308" i="46"/>
  <c r="BD323" i="46"/>
  <c r="BD388" i="46"/>
  <c r="BR484" i="46"/>
  <c r="AD484" i="46"/>
  <c r="AB484" i="46"/>
  <c r="BR611" i="46"/>
  <c r="AD611" i="46"/>
  <c r="AB611" i="46"/>
  <c r="BD678" i="46"/>
  <c r="BD649" i="46"/>
  <c r="BR757" i="46"/>
  <c r="AD757" i="46"/>
  <c r="AB757" i="46"/>
  <c r="BR875" i="46"/>
  <c r="AD875" i="46"/>
  <c r="AB875" i="46"/>
  <c r="AD523" i="46"/>
  <c r="BR523" i="46"/>
  <c r="AB523" i="46"/>
  <c r="BR946" i="46"/>
  <c r="AD946" i="46"/>
  <c r="AB946" i="46"/>
  <c r="BR998" i="46"/>
  <c r="AD998" i="46"/>
  <c r="AB998" i="46"/>
  <c r="BD855" i="46"/>
  <c r="BR858" i="46"/>
  <c r="AD858" i="46"/>
  <c r="AB858" i="46"/>
  <c r="BD926" i="46"/>
  <c r="BT119" i="46"/>
  <c r="BR364" i="46"/>
  <c r="AD364" i="46"/>
  <c r="AB364" i="46"/>
  <c r="AD529" i="46"/>
  <c r="BR529" i="46"/>
  <c r="AB529" i="46"/>
  <c r="BR644" i="46"/>
  <c r="AD644" i="46"/>
  <c r="AB644" i="46"/>
  <c r="BR312" i="46"/>
  <c r="AD312" i="46"/>
  <c r="AB312" i="46"/>
  <c r="BR320" i="46"/>
  <c r="AD320" i="46"/>
  <c r="AB320" i="46"/>
  <c r="BR696" i="46"/>
  <c r="AD696" i="46"/>
  <c r="AB696" i="46"/>
  <c r="AD731" i="46"/>
  <c r="BR731" i="46"/>
  <c r="AB731" i="46"/>
  <c r="BR763" i="46"/>
  <c r="AD763" i="46"/>
  <c r="AB763" i="46"/>
  <c r="BR578" i="46"/>
  <c r="AD578" i="46"/>
  <c r="AB578" i="46"/>
  <c r="BR555" i="46"/>
  <c r="AD555" i="46"/>
  <c r="AB555" i="46"/>
  <c r="BR720" i="46"/>
  <c r="AD720" i="46"/>
  <c r="AB720" i="46"/>
  <c r="BR324" i="46"/>
  <c r="AD324" i="46"/>
  <c r="AB324" i="46"/>
  <c r="BR399" i="46"/>
  <c r="AD399" i="46"/>
  <c r="AB399" i="46"/>
  <c r="BR503" i="46"/>
  <c r="AD503" i="46"/>
  <c r="AB503" i="46"/>
  <c r="BR326" i="46"/>
  <c r="AD326" i="46"/>
  <c r="AB326" i="46"/>
  <c r="AD422" i="46"/>
  <c r="BR422" i="46"/>
  <c r="AB422" i="46"/>
  <c r="AD707" i="46"/>
  <c r="BR707" i="46"/>
  <c r="AB707" i="46"/>
  <c r="BD642" i="46"/>
  <c r="BR287" i="46"/>
  <c r="AD287" i="46"/>
  <c r="AB287" i="46"/>
  <c r="BD317" i="46"/>
  <c r="BR560" i="46"/>
  <c r="AD560" i="46"/>
  <c r="AB560" i="46"/>
  <c r="AD715" i="46"/>
  <c r="BR715" i="46"/>
  <c r="AB715" i="46"/>
  <c r="BR892" i="46"/>
  <c r="AD892" i="46"/>
  <c r="AB892" i="46"/>
  <c r="BR310" i="46"/>
  <c r="AD310" i="46"/>
  <c r="AB310" i="46"/>
  <c r="BD412" i="46"/>
  <c r="BR582" i="46"/>
  <c r="AD582" i="46"/>
  <c r="AB582" i="46"/>
  <c r="BR976" i="46"/>
  <c r="AD976" i="46"/>
  <c r="AB976" i="46"/>
  <c r="BR922" i="46"/>
  <c r="AD922" i="46"/>
  <c r="AB922" i="46"/>
  <c r="AB957" i="46"/>
  <c r="BR957" i="46"/>
  <c r="AD957" i="46"/>
  <c r="BR979" i="46"/>
  <c r="AD979" i="46"/>
  <c r="AB979" i="46"/>
  <c r="AQ11" i="46"/>
  <c r="BN11" i="46"/>
  <c r="BA11" i="46"/>
  <c r="BC11" i="46" s="1"/>
  <c r="BO11" i="46"/>
  <c r="BE11" i="46"/>
  <c r="AU110" i="46"/>
  <c r="BK110" i="46"/>
  <c r="AY111" i="46"/>
  <c r="BG111" i="46"/>
  <c r="BH111" i="46" s="1"/>
  <c r="AU112" i="46"/>
  <c r="BK112" i="46"/>
  <c r="AY113" i="46"/>
  <c r="BG113" i="46"/>
  <c r="BH113" i="46" s="1"/>
  <c r="AU114" i="46"/>
  <c r="BK114" i="46"/>
  <c r="AY115" i="46"/>
  <c r="BG115" i="46"/>
  <c r="BH115" i="46" s="1"/>
  <c r="AU116" i="46"/>
  <c r="AZ116" i="46" s="1"/>
  <c r="BK116" i="46"/>
  <c r="AY117" i="46"/>
  <c r="BG117" i="46"/>
  <c r="BH117" i="46" s="1"/>
  <c r="AU118" i="46"/>
  <c r="BK118" i="46"/>
  <c r="AY119" i="46"/>
  <c r="BG119" i="46"/>
  <c r="BH119" i="46" s="1"/>
  <c r="W11" i="46"/>
  <c r="AX11" i="46"/>
  <c r="BF11" i="46"/>
  <c r="BP111" i="46"/>
  <c r="BK111" i="46" s="1"/>
  <c r="BP113" i="46"/>
  <c r="BQ113" i="46" s="1"/>
  <c r="Z113" i="46" s="1"/>
  <c r="BP115" i="46"/>
  <c r="BK115" i="46" s="1"/>
  <c r="BP117" i="46"/>
  <c r="BK117" i="46" s="1"/>
  <c r="BP119" i="46"/>
  <c r="BK119" i="46" s="1"/>
  <c r="AZ11" i="46"/>
  <c r="BP11" i="46"/>
  <c r="BK11" i="46" s="1"/>
  <c r="BN110" i="46"/>
  <c r="BN112" i="46"/>
  <c r="BQ112" i="46" s="1"/>
  <c r="Z112" i="46" s="1"/>
  <c r="BN114" i="46"/>
  <c r="BN116" i="46"/>
  <c r="BQ116" i="46" s="1"/>
  <c r="Z116" i="46" s="1"/>
  <c r="BN118" i="46"/>
  <c r="BQ118" i="46" s="1"/>
  <c r="Z118" i="46" s="1"/>
  <c r="R11" i="46"/>
  <c r="V11" i="46" s="1"/>
  <c r="AY110" i="46"/>
  <c r="BG110" i="46"/>
  <c r="BH110" i="46" s="1"/>
  <c r="AU111" i="46"/>
  <c r="AY112" i="46"/>
  <c r="BG112" i="46"/>
  <c r="BH112" i="46" s="1"/>
  <c r="AU113" i="46"/>
  <c r="AZ113" i="46" s="1"/>
  <c r="AY114" i="46"/>
  <c r="BG114" i="46"/>
  <c r="BH114" i="46" s="1"/>
  <c r="AU115" i="46"/>
  <c r="AZ115" i="46" s="1"/>
  <c r="AY116" i="46"/>
  <c r="BG116" i="46"/>
  <c r="BH116" i="46" s="1"/>
  <c r="AU117" i="46"/>
  <c r="AZ117" i="46" s="1"/>
  <c r="AY118" i="46"/>
  <c r="BG118" i="46"/>
  <c r="BH118" i="46" s="1"/>
  <c r="AU119" i="46"/>
  <c r="AF11" i="46"/>
  <c r="AG11" i="46" s="1"/>
  <c r="AZ110" i="46"/>
  <c r="AZ112" i="46"/>
  <c r="AZ118" i="46"/>
  <c r="BQ114" i="46" l="1"/>
  <c r="Z114" i="46" s="1"/>
  <c r="BR114" i="46" s="1"/>
  <c r="BQ110" i="46"/>
  <c r="Z110" i="46" s="1"/>
  <c r="AB110" i="46" s="1"/>
  <c r="BQ115" i="46"/>
  <c r="Z115" i="46" s="1"/>
  <c r="AD115" i="46" s="1"/>
  <c r="BQ117" i="46"/>
  <c r="BD11" i="46"/>
  <c r="Q11" i="46" s="1"/>
  <c r="U11" i="46" s="1"/>
  <c r="BR116" i="46"/>
  <c r="AD116" i="46"/>
  <c r="AB116" i="46"/>
  <c r="BR118" i="46"/>
  <c r="AD118" i="46"/>
  <c r="AB118" i="46"/>
  <c r="BR112" i="46"/>
  <c r="AD112" i="46"/>
  <c r="AB112" i="46"/>
  <c r="BR110" i="46"/>
  <c r="AD110" i="46"/>
  <c r="BR113" i="46"/>
  <c r="AD113" i="46"/>
  <c r="AB113" i="46"/>
  <c r="BK113" i="46"/>
  <c r="BB119" i="46"/>
  <c r="BF119" i="46"/>
  <c r="AZ119" i="46"/>
  <c r="BA110" i="46"/>
  <c r="BC110" i="46" s="1"/>
  <c r="BD110" i="46" s="1"/>
  <c r="BE110" i="46"/>
  <c r="BF110" i="46"/>
  <c r="BB110" i="46"/>
  <c r="BQ111" i="46"/>
  <c r="Z111" i="46" s="1"/>
  <c r="BQ119" i="46"/>
  <c r="Z119" i="46" s="1"/>
  <c r="BA116" i="46"/>
  <c r="BC116" i="46" s="1"/>
  <c r="BD116" i="46" s="1"/>
  <c r="BB116" i="46"/>
  <c r="BF116" i="46"/>
  <c r="BE116" i="46"/>
  <c r="BE119" i="46"/>
  <c r="BA114" i="46"/>
  <c r="BC114" i="46" s="1"/>
  <c r="BF114" i="46"/>
  <c r="BE114" i="46"/>
  <c r="BB114" i="46"/>
  <c r="BR115" i="46"/>
  <c r="BE117" i="46"/>
  <c r="BB117" i="46"/>
  <c r="BF117" i="46"/>
  <c r="BA117" i="46"/>
  <c r="BC117" i="46" s="1"/>
  <c r="BD117" i="46" s="1"/>
  <c r="BE111" i="46"/>
  <c r="BF111" i="46"/>
  <c r="BA111" i="46"/>
  <c r="BC111" i="46" s="1"/>
  <c r="BB111" i="46"/>
  <c r="AZ111" i="46"/>
  <c r="AZ114" i="46"/>
  <c r="BE115" i="46"/>
  <c r="BF115" i="46"/>
  <c r="BA115" i="46"/>
  <c r="BC115" i="46" s="1"/>
  <c r="BD115" i="46" s="1"/>
  <c r="BB115" i="46"/>
  <c r="BA112" i="46"/>
  <c r="BC112" i="46" s="1"/>
  <c r="BD112" i="46" s="1"/>
  <c r="BE112" i="46"/>
  <c r="BB112" i="46"/>
  <c r="BF112" i="46"/>
  <c r="BA119" i="46"/>
  <c r="BC119" i="46" s="1"/>
  <c r="BA118" i="46"/>
  <c r="BC118" i="46" s="1"/>
  <c r="BD118" i="46" s="1"/>
  <c r="BB118" i="46"/>
  <c r="BF118" i="46"/>
  <c r="BE118" i="46"/>
  <c r="BE113" i="46"/>
  <c r="BA113" i="46"/>
  <c r="BC113" i="46" s="1"/>
  <c r="BD113" i="46" s="1"/>
  <c r="BB113" i="46"/>
  <c r="BF113" i="46"/>
  <c r="AB115" i="46"/>
  <c r="AY11" i="46"/>
  <c r="BT11" i="46"/>
  <c r="BQ11" i="46"/>
  <c r="Z11" i="46" s="1"/>
  <c r="AB114" i="46" l="1"/>
  <c r="BD111" i="46"/>
  <c r="AD114" i="46"/>
  <c r="BD114" i="46"/>
  <c r="Z117" i="46"/>
  <c r="AB117" i="46" s="1"/>
  <c r="BR11" i="46"/>
  <c r="AD11" i="46"/>
  <c r="AB11" i="46"/>
  <c r="BR119" i="46"/>
  <c r="AD119" i="46"/>
  <c r="AB119" i="46"/>
  <c r="BR111" i="46"/>
  <c r="AD111" i="46"/>
  <c r="AB111" i="46"/>
  <c r="BD119" i="46"/>
  <c r="AD117" i="46" l="1"/>
  <c r="BR117" i="46"/>
  <c r="BM14" i="46"/>
  <c r="BM15" i="46"/>
  <c r="BM16" i="46"/>
  <c r="BM17" i="46"/>
  <c r="BM18" i="46"/>
  <c r="BM19" i="46"/>
  <c r="BM20" i="46"/>
  <c r="BM21" i="46"/>
  <c r="BM22" i="46"/>
  <c r="BM23" i="46"/>
  <c r="BM24" i="46"/>
  <c r="BM25" i="46"/>
  <c r="BM26" i="46"/>
  <c r="BM27" i="46"/>
  <c r="BM28" i="46"/>
  <c r="BM29" i="46"/>
  <c r="BM30" i="46"/>
  <c r="BM31" i="46"/>
  <c r="BM32" i="46"/>
  <c r="BM33" i="46"/>
  <c r="BM34" i="46"/>
  <c r="BM35" i="46"/>
  <c r="BM36" i="46"/>
  <c r="BM37" i="46"/>
  <c r="BM38" i="46"/>
  <c r="BM39" i="46"/>
  <c r="BM40" i="46"/>
  <c r="BM41" i="46"/>
  <c r="BM42" i="46"/>
  <c r="BM43" i="46"/>
  <c r="BM44" i="46"/>
  <c r="BM45" i="46"/>
  <c r="BM46" i="46"/>
  <c r="BM47" i="46"/>
  <c r="BM48" i="46"/>
  <c r="BM49" i="46"/>
  <c r="BM50" i="46"/>
  <c r="BM51" i="46"/>
  <c r="BM52" i="46"/>
  <c r="BM53" i="46"/>
  <c r="BM54" i="46"/>
  <c r="BM55" i="46"/>
  <c r="BM56" i="46"/>
  <c r="BM57" i="46"/>
  <c r="BM58" i="46"/>
  <c r="BM59" i="46"/>
  <c r="BM60" i="46"/>
  <c r="BM61" i="46"/>
  <c r="BM62" i="46"/>
  <c r="BM63" i="46"/>
  <c r="BM64" i="46"/>
  <c r="BM65" i="46"/>
  <c r="BM66" i="46"/>
  <c r="BM67" i="46"/>
  <c r="BM68" i="46"/>
  <c r="BM69" i="46"/>
  <c r="BM70" i="46"/>
  <c r="BM71" i="46"/>
  <c r="BM72" i="46"/>
  <c r="BM73" i="46"/>
  <c r="BM74" i="46"/>
  <c r="BM75" i="46"/>
  <c r="BM76" i="46"/>
  <c r="BM77" i="46"/>
  <c r="BM78" i="46"/>
  <c r="BM79" i="46"/>
  <c r="BM80" i="46"/>
  <c r="BM81" i="46"/>
  <c r="BM82" i="46"/>
  <c r="BM83" i="46"/>
  <c r="BM84" i="46"/>
  <c r="BM85" i="46"/>
  <c r="BM86" i="46"/>
  <c r="BM87" i="46"/>
  <c r="BM88" i="46"/>
  <c r="BM89" i="46"/>
  <c r="BM90" i="46"/>
  <c r="BM91" i="46"/>
  <c r="BM92" i="46"/>
  <c r="BM93" i="46"/>
  <c r="BM94" i="46"/>
  <c r="BM95" i="46"/>
  <c r="BM96" i="46"/>
  <c r="BM97" i="46"/>
  <c r="BM98" i="46"/>
  <c r="BM99" i="46"/>
  <c r="BM100" i="46"/>
  <c r="BM101" i="46"/>
  <c r="BM102" i="46"/>
  <c r="BM103" i="46"/>
  <c r="BM104" i="46"/>
  <c r="BM105" i="46"/>
  <c r="BM106" i="46"/>
  <c r="BM107" i="46"/>
  <c r="BM108" i="46"/>
  <c r="BM109" i="46"/>
  <c r="BM120" i="46"/>
  <c r="BM121" i="46"/>
  <c r="BM122" i="46"/>
  <c r="BM123" i="46"/>
  <c r="BM124" i="46"/>
  <c r="BM125" i="46"/>
  <c r="BM126" i="46"/>
  <c r="BM127" i="46"/>
  <c r="BM128" i="46"/>
  <c r="BM129" i="46"/>
  <c r="BM130" i="46"/>
  <c r="BM131" i="46"/>
  <c r="BM132" i="46"/>
  <c r="BM133" i="46"/>
  <c r="BM134" i="46"/>
  <c r="BM135" i="46"/>
  <c r="BM136" i="46"/>
  <c r="BM137" i="46"/>
  <c r="BM138" i="46"/>
  <c r="BM139" i="46"/>
  <c r="BM140" i="46"/>
  <c r="BM141" i="46"/>
  <c r="BM142" i="46"/>
  <c r="BM143" i="46"/>
  <c r="BM144" i="46"/>
  <c r="BM145" i="46"/>
  <c r="BM146" i="46"/>
  <c r="BM147" i="46"/>
  <c r="BM148" i="46"/>
  <c r="BM149" i="46"/>
  <c r="BM150" i="46"/>
  <c r="BM151" i="46"/>
  <c r="BM152" i="46"/>
  <c r="BM153" i="46"/>
  <c r="BM154" i="46"/>
  <c r="BM155" i="46"/>
  <c r="BM156" i="46"/>
  <c r="BM157" i="46"/>
  <c r="BM158" i="46"/>
  <c r="BM159" i="46"/>
  <c r="BM160" i="46"/>
  <c r="BM161" i="46"/>
  <c r="BM162" i="46"/>
  <c r="BM163" i="46"/>
  <c r="BM164" i="46"/>
  <c r="BM165" i="46"/>
  <c r="BM166" i="46"/>
  <c r="BM167" i="46"/>
  <c r="BM168" i="46"/>
  <c r="BM169" i="46"/>
  <c r="BM170" i="46"/>
  <c r="BM171" i="46"/>
  <c r="BM172" i="46"/>
  <c r="BM173" i="46"/>
  <c r="BM174" i="46"/>
  <c r="BM175" i="46"/>
  <c r="BM176" i="46"/>
  <c r="BM177" i="46"/>
  <c r="BM178" i="46"/>
  <c r="BM179" i="46"/>
  <c r="BM180" i="46"/>
  <c r="BM181" i="46"/>
  <c r="BM182" i="46"/>
  <c r="BM183" i="46"/>
  <c r="BM184" i="46"/>
  <c r="BM185" i="46"/>
  <c r="BM186" i="46"/>
  <c r="BM187" i="46"/>
  <c r="BM188" i="46"/>
  <c r="BM189" i="46"/>
  <c r="BM190" i="46"/>
  <c r="BM191" i="46"/>
  <c r="BM192" i="46"/>
  <c r="BM193" i="46"/>
  <c r="BM194" i="46"/>
  <c r="BM195" i="46"/>
  <c r="BM196" i="46"/>
  <c r="BM197" i="46"/>
  <c r="BM198" i="46"/>
  <c r="BM199" i="46"/>
  <c r="BM200" i="46"/>
  <c r="BM201" i="46"/>
  <c r="BM202" i="46"/>
  <c r="BM203" i="46"/>
  <c r="BM204" i="46"/>
  <c r="BM1005" i="46"/>
  <c r="BM7" i="46"/>
  <c r="BM8" i="46"/>
  <c r="BM9" i="46"/>
  <c r="BM10" i="46"/>
  <c r="BM12" i="46"/>
  <c r="BM13" i="46"/>
  <c r="BM6" i="46"/>
  <c r="F11" i="42" l="1"/>
  <c r="G23" i="40" l="1"/>
  <c r="F23" i="40"/>
  <c r="G22" i="40"/>
  <c r="F22" i="40"/>
  <c r="BL1005" i="46" l="1"/>
  <c r="BJ1005" i="46"/>
  <c r="AV1005" i="46"/>
  <c r="AX1005" i="46" s="1"/>
  <c r="AT1005" i="46"/>
  <c r="AS1005" i="46"/>
  <c r="AQ1005" i="46"/>
  <c r="AO1005" i="46"/>
  <c r="AP1005" i="46" s="1"/>
  <c r="AM1005" i="46"/>
  <c r="AL1005" i="46"/>
  <c r="AR1005" i="46" s="1"/>
  <c r="AK1005" i="46"/>
  <c r="BN1005" i="46" s="1"/>
  <c r="AJ1005" i="46"/>
  <c r="AI1005" i="46"/>
  <c r="AH1005" i="46"/>
  <c r="AE1005" i="46"/>
  <c r="AF1005" i="46" s="1"/>
  <c r="AG1005" i="46" s="1"/>
  <c r="AC1005" i="46"/>
  <c r="W1005" i="46"/>
  <c r="V1005" i="46"/>
  <c r="U1005" i="46"/>
  <c r="T1005" i="46"/>
  <c r="S1005" i="46"/>
  <c r="R1005" i="46"/>
  <c r="Q1005" i="46"/>
  <c r="BL204" i="46"/>
  <c r="BJ204" i="46"/>
  <c r="BG204" i="46"/>
  <c r="BH204" i="46" s="1"/>
  <c r="AX204" i="46"/>
  <c r="AV204" i="46"/>
  <c r="AT204" i="46"/>
  <c r="AS204" i="46"/>
  <c r="AQ204" i="46"/>
  <c r="AO204" i="46"/>
  <c r="AP204" i="46" s="1"/>
  <c r="AM204" i="46"/>
  <c r="AL204" i="46"/>
  <c r="AR204" i="46" s="1"/>
  <c r="AK204" i="46"/>
  <c r="AU204" i="46" s="1"/>
  <c r="BF204" i="46" s="1"/>
  <c r="AJ204" i="46"/>
  <c r="AI204" i="46"/>
  <c r="AH204" i="46"/>
  <c r="AE204" i="46"/>
  <c r="AF204" i="46" s="1"/>
  <c r="AG204" i="46" s="1"/>
  <c r="AC204" i="46"/>
  <c r="W204" i="46"/>
  <c r="V204" i="46"/>
  <c r="U204" i="46"/>
  <c r="T204" i="46"/>
  <c r="S204" i="46"/>
  <c r="R204" i="46"/>
  <c r="Q204" i="46"/>
  <c r="BL203" i="46"/>
  <c r="BJ203" i="46"/>
  <c r="BP203" i="46"/>
  <c r="AV203" i="46"/>
  <c r="AX203" i="46" s="1"/>
  <c r="AT203" i="46"/>
  <c r="AS203" i="46"/>
  <c r="AQ203" i="46"/>
  <c r="AO203" i="46"/>
  <c r="AP203" i="46" s="1"/>
  <c r="AM203" i="46"/>
  <c r="AL203" i="46"/>
  <c r="AR203" i="46" s="1"/>
  <c r="AK203" i="46"/>
  <c r="AJ203" i="46"/>
  <c r="AI203" i="46"/>
  <c r="AH203" i="46"/>
  <c r="AE203" i="46"/>
  <c r="AF203" i="46" s="1"/>
  <c r="AG203" i="46" s="1"/>
  <c r="AC203" i="46"/>
  <c r="W203" i="46"/>
  <c r="V203" i="46"/>
  <c r="U203" i="46"/>
  <c r="T203" i="46"/>
  <c r="S203" i="46"/>
  <c r="R203" i="46"/>
  <c r="Q203" i="46"/>
  <c r="BL202" i="46"/>
  <c r="BJ202" i="46"/>
  <c r="AV202" i="46"/>
  <c r="AX202" i="46" s="1"/>
  <c r="AY202" i="46" s="1"/>
  <c r="AT202" i="46"/>
  <c r="AS202" i="46"/>
  <c r="AQ202" i="46"/>
  <c r="AO202" i="46"/>
  <c r="AP202" i="46" s="1"/>
  <c r="AM202" i="46"/>
  <c r="AL202" i="46"/>
  <c r="AR202" i="46" s="1"/>
  <c r="AK202" i="46"/>
  <c r="AU202" i="46" s="1"/>
  <c r="AJ202" i="46"/>
  <c r="AI202" i="46"/>
  <c r="AH202" i="46"/>
  <c r="AE202" i="46"/>
  <c r="AF202" i="46" s="1"/>
  <c r="AG202" i="46" s="1"/>
  <c r="AC202" i="46"/>
  <c r="W202" i="46"/>
  <c r="V202" i="46"/>
  <c r="U202" i="46"/>
  <c r="T202" i="46"/>
  <c r="S202" i="46"/>
  <c r="R202" i="46"/>
  <c r="Q202" i="46"/>
  <c r="BL201" i="46"/>
  <c r="BJ201" i="46"/>
  <c r="BP201" i="46"/>
  <c r="AV201" i="46"/>
  <c r="AX201" i="46" s="1"/>
  <c r="AT201" i="46"/>
  <c r="AS201" i="46"/>
  <c r="AQ201" i="46"/>
  <c r="AO201" i="46"/>
  <c r="AP201" i="46" s="1"/>
  <c r="AM201" i="46"/>
  <c r="AL201" i="46"/>
  <c r="AR201" i="46" s="1"/>
  <c r="AK201" i="46"/>
  <c r="AJ201" i="46"/>
  <c r="AI201" i="46"/>
  <c r="AH201" i="46"/>
  <c r="AE201" i="46"/>
  <c r="AF201" i="46" s="1"/>
  <c r="AG201" i="46" s="1"/>
  <c r="AC201" i="46"/>
  <c r="W201" i="46"/>
  <c r="V201" i="46"/>
  <c r="U201" i="46"/>
  <c r="T201" i="46"/>
  <c r="S201" i="46"/>
  <c r="R201" i="46"/>
  <c r="Q201" i="46"/>
  <c r="BL200" i="46"/>
  <c r="BJ200" i="46"/>
  <c r="AV200" i="46"/>
  <c r="AX200" i="46" s="1"/>
  <c r="AY200" i="46" s="1"/>
  <c r="AT200" i="46"/>
  <c r="AS200" i="46"/>
  <c r="AQ200" i="46"/>
  <c r="AO200" i="46"/>
  <c r="AP200" i="46" s="1"/>
  <c r="AM200" i="46"/>
  <c r="AL200" i="46"/>
  <c r="AR200" i="46" s="1"/>
  <c r="AK200" i="46"/>
  <c r="AU200" i="46" s="1"/>
  <c r="BF200" i="46" s="1"/>
  <c r="AJ200" i="46"/>
  <c r="AI200" i="46"/>
  <c r="AH200" i="46"/>
  <c r="AE200" i="46"/>
  <c r="AF200" i="46" s="1"/>
  <c r="AG200" i="46" s="1"/>
  <c r="AC200" i="46"/>
  <c r="W200" i="46"/>
  <c r="V200" i="46"/>
  <c r="U200" i="46"/>
  <c r="T200" i="46"/>
  <c r="S200" i="46"/>
  <c r="R200" i="46"/>
  <c r="Q200" i="46"/>
  <c r="BL199" i="46"/>
  <c r="BJ199" i="46"/>
  <c r="BP199" i="46"/>
  <c r="AV199" i="46"/>
  <c r="AX199" i="46" s="1"/>
  <c r="AT199" i="46"/>
  <c r="AS199" i="46"/>
  <c r="AQ199" i="46"/>
  <c r="AO199" i="46"/>
  <c r="AP199" i="46" s="1"/>
  <c r="AM199" i="46"/>
  <c r="AL199" i="46"/>
  <c r="AR199" i="46" s="1"/>
  <c r="AK199" i="46"/>
  <c r="AJ199" i="46"/>
  <c r="AI199" i="46"/>
  <c r="AH199" i="46"/>
  <c r="AE199" i="46"/>
  <c r="AF199" i="46" s="1"/>
  <c r="AG199" i="46" s="1"/>
  <c r="AC199" i="46"/>
  <c r="W199" i="46"/>
  <c r="V199" i="46"/>
  <c r="U199" i="46"/>
  <c r="T199" i="46"/>
  <c r="S199" i="46"/>
  <c r="R199" i="46"/>
  <c r="Q199" i="46"/>
  <c r="BL198" i="46"/>
  <c r="BJ198" i="46"/>
  <c r="BP198" i="46"/>
  <c r="AV198" i="46"/>
  <c r="AX198" i="46" s="1"/>
  <c r="AY198" i="46" s="1"/>
  <c r="AT198" i="46"/>
  <c r="AS198" i="46"/>
  <c r="AQ198" i="46"/>
  <c r="AO198" i="46"/>
  <c r="AP198" i="46" s="1"/>
  <c r="AM198" i="46"/>
  <c r="AL198" i="46"/>
  <c r="AR198" i="46" s="1"/>
  <c r="AK198" i="46"/>
  <c r="AJ198" i="46"/>
  <c r="AI198" i="46"/>
  <c r="AH198" i="46"/>
  <c r="AE198" i="46"/>
  <c r="AF198" i="46" s="1"/>
  <c r="AG198" i="46" s="1"/>
  <c r="AC198" i="46"/>
  <c r="W198" i="46"/>
  <c r="V198" i="46"/>
  <c r="U198" i="46"/>
  <c r="T198" i="46"/>
  <c r="S198" i="46"/>
  <c r="R198" i="46"/>
  <c r="Q198" i="46"/>
  <c r="BL197" i="46"/>
  <c r="BJ197" i="46"/>
  <c r="BP197" i="46"/>
  <c r="AV197" i="46"/>
  <c r="AT197" i="46"/>
  <c r="AS197" i="46"/>
  <c r="BO197" i="46" s="1"/>
  <c r="AQ197" i="46"/>
  <c r="AO197" i="46"/>
  <c r="AP197" i="46" s="1"/>
  <c r="AM197" i="46"/>
  <c r="AL197" i="46"/>
  <c r="AR197" i="46" s="1"/>
  <c r="AK197" i="46"/>
  <c r="AJ197" i="46"/>
  <c r="AI197" i="46"/>
  <c r="AH197" i="46"/>
  <c r="AE197" i="46"/>
  <c r="AF197" i="46" s="1"/>
  <c r="AG197" i="46" s="1"/>
  <c r="AC197" i="46"/>
  <c r="W197" i="46"/>
  <c r="V197" i="46"/>
  <c r="U197" i="46"/>
  <c r="T197" i="46"/>
  <c r="S197" i="46"/>
  <c r="R197" i="46"/>
  <c r="Q197" i="46"/>
  <c r="BL196" i="46"/>
  <c r="BJ196" i="46"/>
  <c r="BP196" i="46"/>
  <c r="AV196" i="46"/>
  <c r="AX196" i="46" s="1"/>
  <c r="AT196" i="46"/>
  <c r="AS196" i="46"/>
  <c r="AQ196" i="46"/>
  <c r="AO196" i="46"/>
  <c r="AP196" i="46" s="1"/>
  <c r="AM196" i="46"/>
  <c r="AL196" i="46"/>
  <c r="AR196" i="46" s="1"/>
  <c r="AK196" i="46"/>
  <c r="AJ196" i="46"/>
  <c r="AI196" i="46"/>
  <c r="AH196" i="46"/>
  <c r="AF196" i="46"/>
  <c r="AG196" i="46" s="1"/>
  <c r="AE196" i="46"/>
  <c r="AC196" i="46"/>
  <c r="W196" i="46"/>
  <c r="V196" i="46"/>
  <c r="U196" i="46"/>
  <c r="T196" i="46"/>
  <c r="S196" i="46"/>
  <c r="R196" i="46"/>
  <c r="Q196" i="46"/>
  <c r="BL195" i="46"/>
  <c r="BJ195" i="46"/>
  <c r="AV195" i="46"/>
  <c r="AT195" i="46"/>
  <c r="AS195" i="46"/>
  <c r="AQ195" i="46"/>
  <c r="AO195" i="46"/>
  <c r="AP195" i="46" s="1"/>
  <c r="AM195" i="46"/>
  <c r="AL195" i="46"/>
  <c r="AR195" i="46" s="1"/>
  <c r="AK195" i="46"/>
  <c r="AU195" i="46" s="1"/>
  <c r="BF195" i="46" s="1"/>
  <c r="AJ195" i="46"/>
  <c r="AI195" i="46"/>
  <c r="AH195" i="46"/>
  <c r="AE195" i="46"/>
  <c r="AF195" i="46" s="1"/>
  <c r="AG195" i="46" s="1"/>
  <c r="AC195" i="46"/>
  <c r="W195" i="46"/>
  <c r="V195" i="46"/>
  <c r="U195" i="46"/>
  <c r="T195" i="46"/>
  <c r="S195" i="46"/>
  <c r="R195" i="46"/>
  <c r="Q195" i="46"/>
  <c r="BL194" i="46"/>
  <c r="BJ194" i="46"/>
  <c r="BP194" i="46"/>
  <c r="AV194" i="46"/>
  <c r="AX194" i="46" s="1"/>
  <c r="AT194" i="46"/>
  <c r="AS194" i="46"/>
  <c r="AQ194" i="46"/>
  <c r="AO194" i="46"/>
  <c r="AP194" i="46" s="1"/>
  <c r="AM194" i="46"/>
  <c r="AL194" i="46"/>
  <c r="AR194" i="46" s="1"/>
  <c r="AK194" i="46"/>
  <c r="AU194" i="46" s="1"/>
  <c r="BF194" i="46" s="1"/>
  <c r="AJ194" i="46"/>
  <c r="AI194" i="46"/>
  <c r="AH194" i="46"/>
  <c r="AE194" i="46"/>
  <c r="AF194" i="46" s="1"/>
  <c r="AG194" i="46" s="1"/>
  <c r="AC194" i="46"/>
  <c r="W194" i="46"/>
  <c r="V194" i="46"/>
  <c r="U194" i="46"/>
  <c r="T194" i="46"/>
  <c r="S194" i="46"/>
  <c r="R194" i="46"/>
  <c r="Q194" i="46"/>
  <c r="BL193" i="46"/>
  <c r="BJ193" i="46"/>
  <c r="BP193" i="46"/>
  <c r="AV193" i="46"/>
  <c r="AX193" i="46" s="1"/>
  <c r="AY193" i="46" s="1"/>
  <c r="AT193" i="46"/>
  <c r="AS193" i="46"/>
  <c r="AQ193" i="46"/>
  <c r="AO193" i="46"/>
  <c r="AP193" i="46" s="1"/>
  <c r="AM193" i="46"/>
  <c r="AL193" i="46"/>
  <c r="AR193" i="46" s="1"/>
  <c r="AK193" i="46"/>
  <c r="AJ193" i="46"/>
  <c r="AI193" i="46"/>
  <c r="AH193" i="46"/>
  <c r="AE193" i="46"/>
  <c r="AF193" i="46" s="1"/>
  <c r="AG193" i="46" s="1"/>
  <c r="AC193" i="46"/>
  <c r="W193" i="46"/>
  <c r="V193" i="46"/>
  <c r="U193" i="46"/>
  <c r="T193" i="46"/>
  <c r="S193" i="46"/>
  <c r="R193" i="46"/>
  <c r="Q193" i="46"/>
  <c r="BL192" i="46"/>
  <c r="BJ192" i="46"/>
  <c r="AV192" i="46"/>
  <c r="AX192" i="46" s="1"/>
  <c r="AT192" i="46"/>
  <c r="AS192" i="46"/>
  <c r="AQ192" i="46"/>
  <c r="AO192" i="46"/>
  <c r="AP192" i="46" s="1"/>
  <c r="AM192" i="46"/>
  <c r="AL192" i="46"/>
  <c r="AR192" i="46" s="1"/>
  <c r="AK192" i="46"/>
  <c r="AU192" i="46" s="1"/>
  <c r="BF192" i="46" s="1"/>
  <c r="AJ192" i="46"/>
  <c r="AI192" i="46"/>
  <c r="AH192" i="46"/>
  <c r="AE192" i="46"/>
  <c r="AF192" i="46" s="1"/>
  <c r="AG192" i="46" s="1"/>
  <c r="AC192" i="46"/>
  <c r="W192" i="46"/>
  <c r="V192" i="46"/>
  <c r="U192" i="46"/>
  <c r="T192" i="46"/>
  <c r="S192" i="46"/>
  <c r="R192" i="46"/>
  <c r="Q192" i="46"/>
  <c r="BL191" i="46"/>
  <c r="BJ191" i="46"/>
  <c r="BP191" i="46"/>
  <c r="AV191" i="46"/>
  <c r="AX191" i="46" s="1"/>
  <c r="AY191" i="46" s="1"/>
  <c r="AT191" i="46"/>
  <c r="AS191" i="46"/>
  <c r="AQ191" i="46"/>
  <c r="AO191" i="46"/>
  <c r="AP191" i="46" s="1"/>
  <c r="AM191" i="46"/>
  <c r="AL191" i="46"/>
  <c r="AR191" i="46" s="1"/>
  <c r="AK191" i="46"/>
  <c r="AU191" i="46" s="1"/>
  <c r="AJ191" i="46"/>
  <c r="AI191" i="46"/>
  <c r="AH191" i="46"/>
  <c r="AE191" i="46"/>
  <c r="AF191" i="46" s="1"/>
  <c r="AG191" i="46" s="1"/>
  <c r="AC191" i="46"/>
  <c r="W191" i="46"/>
  <c r="V191" i="46"/>
  <c r="U191" i="46"/>
  <c r="T191" i="46"/>
  <c r="S191" i="46"/>
  <c r="R191" i="46"/>
  <c r="Q191" i="46"/>
  <c r="BL190" i="46"/>
  <c r="BJ190" i="46"/>
  <c r="BP190" i="46"/>
  <c r="AV190" i="46"/>
  <c r="AX190" i="46" s="1"/>
  <c r="AY190" i="46" s="1"/>
  <c r="AT190" i="46"/>
  <c r="AS190" i="46"/>
  <c r="AQ190" i="46"/>
  <c r="AO190" i="46"/>
  <c r="AP190" i="46" s="1"/>
  <c r="AM190" i="46"/>
  <c r="AL190" i="46"/>
  <c r="AR190" i="46" s="1"/>
  <c r="AK190" i="46"/>
  <c r="AU190" i="46" s="1"/>
  <c r="AJ190" i="46"/>
  <c r="AI190" i="46"/>
  <c r="AH190" i="46"/>
  <c r="AE190" i="46"/>
  <c r="AF190" i="46" s="1"/>
  <c r="AG190" i="46" s="1"/>
  <c r="AC190" i="46"/>
  <c r="W190" i="46"/>
  <c r="V190" i="46"/>
  <c r="U190" i="46"/>
  <c r="T190" i="46"/>
  <c r="S190" i="46"/>
  <c r="R190" i="46"/>
  <c r="Q190" i="46"/>
  <c r="BL189" i="46"/>
  <c r="BJ189" i="46"/>
  <c r="AV189" i="46"/>
  <c r="AT189" i="46"/>
  <c r="AS189" i="46"/>
  <c r="AQ189" i="46"/>
  <c r="AO189" i="46"/>
  <c r="AP189" i="46" s="1"/>
  <c r="AM189" i="46"/>
  <c r="AL189" i="46"/>
  <c r="AR189" i="46" s="1"/>
  <c r="AK189" i="46"/>
  <c r="AU189" i="46" s="1"/>
  <c r="BF189" i="46" s="1"/>
  <c r="AJ189" i="46"/>
  <c r="AI189" i="46"/>
  <c r="AH189" i="46"/>
  <c r="AE189" i="46"/>
  <c r="AF189" i="46" s="1"/>
  <c r="AG189" i="46" s="1"/>
  <c r="AC189" i="46"/>
  <c r="W189" i="46"/>
  <c r="V189" i="46"/>
  <c r="U189" i="46"/>
  <c r="T189" i="46"/>
  <c r="S189" i="46"/>
  <c r="R189" i="46"/>
  <c r="Q189" i="46"/>
  <c r="BL188" i="46"/>
  <c r="BJ188" i="46"/>
  <c r="BG188" i="46"/>
  <c r="BH188" i="46" s="1"/>
  <c r="AV188" i="46"/>
  <c r="AX188" i="46" s="1"/>
  <c r="AY188" i="46" s="1"/>
  <c r="AT188" i="46"/>
  <c r="AS188" i="46"/>
  <c r="BO188" i="46" s="1"/>
  <c r="AQ188" i="46"/>
  <c r="AO188" i="46"/>
  <c r="AP188" i="46" s="1"/>
  <c r="AM188" i="46"/>
  <c r="AL188" i="46"/>
  <c r="AR188" i="46" s="1"/>
  <c r="AK188" i="46"/>
  <c r="AU188" i="46" s="1"/>
  <c r="BF188" i="46" s="1"/>
  <c r="AJ188" i="46"/>
  <c r="AI188" i="46"/>
  <c r="AH188" i="46"/>
  <c r="AE188" i="46"/>
  <c r="AF188" i="46" s="1"/>
  <c r="AG188" i="46" s="1"/>
  <c r="AC188" i="46"/>
  <c r="W188" i="46"/>
  <c r="V188" i="46"/>
  <c r="U188" i="46"/>
  <c r="T188" i="46"/>
  <c r="S188" i="46"/>
  <c r="R188" i="46"/>
  <c r="Q188" i="46"/>
  <c r="BL187" i="46"/>
  <c r="BJ187" i="46"/>
  <c r="BP187" i="46"/>
  <c r="AV187" i="46"/>
  <c r="AX187" i="46" s="1"/>
  <c r="AT187" i="46"/>
  <c r="AS187" i="46"/>
  <c r="BO187" i="46" s="1"/>
  <c r="AQ187" i="46"/>
  <c r="AO187" i="46"/>
  <c r="AP187" i="46" s="1"/>
  <c r="AM187" i="46"/>
  <c r="AL187" i="46"/>
  <c r="AR187" i="46" s="1"/>
  <c r="AK187" i="46"/>
  <c r="AJ187" i="46"/>
  <c r="AI187" i="46"/>
  <c r="AH187" i="46"/>
  <c r="AE187" i="46"/>
  <c r="AF187" i="46" s="1"/>
  <c r="AG187" i="46" s="1"/>
  <c r="AC187" i="46"/>
  <c r="W187" i="46"/>
  <c r="V187" i="46"/>
  <c r="U187" i="46"/>
  <c r="T187" i="46"/>
  <c r="S187" i="46"/>
  <c r="R187" i="46"/>
  <c r="Q187" i="46"/>
  <c r="BL186" i="46"/>
  <c r="BJ186" i="46"/>
  <c r="AV186" i="46"/>
  <c r="AX186" i="46" s="1"/>
  <c r="AT186" i="46"/>
  <c r="AS186" i="46"/>
  <c r="AQ186" i="46"/>
  <c r="AO186" i="46"/>
  <c r="AP186" i="46" s="1"/>
  <c r="AM186" i="46"/>
  <c r="AL186" i="46"/>
  <c r="AR186" i="46" s="1"/>
  <c r="AK186" i="46"/>
  <c r="AJ186" i="46"/>
  <c r="AI186" i="46"/>
  <c r="AH186" i="46"/>
  <c r="AE186" i="46"/>
  <c r="AF186" i="46" s="1"/>
  <c r="AG186" i="46" s="1"/>
  <c r="AC186" i="46"/>
  <c r="W186" i="46"/>
  <c r="V186" i="46"/>
  <c r="U186" i="46"/>
  <c r="T186" i="46"/>
  <c r="S186" i="46"/>
  <c r="R186" i="46"/>
  <c r="Q186" i="46"/>
  <c r="BL185" i="46"/>
  <c r="BJ185" i="46"/>
  <c r="BG185" i="46"/>
  <c r="BH185" i="46" s="1"/>
  <c r="BP185" i="46"/>
  <c r="AV185" i="46"/>
  <c r="AX185" i="46" s="1"/>
  <c r="AY185" i="46" s="1"/>
  <c r="AT185" i="46"/>
  <c r="AS185" i="46"/>
  <c r="AQ185" i="46"/>
  <c r="AO185" i="46"/>
  <c r="AP185" i="46" s="1"/>
  <c r="AM185" i="46"/>
  <c r="AL185" i="46"/>
  <c r="AR185" i="46" s="1"/>
  <c r="AK185" i="46"/>
  <c r="AJ185" i="46"/>
  <c r="AI185" i="46"/>
  <c r="AH185" i="46"/>
  <c r="AE185" i="46"/>
  <c r="AF185" i="46" s="1"/>
  <c r="AG185" i="46" s="1"/>
  <c r="AC185" i="46"/>
  <c r="W185" i="46"/>
  <c r="V185" i="46"/>
  <c r="U185" i="46"/>
  <c r="T185" i="46"/>
  <c r="S185" i="46"/>
  <c r="R185" i="46"/>
  <c r="Q185" i="46"/>
  <c r="BL184" i="46"/>
  <c r="BJ184" i="46"/>
  <c r="AV184" i="46"/>
  <c r="AX184" i="46" s="1"/>
  <c r="AT184" i="46"/>
  <c r="AS184" i="46"/>
  <c r="AQ184" i="46"/>
  <c r="AO184" i="46"/>
  <c r="AP184" i="46" s="1"/>
  <c r="AM184" i="46"/>
  <c r="AL184" i="46"/>
  <c r="AR184" i="46" s="1"/>
  <c r="AK184" i="46"/>
  <c r="AJ184" i="46"/>
  <c r="AI184" i="46"/>
  <c r="AH184" i="46"/>
  <c r="AF184" i="46"/>
  <c r="AG184" i="46" s="1"/>
  <c r="AE184" i="46"/>
  <c r="AC184" i="46"/>
  <c r="W184" i="46"/>
  <c r="V184" i="46"/>
  <c r="U184" i="46"/>
  <c r="T184" i="46"/>
  <c r="S184" i="46"/>
  <c r="R184" i="46"/>
  <c r="Q184" i="46"/>
  <c r="BL183" i="46"/>
  <c r="BJ183" i="46"/>
  <c r="AV183" i="46"/>
  <c r="AX183" i="46" s="1"/>
  <c r="AY183" i="46" s="1"/>
  <c r="AT183" i="46"/>
  <c r="AS183" i="46"/>
  <c r="AQ183" i="46"/>
  <c r="AO183" i="46"/>
  <c r="AP183" i="46" s="1"/>
  <c r="AM183" i="46"/>
  <c r="AL183" i="46"/>
  <c r="AR183" i="46" s="1"/>
  <c r="AK183" i="46"/>
  <c r="AJ183" i="46"/>
  <c r="AI183" i="46"/>
  <c r="AH183" i="46"/>
  <c r="AE183" i="46"/>
  <c r="AC183" i="46"/>
  <c r="W183" i="46"/>
  <c r="V183" i="46"/>
  <c r="U183" i="46"/>
  <c r="T183" i="46"/>
  <c r="S183" i="46"/>
  <c r="R183" i="46"/>
  <c r="Q183" i="46"/>
  <c r="BL182" i="46"/>
  <c r="BJ182" i="46"/>
  <c r="AV182" i="46"/>
  <c r="AX182" i="46" s="1"/>
  <c r="AT182" i="46"/>
  <c r="AS182" i="46"/>
  <c r="AQ182" i="46"/>
  <c r="AP182" i="46"/>
  <c r="AO182" i="46"/>
  <c r="AM182" i="46"/>
  <c r="AL182" i="46"/>
  <c r="AR182" i="46" s="1"/>
  <c r="AK182" i="46"/>
  <c r="AU182" i="46" s="1"/>
  <c r="BF182" i="46" s="1"/>
  <c r="AJ182" i="46"/>
  <c r="AI182" i="46"/>
  <c r="AH182" i="46"/>
  <c r="AE182" i="46"/>
  <c r="AF182" i="46" s="1"/>
  <c r="AG182" i="46" s="1"/>
  <c r="AC182" i="46"/>
  <c r="W182" i="46"/>
  <c r="V182" i="46"/>
  <c r="U182" i="46"/>
  <c r="T182" i="46"/>
  <c r="S182" i="46"/>
  <c r="R182" i="46"/>
  <c r="Q182" i="46"/>
  <c r="BL181" i="46"/>
  <c r="BJ181" i="46"/>
  <c r="BP181" i="46"/>
  <c r="AV181" i="46"/>
  <c r="AX181" i="46" s="1"/>
  <c r="AT181" i="46"/>
  <c r="AS181" i="46"/>
  <c r="AQ181" i="46"/>
  <c r="AO181" i="46"/>
  <c r="AP181" i="46" s="1"/>
  <c r="AM181" i="46"/>
  <c r="AL181" i="46"/>
  <c r="AR181" i="46" s="1"/>
  <c r="AK181" i="46"/>
  <c r="AU181" i="46" s="1"/>
  <c r="BF181" i="46" s="1"/>
  <c r="AJ181" i="46"/>
  <c r="AI181" i="46"/>
  <c r="AH181" i="46"/>
  <c r="AE181" i="46"/>
  <c r="AF181" i="46" s="1"/>
  <c r="AG181" i="46" s="1"/>
  <c r="AC181" i="46"/>
  <c r="W181" i="46"/>
  <c r="V181" i="46"/>
  <c r="U181" i="46"/>
  <c r="T181" i="46"/>
  <c r="S181" i="46"/>
  <c r="R181" i="46"/>
  <c r="Q181" i="46"/>
  <c r="BL180" i="46"/>
  <c r="BJ180" i="46"/>
  <c r="AV180" i="46"/>
  <c r="AT180" i="46"/>
  <c r="AS180" i="46"/>
  <c r="AQ180" i="46"/>
  <c r="AO180" i="46"/>
  <c r="AP180" i="46" s="1"/>
  <c r="AM180" i="46"/>
  <c r="AL180" i="46"/>
  <c r="AR180" i="46" s="1"/>
  <c r="AK180" i="46"/>
  <c r="AU180" i="46" s="1"/>
  <c r="BF180" i="46" s="1"/>
  <c r="AJ180" i="46"/>
  <c r="AI180" i="46"/>
  <c r="AH180" i="46"/>
  <c r="AE180" i="46"/>
  <c r="AF180" i="46" s="1"/>
  <c r="AG180" i="46" s="1"/>
  <c r="AC180" i="46"/>
  <c r="W180" i="46"/>
  <c r="V180" i="46"/>
  <c r="U180" i="46"/>
  <c r="T180" i="46"/>
  <c r="S180" i="46"/>
  <c r="R180" i="46"/>
  <c r="Q180" i="46"/>
  <c r="BL179" i="46"/>
  <c r="BJ179" i="46"/>
  <c r="AX179" i="46"/>
  <c r="AY179" i="46" s="1"/>
  <c r="AV179" i="46"/>
  <c r="AT179" i="46"/>
  <c r="AS179" i="46"/>
  <c r="BO179" i="46" s="1"/>
  <c r="AR179" i="46"/>
  <c r="AQ179" i="46"/>
  <c r="AO179" i="46"/>
  <c r="AP179" i="46" s="1"/>
  <c r="AM179" i="46"/>
  <c r="AL179" i="46"/>
  <c r="AK179" i="46"/>
  <c r="AU179" i="46" s="1"/>
  <c r="AJ179" i="46"/>
  <c r="AI179" i="46"/>
  <c r="AH179" i="46"/>
  <c r="AE179" i="46"/>
  <c r="AF179" i="46" s="1"/>
  <c r="AG179" i="46" s="1"/>
  <c r="AC179" i="46"/>
  <c r="W179" i="46"/>
  <c r="V179" i="46"/>
  <c r="U179" i="46"/>
  <c r="T179" i="46"/>
  <c r="S179" i="46"/>
  <c r="R179" i="46"/>
  <c r="Q179" i="46"/>
  <c r="BL178" i="46"/>
  <c r="BJ178" i="46"/>
  <c r="AV178" i="46"/>
  <c r="AT178" i="46"/>
  <c r="AS178" i="46"/>
  <c r="AQ178" i="46"/>
  <c r="AO178" i="46"/>
  <c r="AP178" i="46" s="1"/>
  <c r="AM178" i="46"/>
  <c r="AL178" i="46"/>
  <c r="AR178" i="46" s="1"/>
  <c r="AK178" i="46"/>
  <c r="AJ178" i="46"/>
  <c r="AI178" i="46"/>
  <c r="AH178" i="46"/>
  <c r="AE178" i="46"/>
  <c r="AF178" i="46" s="1"/>
  <c r="AG178" i="46" s="1"/>
  <c r="AC178" i="46"/>
  <c r="W178" i="46"/>
  <c r="V178" i="46"/>
  <c r="U178" i="46"/>
  <c r="T178" i="46"/>
  <c r="S178" i="46"/>
  <c r="R178" i="46"/>
  <c r="Q178" i="46"/>
  <c r="BL177" i="46"/>
  <c r="BJ177" i="46"/>
  <c r="AV177" i="46"/>
  <c r="AT177" i="46"/>
  <c r="AS177" i="46"/>
  <c r="AQ177" i="46"/>
  <c r="AO177" i="46"/>
  <c r="AP177" i="46" s="1"/>
  <c r="AM177" i="46"/>
  <c r="AL177" i="46"/>
  <c r="AR177" i="46" s="1"/>
  <c r="AK177" i="46"/>
  <c r="AJ177" i="46"/>
  <c r="AI177" i="46"/>
  <c r="AH177" i="46"/>
  <c r="AE177" i="46"/>
  <c r="AC177" i="46"/>
  <c r="W177" i="46"/>
  <c r="V177" i="46"/>
  <c r="U177" i="46"/>
  <c r="T177" i="46"/>
  <c r="S177" i="46"/>
  <c r="R177" i="46"/>
  <c r="Q177" i="46"/>
  <c r="BL176" i="46"/>
  <c r="BJ176" i="46"/>
  <c r="AV176" i="46"/>
  <c r="AT176" i="46"/>
  <c r="AS176" i="46"/>
  <c r="AQ176" i="46"/>
  <c r="AO176" i="46"/>
  <c r="AP176" i="46" s="1"/>
  <c r="AM176" i="46"/>
  <c r="AL176" i="46"/>
  <c r="AR176" i="46" s="1"/>
  <c r="AK176" i="46"/>
  <c r="AJ176" i="46"/>
  <c r="AI176" i="46"/>
  <c r="AH176" i="46"/>
  <c r="AE176" i="46"/>
  <c r="BP176" i="46" s="1"/>
  <c r="AC176" i="46"/>
  <c r="W176" i="46"/>
  <c r="V176" i="46"/>
  <c r="U176" i="46"/>
  <c r="T176" i="46"/>
  <c r="S176" i="46"/>
  <c r="R176" i="46"/>
  <c r="Q176" i="46"/>
  <c r="BL175" i="46"/>
  <c r="BJ175" i="46"/>
  <c r="AV175" i="46"/>
  <c r="AT175" i="46"/>
  <c r="AS175" i="46"/>
  <c r="BO175" i="46" s="1"/>
  <c r="AQ175" i="46"/>
  <c r="AO175" i="46"/>
  <c r="AP175" i="46" s="1"/>
  <c r="AM175" i="46"/>
  <c r="AL175" i="46"/>
  <c r="AR175" i="46" s="1"/>
  <c r="AK175" i="46"/>
  <c r="AU175" i="46" s="1"/>
  <c r="BF175" i="46" s="1"/>
  <c r="AJ175" i="46"/>
  <c r="AI175" i="46"/>
  <c r="AH175" i="46"/>
  <c r="AE175" i="46"/>
  <c r="AF175" i="46" s="1"/>
  <c r="AG175" i="46" s="1"/>
  <c r="AC175" i="46"/>
  <c r="W175" i="46"/>
  <c r="V175" i="46"/>
  <c r="U175" i="46"/>
  <c r="T175" i="46"/>
  <c r="S175" i="46"/>
  <c r="R175" i="46"/>
  <c r="Q175" i="46"/>
  <c r="BL174" i="46"/>
  <c r="BJ174" i="46"/>
  <c r="AV174" i="46"/>
  <c r="AX174" i="46" s="1"/>
  <c r="AY174" i="46" s="1"/>
  <c r="AT174" i="46"/>
  <c r="AS174" i="46"/>
  <c r="BO174" i="46" s="1"/>
  <c r="AR174" i="46"/>
  <c r="AQ174" i="46"/>
  <c r="AO174" i="46"/>
  <c r="AP174" i="46" s="1"/>
  <c r="AM174" i="46"/>
  <c r="AL174" i="46"/>
  <c r="AK174" i="46"/>
  <c r="AJ174" i="46"/>
  <c r="AI174" i="46"/>
  <c r="AH174" i="46"/>
  <c r="AF174" i="46"/>
  <c r="AG174" i="46" s="1"/>
  <c r="AE174" i="46"/>
  <c r="AC174" i="46"/>
  <c r="W174" i="46"/>
  <c r="V174" i="46"/>
  <c r="U174" i="46"/>
  <c r="T174" i="46"/>
  <c r="S174" i="46"/>
  <c r="R174" i="46"/>
  <c r="Q174" i="46"/>
  <c r="BL173" i="46"/>
  <c r="BJ173" i="46"/>
  <c r="AV173" i="46"/>
  <c r="AX173" i="46" s="1"/>
  <c r="AT173" i="46"/>
  <c r="AS173" i="46"/>
  <c r="BO173" i="46" s="1"/>
  <c r="AQ173" i="46"/>
  <c r="AP173" i="46"/>
  <c r="AO173" i="46"/>
  <c r="AM173" i="46"/>
  <c r="AL173" i="46"/>
  <c r="AR173" i="46" s="1"/>
  <c r="AK173" i="46"/>
  <c r="AJ173" i="46"/>
  <c r="AI173" i="46"/>
  <c r="AH173" i="46"/>
  <c r="AE173" i="46"/>
  <c r="AF173" i="46" s="1"/>
  <c r="AG173" i="46" s="1"/>
  <c r="AC173" i="46"/>
  <c r="W173" i="46"/>
  <c r="V173" i="46"/>
  <c r="U173" i="46"/>
  <c r="T173" i="46"/>
  <c r="S173" i="46"/>
  <c r="R173" i="46"/>
  <c r="Q173" i="46"/>
  <c r="BL172" i="46"/>
  <c r="BJ172" i="46"/>
  <c r="AV172" i="46"/>
  <c r="AT172" i="46"/>
  <c r="AS172" i="46"/>
  <c r="BO172" i="46" s="1"/>
  <c r="AQ172" i="46"/>
  <c r="AO172" i="46"/>
  <c r="AP172" i="46" s="1"/>
  <c r="AM172" i="46"/>
  <c r="AL172" i="46"/>
  <c r="AR172" i="46" s="1"/>
  <c r="AK172" i="46"/>
  <c r="AU172" i="46" s="1"/>
  <c r="BF172" i="46" s="1"/>
  <c r="AJ172" i="46"/>
  <c r="AI172" i="46"/>
  <c r="AH172" i="46"/>
  <c r="AE172" i="46"/>
  <c r="AF172" i="46" s="1"/>
  <c r="AG172" i="46" s="1"/>
  <c r="AC172" i="46"/>
  <c r="W172" i="46"/>
  <c r="V172" i="46"/>
  <c r="U172" i="46"/>
  <c r="T172" i="46"/>
  <c r="S172" i="46"/>
  <c r="R172" i="46"/>
  <c r="Q172" i="46"/>
  <c r="BL171" i="46"/>
  <c r="BJ171" i="46"/>
  <c r="AV171" i="46"/>
  <c r="AX171" i="46" s="1"/>
  <c r="AY171" i="46" s="1"/>
  <c r="AT171" i="46"/>
  <c r="AS171" i="46"/>
  <c r="AQ171" i="46"/>
  <c r="AO171" i="46"/>
  <c r="AP171" i="46" s="1"/>
  <c r="AM171" i="46"/>
  <c r="AL171" i="46"/>
  <c r="AR171" i="46" s="1"/>
  <c r="AK171" i="46"/>
  <c r="AU171" i="46" s="1"/>
  <c r="BF171" i="46" s="1"/>
  <c r="AJ171" i="46"/>
  <c r="AI171" i="46"/>
  <c r="AH171" i="46"/>
  <c r="AE171" i="46"/>
  <c r="AC171" i="46"/>
  <c r="W171" i="46"/>
  <c r="V171" i="46"/>
  <c r="U171" i="46"/>
  <c r="T171" i="46"/>
  <c r="S171" i="46"/>
  <c r="R171" i="46"/>
  <c r="Q171" i="46"/>
  <c r="BL170" i="46"/>
  <c r="BJ170" i="46"/>
  <c r="BP170" i="46"/>
  <c r="AV170" i="46"/>
  <c r="AX170" i="46" s="1"/>
  <c r="AT170" i="46"/>
  <c r="AS170" i="46"/>
  <c r="AQ170" i="46"/>
  <c r="AO170" i="46"/>
  <c r="AP170" i="46" s="1"/>
  <c r="AM170" i="46"/>
  <c r="AL170" i="46"/>
  <c r="AR170" i="46" s="1"/>
  <c r="AK170" i="46"/>
  <c r="AJ170" i="46"/>
  <c r="AI170" i="46"/>
  <c r="AH170" i="46"/>
  <c r="AE170" i="46"/>
  <c r="AF170" i="46" s="1"/>
  <c r="AG170" i="46" s="1"/>
  <c r="AC170" i="46"/>
  <c r="W170" i="46"/>
  <c r="V170" i="46"/>
  <c r="U170" i="46"/>
  <c r="T170" i="46"/>
  <c r="S170" i="46"/>
  <c r="R170" i="46"/>
  <c r="Q170" i="46"/>
  <c r="BL169" i="46"/>
  <c r="BJ169" i="46"/>
  <c r="AV169" i="46"/>
  <c r="AX169" i="46" s="1"/>
  <c r="AY169" i="46" s="1"/>
  <c r="AT169" i="46"/>
  <c r="AS169" i="46"/>
  <c r="BO169" i="46" s="1"/>
  <c r="AQ169" i="46"/>
  <c r="AO169" i="46"/>
  <c r="AP169" i="46" s="1"/>
  <c r="AM169" i="46"/>
  <c r="AL169" i="46"/>
  <c r="AR169" i="46" s="1"/>
  <c r="AK169" i="46"/>
  <c r="AU169" i="46" s="1"/>
  <c r="BF169" i="46" s="1"/>
  <c r="AJ169" i="46"/>
  <c r="AI169" i="46"/>
  <c r="AH169" i="46"/>
  <c r="AE169" i="46"/>
  <c r="AF169" i="46" s="1"/>
  <c r="AG169" i="46" s="1"/>
  <c r="AC169" i="46"/>
  <c r="W169" i="46"/>
  <c r="V169" i="46"/>
  <c r="U169" i="46"/>
  <c r="T169" i="46"/>
  <c r="S169" i="46"/>
  <c r="R169" i="46"/>
  <c r="Q169" i="46"/>
  <c r="BL168" i="46"/>
  <c r="BJ168" i="46"/>
  <c r="AV168" i="46"/>
  <c r="AT168" i="46"/>
  <c r="AS168" i="46"/>
  <c r="BO168" i="46" s="1"/>
  <c r="AQ168" i="46"/>
  <c r="AO168" i="46"/>
  <c r="AP168" i="46" s="1"/>
  <c r="AM168" i="46"/>
  <c r="AL168" i="46"/>
  <c r="AR168" i="46" s="1"/>
  <c r="AK168" i="46"/>
  <c r="AJ168" i="46"/>
  <c r="AI168" i="46"/>
  <c r="AH168" i="46"/>
  <c r="AE168" i="46"/>
  <c r="AF168" i="46" s="1"/>
  <c r="AG168" i="46" s="1"/>
  <c r="AC168" i="46"/>
  <c r="W168" i="46"/>
  <c r="V168" i="46"/>
  <c r="U168" i="46"/>
  <c r="T168" i="46"/>
  <c r="S168" i="46"/>
  <c r="R168" i="46"/>
  <c r="Q168" i="46"/>
  <c r="BL167" i="46"/>
  <c r="BJ167" i="46"/>
  <c r="AV167" i="46"/>
  <c r="AX167" i="46" s="1"/>
  <c r="AY167" i="46" s="1"/>
  <c r="AT167" i="46"/>
  <c r="AS167" i="46"/>
  <c r="BO167" i="46" s="1"/>
  <c r="AQ167" i="46"/>
  <c r="AO167" i="46"/>
  <c r="AP167" i="46" s="1"/>
  <c r="AM167" i="46"/>
  <c r="AL167" i="46"/>
  <c r="AR167" i="46" s="1"/>
  <c r="AK167" i="46"/>
  <c r="AU167" i="46" s="1"/>
  <c r="BF167" i="46" s="1"/>
  <c r="AJ167" i="46"/>
  <c r="AI167" i="46"/>
  <c r="AH167" i="46"/>
  <c r="AE167" i="46"/>
  <c r="AF167" i="46" s="1"/>
  <c r="AG167" i="46" s="1"/>
  <c r="AC167" i="46"/>
  <c r="W167" i="46"/>
  <c r="V167" i="46"/>
  <c r="U167" i="46"/>
  <c r="T167" i="46"/>
  <c r="S167" i="46"/>
  <c r="R167" i="46"/>
  <c r="Q167" i="46"/>
  <c r="BL166" i="46"/>
  <c r="BJ166" i="46"/>
  <c r="AV166" i="46"/>
  <c r="AX166" i="46" s="1"/>
  <c r="AT166" i="46"/>
  <c r="AS166" i="46"/>
  <c r="AQ166" i="46"/>
  <c r="AO166" i="46"/>
  <c r="AP166" i="46" s="1"/>
  <c r="AM166" i="46"/>
  <c r="AL166" i="46"/>
  <c r="AR166" i="46" s="1"/>
  <c r="AK166" i="46"/>
  <c r="AJ166" i="46"/>
  <c r="AI166" i="46"/>
  <c r="AH166" i="46"/>
  <c r="AE166" i="46"/>
  <c r="AF166" i="46" s="1"/>
  <c r="AG166" i="46" s="1"/>
  <c r="AC166" i="46"/>
  <c r="W166" i="46"/>
  <c r="V166" i="46"/>
  <c r="U166" i="46"/>
  <c r="T166" i="46"/>
  <c r="S166" i="46"/>
  <c r="R166" i="46"/>
  <c r="Q166" i="46"/>
  <c r="BL165" i="46"/>
  <c r="BJ165" i="46"/>
  <c r="AV165" i="46"/>
  <c r="AX165" i="46" s="1"/>
  <c r="AY165" i="46" s="1"/>
  <c r="AT165" i="46"/>
  <c r="AS165" i="46"/>
  <c r="AQ165" i="46"/>
  <c r="AO165" i="46"/>
  <c r="AP165" i="46" s="1"/>
  <c r="AM165" i="46"/>
  <c r="AL165" i="46"/>
  <c r="AR165" i="46" s="1"/>
  <c r="AK165" i="46"/>
  <c r="BN165" i="46" s="1"/>
  <c r="AJ165" i="46"/>
  <c r="AI165" i="46"/>
  <c r="AH165" i="46"/>
  <c r="AG165" i="46"/>
  <c r="AE165" i="46"/>
  <c r="AF165" i="46" s="1"/>
  <c r="AC165" i="46"/>
  <c r="W165" i="46"/>
  <c r="V165" i="46"/>
  <c r="U165" i="46"/>
  <c r="T165" i="46"/>
  <c r="S165" i="46"/>
  <c r="R165" i="46"/>
  <c r="Q165" i="46"/>
  <c r="BL164" i="46"/>
  <c r="BJ164" i="46"/>
  <c r="BP164" i="46"/>
  <c r="AV164" i="46"/>
  <c r="AT164" i="46"/>
  <c r="AS164" i="46"/>
  <c r="BO164" i="46" s="1"/>
  <c r="AQ164" i="46"/>
  <c r="AO164" i="46"/>
  <c r="AP164" i="46" s="1"/>
  <c r="AM164" i="46"/>
  <c r="AL164" i="46"/>
  <c r="AR164" i="46" s="1"/>
  <c r="AK164" i="46"/>
  <c r="AJ164" i="46"/>
  <c r="AI164" i="46"/>
  <c r="AH164" i="46"/>
  <c r="AE164" i="46"/>
  <c r="AF164" i="46" s="1"/>
  <c r="AG164" i="46" s="1"/>
  <c r="AC164" i="46"/>
  <c r="W164" i="46"/>
  <c r="V164" i="46"/>
  <c r="U164" i="46"/>
  <c r="T164" i="46"/>
  <c r="S164" i="46"/>
  <c r="R164" i="46"/>
  <c r="Q164" i="46"/>
  <c r="BL163" i="46"/>
  <c r="BJ163" i="46"/>
  <c r="BP163" i="46"/>
  <c r="AV163" i="46"/>
  <c r="AX163" i="46" s="1"/>
  <c r="AY163" i="46" s="1"/>
  <c r="AT163" i="46"/>
  <c r="AS163" i="46"/>
  <c r="BO163" i="46" s="1"/>
  <c r="AQ163" i="46"/>
  <c r="AO163" i="46"/>
  <c r="AP163" i="46" s="1"/>
  <c r="AM163" i="46"/>
  <c r="AL163" i="46"/>
  <c r="AR163" i="46" s="1"/>
  <c r="AK163" i="46"/>
  <c r="AJ163" i="46"/>
  <c r="AI163" i="46"/>
  <c r="AH163" i="46"/>
  <c r="AE163" i="46"/>
  <c r="AF163" i="46" s="1"/>
  <c r="AG163" i="46" s="1"/>
  <c r="AC163" i="46"/>
  <c r="W163" i="46"/>
  <c r="V163" i="46"/>
  <c r="U163" i="46"/>
  <c r="T163" i="46"/>
  <c r="S163" i="46"/>
  <c r="R163" i="46"/>
  <c r="Q163" i="46"/>
  <c r="BL162" i="46"/>
  <c r="BJ162" i="46"/>
  <c r="BP162" i="46"/>
  <c r="AV162" i="46"/>
  <c r="AX162" i="46" s="1"/>
  <c r="AY162" i="46" s="1"/>
  <c r="AT162" i="46"/>
  <c r="AS162" i="46"/>
  <c r="AQ162" i="46"/>
  <c r="AO162" i="46"/>
  <c r="AP162" i="46" s="1"/>
  <c r="AM162" i="46"/>
  <c r="AL162" i="46"/>
  <c r="AR162" i="46" s="1"/>
  <c r="AK162" i="46"/>
  <c r="BN162" i="46" s="1"/>
  <c r="AJ162" i="46"/>
  <c r="AI162" i="46"/>
  <c r="AH162" i="46"/>
  <c r="AE162" i="46"/>
  <c r="AF162" i="46" s="1"/>
  <c r="AG162" i="46" s="1"/>
  <c r="AC162" i="46"/>
  <c r="W162" i="46"/>
  <c r="V162" i="46"/>
  <c r="U162" i="46"/>
  <c r="T162" i="46"/>
  <c r="S162" i="46"/>
  <c r="R162" i="46"/>
  <c r="Q162" i="46"/>
  <c r="BL161" i="46"/>
  <c r="BJ161" i="46"/>
  <c r="BP161" i="46"/>
  <c r="AV161" i="46"/>
  <c r="AX161" i="46" s="1"/>
  <c r="AT161" i="46"/>
  <c r="AS161" i="46"/>
  <c r="BO161" i="46" s="1"/>
  <c r="AQ161" i="46"/>
  <c r="AO161" i="46"/>
  <c r="AP161" i="46" s="1"/>
  <c r="AM161" i="46"/>
  <c r="AL161" i="46"/>
  <c r="AR161" i="46" s="1"/>
  <c r="AK161" i="46"/>
  <c r="AJ161" i="46"/>
  <c r="AI161" i="46"/>
  <c r="AH161" i="46"/>
  <c r="AE161" i="46"/>
  <c r="AF161" i="46" s="1"/>
  <c r="AG161" i="46" s="1"/>
  <c r="AC161" i="46"/>
  <c r="W161" i="46"/>
  <c r="V161" i="46"/>
  <c r="U161" i="46"/>
  <c r="T161" i="46"/>
  <c r="S161" i="46"/>
  <c r="R161" i="46"/>
  <c r="Q161" i="46"/>
  <c r="BL160" i="46"/>
  <c r="BJ160" i="46"/>
  <c r="AV160" i="46"/>
  <c r="AT160" i="46"/>
  <c r="AS160" i="46"/>
  <c r="BO160" i="46" s="1"/>
  <c r="AQ160" i="46"/>
  <c r="AO160" i="46"/>
  <c r="AP160" i="46" s="1"/>
  <c r="AM160" i="46"/>
  <c r="AL160" i="46"/>
  <c r="AR160" i="46" s="1"/>
  <c r="AK160" i="46"/>
  <c r="AU160" i="46" s="1"/>
  <c r="BF160" i="46" s="1"/>
  <c r="AJ160" i="46"/>
  <c r="AI160" i="46"/>
  <c r="AH160" i="46"/>
  <c r="AE160" i="46"/>
  <c r="AF160" i="46" s="1"/>
  <c r="AG160" i="46" s="1"/>
  <c r="AC160" i="46"/>
  <c r="W160" i="46"/>
  <c r="V160" i="46"/>
  <c r="U160" i="46"/>
  <c r="T160" i="46"/>
  <c r="S160" i="46"/>
  <c r="R160" i="46"/>
  <c r="Q160" i="46"/>
  <c r="BL159" i="46"/>
  <c r="BJ159" i="46"/>
  <c r="AV159" i="46"/>
  <c r="AT159" i="46"/>
  <c r="AS159" i="46"/>
  <c r="AQ159" i="46"/>
  <c r="AO159" i="46"/>
  <c r="AP159" i="46" s="1"/>
  <c r="AM159" i="46"/>
  <c r="AL159" i="46"/>
  <c r="AR159" i="46" s="1"/>
  <c r="AK159" i="46"/>
  <c r="AJ159" i="46"/>
  <c r="AI159" i="46"/>
  <c r="AH159" i="46"/>
  <c r="AE159" i="46"/>
  <c r="AF159" i="46" s="1"/>
  <c r="AG159" i="46" s="1"/>
  <c r="AC159" i="46"/>
  <c r="W159" i="46"/>
  <c r="V159" i="46"/>
  <c r="U159" i="46"/>
  <c r="T159" i="46"/>
  <c r="S159" i="46"/>
  <c r="R159" i="46"/>
  <c r="Q159" i="46"/>
  <c r="BL158" i="46"/>
  <c r="BJ158" i="46"/>
  <c r="AV158" i="46"/>
  <c r="AX158" i="46" s="1"/>
  <c r="AT158" i="46"/>
  <c r="AS158" i="46"/>
  <c r="BO158" i="46" s="1"/>
  <c r="AQ158" i="46"/>
  <c r="AO158" i="46"/>
  <c r="AP158" i="46" s="1"/>
  <c r="AM158" i="46"/>
  <c r="AL158" i="46"/>
  <c r="AR158" i="46" s="1"/>
  <c r="AK158" i="46"/>
  <c r="AU158" i="46" s="1"/>
  <c r="BF158" i="46" s="1"/>
  <c r="AJ158" i="46"/>
  <c r="AI158" i="46"/>
  <c r="AH158" i="46"/>
  <c r="AE158" i="46"/>
  <c r="BP158" i="46" s="1"/>
  <c r="AC158" i="46"/>
  <c r="W158" i="46"/>
  <c r="V158" i="46"/>
  <c r="U158" i="46"/>
  <c r="T158" i="46"/>
  <c r="S158" i="46"/>
  <c r="R158" i="46"/>
  <c r="Q158" i="46"/>
  <c r="BL157" i="46"/>
  <c r="BJ157" i="46"/>
  <c r="BG157" i="46"/>
  <c r="BH157" i="46" s="1"/>
  <c r="AV157" i="46"/>
  <c r="AT157" i="46"/>
  <c r="AS157" i="46"/>
  <c r="AQ157" i="46"/>
  <c r="AO157" i="46"/>
  <c r="AP157" i="46" s="1"/>
  <c r="AM157" i="46"/>
  <c r="AL157" i="46"/>
  <c r="AR157" i="46" s="1"/>
  <c r="AK157" i="46"/>
  <c r="AJ157" i="46"/>
  <c r="AI157" i="46"/>
  <c r="AH157" i="46"/>
  <c r="AE157" i="46"/>
  <c r="AF157" i="46" s="1"/>
  <c r="AG157" i="46" s="1"/>
  <c r="AC157" i="46"/>
  <c r="W157" i="46"/>
  <c r="V157" i="46"/>
  <c r="U157" i="46"/>
  <c r="T157" i="46"/>
  <c r="S157" i="46"/>
  <c r="R157" i="46"/>
  <c r="Q157" i="46"/>
  <c r="BL156" i="46"/>
  <c r="BJ156" i="46"/>
  <c r="AV156" i="46"/>
  <c r="AX156" i="46" s="1"/>
  <c r="AY156" i="46" s="1"/>
  <c r="AT156" i="46"/>
  <c r="AS156" i="46"/>
  <c r="AQ156" i="46"/>
  <c r="AO156" i="46"/>
  <c r="AP156" i="46" s="1"/>
  <c r="AM156" i="46"/>
  <c r="AL156" i="46"/>
  <c r="AR156" i="46" s="1"/>
  <c r="AK156" i="46"/>
  <c r="AJ156" i="46"/>
  <c r="AI156" i="46"/>
  <c r="AH156" i="46"/>
  <c r="AE156" i="46"/>
  <c r="AF156" i="46" s="1"/>
  <c r="AG156" i="46" s="1"/>
  <c r="AC156" i="46"/>
  <c r="W156" i="46"/>
  <c r="V156" i="46"/>
  <c r="U156" i="46"/>
  <c r="T156" i="46"/>
  <c r="S156" i="46"/>
  <c r="R156" i="46"/>
  <c r="Q156" i="46"/>
  <c r="BL155" i="46"/>
  <c r="BJ155" i="46"/>
  <c r="AV155" i="46"/>
  <c r="AT155" i="46"/>
  <c r="AS155" i="46"/>
  <c r="AQ155" i="46"/>
  <c r="AO155" i="46"/>
  <c r="AP155" i="46" s="1"/>
  <c r="AM155" i="46"/>
  <c r="AL155" i="46"/>
  <c r="AR155" i="46" s="1"/>
  <c r="AK155" i="46"/>
  <c r="BN155" i="46" s="1"/>
  <c r="AJ155" i="46"/>
  <c r="AI155" i="46"/>
  <c r="AH155" i="46"/>
  <c r="AE155" i="46"/>
  <c r="AC155" i="46"/>
  <c r="W155" i="46"/>
  <c r="V155" i="46"/>
  <c r="U155" i="46"/>
  <c r="T155" i="46"/>
  <c r="S155" i="46"/>
  <c r="R155" i="46"/>
  <c r="Q155" i="46"/>
  <c r="BL154" i="46"/>
  <c r="BJ154" i="46"/>
  <c r="BP154" i="46"/>
  <c r="AV154" i="46"/>
  <c r="AX154" i="46" s="1"/>
  <c r="AT154" i="46"/>
  <c r="AS154" i="46"/>
  <c r="AQ154" i="46"/>
  <c r="AO154" i="46"/>
  <c r="AP154" i="46" s="1"/>
  <c r="AM154" i="46"/>
  <c r="AL154" i="46"/>
  <c r="AR154" i="46" s="1"/>
  <c r="AK154" i="46"/>
  <c r="AU154" i="46" s="1"/>
  <c r="BF154" i="46" s="1"/>
  <c r="AJ154" i="46"/>
  <c r="AI154" i="46"/>
  <c r="AH154" i="46"/>
  <c r="AE154" i="46"/>
  <c r="AF154" i="46" s="1"/>
  <c r="AG154" i="46" s="1"/>
  <c r="AC154" i="46"/>
  <c r="W154" i="46"/>
  <c r="V154" i="46"/>
  <c r="U154" i="46"/>
  <c r="T154" i="46"/>
  <c r="S154" i="46"/>
  <c r="R154" i="46"/>
  <c r="Q154" i="46"/>
  <c r="BL153" i="46"/>
  <c r="BJ153" i="46"/>
  <c r="AV153" i="46"/>
  <c r="AT153" i="46"/>
  <c r="AS153" i="46"/>
  <c r="AQ153" i="46"/>
  <c r="AO153" i="46"/>
  <c r="AP153" i="46" s="1"/>
  <c r="AM153" i="46"/>
  <c r="AL153" i="46"/>
  <c r="AR153" i="46" s="1"/>
  <c r="AK153" i="46"/>
  <c r="BN153" i="46" s="1"/>
  <c r="AJ153" i="46"/>
  <c r="AI153" i="46"/>
  <c r="AH153" i="46"/>
  <c r="AE153" i="46"/>
  <c r="AF153" i="46" s="1"/>
  <c r="AG153" i="46" s="1"/>
  <c r="AC153" i="46"/>
  <c r="W153" i="46"/>
  <c r="V153" i="46"/>
  <c r="U153" i="46"/>
  <c r="T153" i="46"/>
  <c r="S153" i="46"/>
  <c r="R153" i="46"/>
  <c r="Q153" i="46"/>
  <c r="BL152" i="46"/>
  <c r="BJ152" i="46"/>
  <c r="AV152" i="46"/>
  <c r="AX152" i="46" s="1"/>
  <c r="AT152" i="46"/>
  <c r="AS152" i="46"/>
  <c r="BO152" i="46" s="1"/>
  <c r="AQ152" i="46"/>
  <c r="AO152" i="46"/>
  <c r="AP152" i="46" s="1"/>
  <c r="AM152" i="46"/>
  <c r="AL152" i="46"/>
  <c r="AR152" i="46" s="1"/>
  <c r="AK152" i="46"/>
  <c r="AJ152" i="46"/>
  <c r="AI152" i="46"/>
  <c r="AH152" i="46"/>
  <c r="AE152" i="46"/>
  <c r="AF152" i="46" s="1"/>
  <c r="AG152" i="46" s="1"/>
  <c r="AC152" i="46"/>
  <c r="W152" i="46"/>
  <c r="V152" i="46"/>
  <c r="U152" i="46"/>
  <c r="T152" i="46"/>
  <c r="S152" i="46"/>
  <c r="R152" i="46"/>
  <c r="Q152" i="46"/>
  <c r="BL151" i="46"/>
  <c r="BJ151" i="46"/>
  <c r="AV151" i="46"/>
  <c r="AT151" i="46"/>
  <c r="AS151" i="46"/>
  <c r="BO151" i="46" s="1"/>
  <c r="AQ151" i="46"/>
  <c r="AO151" i="46"/>
  <c r="AP151" i="46" s="1"/>
  <c r="AM151" i="46"/>
  <c r="AL151" i="46"/>
  <c r="AR151" i="46" s="1"/>
  <c r="AK151" i="46"/>
  <c r="AU151" i="46" s="1"/>
  <c r="AJ151" i="46"/>
  <c r="AI151" i="46"/>
  <c r="AH151" i="46"/>
  <c r="AE151" i="46"/>
  <c r="AC151" i="46"/>
  <c r="W151" i="46"/>
  <c r="V151" i="46"/>
  <c r="U151" i="46"/>
  <c r="T151" i="46"/>
  <c r="S151" i="46"/>
  <c r="R151" i="46"/>
  <c r="Q151" i="46"/>
  <c r="BL150" i="46"/>
  <c r="BJ150" i="46"/>
  <c r="AV150" i="46"/>
  <c r="AT150" i="46"/>
  <c r="AS150" i="46"/>
  <c r="BO150" i="46" s="1"/>
  <c r="AQ150" i="46"/>
  <c r="AO150" i="46"/>
  <c r="AP150" i="46" s="1"/>
  <c r="AM150" i="46"/>
  <c r="AL150" i="46"/>
  <c r="AR150" i="46" s="1"/>
  <c r="AK150" i="46"/>
  <c r="AU150" i="46" s="1"/>
  <c r="BF150" i="46" s="1"/>
  <c r="AJ150" i="46"/>
  <c r="AI150" i="46"/>
  <c r="AH150" i="46"/>
  <c r="AE150" i="46"/>
  <c r="AF150" i="46" s="1"/>
  <c r="AG150" i="46" s="1"/>
  <c r="AC150" i="46"/>
  <c r="W150" i="46"/>
  <c r="V150" i="46"/>
  <c r="U150" i="46"/>
  <c r="T150" i="46"/>
  <c r="S150" i="46"/>
  <c r="R150" i="46"/>
  <c r="Q150" i="46"/>
  <c r="BL149" i="46"/>
  <c r="BJ149" i="46"/>
  <c r="AV149" i="46"/>
  <c r="AX149" i="46" s="1"/>
  <c r="AY149" i="46" s="1"/>
  <c r="AT149" i="46"/>
  <c r="AS149" i="46"/>
  <c r="BO149" i="46" s="1"/>
  <c r="AQ149" i="46"/>
  <c r="AO149" i="46"/>
  <c r="AP149" i="46" s="1"/>
  <c r="AM149" i="46"/>
  <c r="AL149" i="46"/>
  <c r="AR149" i="46" s="1"/>
  <c r="AK149" i="46"/>
  <c r="AJ149" i="46"/>
  <c r="AI149" i="46"/>
  <c r="AH149" i="46"/>
  <c r="AE149" i="46"/>
  <c r="AF149" i="46" s="1"/>
  <c r="AG149" i="46" s="1"/>
  <c r="AC149" i="46"/>
  <c r="W149" i="46"/>
  <c r="V149" i="46"/>
  <c r="U149" i="46"/>
  <c r="T149" i="46"/>
  <c r="S149" i="46"/>
  <c r="R149" i="46"/>
  <c r="Q149" i="46"/>
  <c r="BL148" i="46"/>
  <c r="BJ148" i="46"/>
  <c r="BP148" i="46"/>
  <c r="AV148" i="46"/>
  <c r="AX148" i="46" s="1"/>
  <c r="AT148" i="46"/>
  <c r="AS148" i="46"/>
  <c r="AQ148" i="46"/>
  <c r="AO148" i="46"/>
  <c r="AP148" i="46" s="1"/>
  <c r="AM148" i="46"/>
  <c r="AL148" i="46"/>
  <c r="AR148" i="46" s="1"/>
  <c r="AK148" i="46"/>
  <c r="AJ148" i="46"/>
  <c r="AI148" i="46"/>
  <c r="AH148" i="46"/>
  <c r="AE148" i="46"/>
  <c r="AF148" i="46" s="1"/>
  <c r="AG148" i="46" s="1"/>
  <c r="AC148" i="46"/>
  <c r="W148" i="46"/>
  <c r="V148" i="46"/>
  <c r="U148" i="46"/>
  <c r="T148" i="46"/>
  <c r="S148" i="46"/>
  <c r="R148" i="46"/>
  <c r="Q148" i="46"/>
  <c r="BL147" i="46"/>
  <c r="BJ147" i="46"/>
  <c r="BP147" i="46"/>
  <c r="AV147" i="46"/>
  <c r="AX147" i="46" s="1"/>
  <c r="AY147" i="46" s="1"/>
  <c r="AT147" i="46"/>
  <c r="AS147" i="46"/>
  <c r="BO147" i="46" s="1"/>
  <c r="AQ147" i="46"/>
  <c r="AO147" i="46"/>
  <c r="AP147" i="46" s="1"/>
  <c r="AM147" i="46"/>
  <c r="AL147" i="46"/>
  <c r="AR147" i="46" s="1"/>
  <c r="AK147" i="46"/>
  <c r="AU147" i="46" s="1"/>
  <c r="BF147" i="46" s="1"/>
  <c r="AJ147" i="46"/>
  <c r="AI147" i="46"/>
  <c r="AH147" i="46"/>
  <c r="AE147" i="46"/>
  <c r="AF147" i="46" s="1"/>
  <c r="AG147" i="46" s="1"/>
  <c r="AC147" i="46"/>
  <c r="W147" i="46"/>
  <c r="V147" i="46"/>
  <c r="U147" i="46"/>
  <c r="T147" i="46"/>
  <c r="S147" i="46"/>
  <c r="R147" i="46"/>
  <c r="Q147" i="46"/>
  <c r="BL146" i="46"/>
  <c r="BJ146" i="46"/>
  <c r="BP146" i="46"/>
  <c r="AV146" i="46"/>
  <c r="AT146" i="46"/>
  <c r="AS146" i="46"/>
  <c r="BO146" i="46" s="1"/>
  <c r="AQ146" i="46"/>
  <c r="AO146" i="46"/>
  <c r="AP146" i="46" s="1"/>
  <c r="AM146" i="46"/>
  <c r="AL146" i="46"/>
  <c r="AR146" i="46" s="1"/>
  <c r="AK146" i="46"/>
  <c r="AJ146" i="46"/>
  <c r="AI146" i="46"/>
  <c r="AH146" i="46"/>
  <c r="AE146" i="46"/>
  <c r="AF146" i="46" s="1"/>
  <c r="AG146" i="46" s="1"/>
  <c r="AC146" i="46"/>
  <c r="W146" i="46"/>
  <c r="V146" i="46"/>
  <c r="U146" i="46"/>
  <c r="T146" i="46"/>
  <c r="S146" i="46"/>
  <c r="R146" i="46"/>
  <c r="Q146" i="46"/>
  <c r="BL145" i="46"/>
  <c r="BJ145" i="46"/>
  <c r="BP145" i="46"/>
  <c r="AV145" i="46"/>
  <c r="AX145" i="46" s="1"/>
  <c r="AY145" i="46" s="1"/>
  <c r="AT145" i="46"/>
  <c r="AS145" i="46"/>
  <c r="BO145" i="46" s="1"/>
  <c r="AQ145" i="46"/>
  <c r="AO145" i="46"/>
  <c r="AP145" i="46" s="1"/>
  <c r="AM145" i="46"/>
  <c r="AL145" i="46"/>
  <c r="AR145" i="46" s="1"/>
  <c r="AK145" i="46"/>
  <c r="AJ145" i="46"/>
  <c r="AI145" i="46"/>
  <c r="AH145" i="46"/>
  <c r="AE145" i="46"/>
  <c r="AF145" i="46" s="1"/>
  <c r="AG145" i="46" s="1"/>
  <c r="AC145" i="46"/>
  <c r="W145" i="46"/>
  <c r="V145" i="46"/>
  <c r="U145" i="46"/>
  <c r="T145" i="46"/>
  <c r="S145" i="46"/>
  <c r="R145" i="46"/>
  <c r="Q145" i="46"/>
  <c r="BL144" i="46"/>
  <c r="BJ144" i="46"/>
  <c r="AV144" i="46"/>
  <c r="AT144" i="46"/>
  <c r="AS144" i="46"/>
  <c r="BO144" i="46" s="1"/>
  <c r="AQ144" i="46"/>
  <c r="AO144" i="46"/>
  <c r="AP144" i="46" s="1"/>
  <c r="AM144" i="46"/>
  <c r="AL144" i="46"/>
  <c r="AR144" i="46" s="1"/>
  <c r="AK144" i="46"/>
  <c r="BN144" i="46" s="1"/>
  <c r="AJ144" i="46"/>
  <c r="AI144" i="46"/>
  <c r="AH144" i="46"/>
  <c r="AE144" i="46"/>
  <c r="AF144" i="46" s="1"/>
  <c r="AG144" i="46" s="1"/>
  <c r="AC144" i="46"/>
  <c r="W144" i="46"/>
  <c r="V144" i="46"/>
  <c r="U144" i="46"/>
  <c r="T144" i="46"/>
  <c r="S144" i="46"/>
  <c r="R144" i="46"/>
  <c r="Q144" i="46"/>
  <c r="BL143" i="46"/>
  <c r="BJ143" i="46"/>
  <c r="BP143" i="46"/>
  <c r="AV143" i="46"/>
  <c r="AX143" i="46" s="1"/>
  <c r="AT143" i="46"/>
  <c r="AS143" i="46"/>
  <c r="BO143" i="46" s="1"/>
  <c r="AQ143" i="46"/>
  <c r="AO143" i="46"/>
  <c r="AP143" i="46" s="1"/>
  <c r="AM143" i="46"/>
  <c r="AL143" i="46"/>
  <c r="AR143" i="46" s="1"/>
  <c r="AK143" i="46"/>
  <c r="AJ143" i="46"/>
  <c r="AI143" i="46"/>
  <c r="AH143" i="46"/>
  <c r="AE143" i="46"/>
  <c r="AF143" i="46" s="1"/>
  <c r="AG143" i="46" s="1"/>
  <c r="AC143" i="46"/>
  <c r="W143" i="46"/>
  <c r="V143" i="46"/>
  <c r="U143" i="46"/>
  <c r="T143" i="46"/>
  <c r="S143" i="46"/>
  <c r="R143" i="46"/>
  <c r="Q143" i="46"/>
  <c r="BL142" i="46"/>
  <c r="BJ142" i="46"/>
  <c r="AX142" i="46"/>
  <c r="BP142" i="46"/>
  <c r="AV142" i="46"/>
  <c r="AT142" i="46"/>
  <c r="AS142" i="46"/>
  <c r="BO142" i="46" s="1"/>
  <c r="AQ142" i="46"/>
  <c r="AO142" i="46"/>
  <c r="AP142" i="46" s="1"/>
  <c r="AM142" i="46"/>
  <c r="AL142" i="46"/>
  <c r="AR142" i="46" s="1"/>
  <c r="AK142" i="46"/>
  <c r="AU142" i="46" s="1"/>
  <c r="BF142" i="46" s="1"/>
  <c r="AJ142" i="46"/>
  <c r="AI142" i="46"/>
  <c r="AH142" i="46"/>
  <c r="AE142" i="46"/>
  <c r="AF142" i="46" s="1"/>
  <c r="AG142" i="46" s="1"/>
  <c r="AC142" i="46"/>
  <c r="W142" i="46"/>
  <c r="V142" i="46"/>
  <c r="U142" i="46"/>
  <c r="T142" i="46"/>
  <c r="S142" i="46"/>
  <c r="R142" i="46"/>
  <c r="Q142" i="46"/>
  <c r="BL141" i="46"/>
  <c r="BJ141" i="46"/>
  <c r="AV141" i="46"/>
  <c r="AT141" i="46"/>
  <c r="AS141" i="46"/>
  <c r="BO141" i="46" s="1"/>
  <c r="AQ141" i="46"/>
  <c r="AO141" i="46"/>
  <c r="AP141" i="46" s="1"/>
  <c r="AM141" i="46"/>
  <c r="AL141" i="46"/>
  <c r="AR141" i="46" s="1"/>
  <c r="AK141" i="46"/>
  <c r="AJ141" i="46"/>
  <c r="AI141" i="46"/>
  <c r="AH141" i="46"/>
  <c r="AE141" i="46"/>
  <c r="AF141" i="46" s="1"/>
  <c r="AG141" i="46" s="1"/>
  <c r="AC141" i="46"/>
  <c r="W141" i="46"/>
  <c r="V141" i="46"/>
  <c r="U141" i="46"/>
  <c r="T141" i="46"/>
  <c r="S141" i="46"/>
  <c r="R141" i="46"/>
  <c r="Q141" i="46"/>
  <c r="BL140" i="46"/>
  <c r="BJ140" i="46"/>
  <c r="AV140" i="46"/>
  <c r="AX140" i="46" s="1"/>
  <c r="AT140" i="46"/>
  <c r="AS140" i="46"/>
  <c r="BO140" i="46" s="1"/>
  <c r="AQ140" i="46"/>
  <c r="AO140" i="46"/>
  <c r="AP140" i="46" s="1"/>
  <c r="AM140" i="46"/>
  <c r="AL140" i="46"/>
  <c r="AR140" i="46" s="1"/>
  <c r="AK140" i="46"/>
  <c r="AJ140" i="46"/>
  <c r="AI140" i="46"/>
  <c r="AH140" i="46"/>
  <c r="AE140" i="46"/>
  <c r="AF140" i="46" s="1"/>
  <c r="AG140" i="46" s="1"/>
  <c r="AC140" i="46"/>
  <c r="W140" i="46"/>
  <c r="V140" i="46"/>
  <c r="U140" i="46"/>
  <c r="T140" i="46"/>
  <c r="S140" i="46"/>
  <c r="R140" i="46"/>
  <c r="Q140" i="46"/>
  <c r="BL139" i="46"/>
  <c r="BJ139" i="46"/>
  <c r="AV139" i="46"/>
  <c r="AT139" i="46"/>
  <c r="AS139" i="46"/>
  <c r="AQ139" i="46"/>
  <c r="AO139" i="46"/>
  <c r="AP139" i="46" s="1"/>
  <c r="AM139" i="46"/>
  <c r="AL139" i="46"/>
  <c r="AR139" i="46" s="1"/>
  <c r="AK139" i="46"/>
  <c r="AJ139" i="46"/>
  <c r="AI139" i="46"/>
  <c r="AH139" i="46"/>
  <c r="AE139" i="46"/>
  <c r="AF139" i="46" s="1"/>
  <c r="AG139" i="46" s="1"/>
  <c r="AC139" i="46"/>
  <c r="W139" i="46"/>
  <c r="V139" i="46"/>
  <c r="U139" i="46"/>
  <c r="T139" i="46"/>
  <c r="S139" i="46"/>
  <c r="R139" i="46"/>
  <c r="Q139" i="46"/>
  <c r="BL138" i="46"/>
  <c r="BJ138" i="46"/>
  <c r="BP138" i="46"/>
  <c r="AV138" i="46"/>
  <c r="AT138" i="46"/>
  <c r="AS138" i="46"/>
  <c r="BO138" i="46" s="1"/>
  <c r="AQ138" i="46"/>
  <c r="AO138" i="46"/>
  <c r="AP138" i="46" s="1"/>
  <c r="AM138" i="46"/>
  <c r="AL138" i="46"/>
  <c r="AR138" i="46" s="1"/>
  <c r="AK138" i="46"/>
  <c r="AU138" i="46" s="1"/>
  <c r="AJ138" i="46"/>
  <c r="AI138" i="46"/>
  <c r="AH138" i="46"/>
  <c r="AE138" i="46"/>
  <c r="AF138" i="46" s="1"/>
  <c r="AG138" i="46" s="1"/>
  <c r="AC138" i="46"/>
  <c r="W138" i="46"/>
  <c r="V138" i="46"/>
  <c r="U138" i="46"/>
  <c r="T138" i="46"/>
  <c r="S138" i="46"/>
  <c r="R138" i="46"/>
  <c r="Q138" i="46"/>
  <c r="BL137" i="46"/>
  <c r="BJ137" i="46"/>
  <c r="BP137" i="46"/>
  <c r="AV137" i="46"/>
  <c r="AT137" i="46"/>
  <c r="AS137" i="46"/>
  <c r="BO137" i="46" s="1"/>
  <c r="AQ137" i="46"/>
  <c r="AO137" i="46"/>
  <c r="AP137" i="46" s="1"/>
  <c r="AM137" i="46"/>
  <c r="AL137" i="46"/>
  <c r="AR137" i="46" s="1"/>
  <c r="AK137" i="46"/>
  <c r="AU137" i="46" s="1"/>
  <c r="AJ137" i="46"/>
  <c r="AI137" i="46"/>
  <c r="AH137" i="46"/>
  <c r="AE137" i="46"/>
  <c r="AF137" i="46" s="1"/>
  <c r="AG137" i="46" s="1"/>
  <c r="AC137" i="46"/>
  <c r="W137" i="46"/>
  <c r="V137" i="46"/>
  <c r="U137" i="46"/>
  <c r="T137" i="46"/>
  <c r="S137" i="46"/>
  <c r="R137" i="46"/>
  <c r="Q137" i="46"/>
  <c r="BL136" i="46"/>
  <c r="BJ136" i="46"/>
  <c r="AV136" i="46"/>
  <c r="AT136" i="46"/>
  <c r="AS136" i="46"/>
  <c r="AQ136" i="46"/>
  <c r="AO136" i="46"/>
  <c r="AP136" i="46" s="1"/>
  <c r="AM136" i="46"/>
  <c r="AL136" i="46"/>
  <c r="AR136" i="46" s="1"/>
  <c r="AK136" i="46"/>
  <c r="AJ136" i="46"/>
  <c r="AI136" i="46"/>
  <c r="AH136" i="46"/>
  <c r="AE136" i="46"/>
  <c r="AF136" i="46" s="1"/>
  <c r="AG136" i="46" s="1"/>
  <c r="AC136" i="46"/>
  <c r="W136" i="46"/>
  <c r="V136" i="46"/>
  <c r="U136" i="46"/>
  <c r="T136" i="46"/>
  <c r="S136" i="46"/>
  <c r="R136" i="46"/>
  <c r="Q136" i="46"/>
  <c r="BL135" i="46"/>
  <c r="BJ135" i="46"/>
  <c r="AV135" i="46"/>
  <c r="AT135" i="46"/>
  <c r="AS135" i="46"/>
  <c r="BO135" i="46" s="1"/>
  <c r="AQ135" i="46"/>
  <c r="AO135" i="46"/>
  <c r="AP135" i="46" s="1"/>
  <c r="AM135" i="46"/>
  <c r="AL135" i="46"/>
  <c r="AR135" i="46" s="1"/>
  <c r="AK135" i="46"/>
  <c r="AU135" i="46" s="1"/>
  <c r="BF135" i="46" s="1"/>
  <c r="AJ135" i="46"/>
  <c r="AI135" i="46"/>
  <c r="AH135" i="46"/>
  <c r="AE135" i="46"/>
  <c r="AF135" i="46" s="1"/>
  <c r="AG135" i="46" s="1"/>
  <c r="AC135" i="46"/>
  <c r="W135" i="46"/>
  <c r="V135" i="46"/>
  <c r="U135" i="46"/>
  <c r="T135" i="46"/>
  <c r="S135" i="46"/>
  <c r="R135" i="46"/>
  <c r="Q135" i="46"/>
  <c r="BL134" i="46"/>
  <c r="BJ134" i="46"/>
  <c r="AX134" i="46"/>
  <c r="BP134" i="46"/>
  <c r="AV134" i="46"/>
  <c r="AT134" i="46"/>
  <c r="AS134" i="46"/>
  <c r="BO134" i="46" s="1"/>
  <c r="AQ134" i="46"/>
  <c r="AO134" i="46"/>
  <c r="AP134" i="46" s="1"/>
  <c r="AM134" i="46"/>
  <c r="AL134" i="46"/>
  <c r="AR134" i="46" s="1"/>
  <c r="AK134" i="46"/>
  <c r="AJ134" i="46"/>
  <c r="AI134" i="46"/>
  <c r="AH134" i="46"/>
  <c r="AG134" i="46"/>
  <c r="AE134" i="46"/>
  <c r="AF134" i="46" s="1"/>
  <c r="AC134" i="46"/>
  <c r="W134" i="46"/>
  <c r="V134" i="46"/>
  <c r="U134" i="46"/>
  <c r="T134" i="46"/>
  <c r="S134" i="46"/>
  <c r="R134" i="46"/>
  <c r="Q134" i="46"/>
  <c r="BL133" i="46"/>
  <c r="BJ133" i="46"/>
  <c r="AV133" i="46"/>
  <c r="AX133" i="46" s="1"/>
  <c r="AT133" i="46"/>
  <c r="AS133" i="46"/>
  <c r="BO133" i="46" s="1"/>
  <c r="AQ133" i="46"/>
  <c r="AO133" i="46"/>
  <c r="AP133" i="46" s="1"/>
  <c r="AM133" i="46"/>
  <c r="AL133" i="46"/>
  <c r="AR133" i="46" s="1"/>
  <c r="AK133" i="46"/>
  <c r="AJ133" i="46"/>
  <c r="AI133" i="46"/>
  <c r="AH133" i="46"/>
  <c r="AE133" i="46"/>
  <c r="AF133" i="46" s="1"/>
  <c r="AG133" i="46" s="1"/>
  <c r="AC133" i="46"/>
  <c r="W133" i="46"/>
  <c r="V133" i="46"/>
  <c r="U133" i="46"/>
  <c r="T133" i="46"/>
  <c r="S133" i="46"/>
  <c r="R133" i="46"/>
  <c r="Q133" i="46"/>
  <c r="BL132" i="46"/>
  <c r="BJ132" i="46"/>
  <c r="AV132" i="46"/>
  <c r="AX132" i="46" s="1"/>
  <c r="AY132" i="46" s="1"/>
  <c r="AT132" i="46"/>
  <c r="AS132" i="46"/>
  <c r="BO132" i="46" s="1"/>
  <c r="AQ132" i="46"/>
  <c r="AO132" i="46"/>
  <c r="AP132" i="46" s="1"/>
  <c r="AM132" i="46"/>
  <c r="AL132" i="46"/>
  <c r="AR132" i="46" s="1"/>
  <c r="AK132" i="46"/>
  <c r="AJ132" i="46"/>
  <c r="AI132" i="46"/>
  <c r="AH132" i="46"/>
  <c r="AE132" i="46"/>
  <c r="AF132" i="46" s="1"/>
  <c r="AG132" i="46" s="1"/>
  <c r="AC132" i="46"/>
  <c r="W132" i="46"/>
  <c r="V132" i="46"/>
  <c r="U132" i="46"/>
  <c r="T132" i="46"/>
  <c r="S132" i="46"/>
  <c r="R132" i="46"/>
  <c r="Q132" i="46"/>
  <c r="BL131" i="46"/>
  <c r="BJ131" i="46"/>
  <c r="AV131" i="46"/>
  <c r="AT131" i="46"/>
  <c r="AS131" i="46"/>
  <c r="BO131" i="46" s="1"/>
  <c r="AQ131" i="46"/>
  <c r="AO131" i="46"/>
  <c r="AP131" i="46" s="1"/>
  <c r="AM131" i="46"/>
  <c r="AL131" i="46"/>
  <c r="AR131" i="46" s="1"/>
  <c r="AK131" i="46"/>
  <c r="AU131" i="46" s="1"/>
  <c r="AJ131" i="46"/>
  <c r="AI131" i="46"/>
  <c r="AH131" i="46"/>
  <c r="AE131" i="46"/>
  <c r="BP131" i="46" s="1"/>
  <c r="AC131" i="46"/>
  <c r="W131" i="46"/>
  <c r="V131" i="46"/>
  <c r="U131" i="46"/>
  <c r="T131" i="46"/>
  <c r="S131" i="46"/>
  <c r="R131" i="46"/>
  <c r="Q131" i="46"/>
  <c r="BL130" i="46"/>
  <c r="BJ130" i="46"/>
  <c r="AV130" i="46"/>
  <c r="AX130" i="46" s="1"/>
  <c r="AT130" i="46"/>
  <c r="AS130" i="46"/>
  <c r="BO130" i="46" s="1"/>
  <c r="AQ130" i="46"/>
  <c r="AO130" i="46"/>
  <c r="AP130" i="46" s="1"/>
  <c r="AM130" i="46"/>
  <c r="AL130" i="46"/>
  <c r="AR130" i="46" s="1"/>
  <c r="AK130" i="46"/>
  <c r="AJ130" i="46"/>
  <c r="AI130" i="46"/>
  <c r="AH130" i="46"/>
  <c r="AE130" i="46"/>
  <c r="AF130" i="46" s="1"/>
  <c r="AG130" i="46" s="1"/>
  <c r="AC130" i="46"/>
  <c r="W130" i="46"/>
  <c r="V130" i="46"/>
  <c r="U130" i="46"/>
  <c r="T130" i="46"/>
  <c r="S130" i="46"/>
  <c r="R130" i="46"/>
  <c r="Q130" i="46"/>
  <c r="BL129" i="46"/>
  <c r="BJ129" i="46"/>
  <c r="AV129" i="46"/>
  <c r="AX129" i="46" s="1"/>
  <c r="AY129" i="46" s="1"/>
  <c r="AT129" i="46"/>
  <c r="AS129" i="46"/>
  <c r="BO129" i="46" s="1"/>
  <c r="AQ129" i="46"/>
  <c r="AO129" i="46"/>
  <c r="AP129" i="46" s="1"/>
  <c r="AM129" i="46"/>
  <c r="AL129" i="46"/>
  <c r="AR129" i="46" s="1"/>
  <c r="AK129" i="46"/>
  <c r="AJ129" i="46"/>
  <c r="AI129" i="46"/>
  <c r="AH129" i="46"/>
  <c r="AE129" i="46"/>
  <c r="AF129" i="46" s="1"/>
  <c r="AG129" i="46" s="1"/>
  <c r="AC129" i="46"/>
  <c r="W129" i="46"/>
  <c r="V129" i="46"/>
  <c r="U129" i="46"/>
  <c r="T129" i="46"/>
  <c r="S129" i="46"/>
  <c r="R129" i="46"/>
  <c r="Q129" i="46"/>
  <c r="BL128" i="46"/>
  <c r="BJ128" i="46"/>
  <c r="AV128" i="46"/>
  <c r="AT128" i="46"/>
  <c r="AS128" i="46"/>
  <c r="BO128" i="46" s="1"/>
  <c r="AQ128" i="46"/>
  <c r="AO128" i="46"/>
  <c r="AP128" i="46" s="1"/>
  <c r="AM128" i="46"/>
  <c r="AL128" i="46"/>
  <c r="AR128" i="46" s="1"/>
  <c r="AK128" i="46"/>
  <c r="AJ128" i="46"/>
  <c r="AI128" i="46"/>
  <c r="AH128" i="46"/>
  <c r="AE128" i="46"/>
  <c r="AF128" i="46" s="1"/>
  <c r="AG128" i="46" s="1"/>
  <c r="AC128" i="46"/>
  <c r="W128" i="46"/>
  <c r="V128" i="46"/>
  <c r="U128" i="46"/>
  <c r="T128" i="46"/>
  <c r="S128" i="46"/>
  <c r="R128" i="46"/>
  <c r="Q128" i="46"/>
  <c r="BL127" i="46"/>
  <c r="BJ127" i="46"/>
  <c r="AV127" i="46"/>
  <c r="AX127" i="46" s="1"/>
  <c r="AY127" i="46" s="1"/>
  <c r="AT127" i="46"/>
  <c r="AS127" i="46"/>
  <c r="BO127" i="46" s="1"/>
  <c r="AQ127" i="46"/>
  <c r="AO127" i="46"/>
  <c r="AP127" i="46" s="1"/>
  <c r="AM127" i="46"/>
  <c r="AL127" i="46"/>
  <c r="AR127" i="46" s="1"/>
  <c r="AK127" i="46"/>
  <c r="AJ127" i="46"/>
  <c r="AI127" i="46"/>
  <c r="AH127" i="46"/>
  <c r="AE127" i="46"/>
  <c r="AF127" i="46" s="1"/>
  <c r="AG127" i="46" s="1"/>
  <c r="AC127" i="46"/>
  <c r="W127" i="46"/>
  <c r="V127" i="46"/>
  <c r="U127" i="46"/>
  <c r="T127" i="46"/>
  <c r="S127" i="46"/>
  <c r="R127" i="46"/>
  <c r="Q127" i="46"/>
  <c r="BL126" i="46"/>
  <c r="BJ126" i="46"/>
  <c r="AV126" i="46"/>
  <c r="AX126" i="46" s="1"/>
  <c r="AY126" i="46" s="1"/>
  <c r="AT126" i="46"/>
  <c r="AS126" i="46"/>
  <c r="BO126" i="46" s="1"/>
  <c r="AQ126" i="46"/>
  <c r="AP126" i="46"/>
  <c r="AO126" i="46"/>
  <c r="AM126" i="46"/>
  <c r="AL126" i="46"/>
  <c r="AR126" i="46" s="1"/>
  <c r="AK126" i="46"/>
  <c r="BN126" i="46" s="1"/>
  <c r="AJ126" i="46"/>
  <c r="AI126" i="46"/>
  <c r="AH126" i="46"/>
  <c r="AE126" i="46"/>
  <c r="BP126" i="46" s="1"/>
  <c r="AC126" i="46"/>
  <c r="W126" i="46"/>
  <c r="V126" i="46"/>
  <c r="U126" i="46"/>
  <c r="T126" i="46"/>
  <c r="S126" i="46"/>
  <c r="R126" i="46"/>
  <c r="Q126" i="46"/>
  <c r="BL125" i="46"/>
  <c r="BJ125" i="46"/>
  <c r="AV125" i="46"/>
  <c r="AX125" i="46" s="1"/>
  <c r="AT125" i="46"/>
  <c r="AS125" i="46"/>
  <c r="BO125" i="46" s="1"/>
  <c r="AQ125" i="46"/>
  <c r="AO125" i="46"/>
  <c r="AP125" i="46" s="1"/>
  <c r="AM125" i="46"/>
  <c r="AL125" i="46"/>
  <c r="AR125" i="46" s="1"/>
  <c r="AK125" i="46"/>
  <c r="AJ125" i="46"/>
  <c r="AI125" i="46"/>
  <c r="AH125" i="46"/>
  <c r="AE125" i="46"/>
  <c r="AF125" i="46" s="1"/>
  <c r="AG125" i="46" s="1"/>
  <c r="AC125" i="46"/>
  <c r="W125" i="46"/>
  <c r="V125" i="46"/>
  <c r="U125" i="46"/>
  <c r="T125" i="46"/>
  <c r="S125" i="46"/>
  <c r="R125" i="46"/>
  <c r="Q125" i="46"/>
  <c r="BL124" i="46"/>
  <c r="BJ124" i="46"/>
  <c r="AV124" i="46"/>
  <c r="AT124" i="46"/>
  <c r="AS124" i="46"/>
  <c r="AQ124" i="46"/>
  <c r="AO124" i="46"/>
  <c r="AP124" i="46" s="1"/>
  <c r="AM124" i="46"/>
  <c r="AL124" i="46"/>
  <c r="AR124" i="46" s="1"/>
  <c r="AK124" i="46"/>
  <c r="AJ124" i="46"/>
  <c r="AI124" i="46"/>
  <c r="AH124" i="46"/>
  <c r="AE124" i="46"/>
  <c r="AF124" i="46" s="1"/>
  <c r="AG124" i="46" s="1"/>
  <c r="AC124" i="46"/>
  <c r="W124" i="46"/>
  <c r="V124" i="46"/>
  <c r="U124" i="46"/>
  <c r="T124" i="46"/>
  <c r="S124" i="46"/>
  <c r="R124" i="46"/>
  <c r="Q124" i="46"/>
  <c r="BL123" i="46"/>
  <c r="BJ123" i="46"/>
  <c r="AX123" i="46"/>
  <c r="AY123" i="46" s="1"/>
  <c r="AV123" i="46"/>
  <c r="AT123" i="46"/>
  <c r="AS123" i="46"/>
  <c r="BO123" i="46" s="1"/>
  <c r="AQ123" i="46"/>
  <c r="AO123" i="46"/>
  <c r="AP123" i="46" s="1"/>
  <c r="AM123" i="46"/>
  <c r="AL123" i="46"/>
  <c r="AR123" i="46" s="1"/>
  <c r="AK123" i="46"/>
  <c r="AJ123" i="46"/>
  <c r="AI123" i="46"/>
  <c r="AH123" i="46"/>
  <c r="AE123" i="46"/>
  <c r="AF123" i="46" s="1"/>
  <c r="AG123" i="46" s="1"/>
  <c r="AC123" i="46"/>
  <c r="W123" i="46"/>
  <c r="V123" i="46"/>
  <c r="U123" i="46"/>
  <c r="T123" i="46"/>
  <c r="S123" i="46"/>
  <c r="R123" i="46"/>
  <c r="Q123" i="46"/>
  <c r="BL122" i="46"/>
  <c r="BJ122" i="46"/>
  <c r="BP122" i="46"/>
  <c r="AV122" i="46"/>
  <c r="AX122" i="46" s="1"/>
  <c r="AT122" i="46"/>
  <c r="AS122" i="46"/>
  <c r="BO122" i="46" s="1"/>
  <c r="AQ122" i="46"/>
  <c r="AO122" i="46"/>
  <c r="AP122" i="46" s="1"/>
  <c r="AM122" i="46"/>
  <c r="AL122" i="46"/>
  <c r="AR122" i="46" s="1"/>
  <c r="AK122" i="46"/>
  <c r="AJ122" i="46"/>
  <c r="AI122" i="46"/>
  <c r="AH122" i="46"/>
  <c r="AE122" i="46"/>
  <c r="AF122" i="46" s="1"/>
  <c r="AG122" i="46" s="1"/>
  <c r="AC122" i="46"/>
  <c r="W122" i="46"/>
  <c r="V122" i="46"/>
  <c r="U122" i="46"/>
  <c r="T122" i="46"/>
  <c r="S122" i="46"/>
  <c r="R122" i="46"/>
  <c r="Q122" i="46"/>
  <c r="BL121" i="46"/>
  <c r="BJ121" i="46"/>
  <c r="BP121" i="46"/>
  <c r="AV121" i="46"/>
  <c r="AX121" i="46" s="1"/>
  <c r="AY121" i="46" s="1"/>
  <c r="AT121" i="46"/>
  <c r="AS121" i="46"/>
  <c r="BO121" i="46" s="1"/>
  <c r="AQ121" i="46"/>
  <c r="AO121" i="46"/>
  <c r="AP121" i="46" s="1"/>
  <c r="AM121" i="46"/>
  <c r="AL121" i="46"/>
  <c r="AR121" i="46" s="1"/>
  <c r="AK121" i="46"/>
  <c r="AJ121" i="46"/>
  <c r="AI121" i="46"/>
  <c r="AH121" i="46"/>
  <c r="AE121" i="46"/>
  <c r="AF121" i="46" s="1"/>
  <c r="AG121" i="46" s="1"/>
  <c r="AC121" i="46"/>
  <c r="W121" i="46"/>
  <c r="V121" i="46"/>
  <c r="U121" i="46"/>
  <c r="T121" i="46"/>
  <c r="S121" i="46"/>
  <c r="R121" i="46"/>
  <c r="Q121" i="46"/>
  <c r="BL120" i="46"/>
  <c r="BJ120" i="46"/>
  <c r="AV120" i="46"/>
  <c r="AT120" i="46"/>
  <c r="AS120" i="46"/>
  <c r="BO120" i="46" s="1"/>
  <c r="AQ120" i="46"/>
  <c r="AO120" i="46"/>
  <c r="AP120" i="46" s="1"/>
  <c r="AM120" i="46"/>
  <c r="AL120" i="46"/>
  <c r="AR120" i="46" s="1"/>
  <c r="AK120" i="46"/>
  <c r="AJ120" i="46"/>
  <c r="AI120" i="46"/>
  <c r="AH120" i="46"/>
  <c r="AE120" i="46"/>
  <c r="AF120" i="46" s="1"/>
  <c r="AG120" i="46" s="1"/>
  <c r="AC120" i="46"/>
  <c r="W120" i="46"/>
  <c r="V120" i="46"/>
  <c r="U120" i="46"/>
  <c r="T120" i="46"/>
  <c r="S120" i="46"/>
  <c r="R120" i="46"/>
  <c r="Q120" i="46"/>
  <c r="BL109" i="46"/>
  <c r="BJ109" i="46"/>
  <c r="BP109" i="46"/>
  <c r="AV109" i="46"/>
  <c r="AT109" i="46"/>
  <c r="AS109" i="46"/>
  <c r="BO109" i="46" s="1"/>
  <c r="AQ109" i="46"/>
  <c r="AO109" i="46"/>
  <c r="AP109" i="46" s="1"/>
  <c r="AM109" i="46"/>
  <c r="AL109" i="46"/>
  <c r="AR109" i="46" s="1"/>
  <c r="AK109" i="46"/>
  <c r="AJ109" i="46"/>
  <c r="AI109" i="46"/>
  <c r="AH109" i="46"/>
  <c r="AE109" i="46"/>
  <c r="AF109" i="46" s="1"/>
  <c r="AG109" i="46" s="1"/>
  <c r="AC109" i="46"/>
  <c r="W109" i="46"/>
  <c r="V109" i="46"/>
  <c r="U109" i="46"/>
  <c r="T109" i="46"/>
  <c r="S109" i="46"/>
  <c r="R109" i="46"/>
  <c r="Q109" i="46"/>
  <c r="BL108" i="46"/>
  <c r="BJ108" i="46"/>
  <c r="AV108" i="46"/>
  <c r="AT108" i="46"/>
  <c r="AS108" i="46"/>
  <c r="BO108" i="46" s="1"/>
  <c r="AQ108" i="46"/>
  <c r="AO108" i="46"/>
  <c r="AP108" i="46" s="1"/>
  <c r="AM108" i="46"/>
  <c r="AL108" i="46"/>
  <c r="AR108" i="46" s="1"/>
  <c r="AK108" i="46"/>
  <c r="AU108" i="46" s="1"/>
  <c r="BF108" i="46" s="1"/>
  <c r="AJ108" i="46"/>
  <c r="AI108" i="46"/>
  <c r="AH108" i="46"/>
  <c r="AE108" i="46"/>
  <c r="AF108" i="46" s="1"/>
  <c r="AG108" i="46" s="1"/>
  <c r="AC108" i="46"/>
  <c r="W108" i="46"/>
  <c r="V108" i="46"/>
  <c r="U108" i="46"/>
  <c r="T108" i="46"/>
  <c r="S108" i="46"/>
  <c r="R108" i="46"/>
  <c r="Q108" i="46"/>
  <c r="BL107" i="46"/>
  <c r="BJ107" i="46"/>
  <c r="AV107" i="46"/>
  <c r="AX107" i="46" s="1"/>
  <c r="AY107" i="46" s="1"/>
  <c r="AT107" i="46"/>
  <c r="AS107" i="46"/>
  <c r="BO107" i="46" s="1"/>
  <c r="AQ107" i="46"/>
  <c r="AO107" i="46"/>
  <c r="AP107" i="46" s="1"/>
  <c r="AM107" i="46"/>
  <c r="AL107" i="46"/>
  <c r="AR107" i="46" s="1"/>
  <c r="AK107" i="46"/>
  <c r="AJ107" i="46"/>
  <c r="AI107" i="46"/>
  <c r="AH107" i="46"/>
  <c r="AE107" i="46"/>
  <c r="AC107" i="46"/>
  <c r="W107" i="46"/>
  <c r="V107" i="46"/>
  <c r="U107" i="46"/>
  <c r="T107" i="46"/>
  <c r="S107" i="46"/>
  <c r="R107" i="46"/>
  <c r="Q107" i="46"/>
  <c r="BL106" i="46"/>
  <c r="BJ106" i="46"/>
  <c r="AV106" i="46"/>
  <c r="AT106" i="46"/>
  <c r="AS106" i="46"/>
  <c r="BO106" i="46" s="1"/>
  <c r="AQ106" i="46"/>
  <c r="AO106" i="46"/>
  <c r="AP106" i="46" s="1"/>
  <c r="AM106" i="46"/>
  <c r="AL106" i="46"/>
  <c r="AR106" i="46" s="1"/>
  <c r="AK106" i="46"/>
  <c r="AJ106" i="46"/>
  <c r="AI106" i="46"/>
  <c r="AH106" i="46"/>
  <c r="AE106" i="46"/>
  <c r="AF106" i="46" s="1"/>
  <c r="AG106" i="46" s="1"/>
  <c r="AC106" i="46"/>
  <c r="W106" i="46"/>
  <c r="V106" i="46"/>
  <c r="U106" i="46"/>
  <c r="T106" i="46"/>
  <c r="S106" i="46"/>
  <c r="R106" i="46"/>
  <c r="Q106" i="46"/>
  <c r="BL105" i="46"/>
  <c r="BJ105" i="46"/>
  <c r="BP105" i="46"/>
  <c r="AV105" i="46"/>
  <c r="AT105" i="46"/>
  <c r="AS105" i="46"/>
  <c r="BO105" i="46" s="1"/>
  <c r="AQ105" i="46"/>
  <c r="AO105" i="46"/>
  <c r="AP105" i="46" s="1"/>
  <c r="AM105" i="46"/>
  <c r="AL105" i="46"/>
  <c r="AR105" i="46" s="1"/>
  <c r="AK105" i="46"/>
  <c r="AU105" i="46" s="1"/>
  <c r="BF105" i="46" s="1"/>
  <c r="AJ105" i="46"/>
  <c r="AI105" i="46"/>
  <c r="AH105" i="46"/>
  <c r="AE105" i="46"/>
  <c r="AF105" i="46" s="1"/>
  <c r="AG105" i="46" s="1"/>
  <c r="AC105" i="46"/>
  <c r="W105" i="46"/>
  <c r="V105" i="46"/>
  <c r="U105" i="46"/>
  <c r="T105" i="46"/>
  <c r="S105" i="46"/>
  <c r="R105" i="46"/>
  <c r="Q105" i="46"/>
  <c r="BL104" i="46"/>
  <c r="BJ104" i="46"/>
  <c r="BP104" i="46"/>
  <c r="AV104" i="46"/>
  <c r="AX104" i="46" s="1"/>
  <c r="AY104" i="46" s="1"/>
  <c r="AT104" i="46"/>
  <c r="AS104" i="46"/>
  <c r="BO104" i="46" s="1"/>
  <c r="AQ104" i="46"/>
  <c r="AO104" i="46"/>
  <c r="AP104" i="46" s="1"/>
  <c r="AM104" i="46"/>
  <c r="AL104" i="46"/>
  <c r="AR104" i="46" s="1"/>
  <c r="AK104" i="46"/>
  <c r="AJ104" i="46"/>
  <c r="AI104" i="46"/>
  <c r="AH104" i="46"/>
  <c r="AE104" i="46"/>
  <c r="AF104" i="46" s="1"/>
  <c r="AG104" i="46" s="1"/>
  <c r="AC104" i="46"/>
  <c r="W104" i="46"/>
  <c r="V104" i="46"/>
  <c r="U104" i="46"/>
  <c r="T104" i="46"/>
  <c r="S104" i="46"/>
  <c r="R104" i="46"/>
  <c r="Q104" i="46"/>
  <c r="BL103" i="46"/>
  <c r="BJ103" i="46"/>
  <c r="AV103" i="46"/>
  <c r="AT103" i="46"/>
  <c r="AS103" i="46"/>
  <c r="AQ103" i="46"/>
  <c r="AO103" i="46"/>
  <c r="AP103" i="46" s="1"/>
  <c r="AM103" i="46"/>
  <c r="AL103" i="46"/>
  <c r="AR103" i="46" s="1"/>
  <c r="AK103" i="46"/>
  <c r="AU103" i="46" s="1"/>
  <c r="AJ103" i="46"/>
  <c r="AI103" i="46"/>
  <c r="AH103" i="46"/>
  <c r="AE103" i="46"/>
  <c r="AF103" i="46" s="1"/>
  <c r="AG103" i="46" s="1"/>
  <c r="AC103" i="46"/>
  <c r="W103" i="46"/>
  <c r="V103" i="46"/>
  <c r="U103" i="46"/>
  <c r="T103" i="46"/>
  <c r="S103" i="46"/>
  <c r="R103" i="46"/>
  <c r="Q103" i="46"/>
  <c r="BL102" i="46"/>
  <c r="BJ102" i="46"/>
  <c r="BP102" i="46"/>
  <c r="AV102" i="46"/>
  <c r="AT102" i="46"/>
  <c r="AS102" i="46"/>
  <c r="BO102" i="46" s="1"/>
  <c r="AQ102" i="46"/>
  <c r="AO102" i="46"/>
  <c r="AP102" i="46" s="1"/>
  <c r="AM102" i="46"/>
  <c r="AL102" i="46"/>
  <c r="AR102" i="46" s="1"/>
  <c r="AK102" i="46"/>
  <c r="AU102" i="46" s="1"/>
  <c r="BF102" i="46" s="1"/>
  <c r="AJ102" i="46"/>
  <c r="AI102" i="46"/>
  <c r="AH102" i="46"/>
  <c r="AE102" i="46"/>
  <c r="AC102" i="46"/>
  <c r="W102" i="46"/>
  <c r="V102" i="46"/>
  <c r="U102" i="46"/>
  <c r="T102" i="46"/>
  <c r="S102" i="46"/>
  <c r="R102" i="46"/>
  <c r="Q102" i="46"/>
  <c r="BL101" i="46"/>
  <c r="BJ101" i="46"/>
  <c r="BN101" i="46" s="1"/>
  <c r="BQ101" i="46" s="1"/>
  <c r="Z101" i="46" s="1"/>
  <c r="BP101" i="46"/>
  <c r="AV101" i="46"/>
  <c r="AX101" i="46" s="1"/>
  <c r="AY101" i="46" s="1"/>
  <c r="AT101" i="46"/>
  <c r="AS101" i="46"/>
  <c r="BO101" i="46" s="1"/>
  <c r="AQ101" i="46"/>
  <c r="AO101" i="46"/>
  <c r="AP101" i="46" s="1"/>
  <c r="AM101" i="46"/>
  <c r="AL101" i="46"/>
  <c r="AR101" i="46" s="1"/>
  <c r="AK101" i="46"/>
  <c r="AU101" i="46" s="1"/>
  <c r="BF101" i="46" s="1"/>
  <c r="AJ101" i="46"/>
  <c r="AI101" i="46"/>
  <c r="AH101" i="46"/>
  <c r="AE101" i="46"/>
  <c r="AF101" i="46" s="1"/>
  <c r="AG101" i="46" s="1"/>
  <c r="AC101" i="46"/>
  <c r="W101" i="46"/>
  <c r="V101" i="46"/>
  <c r="U101" i="46"/>
  <c r="T101" i="46"/>
  <c r="S101" i="46"/>
  <c r="R101" i="46"/>
  <c r="Q101" i="46"/>
  <c r="BL100" i="46"/>
  <c r="BJ100" i="46"/>
  <c r="AV100" i="46"/>
  <c r="AX100" i="46" s="1"/>
  <c r="AY100" i="46" s="1"/>
  <c r="AT100" i="46"/>
  <c r="AS100" i="46"/>
  <c r="AQ100" i="46"/>
  <c r="AO100" i="46"/>
  <c r="AP100" i="46" s="1"/>
  <c r="AM100" i="46"/>
  <c r="AL100" i="46"/>
  <c r="AR100" i="46" s="1"/>
  <c r="AK100" i="46"/>
  <c r="AJ100" i="46"/>
  <c r="AI100" i="46"/>
  <c r="AH100" i="46"/>
  <c r="AE100" i="46"/>
  <c r="AF100" i="46" s="1"/>
  <c r="AG100" i="46" s="1"/>
  <c r="AC100" i="46"/>
  <c r="W100" i="46"/>
  <c r="V100" i="46"/>
  <c r="U100" i="46"/>
  <c r="T100" i="46"/>
  <c r="S100" i="46"/>
  <c r="R100" i="46"/>
  <c r="Q100" i="46"/>
  <c r="BL99" i="46"/>
  <c r="BJ99" i="46"/>
  <c r="BG99" i="46"/>
  <c r="BH99" i="46" s="1"/>
  <c r="AX99" i="46"/>
  <c r="AV99" i="46"/>
  <c r="AT99" i="46"/>
  <c r="AS99" i="46"/>
  <c r="BO99" i="46" s="1"/>
  <c r="AQ99" i="46"/>
  <c r="AO99" i="46"/>
  <c r="AP99" i="46" s="1"/>
  <c r="AM99" i="46"/>
  <c r="AL99" i="46"/>
  <c r="AR99" i="46" s="1"/>
  <c r="AK99" i="46"/>
  <c r="BN99" i="46" s="1"/>
  <c r="AJ99" i="46"/>
  <c r="AI99" i="46"/>
  <c r="AH99" i="46"/>
  <c r="AF99" i="46"/>
  <c r="AG99" i="46" s="1"/>
  <c r="AE99" i="46"/>
  <c r="AC99" i="46"/>
  <c r="W99" i="46"/>
  <c r="V99" i="46"/>
  <c r="U99" i="46"/>
  <c r="T99" i="46"/>
  <c r="S99" i="46"/>
  <c r="R99" i="46"/>
  <c r="Q99" i="46"/>
  <c r="BL98" i="46"/>
  <c r="BJ98" i="46"/>
  <c r="AX98" i="46"/>
  <c r="BP98" i="46"/>
  <c r="AV98" i="46"/>
  <c r="AT98" i="46"/>
  <c r="AS98" i="46"/>
  <c r="BO98" i="46" s="1"/>
  <c r="AQ98" i="46"/>
  <c r="AO98" i="46"/>
  <c r="AP98" i="46" s="1"/>
  <c r="AM98" i="46"/>
  <c r="AL98" i="46"/>
  <c r="AR98" i="46" s="1"/>
  <c r="AK98" i="46"/>
  <c r="AJ98" i="46"/>
  <c r="AI98" i="46"/>
  <c r="AH98" i="46"/>
  <c r="AE98" i="46"/>
  <c r="AF98" i="46" s="1"/>
  <c r="AG98" i="46" s="1"/>
  <c r="AC98" i="46"/>
  <c r="W98" i="46"/>
  <c r="V98" i="46"/>
  <c r="U98" i="46"/>
  <c r="T98" i="46"/>
  <c r="S98" i="46"/>
  <c r="R98" i="46"/>
  <c r="Q98" i="46"/>
  <c r="BL97" i="46"/>
  <c r="BJ97" i="46"/>
  <c r="AX97" i="46"/>
  <c r="AY97" i="46" s="1"/>
  <c r="AV97" i="46"/>
  <c r="AT97" i="46"/>
  <c r="AS97" i="46"/>
  <c r="AQ97" i="46"/>
  <c r="AO97" i="46"/>
  <c r="AP97" i="46" s="1"/>
  <c r="AM97" i="46"/>
  <c r="AL97" i="46"/>
  <c r="AR97" i="46" s="1"/>
  <c r="AK97" i="46"/>
  <c r="AU97" i="46" s="1"/>
  <c r="BF97" i="46" s="1"/>
  <c r="AJ97" i="46"/>
  <c r="AI97" i="46"/>
  <c r="AH97" i="46"/>
  <c r="AF97" i="46"/>
  <c r="AG97" i="46" s="1"/>
  <c r="AE97" i="46"/>
  <c r="AC97" i="46"/>
  <c r="W97" i="46"/>
  <c r="V97" i="46"/>
  <c r="U97" i="46"/>
  <c r="T97" i="46"/>
  <c r="S97" i="46"/>
  <c r="R97" i="46"/>
  <c r="Q97" i="46"/>
  <c r="BL96" i="46"/>
  <c r="BJ96" i="46"/>
  <c r="AV96" i="46"/>
  <c r="AX96" i="46" s="1"/>
  <c r="AY96" i="46" s="1"/>
  <c r="AT96" i="46"/>
  <c r="AS96" i="46"/>
  <c r="AQ96" i="46"/>
  <c r="AO96" i="46"/>
  <c r="AP96" i="46" s="1"/>
  <c r="AM96" i="46"/>
  <c r="AL96" i="46"/>
  <c r="AR96" i="46" s="1"/>
  <c r="AK96" i="46"/>
  <c r="AJ96" i="46"/>
  <c r="AI96" i="46"/>
  <c r="AH96" i="46"/>
  <c r="AE96" i="46"/>
  <c r="AC96" i="46"/>
  <c r="W96" i="46"/>
  <c r="V96" i="46"/>
  <c r="U96" i="46"/>
  <c r="T96" i="46"/>
  <c r="S96" i="46"/>
  <c r="R96" i="46"/>
  <c r="Q96" i="46"/>
  <c r="BL95" i="46"/>
  <c r="BJ95" i="46"/>
  <c r="BG95" i="46"/>
  <c r="BH95" i="46" s="1"/>
  <c r="AX95" i="46"/>
  <c r="AY95" i="46" s="1"/>
  <c r="AV95" i="46"/>
  <c r="AT95" i="46"/>
  <c r="AS95" i="46"/>
  <c r="AQ95" i="46"/>
  <c r="AO95" i="46"/>
  <c r="AP95" i="46" s="1"/>
  <c r="AM95" i="46"/>
  <c r="AL95" i="46"/>
  <c r="AR95" i="46" s="1"/>
  <c r="AK95" i="46"/>
  <c r="AJ95" i="46"/>
  <c r="AI95" i="46"/>
  <c r="AH95" i="46"/>
  <c r="AE95" i="46"/>
  <c r="BP95" i="46" s="1"/>
  <c r="AC95" i="46"/>
  <c r="W95" i="46"/>
  <c r="V95" i="46"/>
  <c r="U95" i="46"/>
  <c r="T95" i="46"/>
  <c r="S95" i="46"/>
  <c r="R95" i="46"/>
  <c r="Q95" i="46"/>
  <c r="BL94" i="46"/>
  <c r="BJ94" i="46"/>
  <c r="AX94" i="46"/>
  <c r="AV94" i="46"/>
  <c r="AT94" i="46"/>
  <c r="AS94" i="46"/>
  <c r="BO94" i="46" s="1"/>
  <c r="AQ94" i="46"/>
  <c r="AO94" i="46"/>
  <c r="AP94" i="46" s="1"/>
  <c r="AM94" i="46"/>
  <c r="AL94" i="46"/>
  <c r="AR94" i="46" s="1"/>
  <c r="AK94" i="46"/>
  <c r="AJ94" i="46"/>
  <c r="AI94" i="46"/>
  <c r="AH94" i="46"/>
  <c r="AE94" i="46"/>
  <c r="AF94" i="46" s="1"/>
  <c r="AG94" i="46" s="1"/>
  <c r="AC94" i="46"/>
  <c r="W94" i="46"/>
  <c r="V94" i="46"/>
  <c r="U94" i="46"/>
  <c r="T94" i="46"/>
  <c r="S94" i="46"/>
  <c r="R94" i="46"/>
  <c r="Q94" i="46"/>
  <c r="BL93" i="46"/>
  <c r="BJ93" i="46"/>
  <c r="AV93" i="46"/>
  <c r="AX93" i="46" s="1"/>
  <c r="AY93" i="46" s="1"/>
  <c r="AT93" i="46"/>
  <c r="AS93" i="46"/>
  <c r="BO93" i="46" s="1"/>
  <c r="AQ93" i="46"/>
  <c r="AO93" i="46"/>
  <c r="AP93" i="46" s="1"/>
  <c r="AM93" i="46"/>
  <c r="AL93" i="46"/>
  <c r="AR93" i="46" s="1"/>
  <c r="AK93" i="46"/>
  <c r="AJ93" i="46"/>
  <c r="AI93" i="46"/>
  <c r="AH93" i="46"/>
  <c r="AE93" i="46"/>
  <c r="AF93" i="46" s="1"/>
  <c r="AG93" i="46" s="1"/>
  <c r="AC93" i="46"/>
  <c r="W93" i="46"/>
  <c r="V93" i="46"/>
  <c r="U93" i="46"/>
  <c r="T93" i="46"/>
  <c r="S93" i="46"/>
  <c r="R93" i="46"/>
  <c r="Q93" i="46"/>
  <c r="BL92" i="46"/>
  <c r="BJ92" i="46"/>
  <c r="AV92" i="46"/>
  <c r="AX92" i="46" s="1"/>
  <c r="AT92" i="46"/>
  <c r="AS92" i="46"/>
  <c r="AQ92" i="46"/>
  <c r="AO92" i="46"/>
  <c r="AP92" i="46" s="1"/>
  <c r="AM92" i="46"/>
  <c r="AL92" i="46"/>
  <c r="AR92" i="46" s="1"/>
  <c r="AK92" i="46"/>
  <c r="AU92" i="46" s="1"/>
  <c r="BF92" i="46" s="1"/>
  <c r="AJ92" i="46"/>
  <c r="AI92" i="46"/>
  <c r="AH92" i="46"/>
  <c r="AE92" i="46"/>
  <c r="AC92" i="46"/>
  <c r="W92" i="46"/>
  <c r="V92" i="46"/>
  <c r="U92" i="46"/>
  <c r="T92" i="46"/>
  <c r="S92" i="46"/>
  <c r="R92" i="46"/>
  <c r="Q92" i="46"/>
  <c r="BL91" i="46"/>
  <c r="BJ91" i="46"/>
  <c r="BP91" i="46"/>
  <c r="AV91" i="46"/>
  <c r="AT91" i="46"/>
  <c r="AS91" i="46"/>
  <c r="BO91" i="46" s="1"/>
  <c r="AQ91" i="46"/>
  <c r="AO91" i="46"/>
  <c r="AP91" i="46" s="1"/>
  <c r="AM91" i="46"/>
  <c r="AL91" i="46"/>
  <c r="AR91" i="46" s="1"/>
  <c r="AK91" i="46"/>
  <c r="AJ91" i="46"/>
  <c r="AI91" i="46"/>
  <c r="AH91" i="46"/>
  <c r="AE91" i="46"/>
  <c r="AF91" i="46" s="1"/>
  <c r="AG91" i="46" s="1"/>
  <c r="AC91" i="46"/>
  <c r="W91" i="46"/>
  <c r="V91" i="46"/>
  <c r="U91" i="46"/>
  <c r="T91" i="46"/>
  <c r="S91" i="46"/>
  <c r="R91" i="46"/>
  <c r="Q91" i="46"/>
  <c r="BL90" i="46"/>
  <c r="BJ90" i="46"/>
  <c r="BP90" i="46"/>
  <c r="AV90" i="46"/>
  <c r="AT90" i="46"/>
  <c r="AS90" i="46"/>
  <c r="BO90" i="46" s="1"/>
  <c r="AQ90" i="46"/>
  <c r="AO90" i="46"/>
  <c r="AP90" i="46" s="1"/>
  <c r="AM90" i="46"/>
  <c r="AL90" i="46"/>
  <c r="AR90" i="46" s="1"/>
  <c r="AK90" i="46"/>
  <c r="AU90" i="46" s="1"/>
  <c r="BF90" i="46" s="1"/>
  <c r="AJ90" i="46"/>
  <c r="AI90" i="46"/>
  <c r="AH90" i="46"/>
  <c r="AE90" i="46"/>
  <c r="AF90" i="46" s="1"/>
  <c r="AG90" i="46" s="1"/>
  <c r="AC90" i="46"/>
  <c r="W90" i="46"/>
  <c r="V90" i="46"/>
  <c r="U90" i="46"/>
  <c r="T90" i="46"/>
  <c r="S90" i="46"/>
  <c r="R90" i="46"/>
  <c r="Q90" i="46"/>
  <c r="BL89" i="46"/>
  <c r="BJ89" i="46"/>
  <c r="AV89" i="46"/>
  <c r="AX89" i="46" s="1"/>
  <c r="AY89" i="46" s="1"/>
  <c r="AT89" i="46"/>
  <c r="AS89" i="46"/>
  <c r="AQ89" i="46"/>
  <c r="AO89" i="46"/>
  <c r="AP89" i="46" s="1"/>
  <c r="AM89" i="46"/>
  <c r="AL89" i="46"/>
  <c r="AR89" i="46" s="1"/>
  <c r="AK89" i="46"/>
  <c r="BN89" i="46" s="1"/>
  <c r="AJ89" i="46"/>
  <c r="AI89" i="46"/>
  <c r="AH89" i="46"/>
  <c r="AE89" i="46"/>
  <c r="AF89" i="46" s="1"/>
  <c r="AG89" i="46" s="1"/>
  <c r="AC89" i="46"/>
  <c r="W89" i="46"/>
  <c r="V89" i="46"/>
  <c r="U89" i="46"/>
  <c r="T89" i="46"/>
  <c r="S89" i="46"/>
  <c r="R89" i="46"/>
  <c r="Q89" i="46"/>
  <c r="BL88" i="46"/>
  <c r="BJ88" i="46"/>
  <c r="AV88" i="46"/>
  <c r="AT88" i="46"/>
  <c r="AS88" i="46"/>
  <c r="AQ88" i="46"/>
  <c r="AO88" i="46"/>
  <c r="AP88" i="46" s="1"/>
  <c r="AM88" i="46"/>
  <c r="AL88" i="46"/>
  <c r="AR88" i="46" s="1"/>
  <c r="AK88" i="46"/>
  <c r="AU88" i="46" s="1"/>
  <c r="BF88" i="46" s="1"/>
  <c r="AJ88" i="46"/>
  <c r="AI88" i="46"/>
  <c r="AH88" i="46"/>
  <c r="AE88" i="46"/>
  <c r="AC88" i="46"/>
  <c r="W88" i="46"/>
  <c r="V88" i="46"/>
  <c r="U88" i="46"/>
  <c r="T88" i="46"/>
  <c r="S88" i="46"/>
  <c r="R88" i="46"/>
  <c r="Q88" i="46"/>
  <c r="BL87" i="46"/>
  <c r="BJ87" i="46"/>
  <c r="BP87" i="46"/>
  <c r="AV87" i="46"/>
  <c r="AT87" i="46"/>
  <c r="AS87" i="46"/>
  <c r="BO87" i="46" s="1"/>
  <c r="AQ87" i="46"/>
  <c r="AO87" i="46"/>
  <c r="AP87" i="46" s="1"/>
  <c r="AM87" i="46"/>
  <c r="AL87" i="46"/>
  <c r="AR87" i="46" s="1"/>
  <c r="AK87" i="46"/>
  <c r="AJ87" i="46"/>
  <c r="AI87" i="46"/>
  <c r="AH87" i="46"/>
  <c r="AE87" i="46"/>
  <c r="AF87" i="46" s="1"/>
  <c r="AG87" i="46" s="1"/>
  <c r="AC87" i="46"/>
  <c r="W87" i="46"/>
  <c r="V87" i="46"/>
  <c r="U87" i="46"/>
  <c r="T87" i="46"/>
  <c r="S87" i="46"/>
  <c r="R87" i="46"/>
  <c r="Q87" i="46"/>
  <c r="BL86" i="46"/>
  <c r="BJ86" i="46"/>
  <c r="BP86" i="46"/>
  <c r="AV86" i="46"/>
  <c r="AX86" i="46" s="1"/>
  <c r="AY86" i="46" s="1"/>
  <c r="AT86" i="46"/>
  <c r="AS86" i="46"/>
  <c r="AQ86" i="46"/>
  <c r="AO86" i="46"/>
  <c r="AP86" i="46" s="1"/>
  <c r="AM86" i="46"/>
  <c r="AL86" i="46"/>
  <c r="AR86" i="46" s="1"/>
  <c r="AK86" i="46"/>
  <c r="AJ86" i="46"/>
  <c r="AI86" i="46"/>
  <c r="AH86" i="46"/>
  <c r="AE86" i="46"/>
  <c r="AF86" i="46" s="1"/>
  <c r="AG86" i="46" s="1"/>
  <c r="AC86" i="46"/>
  <c r="W86" i="46"/>
  <c r="V86" i="46"/>
  <c r="U86" i="46"/>
  <c r="T86" i="46"/>
  <c r="S86" i="46"/>
  <c r="R86" i="46"/>
  <c r="Q86" i="46"/>
  <c r="BL85" i="46"/>
  <c r="BJ85" i="46"/>
  <c r="BG85" i="46"/>
  <c r="BH85" i="46" s="1"/>
  <c r="AV85" i="46"/>
  <c r="AX85" i="46" s="1"/>
  <c r="AT85" i="46"/>
  <c r="AS85" i="46"/>
  <c r="AQ85" i="46"/>
  <c r="AO85" i="46"/>
  <c r="AP85" i="46" s="1"/>
  <c r="AM85" i="46"/>
  <c r="AL85" i="46"/>
  <c r="AR85" i="46" s="1"/>
  <c r="AK85" i="46"/>
  <c r="AJ85" i="46"/>
  <c r="AI85" i="46"/>
  <c r="AH85" i="46"/>
  <c r="AE85" i="46"/>
  <c r="AF85" i="46" s="1"/>
  <c r="AG85" i="46" s="1"/>
  <c r="AC85" i="46"/>
  <c r="W85" i="46"/>
  <c r="V85" i="46"/>
  <c r="U85" i="46"/>
  <c r="T85" i="46"/>
  <c r="S85" i="46"/>
  <c r="R85" i="46"/>
  <c r="Q85" i="46"/>
  <c r="BL84" i="46"/>
  <c r="BJ84" i="46"/>
  <c r="AV84" i="46"/>
  <c r="AX84" i="46" s="1"/>
  <c r="AY84" i="46" s="1"/>
  <c r="AT84" i="46"/>
  <c r="AS84" i="46"/>
  <c r="AQ84" i="46"/>
  <c r="AO84" i="46"/>
  <c r="AP84" i="46" s="1"/>
  <c r="AM84" i="46"/>
  <c r="AL84" i="46"/>
  <c r="AR84" i="46" s="1"/>
  <c r="AK84" i="46"/>
  <c r="AJ84" i="46"/>
  <c r="AI84" i="46"/>
  <c r="AH84" i="46"/>
  <c r="AE84" i="46"/>
  <c r="AF84" i="46" s="1"/>
  <c r="AG84" i="46" s="1"/>
  <c r="AC84" i="46"/>
  <c r="W84" i="46"/>
  <c r="V84" i="46"/>
  <c r="U84" i="46"/>
  <c r="T84" i="46"/>
  <c r="S84" i="46"/>
  <c r="R84" i="46"/>
  <c r="Q84" i="46"/>
  <c r="BL83" i="46"/>
  <c r="BJ83" i="46"/>
  <c r="BP83" i="46"/>
  <c r="AV83" i="46"/>
  <c r="AT83" i="46"/>
  <c r="AS83" i="46"/>
  <c r="BO83" i="46" s="1"/>
  <c r="AQ83" i="46"/>
  <c r="AO83" i="46"/>
  <c r="AP83" i="46" s="1"/>
  <c r="AM83" i="46"/>
  <c r="AL83" i="46"/>
  <c r="AR83" i="46" s="1"/>
  <c r="AK83" i="46"/>
  <c r="AJ83" i="46"/>
  <c r="AI83" i="46"/>
  <c r="AH83" i="46"/>
  <c r="AE83" i="46"/>
  <c r="AF83" i="46" s="1"/>
  <c r="AG83" i="46" s="1"/>
  <c r="AC83" i="46"/>
  <c r="W83" i="46"/>
  <c r="V83" i="46"/>
  <c r="U83" i="46"/>
  <c r="T83" i="46"/>
  <c r="S83" i="46"/>
  <c r="R83" i="46"/>
  <c r="Q83" i="46"/>
  <c r="BL82" i="46"/>
  <c r="BJ82" i="46"/>
  <c r="AV82" i="46"/>
  <c r="AX82" i="46" s="1"/>
  <c r="AY82" i="46" s="1"/>
  <c r="AT82" i="46"/>
  <c r="AS82" i="46"/>
  <c r="AQ82" i="46"/>
  <c r="AO82" i="46"/>
  <c r="AP82" i="46" s="1"/>
  <c r="AM82" i="46"/>
  <c r="AL82" i="46"/>
  <c r="AR82" i="46" s="1"/>
  <c r="AK82" i="46"/>
  <c r="AJ82" i="46"/>
  <c r="AI82" i="46"/>
  <c r="AH82" i="46"/>
  <c r="AE82" i="46"/>
  <c r="AF82" i="46" s="1"/>
  <c r="AG82" i="46" s="1"/>
  <c r="AC82" i="46"/>
  <c r="W82" i="46"/>
  <c r="V82" i="46"/>
  <c r="U82" i="46"/>
  <c r="T82" i="46"/>
  <c r="S82" i="46"/>
  <c r="R82" i="46"/>
  <c r="Q82" i="46"/>
  <c r="BL81" i="46"/>
  <c r="BJ81" i="46"/>
  <c r="AV81" i="46"/>
  <c r="AT81" i="46"/>
  <c r="AS81" i="46"/>
  <c r="BO81" i="46" s="1"/>
  <c r="AQ81" i="46"/>
  <c r="AO81" i="46"/>
  <c r="AP81" i="46" s="1"/>
  <c r="AM81" i="46"/>
  <c r="AL81" i="46"/>
  <c r="AR81" i="46" s="1"/>
  <c r="AK81" i="46"/>
  <c r="AJ81" i="46"/>
  <c r="AI81" i="46"/>
  <c r="AH81" i="46"/>
  <c r="AE81" i="46"/>
  <c r="AF81" i="46" s="1"/>
  <c r="AG81" i="46" s="1"/>
  <c r="AC81" i="46"/>
  <c r="W81" i="46"/>
  <c r="V81" i="46"/>
  <c r="U81" i="46"/>
  <c r="T81" i="46"/>
  <c r="S81" i="46"/>
  <c r="R81" i="46"/>
  <c r="Q81" i="46"/>
  <c r="BL80" i="46"/>
  <c r="BJ80" i="46"/>
  <c r="AV80" i="46"/>
  <c r="AX80" i="46" s="1"/>
  <c r="AY80" i="46" s="1"/>
  <c r="AT80" i="46"/>
  <c r="AS80" i="46"/>
  <c r="BO80" i="46" s="1"/>
  <c r="AQ80" i="46"/>
  <c r="AO80" i="46"/>
  <c r="AP80" i="46" s="1"/>
  <c r="AM80" i="46"/>
  <c r="AL80" i="46"/>
  <c r="AR80" i="46" s="1"/>
  <c r="AK80" i="46"/>
  <c r="AJ80" i="46"/>
  <c r="AI80" i="46"/>
  <c r="AH80" i="46"/>
  <c r="AE80" i="46"/>
  <c r="AF80" i="46" s="1"/>
  <c r="AG80" i="46" s="1"/>
  <c r="AC80" i="46"/>
  <c r="W80" i="46"/>
  <c r="V80" i="46"/>
  <c r="U80" i="46"/>
  <c r="T80" i="46"/>
  <c r="S80" i="46"/>
  <c r="R80" i="46"/>
  <c r="Q80" i="46"/>
  <c r="BL79" i="46"/>
  <c r="BJ79" i="46"/>
  <c r="AV79" i="46"/>
  <c r="AX79" i="46" s="1"/>
  <c r="AY79" i="46" s="1"/>
  <c r="AT79" i="46"/>
  <c r="AS79" i="46"/>
  <c r="AQ79" i="46"/>
  <c r="AO79" i="46"/>
  <c r="AP79" i="46" s="1"/>
  <c r="AM79" i="46"/>
  <c r="AL79" i="46"/>
  <c r="AR79" i="46" s="1"/>
  <c r="AK79" i="46"/>
  <c r="AJ79" i="46"/>
  <c r="AI79" i="46"/>
  <c r="AH79" i="46"/>
  <c r="AE79" i="46"/>
  <c r="AF79" i="46" s="1"/>
  <c r="AG79" i="46" s="1"/>
  <c r="AC79" i="46"/>
  <c r="W79" i="46"/>
  <c r="V79" i="46"/>
  <c r="U79" i="46"/>
  <c r="T79" i="46"/>
  <c r="S79" i="46"/>
  <c r="R79" i="46"/>
  <c r="Q79" i="46"/>
  <c r="BL78" i="46"/>
  <c r="BJ78" i="46"/>
  <c r="AX78" i="46"/>
  <c r="AY78" i="46" s="1"/>
  <c r="AV78" i="46"/>
  <c r="AT78" i="46"/>
  <c r="AS78" i="46"/>
  <c r="AQ78" i="46"/>
  <c r="AO78" i="46"/>
  <c r="AP78" i="46" s="1"/>
  <c r="AM78" i="46"/>
  <c r="AL78" i="46"/>
  <c r="AR78" i="46" s="1"/>
  <c r="AK78" i="46"/>
  <c r="AJ78" i="46"/>
  <c r="AI78" i="46"/>
  <c r="AH78" i="46"/>
  <c r="AE78" i="46"/>
  <c r="AF78" i="46" s="1"/>
  <c r="AG78" i="46" s="1"/>
  <c r="AC78" i="46"/>
  <c r="W78" i="46"/>
  <c r="V78" i="46"/>
  <c r="U78" i="46"/>
  <c r="T78" i="46"/>
  <c r="S78" i="46"/>
  <c r="R78" i="46"/>
  <c r="Q78" i="46"/>
  <c r="BL77" i="46"/>
  <c r="BJ77" i="46"/>
  <c r="BP77" i="46"/>
  <c r="AV77" i="46"/>
  <c r="AX77" i="46" s="1"/>
  <c r="AY77" i="46" s="1"/>
  <c r="AT77" i="46"/>
  <c r="AS77" i="46"/>
  <c r="BO77" i="46" s="1"/>
  <c r="AQ77" i="46"/>
  <c r="AO77" i="46"/>
  <c r="AP77" i="46" s="1"/>
  <c r="AM77" i="46"/>
  <c r="AL77" i="46"/>
  <c r="AR77" i="46" s="1"/>
  <c r="AK77" i="46"/>
  <c r="AJ77" i="46"/>
  <c r="AI77" i="46"/>
  <c r="AH77" i="46"/>
  <c r="AE77" i="46"/>
  <c r="AF77" i="46" s="1"/>
  <c r="AG77" i="46" s="1"/>
  <c r="AC77" i="46"/>
  <c r="W77" i="46"/>
  <c r="V77" i="46"/>
  <c r="U77" i="46"/>
  <c r="T77" i="46"/>
  <c r="S77" i="46"/>
  <c r="R77" i="46"/>
  <c r="Q77" i="46"/>
  <c r="BL76" i="46"/>
  <c r="BJ76" i="46"/>
  <c r="AX76" i="46"/>
  <c r="AY76" i="46" s="1"/>
  <c r="AV76" i="46"/>
  <c r="AT76" i="46"/>
  <c r="AS76" i="46"/>
  <c r="BO76" i="46" s="1"/>
  <c r="AQ76" i="46"/>
  <c r="AO76" i="46"/>
  <c r="AP76" i="46" s="1"/>
  <c r="AM76" i="46"/>
  <c r="AL76" i="46"/>
  <c r="AR76" i="46" s="1"/>
  <c r="AK76" i="46"/>
  <c r="AU76" i="46" s="1"/>
  <c r="BF76" i="46" s="1"/>
  <c r="AJ76" i="46"/>
  <c r="AI76" i="46"/>
  <c r="AH76" i="46"/>
  <c r="AE76" i="46"/>
  <c r="AC76" i="46"/>
  <c r="W76" i="46"/>
  <c r="V76" i="46"/>
  <c r="U76" i="46"/>
  <c r="T76" i="46"/>
  <c r="S76" i="46"/>
  <c r="R76" i="46"/>
  <c r="Q76" i="46"/>
  <c r="BL75" i="46"/>
  <c r="BJ75" i="46"/>
  <c r="AV75" i="46"/>
  <c r="AT75" i="46"/>
  <c r="AS75" i="46"/>
  <c r="BO75" i="46" s="1"/>
  <c r="AQ75" i="46"/>
  <c r="AO75" i="46"/>
  <c r="AP75" i="46" s="1"/>
  <c r="AM75" i="46"/>
  <c r="AL75" i="46"/>
  <c r="AR75" i="46" s="1"/>
  <c r="AK75" i="46"/>
  <c r="AJ75" i="46"/>
  <c r="AI75" i="46"/>
  <c r="AH75" i="46"/>
  <c r="AE75" i="46"/>
  <c r="AF75" i="46" s="1"/>
  <c r="AG75" i="46" s="1"/>
  <c r="AC75" i="46"/>
  <c r="W75" i="46"/>
  <c r="V75" i="46"/>
  <c r="U75" i="46"/>
  <c r="T75" i="46"/>
  <c r="S75" i="46"/>
  <c r="R75" i="46"/>
  <c r="Q75" i="46"/>
  <c r="BL74" i="46"/>
  <c r="BJ74" i="46"/>
  <c r="BG74" i="46"/>
  <c r="BH74" i="46" s="1"/>
  <c r="AV74" i="46"/>
  <c r="AT74" i="46"/>
  <c r="AS74" i="46"/>
  <c r="AQ74" i="46"/>
  <c r="AO74" i="46"/>
  <c r="AP74" i="46" s="1"/>
  <c r="AM74" i="46"/>
  <c r="AL74" i="46"/>
  <c r="AR74" i="46" s="1"/>
  <c r="AK74" i="46"/>
  <c r="AJ74" i="46"/>
  <c r="AI74" i="46"/>
  <c r="AH74" i="46"/>
  <c r="AE74" i="46"/>
  <c r="AF74" i="46" s="1"/>
  <c r="AG74" i="46" s="1"/>
  <c r="AC74" i="46"/>
  <c r="W74" i="46"/>
  <c r="V74" i="46"/>
  <c r="U74" i="46"/>
  <c r="T74" i="46"/>
  <c r="S74" i="46"/>
  <c r="R74" i="46"/>
  <c r="Q74" i="46"/>
  <c r="BL73" i="46"/>
  <c r="BJ73" i="46"/>
  <c r="BP73" i="46"/>
  <c r="AV73" i="46"/>
  <c r="AX73" i="46" s="1"/>
  <c r="AT73" i="46"/>
  <c r="AS73" i="46"/>
  <c r="AQ73" i="46"/>
  <c r="AO73" i="46"/>
  <c r="AP73" i="46" s="1"/>
  <c r="AM73" i="46"/>
  <c r="AL73" i="46"/>
  <c r="AR73" i="46" s="1"/>
  <c r="AK73" i="46"/>
  <c r="AJ73" i="46"/>
  <c r="AI73" i="46"/>
  <c r="AH73" i="46"/>
  <c r="AE73" i="46"/>
  <c r="AF73" i="46" s="1"/>
  <c r="AG73" i="46" s="1"/>
  <c r="AC73" i="46"/>
  <c r="W73" i="46"/>
  <c r="V73" i="46"/>
  <c r="U73" i="46"/>
  <c r="T73" i="46"/>
  <c r="S73" i="46"/>
  <c r="R73" i="46"/>
  <c r="Q73" i="46"/>
  <c r="BL72" i="46"/>
  <c r="BJ72" i="46"/>
  <c r="BG72" i="46"/>
  <c r="BH72" i="46" s="1"/>
  <c r="AX72" i="46"/>
  <c r="BP72" i="46"/>
  <c r="AV72" i="46"/>
  <c r="AT72" i="46"/>
  <c r="AS72" i="46"/>
  <c r="AQ72" i="46"/>
  <c r="AO72" i="46"/>
  <c r="AP72" i="46" s="1"/>
  <c r="AM72" i="46"/>
  <c r="AL72" i="46"/>
  <c r="AR72" i="46" s="1"/>
  <c r="AK72" i="46"/>
  <c r="AU72" i="46" s="1"/>
  <c r="AJ72" i="46"/>
  <c r="AI72" i="46"/>
  <c r="AH72" i="46"/>
  <c r="AE72" i="46"/>
  <c r="AF72" i="46" s="1"/>
  <c r="AG72" i="46" s="1"/>
  <c r="AC72" i="46"/>
  <c r="W72" i="46"/>
  <c r="V72" i="46"/>
  <c r="U72" i="46"/>
  <c r="T72" i="46"/>
  <c r="S72" i="46"/>
  <c r="R72" i="46"/>
  <c r="Q72" i="46"/>
  <c r="BL71" i="46"/>
  <c r="BJ71" i="46"/>
  <c r="AV71" i="46"/>
  <c r="AX71" i="46" s="1"/>
  <c r="AY71" i="46" s="1"/>
  <c r="AT71" i="46"/>
  <c r="AS71" i="46"/>
  <c r="BO71" i="46" s="1"/>
  <c r="AQ71" i="46"/>
  <c r="AO71" i="46"/>
  <c r="AP71" i="46" s="1"/>
  <c r="AM71" i="46"/>
  <c r="AL71" i="46"/>
  <c r="AR71" i="46" s="1"/>
  <c r="AK71" i="46"/>
  <c r="AJ71" i="46"/>
  <c r="AI71" i="46"/>
  <c r="AH71" i="46"/>
  <c r="AE71" i="46"/>
  <c r="AF71" i="46" s="1"/>
  <c r="AG71" i="46" s="1"/>
  <c r="AC71" i="46"/>
  <c r="W71" i="46"/>
  <c r="V71" i="46"/>
  <c r="U71" i="46"/>
  <c r="T71" i="46"/>
  <c r="S71" i="46"/>
  <c r="R71" i="46"/>
  <c r="Q71" i="46"/>
  <c r="BL70" i="46"/>
  <c r="BJ70" i="46"/>
  <c r="AV70" i="46"/>
  <c r="AT70" i="46"/>
  <c r="AS70" i="46"/>
  <c r="BO70" i="46" s="1"/>
  <c r="AQ70" i="46"/>
  <c r="AO70" i="46"/>
  <c r="AP70" i="46" s="1"/>
  <c r="AM70" i="46"/>
  <c r="AL70" i="46"/>
  <c r="AR70" i="46" s="1"/>
  <c r="AK70" i="46"/>
  <c r="AU70" i="46" s="1"/>
  <c r="BF70" i="46" s="1"/>
  <c r="AJ70" i="46"/>
  <c r="AI70" i="46"/>
  <c r="AH70" i="46"/>
  <c r="AF70" i="46"/>
  <c r="AG70" i="46" s="1"/>
  <c r="AE70" i="46"/>
  <c r="AC70" i="46"/>
  <c r="W70" i="46"/>
  <c r="V70" i="46"/>
  <c r="U70" i="46"/>
  <c r="T70" i="46"/>
  <c r="S70" i="46"/>
  <c r="R70" i="46"/>
  <c r="Q70" i="46"/>
  <c r="BL69" i="46"/>
  <c r="BJ69" i="46"/>
  <c r="AV69" i="46"/>
  <c r="AX69" i="46" s="1"/>
  <c r="AT69" i="46"/>
  <c r="AS69" i="46"/>
  <c r="BO69" i="46" s="1"/>
  <c r="AQ69" i="46"/>
  <c r="AO69" i="46"/>
  <c r="AP69" i="46" s="1"/>
  <c r="AM69" i="46"/>
  <c r="AL69" i="46"/>
  <c r="AR69" i="46" s="1"/>
  <c r="AK69" i="46"/>
  <c r="AJ69" i="46"/>
  <c r="AI69" i="46"/>
  <c r="AH69" i="46"/>
  <c r="AE69" i="46"/>
  <c r="AF69" i="46" s="1"/>
  <c r="AG69" i="46" s="1"/>
  <c r="AC69" i="46"/>
  <c r="W69" i="46"/>
  <c r="V69" i="46"/>
  <c r="U69" i="46"/>
  <c r="T69" i="46"/>
  <c r="S69" i="46"/>
  <c r="R69" i="46"/>
  <c r="Q69" i="46"/>
  <c r="BL68" i="46"/>
  <c r="BJ68" i="46"/>
  <c r="AV68" i="46"/>
  <c r="AX68" i="46" s="1"/>
  <c r="AY68" i="46" s="1"/>
  <c r="AT68" i="46"/>
  <c r="AS68" i="46"/>
  <c r="AQ68" i="46"/>
  <c r="AO68" i="46"/>
  <c r="AP68" i="46" s="1"/>
  <c r="AM68" i="46"/>
  <c r="AL68" i="46"/>
  <c r="AR68" i="46" s="1"/>
  <c r="AK68" i="46"/>
  <c r="AU68" i="46" s="1"/>
  <c r="BF68" i="46" s="1"/>
  <c r="AJ68" i="46"/>
  <c r="AI68" i="46"/>
  <c r="AH68" i="46"/>
  <c r="AE68" i="46"/>
  <c r="AC68" i="46"/>
  <c r="W68" i="46"/>
  <c r="V68" i="46"/>
  <c r="U68" i="46"/>
  <c r="T68" i="46"/>
  <c r="S68" i="46"/>
  <c r="R68" i="46"/>
  <c r="Q68" i="46"/>
  <c r="BL67" i="46"/>
  <c r="BJ67" i="46"/>
  <c r="BP67" i="46"/>
  <c r="AV67" i="46"/>
  <c r="AX67" i="46" s="1"/>
  <c r="AT67" i="46"/>
  <c r="AS67" i="46"/>
  <c r="BO67" i="46" s="1"/>
  <c r="AQ67" i="46"/>
  <c r="AO67" i="46"/>
  <c r="AP67" i="46" s="1"/>
  <c r="AM67" i="46"/>
  <c r="AL67" i="46"/>
  <c r="AR67" i="46" s="1"/>
  <c r="AK67" i="46"/>
  <c r="AJ67" i="46"/>
  <c r="AI67" i="46"/>
  <c r="AH67" i="46"/>
  <c r="AF67" i="46"/>
  <c r="AG67" i="46" s="1"/>
  <c r="AE67" i="46"/>
  <c r="AC67" i="46"/>
  <c r="W67" i="46"/>
  <c r="V67" i="46"/>
  <c r="U67" i="46"/>
  <c r="T67" i="46"/>
  <c r="S67" i="46"/>
  <c r="R67" i="46"/>
  <c r="Q67" i="46"/>
  <c r="BL66" i="46"/>
  <c r="BJ66" i="46"/>
  <c r="AV66" i="46"/>
  <c r="AT66" i="46"/>
  <c r="AS66" i="46"/>
  <c r="AQ66" i="46"/>
  <c r="AP66" i="46"/>
  <c r="AO66" i="46"/>
  <c r="AM66" i="46"/>
  <c r="AL66" i="46"/>
  <c r="AR66" i="46" s="1"/>
  <c r="AK66" i="46"/>
  <c r="AU66" i="46" s="1"/>
  <c r="BF66" i="46" s="1"/>
  <c r="AJ66" i="46"/>
  <c r="AI66" i="46"/>
  <c r="AH66" i="46"/>
  <c r="AE66" i="46"/>
  <c r="AF66" i="46" s="1"/>
  <c r="AG66" i="46" s="1"/>
  <c r="AC66" i="46"/>
  <c r="W66" i="46"/>
  <c r="V66" i="46"/>
  <c r="U66" i="46"/>
  <c r="T66" i="46"/>
  <c r="S66" i="46"/>
  <c r="R66" i="46"/>
  <c r="Q66" i="46"/>
  <c r="BL65" i="46"/>
  <c r="BJ65" i="46"/>
  <c r="BP65" i="46"/>
  <c r="AV65" i="46"/>
  <c r="AX65" i="46" s="1"/>
  <c r="AT65" i="46"/>
  <c r="AS65" i="46"/>
  <c r="BO65" i="46" s="1"/>
  <c r="AQ65" i="46"/>
  <c r="AO65" i="46"/>
  <c r="AP65" i="46" s="1"/>
  <c r="AM65" i="46"/>
  <c r="AL65" i="46"/>
  <c r="AR65" i="46" s="1"/>
  <c r="AK65" i="46"/>
  <c r="AU65" i="46" s="1"/>
  <c r="AJ65" i="46"/>
  <c r="AI65" i="46"/>
  <c r="AH65" i="46"/>
  <c r="AE65" i="46"/>
  <c r="AF65" i="46" s="1"/>
  <c r="AG65" i="46" s="1"/>
  <c r="AC65" i="46"/>
  <c r="W65" i="46"/>
  <c r="V65" i="46"/>
  <c r="U65" i="46"/>
  <c r="T65" i="46"/>
  <c r="S65" i="46"/>
  <c r="R65" i="46"/>
  <c r="Q65" i="46"/>
  <c r="BL64" i="46"/>
  <c r="BJ64" i="46"/>
  <c r="AV64" i="46"/>
  <c r="AX64" i="46" s="1"/>
  <c r="AY64" i="46" s="1"/>
  <c r="AT64" i="46"/>
  <c r="AS64" i="46"/>
  <c r="BO64" i="46" s="1"/>
  <c r="AQ64" i="46"/>
  <c r="AO64" i="46"/>
  <c r="AP64" i="46" s="1"/>
  <c r="AM64" i="46"/>
  <c r="AL64" i="46"/>
  <c r="AR64" i="46" s="1"/>
  <c r="AK64" i="46"/>
  <c r="AU64" i="46" s="1"/>
  <c r="BF64" i="46" s="1"/>
  <c r="AJ64" i="46"/>
  <c r="AI64" i="46"/>
  <c r="AH64" i="46"/>
  <c r="AE64" i="46"/>
  <c r="AF64" i="46" s="1"/>
  <c r="AG64" i="46" s="1"/>
  <c r="AC64" i="46"/>
  <c r="W64" i="46"/>
  <c r="V64" i="46"/>
  <c r="U64" i="46"/>
  <c r="T64" i="46"/>
  <c r="S64" i="46"/>
  <c r="R64" i="46"/>
  <c r="Q64" i="46"/>
  <c r="BL63" i="46"/>
  <c r="BJ63" i="46"/>
  <c r="AV63" i="46"/>
  <c r="AX63" i="46" s="1"/>
  <c r="AT63" i="46"/>
  <c r="AS63" i="46"/>
  <c r="AQ63" i="46"/>
  <c r="AO63" i="46"/>
  <c r="AP63" i="46" s="1"/>
  <c r="AM63" i="46"/>
  <c r="AL63" i="46"/>
  <c r="AR63" i="46" s="1"/>
  <c r="AK63" i="46"/>
  <c r="AU63" i="46" s="1"/>
  <c r="BF63" i="46" s="1"/>
  <c r="AJ63" i="46"/>
  <c r="AI63" i="46"/>
  <c r="AH63" i="46"/>
  <c r="AE63" i="46"/>
  <c r="AF63" i="46" s="1"/>
  <c r="AG63" i="46" s="1"/>
  <c r="AC63" i="46"/>
  <c r="W63" i="46"/>
  <c r="V63" i="46"/>
  <c r="U63" i="46"/>
  <c r="T63" i="46"/>
  <c r="S63" i="46"/>
  <c r="R63" i="46"/>
  <c r="Q63" i="46"/>
  <c r="BL62" i="46"/>
  <c r="BJ62" i="46"/>
  <c r="AV62" i="46"/>
  <c r="AT62" i="46"/>
  <c r="AS62" i="46"/>
  <c r="AQ62" i="46"/>
  <c r="AO62" i="46"/>
  <c r="AP62" i="46" s="1"/>
  <c r="AM62" i="46"/>
  <c r="AL62" i="46"/>
  <c r="AR62" i="46" s="1"/>
  <c r="AK62" i="46"/>
  <c r="AU62" i="46" s="1"/>
  <c r="BF62" i="46" s="1"/>
  <c r="AJ62" i="46"/>
  <c r="AI62" i="46"/>
  <c r="AH62" i="46"/>
  <c r="AE62" i="46"/>
  <c r="AF62" i="46" s="1"/>
  <c r="AG62" i="46" s="1"/>
  <c r="AC62" i="46"/>
  <c r="W62" i="46"/>
  <c r="V62" i="46"/>
  <c r="U62" i="46"/>
  <c r="T62" i="46"/>
  <c r="S62" i="46"/>
  <c r="R62" i="46"/>
  <c r="Q62" i="46"/>
  <c r="BL61" i="46"/>
  <c r="BJ61" i="46"/>
  <c r="BP61" i="46"/>
  <c r="AV61" i="46"/>
  <c r="AX61" i="46" s="1"/>
  <c r="AT61" i="46"/>
  <c r="AS61" i="46"/>
  <c r="AQ61" i="46"/>
  <c r="AO61" i="46"/>
  <c r="AP61" i="46" s="1"/>
  <c r="AM61" i="46"/>
  <c r="AL61" i="46"/>
  <c r="AR61" i="46" s="1"/>
  <c r="AK61" i="46"/>
  <c r="AJ61" i="46"/>
  <c r="AI61" i="46"/>
  <c r="AH61" i="46"/>
  <c r="AE61" i="46"/>
  <c r="AF61" i="46" s="1"/>
  <c r="AG61" i="46" s="1"/>
  <c r="AC61" i="46"/>
  <c r="W61" i="46"/>
  <c r="V61" i="46"/>
  <c r="U61" i="46"/>
  <c r="T61" i="46"/>
  <c r="S61" i="46"/>
  <c r="R61" i="46"/>
  <c r="Q61" i="46"/>
  <c r="BL60" i="46"/>
  <c r="BJ60" i="46"/>
  <c r="AV60" i="46"/>
  <c r="AX60" i="46" s="1"/>
  <c r="AT60" i="46"/>
  <c r="AS60" i="46"/>
  <c r="AQ60" i="46"/>
  <c r="AO60" i="46"/>
  <c r="AP60" i="46" s="1"/>
  <c r="AM60" i="46"/>
  <c r="AL60" i="46"/>
  <c r="AR60" i="46" s="1"/>
  <c r="AK60" i="46"/>
  <c r="AU60" i="46" s="1"/>
  <c r="AJ60" i="46"/>
  <c r="AI60" i="46"/>
  <c r="AH60" i="46"/>
  <c r="AE60" i="46"/>
  <c r="AF60" i="46" s="1"/>
  <c r="AG60" i="46" s="1"/>
  <c r="AC60" i="46"/>
  <c r="W60" i="46"/>
  <c r="V60" i="46"/>
  <c r="U60" i="46"/>
  <c r="T60" i="46"/>
  <c r="S60" i="46"/>
  <c r="R60" i="46"/>
  <c r="Q60" i="46"/>
  <c r="BL59" i="46"/>
  <c r="BJ59" i="46"/>
  <c r="AV59" i="46"/>
  <c r="AX59" i="46" s="1"/>
  <c r="AY59" i="46" s="1"/>
  <c r="AT59" i="46"/>
  <c r="AS59" i="46"/>
  <c r="AQ59" i="46"/>
  <c r="AO59" i="46"/>
  <c r="AP59" i="46" s="1"/>
  <c r="AM59" i="46"/>
  <c r="AL59" i="46"/>
  <c r="AR59" i="46" s="1"/>
  <c r="AK59" i="46"/>
  <c r="AJ59" i="46"/>
  <c r="AI59" i="46"/>
  <c r="AH59" i="46"/>
  <c r="AE59" i="46"/>
  <c r="AF59" i="46" s="1"/>
  <c r="AG59" i="46" s="1"/>
  <c r="AC59" i="46"/>
  <c r="W59" i="46"/>
  <c r="V59" i="46"/>
  <c r="U59" i="46"/>
  <c r="T59" i="46"/>
  <c r="S59" i="46"/>
  <c r="R59" i="46"/>
  <c r="Q59" i="46"/>
  <c r="BL58" i="46"/>
  <c r="BJ58" i="46"/>
  <c r="AV58" i="46"/>
  <c r="AX58" i="46" s="1"/>
  <c r="AY58" i="46" s="1"/>
  <c r="AT58" i="46"/>
  <c r="AS58" i="46"/>
  <c r="AQ58" i="46"/>
  <c r="AO58" i="46"/>
  <c r="AP58" i="46" s="1"/>
  <c r="AM58" i="46"/>
  <c r="AL58" i="46"/>
  <c r="AR58" i="46" s="1"/>
  <c r="AK58" i="46"/>
  <c r="AJ58" i="46"/>
  <c r="AI58" i="46"/>
  <c r="AH58" i="46"/>
  <c r="AE58" i="46"/>
  <c r="AF58" i="46" s="1"/>
  <c r="AG58" i="46" s="1"/>
  <c r="AC58" i="46"/>
  <c r="W58" i="46"/>
  <c r="V58" i="46"/>
  <c r="U58" i="46"/>
  <c r="T58" i="46"/>
  <c r="S58" i="46"/>
  <c r="R58" i="46"/>
  <c r="Q58" i="46"/>
  <c r="BL57" i="46"/>
  <c r="BJ57" i="46"/>
  <c r="AV57" i="46"/>
  <c r="AX57" i="46" s="1"/>
  <c r="AY57" i="46" s="1"/>
  <c r="AT57" i="46"/>
  <c r="AS57" i="46"/>
  <c r="AQ57" i="46"/>
  <c r="AO57" i="46"/>
  <c r="AP57" i="46" s="1"/>
  <c r="AM57" i="46"/>
  <c r="AL57" i="46"/>
  <c r="AR57" i="46" s="1"/>
  <c r="AK57" i="46"/>
  <c r="AJ57" i="46"/>
  <c r="AI57" i="46"/>
  <c r="AH57" i="46"/>
  <c r="AE57" i="46"/>
  <c r="AF57" i="46" s="1"/>
  <c r="AG57" i="46" s="1"/>
  <c r="AC57" i="46"/>
  <c r="W57" i="46"/>
  <c r="V57" i="46"/>
  <c r="U57" i="46"/>
  <c r="T57" i="46"/>
  <c r="S57" i="46"/>
  <c r="R57" i="46"/>
  <c r="Q57" i="46"/>
  <c r="BL56" i="46"/>
  <c r="BJ56" i="46"/>
  <c r="AX56" i="46"/>
  <c r="AY56" i="46" s="1"/>
  <c r="AV56" i="46"/>
  <c r="AT56" i="46"/>
  <c r="AS56" i="46"/>
  <c r="BO56" i="46" s="1"/>
  <c r="AQ56" i="46"/>
  <c r="AO56" i="46"/>
  <c r="AP56" i="46" s="1"/>
  <c r="AM56" i="46"/>
  <c r="AL56" i="46"/>
  <c r="AR56" i="46" s="1"/>
  <c r="AK56" i="46"/>
  <c r="AJ56" i="46"/>
  <c r="AI56" i="46"/>
  <c r="AH56" i="46"/>
  <c r="AE56" i="46"/>
  <c r="AC56" i="46"/>
  <c r="W56" i="46"/>
  <c r="V56" i="46"/>
  <c r="U56" i="46"/>
  <c r="T56" i="46"/>
  <c r="S56" i="46"/>
  <c r="R56" i="46"/>
  <c r="Q56" i="46"/>
  <c r="BL55" i="46"/>
  <c r="BJ55" i="46"/>
  <c r="AV55" i="46"/>
  <c r="AT55" i="46"/>
  <c r="AS55" i="46"/>
  <c r="BO55" i="46" s="1"/>
  <c r="AQ55" i="46"/>
  <c r="AO55" i="46"/>
  <c r="AP55" i="46" s="1"/>
  <c r="AM55" i="46"/>
  <c r="AL55" i="46"/>
  <c r="AR55" i="46" s="1"/>
  <c r="AK55" i="46"/>
  <c r="AJ55" i="46"/>
  <c r="AI55" i="46"/>
  <c r="AH55" i="46"/>
  <c r="AE55" i="46"/>
  <c r="AF55" i="46" s="1"/>
  <c r="AG55" i="46" s="1"/>
  <c r="AC55" i="46"/>
  <c r="W55" i="46"/>
  <c r="V55" i="46"/>
  <c r="U55" i="46"/>
  <c r="T55" i="46"/>
  <c r="S55" i="46"/>
  <c r="R55" i="46"/>
  <c r="Q55" i="46"/>
  <c r="BL54" i="46"/>
  <c r="BJ54" i="46"/>
  <c r="BP54" i="46"/>
  <c r="AV54" i="46"/>
  <c r="AX54" i="46" s="1"/>
  <c r="AT54" i="46"/>
  <c r="AS54" i="46"/>
  <c r="AQ54" i="46"/>
  <c r="AO54" i="46"/>
  <c r="AP54" i="46" s="1"/>
  <c r="AM54" i="46"/>
  <c r="AL54" i="46"/>
  <c r="AR54" i="46" s="1"/>
  <c r="AK54" i="46"/>
  <c r="AJ54" i="46"/>
  <c r="AI54" i="46"/>
  <c r="AH54" i="46"/>
  <c r="AE54" i="46"/>
  <c r="AF54" i="46" s="1"/>
  <c r="AG54" i="46" s="1"/>
  <c r="AC54" i="46"/>
  <c r="W54" i="46"/>
  <c r="V54" i="46"/>
  <c r="U54" i="46"/>
  <c r="T54" i="46"/>
  <c r="S54" i="46"/>
  <c r="R54" i="46"/>
  <c r="Q54" i="46"/>
  <c r="BL53" i="46"/>
  <c r="BJ53" i="46"/>
  <c r="BG53" i="46"/>
  <c r="BH53" i="46" s="1"/>
  <c r="BP53" i="46"/>
  <c r="AV53" i="46"/>
  <c r="AX53" i="46" s="1"/>
  <c r="AT53" i="46"/>
  <c r="AS53" i="46"/>
  <c r="AQ53" i="46"/>
  <c r="AO53" i="46"/>
  <c r="AP53" i="46" s="1"/>
  <c r="AM53" i="46"/>
  <c r="AL53" i="46"/>
  <c r="AR53" i="46" s="1"/>
  <c r="AK53" i="46"/>
  <c r="AJ53" i="46"/>
  <c r="AI53" i="46"/>
  <c r="AH53" i="46"/>
  <c r="AE53" i="46"/>
  <c r="AF53" i="46" s="1"/>
  <c r="AG53" i="46" s="1"/>
  <c r="AC53" i="46"/>
  <c r="W53" i="46"/>
  <c r="V53" i="46"/>
  <c r="U53" i="46"/>
  <c r="T53" i="46"/>
  <c r="S53" i="46"/>
  <c r="R53" i="46"/>
  <c r="Q53" i="46"/>
  <c r="BL52" i="46"/>
  <c r="BJ52" i="46"/>
  <c r="BP52" i="46"/>
  <c r="AV52" i="46"/>
  <c r="AX52" i="46" s="1"/>
  <c r="AY52" i="46" s="1"/>
  <c r="AT52" i="46"/>
  <c r="AS52" i="46"/>
  <c r="AQ52" i="46"/>
  <c r="AO52" i="46"/>
  <c r="AP52" i="46" s="1"/>
  <c r="AM52" i="46"/>
  <c r="AL52" i="46"/>
  <c r="AR52" i="46" s="1"/>
  <c r="AK52" i="46"/>
  <c r="AJ52" i="46"/>
  <c r="AI52" i="46"/>
  <c r="AH52" i="46"/>
  <c r="AE52" i="46"/>
  <c r="AF52" i="46" s="1"/>
  <c r="AG52" i="46" s="1"/>
  <c r="AC52" i="46"/>
  <c r="W52" i="46"/>
  <c r="V52" i="46"/>
  <c r="U52" i="46"/>
  <c r="T52" i="46"/>
  <c r="S52" i="46"/>
  <c r="R52" i="46"/>
  <c r="Q52" i="46"/>
  <c r="BL51" i="46"/>
  <c r="BJ51" i="46"/>
  <c r="BP51" i="46"/>
  <c r="AV51" i="46"/>
  <c r="AT51" i="46"/>
  <c r="AS51" i="46"/>
  <c r="BO51" i="46" s="1"/>
  <c r="AQ51" i="46"/>
  <c r="AO51" i="46"/>
  <c r="AP51" i="46" s="1"/>
  <c r="AM51" i="46"/>
  <c r="AL51" i="46"/>
  <c r="AR51" i="46" s="1"/>
  <c r="AK51" i="46"/>
  <c r="AU51" i="46" s="1"/>
  <c r="AJ51" i="46"/>
  <c r="AI51" i="46"/>
  <c r="AH51" i="46"/>
  <c r="AE51" i="46"/>
  <c r="AF51" i="46" s="1"/>
  <c r="AG51" i="46" s="1"/>
  <c r="AC51" i="46"/>
  <c r="W51" i="46"/>
  <c r="V51" i="46"/>
  <c r="U51" i="46"/>
  <c r="T51" i="46"/>
  <c r="S51" i="46"/>
  <c r="R51" i="46"/>
  <c r="Q51" i="46"/>
  <c r="BL50" i="46"/>
  <c r="BJ50" i="46"/>
  <c r="AV50" i="46"/>
  <c r="AT50" i="46"/>
  <c r="AS50" i="46"/>
  <c r="BO50" i="46" s="1"/>
  <c r="AQ50" i="46"/>
  <c r="AO50" i="46"/>
  <c r="AP50" i="46" s="1"/>
  <c r="AM50" i="46"/>
  <c r="AL50" i="46"/>
  <c r="AR50" i="46" s="1"/>
  <c r="AK50" i="46"/>
  <c r="AJ50" i="46"/>
  <c r="AI50" i="46"/>
  <c r="AH50" i="46"/>
  <c r="AE50" i="46"/>
  <c r="AF50" i="46" s="1"/>
  <c r="AG50" i="46" s="1"/>
  <c r="AC50" i="46"/>
  <c r="W50" i="46"/>
  <c r="V50" i="46"/>
  <c r="U50" i="46"/>
  <c r="T50" i="46"/>
  <c r="S50" i="46"/>
  <c r="R50" i="46"/>
  <c r="Q50" i="46"/>
  <c r="BL49" i="46"/>
  <c r="BJ49" i="46"/>
  <c r="AV49" i="46"/>
  <c r="AT49" i="46"/>
  <c r="AS49" i="46"/>
  <c r="BO49" i="46" s="1"/>
  <c r="AQ49" i="46"/>
  <c r="AO49" i="46"/>
  <c r="AP49" i="46" s="1"/>
  <c r="AM49" i="46"/>
  <c r="AL49" i="46"/>
  <c r="AR49" i="46" s="1"/>
  <c r="AK49" i="46"/>
  <c r="AU49" i="46" s="1"/>
  <c r="BF49" i="46" s="1"/>
  <c r="AJ49" i="46"/>
  <c r="AI49" i="46"/>
  <c r="AH49" i="46"/>
  <c r="AE49" i="46"/>
  <c r="AF49" i="46" s="1"/>
  <c r="AG49" i="46" s="1"/>
  <c r="AC49" i="46"/>
  <c r="W49" i="46"/>
  <c r="V49" i="46"/>
  <c r="U49" i="46"/>
  <c r="T49" i="46"/>
  <c r="S49" i="46"/>
  <c r="R49" i="46"/>
  <c r="Q49" i="46"/>
  <c r="BL48" i="46"/>
  <c r="BJ48" i="46"/>
  <c r="AV48" i="46"/>
  <c r="AX48" i="46" s="1"/>
  <c r="AY48" i="46" s="1"/>
  <c r="AT48" i="46"/>
  <c r="AS48" i="46"/>
  <c r="AQ48" i="46"/>
  <c r="AO48" i="46"/>
  <c r="AP48" i="46" s="1"/>
  <c r="AM48" i="46"/>
  <c r="AL48" i="46"/>
  <c r="AR48" i="46" s="1"/>
  <c r="AK48" i="46"/>
  <c r="AU48" i="46" s="1"/>
  <c r="AJ48" i="46"/>
  <c r="AI48" i="46"/>
  <c r="AH48" i="46"/>
  <c r="AE48" i="46"/>
  <c r="AF48" i="46" s="1"/>
  <c r="AG48" i="46" s="1"/>
  <c r="AC48" i="46"/>
  <c r="W48" i="46"/>
  <c r="V48" i="46"/>
  <c r="U48" i="46"/>
  <c r="T48" i="46"/>
  <c r="S48" i="46"/>
  <c r="R48" i="46"/>
  <c r="Q48" i="46"/>
  <c r="BL47" i="46"/>
  <c r="BJ47" i="46"/>
  <c r="AV47" i="46"/>
  <c r="AX47" i="46" s="1"/>
  <c r="AY47" i="46" s="1"/>
  <c r="AT47" i="46"/>
  <c r="AS47" i="46"/>
  <c r="AQ47" i="46"/>
  <c r="AO47" i="46"/>
  <c r="AP47" i="46" s="1"/>
  <c r="AM47" i="46"/>
  <c r="AL47" i="46"/>
  <c r="AR47" i="46" s="1"/>
  <c r="AK47" i="46"/>
  <c r="AU47" i="46" s="1"/>
  <c r="BF47" i="46" s="1"/>
  <c r="AJ47" i="46"/>
  <c r="AI47" i="46"/>
  <c r="AH47" i="46"/>
  <c r="AE47" i="46"/>
  <c r="AF47" i="46" s="1"/>
  <c r="AG47" i="46" s="1"/>
  <c r="AC47" i="46"/>
  <c r="W47" i="46"/>
  <c r="V47" i="46"/>
  <c r="U47" i="46"/>
  <c r="T47" i="46"/>
  <c r="S47" i="46"/>
  <c r="R47" i="46"/>
  <c r="Q47" i="46"/>
  <c r="BL46" i="46"/>
  <c r="BJ46" i="46"/>
  <c r="AV46" i="46"/>
  <c r="AX46" i="46" s="1"/>
  <c r="AY46" i="46" s="1"/>
  <c r="AT46" i="46"/>
  <c r="AS46" i="46"/>
  <c r="AQ46" i="46"/>
  <c r="AO46" i="46"/>
  <c r="AP46" i="46" s="1"/>
  <c r="AM46" i="46"/>
  <c r="AL46" i="46"/>
  <c r="AR46" i="46" s="1"/>
  <c r="AK46" i="46"/>
  <c r="AU46" i="46" s="1"/>
  <c r="BF46" i="46" s="1"/>
  <c r="AJ46" i="46"/>
  <c r="AI46" i="46"/>
  <c r="AH46" i="46"/>
  <c r="AE46" i="46"/>
  <c r="AF46" i="46" s="1"/>
  <c r="AG46" i="46" s="1"/>
  <c r="AC46" i="46"/>
  <c r="W46" i="46"/>
  <c r="V46" i="46"/>
  <c r="U46" i="46"/>
  <c r="T46" i="46"/>
  <c r="S46" i="46"/>
  <c r="R46" i="46"/>
  <c r="Q46" i="46"/>
  <c r="BL45" i="46"/>
  <c r="BJ45" i="46"/>
  <c r="AV45" i="46"/>
  <c r="AX45" i="46" s="1"/>
  <c r="AT45" i="46"/>
  <c r="AS45" i="46"/>
  <c r="AQ45" i="46"/>
  <c r="AO45" i="46"/>
  <c r="AP45" i="46" s="1"/>
  <c r="AM45" i="46"/>
  <c r="AL45" i="46"/>
  <c r="AR45" i="46" s="1"/>
  <c r="AK45" i="46"/>
  <c r="AJ45" i="46"/>
  <c r="AI45" i="46"/>
  <c r="AH45" i="46"/>
  <c r="AE45" i="46"/>
  <c r="AF45" i="46" s="1"/>
  <c r="AG45" i="46" s="1"/>
  <c r="AC45" i="46"/>
  <c r="W45" i="46"/>
  <c r="V45" i="46"/>
  <c r="U45" i="46"/>
  <c r="T45" i="46"/>
  <c r="S45" i="46"/>
  <c r="R45" i="46"/>
  <c r="Q45" i="46"/>
  <c r="BL44" i="46"/>
  <c r="BJ44" i="46"/>
  <c r="AV44" i="46"/>
  <c r="AX44" i="46" s="1"/>
  <c r="AT44" i="46"/>
  <c r="AS44" i="46"/>
  <c r="AQ44" i="46"/>
  <c r="AO44" i="46"/>
  <c r="AP44" i="46" s="1"/>
  <c r="AM44" i="46"/>
  <c r="AL44" i="46"/>
  <c r="AR44" i="46" s="1"/>
  <c r="AK44" i="46"/>
  <c r="AJ44" i="46"/>
  <c r="AI44" i="46"/>
  <c r="AH44" i="46"/>
  <c r="AE44" i="46"/>
  <c r="AF44" i="46" s="1"/>
  <c r="AG44" i="46" s="1"/>
  <c r="AC44" i="46"/>
  <c r="W44" i="46"/>
  <c r="V44" i="46"/>
  <c r="U44" i="46"/>
  <c r="T44" i="46"/>
  <c r="S44" i="46"/>
  <c r="R44" i="46"/>
  <c r="Q44" i="46"/>
  <c r="BL43" i="46"/>
  <c r="BJ43" i="46"/>
  <c r="AV43" i="46"/>
  <c r="AT43" i="46"/>
  <c r="AS43" i="46"/>
  <c r="AQ43" i="46"/>
  <c r="AO43" i="46"/>
  <c r="AP43" i="46" s="1"/>
  <c r="AM43" i="46"/>
  <c r="AL43" i="46"/>
  <c r="AR43" i="46" s="1"/>
  <c r="AK43" i="46"/>
  <c r="AJ43" i="46"/>
  <c r="AI43" i="46"/>
  <c r="AH43" i="46"/>
  <c r="AE43" i="46"/>
  <c r="AF43" i="46" s="1"/>
  <c r="AG43" i="46" s="1"/>
  <c r="AC43" i="46"/>
  <c r="W43" i="46"/>
  <c r="V43" i="46"/>
  <c r="U43" i="46"/>
  <c r="T43" i="46"/>
  <c r="S43" i="46"/>
  <c r="R43" i="46"/>
  <c r="Q43" i="46"/>
  <c r="BL42" i="46"/>
  <c r="BJ42" i="46"/>
  <c r="AV42" i="46"/>
  <c r="AT42" i="46"/>
  <c r="AS42" i="46"/>
  <c r="AQ42" i="46"/>
  <c r="AO42" i="46"/>
  <c r="AP42" i="46" s="1"/>
  <c r="AM42" i="46"/>
  <c r="AL42" i="46"/>
  <c r="AR42" i="46" s="1"/>
  <c r="AK42" i="46"/>
  <c r="AJ42" i="46"/>
  <c r="AI42" i="46"/>
  <c r="AH42" i="46"/>
  <c r="AE42" i="46"/>
  <c r="AF42" i="46" s="1"/>
  <c r="AG42" i="46" s="1"/>
  <c r="AC42" i="46"/>
  <c r="W42" i="46"/>
  <c r="V42" i="46"/>
  <c r="U42" i="46"/>
  <c r="T42" i="46"/>
  <c r="S42" i="46"/>
  <c r="R42" i="46"/>
  <c r="Q42" i="46"/>
  <c r="BL41" i="46"/>
  <c r="BJ41" i="46"/>
  <c r="AV41" i="46"/>
  <c r="AX41" i="46" s="1"/>
  <c r="AY41" i="46" s="1"/>
  <c r="AT41" i="46"/>
  <c r="AS41" i="46"/>
  <c r="AQ41" i="46"/>
  <c r="AO41" i="46"/>
  <c r="AP41" i="46" s="1"/>
  <c r="AM41" i="46"/>
  <c r="AL41" i="46"/>
  <c r="AR41" i="46" s="1"/>
  <c r="AK41" i="46"/>
  <c r="AU41" i="46" s="1"/>
  <c r="AJ41" i="46"/>
  <c r="AI41" i="46"/>
  <c r="AH41" i="46"/>
  <c r="AE41" i="46"/>
  <c r="AF41" i="46" s="1"/>
  <c r="AG41" i="46" s="1"/>
  <c r="AC41" i="46"/>
  <c r="W41" i="46"/>
  <c r="V41" i="46"/>
  <c r="U41" i="46"/>
  <c r="T41" i="46"/>
  <c r="S41" i="46"/>
  <c r="R41" i="46"/>
  <c r="Q41" i="46"/>
  <c r="BL40" i="46"/>
  <c r="BJ40" i="46"/>
  <c r="AV40" i="46"/>
  <c r="AX40" i="46" s="1"/>
  <c r="AT40" i="46"/>
  <c r="AS40" i="46"/>
  <c r="AQ40" i="46"/>
  <c r="AO40" i="46"/>
  <c r="AP40" i="46" s="1"/>
  <c r="AM40" i="46"/>
  <c r="AL40" i="46"/>
  <c r="AR40" i="46" s="1"/>
  <c r="AK40" i="46"/>
  <c r="AJ40" i="46"/>
  <c r="AI40" i="46"/>
  <c r="AH40" i="46"/>
  <c r="AE40" i="46"/>
  <c r="AF40" i="46" s="1"/>
  <c r="AG40" i="46" s="1"/>
  <c r="AC40" i="46"/>
  <c r="W40" i="46"/>
  <c r="V40" i="46"/>
  <c r="U40" i="46"/>
  <c r="T40" i="46"/>
  <c r="S40" i="46"/>
  <c r="R40" i="46"/>
  <c r="Q40" i="46"/>
  <c r="BL39" i="46"/>
  <c r="BJ39" i="46"/>
  <c r="AV39" i="46"/>
  <c r="AT39" i="46"/>
  <c r="AS39" i="46"/>
  <c r="AQ39" i="46"/>
  <c r="AO39" i="46"/>
  <c r="AP39" i="46" s="1"/>
  <c r="AM39" i="46"/>
  <c r="AL39" i="46"/>
  <c r="AR39" i="46" s="1"/>
  <c r="AK39" i="46"/>
  <c r="AJ39" i="46"/>
  <c r="AI39" i="46"/>
  <c r="AH39" i="46"/>
  <c r="AE39" i="46"/>
  <c r="AF39" i="46" s="1"/>
  <c r="AG39" i="46" s="1"/>
  <c r="AC39" i="46"/>
  <c r="W39" i="46"/>
  <c r="V39" i="46"/>
  <c r="U39" i="46"/>
  <c r="T39" i="46"/>
  <c r="S39" i="46"/>
  <c r="R39" i="46"/>
  <c r="Q39" i="46"/>
  <c r="BL38" i="46"/>
  <c r="BJ38" i="46"/>
  <c r="AV38" i="46"/>
  <c r="AX38" i="46" s="1"/>
  <c r="AY38" i="46" s="1"/>
  <c r="AT38" i="46"/>
  <c r="AS38" i="46"/>
  <c r="AQ38" i="46"/>
  <c r="AO38" i="46"/>
  <c r="AP38" i="46" s="1"/>
  <c r="AM38" i="46"/>
  <c r="AL38" i="46"/>
  <c r="AR38" i="46" s="1"/>
  <c r="AK38" i="46"/>
  <c r="AJ38" i="46"/>
  <c r="AI38" i="46"/>
  <c r="AH38" i="46"/>
  <c r="AE38" i="46"/>
  <c r="AF38" i="46" s="1"/>
  <c r="AG38" i="46" s="1"/>
  <c r="AC38" i="46"/>
  <c r="W38" i="46"/>
  <c r="V38" i="46"/>
  <c r="U38" i="46"/>
  <c r="T38" i="46"/>
  <c r="S38" i="46"/>
  <c r="R38" i="46"/>
  <c r="Q38" i="46"/>
  <c r="BL37" i="46"/>
  <c r="BJ37" i="46"/>
  <c r="AV37" i="46"/>
  <c r="AX37" i="46" s="1"/>
  <c r="AY37" i="46" s="1"/>
  <c r="AT37" i="46"/>
  <c r="AS37" i="46"/>
  <c r="AQ37" i="46"/>
  <c r="AO37" i="46"/>
  <c r="AP37" i="46" s="1"/>
  <c r="AM37" i="46"/>
  <c r="AL37" i="46"/>
  <c r="AR37" i="46" s="1"/>
  <c r="AK37" i="46"/>
  <c r="BN37" i="46" s="1"/>
  <c r="AJ37" i="46"/>
  <c r="AI37" i="46"/>
  <c r="AH37" i="46"/>
  <c r="AE37" i="46"/>
  <c r="AF37" i="46" s="1"/>
  <c r="AG37" i="46" s="1"/>
  <c r="AC37" i="46"/>
  <c r="W37" i="46"/>
  <c r="V37" i="46"/>
  <c r="U37" i="46"/>
  <c r="T37" i="46"/>
  <c r="S37" i="46"/>
  <c r="R37" i="46"/>
  <c r="Q37" i="46"/>
  <c r="BL36" i="46"/>
  <c r="BJ36" i="46"/>
  <c r="AV36" i="46"/>
  <c r="AX36" i="46" s="1"/>
  <c r="AY36" i="46" s="1"/>
  <c r="AT36" i="46"/>
  <c r="AS36" i="46"/>
  <c r="AQ36" i="46"/>
  <c r="AO36" i="46"/>
  <c r="AP36" i="46" s="1"/>
  <c r="AM36" i="46"/>
  <c r="AL36" i="46"/>
  <c r="AR36" i="46" s="1"/>
  <c r="AK36" i="46"/>
  <c r="AJ36" i="46"/>
  <c r="AI36" i="46"/>
  <c r="AH36" i="46"/>
  <c r="AE36" i="46"/>
  <c r="AF36" i="46" s="1"/>
  <c r="AG36" i="46" s="1"/>
  <c r="AC36" i="46"/>
  <c r="W36" i="46"/>
  <c r="V36" i="46"/>
  <c r="U36" i="46"/>
  <c r="T36" i="46"/>
  <c r="S36" i="46"/>
  <c r="R36" i="46"/>
  <c r="Q36" i="46"/>
  <c r="BL35" i="46"/>
  <c r="BJ35" i="46"/>
  <c r="AV35" i="46"/>
  <c r="AT35" i="46"/>
  <c r="AS35" i="46"/>
  <c r="AQ35" i="46"/>
  <c r="AO35" i="46"/>
  <c r="AP35" i="46" s="1"/>
  <c r="AM35" i="46"/>
  <c r="AL35" i="46"/>
  <c r="AR35" i="46" s="1"/>
  <c r="AK35" i="46"/>
  <c r="AJ35" i="46"/>
  <c r="AI35" i="46"/>
  <c r="AH35" i="46"/>
  <c r="AE35" i="46"/>
  <c r="AF35" i="46" s="1"/>
  <c r="AG35" i="46" s="1"/>
  <c r="AC35" i="46"/>
  <c r="W35" i="46"/>
  <c r="V35" i="46"/>
  <c r="U35" i="46"/>
  <c r="T35" i="46"/>
  <c r="S35" i="46"/>
  <c r="R35" i="46"/>
  <c r="Q35" i="46"/>
  <c r="BL34" i="46"/>
  <c r="BJ34" i="46"/>
  <c r="AV34" i="46"/>
  <c r="AT34" i="46"/>
  <c r="AS34" i="46"/>
  <c r="AQ34" i="46"/>
  <c r="AO34" i="46"/>
  <c r="AP34" i="46" s="1"/>
  <c r="AM34" i="46"/>
  <c r="AL34" i="46"/>
  <c r="AR34" i="46" s="1"/>
  <c r="AK34" i="46"/>
  <c r="AU34" i="46" s="1"/>
  <c r="BF34" i="46" s="1"/>
  <c r="AJ34" i="46"/>
  <c r="AI34" i="46"/>
  <c r="AH34" i="46"/>
  <c r="AE34" i="46"/>
  <c r="BP34" i="46" s="1"/>
  <c r="AC34" i="46"/>
  <c r="W34" i="46"/>
  <c r="V34" i="46"/>
  <c r="U34" i="46"/>
  <c r="T34" i="46"/>
  <c r="S34" i="46"/>
  <c r="R34" i="46"/>
  <c r="Q34" i="46"/>
  <c r="BL33" i="46"/>
  <c r="BJ33" i="46"/>
  <c r="BG33" i="46"/>
  <c r="BH33" i="46" s="1"/>
  <c r="AV33" i="46"/>
  <c r="AX33" i="46" s="1"/>
  <c r="AY33" i="46" s="1"/>
  <c r="AT33" i="46"/>
  <c r="AS33" i="46"/>
  <c r="AQ33" i="46"/>
  <c r="AO33" i="46"/>
  <c r="AP33" i="46" s="1"/>
  <c r="AM33" i="46"/>
  <c r="AL33" i="46"/>
  <c r="AR33" i="46" s="1"/>
  <c r="AK33" i="46"/>
  <c r="AU33" i="46" s="1"/>
  <c r="BF33" i="46" s="1"/>
  <c r="AJ33" i="46"/>
  <c r="AI33" i="46"/>
  <c r="AH33" i="46"/>
  <c r="AE33" i="46"/>
  <c r="AF33" i="46" s="1"/>
  <c r="AG33" i="46" s="1"/>
  <c r="AC33" i="46"/>
  <c r="W33" i="46"/>
  <c r="V33" i="46"/>
  <c r="U33" i="46"/>
  <c r="T33" i="46"/>
  <c r="S33" i="46"/>
  <c r="R33" i="46"/>
  <c r="Q33" i="46"/>
  <c r="BL32" i="46"/>
  <c r="BJ32" i="46"/>
  <c r="AV32" i="46"/>
  <c r="AX32" i="46" s="1"/>
  <c r="AT32" i="46"/>
  <c r="AS32" i="46"/>
  <c r="AQ32" i="46"/>
  <c r="AO32" i="46"/>
  <c r="AP32" i="46" s="1"/>
  <c r="AM32" i="46"/>
  <c r="AL32" i="46"/>
  <c r="AR32" i="46" s="1"/>
  <c r="AK32" i="46"/>
  <c r="AJ32" i="46"/>
  <c r="AI32" i="46"/>
  <c r="AH32" i="46"/>
  <c r="AE32" i="46"/>
  <c r="AF32" i="46" s="1"/>
  <c r="AG32" i="46" s="1"/>
  <c r="AC32" i="46"/>
  <c r="W32" i="46"/>
  <c r="V32" i="46"/>
  <c r="U32" i="46"/>
  <c r="T32" i="46"/>
  <c r="S32" i="46"/>
  <c r="R32" i="46"/>
  <c r="Q32" i="46"/>
  <c r="BL31" i="46"/>
  <c r="BJ31" i="46"/>
  <c r="AV31" i="46"/>
  <c r="AT31" i="46"/>
  <c r="AS31" i="46"/>
  <c r="AQ31" i="46"/>
  <c r="AO31" i="46"/>
  <c r="AP31" i="46" s="1"/>
  <c r="AM31" i="46"/>
  <c r="AL31" i="46"/>
  <c r="AR31" i="46" s="1"/>
  <c r="AK31" i="46"/>
  <c r="AJ31" i="46"/>
  <c r="AI31" i="46"/>
  <c r="AH31" i="46"/>
  <c r="AE31" i="46"/>
  <c r="AF31" i="46" s="1"/>
  <c r="AG31" i="46" s="1"/>
  <c r="AC31" i="46"/>
  <c r="W31" i="46"/>
  <c r="V31" i="46"/>
  <c r="U31" i="46"/>
  <c r="T31" i="46"/>
  <c r="S31" i="46"/>
  <c r="R31" i="46"/>
  <c r="Q31" i="46"/>
  <c r="BL30" i="46"/>
  <c r="BJ30" i="46"/>
  <c r="AV30" i="46"/>
  <c r="AT30" i="46"/>
  <c r="AS30" i="46"/>
  <c r="AQ30" i="46"/>
  <c r="AO30" i="46"/>
  <c r="AP30" i="46" s="1"/>
  <c r="AM30" i="46"/>
  <c r="AL30" i="46"/>
  <c r="AR30" i="46" s="1"/>
  <c r="AK30" i="46"/>
  <c r="AU30" i="46" s="1"/>
  <c r="AJ30" i="46"/>
  <c r="AI30" i="46"/>
  <c r="AH30" i="46"/>
  <c r="AE30" i="46"/>
  <c r="AF30" i="46" s="1"/>
  <c r="AG30" i="46" s="1"/>
  <c r="AC30" i="46"/>
  <c r="W30" i="46"/>
  <c r="V30" i="46"/>
  <c r="U30" i="46"/>
  <c r="T30" i="46"/>
  <c r="S30" i="46"/>
  <c r="R30" i="46"/>
  <c r="Q30" i="46"/>
  <c r="BL29" i="46"/>
  <c r="BJ29" i="46"/>
  <c r="AV29" i="46"/>
  <c r="AX29" i="46" s="1"/>
  <c r="AY29" i="46" s="1"/>
  <c r="AT29" i="46"/>
  <c r="AS29" i="46"/>
  <c r="AQ29" i="46"/>
  <c r="AO29" i="46"/>
  <c r="AP29" i="46" s="1"/>
  <c r="AM29" i="46"/>
  <c r="AL29" i="46"/>
  <c r="AR29" i="46" s="1"/>
  <c r="AK29" i="46"/>
  <c r="BN29" i="46" s="1"/>
  <c r="AJ29" i="46"/>
  <c r="AI29" i="46"/>
  <c r="AH29" i="46"/>
  <c r="AE29" i="46"/>
  <c r="AF29" i="46" s="1"/>
  <c r="AG29" i="46" s="1"/>
  <c r="AC29" i="46"/>
  <c r="W29" i="46"/>
  <c r="V29" i="46"/>
  <c r="U29" i="46"/>
  <c r="T29" i="46"/>
  <c r="S29" i="46"/>
  <c r="R29" i="46"/>
  <c r="Q29" i="46"/>
  <c r="BL28" i="46"/>
  <c r="BJ28" i="46"/>
  <c r="AV28" i="46"/>
  <c r="AX28" i="46" s="1"/>
  <c r="AT28" i="46"/>
  <c r="AS28" i="46"/>
  <c r="AQ28" i="46"/>
  <c r="AO28" i="46"/>
  <c r="AP28" i="46" s="1"/>
  <c r="AM28" i="46"/>
  <c r="AL28" i="46"/>
  <c r="AR28" i="46" s="1"/>
  <c r="AK28" i="46"/>
  <c r="AJ28" i="46"/>
  <c r="AI28" i="46"/>
  <c r="AH28" i="46"/>
  <c r="AE28" i="46"/>
  <c r="AF28" i="46" s="1"/>
  <c r="AG28" i="46" s="1"/>
  <c r="AC28" i="46"/>
  <c r="W28" i="46"/>
  <c r="V28" i="46"/>
  <c r="U28" i="46"/>
  <c r="T28" i="46"/>
  <c r="S28" i="46"/>
  <c r="R28" i="46"/>
  <c r="Q28" i="46"/>
  <c r="BL27" i="46"/>
  <c r="BJ27" i="46"/>
  <c r="AV27" i="46"/>
  <c r="AT27" i="46"/>
  <c r="AS27" i="46"/>
  <c r="AQ27" i="46"/>
  <c r="AO27" i="46"/>
  <c r="AP27" i="46" s="1"/>
  <c r="AM27" i="46"/>
  <c r="AL27" i="46"/>
  <c r="AR27" i="46" s="1"/>
  <c r="AK27" i="46"/>
  <c r="AJ27" i="46"/>
  <c r="AI27" i="46"/>
  <c r="AH27" i="46"/>
  <c r="AE27" i="46"/>
  <c r="AF27" i="46" s="1"/>
  <c r="AG27" i="46" s="1"/>
  <c r="AC27" i="46"/>
  <c r="W27" i="46"/>
  <c r="V27" i="46"/>
  <c r="U27" i="46"/>
  <c r="T27" i="46"/>
  <c r="S27" i="46"/>
  <c r="R27" i="46"/>
  <c r="Q27" i="46"/>
  <c r="BL26" i="46"/>
  <c r="BJ26" i="46"/>
  <c r="AV26" i="46"/>
  <c r="AT26" i="46"/>
  <c r="AS26" i="46"/>
  <c r="AQ26" i="46"/>
  <c r="AO26" i="46"/>
  <c r="AP26" i="46" s="1"/>
  <c r="AM26" i="46"/>
  <c r="AL26" i="46"/>
  <c r="AR26" i="46" s="1"/>
  <c r="AK26" i="46"/>
  <c r="AJ26" i="46"/>
  <c r="AI26" i="46"/>
  <c r="AH26" i="46"/>
  <c r="AE26" i="46"/>
  <c r="AF26" i="46" s="1"/>
  <c r="AG26" i="46" s="1"/>
  <c r="AC26" i="46"/>
  <c r="W26" i="46"/>
  <c r="V26" i="46"/>
  <c r="U26" i="46"/>
  <c r="T26" i="46"/>
  <c r="S26" i="46"/>
  <c r="R26" i="46"/>
  <c r="Q26" i="46"/>
  <c r="BL25" i="46"/>
  <c r="BJ25" i="46"/>
  <c r="BP25" i="46"/>
  <c r="AV25" i="46"/>
  <c r="AT25" i="46"/>
  <c r="AS25" i="46"/>
  <c r="BO25" i="46" s="1"/>
  <c r="AQ25" i="46"/>
  <c r="AO25" i="46"/>
  <c r="AP25" i="46" s="1"/>
  <c r="AM25" i="46"/>
  <c r="AL25" i="46"/>
  <c r="AR25" i="46" s="1"/>
  <c r="AK25" i="46"/>
  <c r="AU25" i="46" s="1"/>
  <c r="BF25" i="46" s="1"/>
  <c r="AJ25" i="46"/>
  <c r="AI25" i="46"/>
  <c r="AH25" i="46"/>
  <c r="AE25" i="46"/>
  <c r="AF25" i="46" s="1"/>
  <c r="AG25" i="46" s="1"/>
  <c r="AC25" i="46"/>
  <c r="W25" i="46"/>
  <c r="V25" i="46"/>
  <c r="U25" i="46"/>
  <c r="T25" i="46"/>
  <c r="S25" i="46"/>
  <c r="R25" i="46"/>
  <c r="Q25" i="46"/>
  <c r="BL24" i="46"/>
  <c r="BJ24" i="46"/>
  <c r="AV24" i="46"/>
  <c r="AX24" i="46" s="1"/>
  <c r="AT24" i="46"/>
  <c r="AS24" i="46"/>
  <c r="AQ24" i="46"/>
  <c r="AO24" i="46"/>
  <c r="AP24" i="46" s="1"/>
  <c r="AM24" i="46"/>
  <c r="AL24" i="46"/>
  <c r="AR24" i="46" s="1"/>
  <c r="AK24" i="46"/>
  <c r="AJ24" i="46"/>
  <c r="AI24" i="46"/>
  <c r="AH24" i="46"/>
  <c r="AE24" i="46"/>
  <c r="AF24" i="46" s="1"/>
  <c r="AG24" i="46" s="1"/>
  <c r="AC24" i="46"/>
  <c r="W24" i="46"/>
  <c r="V24" i="46"/>
  <c r="U24" i="46"/>
  <c r="T24" i="46"/>
  <c r="S24" i="46"/>
  <c r="R24" i="46"/>
  <c r="Q24" i="46"/>
  <c r="BL23" i="46"/>
  <c r="BJ23" i="46"/>
  <c r="AV23" i="46"/>
  <c r="AT23" i="46"/>
  <c r="AS23" i="46"/>
  <c r="AO23" i="46"/>
  <c r="AP23" i="46" s="1"/>
  <c r="AM23" i="46"/>
  <c r="AQ23" i="46" s="1"/>
  <c r="AL23" i="46"/>
  <c r="AR23" i="46" s="1"/>
  <c r="AK23" i="46"/>
  <c r="AJ23" i="46"/>
  <c r="AI23" i="46"/>
  <c r="AH23" i="46"/>
  <c r="AE23" i="46"/>
  <c r="AF23" i="46" s="1"/>
  <c r="AG23" i="46" s="1"/>
  <c r="AC23" i="46"/>
  <c r="T23" i="46"/>
  <c r="BL22" i="46"/>
  <c r="BJ22" i="46"/>
  <c r="AV22" i="46"/>
  <c r="AX22" i="46" s="1"/>
  <c r="AY22" i="46" s="1"/>
  <c r="AT22" i="46"/>
  <c r="AS22" i="46"/>
  <c r="AO22" i="46"/>
  <c r="AP22" i="46" s="1"/>
  <c r="AM22" i="46"/>
  <c r="AQ22" i="46" s="1"/>
  <c r="AL22" i="46"/>
  <c r="AR22" i="46" s="1"/>
  <c r="AK22" i="46"/>
  <c r="AJ22" i="46"/>
  <c r="AI22" i="46"/>
  <c r="AH22" i="46"/>
  <c r="AE22" i="46"/>
  <c r="AF22" i="46" s="1"/>
  <c r="AG22" i="46" s="1"/>
  <c r="AC22" i="46"/>
  <c r="T22" i="46"/>
  <c r="BL21" i="46"/>
  <c r="BJ21" i="46"/>
  <c r="AV21" i="46"/>
  <c r="AX21" i="46" s="1"/>
  <c r="AT21" i="46"/>
  <c r="AS21" i="46"/>
  <c r="AQ21" i="46"/>
  <c r="AO21" i="46"/>
  <c r="AP21" i="46" s="1"/>
  <c r="AM21" i="46"/>
  <c r="AL21" i="46"/>
  <c r="AR21" i="46" s="1"/>
  <c r="AK21" i="46"/>
  <c r="AJ21" i="46"/>
  <c r="AI21" i="46"/>
  <c r="AH21" i="46"/>
  <c r="AE21" i="46"/>
  <c r="AF21" i="46" s="1"/>
  <c r="AG21" i="46" s="1"/>
  <c r="AC21" i="46"/>
  <c r="T21" i="46"/>
  <c r="BL20" i="46"/>
  <c r="BJ20" i="46"/>
  <c r="AV20" i="46"/>
  <c r="AX20" i="46" s="1"/>
  <c r="AT20" i="46"/>
  <c r="AS20" i="46"/>
  <c r="AQ20" i="46"/>
  <c r="AO20" i="46"/>
  <c r="AP20" i="46" s="1"/>
  <c r="AM20" i="46"/>
  <c r="AL20" i="46"/>
  <c r="AR20" i="46" s="1"/>
  <c r="AK20" i="46"/>
  <c r="AJ20" i="46"/>
  <c r="AI20" i="46"/>
  <c r="AH20" i="46"/>
  <c r="AE20" i="46"/>
  <c r="AF20" i="46" s="1"/>
  <c r="AG20" i="46" s="1"/>
  <c r="AC20" i="46"/>
  <c r="T20" i="46"/>
  <c r="BL19" i="46"/>
  <c r="BJ19" i="46"/>
  <c r="AV19" i="46"/>
  <c r="AX19" i="46" s="1"/>
  <c r="AT19" i="46"/>
  <c r="AS19" i="46"/>
  <c r="AO19" i="46"/>
  <c r="AP19" i="46" s="1"/>
  <c r="AM19" i="46"/>
  <c r="AL19" i="46"/>
  <c r="AR19" i="46" s="1"/>
  <c r="AK19" i="46"/>
  <c r="AJ19" i="46"/>
  <c r="AI19" i="46"/>
  <c r="AH19" i="46"/>
  <c r="AE19" i="46"/>
  <c r="AF19" i="46" s="1"/>
  <c r="AG19" i="46" s="1"/>
  <c r="AC19" i="46"/>
  <c r="T19" i="46"/>
  <c r="BL18" i="46"/>
  <c r="BJ18" i="46"/>
  <c r="AV18" i="46"/>
  <c r="AX18" i="46" s="1"/>
  <c r="AT18" i="46"/>
  <c r="AS18" i="46"/>
  <c r="AO18" i="46"/>
  <c r="AP18" i="46" s="1"/>
  <c r="AM18" i="46"/>
  <c r="AQ18" i="46" s="1"/>
  <c r="AL18" i="46"/>
  <c r="AR18" i="46" s="1"/>
  <c r="AK18" i="46"/>
  <c r="AJ18" i="46"/>
  <c r="AI18" i="46"/>
  <c r="AH18" i="46"/>
  <c r="AE18" i="46"/>
  <c r="AF18" i="46" s="1"/>
  <c r="AG18" i="46" s="1"/>
  <c r="AC18" i="46"/>
  <c r="T18" i="46"/>
  <c r="BL17" i="46"/>
  <c r="BJ17" i="46"/>
  <c r="AV17" i="46"/>
  <c r="AX17" i="46" s="1"/>
  <c r="AT17" i="46"/>
  <c r="AS17" i="46"/>
  <c r="AO17" i="46"/>
  <c r="AP17" i="46" s="1"/>
  <c r="AM17" i="46"/>
  <c r="AL17" i="46"/>
  <c r="AR17" i="46" s="1"/>
  <c r="AK17" i="46"/>
  <c r="AJ17" i="46"/>
  <c r="AI17" i="46"/>
  <c r="AH17" i="46"/>
  <c r="AE17" i="46"/>
  <c r="AF17" i="46" s="1"/>
  <c r="AG17" i="46" s="1"/>
  <c r="AC17" i="46"/>
  <c r="T17" i="46"/>
  <c r="BL16" i="46"/>
  <c r="BJ16" i="46"/>
  <c r="AV16" i="46"/>
  <c r="AX16" i="46" s="1"/>
  <c r="AT16" i="46"/>
  <c r="AS16" i="46"/>
  <c r="AO16" i="46"/>
  <c r="AP16" i="46" s="1"/>
  <c r="AM16" i="46"/>
  <c r="AQ16" i="46" s="1"/>
  <c r="AL16" i="46"/>
  <c r="AR16" i="46" s="1"/>
  <c r="AK16" i="46"/>
  <c r="AJ16" i="46"/>
  <c r="AI16" i="46"/>
  <c r="AH16" i="46"/>
  <c r="AE16" i="46"/>
  <c r="AF16" i="46" s="1"/>
  <c r="AG16" i="46" s="1"/>
  <c r="AC16" i="46"/>
  <c r="T16" i="46"/>
  <c r="BL15" i="46"/>
  <c r="BJ15" i="46"/>
  <c r="AV15" i="46"/>
  <c r="AX15" i="46" s="1"/>
  <c r="AT15" i="46"/>
  <c r="AS15" i="46"/>
  <c r="AO15" i="46"/>
  <c r="AP15" i="46" s="1"/>
  <c r="AM15" i="46"/>
  <c r="AL15" i="46"/>
  <c r="AR15" i="46" s="1"/>
  <c r="AK15" i="46"/>
  <c r="AJ15" i="46"/>
  <c r="AI15" i="46"/>
  <c r="AH15" i="46"/>
  <c r="AE15" i="46"/>
  <c r="AF15" i="46" s="1"/>
  <c r="AG15" i="46" s="1"/>
  <c r="AC15" i="46"/>
  <c r="T15" i="46"/>
  <c r="BL14" i="46"/>
  <c r="BJ14" i="46"/>
  <c r="AV14" i="46"/>
  <c r="AX14" i="46" s="1"/>
  <c r="AY14" i="46" s="1"/>
  <c r="AT14" i="46"/>
  <c r="AS14" i="46"/>
  <c r="AO14" i="46"/>
  <c r="AP14" i="46" s="1"/>
  <c r="AM14" i="46"/>
  <c r="AL14" i="46"/>
  <c r="AR14" i="46" s="1"/>
  <c r="AK14" i="46"/>
  <c r="AJ14" i="46"/>
  <c r="AI14" i="46"/>
  <c r="AH14" i="46"/>
  <c r="AE14" i="46"/>
  <c r="AC14" i="46"/>
  <c r="T14" i="46"/>
  <c r="BL13" i="46"/>
  <c r="BJ13" i="46"/>
  <c r="AV13" i="46"/>
  <c r="AX13" i="46" s="1"/>
  <c r="AT13" i="46"/>
  <c r="AS13" i="46"/>
  <c r="AO13" i="46"/>
  <c r="AP13" i="46" s="1"/>
  <c r="AM13" i="46"/>
  <c r="AL13" i="46"/>
  <c r="AR13" i="46" s="1"/>
  <c r="AK13" i="46"/>
  <c r="AJ13" i="46"/>
  <c r="AI13" i="46"/>
  <c r="AH13" i="46"/>
  <c r="AE13" i="46"/>
  <c r="AF13" i="46" s="1"/>
  <c r="AG13" i="46" s="1"/>
  <c r="AC13" i="46"/>
  <c r="T13" i="46"/>
  <c r="BL12" i="46"/>
  <c r="BJ12" i="46"/>
  <c r="AV12" i="46"/>
  <c r="AT12" i="46"/>
  <c r="AS12" i="46"/>
  <c r="AO12" i="46"/>
  <c r="AP12" i="46" s="1"/>
  <c r="AM12" i="46"/>
  <c r="AQ12" i="46" s="1"/>
  <c r="AL12" i="46"/>
  <c r="AR12" i="46" s="1"/>
  <c r="AK12" i="46"/>
  <c r="AJ12" i="46"/>
  <c r="AI12" i="46"/>
  <c r="AH12" i="46"/>
  <c r="AE12" i="46"/>
  <c r="AF12" i="46" s="1"/>
  <c r="AG12" i="46" s="1"/>
  <c r="AC12" i="46"/>
  <c r="T12" i="46"/>
  <c r="BL10" i="46"/>
  <c r="BJ10" i="46"/>
  <c r="AV10" i="46"/>
  <c r="AX10" i="46" s="1"/>
  <c r="AY10" i="46" s="1"/>
  <c r="AT10" i="46"/>
  <c r="AS10" i="46"/>
  <c r="AO10" i="46"/>
  <c r="AP10" i="46" s="1"/>
  <c r="AM10" i="46"/>
  <c r="AL10" i="46"/>
  <c r="AR10" i="46" s="1"/>
  <c r="AK10" i="46"/>
  <c r="AJ10" i="46"/>
  <c r="AI10" i="46"/>
  <c r="AH10" i="46"/>
  <c r="AE10" i="46"/>
  <c r="AC10" i="46"/>
  <c r="T10" i="46"/>
  <c r="BL9" i="46"/>
  <c r="BJ9" i="46"/>
  <c r="AV9" i="46"/>
  <c r="AX9" i="46" s="1"/>
  <c r="AT9" i="46"/>
  <c r="AS9" i="46"/>
  <c r="AO9" i="46"/>
  <c r="AP9" i="46" s="1"/>
  <c r="AM9" i="46"/>
  <c r="AL9" i="46"/>
  <c r="AR9" i="46" s="1"/>
  <c r="AK9" i="46"/>
  <c r="AJ9" i="46"/>
  <c r="AI9" i="46"/>
  <c r="AH9" i="46"/>
  <c r="AE9" i="46"/>
  <c r="AF9" i="46" s="1"/>
  <c r="AG9" i="46" s="1"/>
  <c r="AC9" i="46"/>
  <c r="T9" i="46"/>
  <c r="BL8" i="46"/>
  <c r="BJ8" i="46"/>
  <c r="AV8" i="46"/>
  <c r="AX8" i="46" s="1"/>
  <c r="BT8" i="46" s="1"/>
  <c r="AT8" i="46"/>
  <c r="AS8" i="46"/>
  <c r="AO8" i="46"/>
  <c r="AP8" i="46" s="1"/>
  <c r="AM8" i="46"/>
  <c r="AL8" i="46"/>
  <c r="AR8" i="46" s="1"/>
  <c r="AK8" i="46"/>
  <c r="AJ8" i="46"/>
  <c r="AI8" i="46"/>
  <c r="AH8" i="46"/>
  <c r="AE8" i="46"/>
  <c r="AF8" i="46" s="1"/>
  <c r="AG8" i="46" s="1"/>
  <c r="AC8" i="46"/>
  <c r="T8" i="46"/>
  <c r="BL7" i="46"/>
  <c r="BJ7" i="46"/>
  <c r="AV7" i="46"/>
  <c r="AT7" i="46"/>
  <c r="AS7" i="46"/>
  <c r="AO7" i="46"/>
  <c r="AP7" i="46" s="1"/>
  <c r="AM7" i="46"/>
  <c r="AL7" i="46"/>
  <c r="AR7" i="46" s="1"/>
  <c r="AK7" i="46"/>
  <c r="AJ7" i="46"/>
  <c r="AI7" i="46"/>
  <c r="AH7" i="46"/>
  <c r="AE7" i="46"/>
  <c r="AF7" i="46" s="1"/>
  <c r="AG7" i="46" s="1"/>
  <c r="AC7" i="46"/>
  <c r="T7" i="46"/>
  <c r="K8" i="37"/>
  <c r="BO43" i="46" l="1"/>
  <c r="BO52" i="46"/>
  <c r="BO60" i="46"/>
  <c r="BO68" i="46"/>
  <c r="BO78" i="46"/>
  <c r="BO84" i="46"/>
  <c r="BO85" i="46"/>
  <c r="BO86" i="46"/>
  <c r="BK102" i="46"/>
  <c r="AF131" i="46"/>
  <c r="AG131" i="46" s="1"/>
  <c r="BO148" i="46"/>
  <c r="BO154" i="46"/>
  <c r="BO156" i="46"/>
  <c r="BO157" i="46"/>
  <c r="AF158" i="46"/>
  <c r="AG158" i="46" s="1"/>
  <c r="BO159" i="46"/>
  <c r="BO166" i="46"/>
  <c r="BO181" i="46"/>
  <c r="BO182" i="46"/>
  <c r="BO190" i="46"/>
  <c r="BO191" i="46"/>
  <c r="BO199" i="46"/>
  <c r="BO200" i="46"/>
  <c r="BP27" i="46"/>
  <c r="BP55" i="46"/>
  <c r="BP69" i="46"/>
  <c r="BO92" i="46"/>
  <c r="BP94" i="46"/>
  <c r="BP100" i="46"/>
  <c r="BP108" i="46"/>
  <c r="BO124" i="46"/>
  <c r="BP127" i="46"/>
  <c r="BP133" i="46"/>
  <c r="BO139" i="46"/>
  <c r="BP141" i="46"/>
  <c r="BP150" i="46"/>
  <c r="BO155" i="46"/>
  <c r="BO178" i="46"/>
  <c r="BO180" i="46"/>
  <c r="BO189" i="46"/>
  <c r="BN53" i="46"/>
  <c r="BQ53" i="46" s="1"/>
  <c r="Z53" i="46" s="1"/>
  <c r="BO59" i="46"/>
  <c r="BO66" i="46"/>
  <c r="BO72" i="46"/>
  <c r="BP79" i="46"/>
  <c r="BO82" i="46"/>
  <c r="BP93" i="46"/>
  <c r="BP125" i="46"/>
  <c r="BN149" i="46"/>
  <c r="BP149" i="46"/>
  <c r="BO153" i="46"/>
  <c r="BO165" i="46"/>
  <c r="BO171" i="46"/>
  <c r="BN52" i="46"/>
  <c r="BO73" i="46"/>
  <c r="BN83" i="46"/>
  <c r="BP85" i="46"/>
  <c r="BP156" i="46"/>
  <c r="BN157" i="46"/>
  <c r="BQ157" i="46" s="1"/>
  <c r="Z157" i="46" s="1"/>
  <c r="BP157" i="46"/>
  <c r="BP159" i="46"/>
  <c r="BP166" i="46"/>
  <c r="BO170" i="46"/>
  <c r="AF176" i="46"/>
  <c r="AG176" i="46" s="1"/>
  <c r="BO177" i="46"/>
  <c r="BP182" i="46"/>
  <c r="BK190" i="46"/>
  <c r="BO195" i="46"/>
  <c r="BO196" i="46"/>
  <c r="BP200" i="46"/>
  <c r="BO57" i="46"/>
  <c r="BO58" i="46"/>
  <c r="BO63" i="46"/>
  <c r="BO74" i="46"/>
  <c r="BO89" i="46"/>
  <c r="BO103" i="46"/>
  <c r="BP106" i="46"/>
  <c r="BP123" i="46"/>
  <c r="BP130" i="46"/>
  <c r="BO136" i="46"/>
  <c r="BO162" i="46"/>
  <c r="BO176" i="46"/>
  <c r="BP178" i="46"/>
  <c r="BK178" i="46" s="1"/>
  <c r="BP179" i="46"/>
  <c r="BK179" i="46" s="1"/>
  <c r="BP180" i="46"/>
  <c r="BO185" i="46"/>
  <c r="BO186" i="46"/>
  <c r="BP188" i="46"/>
  <c r="BP189" i="46"/>
  <c r="BO194" i="46"/>
  <c r="BO193" i="46"/>
  <c r="BO44" i="46"/>
  <c r="BO62" i="46"/>
  <c r="BO88" i="46"/>
  <c r="BO95" i="46"/>
  <c r="BO97" i="46"/>
  <c r="BO100" i="46"/>
  <c r="BO184" i="46"/>
  <c r="BP195" i="46"/>
  <c r="BP45" i="46"/>
  <c r="BO53" i="46"/>
  <c r="BO54" i="46"/>
  <c r="BO61" i="46"/>
  <c r="BP63" i="46"/>
  <c r="BP74" i="46"/>
  <c r="BK74" i="46" s="1"/>
  <c r="BO79" i="46"/>
  <c r="BP89" i="46"/>
  <c r="BK89" i="46" s="1"/>
  <c r="BO96" i="46"/>
  <c r="BP103" i="46"/>
  <c r="BP136" i="46"/>
  <c r="BO183" i="46"/>
  <c r="BO192" i="46"/>
  <c r="BN203" i="46"/>
  <c r="BK73" i="46"/>
  <c r="BK91" i="46"/>
  <c r="BK141" i="46"/>
  <c r="BK150" i="46"/>
  <c r="BK161" i="46"/>
  <c r="BK187" i="46"/>
  <c r="BK199" i="46"/>
  <c r="BK200" i="46"/>
  <c r="BK90" i="46"/>
  <c r="BK106" i="46"/>
  <c r="BK123" i="46"/>
  <c r="BK149" i="46"/>
  <c r="BN169" i="46"/>
  <c r="BK176" i="46"/>
  <c r="BK197" i="46"/>
  <c r="BK198" i="46"/>
  <c r="BO204" i="46"/>
  <c r="BK55" i="46"/>
  <c r="BK105" i="46"/>
  <c r="BK122" i="46"/>
  <c r="BK130" i="46"/>
  <c r="BK131" i="46"/>
  <c r="BK148" i="46"/>
  <c r="BK185" i="46"/>
  <c r="BK195" i="46"/>
  <c r="BK196" i="46"/>
  <c r="BO203" i="46"/>
  <c r="BO1005" i="46"/>
  <c r="BK53" i="46"/>
  <c r="BK54" i="46"/>
  <c r="BK104" i="46"/>
  <c r="BK121" i="46"/>
  <c r="BK138" i="46"/>
  <c r="BK147" i="46"/>
  <c r="BK154" i="46"/>
  <c r="BK156" i="46"/>
  <c r="BK157" i="46"/>
  <c r="BK159" i="46"/>
  <c r="BK194" i="46"/>
  <c r="BO202" i="46"/>
  <c r="BK52" i="46"/>
  <c r="BK79" i="46"/>
  <c r="BK98" i="46"/>
  <c r="BK101" i="46"/>
  <c r="BK103" i="46"/>
  <c r="BK137" i="46"/>
  <c r="BK146" i="46"/>
  <c r="BK158" i="46"/>
  <c r="BK166" i="46"/>
  <c r="BK193" i="46"/>
  <c r="BO201" i="46"/>
  <c r="BP204" i="46"/>
  <c r="BK204" i="46" s="1"/>
  <c r="BK51" i="46"/>
  <c r="BK87" i="46"/>
  <c r="BK94" i="46"/>
  <c r="BK95" i="46"/>
  <c r="BK100" i="46"/>
  <c r="BK109" i="46"/>
  <c r="BK136" i="46"/>
  <c r="BK145" i="46"/>
  <c r="BK164" i="46"/>
  <c r="BQ203" i="46"/>
  <c r="Z203" i="46" s="1"/>
  <c r="BK203" i="46"/>
  <c r="BP1005" i="46"/>
  <c r="BK1005" i="46" s="1"/>
  <c r="BK77" i="46"/>
  <c r="BK83" i="46"/>
  <c r="BK85" i="46"/>
  <c r="BK86" i="46"/>
  <c r="BK93" i="46"/>
  <c r="BK108" i="46"/>
  <c r="AU126" i="46"/>
  <c r="BF126" i="46" s="1"/>
  <c r="BK163" i="46"/>
  <c r="BK181" i="46"/>
  <c r="BK182" i="46"/>
  <c r="BO198" i="46"/>
  <c r="BK72" i="46"/>
  <c r="BK125" i="46"/>
  <c r="BK127" i="46"/>
  <c r="BK133" i="46"/>
  <c r="BK134" i="46"/>
  <c r="BK142" i="46"/>
  <c r="BK143" i="46"/>
  <c r="BK170" i="46"/>
  <c r="BK180" i="46"/>
  <c r="BK188" i="46"/>
  <c r="BK189" i="46"/>
  <c r="BK191" i="46"/>
  <c r="BN201" i="46"/>
  <c r="BQ201" i="46" s="1"/>
  <c r="Z201" i="46" s="1"/>
  <c r="BK201" i="46"/>
  <c r="BP16" i="46"/>
  <c r="BK16" i="46" s="1"/>
  <c r="BP17" i="46"/>
  <c r="BK17" i="46" s="1"/>
  <c r="BP39" i="46"/>
  <c r="BK39" i="46" s="1"/>
  <c r="BP38" i="46"/>
  <c r="BO35" i="46"/>
  <c r="U21" i="46"/>
  <c r="S22" i="46"/>
  <c r="W22" i="46" s="1"/>
  <c r="BO24" i="46"/>
  <c r="BP26" i="46"/>
  <c r="BP32" i="46"/>
  <c r="BK32" i="46" s="1"/>
  <c r="BK25" i="46"/>
  <c r="BN49" i="46"/>
  <c r="BK34" i="46"/>
  <c r="BO33" i="46"/>
  <c r="BO32" i="46"/>
  <c r="BO37" i="46"/>
  <c r="BP28" i="46"/>
  <c r="BK28" i="46" s="1"/>
  <c r="BP44" i="46"/>
  <c r="BK44" i="46" s="1"/>
  <c r="BP47" i="46"/>
  <c r="BK47" i="46" s="1"/>
  <c r="BP48" i="46"/>
  <c r="BK48" i="46" s="1"/>
  <c r="BK27" i="46"/>
  <c r="BO36" i="46"/>
  <c r="BO42" i="46"/>
  <c r="BK26" i="46"/>
  <c r="BK45" i="46"/>
  <c r="AF34" i="46"/>
  <c r="AG34" i="46" s="1"/>
  <c r="BO30" i="46"/>
  <c r="BO34" i="46"/>
  <c r="BO41" i="46"/>
  <c r="BO31" i="46"/>
  <c r="BP9" i="46"/>
  <c r="BK9" i="46" s="1"/>
  <c r="BO18" i="46"/>
  <c r="BP33" i="46"/>
  <c r="BK33" i="46" s="1"/>
  <c r="BO47" i="46"/>
  <c r="BO48" i="46"/>
  <c r="BK38" i="46"/>
  <c r="BO27" i="46"/>
  <c r="BO29" i="46"/>
  <c r="BP31" i="46"/>
  <c r="BK31" i="46" s="1"/>
  <c r="BO40" i="46"/>
  <c r="BP42" i="46"/>
  <c r="BK42" i="46" s="1"/>
  <c r="BO46" i="46"/>
  <c r="BO26" i="46"/>
  <c r="BO28" i="46"/>
  <c r="BP30" i="46"/>
  <c r="BK30" i="46" s="1"/>
  <c r="BO38" i="46"/>
  <c r="BO39" i="46"/>
  <c r="BO45" i="46"/>
  <c r="BO23" i="46"/>
  <c r="S23" i="46"/>
  <c r="W23" i="46" s="1"/>
  <c r="BP23" i="46"/>
  <c r="BK23" i="46" s="1"/>
  <c r="BQ126" i="46"/>
  <c r="Z126" i="46" s="1"/>
  <c r="BK126" i="46"/>
  <c r="BK63" i="46"/>
  <c r="BQ83" i="46"/>
  <c r="Z83" i="46" s="1"/>
  <c r="BK69" i="46"/>
  <c r="BK61" i="46"/>
  <c r="BK67" i="46"/>
  <c r="BK65" i="46"/>
  <c r="BQ162" i="46"/>
  <c r="Z162" i="46" s="1"/>
  <c r="BK162" i="46"/>
  <c r="BN21" i="46"/>
  <c r="V21" i="46"/>
  <c r="BP21" i="46"/>
  <c r="BK21" i="46" s="1"/>
  <c r="BN22" i="46"/>
  <c r="BO15" i="46"/>
  <c r="BO19" i="46"/>
  <c r="BP22" i="46"/>
  <c r="BK22" i="46" s="1"/>
  <c r="BO7" i="46"/>
  <c r="AQ17" i="46"/>
  <c r="Q21" i="46"/>
  <c r="AU7" i="46"/>
  <c r="BB7" i="46" s="1"/>
  <c r="R21" i="46"/>
  <c r="BO9" i="46"/>
  <c r="BO13" i="46"/>
  <c r="S21" i="46"/>
  <c r="W21" i="46" s="1"/>
  <c r="BO21" i="46"/>
  <c r="BP8" i="46"/>
  <c r="BK8" i="46" s="1"/>
  <c r="AY8" i="46"/>
  <c r="AU12" i="46"/>
  <c r="BF12" i="46" s="1"/>
  <c r="AU16" i="46"/>
  <c r="BF16" i="46" s="1"/>
  <c r="BO22" i="46"/>
  <c r="BT9" i="46"/>
  <c r="AY9" i="46"/>
  <c r="BT13" i="46"/>
  <c r="AY13" i="46"/>
  <c r="BT17" i="46"/>
  <c r="AY17" i="46" s="1"/>
  <c r="BT21" i="46"/>
  <c r="AY21" i="46" s="1"/>
  <c r="BT69" i="46"/>
  <c r="AY69" i="46"/>
  <c r="BT140" i="46"/>
  <c r="AY140" i="46"/>
  <c r="BT152" i="46"/>
  <c r="AY152" i="46"/>
  <c r="BT187" i="46"/>
  <c r="AY187" i="46"/>
  <c r="BT192" i="46"/>
  <c r="AY192" i="46"/>
  <c r="BT53" i="46"/>
  <c r="AY53" i="46"/>
  <c r="BT54" i="46"/>
  <c r="AY54" i="46"/>
  <c r="BT73" i="46"/>
  <c r="AY73" i="46"/>
  <c r="BT94" i="46"/>
  <c r="AY94" i="46"/>
  <c r="BT130" i="46"/>
  <c r="AY130" i="46"/>
  <c r="BT134" i="46"/>
  <c r="AY134" i="46"/>
  <c r="BT173" i="46"/>
  <c r="AY173" i="46"/>
  <c r="BT182" i="46"/>
  <c r="AY182" i="46"/>
  <c r="BT199" i="46"/>
  <c r="AY199" i="46"/>
  <c r="BT18" i="46"/>
  <c r="AY18" i="46" s="1"/>
  <c r="BT44" i="46"/>
  <c r="AY44" i="46"/>
  <c r="BT65" i="46"/>
  <c r="AY65" i="46"/>
  <c r="BT98" i="46"/>
  <c r="AY98" i="46"/>
  <c r="BT125" i="46"/>
  <c r="AY125" i="46"/>
  <c r="BT148" i="46"/>
  <c r="AY148" i="46"/>
  <c r="BT194" i="46"/>
  <c r="AY194" i="46"/>
  <c r="BT204" i="46"/>
  <c r="AY204" i="46"/>
  <c r="BT28" i="46"/>
  <c r="AY28" i="46"/>
  <c r="BT45" i="46"/>
  <c r="AY45" i="46"/>
  <c r="BT1005" i="46"/>
  <c r="AY1005" i="46"/>
  <c r="BT19" i="46"/>
  <c r="AY19" i="46"/>
  <c r="BT85" i="46"/>
  <c r="AY85" i="46"/>
  <c r="BT142" i="46"/>
  <c r="AY142" i="46"/>
  <c r="BT143" i="46"/>
  <c r="AY143" i="46"/>
  <c r="BT154" i="46"/>
  <c r="AY154" i="46"/>
  <c r="BT158" i="46"/>
  <c r="AY158" i="46"/>
  <c r="BT170" i="46"/>
  <c r="AY170" i="46"/>
  <c r="BT184" i="46"/>
  <c r="AY184" i="46"/>
  <c r="BT201" i="46"/>
  <c r="AY201" i="46"/>
  <c r="BT15" i="46"/>
  <c r="AY15" i="46"/>
  <c r="BT24" i="46"/>
  <c r="AY24" i="46"/>
  <c r="BT40" i="46"/>
  <c r="AY40" i="46"/>
  <c r="BT60" i="46"/>
  <c r="AY60" i="46"/>
  <c r="BT61" i="46"/>
  <c r="AY61" i="46"/>
  <c r="BT92" i="46"/>
  <c r="AY92" i="46"/>
  <c r="BT99" i="46"/>
  <c r="AY99" i="46"/>
  <c r="BT133" i="46"/>
  <c r="AY133" i="46"/>
  <c r="BT196" i="46"/>
  <c r="AY196" i="46"/>
  <c r="BT16" i="46"/>
  <c r="AY16" i="46"/>
  <c r="BT32" i="46"/>
  <c r="AY32" i="46"/>
  <c r="BT67" i="46"/>
  <c r="AY67" i="46"/>
  <c r="BT72" i="46"/>
  <c r="AY72" i="46"/>
  <c r="BT122" i="46"/>
  <c r="AY122" i="46"/>
  <c r="BT166" i="46"/>
  <c r="AY166" i="46"/>
  <c r="BT20" i="46"/>
  <c r="AY20" i="46"/>
  <c r="BT63" i="46"/>
  <c r="AY63" i="46"/>
  <c r="BT161" i="46"/>
  <c r="AY161" i="46"/>
  <c r="BT181" i="46"/>
  <c r="AY181" i="46"/>
  <c r="BT186" i="46"/>
  <c r="AY186" i="46"/>
  <c r="BT203" i="46"/>
  <c r="AY203" i="46"/>
  <c r="BT10" i="46"/>
  <c r="BT14" i="46"/>
  <c r="BT22" i="46"/>
  <c r="BT47" i="46"/>
  <c r="BQ52" i="46"/>
  <c r="Z52" i="46" s="1"/>
  <c r="BT52" i="46"/>
  <c r="BG60" i="46"/>
  <c r="BP60" i="46"/>
  <c r="BG70" i="46"/>
  <c r="BH70" i="46" s="1"/>
  <c r="BP70" i="46"/>
  <c r="BK70" i="46" s="1"/>
  <c r="BT71" i="46"/>
  <c r="BT78" i="46"/>
  <c r="BT79" i="46"/>
  <c r="BT84" i="46"/>
  <c r="BG88" i="46"/>
  <c r="BH88" i="46" s="1"/>
  <c r="BP88" i="46"/>
  <c r="BK88" i="46" s="1"/>
  <c r="BQ89" i="46"/>
  <c r="Z89" i="46" s="1"/>
  <c r="BT89" i="46"/>
  <c r="BT97" i="46"/>
  <c r="BT100" i="46"/>
  <c r="BT104" i="46"/>
  <c r="BT123" i="46"/>
  <c r="BG128" i="46"/>
  <c r="BH128" i="46" s="1"/>
  <c r="BP128" i="46"/>
  <c r="BK128" i="46" s="1"/>
  <c r="BT129" i="46"/>
  <c r="BN138" i="46"/>
  <c r="BQ138" i="46" s="1"/>
  <c r="Z138" i="46" s="1"/>
  <c r="BG139" i="46"/>
  <c r="BH139" i="46" s="1"/>
  <c r="BP139" i="46"/>
  <c r="BK139" i="46" s="1"/>
  <c r="BP144" i="46"/>
  <c r="BK144" i="46" s="1"/>
  <c r="BT145" i="46"/>
  <c r="BG152" i="46"/>
  <c r="BH152" i="46" s="1"/>
  <c r="BP152" i="46"/>
  <c r="BK152" i="46" s="1"/>
  <c r="BT156" i="46"/>
  <c r="BT163" i="46"/>
  <c r="BG175" i="46"/>
  <c r="BH175" i="46" s="1"/>
  <c r="BP175" i="46"/>
  <c r="BK175" i="46" s="1"/>
  <c r="BT179" i="46"/>
  <c r="BG184" i="46"/>
  <c r="BH184" i="46" s="1"/>
  <c r="BP184" i="46"/>
  <c r="BK184" i="46" s="1"/>
  <c r="BT185" i="46"/>
  <c r="BP37" i="46"/>
  <c r="BK37" i="46" s="1"/>
  <c r="BG56" i="46"/>
  <c r="BH56" i="46" s="1"/>
  <c r="BP56" i="46"/>
  <c r="BK56" i="46" s="1"/>
  <c r="BG71" i="46"/>
  <c r="BH71" i="46" s="1"/>
  <c r="BP71" i="46"/>
  <c r="BK71" i="46" s="1"/>
  <c r="BG84" i="46"/>
  <c r="BH84" i="46" s="1"/>
  <c r="BP84" i="46"/>
  <c r="BK84" i="46" s="1"/>
  <c r="BG124" i="46"/>
  <c r="BH124" i="46" s="1"/>
  <c r="BP124" i="46"/>
  <c r="BK124" i="46" s="1"/>
  <c r="BG129" i="46"/>
  <c r="BH129" i="46" s="1"/>
  <c r="BP129" i="46"/>
  <c r="BK129" i="46" s="1"/>
  <c r="BE158" i="46"/>
  <c r="BT167" i="46"/>
  <c r="BT200" i="46"/>
  <c r="BT29" i="46"/>
  <c r="BT33" i="46"/>
  <c r="BT37" i="46"/>
  <c r="BG43" i="46"/>
  <c r="BH43" i="46" s="1"/>
  <c r="BP43" i="46"/>
  <c r="BK43" i="46" s="1"/>
  <c r="AU53" i="46"/>
  <c r="BF53" i="46" s="1"/>
  <c r="BT56" i="46"/>
  <c r="BN64" i="46"/>
  <c r="BG66" i="46"/>
  <c r="BP66" i="46"/>
  <c r="BG75" i="46"/>
  <c r="BH75" i="46" s="1"/>
  <c r="BP75" i="46"/>
  <c r="BK75" i="46" s="1"/>
  <c r="BG79" i="46"/>
  <c r="BH79" i="46" s="1"/>
  <c r="BT80" i="46"/>
  <c r="BG100" i="46"/>
  <c r="BH100" i="46" s="1"/>
  <c r="BT101" i="46"/>
  <c r="BG135" i="46"/>
  <c r="BH135" i="46" s="1"/>
  <c r="BP135" i="46"/>
  <c r="BK135" i="46" s="1"/>
  <c r="BG140" i="46"/>
  <c r="BH140" i="46" s="1"/>
  <c r="BP140" i="46"/>
  <c r="BK140" i="46" s="1"/>
  <c r="BT147" i="46"/>
  <c r="BG156" i="46"/>
  <c r="BH156" i="46" s="1"/>
  <c r="BG167" i="46"/>
  <c r="BH167" i="46" s="1"/>
  <c r="BP167" i="46"/>
  <c r="BK167" i="46" s="1"/>
  <c r="BP172" i="46"/>
  <c r="BK172" i="46" s="1"/>
  <c r="BG57" i="46"/>
  <c r="BH57" i="46" s="1"/>
  <c r="BP57" i="46"/>
  <c r="BK57" i="46" s="1"/>
  <c r="BG62" i="46"/>
  <c r="BP62" i="46"/>
  <c r="BG76" i="46"/>
  <c r="BH76" i="46" s="1"/>
  <c r="BP76" i="46"/>
  <c r="BK76" i="46" s="1"/>
  <c r="BG80" i="46"/>
  <c r="BH80" i="46" s="1"/>
  <c r="BP80" i="46"/>
  <c r="BK80" i="46" s="1"/>
  <c r="BT95" i="46"/>
  <c r="BB105" i="46"/>
  <c r="BG153" i="46"/>
  <c r="BH153" i="46" s="1"/>
  <c r="BP153" i="46"/>
  <c r="BN158" i="46"/>
  <c r="BQ158" i="46" s="1"/>
  <c r="Z158" i="46" s="1"/>
  <c r="BG160" i="46"/>
  <c r="BH160" i="46" s="1"/>
  <c r="BP160" i="46"/>
  <c r="BK160" i="46" s="1"/>
  <c r="AU165" i="46"/>
  <c r="BF165" i="46" s="1"/>
  <c r="BG177" i="46"/>
  <c r="BH177" i="46" s="1"/>
  <c r="BP177" i="46"/>
  <c r="BK177" i="46" s="1"/>
  <c r="BG186" i="46"/>
  <c r="BH186" i="46" s="1"/>
  <c r="BP186" i="46"/>
  <c r="BK186" i="46" s="1"/>
  <c r="BT190" i="46"/>
  <c r="BT191" i="46"/>
  <c r="BN194" i="46"/>
  <c r="BG24" i="46"/>
  <c r="BH24" i="46" s="1"/>
  <c r="BP24" i="46"/>
  <c r="BK24" i="46" s="1"/>
  <c r="BT38" i="46"/>
  <c r="BT48" i="46"/>
  <c r="BT57" i="46"/>
  <c r="BT68" i="46"/>
  <c r="BT76" i="46"/>
  <c r="BG81" i="46"/>
  <c r="BH81" i="46" s="1"/>
  <c r="BP81" i="46"/>
  <c r="BK81" i="46" s="1"/>
  <c r="BT82" i="46"/>
  <c r="BT96" i="46"/>
  <c r="AU99" i="46"/>
  <c r="BB99" i="46" s="1"/>
  <c r="BE105" i="46"/>
  <c r="BG120" i="46"/>
  <c r="BH120" i="46" s="1"/>
  <c r="BP120" i="46"/>
  <c r="BK120" i="46" s="1"/>
  <c r="BT121" i="46"/>
  <c r="BT126" i="46"/>
  <c r="BT132" i="46"/>
  <c r="BQ149" i="46"/>
  <c r="Z149" i="46" s="1"/>
  <c r="BT149" i="46"/>
  <c r="BE160" i="46"/>
  <c r="BT165" i="46"/>
  <c r="BG168" i="46"/>
  <c r="BH168" i="46" s="1"/>
  <c r="BP168" i="46"/>
  <c r="BK168" i="46" s="1"/>
  <c r="BT169" i="46"/>
  <c r="BG173" i="46"/>
  <c r="BH173" i="46" s="1"/>
  <c r="BP173" i="46"/>
  <c r="BK173" i="46" s="1"/>
  <c r="BG29" i="46"/>
  <c r="BH29" i="46" s="1"/>
  <c r="BP29" i="46"/>
  <c r="AQ7" i="46"/>
  <c r="AZ49" i="46"/>
  <c r="BP49" i="46"/>
  <c r="BT58" i="46"/>
  <c r="AZ64" i="46"/>
  <c r="BP64" i="46"/>
  <c r="BG68" i="46"/>
  <c r="BP68" i="46"/>
  <c r="BT77" i="46"/>
  <c r="BG82" i="46"/>
  <c r="BH82" i="46" s="1"/>
  <c r="BP82" i="46"/>
  <c r="BT86" i="46"/>
  <c r="BG96" i="46"/>
  <c r="BH96" i="46" s="1"/>
  <c r="BP96" i="46"/>
  <c r="BK96" i="46" s="1"/>
  <c r="BT107" i="46"/>
  <c r="BG132" i="46"/>
  <c r="BH132" i="46" s="1"/>
  <c r="BP132" i="46"/>
  <c r="BK132" i="46" s="1"/>
  <c r="BG165" i="46"/>
  <c r="BH165" i="46" s="1"/>
  <c r="BP165" i="46"/>
  <c r="BG169" i="46"/>
  <c r="BH169" i="46" s="1"/>
  <c r="BP169" i="46"/>
  <c r="BG182" i="46"/>
  <c r="BH182" i="46" s="1"/>
  <c r="BT183" i="46"/>
  <c r="BT188" i="46"/>
  <c r="BG192" i="46"/>
  <c r="BH192" i="46" s="1"/>
  <c r="BP192" i="46"/>
  <c r="BK192" i="46" s="1"/>
  <c r="BT193" i="46"/>
  <c r="BT198" i="46"/>
  <c r="BG202" i="46"/>
  <c r="BH202" i="46" s="1"/>
  <c r="BP202" i="46"/>
  <c r="BK202" i="46" s="1"/>
  <c r="BG35" i="46"/>
  <c r="BH35" i="46" s="1"/>
  <c r="BP35" i="46"/>
  <c r="BK35" i="46" s="1"/>
  <c r="BT36" i="46"/>
  <c r="BG40" i="46"/>
  <c r="BH40" i="46" s="1"/>
  <c r="BP40" i="46"/>
  <c r="BK40" i="46" s="1"/>
  <c r="BT41" i="46"/>
  <c r="BT46" i="46"/>
  <c r="BG58" i="46"/>
  <c r="BH58" i="46" s="1"/>
  <c r="BP58" i="46"/>
  <c r="BK58" i="46" s="1"/>
  <c r="BT59" i="46"/>
  <c r="BT64" i="46"/>
  <c r="BN90" i="46"/>
  <c r="BQ90" i="46" s="1"/>
  <c r="Z90" i="46" s="1"/>
  <c r="BG92" i="46"/>
  <c r="BH92" i="46" s="1"/>
  <c r="BP92" i="46"/>
  <c r="BK92" i="46" s="1"/>
  <c r="BT93" i="46"/>
  <c r="BP99" i="46"/>
  <c r="BG107" i="46"/>
  <c r="BH107" i="46" s="1"/>
  <c r="BP107" i="46"/>
  <c r="BK107" i="46" s="1"/>
  <c r="BT127" i="46"/>
  <c r="BN131" i="46"/>
  <c r="BQ131" i="46" s="1"/>
  <c r="Z131" i="46" s="1"/>
  <c r="BN148" i="46"/>
  <c r="BQ148" i="46" s="1"/>
  <c r="Z148" i="46" s="1"/>
  <c r="BT162" i="46"/>
  <c r="BT171" i="46"/>
  <c r="BT174" i="46"/>
  <c r="BG183" i="46"/>
  <c r="BH183" i="46" s="1"/>
  <c r="BP183" i="46"/>
  <c r="BK183" i="46" s="1"/>
  <c r="BT202" i="46"/>
  <c r="BG36" i="46"/>
  <c r="BH36" i="46" s="1"/>
  <c r="BP36" i="46"/>
  <c r="BK36" i="46" s="1"/>
  <c r="BG41" i="46"/>
  <c r="BH41" i="46" s="1"/>
  <c r="BP41" i="46"/>
  <c r="BK41" i="46" s="1"/>
  <c r="BG46" i="46"/>
  <c r="BH46" i="46" s="1"/>
  <c r="BP46" i="46"/>
  <c r="BK46" i="46" s="1"/>
  <c r="BG50" i="46"/>
  <c r="BH50" i="46" s="1"/>
  <c r="BP50" i="46"/>
  <c r="BK50" i="46" s="1"/>
  <c r="BA51" i="46"/>
  <c r="BC51" i="46" s="1"/>
  <c r="BG59" i="46"/>
  <c r="BH59" i="46" s="1"/>
  <c r="BP59" i="46"/>
  <c r="BK59" i="46" s="1"/>
  <c r="BE60" i="46"/>
  <c r="BG78" i="46"/>
  <c r="BH78" i="46" s="1"/>
  <c r="BP78" i="46"/>
  <c r="BK78" i="46" s="1"/>
  <c r="BG97" i="46"/>
  <c r="BH97" i="46" s="1"/>
  <c r="BP97" i="46"/>
  <c r="BK97" i="46" s="1"/>
  <c r="BQ144" i="46"/>
  <c r="Z144" i="46" s="1"/>
  <c r="BG151" i="46"/>
  <c r="BH151" i="46" s="1"/>
  <c r="BP151" i="46"/>
  <c r="BK151" i="46" s="1"/>
  <c r="BG155" i="46"/>
  <c r="BH155" i="46" s="1"/>
  <c r="BP155" i="46"/>
  <c r="BG171" i="46"/>
  <c r="BH171" i="46" s="1"/>
  <c r="BP171" i="46"/>
  <c r="BK171" i="46" s="1"/>
  <c r="BG174" i="46"/>
  <c r="BH174" i="46" s="1"/>
  <c r="BP174" i="46"/>
  <c r="BK174" i="46" s="1"/>
  <c r="BQ194" i="46"/>
  <c r="Z194" i="46" s="1"/>
  <c r="BG12" i="46"/>
  <c r="BH12" i="46" s="1"/>
  <c r="R12" i="46" s="1"/>
  <c r="V12" i="46" s="1"/>
  <c r="BP12" i="46"/>
  <c r="BK12" i="46" s="1"/>
  <c r="BO10" i="46"/>
  <c r="BO14" i="46"/>
  <c r="AQ15" i="46"/>
  <c r="BP10" i="46"/>
  <c r="BK10" i="46" s="1"/>
  <c r="AQ13" i="46"/>
  <c r="BP14" i="46"/>
  <c r="BK14" i="46" s="1"/>
  <c r="BP18" i="46"/>
  <c r="BK18" i="46" s="1"/>
  <c r="S20" i="46"/>
  <c r="W20" i="46" s="1"/>
  <c r="BO20" i="46"/>
  <c r="BG13" i="46"/>
  <c r="BH13" i="46" s="1"/>
  <c r="R13" i="46" s="1"/>
  <c r="V13" i="46" s="1"/>
  <c r="BP13" i="46"/>
  <c r="BK13" i="46" s="1"/>
  <c r="BO8" i="46"/>
  <c r="BO12" i="46"/>
  <c r="BO16" i="46"/>
  <c r="BP7" i="46"/>
  <c r="BK7" i="46" s="1"/>
  <c r="AQ10" i="46"/>
  <c r="AQ14" i="46"/>
  <c r="BP15" i="46"/>
  <c r="BK15" i="46" s="1"/>
  <c r="BP19" i="46"/>
  <c r="BK19" i="46" s="1"/>
  <c r="BO17" i="46"/>
  <c r="BP20" i="46"/>
  <c r="BK20" i="46" s="1"/>
  <c r="BB30" i="46"/>
  <c r="BF30" i="46"/>
  <c r="BE30" i="46"/>
  <c r="BB131" i="46"/>
  <c r="BF131" i="46"/>
  <c r="BA131" i="46"/>
  <c r="BC131" i="46" s="1"/>
  <c r="BB137" i="46"/>
  <c r="BF137" i="46"/>
  <c r="BE65" i="46"/>
  <c r="BF65" i="46"/>
  <c r="BF151" i="46"/>
  <c r="AZ151" i="46"/>
  <c r="AZ179" i="46"/>
  <c r="BF179" i="46"/>
  <c r="BB179" i="46"/>
  <c r="BB202" i="46"/>
  <c r="BF202" i="46"/>
  <c r="AZ33" i="46"/>
  <c r="BN41" i="46"/>
  <c r="BQ41" i="46" s="1"/>
  <c r="Z41" i="46" s="1"/>
  <c r="BN65" i="46"/>
  <c r="BQ65" i="46" s="1"/>
  <c r="Z65" i="46" s="1"/>
  <c r="BA88" i="46"/>
  <c r="BC88" i="46" s="1"/>
  <c r="AF96" i="46"/>
  <c r="AG96" i="46" s="1"/>
  <c r="BG144" i="46"/>
  <c r="BH144" i="46" s="1"/>
  <c r="BG161" i="46"/>
  <c r="BH161" i="46" s="1"/>
  <c r="BG178" i="46"/>
  <c r="BH178" i="46" s="1"/>
  <c r="BB191" i="46"/>
  <c r="BF191" i="46"/>
  <c r="BN25" i="46"/>
  <c r="BQ25" i="46" s="1"/>
  <c r="Z25" i="46" s="1"/>
  <c r="BG39" i="46"/>
  <c r="BH39" i="46" s="1"/>
  <c r="BB60" i="46"/>
  <c r="BF60" i="46"/>
  <c r="BN60" i="46"/>
  <c r="BQ60" i="46" s="1"/>
  <c r="Z60" i="46" s="1"/>
  <c r="BN179" i="46"/>
  <c r="BQ179" i="46" s="1"/>
  <c r="Z179" i="46" s="1"/>
  <c r="BE25" i="46"/>
  <c r="BA30" i="46"/>
  <c r="BC30" i="46" s="1"/>
  <c r="BE41" i="46"/>
  <c r="BF41" i="46"/>
  <c r="BN38" i="46"/>
  <c r="BN45" i="46"/>
  <c r="BN48" i="46"/>
  <c r="BQ48" i="46" s="1"/>
  <c r="Z48" i="46" s="1"/>
  <c r="BB72" i="46"/>
  <c r="BF72" i="46"/>
  <c r="BN78" i="46"/>
  <c r="AU78" i="46"/>
  <c r="BE78" i="46" s="1"/>
  <c r="BN84" i="46"/>
  <c r="AU84" i="46"/>
  <c r="BF84" i="46" s="1"/>
  <c r="BA103" i="46"/>
  <c r="BC103" i="46" s="1"/>
  <c r="BN154" i="46"/>
  <c r="BQ154" i="46" s="1"/>
  <c r="Z154" i="46" s="1"/>
  <c r="BB192" i="46"/>
  <c r="BB103" i="46"/>
  <c r="BF103" i="46"/>
  <c r="BN42" i="46"/>
  <c r="BQ42" i="46" s="1"/>
  <c r="Z42" i="46" s="1"/>
  <c r="BN46" i="46"/>
  <c r="BB48" i="46"/>
  <c r="BF48" i="46"/>
  <c r="BN50" i="46"/>
  <c r="BN54" i="46"/>
  <c r="BQ54" i="46" s="1"/>
  <c r="Z54" i="46" s="1"/>
  <c r="BN62" i="46"/>
  <c r="BN66" i="46"/>
  <c r="BN86" i="46"/>
  <c r="BQ86" i="46" s="1"/>
  <c r="Z86" i="46" s="1"/>
  <c r="BN94" i="46"/>
  <c r="BQ94" i="46" s="1"/>
  <c r="Z94" i="46" s="1"/>
  <c r="BN102" i="46"/>
  <c r="BQ102" i="46" s="1"/>
  <c r="Z102" i="46" s="1"/>
  <c r="BN104" i="46"/>
  <c r="BQ104" i="46" s="1"/>
  <c r="Z104" i="46" s="1"/>
  <c r="AU144" i="46"/>
  <c r="BN146" i="46"/>
  <c r="BQ146" i="46" s="1"/>
  <c r="Z146" i="46" s="1"/>
  <c r="BN180" i="46"/>
  <c r="BQ180" i="46" s="1"/>
  <c r="Z180" i="46" s="1"/>
  <c r="BB190" i="46"/>
  <c r="BF190" i="46"/>
  <c r="AZ102" i="46"/>
  <c r="BN33" i="46"/>
  <c r="BE51" i="46"/>
  <c r="BF51" i="46"/>
  <c r="BN87" i="46"/>
  <c r="BQ87" i="46" s="1"/>
  <c r="Z87" i="46" s="1"/>
  <c r="BN123" i="46"/>
  <c r="BQ123" i="46" s="1"/>
  <c r="Z123" i="46" s="1"/>
  <c r="BN150" i="46"/>
  <c r="BQ150" i="46" s="1"/>
  <c r="Z150" i="46" s="1"/>
  <c r="BN200" i="46"/>
  <c r="BQ200" i="46" s="1"/>
  <c r="Z200" i="46" s="1"/>
  <c r="AU95" i="46"/>
  <c r="BF95" i="46" s="1"/>
  <c r="BN105" i="46"/>
  <c r="BQ105" i="46" s="1"/>
  <c r="Z105" i="46" s="1"/>
  <c r="BE108" i="46"/>
  <c r="BN129" i="46"/>
  <c r="BQ129" i="46" s="1"/>
  <c r="Z129" i="46" s="1"/>
  <c r="BB138" i="46"/>
  <c r="BF138" i="46"/>
  <c r="BN184" i="46"/>
  <c r="AQ9" i="46"/>
  <c r="S8" i="46"/>
  <c r="W8" i="46" s="1"/>
  <c r="AQ8" i="46"/>
  <c r="BN7" i="46"/>
  <c r="BF7" i="46"/>
  <c r="BN18" i="46"/>
  <c r="S19" i="46"/>
  <c r="W19" i="46" s="1"/>
  <c r="AQ19" i="46"/>
  <c r="S18" i="46"/>
  <c r="W18" i="46" s="1"/>
  <c r="S17" i="46"/>
  <c r="W17" i="46" s="1"/>
  <c r="S15" i="46"/>
  <c r="W15" i="46" s="1"/>
  <c r="S12" i="46"/>
  <c r="W12" i="46" s="1"/>
  <c r="BG9" i="46"/>
  <c r="AF14" i="46"/>
  <c r="AG14" i="46" s="1"/>
  <c r="S7" i="46"/>
  <c r="W7" i="46" s="1"/>
  <c r="S10" i="46"/>
  <c r="W10" i="46" s="1"/>
  <c r="S13" i="46"/>
  <c r="W13" i="46" s="1"/>
  <c r="S14" i="46"/>
  <c r="W14" i="46" s="1"/>
  <c r="S16" i="46"/>
  <c r="W16" i="46" s="1"/>
  <c r="S9" i="46"/>
  <c r="W9" i="46" s="1"/>
  <c r="BE12" i="46"/>
  <c r="AU21" i="46"/>
  <c r="BF21" i="46" s="1"/>
  <c r="BE34" i="46"/>
  <c r="BA62" i="46"/>
  <c r="BC62" i="46" s="1"/>
  <c r="BG103" i="46"/>
  <c r="BH103" i="46" s="1"/>
  <c r="AZ103" i="46"/>
  <c r="BA7" i="46"/>
  <c r="BC7" i="46" s="1"/>
  <c r="AX25" i="46"/>
  <c r="AY25" i="46" s="1"/>
  <c r="BB62" i="46"/>
  <c r="BB66" i="46"/>
  <c r="BN26" i="46"/>
  <c r="BQ26" i="46" s="1"/>
  <c r="Z26" i="46" s="1"/>
  <c r="AU26" i="46"/>
  <c r="BF26" i="46" s="1"/>
  <c r="AU38" i="46"/>
  <c r="BE38" i="46" s="1"/>
  <c r="AX42" i="46"/>
  <c r="BN68" i="46"/>
  <c r="BQ68" i="46" s="1"/>
  <c r="Z68" i="46" s="1"/>
  <c r="BB68" i="46"/>
  <c r="AX7" i="46"/>
  <c r="AY7" i="46" s="1"/>
  <c r="BE7" i="46"/>
  <c r="AX26" i="46"/>
  <c r="AY26" i="46" s="1"/>
  <c r="AX34" i="46"/>
  <c r="BE46" i="46"/>
  <c r="AZ53" i="46"/>
  <c r="BB102" i="46"/>
  <c r="AU18" i="46"/>
  <c r="AU37" i="46"/>
  <c r="BA37" i="46" s="1"/>
  <c r="BC37" i="46" s="1"/>
  <c r="BE76" i="46"/>
  <c r="BB76" i="46"/>
  <c r="AU45" i="46"/>
  <c r="AZ45" i="46" s="1"/>
  <c r="BA46" i="46"/>
  <c r="BC46" i="46" s="1"/>
  <c r="AU61" i="46"/>
  <c r="BF61" i="46" s="1"/>
  <c r="BN61" i="46"/>
  <c r="BA64" i="46"/>
  <c r="BB64" i="46"/>
  <c r="AU69" i="46"/>
  <c r="AZ69" i="46" s="1"/>
  <c r="BN69" i="46"/>
  <c r="BQ69" i="46" s="1"/>
  <c r="Z69" i="46" s="1"/>
  <c r="AF88" i="46"/>
  <c r="AG88" i="46" s="1"/>
  <c r="AU94" i="46"/>
  <c r="BF94" i="46" s="1"/>
  <c r="AZ25" i="46"/>
  <c r="AU29" i="46"/>
  <c r="BF29" i="46" s="1"/>
  <c r="BB46" i="46"/>
  <c r="BA48" i="46"/>
  <c r="BC48" i="46" s="1"/>
  <c r="BE48" i="46"/>
  <c r="BB49" i="46"/>
  <c r="BB51" i="46"/>
  <c r="BG52" i="46"/>
  <c r="BH52" i="46" s="1"/>
  <c r="BG61" i="46"/>
  <c r="BN74" i="46"/>
  <c r="BQ74" i="46" s="1"/>
  <c r="Z74" i="46" s="1"/>
  <c r="AU74" i="46"/>
  <c r="BF74" i="46" s="1"/>
  <c r="AZ90" i="46"/>
  <c r="BB90" i="46"/>
  <c r="BB101" i="46"/>
  <c r="BE49" i="46"/>
  <c r="AX87" i="46"/>
  <c r="BG27" i="46"/>
  <c r="BH27" i="46" s="1"/>
  <c r="BE64" i="46"/>
  <c r="AF76" i="46"/>
  <c r="AG76" i="46" s="1"/>
  <c r="BB175" i="46"/>
  <c r="BE175" i="46"/>
  <c r="BE68" i="46"/>
  <c r="BN95" i="46"/>
  <c r="BQ95" i="46" s="1"/>
  <c r="Z95" i="46" s="1"/>
  <c r="BN108" i="46"/>
  <c r="BQ108" i="46" s="1"/>
  <c r="Z108" i="46" s="1"/>
  <c r="BN122" i="46"/>
  <c r="BQ122" i="46" s="1"/>
  <c r="Z122" i="46" s="1"/>
  <c r="AU122" i="46"/>
  <c r="AU87" i="46"/>
  <c r="BN133" i="46"/>
  <c r="BQ133" i="46" s="1"/>
  <c r="Z133" i="46" s="1"/>
  <c r="AU133" i="46"/>
  <c r="BF133" i="46" s="1"/>
  <c r="AX137" i="46"/>
  <c r="BE137" i="46"/>
  <c r="BN142" i="46"/>
  <c r="BQ142" i="46" s="1"/>
  <c r="Z142" i="46" s="1"/>
  <c r="BB142" i="46"/>
  <c r="BB147" i="46"/>
  <c r="AZ63" i="46"/>
  <c r="AU86" i="46"/>
  <c r="BF86" i="46" s="1"/>
  <c r="BA92" i="46"/>
  <c r="BC92" i="46" s="1"/>
  <c r="BE102" i="46"/>
  <c r="BA102" i="46"/>
  <c r="BC102" i="46" s="1"/>
  <c r="BD102" i="46" s="1"/>
  <c r="BG131" i="46"/>
  <c r="BH131" i="46" s="1"/>
  <c r="AZ142" i="46"/>
  <c r="AZ181" i="46"/>
  <c r="AX189" i="46"/>
  <c r="BA189" i="46"/>
  <c r="BN35" i="46"/>
  <c r="BN72" i="46"/>
  <c r="BQ72" i="46" s="1"/>
  <c r="Z72" i="46" s="1"/>
  <c r="BN73" i="46"/>
  <c r="BQ73" i="46" s="1"/>
  <c r="Z73" i="46" s="1"/>
  <c r="BN96" i="46"/>
  <c r="BB97" i="46"/>
  <c r="BN103" i="46"/>
  <c r="BQ103" i="46" s="1"/>
  <c r="Z103" i="46" s="1"/>
  <c r="AU129" i="46"/>
  <c r="BN92" i="46"/>
  <c r="BN98" i="46"/>
  <c r="BQ98" i="46" s="1"/>
  <c r="Z98" i="46" s="1"/>
  <c r="AX102" i="46"/>
  <c r="BE147" i="46"/>
  <c r="BB150" i="46"/>
  <c r="AZ160" i="46"/>
  <c r="BA181" i="46"/>
  <c r="BC181" i="46" s="1"/>
  <c r="BN13" i="46"/>
  <c r="BN14" i="46"/>
  <c r="BN30" i="46"/>
  <c r="BG31" i="46"/>
  <c r="BH31" i="46" s="1"/>
  <c r="AU42" i="46"/>
  <c r="BF42" i="46" s="1"/>
  <c r="AU52" i="46"/>
  <c r="AZ72" i="46"/>
  <c r="AZ101" i="46"/>
  <c r="BN109" i="46"/>
  <c r="BQ109" i="46" s="1"/>
  <c r="Z109" i="46" s="1"/>
  <c r="BN134" i="46"/>
  <c r="BQ134" i="46" s="1"/>
  <c r="Z134" i="46" s="1"/>
  <c r="AU134" i="46"/>
  <c r="BA134" i="46" s="1"/>
  <c r="BC134" i="46" s="1"/>
  <c r="BE138" i="46"/>
  <c r="AX138" i="46"/>
  <c r="BE172" i="46"/>
  <c r="BB172" i="46"/>
  <c r="BE180" i="46"/>
  <c r="BN76" i="46"/>
  <c r="AF92" i="46"/>
  <c r="AG92" i="46" s="1"/>
  <c r="BN97" i="46"/>
  <c r="AX141" i="46"/>
  <c r="AY141" i="46" s="1"/>
  <c r="BG148" i="46"/>
  <c r="BH148" i="46" s="1"/>
  <c r="BB151" i="46"/>
  <c r="BE154" i="46"/>
  <c r="BN175" i="46"/>
  <c r="BQ175" i="46" s="1"/>
  <c r="Z175" i="46" s="1"/>
  <c r="AU176" i="46"/>
  <c r="BF176" i="46" s="1"/>
  <c r="BG190" i="46"/>
  <c r="BH190" i="46" s="1"/>
  <c r="AZ190" i="46"/>
  <c r="BN191" i="46"/>
  <c r="BQ191" i="46" s="1"/>
  <c r="Z191" i="46" s="1"/>
  <c r="BN159" i="46"/>
  <c r="BQ159" i="46" s="1"/>
  <c r="Z159" i="46" s="1"/>
  <c r="BG162" i="46"/>
  <c r="BH162" i="46" s="1"/>
  <c r="BA175" i="46"/>
  <c r="BN176" i="46"/>
  <c r="BQ176" i="46" s="1"/>
  <c r="Z176" i="46" s="1"/>
  <c r="BE179" i="46"/>
  <c r="BG187" i="46"/>
  <c r="BH187" i="46" s="1"/>
  <c r="BA192" i="46"/>
  <c r="BC192" i="46" s="1"/>
  <c r="BN192" i="46"/>
  <c r="BQ192" i="46" s="1"/>
  <c r="Z192" i="46" s="1"/>
  <c r="AZ202" i="46"/>
  <c r="AU146" i="46"/>
  <c r="BF146" i="46" s="1"/>
  <c r="BN195" i="46"/>
  <c r="BQ195" i="46" s="1"/>
  <c r="Z195" i="46" s="1"/>
  <c r="BG199" i="46"/>
  <c r="BH199" i="46" s="1"/>
  <c r="BG121" i="46"/>
  <c r="BH121" i="46" s="1"/>
  <c r="BN127" i="46"/>
  <c r="BQ127" i="46" s="1"/>
  <c r="Z127" i="46" s="1"/>
  <c r="AZ147" i="46"/>
  <c r="BN166" i="46"/>
  <c r="BQ166" i="46" s="1"/>
  <c r="Z166" i="46" s="1"/>
  <c r="AX175" i="46"/>
  <c r="AY175" i="46" s="1"/>
  <c r="AU177" i="46"/>
  <c r="BE177" i="46" s="1"/>
  <c r="BN177" i="46"/>
  <c r="BQ177" i="46" s="1"/>
  <c r="Z177" i="46" s="1"/>
  <c r="BA179" i="46"/>
  <c r="BC179" i="46" s="1"/>
  <c r="BE192" i="46"/>
  <c r="BG198" i="46"/>
  <c r="BH198" i="46" s="1"/>
  <c r="BN204" i="46"/>
  <c r="BQ204" i="46" s="1"/>
  <c r="Z204" i="46" s="1"/>
  <c r="BA165" i="46"/>
  <c r="BE189" i="46"/>
  <c r="AU203" i="46"/>
  <c r="BE131" i="46"/>
  <c r="BN135" i="46"/>
  <c r="BN137" i="46"/>
  <c r="BQ137" i="46" s="1"/>
  <c r="Z137" i="46" s="1"/>
  <c r="BN141" i="46"/>
  <c r="BQ141" i="46" s="1"/>
  <c r="Z141" i="46" s="1"/>
  <c r="AU141" i="46"/>
  <c r="BF141" i="46" s="1"/>
  <c r="BN172" i="46"/>
  <c r="BN190" i="46"/>
  <c r="BN19" i="46"/>
  <c r="AU19" i="46"/>
  <c r="BG28" i="46"/>
  <c r="BH28" i="46" s="1"/>
  <c r="BB34" i="46"/>
  <c r="BA34" i="46"/>
  <c r="BC34" i="46" s="1"/>
  <c r="BG48" i="46"/>
  <c r="BH48" i="46" s="1"/>
  <c r="AZ48" i="46"/>
  <c r="AZ7" i="46"/>
  <c r="BN24" i="46"/>
  <c r="AU24" i="46"/>
  <c r="AX12" i="46"/>
  <c r="AY12" i="46" s="1"/>
  <c r="BA12" i="46"/>
  <c r="BC12" i="46" s="1"/>
  <c r="AX23" i="46"/>
  <c r="AY23" i="46" s="1"/>
  <c r="AZ34" i="46"/>
  <c r="BG34" i="46"/>
  <c r="BH34" i="46" s="1"/>
  <c r="AX39" i="46"/>
  <c r="AY39" i="46" s="1"/>
  <c r="BG7" i="46"/>
  <c r="BN9" i="46"/>
  <c r="AU9" i="46"/>
  <c r="BF9" i="46" s="1"/>
  <c r="AU10" i="46"/>
  <c r="BF10" i="46" s="1"/>
  <c r="BN10" i="46"/>
  <c r="BN15" i="46"/>
  <c r="AU15" i="46"/>
  <c r="BF15" i="46" s="1"/>
  <c r="BG21" i="46"/>
  <c r="BH21" i="46" s="1"/>
  <c r="BG37" i="46"/>
  <c r="BH37" i="46" s="1"/>
  <c r="AF10" i="46"/>
  <c r="AG10" i="46" s="1"/>
  <c r="BN17" i="46"/>
  <c r="BB45" i="46"/>
  <c r="BA52" i="46"/>
  <c r="BC52" i="46" s="1"/>
  <c r="BE52" i="46"/>
  <c r="BE70" i="46"/>
  <c r="BA70" i="46"/>
  <c r="BC70" i="46" s="1"/>
  <c r="AZ77" i="46"/>
  <c r="AU77" i="46"/>
  <c r="BF77" i="46" s="1"/>
  <c r="BN77" i="46"/>
  <c r="BQ77" i="46" s="1"/>
  <c r="Z77" i="46" s="1"/>
  <c r="AU17" i="46"/>
  <c r="BF17" i="46" s="1"/>
  <c r="BN20" i="46"/>
  <c r="BB47" i="46"/>
  <c r="BN8" i="46"/>
  <c r="BA16" i="46"/>
  <c r="BC16" i="46" s="1"/>
  <c r="BN34" i="46"/>
  <c r="BQ34" i="46" s="1"/>
  <c r="Z34" i="46" s="1"/>
  <c r="AU35" i="46"/>
  <c r="BF35" i="46" s="1"/>
  <c r="BN36" i="46"/>
  <c r="AU36" i="46"/>
  <c r="BF36" i="46" s="1"/>
  <c r="AU8" i="46"/>
  <c r="AU13" i="46"/>
  <c r="BF13" i="46" s="1"/>
  <c r="AU14" i="46"/>
  <c r="BB16" i="46"/>
  <c r="BA18" i="46"/>
  <c r="BC18" i="46" s="1"/>
  <c r="BG20" i="46"/>
  <c r="BH20" i="46" s="1"/>
  <c r="R20" i="46" s="1"/>
  <c r="V20" i="46" s="1"/>
  <c r="AU22" i="46"/>
  <c r="BB25" i="46"/>
  <c r="BA25" i="46"/>
  <c r="BC25" i="46" s="1"/>
  <c r="AZ30" i="46"/>
  <c r="BG30" i="46"/>
  <c r="BH30" i="46" s="1"/>
  <c r="AX35" i="46"/>
  <c r="AY35" i="46" s="1"/>
  <c r="BG45" i="46"/>
  <c r="BH45" i="46" s="1"/>
  <c r="AZ47" i="46"/>
  <c r="BA49" i="46"/>
  <c r="BC49" i="46" s="1"/>
  <c r="AX49" i="46"/>
  <c r="AY49" i="46" s="1"/>
  <c r="AU54" i="46"/>
  <c r="BF54" i="46" s="1"/>
  <c r="BE62" i="46"/>
  <c r="BN63" i="46"/>
  <c r="BQ63" i="46" s="1"/>
  <c r="Z63" i="46" s="1"/>
  <c r="BE66" i="46"/>
  <c r="BA66" i="46"/>
  <c r="BC66" i="46" s="1"/>
  <c r="AX66" i="46"/>
  <c r="AY66" i="46" s="1"/>
  <c r="BG26" i="46"/>
  <c r="BH26" i="46" s="1"/>
  <c r="AX31" i="46"/>
  <c r="AY31" i="46" s="1"/>
  <c r="BB33" i="46"/>
  <c r="BA33" i="46"/>
  <c r="BC33" i="46" s="1"/>
  <c r="BG38" i="46"/>
  <c r="BH38" i="46" s="1"/>
  <c r="AX43" i="46"/>
  <c r="AY43" i="46" s="1"/>
  <c r="AU20" i="46"/>
  <c r="BF20" i="46" s="1"/>
  <c r="BN12" i="46"/>
  <c r="BN16" i="46"/>
  <c r="BG25" i="46"/>
  <c r="BH25" i="46" s="1"/>
  <c r="BN27" i="46"/>
  <c r="AU27" i="46"/>
  <c r="BF27" i="46" s="1"/>
  <c r="BN28" i="46"/>
  <c r="AU28" i="46"/>
  <c r="AX30" i="46"/>
  <c r="AY30" i="46" s="1"/>
  <c r="BB37" i="46"/>
  <c r="AZ41" i="46"/>
  <c r="BG42" i="46"/>
  <c r="BH42" i="46" s="1"/>
  <c r="BG49" i="46"/>
  <c r="BH49" i="46" s="1"/>
  <c r="AX51" i="46"/>
  <c r="AY51" i="46" s="1"/>
  <c r="AZ51" i="46"/>
  <c r="BD51" i="46" s="1"/>
  <c r="AF56" i="46"/>
  <c r="AG56" i="46" s="1"/>
  <c r="BB63" i="46"/>
  <c r="AF68" i="46"/>
  <c r="AG68" i="46" s="1"/>
  <c r="AX70" i="46"/>
  <c r="AY70" i="46" s="1"/>
  <c r="BN71" i="46"/>
  <c r="BQ71" i="46" s="1"/>
  <c r="Z71" i="46" s="1"/>
  <c r="AU71" i="46"/>
  <c r="BG8" i="46"/>
  <c r="BE16" i="46"/>
  <c r="BG16" i="46" s="1"/>
  <c r="BN23" i="46"/>
  <c r="BQ23" i="46" s="1"/>
  <c r="Z23" i="46" s="1"/>
  <c r="AU23" i="46"/>
  <c r="BF23" i="46" s="1"/>
  <c r="AX27" i="46"/>
  <c r="AY27" i="46" s="1"/>
  <c r="BN39" i="46"/>
  <c r="AU39" i="46"/>
  <c r="BN40" i="46"/>
  <c r="AU40" i="46"/>
  <c r="BF40" i="46" s="1"/>
  <c r="BA47" i="46"/>
  <c r="BC47" i="46" s="1"/>
  <c r="AU50" i="46"/>
  <c r="BG54" i="46"/>
  <c r="BH54" i="46" s="1"/>
  <c r="BN55" i="46"/>
  <c r="BQ55" i="46" s="1"/>
  <c r="Z55" i="46" s="1"/>
  <c r="AU55" i="46"/>
  <c r="AX55" i="46"/>
  <c r="AY55" i="46" s="1"/>
  <c r="BN58" i="46"/>
  <c r="AU58" i="46"/>
  <c r="BF58" i="46" s="1"/>
  <c r="BB69" i="46"/>
  <c r="BA69" i="46"/>
  <c r="BC69" i="46" s="1"/>
  <c r="BN70" i="46"/>
  <c r="BN80" i="46"/>
  <c r="AU80" i="46"/>
  <c r="BN82" i="46"/>
  <c r="AU82" i="46"/>
  <c r="BN57" i="46"/>
  <c r="AU57" i="46"/>
  <c r="BF57" i="46" s="1"/>
  <c r="BB61" i="46"/>
  <c r="BB65" i="46"/>
  <c r="BN67" i="46"/>
  <c r="BQ67" i="46" s="1"/>
  <c r="Z67" i="46" s="1"/>
  <c r="AU67" i="46"/>
  <c r="BE74" i="46"/>
  <c r="BA74" i="46"/>
  <c r="BC74" i="46" s="1"/>
  <c r="AX74" i="46"/>
  <c r="AY74" i="46" s="1"/>
  <c r="BN31" i="46"/>
  <c r="BQ31" i="46" s="1"/>
  <c r="Z31" i="46" s="1"/>
  <c r="AU31" i="46"/>
  <c r="BF31" i="46" s="1"/>
  <c r="BN32" i="46"/>
  <c r="AU32" i="46"/>
  <c r="BG32" i="46"/>
  <c r="BH32" i="46" s="1"/>
  <c r="BB41" i="46"/>
  <c r="BA41" i="46"/>
  <c r="BC41" i="46" s="1"/>
  <c r="BB52" i="46"/>
  <c r="BB53" i="46"/>
  <c r="BA53" i="46"/>
  <c r="BC53" i="46" s="1"/>
  <c r="BN59" i="46"/>
  <c r="AU59" i="46"/>
  <c r="BF59" i="46" s="1"/>
  <c r="BA65" i="46"/>
  <c r="BC65" i="46" s="1"/>
  <c r="BG67" i="46"/>
  <c r="AX81" i="46"/>
  <c r="BE33" i="46"/>
  <c r="BN43" i="46"/>
  <c r="BQ43" i="46" s="1"/>
  <c r="Z43" i="46" s="1"/>
  <c r="AU43" i="46"/>
  <c r="BF43" i="46" s="1"/>
  <c r="BN44" i="46"/>
  <c r="AU44" i="46"/>
  <c r="BF44" i="46" s="1"/>
  <c r="BG44" i="46"/>
  <c r="BH44" i="46" s="1"/>
  <c r="BN47" i="46"/>
  <c r="BQ47" i="46" s="1"/>
  <c r="Z47" i="46" s="1"/>
  <c r="AX50" i="46"/>
  <c r="AY50" i="46" s="1"/>
  <c r="BE53" i="46"/>
  <c r="BN56" i="46"/>
  <c r="BQ56" i="46" s="1"/>
  <c r="Z56" i="46" s="1"/>
  <c r="AU56" i="46"/>
  <c r="BF56" i="46" s="1"/>
  <c r="BA60" i="46"/>
  <c r="BC60" i="46" s="1"/>
  <c r="BA61" i="46"/>
  <c r="BC61" i="46" s="1"/>
  <c r="AX62" i="46"/>
  <c r="AY62" i="46" s="1"/>
  <c r="BA63" i="46"/>
  <c r="BC63" i="46" s="1"/>
  <c r="BD63" i="46" s="1"/>
  <c r="BG65" i="46"/>
  <c r="AZ65" i="46"/>
  <c r="AU73" i="46"/>
  <c r="BN75" i="46"/>
  <c r="AU75" i="46"/>
  <c r="BF75" i="46" s="1"/>
  <c r="AX75" i="46"/>
  <c r="AY75" i="46" s="1"/>
  <c r="BA76" i="46"/>
  <c r="BC76" i="46" s="1"/>
  <c r="AZ76" i="46"/>
  <c r="AX83" i="46"/>
  <c r="AZ61" i="46"/>
  <c r="BC64" i="46"/>
  <c r="BD64" i="46" s="1"/>
  <c r="BG64" i="46"/>
  <c r="BA68" i="46"/>
  <c r="BC68" i="46" s="1"/>
  <c r="AZ68" i="46"/>
  <c r="BB70" i="46"/>
  <c r="BG93" i="46"/>
  <c r="BH93" i="46" s="1"/>
  <c r="BE47" i="46"/>
  <c r="BN51" i="46"/>
  <c r="AZ60" i="46"/>
  <c r="BE63" i="46"/>
  <c r="BG73" i="46"/>
  <c r="BH73" i="46" s="1"/>
  <c r="AZ86" i="46"/>
  <c r="BG86" i="46"/>
  <c r="BH86" i="46" s="1"/>
  <c r="BA87" i="46"/>
  <c r="BC87" i="46" s="1"/>
  <c r="AZ87" i="46"/>
  <c r="BG47" i="46"/>
  <c r="BH47" i="46" s="1"/>
  <c r="BG63" i="46"/>
  <c r="BA84" i="46"/>
  <c r="BC84" i="46" s="1"/>
  <c r="BN91" i="46"/>
  <c r="BQ91" i="46" s="1"/>
  <c r="Z91" i="46" s="1"/>
  <c r="AZ94" i="46"/>
  <c r="BG94" i="46"/>
  <c r="BH94" i="46" s="1"/>
  <c r="BB84" i="46"/>
  <c r="BB88" i="46"/>
  <c r="AZ88" i="46"/>
  <c r="AX91" i="46"/>
  <c r="BN79" i="46"/>
  <c r="BQ79" i="46" s="1"/>
  <c r="Z79" i="46" s="1"/>
  <c r="AU79" i="46"/>
  <c r="BF79" i="46" s="1"/>
  <c r="AZ46" i="46"/>
  <c r="BG51" i="46"/>
  <c r="BH51" i="46" s="1"/>
  <c r="AZ62" i="46"/>
  <c r="BA72" i="46"/>
  <c r="BC72" i="46" s="1"/>
  <c r="BE72" i="46"/>
  <c r="BG77" i="46"/>
  <c r="BH77" i="46" s="1"/>
  <c r="AU83" i="46"/>
  <c r="AZ83" i="46" s="1"/>
  <c r="BE90" i="46"/>
  <c r="BG91" i="46"/>
  <c r="BH91" i="46" s="1"/>
  <c r="BG55" i="46"/>
  <c r="BH55" i="46" s="1"/>
  <c r="BG69" i="46"/>
  <c r="BG83" i="46"/>
  <c r="BH83" i="46" s="1"/>
  <c r="AZ84" i="46"/>
  <c r="BN88" i="46"/>
  <c r="BQ88" i="46" s="1"/>
  <c r="Z88" i="46" s="1"/>
  <c r="AU91" i="46"/>
  <c r="BB95" i="46"/>
  <c r="BA95" i="46"/>
  <c r="BC95" i="46" s="1"/>
  <c r="AZ97" i="46"/>
  <c r="AU98" i="46"/>
  <c r="BG104" i="46"/>
  <c r="BH104" i="46" s="1"/>
  <c r="AF95" i="46"/>
  <c r="AG95" i="46" s="1"/>
  <c r="AZ66" i="46"/>
  <c r="AZ70" i="46"/>
  <c r="AZ74" i="46"/>
  <c r="BE88" i="46"/>
  <c r="AX88" i="46"/>
  <c r="AY88" i="46" s="1"/>
  <c r="BA90" i="46"/>
  <c r="BC90" i="46" s="1"/>
  <c r="AX90" i="46"/>
  <c r="BB92" i="46"/>
  <c r="BG98" i="46"/>
  <c r="BH98" i="46" s="1"/>
  <c r="AU107" i="46"/>
  <c r="BN107" i="46"/>
  <c r="BQ107" i="46" s="1"/>
  <c r="Z107" i="46" s="1"/>
  <c r="BN81" i="46"/>
  <c r="BB86" i="46"/>
  <c r="BG90" i="46"/>
  <c r="BH90" i="46" s="1"/>
  <c r="BG101" i="46"/>
  <c r="BH101" i="46" s="1"/>
  <c r="AU81" i="46"/>
  <c r="AU85" i="46"/>
  <c r="BF85" i="46" s="1"/>
  <c r="BN85" i="46"/>
  <c r="BG89" i="46"/>
  <c r="BH89" i="46" s="1"/>
  <c r="AZ92" i="46"/>
  <c r="BA97" i="46"/>
  <c r="BC97" i="46" s="1"/>
  <c r="BE97" i="46"/>
  <c r="BN106" i="46"/>
  <c r="BQ106" i="46" s="1"/>
  <c r="Z106" i="46" s="1"/>
  <c r="AU106" i="46"/>
  <c r="BF106" i="46" s="1"/>
  <c r="AU93" i="46"/>
  <c r="BF93" i="46" s="1"/>
  <c r="BN93" i="46"/>
  <c r="BQ93" i="46" s="1"/>
  <c r="Z93" i="46" s="1"/>
  <c r="AF102" i="46"/>
  <c r="AG102" i="46" s="1"/>
  <c r="BG105" i="46"/>
  <c r="BH105" i="46" s="1"/>
  <c r="AZ105" i="46"/>
  <c r="AF107" i="46"/>
  <c r="AG107" i="46" s="1"/>
  <c r="AX108" i="46"/>
  <c r="AY108" i="46" s="1"/>
  <c r="BA108" i="46"/>
  <c r="BC108" i="46" s="1"/>
  <c r="BE103" i="46"/>
  <c r="AX103" i="46"/>
  <c r="AY103" i="46" s="1"/>
  <c r="AX106" i="46"/>
  <c r="AU89" i="46"/>
  <c r="BF89" i="46" s="1"/>
  <c r="BE92" i="46"/>
  <c r="BA94" i="46"/>
  <c r="BC94" i="46" s="1"/>
  <c r="BE94" i="46"/>
  <c r="BE95" i="46"/>
  <c r="BG102" i="46"/>
  <c r="BH102" i="46" s="1"/>
  <c r="AU104" i="46"/>
  <c r="BE104" i="46" s="1"/>
  <c r="BG106" i="46"/>
  <c r="BH106" i="46" s="1"/>
  <c r="AX109" i="46"/>
  <c r="AY109" i="46" s="1"/>
  <c r="AX124" i="46"/>
  <c r="AY124" i="46" s="1"/>
  <c r="BE84" i="46"/>
  <c r="BA86" i="46"/>
  <c r="BC86" i="46" s="1"/>
  <c r="BE86" i="46"/>
  <c r="BG87" i="46"/>
  <c r="BH87" i="46" s="1"/>
  <c r="AU100" i="46"/>
  <c r="BA100" i="46" s="1"/>
  <c r="BC100" i="46" s="1"/>
  <c r="BN100" i="46"/>
  <c r="BQ100" i="46" s="1"/>
  <c r="Z100" i="46" s="1"/>
  <c r="BA105" i="46"/>
  <c r="BC105" i="46" s="1"/>
  <c r="AX105" i="46"/>
  <c r="AY105" i="46" s="1"/>
  <c r="BN125" i="46"/>
  <c r="BQ125" i="46" s="1"/>
  <c r="Z125" i="46" s="1"/>
  <c r="AU125" i="46"/>
  <c r="BE126" i="46"/>
  <c r="BB135" i="46"/>
  <c r="BN136" i="46"/>
  <c r="BQ136" i="46" s="1"/>
  <c r="Z136" i="46" s="1"/>
  <c r="AU136" i="46"/>
  <c r="BE136" i="46" s="1"/>
  <c r="AX136" i="46"/>
  <c r="AZ108" i="46"/>
  <c r="BG108" i="46"/>
  <c r="BH108" i="46" s="1"/>
  <c r="BN143" i="46"/>
  <c r="BQ143" i="46" s="1"/>
  <c r="Z143" i="46" s="1"/>
  <c r="AU143" i="46"/>
  <c r="BF143" i="46" s="1"/>
  <c r="BB122" i="46"/>
  <c r="BA129" i="46"/>
  <c r="BC129" i="46" s="1"/>
  <c r="BB129" i="46"/>
  <c r="AU130" i="46"/>
  <c r="BF130" i="46" s="1"/>
  <c r="BN130" i="46"/>
  <c r="BQ130" i="46" s="1"/>
  <c r="Z130" i="46" s="1"/>
  <c r="BE135" i="46"/>
  <c r="BA135" i="46"/>
  <c r="BC135" i="46" s="1"/>
  <c r="AX135" i="46"/>
  <c r="AY135" i="46" s="1"/>
  <c r="AU96" i="46"/>
  <c r="BF96" i="46" s="1"/>
  <c r="BA101" i="46"/>
  <c r="BC101" i="46" s="1"/>
  <c r="BE101" i="46"/>
  <c r="BB108" i="46"/>
  <c r="AX120" i="46"/>
  <c r="AY120" i="46" s="1"/>
  <c r="BB126" i="46"/>
  <c r="BA126" i="46"/>
  <c r="BC126" i="46" s="1"/>
  <c r="AX128" i="46"/>
  <c r="AY128" i="46" s="1"/>
  <c r="BN121" i="46"/>
  <c r="BQ121" i="46" s="1"/>
  <c r="Z121" i="46" s="1"/>
  <c r="AU121" i="46"/>
  <c r="BF121" i="46" s="1"/>
  <c r="AF126" i="46"/>
  <c r="AG126" i="46" s="1"/>
  <c r="BG134" i="46"/>
  <c r="BH134" i="46" s="1"/>
  <c r="AZ134" i="46"/>
  <c r="AU139" i="46"/>
  <c r="BF139" i="46" s="1"/>
  <c r="BN139" i="46"/>
  <c r="BQ139" i="46" s="1"/>
  <c r="Z139" i="46" s="1"/>
  <c r="AU109" i="46"/>
  <c r="BF109" i="46" s="1"/>
  <c r="BA122" i="46"/>
  <c r="BC122" i="46" s="1"/>
  <c r="AU123" i="46"/>
  <c r="AZ146" i="46"/>
  <c r="BG146" i="46"/>
  <c r="BH146" i="46" s="1"/>
  <c r="BG123" i="46"/>
  <c r="BH123" i="46" s="1"/>
  <c r="BN124" i="46"/>
  <c r="BQ124" i="46" s="1"/>
  <c r="Z124" i="46" s="1"/>
  <c r="AU124" i="46"/>
  <c r="BE124" i="46" s="1"/>
  <c r="BG126" i="46"/>
  <c r="BH126" i="46" s="1"/>
  <c r="BG141" i="46"/>
  <c r="BH141" i="46" s="1"/>
  <c r="AZ137" i="46"/>
  <c r="BG138" i="46"/>
  <c r="BH138" i="46" s="1"/>
  <c r="BN140" i="46"/>
  <c r="AU140" i="46"/>
  <c r="BF140" i="46" s="1"/>
  <c r="BG143" i="46"/>
  <c r="BH143" i="46" s="1"/>
  <c r="AZ143" i="46"/>
  <c r="BA133" i="46"/>
  <c r="BC133" i="46" s="1"/>
  <c r="BG133" i="46"/>
  <c r="BH133" i="46" s="1"/>
  <c r="AU145" i="46"/>
  <c r="BF145" i="46" s="1"/>
  <c r="BN145" i="46"/>
  <c r="BQ145" i="46" s="1"/>
  <c r="Z145" i="46" s="1"/>
  <c r="AU148" i="46"/>
  <c r="BA150" i="46"/>
  <c r="BC150" i="46" s="1"/>
  <c r="BE150" i="46"/>
  <c r="AX150" i="46"/>
  <c r="AY150" i="46" s="1"/>
  <c r="BN120" i="46"/>
  <c r="BQ120" i="46" s="1"/>
  <c r="Z120" i="46" s="1"/>
  <c r="AU120" i="46"/>
  <c r="BF120" i="46" s="1"/>
  <c r="BG122" i="46"/>
  <c r="BH122" i="46" s="1"/>
  <c r="BG125" i="46"/>
  <c r="BH125" i="46" s="1"/>
  <c r="AZ126" i="46"/>
  <c r="AU127" i="46"/>
  <c r="AZ129" i="46"/>
  <c r="BG130" i="46"/>
  <c r="BH130" i="46" s="1"/>
  <c r="BN132" i="46"/>
  <c r="BQ132" i="46" s="1"/>
  <c r="Z132" i="46" s="1"/>
  <c r="AU132" i="46"/>
  <c r="BF132" i="46" s="1"/>
  <c r="AZ138" i="46"/>
  <c r="AX139" i="46"/>
  <c r="AY139" i="46" s="1"/>
  <c r="AX153" i="46"/>
  <c r="AY153" i="46" s="1"/>
  <c r="BA138" i="46"/>
  <c r="BC138" i="46" s="1"/>
  <c r="BG142" i="46"/>
  <c r="BH142" i="46" s="1"/>
  <c r="BG145" i="46"/>
  <c r="BH145" i="46" s="1"/>
  <c r="BG109" i="46"/>
  <c r="BH109" i="46" s="1"/>
  <c r="AZ120" i="46"/>
  <c r="BG127" i="46"/>
  <c r="BH127" i="46" s="1"/>
  <c r="BN128" i="46"/>
  <c r="AU128" i="46"/>
  <c r="AX131" i="46"/>
  <c r="AY131" i="46" s="1"/>
  <c r="BG136" i="46"/>
  <c r="BH136" i="46" s="1"/>
  <c r="BA137" i="46"/>
  <c r="BC137" i="46" s="1"/>
  <c r="BG137" i="46"/>
  <c r="BH137" i="46" s="1"/>
  <c r="BB141" i="46"/>
  <c r="BA141" i="46"/>
  <c r="BC141" i="46" s="1"/>
  <c r="BN147" i="46"/>
  <c r="BQ147" i="46" s="1"/>
  <c r="Z147" i="46" s="1"/>
  <c r="AU149" i="46"/>
  <c r="BN151" i="46"/>
  <c r="AU152" i="46"/>
  <c r="BN152" i="46"/>
  <c r="BA154" i="46"/>
  <c r="BC154" i="46" s="1"/>
  <c r="AU155" i="46"/>
  <c r="BF155" i="46" s="1"/>
  <c r="AU156" i="46"/>
  <c r="BN156" i="46"/>
  <c r="AX157" i="46"/>
  <c r="AY157" i="46" s="1"/>
  <c r="BA158" i="46"/>
  <c r="BC158" i="46" s="1"/>
  <c r="AX159" i="46"/>
  <c r="AY159" i="46" s="1"/>
  <c r="BN161" i="46"/>
  <c r="AU161" i="46"/>
  <c r="BF161" i="46" s="1"/>
  <c r="AZ154" i="46"/>
  <c r="BG154" i="46"/>
  <c r="BH154" i="46" s="1"/>
  <c r="AX155" i="46"/>
  <c r="AY155" i="46" s="1"/>
  <c r="AZ158" i="46"/>
  <c r="BG158" i="46"/>
  <c r="BH158" i="46" s="1"/>
  <c r="BG159" i="46"/>
  <c r="BH159" i="46" s="1"/>
  <c r="BG191" i="46"/>
  <c r="BH191" i="46" s="1"/>
  <c r="AZ191" i="46"/>
  <c r="AX151" i="46"/>
  <c r="AY151" i="46" s="1"/>
  <c r="BE151" i="46"/>
  <c r="AF155" i="46"/>
  <c r="AG155" i="46" s="1"/>
  <c r="BN163" i="46"/>
  <c r="BQ163" i="46" s="1"/>
  <c r="Z163" i="46" s="1"/>
  <c r="AU163" i="46"/>
  <c r="BF163" i="46" s="1"/>
  <c r="BN164" i="46"/>
  <c r="BQ164" i="46" s="1"/>
  <c r="Z164" i="46" s="1"/>
  <c r="AU164" i="46"/>
  <c r="BE169" i="46"/>
  <c r="BB169" i="46"/>
  <c r="AZ131" i="46"/>
  <c r="AZ135" i="46"/>
  <c r="BA146" i="46"/>
  <c r="BC146" i="46" s="1"/>
  <c r="BE146" i="46"/>
  <c r="BG147" i="46"/>
  <c r="BH147" i="46" s="1"/>
  <c r="BG149" i="46"/>
  <c r="BH149" i="46" s="1"/>
  <c r="AF151" i="46"/>
  <c r="AG151" i="46" s="1"/>
  <c r="BB154" i="46"/>
  <c r="AZ155" i="46"/>
  <c r="BB158" i="46"/>
  <c r="AX160" i="46"/>
  <c r="AY160" i="46" s="1"/>
  <c r="BA160" i="46"/>
  <c r="BC160" i="46" s="1"/>
  <c r="AX164" i="46"/>
  <c r="AY164" i="46" s="1"/>
  <c r="BB167" i="46"/>
  <c r="BA167" i="46"/>
  <c r="BC167" i="46" s="1"/>
  <c r="BN168" i="46"/>
  <c r="AU168" i="46"/>
  <c r="BF168" i="46" s="1"/>
  <c r="BA169" i="46"/>
  <c r="BC169" i="46" s="1"/>
  <c r="BN170" i="46"/>
  <c r="BQ170" i="46" s="1"/>
  <c r="Z170" i="46" s="1"/>
  <c r="AU170" i="46"/>
  <c r="BF170" i="46" s="1"/>
  <c r="BB171" i="46"/>
  <c r="BA171" i="46"/>
  <c r="BC171" i="46" s="1"/>
  <c r="AX168" i="46"/>
  <c r="AY168" i="46" s="1"/>
  <c r="BE171" i="46"/>
  <c r="BA142" i="46"/>
  <c r="BC142" i="46" s="1"/>
  <c r="BE142" i="46"/>
  <c r="AX144" i="46"/>
  <c r="AY144" i="46" s="1"/>
  <c r="AX146" i="46"/>
  <c r="AY146" i="46" s="1"/>
  <c r="BA147" i="46"/>
  <c r="BC147" i="46" s="1"/>
  <c r="BA151" i="46"/>
  <c r="BC151" i="46" s="1"/>
  <c r="BD151" i="46" s="1"/>
  <c r="BC165" i="46"/>
  <c r="AZ165" i="46"/>
  <c r="AZ150" i="46"/>
  <c r="BG150" i="46"/>
  <c r="BH150" i="46" s="1"/>
  <c r="AU159" i="46"/>
  <c r="BN173" i="46"/>
  <c r="AU173" i="46"/>
  <c r="BE173" i="46" s="1"/>
  <c r="BE188" i="46"/>
  <c r="BB188" i="46"/>
  <c r="AZ169" i="46"/>
  <c r="BB182" i="46"/>
  <c r="BA182" i="46"/>
  <c r="BC182" i="46" s="1"/>
  <c r="BG201" i="46"/>
  <c r="BH201" i="46" s="1"/>
  <c r="BG164" i="46"/>
  <c r="BH164" i="46" s="1"/>
  <c r="AF171" i="46"/>
  <c r="AG171" i="46" s="1"/>
  <c r="AX177" i="46"/>
  <c r="BN183" i="46"/>
  <c r="AU183" i="46"/>
  <c r="BF183" i="46" s="1"/>
  <c r="BG170" i="46"/>
  <c r="BH170" i="46" s="1"/>
  <c r="BA172" i="46"/>
  <c r="BC172" i="46" s="1"/>
  <c r="AX172" i="46"/>
  <c r="AY172" i="46" s="1"/>
  <c r="AF177" i="46"/>
  <c r="AG177" i="46" s="1"/>
  <c r="BN186" i="46"/>
  <c r="AU186" i="46"/>
  <c r="BF186" i="46" s="1"/>
  <c r="BA188" i="46"/>
  <c r="BC188" i="46" s="1"/>
  <c r="BC189" i="46"/>
  <c r="AZ189" i="46"/>
  <c r="BG189" i="46"/>
  <c r="BH189" i="46" s="1"/>
  <c r="AX197" i="46"/>
  <c r="AY197" i="46" s="1"/>
  <c r="BB160" i="46"/>
  <c r="AU162" i="46"/>
  <c r="BF162" i="46" s="1"/>
  <c r="BB165" i="46"/>
  <c r="AU166" i="46"/>
  <c r="BF166" i="46" s="1"/>
  <c r="BN167" i="46"/>
  <c r="BG172" i="46"/>
  <c r="BH172" i="46" s="1"/>
  <c r="BN185" i="46"/>
  <c r="AU185" i="46"/>
  <c r="BN199" i="46"/>
  <c r="BQ199" i="46" s="1"/>
  <c r="Z199" i="46" s="1"/>
  <c r="AU199" i="46"/>
  <c r="AU153" i="46"/>
  <c r="AU157" i="46"/>
  <c r="BF157" i="46" s="1"/>
  <c r="BN160" i="46"/>
  <c r="BG163" i="46"/>
  <c r="BH163" i="46" s="1"/>
  <c r="BB180" i="46"/>
  <c r="AZ180" i="46"/>
  <c r="BE182" i="46"/>
  <c r="BE165" i="46"/>
  <c r="BG166" i="46"/>
  <c r="BH166" i="46" s="1"/>
  <c r="BE167" i="46"/>
  <c r="AZ171" i="46"/>
  <c r="BN171" i="46"/>
  <c r="AZ172" i="46"/>
  <c r="BC175" i="46"/>
  <c r="AZ175" i="46"/>
  <c r="BA180" i="46"/>
  <c r="BC180" i="46" s="1"/>
  <c r="AX180" i="46"/>
  <c r="AY180" i="46" s="1"/>
  <c r="BG194" i="46"/>
  <c r="BH194" i="46" s="1"/>
  <c r="BB195" i="46"/>
  <c r="BN196" i="46"/>
  <c r="BQ196" i="46" s="1"/>
  <c r="Z196" i="46" s="1"/>
  <c r="AU196" i="46"/>
  <c r="BE196" i="46" s="1"/>
  <c r="BB200" i="46"/>
  <c r="BA200" i="46"/>
  <c r="BC200" i="46" s="1"/>
  <c r="AU184" i="46"/>
  <c r="AZ184" i="46" s="1"/>
  <c r="BN193" i="46"/>
  <c r="AU193" i="46"/>
  <c r="BF193" i="46" s="1"/>
  <c r="BA195" i="46"/>
  <c r="BC195" i="46" s="1"/>
  <c r="BG196" i="46"/>
  <c r="BH196" i="46" s="1"/>
  <c r="AU178" i="46"/>
  <c r="BG180" i="46"/>
  <c r="BH180" i="46" s="1"/>
  <c r="BN181" i="46"/>
  <c r="BQ181" i="46" s="1"/>
  <c r="Z181" i="46" s="1"/>
  <c r="BB181" i="46"/>
  <c r="BN187" i="46"/>
  <c r="AU187" i="46"/>
  <c r="BF187" i="46" s="1"/>
  <c r="BE190" i="46"/>
  <c r="BA190" i="46"/>
  <c r="BC190" i="46" s="1"/>
  <c r="AZ194" i="46"/>
  <c r="BN178" i="46"/>
  <c r="AZ182" i="46"/>
  <c r="AF183" i="46"/>
  <c r="AG183" i="46" s="1"/>
  <c r="BE187" i="46"/>
  <c r="BN188" i="46"/>
  <c r="BQ188" i="46" s="1"/>
  <c r="Z188" i="46" s="1"/>
  <c r="AZ195" i="46"/>
  <c r="BG179" i="46"/>
  <c r="BH179" i="46" s="1"/>
  <c r="AU174" i="46"/>
  <c r="BG176" i="46"/>
  <c r="BH176" i="46" s="1"/>
  <c r="BE181" i="46"/>
  <c r="BN182" i="46"/>
  <c r="BQ182" i="46" s="1"/>
  <c r="Z182" i="46" s="1"/>
  <c r="BB189" i="46"/>
  <c r="AZ167" i="46"/>
  <c r="BN174" i="46"/>
  <c r="AX176" i="46"/>
  <c r="AY176" i="46" s="1"/>
  <c r="AX178" i="46"/>
  <c r="AY178" i="46" s="1"/>
  <c r="BE191" i="46"/>
  <c r="BB194" i="46"/>
  <c r="BA194" i="46"/>
  <c r="BC194" i="46" s="1"/>
  <c r="BE194" i="46"/>
  <c r="BN198" i="46"/>
  <c r="AU198" i="46"/>
  <c r="BF198" i="46" s="1"/>
  <c r="BE195" i="46"/>
  <c r="BE200" i="46"/>
  <c r="BG203" i="46"/>
  <c r="BH203" i="46" s="1"/>
  <c r="AZ200" i="46"/>
  <c r="BN202" i="46"/>
  <c r="BB204" i="46"/>
  <c r="BA204" i="46"/>
  <c r="BC204" i="46" s="1"/>
  <c r="AX195" i="46"/>
  <c r="AY195" i="46" s="1"/>
  <c r="BG195" i="46"/>
  <c r="BH195" i="46" s="1"/>
  <c r="BN197" i="46"/>
  <c r="BQ197" i="46" s="1"/>
  <c r="Z197" i="46" s="1"/>
  <c r="BG200" i="46"/>
  <c r="BH200" i="46" s="1"/>
  <c r="AZ203" i="46"/>
  <c r="BE204" i="46"/>
  <c r="AZ188" i="46"/>
  <c r="BA191" i="46"/>
  <c r="BC191" i="46" s="1"/>
  <c r="BG193" i="46"/>
  <c r="BH193" i="46" s="1"/>
  <c r="AU197" i="46"/>
  <c r="BF197" i="46" s="1"/>
  <c r="BA202" i="46"/>
  <c r="BC202" i="46" s="1"/>
  <c r="BE202" i="46"/>
  <c r="BG181" i="46"/>
  <c r="BH181" i="46" s="1"/>
  <c r="AZ192" i="46"/>
  <c r="BD192" i="46" s="1"/>
  <c r="BG197" i="46"/>
  <c r="BH197" i="46" s="1"/>
  <c r="AU201" i="46"/>
  <c r="BN189" i="46"/>
  <c r="BB203" i="46"/>
  <c r="BA203" i="46"/>
  <c r="BC203" i="46" s="1"/>
  <c r="AU1005" i="46"/>
  <c r="BF1005" i="46" s="1"/>
  <c r="AZ204" i="46"/>
  <c r="BG1005" i="46"/>
  <c r="BH1005" i="46" s="1"/>
  <c r="BQ1005" i="46" l="1"/>
  <c r="Z1005" i="46" s="1"/>
  <c r="BE145" i="46"/>
  <c r="BD181" i="46"/>
  <c r="AZ145" i="46"/>
  <c r="BE61" i="46"/>
  <c r="AZ95" i="46"/>
  <c r="BD95" i="46" s="1"/>
  <c r="AZ140" i="46"/>
  <c r="AZ42" i="46"/>
  <c r="BQ28" i="46"/>
  <c r="Z28" i="46" s="1"/>
  <c r="BQ38" i="46"/>
  <c r="Z38" i="46" s="1"/>
  <c r="AZ16" i="46"/>
  <c r="AZ29" i="46"/>
  <c r="AZ37" i="46"/>
  <c r="BQ33" i="46"/>
  <c r="Z33" i="46" s="1"/>
  <c r="BQ30" i="46"/>
  <c r="Z30" i="46" s="1"/>
  <c r="BR30" i="46" s="1"/>
  <c r="BQ35" i="46"/>
  <c r="Z35" i="46" s="1"/>
  <c r="BR35" i="46" s="1"/>
  <c r="BR138" i="46"/>
  <c r="BD30" i="46"/>
  <c r="BB12" i="46"/>
  <c r="AZ35" i="46"/>
  <c r="BA26" i="46"/>
  <c r="BC26" i="46" s="1"/>
  <c r="BQ13" i="46"/>
  <c r="BQ9" i="46"/>
  <c r="Z9" i="46" s="1"/>
  <c r="AZ26" i="46"/>
  <c r="BD49" i="46"/>
  <c r="AZ21" i="46"/>
  <c r="BQ7" i="46"/>
  <c r="BA45" i="46"/>
  <c r="BC45" i="46" s="1"/>
  <c r="BQ37" i="46"/>
  <c r="BQ24" i="46"/>
  <c r="Z24" i="46" s="1"/>
  <c r="BQ135" i="46"/>
  <c r="Z135" i="46" s="1"/>
  <c r="BD202" i="46"/>
  <c r="BQ128" i="46"/>
  <c r="Z128" i="46" s="1"/>
  <c r="BQ97" i="46"/>
  <c r="Z97" i="46" s="1"/>
  <c r="BD147" i="46"/>
  <c r="AB104" i="46"/>
  <c r="BR104" i="46"/>
  <c r="AB180" i="46"/>
  <c r="BR180" i="46"/>
  <c r="AB129" i="46"/>
  <c r="BR129" i="46"/>
  <c r="AB179" i="46"/>
  <c r="BR179" i="46"/>
  <c r="BH66" i="46"/>
  <c r="BH60" i="46"/>
  <c r="AB131" i="46"/>
  <c r="BR131" i="46"/>
  <c r="AB200" i="46"/>
  <c r="BR200" i="46"/>
  <c r="AB144" i="46"/>
  <c r="BR144" i="46"/>
  <c r="BQ165" i="46"/>
  <c r="Z165" i="46" s="1"/>
  <c r="BK165" i="46"/>
  <c r="BQ82" i="46"/>
  <c r="Z82" i="46" s="1"/>
  <c r="BK82" i="46"/>
  <c r="BQ49" i="46"/>
  <c r="Z49" i="46" s="1"/>
  <c r="BK49" i="46"/>
  <c r="AB95" i="46"/>
  <c r="BR95" i="46"/>
  <c r="BQ80" i="46"/>
  <c r="Z80" i="46" s="1"/>
  <c r="AB30" i="46"/>
  <c r="BQ64" i="46"/>
  <c r="Z64" i="46" s="1"/>
  <c r="BQ167" i="46"/>
  <c r="BD142" i="46"/>
  <c r="BD90" i="46"/>
  <c r="BQ59" i="46"/>
  <c r="Z59" i="46" s="1"/>
  <c r="BQ19" i="46"/>
  <c r="Z19" i="46" s="1"/>
  <c r="BD179" i="46"/>
  <c r="AB134" i="46"/>
  <c r="BR134" i="46"/>
  <c r="BQ184" i="46"/>
  <c r="Z184" i="46" s="1"/>
  <c r="BQ155" i="46"/>
  <c r="Z155" i="46" s="1"/>
  <c r="BK155" i="46"/>
  <c r="AB52" i="46"/>
  <c r="BR52" i="46"/>
  <c r="AB157" i="46"/>
  <c r="BR157" i="46"/>
  <c r="BH69" i="46"/>
  <c r="BQ84" i="46"/>
  <c r="Z84" i="46" s="1"/>
  <c r="AB1005" i="46"/>
  <c r="BR1005" i="46"/>
  <c r="BH64" i="46"/>
  <c r="BD53" i="46"/>
  <c r="BD33" i="46"/>
  <c r="BQ15" i="46"/>
  <c r="Z15" i="46" s="1"/>
  <c r="BK68" i="46"/>
  <c r="BQ29" i="46"/>
  <c r="Z29" i="46" s="1"/>
  <c r="BK29" i="46"/>
  <c r="BQ21" i="46"/>
  <c r="AB33" i="46"/>
  <c r="BR33" i="46"/>
  <c r="AB191" i="46"/>
  <c r="BR191" i="46"/>
  <c r="BQ168" i="46"/>
  <c r="Z168" i="46" s="1"/>
  <c r="AB137" i="46"/>
  <c r="BR137" i="46"/>
  <c r="AB127" i="46"/>
  <c r="BR127" i="46"/>
  <c r="BH63" i="46"/>
  <c r="BQ172" i="46"/>
  <c r="BH68" i="46"/>
  <c r="BQ153" i="46"/>
  <c r="BK153" i="46"/>
  <c r="BK62" i="46"/>
  <c r="BQ99" i="46"/>
  <c r="Z99" i="46" s="1"/>
  <c r="BK99" i="46"/>
  <c r="BK64" i="46"/>
  <c r="BH62" i="46"/>
  <c r="BQ169" i="46"/>
  <c r="Z169" i="46" s="1"/>
  <c r="BK169" i="46"/>
  <c r="AB89" i="46"/>
  <c r="BR89" i="46"/>
  <c r="AB149" i="46"/>
  <c r="BR149" i="46"/>
  <c r="AB123" i="46"/>
  <c r="BR123" i="46"/>
  <c r="BH65" i="46"/>
  <c r="AB162" i="46"/>
  <c r="BR162" i="46"/>
  <c r="AB166" i="46"/>
  <c r="BR166" i="46"/>
  <c r="AB148" i="46"/>
  <c r="BR148" i="46"/>
  <c r="BD190" i="46"/>
  <c r="BQ171" i="46"/>
  <c r="Z171" i="46" s="1"/>
  <c r="BD66" i="46"/>
  <c r="BD46" i="46"/>
  <c r="BH67" i="46"/>
  <c r="AB25" i="46"/>
  <c r="BR25" i="46"/>
  <c r="BH61" i="46"/>
  <c r="BK66" i="46"/>
  <c r="BK60" i="46"/>
  <c r="AZ12" i="46"/>
  <c r="BD12" i="46" s="1"/>
  <c r="Q12" i="46" s="1"/>
  <c r="U12" i="46" s="1"/>
  <c r="AZ15" i="46"/>
  <c r="BQ22" i="46"/>
  <c r="Z22" i="46" s="1"/>
  <c r="BT91" i="46"/>
  <c r="AY91" i="46"/>
  <c r="BT106" i="46"/>
  <c r="AY106" i="46"/>
  <c r="BT81" i="46"/>
  <c r="AY81" i="46"/>
  <c r="BT87" i="46"/>
  <c r="AY87" i="46"/>
  <c r="BT177" i="46"/>
  <c r="AY177" i="46"/>
  <c r="BT90" i="46"/>
  <c r="AY90" i="46"/>
  <c r="BT137" i="46"/>
  <c r="AY137" i="46"/>
  <c r="BT42" i="46"/>
  <c r="AY42" i="46"/>
  <c r="BT83" i="46"/>
  <c r="AY83" i="46"/>
  <c r="BT189" i="46"/>
  <c r="AY189" i="46"/>
  <c r="BD45" i="46"/>
  <c r="BT34" i="46"/>
  <c r="AY34" i="46"/>
  <c r="BT136" i="46"/>
  <c r="AY136" i="46"/>
  <c r="BT138" i="46"/>
  <c r="AY138" i="46"/>
  <c r="BT102" i="46"/>
  <c r="AY102" i="46"/>
  <c r="BQ193" i="46"/>
  <c r="Z193" i="46" s="1"/>
  <c r="BT43" i="46"/>
  <c r="BQ61" i="46"/>
  <c r="Z61" i="46" s="1"/>
  <c r="BQ51" i="46"/>
  <c r="Z51" i="46" s="1"/>
  <c r="BD204" i="46"/>
  <c r="BT176" i="46"/>
  <c r="BA157" i="46"/>
  <c r="BC157" i="46" s="1"/>
  <c r="AZ139" i="46"/>
  <c r="BQ156" i="46"/>
  <c r="Z156" i="46" s="1"/>
  <c r="BQ151" i="46"/>
  <c r="Z151" i="46" s="1"/>
  <c r="BQ140" i="46"/>
  <c r="Z140" i="46" s="1"/>
  <c r="BD101" i="46"/>
  <c r="BT109" i="46"/>
  <c r="BT103" i="46"/>
  <c r="BD88" i="46"/>
  <c r="AZ58" i="46"/>
  <c r="BT51" i="46"/>
  <c r="BQ27" i="46"/>
  <c r="Z27" i="46" s="1"/>
  <c r="BT31" i="46"/>
  <c r="BD25" i="46"/>
  <c r="BT39" i="46"/>
  <c r="BT12" i="46"/>
  <c r="BQ18" i="46"/>
  <c r="BQ50" i="46"/>
  <c r="Z50" i="46" s="1"/>
  <c r="BT157" i="46"/>
  <c r="BQ36" i="46"/>
  <c r="Z36" i="46" s="1"/>
  <c r="BQ186" i="46"/>
  <c r="Z186" i="46" s="1"/>
  <c r="BT168" i="46"/>
  <c r="BT164" i="46"/>
  <c r="BE134" i="46"/>
  <c r="BE139" i="46"/>
  <c r="BE99" i="46"/>
  <c r="BQ44" i="46"/>
  <c r="Z44" i="46" s="1"/>
  <c r="BT70" i="46"/>
  <c r="BQ76" i="46"/>
  <c r="Z76" i="46" s="1"/>
  <c r="BT25" i="46"/>
  <c r="BQ58" i="46"/>
  <c r="Z58" i="46" s="1"/>
  <c r="BQ66" i="46"/>
  <c r="Z66" i="46" s="1"/>
  <c r="BT131" i="46"/>
  <c r="BT150" i="46"/>
  <c r="BQ85" i="46"/>
  <c r="BT88" i="46"/>
  <c r="BT74" i="46"/>
  <c r="BQ40" i="46"/>
  <c r="Z40" i="46" s="1"/>
  <c r="BT35" i="46"/>
  <c r="BD48" i="46"/>
  <c r="BT175" i="46"/>
  <c r="BQ78" i="46"/>
  <c r="Z78" i="46" s="1"/>
  <c r="BQ46" i="46"/>
  <c r="Z46" i="46" s="1"/>
  <c r="BQ198" i="46"/>
  <c r="Z198" i="46" s="1"/>
  <c r="BQ190" i="46"/>
  <c r="Z190" i="46" s="1"/>
  <c r="BQ70" i="46"/>
  <c r="Z70" i="46" s="1"/>
  <c r="BT178" i="46"/>
  <c r="BT105" i="46"/>
  <c r="BT172" i="46"/>
  <c r="BQ183" i="46"/>
  <c r="Z183" i="46" s="1"/>
  <c r="BT160" i="46"/>
  <c r="BT151" i="46"/>
  <c r="BT120" i="46"/>
  <c r="BT108" i="46"/>
  <c r="AZ99" i="46"/>
  <c r="BD62" i="46"/>
  <c r="AZ43" i="46"/>
  <c r="BD61" i="46"/>
  <c r="BT75" i="46"/>
  <c r="BQ57" i="46"/>
  <c r="Z57" i="46" s="1"/>
  <c r="BT26" i="46"/>
  <c r="BF99" i="46"/>
  <c r="BQ8" i="46"/>
  <c r="Z8" i="46" s="1"/>
  <c r="BT180" i="46"/>
  <c r="BQ187" i="46"/>
  <c r="Z187" i="46" s="1"/>
  <c r="AZ186" i="46"/>
  <c r="BT146" i="46"/>
  <c r="BQ161" i="46"/>
  <c r="Z161" i="46" s="1"/>
  <c r="BT135" i="46"/>
  <c r="BT124" i="46"/>
  <c r="BA99" i="46"/>
  <c r="BC99" i="46" s="1"/>
  <c r="BQ81" i="46"/>
  <c r="Z81" i="46" s="1"/>
  <c r="BT50" i="46"/>
  <c r="BQ39" i="46"/>
  <c r="BT30" i="46"/>
  <c r="BT49" i="46"/>
  <c r="BA29" i="46"/>
  <c r="BC29" i="46" s="1"/>
  <c r="BQ174" i="46"/>
  <c r="Z174" i="46" s="1"/>
  <c r="BT195" i="46"/>
  <c r="BQ189" i="46"/>
  <c r="Z189" i="46" s="1"/>
  <c r="BD175" i="46"/>
  <c r="BQ160" i="46"/>
  <c r="Z160" i="46" s="1"/>
  <c r="BQ185" i="46"/>
  <c r="Z185" i="46" s="1"/>
  <c r="BT144" i="46"/>
  <c r="BT155" i="46"/>
  <c r="BT159" i="46"/>
  <c r="BQ152" i="46"/>
  <c r="Z152" i="46" s="1"/>
  <c r="BT153" i="46"/>
  <c r="BD70" i="46"/>
  <c r="BQ75" i="46"/>
  <c r="Z75" i="46" s="1"/>
  <c r="BQ32" i="46"/>
  <c r="Z32" i="46" s="1"/>
  <c r="BT55" i="46"/>
  <c r="BT66" i="46"/>
  <c r="BT141" i="46"/>
  <c r="BQ92" i="46"/>
  <c r="Z92" i="46" s="1"/>
  <c r="BQ45" i="46"/>
  <c r="Z45" i="46" s="1"/>
  <c r="BT139" i="46"/>
  <c r="BQ202" i="46"/>
  <c r="Z202" i="46" s="1"/>
  <c r="BT197" i="46"/>
  <c r="BQ173" i="46"/>
  <c r="Z173" i="46" s="1"/>
  <c r="BT128" i="46"/>
  <c r="BD92" i="46"/>
  <c r="BT62" i="46"/>
  <c r="BT27" i="46"/>
  <c r="BT23" i="46"/>
  <c r="BQ96" i="46"/>
  <c r="BT7" i="46"/>
  <c r="BQ178" i="46"/>
  <c r="Z178" i="46" s="1"/>
  <c r="BQ62" i="46"/>
  <c r="Z62" i="46" s="1"/>
  <c r="BQ20" i="46"/>
  <c r="BQ16" i="46"/>
  <c r="Z16" i="46" s="1"/>
  <c r="BQ17" i="46"/>
  <c r="Z17" i="46" s="1"/>
  <c r="BQ12" i="46"/>
  <c r="Z12" i="46" s="1"/>
  <c r="BQ14" i="46"/>
  <c r="Z14" i="46" s="1"/>
  <c r="BQ10" i="46"/>
  <c r="Z10" i="46" s="1"/>
  <c r="AD162" i="46"/>
  <c r="AD52" i="46"/>
  <c r="AB138" i="46"/>
  <c r="BD69" i="46"/>
  <c r="BE22" i="46"/>
  <c r="BG22" i="46" s="1"/>
  <c r="BH22" i="46" s="1"/>
  <c r="R22" i="46" s="1"/>
  <c r="V22" i="46" s="1"/>
  <c r="BF22" i="46"/>
  <c r="AZ199" i="46"/>
  <c r="BF199" i="46"/>
  <c r="BE162" i="46"/>
  <c r="BD131" i="46"/>
  <c r="BA50" i="46"/>
  <c r="BC50" i="46" s="1"/>
  <c r="BF50" i="46"/>
  <c r="BE122" i="46"/>
  <c r="BF122" i="46"/>
  <c r="BE201" i="46"/>
  <c r="BF201" i="46"/>
  <c r="BE156" i="46"/>
  <c r="BF156" i="46"/>
  <c r="BA149" i="46"/>
  <c r="BC149" i="46" s="1"/>
  <c r="BF149" i="46"/>
  <c r="BE143" i="46"/>
  <c r="AZ123" i="46"/>
  <c r="BF123" i="46"/>
  <c r="BA98" i="46"/>
  <c r="BC98" i="46" s="1"/>
  <c r="BF98" i="46"/>
  <c r="BA79" i="46"/>
  <c r="BC79" i="46" s="1"/>
  <c r="AZ31" i="46"/>
  <c r="BD76" i="46"/>
  <c r="BA55" i="46"/>
  <c r="BC55" i="46" s="1"/>
  <c r="BF55" i="46"/>
  <c r="BR28" i="46"/>
  <c r="BE35" i="46"/>
  <c r="BB87" i="46"/>
  <c r="BF87" i="46"/>
  <c r="BE37" i="46"/>
  <c r="BF37" i="46"/>
  <c r="BB38" i="46"/>
  <c r="BF38" i="46"/>
  <c r="BB144" i="46"/>
  <c r="BF144" i="46"/>
  <c r="BB78" i="46"/>
  <c r="BF78" i="46"/>
  <c r="AZ174" i="46"/>
  <c r="BF174" i="46"/>
  <c r="BA164" i="46"/>
  <c r="BC164" i="46" s="1"/>
  <c r="BF164" i="46"/>
  <c r="BA120" i="46"/>
  <c r="BC120" i="46" s="1"/>
  <c r="BD120" i="46" s="1"/>
  <c r="BE100" i="46"/>
  <c r="BF100" i="46"/>
  <c r="AZ107" i="46"/>
  <c r="BF107" i="46"/>
  <c r="BE85" i="46"/>
  <c r="AD56" i="46"/>
  <c r="AZ67" i="46"/>
  <c r="BF67" i="46"/>
  <c r="AZ71" i="46"/>
  <c r="BF71" i="46"/>
  <c r="AZ176" i="46"/>
  <c r="BA78" i="46"/>
  <c r="BC78" i="46" s="1"/>
  <c r="BA159" i="46"/>
  <c r="BC159" i="46" s="1"/>
  <c r="BF159" i="46"/>
  <c r="BA144" i="46"/>
  <c r="BC144" i="46" s="1"/>
  <c r="BA177" i="46"/>
  <c r="BC177" i="46" s="1"/>
  <c r="AZ144" i="46"/>
  <c r="AZ121" i="46"/>
  <c r="AZ82" i="46"/>
  <c r="BF82" i="46"/>
  <c r="BR26" i="46"/>
  <c r="AZ177" i="46"/>
  <c r="BR41" i="46"/>
  <c r="BE129" i="46"/>
  <c r="BF129" i="46"/>
  <c r="AZ196" i="46"/>
  <c r="BF196" i="46"/>
  <c r="BD160" i="46"/>
  <c r="BE144" i="46"/>
  <c r="AZ130" i="46"/>
  <c r="BA127" i="46"/>
  <c r="BC127" i="46" s="1"/>
  <c r="BF127" i="46"/>
  <c r="AZ104" i="46"/>
  <c r="BF104" i="46"/>
  <c r="BE81" i="46"/>
  <c r="BF81" i="46"/>
  <c r="AZ78" i="46"/>
  <c r="BE93" i="46"/>
  <c r="BA83" i="46"/>
  <c r="BC83" i="46" s="1"/>
  <c r="BF83" i="46"/>
  <c r="BD72" i="46"/>
  <c r="BR42" i="46"/>
  <c r="AZ23" i="46"/>
  <c r="AZ54" i="46"/>
  <c r="AZ22" i="46"/>
  <c r="BA21" i="46"/>
  <c r="BC21" i="46" s="1"/>
  <c r="BD21" i="46" s="1"/>
  <c r="BA38" i="46"/>
  <c r="BC38" i="46" s="1"/>
  <c r="BE45" i="46"/>
  <c r="BF45" i="46"/>
  <c r="BE21" i="46"/>
  <c r="BB177" i="46"/>
  <c r="BF177" i="46"/>
  <c r="BE178" i="46"/>
  <c r="BF178" i="46"/>
  <c r="BA184" i="46"/>
  <c r="BC184" i="46" s="1"/>
  <c r="BD184" i="46" s="1"/>
  <c r="BF184" i="46"/>
  <c r="BA136" i="46"/>
  <c r="BC136" i="46" s="1"/>
  <c r="BF136" i="46"/>
  <c r="BA91" i="46"/>
  <c r="BC91" i="46" s="1"/>
  <c r="BF91" i="46"/>
  <c r="AZ73" i="46"/>
  <c r="BF73" i="46"/>
  <c r="BE80" i="46"/>
  <c r="BF80" i="46"/>
  <c r="BE39" i="46"/>
  <c r="BF39" i="46"/>
  <c r="AZ38" i="46"/>
  <c r="BB21" i="46"/>
  <c r="BE203" i="46"/>
  <c r="BF203" i="46"/>
  <c r="AZ122" i="46"/>
  <c r="BD122" i="46" s="1"/>
  <c r="BE176" i="46"/>
  <c r="AZ185" i="46"/>
  <c r="BF185" i="46"/>
  <c r="BD188" i="46"/>
  <c r="BE153" i="46"/>
  <c r="BF153" i="46"/>
  <c r="AZ173" i="46"/>
  <c r="BF173" i="46"/>
  <c r="BE152" i="46"/>
  <c r="BF152" i="46"/>
  <c r="BA128" i="46"/>
  <c r="BC128" i="46" s="1"/>
  <c r="BF128" i="46"/>
  <c r="BE148" i="46"/>
  <c r="BF148" i="46"/>
  <c r="BD171" i="46"/>
  <c r="BR158" i="46"/>
  <c r="BD135" i="46"/>
  <c r="BA139" i="46"/>
  <c r="BC139" i="46" s="1"/>
  <c r="BD139" i="46" s="1"/>
  <c r="AD128" i="46"/>
  <c r="BA124" i="46"/>
  <c r="BC124" i="46" s="1"/>
  <c r="BF124" i="46"/>
  <c r="AZ125" i="46"/>
  <c r="BF125" i="46"/>
  <c r="AZ50" i="46"/>
  <c r="BD50" i="46" s="1"/>
  <c r="AZ79" i="46"/>
  <c r="BD79" i="46" s="1"/>
  <c r="AZ39" i="46"/>
  <c r="AZ32" i="46"/>
  <c r="BF32" i="46"/>
  <c r="AZ28" i="46"/>
  <c r="BF28" i="46"/>
  <c r="BE15" i="46"/>
  <c r="BG15" i="46" s="1"/>
  <c r="BH15" i="46" s="1"/>
  <c r="R15" i="46" s="1"/>
  <c r="V15" i="46" s="1"/>
  <c r="AZ24" i="46"/>
  <c r="BF24" i="46"/>
  <c r="BA176" i="46"/>
  <c r="BC176" i="46" s="1"/>
  <c r="BD176" i="46" s="1"/>
  <c r="BB134" i="46"/>
  <c r="BF134" i="46"/>
  <c r="AZ52" i="46"/>
  <c r="BD52" i="46" s="1"/>
  <c r="BF52" i="46"/>
  <c r="BE69" i="46"/>
  <c r="BF69" i="46"/>
  <c r="BR55" i="46"/>
  <c r="BR83" i="46"/>
  <c r="BR170" i="46"/>
  <c r="BR31" i="46"/>
  <c r="BR199" i="46"/>
  <c r="BE10" i="46"/>
  <c r="BG10" i="46" s="1"/>
  <c r="BH10" i="46" s="1"/>
  <c r="R10" i="46" s="1"/>
  <c r="V10" i="46" s="1"/>
  <c r="BR159" i="46"/>
  <c r="AD138" i="46"/>
  <c r="BH8" i="46"/>
  <c r="R8" i="46" s="1"/>
  <c r="V8" i="46" s="1"/>
  <c r="BE14" i="46"/>
  <c r="BG14" i="46" s="1"/>
  <c r="BF14" i="46"/>
  <c r="BE18" i="46"/>
  <c r="BG18" i="46" s="1"/>
  <c r="BF18" i="46"/>
  <c r="BH9" i="46"/>
  <c r="R9" i="46" s="1"/>
  <c r="V9" i="46" s="1"/>
  <c r="BH7" i="46"/>
  <c r="R7" i="46" s="1"/>
  <c r="V7" i="46" s="1"/>
  <c r="BE8" i="46"/>
  <c r="BF8" i="46"/>
  <c r="BH16" i="46"/>
  <c r="R16" i="46" s="1"/>
  <c r="V16" i="46" s="1"/>
  <c r="BA19" i="46"/>
  <c r="BC19" i="46" s="1"/>
  <c r="BF19" i="46"/>
  <c r="AZ19" i="46"/>
  <c r="AZ18" i="46"/>
  <c r="BD18" i="46" s="1"/>
  <c r="Q18" i="46" s="1"/>
  <c r="U18" i="46" s="1"/>
  <c r="BB18" i="46"/>
  <c r="BD7" i="46"/>
  <c r="Q7" i="46" s="1"/>
  <c r="U7" i="46" s="1"/>
  <c r="AD148" i="46"/>
  <c r="AD155" i="46"/>
  <c r="BD138" i="46"/>
  <c r="BE141" i="46"/>
  <c r="BD203" i="46"/>
  <c r="BR201" i="46"/>
  <c r="BE199" i="46"/>
  <c r="BR165" i="46"/>
  <c r="AZ159" i="46"/>
  <c r="BD126" i="46"/>
  <c r="AZ148" i="46"/>
  <c r="BR87" i="46"/>
  <c r="AZ98" i="46"/>
  <c r="BR98" i="46"/>
  <c r="BR71" i="46"/>
  <c r="BB29" i="46"/>
  <c r="BB26" i="46"/>
  <c r="BE174" i="46"/>
  <c r="BD191" i="46"/>
  <c r="BD65" i="46"/>
  <c r="BB74" i="46"/>
  <c r="BR139" i="46"/>
  <c r="BR80" i="46"/>
  <c r="BR29" i="46"/>
  <c r="BR24" i="46"/>
  <c r="BB42" i="46"/>
  <c r="BA42" i="46"/>
  <c r="BC42" i="46" s="1"/>
  <c r="BD42" i="46" s="1"/>
  <c r="AZ141" i="46"/>
  <c r="BD141" i="46" s="1"/>
  <c r="BR163" i="46"/>
  <c r="BA196" i="46"/>
  <c r="BC196" i="46" s="1"/>
  <c r="BA185" i="46"/>
  <c r="BC185" i="46" s="1"/>
  <c r="BR181" i="46"/>
  <c r="BR194" i="46"/>
  <c r="BD165" i="46"/>
  <c r="BA153" i="46"/>
  <c r="BC153" i="46" s="1"/>
  <c r="BR146" i="46"/>
  <c r="BR102" i="46"/>
  <c r="BR136" i="46"/>
  <c r="BR34" i="46"/>
  <c r="BB146" i="46"/>
  <c r="BE26" i="46"/>
  <c r="AZ164" i="46"/>
  <c r="BD164" i="46" s="1"/>
  <c r="BD158" i="46"/>
  <c r="AZ136" i="46"/>
  <c r="BR126" i="46"/>
  <c r="BR109" i="46"/>
  <c r="BD84" i="46"/>
  <c r="BR49" i="46"/>
  <c r="BB176" i="46"/>
  <c r="BE133" i="46"/>
  <c r="BB133" i="46"/>
  <c r="BR175" i="46"/>
  <c r="AZ133" i="46"/>
  <c r="BD133" i="46" s="1"/>
  <c r="BE87" i="46"/>
  <c r="BB94" i="46"/>
  <c r="BD103" i="46"/>
  <c r="BD189" i="46"/>
  <c r="BD129" i="46"/>
  <c r="BE29" i="46"/>
  <c r="BE42" i="46"/>
  <c r="AD30" i="46"/>
  <c r="AD73" i="46"/>
  <c r="AD180" i="46"/>
  <c r="AD200" i="46"/>
  <c r="AD123" i="46"/>
  <c r="AD134" i="46"/>
  <c r="AD89" i="46"/>
  <c r="AD179" i="46"/>
  <c r="BB58" i="46"/>
  <c r="BA58" i="46"/>
  <c r="BC58" i="46" s="1"/>
  <c r="BD58" i="46" s="1"/>
  <c r="BA27" i="46"/>
  <c r="BC27" i="46" s="1"/>
  <c r="BB27" i="46"/>
  <c r="BD29" i="46"/>
  <c r="BB36" i="46"/>
  <c r="BA36" i="46"/>
  <c r="BC36" i="46" s="1"/>
  <c r="BE36" i="46"/>
  <c r="AZ36" i="46"/>
  <c r="BB183" i="46"/>
  <c r="BE183" i="46"/>
  <c r="BB123" i="46"/>
  <c r="BE123" i="46"/>
  <c r="AD122" i="46"/>
  <c r="BB75" i="46"/>
  <c r="BA75" i="46"/>
  <c r="BC75" i="46" s="1"/>
  <c r="BE44" i="46"/>
  <c r="BA44" i="46"/>
  <c r="BC44" i="46" s="1"/>
  <c r="BB44" i="46"/>
  <c r="BB57" i="46"/>
  <c r="AD191" i="46"/>
  <c r="AD166" i="46"/>
  <c r="AD144" i="46"/>
  <c r="AD127" i="46"/>
  <c r="AD93" i="46"/>
  <c r="BB106" i="46"/>
  <c r="BA106" i="46"/>
  <c r="BC106" i="46" s="1"/>
  <c r="BB91" i="46"/>
  <c r="BE91" i="46"/>
  <c r="AZ80" i="46"/>
  <c r="AD95" i="46"/>
  <c r="BB56" i="46"/>
  <c r="BE56" i="46"/>
  <c r="BA56" i="46"/>
  <c r="BC56" i="46" s="1"/>
  <c r="BB59" i="46"/>
  <c r="BA59" i="46"/>
  <c r="BC59" i="46" s="1"/>
  <c r="BB168" i="46"/>
  <c r="BB109" i="46"/>
  <c r="AZ109" i="46"/>
  <c r="BE121" i="46"/>
  <c r="BB121" i="46"/>
  <c r="BA121" i="46"/>
  <c r="BC121" i="46" s="1"/>
  <c r="BB130" i="46"/>
  <c r="BE130" i="46"/>
  <c r="BA130" i="46"/>
  <c r="BC130" i="46" s="1"/>
  <c r="BA93" i="46"/>
  <c r="BC93" i="46" s="1"/>
  <c r="BB93" i="46"/>
  <c r="BB98" i="46"/>
  <c r="BE98" i="46"/>
  <c r="BD86" i="46"/>
  <c r="BD68" i="46"/>
  <c r="AD59" i="46"/>
  <c r="BB31" i="46"/>
  <c r="BE27" i="46"/>
  <c r="BE59" i="46"/>
  <c r="BD41" i="46"/>
  <c r="BA20" i="46"/>
  <c r="BC20" i="46" s="1"/>
  <c r="BE20" i="46"/>
  <c r="BB20" i="46"/>
  <c r="AZ20" i="46"/>
  <c r="BE31" i="46"/>
  <c r="AD25" i="46"/>
  <c r="BB10" i="46"/>
  <c r="BA10" i="46"/>
  <c r="BC10" i="46" s="1"/>
  <c r="AZ10" i="46"/>
  <c r="BE57" i="46"/>
  <c r="BB17" i="46"/>
  <c r="BA17" i="46"/>
  <c r="BC17" i="46" s="1"/>
  <c r="BE17" i="46"/>
  <c r="BG17" i="46" s="1"/>
  <c r="AZ17" i="46"/>
  <c r="BE9" i="46"/>
  <c r="BB9" i="46"/>
  <c r="BA9" i="46"/>
  <c r="BC9" i="46" s="1"/>
  <c r="AZ9" i="46"/>
  <c r="AZ56" i="46"/>
  <c r="AD140" i="46"/>
  <c r="BB107" i="46"/>
  <c r="BA107" i="46"/>
  <c r="BC107" i="46" s="1"/>
  <c r="BB157" i="46"/>
  <c r="BA186" i="46"/>
  <c r="BC186" i="46" s="1"/>
  <c r="BD186" i="46" s="1"/>
  <c r="BE186" i="46"/>
  <c r="BB186" i="46"/>
  <c r="BB201" i="46"/>
  <c r="BA201" i="46"/>
  <c r="BC201" i="46" s="1"/>
  <c r="BA193" i="46"/>
  <c r="BC193" i="46" s="1"/>
  <c r="BB193" i="46"/>
  <c r="AD176" i="46"/>
  <c r="BD154" i="46"/>
  <c r="AZ157" i="46"/>
  <c r="BD157" i="46" s="1"/>
  <c r="BE132" i="46"/>
  <c r="BB132" i="46"/>
  <c r="BA132" i="46"/>
  <c r="BC132" i="46" s="1"/>
  <c r="AD104" i="46"/>
  <c r="AD68" i="46"/>
  <c r="BB54" i="46"/>
  <c r="BE54" i="46"/>
  <c r="BA54" i="46"/>
  <c r="BC54" i="46" s="1"/>
  <c r="BB1005" i="46"/>
  <c r="BA1005" i="46"/>
  <c r="BC1005" i="46" s="1"/>
  <c r="BE1005" i="46"/>
  <c r="BD200" i="46"/>
  <c r="BD167" i="46"/>
  <c r="BB187" i="46"/>
  <c r="BA187" i="46"/>
  <c r="BC187" i="46" s="1"/>
  <c r="AZ187" i="46"/>
  <c r="AZ193" i="46"/>
  <c r="BB153" i="46"/>
  <c r="AZ168" i="46"/>
  <c r="BD169" i="46"/>
  <c r="AD149" i="46"/>
  <c r="BB164" i="46"/>
  <c r="BE164" i="46"/>
  <c r="BA152" i="46"/>
  <c r="BC152" i="46" s="1"/>
  <c r="BB152" i="46"/>
  <c r="AZ152" i="46"/>
  <c r="AD137" i="46"/>
  <c r="BB148" i="46"/>
  <c r="BA148" i="46"/>
  <c r="BC148" i="46" s="1"/>
  <c r="AZ124" i="46"/>
  <c r="BD124" i="46" s="1"/>
  <c r="BD137" i="46"/>
  <c r="BB139" i="46"/>
  <c r="AD131" i="46"/>
  <c r="BB104" i="46"/>
  <c r="BA104" i="46"/>
  <c r="BC104" i="46" s="1"/>
  <c r="BB85" i="46"/>
  <c r="BA85" i="46"/>
  <c r="BC85" i="46" s="1"/>
  <c r="BD97" i="46"/>
  <c r="BB83" i="46"/>
  <c r="AZ27" i="46"/>
  <c r="BD94" i="46"/>
  <c r="BD87" i="46"/>
  <c r="AD43" i="46"/>
  <c r="BB67" i="46"/>
  <c r="BA67" i="46"/>
  <c r="BC67" i="46" s="1"/>
  <c r="BE67" i="46"/>
  <c r="BE40" i="46"/>
  <c r="AZ40" i="46"/>
  <c r="BB40" i="46"/>
  <c r="BA40" i="46"/>
  <c r="BC40" i="46" s="1"/>
  <c r="BB23" i="46"/>
  <c r="AD33" i="46"/>
  <c r="AZ44" i="46"/>
  <c r="BB35" i="46"/>
  <c r="BA35" i="46"/>
  <c r="BC35" i="46" s="1"/>
  <c r="BD35" i="46" s="1"/>
  <c r="BB15" i="46"/>
  <c r="BA15" i="46"/>
  <c r="BC15" i="46" s="1"/>
  <c r="BD15" i="46" s="1"/>
  <c r="Q15" i="46" s="1"/>
  <c r="U15" i="46" s="1"/>
  <c r="BA23" i="46"/>
  <c r="BC23" i="46" s="1"/>
  <c r="BD23" i="46" s="1"/>
  <c r="Q23" i="46" s="1"/>
  <c r="U23" i="46" s="1"/>
  <c r="BB19" i="46"/>
  <c r="BE19" i="46"/>
  <c r="BG19" i="46" s="1"/>
  <c r="BB197" i="46"/>
  <c r="AZ197" i="46"/>
  <c r="BD180" i="46"/>
  <c r="BA197" i="46"/>
  <c r="BC197" i="46" s="1"/>
  <c r="BA183" i="46"/>
  <c r="BC183" i="46" s="1"/>
  <c r="AZ183" i="46"/>
  <c r="BB155" i="46"/>
  <c r="BB127" i="46"/>
  <c r="BD146" i="46"/>
  <c r="BB43" i="46"/>
  <c r="BB162" i="46"/>
  <c r="BA162" i="46"/>
  <c r="BC162" i="46" s="1"/>
  <c r="AZ162" i="46"/>
  <c r="BD162" i="46" s="1"/>
  <c r="BE157" i="46"/>
  <c r="BB124" i="46"/>
  <c r="BD136" i="46"/>
  <c r="BB143" i="46"/>
  <c r="BA143" i="46"/>
  <c r="BC143" i="46" s="1"/>
  <c r="BD143" i="46" s="1"/>
  <c r="BE125" i="46"/>
  <c r="BB125" i="46"/>
  <c r="BA125" i="46"/>
  <c r="BC125" i="46" s="1"/>
  <c r="BD125" i="46" s="1"/>
  <c r="BE109" i="46"/>
  <c r="BE106" i="46"/>
  <c r="AZ85" i="46"/>
  <c r="BD83" i="46"/>
  <c r="BB79" i="46"/>
  <c r="BE79" i="46"/>
  <c r="AZ93" i="46"/>
  <c r="BA43" i="46"/>
  <c r="BC43" i="46" s="1"/>
  <c r="BB14" i="46"/>
  <c r="BA14" i="46"/>
  <c r="BC14" i="46" s="1"/>
  <c r="AZ14" i="46"/>
  <c r="BA39" i="46"/>
  <c r="BC39" i="46" s="1"/>
  <c r="BE23" i="46"/>
  <c r="BG23" i="46" s="1"/>
  <c r="BH23" i="46" s="1"/>
  <c r="R23" i="46" s="1"/>
  <c r="V23" i="46" s="1"/>
  <c r="BE24" i="46"/>
  <c r="BB24" i="46"/>
  <c r="BA24" i="46"/>
  <c r="BC24" i="46" s="1"/>
  <c r="BD24" i="46" s="1"/>
  <c r="BA31" i="46"/>
  <c r="BC31" i="46" s="1"/>
  <c r="BD31" i="46" s="1"/>
  <c r="BD195" i="46"/>
  <c r="BB163" i="46"/>
  <c r="BA163" i="46"/>
  <c r="BC163" i="46" s="1"/>
  <c r="BE161" i="46"/>
  <c r="BB161" i="46"/>
  <c r="BA161" i="46"/>
  <c r="BC161" i="46" s="1"/>
  <c r="AZ161" i="46"/>
  <c r="BB80" i="46"/>
  <c r="BA80" i="46"/>
  <c r="BC80" i="46" s="1"/>
  <c r="BB8" i="46"/>
  <c r="BA8" i="46"/>
  <c r="BC8" i="46" s="1"/>
  <c r="AZ8" i="46"/>
  <c r="BB166" i="46"/>
  <c r="BE166" i="46"/>
  <c r="BA166" i="46"/>
  <c r="BC166" i="46" s="1"/>
  <c r="AZ166" i="46"/>
  <c r="BB96" i="46"/>
  <c r="BE96" i="46"/>
  <c r="AZ96" i="46"/>
  <c r="AD157" i="46"/>
  <c r="BB170" i="46"/>
  <c r="BE170" i="46"/>
  <c r="AZ1005" i="46"/>
  <c r="BD1005" i="46" s="1"/>
  <c r="BE193" i="46"/>
  <c r="BB184" i="46"/>
  <c r="BE184" i="46"/>
  <c r="BD172" i="46"/>
  <c r="BA170" i="46"/>
  <c r="BC170" i="46" s="1"/>
  <c r="BB185" i="46"/>
  <c r="BE185" i="46"/>
  <c r="BE163" i="46"/>
  <c r="BB173" i="46"/>
  <c r="BA173" i="46"/>
  <c r="BC173" i="46" s="1"/>
  <c r="BD173" i="46" s="1"/>
  <c r="BA168" i="46"/>
  <c r="BC168" i="46" s="1"/>
  <c r="AZ170" i="46"/>
  <c r="AZ127" i="46"/>
  <c r="BD127" i="46" s="1"/>
  <c r="AZ153" i="46"/>
  <c r="BB120" i="46"/>
  <c r="BB140" i="46"/>
  <c r="BA140" i="46"/>
  <c r="BC140" i="46" s="1"/>
  <c r="BD140" i="46" s="1"/>
  <c r="BE140" i="46"/>
  <c r="BD134" i="46"/>
  <c r="AZ128" i="46"/>
  <c r="BD128" i="46" s="1"/>
  <c r="BE120" i="46"/>
  <c r="BD108" i="46"/>
  <c r="BA123" i="46"/>
  <c r="BC123" i="46" s="1"/>
  <c r="BD123" i="46" s="1"/>
  <c r="BA109" i="46"/>
  <c r="BC109" i="46" s="1"/>
  <c r="AD86" i="46"/>
  <c r="BD60" i="46"/>
  <c r="BE75" i="46"/>
  <c r="BE58" i="46"/>
  <c r="BE82" i="46"/>
  <c r="BA82" i="46"/>
  <c r="BC82" i="46" s="1"/>
  <c r="BD82" i="46" s="1"/>
  <c r="BB82" i="46"/>
  <c r="BB71" i="46"/>
  <c r="BE71" i="46"/>
  <c r="BA71" i="46"/>
  <c r="BC71" i="46" s="1"/>
  <c r="BD71" i="46" s="1"/>
  <c r="BE28" i="46"/>
  <c r="BB28" i="46"/>
  <c r="BA28" i="46"/>
  <c r="BC28" i="46" s="1"/>
  <c r="BD28" i="46" s="1"/>
  <c r="BE43" i="46"/>
  <c r="BD47" i="46"/>
  <c r="BB22" i="46"/>
  <c r="BA22" i="46"/>
  <c r="BC22" i="46" s="1"/>
  <c r="BA13" i="46"/>
  <c r="BC13" i="46" s="1"/>
  <c r="BE13" i="46"/>
  <c r="BB13" i="46"/>
  <c r="AZ13" i="46"/>
  <c r="BB77" i="46"/>
  <c r="BE77" i="46"/>
  <c r="BA77" i="46"/>
  <c r="BC77" i="46" s="1"/>
  <c r="BD77" i="46" s="1"/>
  <c r="BD37" i="46"/>
  <c r="BD182" i="46"/>
  <c r="BB178" i="46"/>
  <c r="BA178" i="46"/>
  <c r="BC178" i="46" s="1"/>
  <c r="AZ178" i="46"/>
  <c r="AZ163" i="46"/>
  <c r="BB159" i="46"/>
  <c r="BE159" i="46"/>
  <c r="BB128" i="46"/>
  <c r="BE127" i="46"/>
  <c r="BB100" i="46"/>
  <c r="AZ100" i="46"/>
  <c r="BD100" i="46" s="1"/>
  <c r="AZ59" i="46"/>
  <c r="BD59" i="46" s="1"/>
  <c r="BB73" i="46"/>
  <c r="BE73" i="46"/>
  <c r="BA73" i="46"/>
  <c r="BC73" i="46" s="1"/>
  <c r="BD73" i="46" s="1"/>
  <c r="BA57" i="46"/>
  <c r="BC57" i="46" s="1"/>
  <c r="BE198" i="46"/>
  <c r="BB198" i="46"/>
  <c r="BA198" i="46"/>
  <c r="BC198" i="46" s="1"/>
  <c r="AD1005" i="46"/>
  <c r="AZ198" i="46"/>
  <c r="BB174" i="46"/>
  <c r="BA174" i="46"/>
  <c r="BC174" i="46" s="1"/>
  <c r="BD194" i="46"/>
  <c r="BB196" i="46"/>
  <c r="BB199" i="46"/>
  <c r="BA199" i="46"/>
  <c r="BC199" i="46" s="1"/>
  <c r="BD199" i="46" s="1"/>
  <c r="BE197" i="46"/>
  <c r="AZ201" i="46"/>
  <c r="BD150" i="46"/>
  <c r="BE168" i="46"/>
  <c r="BA155" i="46"/>
  <c r="BC155" i="46" s="1"/>
  <c r="BD155" i="46" s="1"/>
  <c r="BE155" i="46"/>
  <c r="BA156" i="46"/>
  <c r="BC156" i="46" s="1"/>
  <c r="AZ156" i="46"/>
  <c r="BB156" i="46"/>
  <c r="BB149" i="46"/>
  <c r="BE149" i="46"/>
  <c r="AZ149" i="46"/>
  <c r="BD149" i="46" s="1"/>
  <c r="AZ132" i="46"/>
  <c r="BA145" i="46"/>
  <c r="BC145" i="46" s="1"/>
  <c r="BD145" i="46" s="1"/>
  <c r="BB145" i="46"/>
  <c r="BE128" i="46"/>
  <c r="BE107" i="46"/>
  <c r="AD129" i="46"/>
  <c r="BB136" i="46"/>
  <c r="BB89" i="46"/>
  <c r="BA89" i="46"/>
  <c r="BC89" i="46" s="1"/>
  <c r="BE89" i="46"/>
  <c r="AZ89" i="46"/>
  <c r="BD105" i="46"/>
  <c r="BA96" i="46"/>
  <c r="BC96" i="46" s="1"/>
  <c r="AZ106" i="46"/>
  <c r="BB81" i="46"/>
  <c r="AZ81" i="46"/>
  <c r="BD74" i="46"/>
  <c r="AZ91" i="46"/>
  <c r="BD91" i="46" s="1"/>
  <c r="AZ75" i="46"/>
  <c r="BB32" i="46"/>
  <c r="BA32" i="46"/>
  <c r="BC32" i="46" s="1"/>
  <c r="BE32" i="46"/>
  <c r="BB55" i="46"/>
  <c r="AZ55" i="46"/>
  <c r="BD55" i="46" s="1"/>
  <c r="BE55" i="46"/>
  <c r="BB50" i="46"/>
  <c r="BB39" i="46"/>
  <c r="BD16" i="46"/>
  <c r="Q16" i="46" s="1"/>
  <c r="U16" i="46" s="1"/>
  <c r="BD26" i="46"/>
  <c r="BE50" i="46"/>
  <c r="BD34" i="46"/>
  <c r="AZ57" i="46"/>
  <c r="BE83" i="46"/>
  <c r="BA81" i="46"/>
  <c r="BC81" i="46" s="1"/>
  <c r="BD44" i="46" l="1"/>
  <c r="Z167" i="46"/>
  <c r="BR167" i="46" s="1"/>
  <c r="Z85" i="46"/>
  <c r="AD85" i="46" s="1"/>
  <c r="Z153" i="46"/>
  <c r="AD153" i="46" s="1"/>
  <c r="Z96" i="46"/>
  <c r="BR96" i="46" s="1"/>
  <c r="Z172" i="46"/>
  <c r="AD172" i="46" s="1"/>
  <c r="BD99" i="46"/>
  <c r="Z39" i="46"/>
  <c r="AD39" i="46" s="1"/>
  <c r="Z18" i="46"/>
  <c r="AB18" i="46" s="1"/>
  <c r="Z13" i="46"/>
  <c r="AD13" i="46" s="1"/>
  <c r="Z37" i="46"/>
  <c r="BD39" i="46"/>
  <c r="Z20" i="46"/>
  <c r="BR20" i="46" s="1"/>
  <c r="Z7" i="46"/>
  <c r="AB7" i="46" s="1"/>
  <c r="Z21" i="46"/>
  <c r="BR21" i="46" s="1"/>
  <c r="BR92" i="46"/>
  <c r="BR174" i="46"/>
  <c r="BR51" i="46"/>
  <c r="BR189" i="46"/>
  <c r="BR190" i="46"/>
  <c r="BR186" i="46"/>
  <c r="BR173" i="46"/>
  <c r="AD161" i="46"/>
  <c r="BR198" i="46"/>
  <c r="BR193" i="46"/>
  <c r="AD84" i="46"/>
  <c r="AD45" i="46"/>
  <c r="BD43" i="46"/>
  <c r="BR32" i="46"/>
  <c r="BR44" i="46"/>
  <c r="BR12" i="46"/>
  <c r="BR8" i="46"/>
  <c r="BR10" i="46"/>
  <c r="BD104" i="46"/>
  <c r="BD144" i="46"/>
  <c r="AD170" i="46"/>
  <c r="BD196" i="46"/>
  <c r="BD38" i="46"/>
  <c r="BD159" i="46"/>
  <c r="AB160" i="46"/>
  <c r="BR160" i="46"/>
  <c r="AD160" i="46"/>
  <c r="AB57" i="46"/>
  <c r="BR57" i="46"/>
  <c r="AB76" i="46"/>
  <c r="BR76" i="46"/>
  <c r="AD76" i="46"/>
  <c r="AB178" i="46"/>
  <c r="BR178" i="46"/>
  <c r="AB36" i="46"/>
  <c r="BR36" i="46"/>
  <c r="AD36" i="46"/>
  <c r="AB70" i="46"/>
  <c r="BR70" i="46"/>
  <c r="AB81" i="46"/>
  <c r="BR81" i="46"/>
  <c r="AD81" i="46"/>
  <c r="AB187" i="46"/>
  <c r="BR187" i="46"/>
  <c r="AD187" i="46"/>
  <c r="AB14" i="46"/>
  <c r="BR14" i="46"/>
  <c r="AB151" i="46"/>
  <c r="BR151" i="46"/>
  <c r="AB168" i="46"/>
  <c r="BR168" i="46"/>
  <c r="AB202" i="46"/>
  <c r="BR202" i="46"/>
  <c r="AD202" i="46"/>
  <c r="AB156" i="46"/>
  <c r="BR156" i="46"/>
  <c r="AD156" i="46"/>
  <c r="AB82" i="46"/>
  <c r="BR82" i="46"/>
  <c r="AB107" i="46"/>
  <c r="BR107" i="46"/>
  <c r="BD22" i="46"/>
  <c r="Q22" i="46" s="1"/>
  <c r="U22" i="46" s="1"/>
  <c r="AB47" i="46"/>
  <c r="BR47" i="46"/>
  <c r="AB195" i="46"/>
  <c r="BR195" i="46"/>
  <c r="AB121" i="46"/>
  <c r="BR121" i="46"/>
  <c r="AB91" i="46"/>
  <c r="BR91" i="46"/>
  <c r="AB132" i="46"/>
  <c r="BR132" i="46"/>
  <c r="AB150" i="46"/>
  <c r="BR150" i="46"/>
  <c r="AB48" i="46"/>
  <c r="BR48" i="46"/>
  <c r="AB106" i="46"/>
  <c r="BR106" i="46"/>
  <c r="AB72" i="46"/>
  <c r="BR72" i="46"/>
  <c r="AB59" i="46"/>
  <c r="BR59" i="46"/>
  <c r="AB60" i="46"/>
  <c r="BR60" i="46"/>
  <c r="BR172" i="46"/>
  <c r="AB101" i="46"/>
  <c r="BR101" i="46"/>
  <c r="AB197" i="46"/>
  <c r="BR197" i="46"/>
  <c r="AB171" i="46"/>
  <c r="BR171" i="46"/>
  <c r="AB46" i="46"/>
  <c r="BR46" i="46"/>
  <c r="AB75" i="46"/>
  <c r="BR75" i="46"/>
  <c r="AB97" i="46"/>
  <c r="BR97" i="46"/>
  <c r="AB141" i="46"/>
  <c r="BR141" i="46"/>
  <c r="AB128" i="46"/>
  <c r="BR128" i="46"/>
  <c r="AB196" i="46"/>
  <c r="BR196" i="46"/>
  <c r="AB23" i="46"/>
  <c r="BR23" i="46"/>
  <c r="AB73" i="46"/>
  <c r="BR73" i="46"/>
  <c r="AB152" i="46"/>
  <c r="BR152" i="46"/>
  <c r="AB161" i="46"/>
  <c r="AB27" i="46"/>
  <c r="BR27" i="46"/>
  <c r="AB140" i="46"/>
  <c r="BR140" i="46"/>
  <c r="AB164" i="46"/>
  <c r="BR164" i="46"/>
  <c r="BR65" i="46"/>
  <c r="AB16" i="46"/>
  <c r="BR16" i="46"/>
  <c r="AB155" i="46"/>
  <c r="BR155" i="46"/>
  <c r="AB40" i="46"/>
  <c r="BR40" i="46"/>
  <c r="AB122" i="46"/>
  <c r="BR122" i="46"/>
  <c r="AB130" i="46"/>
  <c r="BR130" i="46"/>
  <c r="AB176" i="46"/>
  <c r="BR176" i="46"/>
  <c r="AB120" i="46"/>
  <c r="BR120" i="46"/>
  <c r="AB38" i="46"/>
  <c r="BR38" i="46"/>
  <c r="AB63" i="46"/>
  <c r="BR63" i="46"/>
  <c r="AB143" i="46"/>
  <c r="BR143" i="46"/>
  <c r="AB78" i="46"/>
  <c r="BR78" i="46"/>
  <c r="AB108" i="46"/>
  <c r="BR108" i="46"/>
  <c r="AB53" i="46"/>
  <c r="BR53" i="46"/>
  <c r="AB135" i="46"/>
  <c r="BR135" i="46"/>
  <c r="AB103" i="46"/>
  <c r="BR103" i="46"/>
  <c r="AB90" i="46"/>
  <c r="BR90" i="46"/>
  <c r="AB54" i="46"/>
  <c r="BR54" i="46"/>
  <c r="AB86" i="46"/>
  <c r="BR86" i="46"/>
  <c r="AB17" i="46"/>
  <c r="BR17" i="46"/>
  <c r="AB192" i="46"/>
  <c r="BR192" i="46"/>
  <c r="AB147" i="46"/>
  <c r="BR147" i="46"/>
  <c r="AB188" i="46"/>
  <c r="BR188" i="46"/>
  <c r="BD75" i="46"/>
  <c r="AB204" i="46"/>
  <c r="BR204" i="46"/>
  <c r="AB182" i="46"/>
  <c r="BR182" i="46"/>
  <c r="AB50" i="46"/>
  <c r="BR50" i="46"/>
  <c r="AB88" i="46"/>
  <c r="BR88" i="46"/>
  <c r="AB177" i="46"/>
  <c r="BR177" i="46"/>
  <c r="AB93" i="46"/>
  <c r="BR93" i="46"/>
  <c r="AB68" i="46"/>
  <c r="BR68" i="46"/>
  <c r="AB43" i="46"/>
  <c r="BR43" i="46"/>
  <c r="AB56" i="46"/>
  <c r="BR56" i="46"/>
  <c r="AB15" i="46"/>
  <c r="BR15" i="46"/>
  <c r="AB69" i="46"/>
  <c r="BR69" i="46"/>
  <c r="BD153" i="46"/>
  <c r="AB22" i="46"/>
  <c r="BR22" i="46"/>
  <c r="AB124" i="46"/>
  <c r="BR124" i="46"/>
  <c r="AB94" i="46"/>
  <c r="BR94" i="46"/>
  <c r="BD107" i="46"/>
  <c r="AB58" i="46"/>
  <c r="BR58" i="46"/>
  <c r="AB100" i="46"/>
  <c r="BR100" i="46"/>
  <c r="AB79" i="46"/>
  <c r="BR79" i="46"/>
  <c r="AD197" i="46"/>
  <c r="AB133" i="46"/>
  <c r="BR133" i="46"/>
  <c r="AD196" i="46"/>
  <c r="AB62" i="46"/>
  <c r="BR62" i="46"/>
  <c r="AD23" i="46"/>
  <c r="AB105" i="46"/>
  <c r="BR105" i="46"/>
  <c r="AB142" i="46"/>
  <c r="BR142" i="46"/>
  <c r="AD54" i="46"/>
  <c r="AD141" i="46"/>
  <c r="AB74" i="46"/>
  <c r="BR74" i="46"/>
  <c r="AD130" i="46"/>
  <c r="AB153" i="46"/>
  <c r="BR153" i="46"/>
  <c r="AB67" i="46"/>
  <c r="BR67" i="46"/>
  <c r="AD154" i="46"/>
  <c r="BR154" i="46"/>
  <c r="AB145" i="46"/>
  <c r="BR145" i="46"/>
  <c r="AB64" i="46"/>
  <c r="BR64" i="46"/>
  <c r="AB19" i="46"/>
  <c r="BR19" i="46"/>
  <c r="AB125" i="46"/>
  <c r="BR125" i="46"/>
  <c r="AB169" i="46"/>
  <c r="BR169" i="46"/>
  <c r="AB203" i="46"/>
  <c r="BR203" i="46"/>
  <c r="AB77" i="46"/>
  <c r="BR77" i="46"/>
  <c r="AB184" i="46"/>
  <c r="BR184" i="46"/>
  <c r="AB9" i="46"/>
  <c r="BR9" i="46"/>
  <c r="AB185" i="46"/>
  <c r="BR185" i="46"/>
  <c r="AB183" i="46"/>
  <c r="BR183" i="46"/>
  <c r="AB85" i="46"/>
  <c r="BR85" i="46"/>
  <c r="AB12" i="46"/>
  <c r="AD12" i="46"/>
  <c r="BD54" i="46"/>
  <c r="BD67" i="46"/>
  <c r="BD185" i="46"/>
  <c r="AB174" i="46"/>
  <c r="AD174" i="46"/>
  <c r="AD173" i="46"/>
  <c r="AB32" i="46"/>
  <c r="AB198" i="46"/>
  <c r="AD198" i="46"/>
  <c r="AB92" i="46"/>
  <c r="AD92" i="46"/>
  <c r="AB51" i="46"/>
  <c r="AD51" i="46"/>
  <c r="AB186" i="46"/>
  <c r="AD186" i="46"/>
  <c r="AB61" i="46"/>
  <c r="AD61" i="46"/>
  <c r="AB193" i="46"/>
  <c r="AD193" i="46"/>
  <c r="AD27" i="46"/>
  <c r="AB190" i="46"/>
  <c r="AD183" i="46"/>
  <c r="BD166" i="46"/>
  <c r="AD190" i="46"/>
  <c r="AB96" i="46"/>
  <c r="AD96" i="46"/>
  <c r="BD57" i="46"/>
  <c r="AD16" i="46"/>
  <c r="BD201" i="46"/>
  <c r="AD178" i="46"/>
  <c r="BD130" i="46"/>
  <c r="BD36" i="46"/>
  <c r="BD98" i="46"/>
  <c r="AD185" i="46"/>
  <c r="AD152" i="46"/>
  <c r="AD57" i="46"/>
  <c r="BD106" i="46"/>
  <c r="AD151" i="46"/>
  <c r="BD93" i="46"/>
  <c r="AD90" i="46"/>
  <c r="AD9" i="46"/>
  <c r="AB194" i="46"/>
  <c r="AD98" i="46"/>
  <c r="AB98" i="46"/>
  <c r="AB136" i="46"/>
  <c r="AD181" i="46"/>
  <c r="AB181" i="46"/>
  <c r="AB24" i="46"/>
  <c r="AB201" i="46"/>
  <c r="AD35" i="46"/>
  <c r="AB35" i="46"/>
  <c r="AB199" i="46"/>
  <c r="AB102" i="46"/>
  <c r="AB29" i="46"/>
  <c r="AB87" i="46"/>
  <c r="AB31" i="46"/>
  <c r="AD55" i="46"/>
  <c r="AB55" i="46"/>
  <c r="AD158" i="46"/>
  <c r="AB158" i="46"/>
  <c r="AB41" i="46"/>
  <c r="AD28" i="46"/>
  <c r="AB28" i="46"/>
  <c r="AB167" i="46"/>
  <c r="AD80" i="46"/>
  <c r="AB80" i="46"/>
  <c r="AD159" i="46"/>
  <c r="AB159" i="46"/>
  <c r="AB170" i="46"/>
  <c r="AB21" i="46"/>
  <c r="AB42" i="46"/>
  <c r="AB49" i="46"/>
  <c r="AB146" i="46"/>
  <c r="AB163" i="46"/>
  <c r="AB139" i="46"/>
  <c r="AB20" i="46"/>
  <c r="AB154" i="46"/>
  <c r="AD83" i="46"/>
  <c r="AB83" i="46"/>
  <c r="AD26" i="46"/>
  <c r="AB26" i="46"/>
  <c r="AD65" i="46"/>
  <c r="AB65" i="46"/>
  <c r="AB109" i="46"/>
  <c r="AD34" i="46"/>
  <c r="AB34" i="46"/>
  <c r="AB175" i="46"/>
  <c r="AB126" i="46"/>
  <c r="AB71" i="46"/>
  <c r="AD165" i="46"/>
  <c r="AB165" i="46"/>
  <c r="BD163" i="46"/>
  <c r="BD177" i="46"/>
  <c r="AD21" i="46"/>
  <c r="AD41" i="46"/>
  <c r="BD121" i="46"/>
  <c r="BD32" i="46"/>
  <c r="BD174" i="46"/>
  <c r="BD148" i="46"/>
  <c r="AD42" i="46"/>
  <c r="BH19" i="46"/>
  <c r="AD60" i="46"/>
  <c r="BD27" i="46"/>
  <c r="BD132" i="46"/>
  <c r="BD78" i="46"/>
  <c r="AD163" i="46"/>
  <c r="AD146" i="46"/>
  <c r="AD139" i="46"/>
  <c r="AD20" i="46"/>
  <c r="AD102" i="46"/>
  <c r="AD136" i="46"/>
  <c r="AD201" i="46"/>
  <c r="AD31" i="46"/>
  <c r="AD87" i="46"/>
  <c r="AD199" i="46"/>
  <c r="AD29" i="46"/>
  <c r="AD109" i="46"/>
  <c r="AD167" i="46"/>
  <c r="AD49" i="46"/>
  <c r="AD194" i="46"/>
  <c r="AD175" i="46"/>
  <c r="AD71" i="46"/>
  <c r="AD24" i="46"/>
  <c r="AD126" i="46"/>
  <c r="BH18" i="46"/>
  <c r="R18" i="46" s="1"/>
  <c r="V18" i="46" s="1"/>
  <c r="BH14" i="46"/>
  <c r="R14" i="46" s="1"/>
  <c r="V14" i="46" s="1"/>
  <c r="BH17" i="46"/>
  <c r="R17" i="46" s="1"/>
  <c r="V17" i="46" s="1"/>
  <c r="AD14" i="46"/>
  <c r="BD9" i="46"/>
  <c r="Q9" i="46" s="1"/>
  <c r="U9" i="46" s="1"/>
  <c r="R19" i="46"/>
  <c r="V19" i="46" s="1"/>
  <c r="BD19" i="46"/>
  <c r="Q19" i="46" s="1"/>
  <c r="U19" i="46" s="1"/>
  <c r="BD81" i="46"/>
  <c r="BD13" i="46"/>
  <c r="Q13" i="46" s="1"/>
  <c r="U13" i="46" s="1"/>
  <c r="BD168" i="46"/>
  <c r="BD109" i="46"/>
  <c r="AD177" i="46"/>
  <c r="AD72" i="46"/>
  <c r="BD197" i="46"/>
  <c r="BD183" i="46"/>
  <c r="AD103" i="46"/>
  <c r="BD198" i="46"/>
  <c r="BD161" i="46"/>
  <c r="BD89" i="46"/>
  <c r="BD156" i="46"/>
  <c r="BD14" i="46"/>
  <c r="Q14" i="46" s="1"/>
  <c r="U14" i="46" s="1"/>
  <c r="BD85" i="46"/>
  <c r="BD80" i="46"/>
  <c r="AD75" i="46"/>
  <c r="AD101" i="46"/>
  <c r="AD74" i="46"/>
  <c r="AD143" i="46"/>
  <c r="AD147" i="46"/>
  <c r="AD22" i="46"/>
  <c r="AD107" i="46"/>
  <c r="AD188" i="46"/>
  <c r="AD19" i="46"/>
  <c r="AD145" i="46"/>
  <c r="AD195" i="46"/>
  <c r="AD121" i="46"/>
  <c r="BD8" i="46"/>
  <c r="Q8" i="46" s="1"/>
  <c r="U8" i="46" s="1"/>
  <c r="BD40" i="46"/>
  <c r="AD106" i="46"/>
  <c r="AD184" i="46"/>
  <c r="AD171" i="46"/>
  <c r="AD192" i="46"/>
  <c r="AD120" i="46"/>
  <c r="AD67" i="46"/>
  <c r="AD169" i="46"/>
  <c r="AD142" i="46"/>
  <c r="AD150" i="46"/>
  <c r="BD178" i="46"/>
  <c r="AD47" i="46"/>
  <c r="AD124" i="46"/>
  <c r="AD164" i="46"/>
  <c r="AD108" i="46"/>
  <c r="AD17" i="46"/>
  <c r="BD20" i="46"/>
  <c r="Q20" i="46" s="1"/>
  <c r="U20" i="46" s="1"/>
  <c r="AD69" i="46"/>
  <c r="AD48" i="46"/>
  <c r="AD64" i="46"/>
  <c r="AD15" i="46"/>
  <c r="AD40" i="46"/>
  <c r="AD125" i="46"/>
  <c r="AD133" i="46"/>
  <c r="BD170" i="46"/>
  <c r="AD62" i="46"/>
  <c r="AD63" i="46"/>
  <c r="AD94" i="46"/>
  <c r="AD70" i="46"/>
  <c r="BD152" i="46"/>
  <c r="BD193" i="46"/>
  <c r="AD182" i="46"/>
  <c r="AD46" i="46"/>
  <c r="AD88" i="46"/>
  <c r="AD203" i="46"/>
  <c r="AD105" i="46"/>
  <c r="AD204" i="46"/>
  <c r="BD96" i="46"/>
  <c r="AD77" i="46"/>
  <c r="AD91" i="46"/>
  <c r="AD168" i="46"/>
  <c r="BD187" i="46"/>
  <c r="BD56" i="46"/>
  <c r="BD17" i="46"/>
  <c r="Q17" i="46" s="1"/>
  <c r="U17" i="46" s="1"/>
  <c r="AD58" i="46"/>
  <c r="AD135" i="46"/>
  <c r="AD38" i="46"/>
  <c r="AD82" i="46"/>
  <c r="AD79" i="46"/>
  <c r="AD132" i="46"/>
  <c r="AD78" i="46"/>
  <c r="AD53" i="46"/>
  <c r="AD100" i="46"/>
  <c r="AD50" i="46"/>
  <c r="BD10" i="46"/>
  <c r="Q10" i="46" s="1"/>
  <c r="U10" i="46" s="1"/>
  <c r="AD97" i="46"/>
  <c r="BL6" i="46"/>
  <c r="AB172" i="46" l="1"/>
  <c r="BR39" i="46"/>
  <c r="BR7" i="46"/>
  <c r="BR13" i="46"/>
  <c r="AD37" i="46"/>
  <c r="AB37" i="46"/>
  <c r="BR37" i="46"/>
  <c r="AD7" i="46"/>
  <c r="AD18" i="46"/>
  <c r="AB13" i="46"/>
  <c r="BR18" i="46"/>
  <c r="AB39" i="46"/>
  <c r="AD189" i="46"/>
  <c r="AD10" i="46"/>
  <c r="AB189" i="46"/>
  <c r="BR84" i="46"/>
  <c r="AD8" i="46"/>
  <c r="AB84" i="46"/>
  <c r="AB10" i="46"/>
  <c r="AB8" i="46"/>
  <c r="AB173" i="46"/>
  <c r="BR161" i="46"/>
  <c r="AD99" i="46"/>
  <c r="AB99" i="46"/>
  <c r="BR99" i="46"/>
  <c r="AD32" i="46"/>
  <c r="BR45" i="46"/>
  <c r="AD44" i="46"/>
  <c r="AB45" i="46"/>
  <c r="AB44" i="46"/>
  <c r="BR61" i="46"/>
  <c r="AB66" i="46"/>
  <c r="BR66" i="46"/>
  <c r="AD66" i="46"/>
  <c r="AC6" i="46"/>
  <c r="D9" i="52" l="1"/>
  <c r="W17" i="69" l="1"/>
  <c r="V17" i="69"/>
  <c r="U17" i="69"/>
  <c r="T17" i="69"/>
  <c r="S17" i="69"/>
  <c r="W15" i="69"/>
  <c r="V15" i="69"/>
  <c r="U15" i="69"/>
  <c r="T15" i="69"/>
  <c r="S15" i="69"/>
  <c r="W13" i="69"/>
  <c r="V13" i="69"/>
  <c r="U13" i="69"/>
  <c r="T13" i="69"/>
  <c r="S13" i="69"/>
  <c r="W11" i="69"/>
  <c r="V11" i="69"/>
  <c r="U11" i="69"/>
  <c r="T11" i="69"/>
  <c r="S11" i="69"/>
  <c r="W9" i="69"/>
  <c r="V9" i="69"/>
  <c r="U9" i="69"/>
  <c r="T9" i="69"/>
  <c r="S9" i="69"/>
  <c r="W7" i="69"/>
  <c r="V7" i="69"/>
  <c r="U7" i="69"/>
  <c r="T7" i="69"/>
  <c r="S7" i="69"/>
  <c r="N5" i="69"/>
  <c r="L5" i="69"/>
  <c r="J5" i="69"/>
  <c r="H5" i="69"/>
  <c r="F5" i="69"/>
  <c r="W25" i="39"/>
  <c r="V25" i="39"/>
  <c r="U25" i="39"/>
  <c r="T25" i="39"/>
  <c r="S25" i="39"/>
  <c r="W23" i="39"/>
  <c r="V23" i="39"/>
  <c r="U23" i="39"/>
  <c r="T23" i="39"/>
  <c r="S23" i="39"/>
  <c r="W21" i="39"/>
  <c r="V21" i="39"/>
  <c r="U21" i="39"/>
  <c r="T21" i="39"/>
  <c r="S21" i="39"/>
  <c r="W19" i="39"/>
  <c r="V19" i="39"/>
  <c r="U19" i="39"/>
  <c r="T19" i="39"/>
  <c r="S19" i="39"/>
  <c r="W17" i="39"/>
  <c r="V17" i="39"/>
  <c r="U17" i="39"/>
  <c r="T17" i="39"/>
  <c r="S17" i="39"/>
  <c r="W15" i="39"/>
  <c r="V15" i="39"/>
  <c r="U15" i="39"/>
  <c r="T15" i="39"/>
  <c r="S15" i="39"/>
  <c r="W13" i="39"/>
  <c r="V13" i="39"/>
  <c r="U13" i="39"/>
  <c r="T13" i="39"/>
  <c r="S13" i="39"/>
  <c r="W11" i="39"/>
  <c r="V11" i="39"/>
  <c r="U11" i="39"/>
  <c r="T11" i="39"/>
  <c r="S11" i="39"/>
  <c r="W9" i="39"/>
  <c r="V9" i="39"/>
  <c r="U9" i="39"/>
  <c r="T9" i="39"/>
  <c r="S9" i="39"/>
  <c r="W7" i="39"/>
  <c r="V7" i="39"/>
  <c r="U7" i="39"/>
  <c r="T7" i="39"/>
  <c r="S7" i="39"/>
  <c r="I7" i="69" l="1"/>
  <c r="O13" i="69"/>
  <c r="M17" i="69"/>
  <c r="I9" i="69"/>
  <c r="O15" i="69"/>
  <c r="O11" i="69"/>
  <c r="G13" i="69"/>
  <c r="O9" i="69"/>
  <c r="G15" i="69"/>
  <c r="K9" i="69"/>
  <c r="I13" i="69"/>
  <c r="G17" i="69"/>
  <c r="O17" i="69"/>
  <c r="K7" i="69"/>
  <c r="I11" i="69"/>
  <c r="M7" i="69"/>
  <c r="K11" i="69"/>
  <c r="I15" i="69"/>
  <c r="M9" i="69"/>
  <c r="K13" i="69"/>
  <c r="I17" i="69"/>
  <c r="G7" i="69"/>
  <c r="O7" i="69"/>
  <c r="M11" i="69"/>
  <c r="K15" i="69"/>
  <c r="G9" i="69"/>
  <c r="M13" i="69"/>
  <c r="K17" i="69"/>
  <c r="G11" i="69"/>
  <c r="M15" i="69"/>
  <c r="S31" i="67"/>
  <c r="P31" i="67"/>
  <c r="M31" i="67"/>
  <c r="S30" i="67"/>
  <c r="P30" i="67"/>
  <c r="M30" i="67"/>
  <c r="S29" i="67"/>
  <c r="P29" i="67"/>
  <c r="M29" i="67"/>
  <c r="S28" i="67"/>
  <c r="P28" i="67"/>
  <c r="M28" i="67"/>
  <c r="S27" i="67"/>
  <c r="P27" i="67"/>
  <c r="M27" i="67"/>
  <c r="S26" i="67"/>
  <c r="P26" i="67"/>
  <c r="M26" i="67"/>
  <c r="S25" i="67"/>
  <c r="P25" i="67"/>
  <c r="M25" i="67"/>
  <c r="S24" i="67"/>
  <c r="P24" i="67"/>
  <c r="M24" i="67"/>
  <c r="S23" i="67"/>
  <c r="P23" i="67"/>
  <c r="M23" i="67"/>
  <c r="S22" i="67"/>
  <c r="P22" i="67"/>
  <c r="M22" i="67"/>
  <c r="S16" i="67"/>
  <c r="H39" i="42" s="1"/>
  <c r="S15" i="67"/>
  <c r="H35" i="42" s="1"/>
  <c r="S14" i="67"/>
  <c r="H31" i="42" s="1"/>
  <c r="S13" i="67"/>
  <c r="H27" i="42" s="1"/>
  <c r="S12" i="67"/>
  <c r="H23" i="42" s="1"/>
  <c r="S11" i="67"/>
  <c r="H19" i="42" s="1"/>
  <c r="S10" i="67"/>
  <c r="H15" i="42" s="1"/>
  <c r="S9" i="67"/>
  <c r="H11" i="42" s="1"/>
  <c r="S8" i="67"/>
  <c r="H8" i="42" s="1"/>
  <c r="S7" i="67"/>
  <c r="H7" i="42" s="1"/>
  <c r="P16" i="67"/>
  <c r="G39" i="42" s="1"/>
  <c r="P15" i="67"/>
  <c r="G35" i="42" s="1"/>
  <c r="P14" i="67"/>
  <c r="G31" i="42" s="1"/>
  <c r="P13" i="67"/>
  <c r="G27" i="42" s="1"/>
  <c r="P12" i="67"/>
  <c r="G23" i="42" s="1"/>
  <c r="P11" i="67"/>
  <c r="G19" i="42" s="1"/>
  <c r="P10" i="67"/>
  <c r="G15" i="42" s="1"/>
  <c r="P9" i="67"/>
  <c r="G11" i="42" s="1"/>
  <c r="P8" i="67"/>
  <c r="G8" i="42" s="1"/>
  <c r="P7" i="67"/>
  <c r="G7" i="42" s="1"/>
  <c r="M16" i="67"/>
  <c r="F39" i="42" s="1"/>
  <c r="M15" i="67"/>
  <c r="F35" i="42" s="1"/>
  <c r="M14" i="67"/>
  <c r="F31" i="42" s="1"/>
  <c r="M13" i="67"/>
  <c r="F27" i="42" s="1"/>
  <c r="M12" i="67"/>
  <c r="F23" i="42" s="1"/>
  <c r="M11" i="67"/>
  <c r="F19" i="42" s="1"/>
  <c r="M10" i="67"/>
  <c r="F15" i="42" s="1"/>
  <c r="M9" i="67"/>
  <c r="M8" i="67"/>
  <c r="F8" i="42" s="1"/>
  <c r="M7" i="67"/>
  <c r="F7" i="42" s="1"/>
  <c r="C7" i="37"/>
  <c r="C8" i="37"/>
  <c r="H41" i="42" l="1"/>
  <c r="F41" i="42"/>
  <c r="G41" i="42"/>
  <c r="N32" i="67"/>
  <c r="V21" i="69" s="1"/>
  <c r="L21" i="69" s="1"/>
  <c r="T21" i="69"/>
  <c r="H21" i="69" s="1"/>
  <c r="S29" i="39"/>
  <c r="S27" i="39" s="1"/>
  <c r="K17" i="67"/>
  <c r="U29" i="39" s="1"/>
  <c r="U27" i="39" s="1"/>
  <c r="K32" i="67"/>
  <c r="U21" i="69" s="1"/>
  <c r="J21" i="69" s="1"/>
  <c r="N17" i="67"/>
  <c r="V29" i="39" s="1"/>
  <c r="V27" i="39" s="1"/>
  <c r="Q32" i="67"/>
  <c r="W21" i="69" s="1"/>
  <c r="N21" i="69" s="1"/>
  <c r="N23" i="69" s="1"/>
  <c r="Q17" i="67"/>
  <c r="W29" i="39" s="1"/>
  <c r="W27" i="39" s="1"/>
  <c r="S21" i="69"/>
  <c r="T29" i="39"/>
  <c r="T27" i="39" s="1"/>
  <c r="W19" i="69" l="1"/>
  <c r="O19" i="69" s="1"/>
  <c r="V19" i="69"/>
  <c r="M19" i="69" s="1"/>
  <c r="L23" i="69"/>
  <c r="J23" i="69"/>
  <c r="U19" i="69"/>
  <c r="K19" i="69" s="1"/>
  <c r="H23" i="69"/>
  <c r="T19" i="69"/>
  <c r="I19" i="69" s="1"/>
  <c r="F21" i="69"/>
  <c r="F23" i="69" s="1"/>
  <c r="S19" i="69"/>
  <c r="G19" i="69" s="1"/>
  <c r="X43" i="42"/>
  <c r="AO6" i="46" l="1"/>
  <c r="AP6" i="46" s="1"/>
  <c r="T6" i="46"/>
  <c r="BJ6" i="46" l="1"/>
  <c r="AV6" i="46" l="1"/>
  <c r="AX6" i="46" s="1"/>
  <c r="AY6" i="46" s="1"/>
  <c r="AT6" i="46"/>
  <c r="AM6" i="46"/>
  <c r="AQ6" i="46" s="1"/>
  <c r="AL6" i="46"/>
  <c r="AR6" i="46" s="1"/>
  <c r="BT6" i="46" l="1"/>
  <c r="AS6" i="46"/>
  <c r="BO6" i="46" s="1"/>
  <c r="O8" i="40"/>
  <c r="N8" i="40"/>
  <c r="D23" i="40"/>
  <c r="D22" i="40"/>
  <c r="AJ6" i="46"/>
  <c r="AI6" i="46"/>
  <c r="AH6" i="46"/>
  <c r="AE6" i="46"/>
  <c r="BP6" i="46" s="1"/>
  <c r="AK6" i="46"/>
  <c r="X44" i="42"/>
  <c r="BK6" i="46" l="1"/>
  <c r="AF6" i="46"/>
  <c r="C22" i="40" s="1"/>
  <c r="S6" i="46"/>
  <c r="BN6" i="46"/>
  <c r="BQ6" i="46" s="1"/>
  <c r="Z6" i="46" s="1"/>
  <c r="AU6" i="46"/>
  <c r="W6" i="46" l="1"/>
  <c r="AZ6" i="46"/>
  <c r="BF6" i="46"/>
  <c r="C30" i="67"/>
  <c r="D30" i="67" s="1"/>
  <c r="B12" i="67"/>
  <c r="R17" i="39" s="1"/>
  <c r="E17" i="39" s="1"/>
  <c r="B14" i="67"/>
  <c r="R21" i="39" s="1"/>
  <c r="E21" i="39" s="1"/>
  <c r="C26" i="67"/>
  <c r="C14" i="67"/>
  <c r="B9" i="67"/>
  <c r="R11" i="39" s="1"/>
  <c r="E11" i="39" s="1"/>
  <c r="C25" i="67"/>
  <c r="C13" i="67"/>
  <c r="C29" i="67"/>
  <c r="B13" i="67"/>
  <c r="R19" i="39" s="1"/>
  <c r="E19" i="39" s="1"/>
  <c r="C24" i="67"/>
  <c r="C10" i="67"/>
  <c r="B7" i="67"/>
  <c r="C9" i="67"/>
  <c r="B27" i="67"/>
  <c r="R17" i="69" s="1"/>
  <c r="E17" i="69" s="1"/>
  <c r="C31" i="67"/>
  <c r="D31" i="67" s="1"/>
  <c r="B24" i="67"/>
  <c r="R11" i="69" s="1"/>
  <c r="E11" i="69" s="1"/>
  <c r="C28" i="67"/>
  <c r="C27" i="67"/>
  <c r="B11" i="67"/>
  <c r="R15" i="39" s="1"/>
  <c r="E15" i="39" s="1"/>
  <c r="C12" i="67"/>
  <c r="B10" i="67"/>
  <c r="C11" i="67"/>
  <c r="B26" i="67"/>
  <c r="R15" i="69" s="1"/>
  <c r="E15" i="69" s="1"/>
  <c r="B25" i="67"/>
  <c r="R13" i="69" s="1"/>
  <c r="E13" i="69" s="1"/>
  <c r="C20" i="40"/>
  <c r="C12" i="40"/>
  <c r="C19" i="40"/>
  <c r="C11" i="40"/>
  <c r="B23" i="67"/>
  <c r="R9" i="69" s="1"/>
  <c r="E9" i="69" s="1"/>
  <c r="C18" i="40"/>
  <c r="C10" i="40"/>
  <c r="B22" i="67"/>
  <c r="R7" i="69" s="1"/>
  <c r="E7" i="69" s="1"/>
  <c r="F7" i="69" s="1"/>
  <c r="C8" i="40"/>
  <c r="C17" i="40"/>
  <c r="C9" i="40"/>
  <c r="C16" i="40"/>
  <c r="C15" i="40"/>
  <c r="C14" i="40"/>
  <c r="C21" i="40"/>
  <c r="C13" i="40"/>
  <c r="X7" i="42"/>
  <c r="X11" i="42"/>
  <c r="X39" i="42"/>
  <c r="BB6" i="46"/>
  <c r="BE6" i="46"/>
  <c r="BG6" i="46" s="1"/>
  <c r="BA6" i="46"/>
  <c r="BC6" i="46" s="1"/>
  <c r="AG6" i="46"/>
  <c r="Z16" i="42"/>
  <c r="AB6" i="46" l="1"/>
  <c r="BR6" i="46"/>
  <c r="BH6" i="46"/>
  <c r="R6" i="46" s="1"/>
  <c r="V6" i="46" s="1"/>
  <c r="BD6" i="46"/>
  <c r="Q6" i="46" s="1"/>
  <c r="U6" i="46" s="1"/>
  <c r="AD6" i="46"/>
  <c r="B8" i="67"/>
  <c r="R9" i="39" s="1"/>
  <c r="E9" i="39" s="1"/>
  <c r="R7" i="39"/>
  <c r="E7" i="39" s="1"/>
  <c r="C15" i="67"/>
  <c r="B15" i="67"/>
  <c r="R23" i="39" s="1"/>
  <c r="E23" i="39" s="1"/>
  <c r="D26" i="67"/>
  <c r="D23" i="67"/>
  <c r="D27" i="67"/>
  <c r="D10" i="67"/>
  <c r="C15" i="42" s="1"/>
  <c r="R13" i="39"/>
  <c r="E13" i="39" s="1"/>
  <c r="D25" i="67"/>
  <c r="F9" i="69"/>
  <c r="H9" i="69" s="1"/>
  <c r="J9" i="69" s="1"/>
  <c r="L9" i="69" s="1"/>
  <c r="F17" i="69"/>
  <c r="H17" i="69" s="1"/>
  <c r="J17" i="69" s="1"/>
  <c r="L17" i="69" s="1"/>
  <c r="N17" i="69" s="1"/>
  <c r="F11" i="69"/>
  <c r="F13" i="69"/>
  <c r="H13" i="69" s="1"/>
  <c r="J13" i="69" s="1"/>
  <c r="L13" i="69" s="1"/>
  <c r="N13" i="69" s="1"/>
  <c r="F15" i="69"/>
  <c r="H15" i="69" s="1"/>
  <c r="J15" i="69" s="1"/>
  <c r="L15" i="69" s="1"/>
  <c r="N15" i="69" s="1"/>
  <c r="D14" i="67"/>
  <c r="C31" i="42" s="1"/>
  <c r="D13" i="67"/>
  <c r="C27" i="42" s="1"/>
  <c r="D24" i="67"/>
  <c r="D9" i="67"/>
  <c r="C11" i="42" s="1"/>
  <c r="D28" i="67"/>
  <c r="D29" i="67"/>
  <c r="D22" i="67"/>
  <c r="D12" i="67"/>
  <c r="C23" i="42" s="1"/>
  <c r="D11" i="67"/>
  <c r="C19" i="42" s="1"/>
  <c r="P8" i="40"/>
  <c r="F16" i="42"/>
  <c r="H16" i="42"/>
  <c r="G16" i="42"/>
  <c r="H5" i="42"/>
  <c r="G5" i="42"/>
  <c r="L6" i="40"/>
  <c r="J6" i="40"/>
  <c r="H6" i="40"/>
  <c r="F6" i="40"/>
  <c r="D6" i="40"/>
  <c r="O21" i="40"/>
  <c r="N21" i="40"/>
  <c r="O20" i="40"/>
  <c r="N20" i="40"/>
  <c r="O19" i="40"/>
  <c r="N19" i="40"/>
  <c r="O18" i="40"/>
  <c r="N18" i="40"/>
  <c r="O17" i="40"/>
  <c r="N17" i="40"/>
  <c r="O16" i="40"/>
  <c r="N16" i="40"/>
  <c r="O15" i="40"/>
  <c r="N15" i="40"/>
  <c r="O14" i="40"/>
  <c r="N14" i="40"/>
  <c r="O13" i="40"/>
  <c r="N13" i="40"/>
  <c r="O12" i="40"/>
  <c r="N12" i="40"/>
  <c r="O11" i="40"/>
  <c r="N11" i="40"/>
  <c r="O10" i="40"/>
  <c r="N10" i="40"/>
  <c r="O9" i="40"/>
  <c r="N9" i="40"/>
  <c r="D8" i="67" l="1"/>
  <c r="C8" i="42" s="1"/>
  <c r="C16" i="67"/>
  <c r="B16" i="67"/>
  <c r="D15" i="67"/>
  <c r="C35" i="42" s="1"/>
  <c r="N9" i="69"/>
  <c r="H11" i="69"/>
  <c r="H7" i="69"/>
  <c r="J7" i="69" s="1"/>
  <c r="B32" i="67"/>
  <c r="R21" i="69" s="1"/>
  <c r="D7" i="67"/>
  <c r="C7" i="42" s="1"/>
  <c r="C23" i="40"/>
  <c r="N5" i="39"/>
  <c r="L5" i="39"/>
  <c r="J5" i="39"/>
  <c r="H5" i="39"/>
  <c r="I13" i="39" s="1"/>
  <c r="F5" i="39"/>
  <c r="R25" i="39" l="1"/>
  <c r="E25" i="39" s="1"/>
  <c r="D16" i="67"/>
  <c r="C39" i="42" s="1"/>
  <c r="J11" i="69"/>
  <c r="L11" i="69" s="1"/>
  <c r="L7" i="69"/>
  <c r="N7" i="69" s="1"/>
  <c r="I9" i="39"/>
  <c r="I7" i="39"/>
  <c r="I21" i="39"/>
  <c r="H29" i="39"/>
  <c r="I11" i="39"/>
  <c r="I17" i="39"/>
  <c r="I15" i="39"/>
  <c r="I19" i="39"/>
  <c r="I25" i="39"/>
  <c r="I23" i="39"/>
  <c r="I27" i="39"/>
  <c r="J29" i="39"/>
  <c r="K9" i="39"/>
  <c r="J9" i="39" s="1"/>
  <c r="K7" i="39"/>
  <c r="K25" i="39"/>
  <c r="K23" i="39"/>
  <c r="K11" i="39"/>
  <c r="K17" i="39"/>
  <c r="K21" i="39"/>
  <c r="K15" i="39"/>
  <c r="K13" i="39"/>
  <c r="K19" i="39"/>
  <c r="K27" i="39"/>
  <c r="G7" i="39"/>
  <c r="F7" i="39" s="1"/>
  <c r="F29" i="39"/>
  <c r="G9" i="39"/>
  <c r="F9" i="39" s="1"/>
  <c r="G21" i="39"/>
  <c r="F21" i="39" s="1"/>
  <c r="G15" i="39"/>
  <c r="F15" i="39" s="1"/>
  <c r="G13" i="39"/>
  <c r="F13" i="39" s="1"/>
  <c r="G11" i="39"/>
  <c r="F11" i="39" s="1"/>
  <c r="G23" i="39"/>
  <c r="F23" i="39" s="1"/>
  <c r="G19" i="39"/>
  <c r="F19" i="39" s="1"/>
  <c r="G25" i="39"/>
  <c r="F25" i="39" s="1"/>
  <c r="G17" i="39"/>
  <c r="F17" i="39" s="1"/>
  <c r="G27" i="39"/>
  <c r="M15" i="39"/>
  <c r="M23" i="39"/>
  <c r="M21" i="39"/>
  <c r="M25" i="39"/>
  <c r="M7" i="39"/>
  <c r="M11" i="39"/>
  <c r="M9" i="39"/>
  <c r="L29" i="39"/>
  <c r="M13" i="39"/>
  <c r="M19" i="39"/>
  <c r="M17" i="39"/>
  <c r="M27" i="39"/>
  <c r="O25" i="39"/>
  <c r="O23" i="39"/>
  <c r="O21" i="39"/>
  <c r="O11" i="39"/>
  <c r="N29" i="39"/>
  <c r="O9" i="39"/>
  <c r="O7" i="39"/>
  <c r="O15" i="39"/>
  <c r="O13" i="39"/>
  <c r="O19" i="39"/>
  <c r="O17" i="39"/>
  <c r="O27" i="39"/>
  <c r="R19" i="69"/>
  <c r="E19" i="69" s="1"/>
  <c r="F19" i="69" s="1"/>
  <c r="E21" i="69"/>
  <c r="E23" i="69" s="1"/>
  <c r="B17" i="67"/>
  <c r="R29" i="39" s="1"/>
  <c r="F5" i="42"/>
  <c r="E5" i="42"/>
  <c r="D5" i="42"/>
  <c r="I16" i="37"/>
  <c r="C31" i="37"/>
  <c r="C30" i="37"/>
  <c r="C29" i="37"/>
  <c r="C28" i="37"/>
  <c r="C27" i="37"/>
  <c r="C24" i="37"/>
  <c r="I7" i="37"/>
  <c r="C12" i="37"/>
  <c r="I20" i="37"/>
  <c r="I19" i="37"/>
  <c r="I18" i="37"/>
  <c r="I17" i="37"/>
  <c r="C16" i="37"/>
  <c r="C20" i="37"/>
  <c r="C19" i="37"/>
  <c r="C18" i="37"/>
  <c r="C17" i="37"/>
  <c r="C11" i="37"/>
  <c r="C10" i="37"/>
  <c r="C9" i="37"/>
  <c r="D10" i="63"/>
  <c r="A4" i="62"/>
  <c r="A5" i="62"/>
  <c r="A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3" i="62"/>
  <c r="D33" i="60"/>
  <c r="D30" i="60"/>
  <c r="F35" i="60"/>
  <c r="F32" i="60"/>
  <c r="D8" i="52"/>
  <c r="L9" i="39" l="1"/>
  <c r="H25" i="39"/>
  <c r="J25" i="39" s="1"/>
  <c r="L25" i="39" s="1"/>
  <c r="N11" i="69"/>
  <c r="E29" i="39"/>
  <c r="E31" i="39" s="1"/>
  <c r="R27" i="39"/>
  <c r="E27" i="39" s="1"/>
  <c r="F27" i="39" s="1"/>
  <c r="H21" i="39"/>
  <c r="J21" i="39" s="1"/>
  <c r="H11" i="39"/>
  <c r="J11" i="39" s="1"/>
  <c r="L11" i="39" s="1"/>
  <c r="N11" i="39" s="1"/>
  <c r="H7" i="39"/>
  <c r="J7" i="39" s="1"/>
  <c r="L7" i="39" s="1"/>
  <c r="N7" i="39" s="1"/>
  <c r="H23" i="39"/>
  <c r="J23" i="39" s="1"/>
  <c r="L23" i="39" s="1"/>
  <c r="H15" i="39"/>
  <c r="J15" i="39" s="1"/>
  <c r="L15" i="39" s="1"/>
  <c r="N15" i="39" s="1"/>
  <c r="H17" i="39"/>
  <c r="J17" i="39" s="1"/>
  <c r="L17" i="39" s="1"/>
  <c r="H13" i="39"/>
  <c r="J13" i="39" s="1"/>
  <c r="H9" i="39"/>
  <c r="H19" i="39"/>
  <c r="J19" i="39" s="1"/>
  <c r="L31" i="39"/>
  <c r="F31" i="39"/>
  <c r="N31" i="39"/>
  <c r="H31" i="39"/>
  <c r="J31" i="39"/>
  <c r="H19" i="69"/>
  <c r="J19" i="69" s="1"/>
  <c r="H27" i="39" l="1"/>
  <c r="J27" i="39" s="1"/>
  <c r="L27" i="39" s="1"/>
  <c r="L21" i="39"/>
  <c r="N21" i="39" s="1"/>
  <c r="N25" i="39"/>
  <c r="N17" i="39"/>
  <c r="N23" i="39"/>
  <c r="N9" i="39"/>
  <c r="L13" i="39"/>
  <c r="N13" i="39" s="1"/>
  <c r="L19" i="39"/>
  <c r="N19" i="39" s="1"/>
  <c r="L19" i="69"/>
  <c r="N19" i="69" s="1"/>
  <c r="N27" i="39" l="1"/>
  <c r="M23" i="40" l="1"/>
  <c r="L23" i="40"/>
  <c r="E22" i="40"/>
  <c r="O23" i="40" l="1"/>
  <c r="N23" i="40"/>
  <c r="M22" i="40"/>
  <c r="L22" i="40"/>
  <c r="X38" i="42" l="1"/>
  <c r="C38" i="42" s="1"/>
  <c r="X27" i="42"/>
  <c r="X17" i="42"/>
  <c r="C17" i="42" s="1"/>
  <c r="X15" i="42"/>
  <c r="X29" i="42"/>
  <c r="C29" i="42" s="1"/>
  <c r="X37" i="42"/>
  <c r="C37" i="42" s="1"/>
  <c r="X26" i="42"/>
  <c r="C26" i="42" s="1"/>
  <c r="X35" i="42"/>
  <c r="X25" i="42"/>
  <c r="C25" i="42" s="1"/>
  <c r="X14" i="42"/>
  <c r="C14" i="42" s="1"/>
  <c r="C16" i="42" s="1"/>
  <c r="X33" i="42"/>
  <c r="C33" i="42" s="1"/>
  <c r="X34" i="42"/>
  <c r="C34" i="42" s="1"/>
  <c r="X23" i="42"/>
  <c r="X13" i="42"/>
  <c r="C13" i="42" s="1"/>
  <c r="X22" i="42"/>
  <c r="C22" i="42" s="1"/>
  <c r="X31" i="42"/>
  <c r="X21" i="42"/>
  <c r="C21" i="42" s="1"/>
  <c r="X10" i="42"/>
  <c r="C10" i="42" s="1"/>
  <c r="X19" i="42"/>
  <c r="X9" i="42"/>
  <c r="C9" i="42" s="1"/>
  <c r="X18" i="42"/>
  <c r="C18" i="42" s="1"/>
  <c r="X30" i="42"/>
  <c r="C30" i="42" s="1"/>
  <c r="X8" i="42"/>
  <c r="C41" i="42" l="1"/>
  <c r="IM41" i="36" l="1"/>
  <c r="IL41" i="36"/>
  <c r="IK41" i="36"/>
  <c r="IJ41" i="36"/>
  <c r="II41" i="36"/>
  <c r="IH41" i="36"/>
  <c r="IG41" i="36"/>
  <c r="IF41" i="36"/>
  <c r="IE41" i="36"/>
  <c r="ID41" i="36"/>
  <c r="IC41" i="36"/>
  <c r="IB41" i="36"/>
  <c r="IA41" i="36"/>
  <c r="HZ41" i="36"/>
  <c r="HY41" i="36"/>
  <c r="HX41" i="36"/>
  <c r="HW41" i="36"/>
  <c r="HV41" i="36"/>
  <c r="HU41" i="36"/>
  <c r="HT41" i="36"/>
  <c r="HS41" i="36"/>
  <c r="HR41" i="36"/>
  <c r="HQ41" i="36"/>
  <c r="HP41" i="36"/>
  <c r="HO41" i="36"/>
  <c r="HN41" i="36"/>
  <c r="HM41" i="36"/>
  <c r="HL41" i="36"/>
  <c r="HK41" i="36"/>
  <c r="HJ41" i="36"/>
  <c r="HI41" i="36"/>
  <c r="HH41" i="36"/>
  <c r="HG41" i="36"/>
  <c r="HF41" i="36"/>
  <c r="HE41" i="36"/>
  <c r="HD41" i="36"/>
  <c r="HC41" i="36"/>
  <c r="HB41" i="36"/>
  <c r="HA41" i="36"/>
  <c r="GZ41" i="36"/>
  <c r="GY41" i="36"/>
  <c r="GX41" i="36"/>
  <c r="GW41" i="36"/>
  <c r="GV41" i="36"/>
  <c r="GU41" i="36"/>
  <c r="GT41" i="36"/>
  <c r="GS41" i="36"/>
  <c r="GR41" i="36"/>
  <c r="GQ41" i="36"/>
  <c r="GP41" i="36"/>
  <c r="GO41" i="36"/>
  <c r="GN41" i="36"/>
  <c r="GM41" i="36"/>
  <c r="GL41" i="36"/>
  <c r="GK41" i="36"/>
  <c r="GJ41" i="36"/>
  <c r="GI41" i="36"/>
  <c r="GH41" i="36"/>
  <c r="GG41" i="36"/>
  <c r="GF41" i="36"/>
  <c r="GE41" i="36"/>
  <c r="GD41" i="36"/>
  <c r="GC41" i="36"/>
  <c r="GB41" i="36"/>
  <c r="GA41" i="36"/>
  <c r="FZ41" i="36"/>
  <c r="FY41" i="36"/>
  <c r="FX41" i="36"/>
  <c r="FW41" i="36"/>
  <c r="FV41" i="36"/>
  <c r="FU41" i="36"/>
  <c r="FT41" i="36"/>
  <c r="FS41" i="36"/>
  <c r="FR41" i="36"/>
  <c r="FQ41" i="36"/>
  <c r="FP41" i="36"/>
  <c r="FO41" i="36"/>
  <c r="FN41" i="36"/>
  <c r="FM41" i="36"/>
  <c r="FL41" i="36"/>
  <c r="FK41" i="36"/>
  <c r="FJ41" i="36"/>
  <c r="FI41" i="36"/>
  <c r="FH41" i="36"/>
  <c r="FG41" i="36"/>
  <c r="FF41" i="36"/>
  <c r="FE41" i="36"/>
  <c r="FD41" i="36"/>
  <c r="FC41" i="36"/>
  <c r="FB41" i="36"/>
  <c r="FA41" i="36"/>
  <c r="EZ41" i="36"/>
  <c r="EY41" i="36"/>
  <c r="EX41" i="36"/>
  <c r="EW41" i="36"/>
  <c r="EV41" i="36"/>
  <c r="EU41" i="36"/>
  <c r="ET41" i="36"/>
  <c r="ES41" i="36"/>
  <c r="ER41" i="36"/>
  <c r="EQ41" i="36"/>
  <c r="EP41" i="36"/>
  <c r="EO41" i="36"/>
  <c r="EN41" i="36"/>
  <c r="EM41" i="36"/>
  <c r="EL41" i="36"/>
  <c r="EK41" i="36"/>
  <c r="EJ41" i="36"/>
  <c r="EI41" i="36"/>
  <c r="EH41" i="36"/>
  <c r="EG41" i="36"/>
  <c r="EF41" i="36"/>
  <c r="EE41" i="36"/>
  <c r="ED41" i="36"/>
  <c r="EC41" i="36"/>
  <c r="EB41" i="36"/>
  <c r="EA41" i="36"/>
  <c r="DZ41" i="36"/>
  <c r="DY41" i="36"/>
  <c r="DX41" i="36"/>
  <c r="DW41" i="36"/>
  <c r="DV41" i="36"/>
  <c r="DU41" i="36"/>
  <c r="DT41" i="36"/>
  <c r="DS41" i="36"/>
  <c r="DR41" i="36"/>
  <c r="DQ41" i="36"/>
  <c r="DP41" i="36"/>
  <c r="DO41" i="36"/>
  <c r="DN41" i="36"/>
  <c r="DM41" i="36"/>
  <c r="DL41" i="36"/>
  <c r="DK41" i="36"/>
  <c r="DJ41" i="36"/>
  <c r="DI41" i="36"/>
  <c r="DH41" i="36"/>
  <c r="DG41" i="36"/>
  <c r="DF41" i="36"/>
  <c r="DE41" i="36"/>
  <c r="DD41" i="36"/>
  <c r="DC41" i="36"/>
  <c r="DB41" i="36"/>
  <c r="DA41" i="36"/>
  <c r="CZ41" i="36"/>
  <c r="CY41" i="36"/>
  <c r="CX41" i="36"/>
  <c r="CW41" i="36"/>
  <c r="CV41" i="36"/>
  <c r="CU41" i="36"/>
  <c r="CT41" i="36"/>
  <c r="CS41" i="36"/>
  <c r="CR41" i="36"/>
  <c r="CQ41" i="36"/>
  <c r="CP41" i="36"/>
  <c r="CO41" i="36"/>
  <c r="CN41" i="36"/>
  <c r="CM41" i="36"/>
  <c r="CL41" i="36"/>
  <c r="CK41" i="36"/>
  <c r="CJ41" i="36"/>
  <c r="CI41" i="36"/>
  <c r="CH41" i="36"/>
  <c r="CG41" i="36"/>
  <c r="CF41" i="36"/>
  <c r="CE41" i="36"/>
  <c r="CD41" i="36"/>
  <c r="CC41" i="36"/>
  <c r="CB41" i="36"/>
  <c r="CA41" i="36"/>
  <c r="BZ41" i="36"/>
  <c r="BY41" i="36"/>
  <c r="BX41" i="36"/>
  <c r="BW41" i="36"/>
  <c r="BV41" i="36"/>
  <c r="BU41" i="36"/>
  <c r="BT41" i="36"/>
  <c r="BS41" i="36"/>
  <c r="BR41" i="36"/>
  <c r="BQ41" i="36"/>
  <c r="BP41" i="36"/>
  <c r="BO41" i="36"/>
  <c r="BN41" i="36"/>
  <c r="BM41" i="36"/>
  <c r="BL41" i="36"/>
  <c r="BK41" i="36"/>
  <c r="BJ41" i="36"/>
  <c r="BI41" i="36"/>
  <c r="BH41" i="36"/>
  <c r="BG41" i="36"/>
  <c r="BF41" i="36"/>
  <c r="BE41" i="36"/>
  <c r="BD41" i="36"/>
  <c r="BC41" i="36"/>
  <c r="BB41" i="36"/>
  <c r="BA41" i="36"/>
  <c r="AZ41" i="36"/>
  <c r="AY41" i="36"/>
  <c r="AX41" i="36"/>
  <c r="AW41" i="36"/>
  <c r="AV41" i="36"/>
  <c r="AU41" i="36"/>
  <c r="AT41" i="36"/>
  <c r="AS41" i="36"/>
  <c r="AR41" i="36"/>
  <c r="AQ41" i="36"/>
  <c r="AP41" i="36"/>
  <c r="AO41" i="36"/>
  <c r="AN41" i="36"/>
  <c r="AM41" i="36"/>
  <c r="AL41" i="36"/>
  <c r="AK41" i="36"/>
  <c r="AJ41" i="36"/>
  <c r="AI41" i="36"/>
  <c r="AH41" i="36"/>
  <c r="AG41" i="36"/>
  <c r="AF41" i="36"/>
  <c r="AE41" i="36"/>
  <c r="AD41" i="36"/>
  <c r="AC41" i="36"/>
  <c r="AB41" i="36"/>
  <c r="AA41" i="36"/>
  <c r="Z41" i="36"/>
  <c r="Y41" i="36"/>
  <c r="X41" i="36"/>
  <c r="W41" i="36"/>
  <c r="V41" i="36"/>
  <c r="U41" i="36"/>
  <c r="T41" i="36"/>
  <c r="S41" i="36"/>
  <c r="R41" i="36"/>
  <c r="Q41" i="36"/>
  <c r="P41" i="36"/>
  <c r="O41" i="36"/>
  <c r="N41" i="36"/>
  <c r="M41" i="36"/>
  <c r="L41" i="36"/>
  <c r="K41" i="36"/>
  <c r="J41" i="36"/>
  <c r="I41" i="36"/>
  <c r="K23" i="40" l="1"/>
  <c r="J23" i="40"/>
  <c r="I23" i="40"/>
  <c r="H23" i="40"/>
  <c r="E23" i="40"/>
  <c r="K22" i="40"/>
  <c r="J22" i="40"/>
  <c r="I22" i="40"/>
  <c r="H22" i="40"/>
  <c r="N22" i="40" l="1"/>
  <c r="O22" i="40"/>
  <c r="Z12" i="42"/>
  <c r="Z24" i="42"/>
  <c r="C24" i="42" s="1"/>
  <c r="Z20" i="42"/>
  <c r="C20" i="42" s="1"/>
  <c r="Z40" i="42"/>
  <c r="C40" i="42" s="1"/>
  <c r="Z36" i="42"/>
  <c r="C36" i="42" s="1"/>
  <c r="Z32" i="42"/>
  <c r="C32" i="42" s="1"/>
  <c r="Z28" i="42"/>
  <c r="C28" i="42" s="1"/>
  <c r="P22" i="40" l="1"/>
  <c r="C12" i="42"/>
  <c r="C42" i="42" s="1"/>
  <c r="F24" i="42"/>
  <c r="H24" i="42"/>
  <c r="G24" i="42"/>
  <c r="H32" i="42"/>
  <c r="G32" i="42"/>
  <c r="F32" i="42"/>
  <c r="F36" i="42"/>
  <c r="H36" i="42"/>
  <c r="G36" i="42"/>
  <c r="F40" i="42"/>
  <c r="H40" i="42"/>
  <c r="G40" i="42"/>
  <c r="H28" i="42"/>
  <c r="G28" i="42"/>
  <c r="F28" i="42"/>
  <c r="F20" i="42"/>
  <c r="H20" i="42"/>
  <c r="G20" i="42"/>
  <c r="F12" i="42"/>
  <c r="H12" i="42"/>
  <c r="G12" i="42"/>
  <c r="H41" i="36"/>
  <c r="F41" i="36"/>
  <c r="D11" i="52" s="1"/>
  <c r="H42" i="42" l="1"/>
  <c r="E26" i="37" s="1"/>
  <c r="F42" i="42"/>
  <c r="G42" i="42"/>
  <c r="X45" i="42" l="1"/>
  <c r="E14" i="37" s="1"/>
  <c r="IK32" i="36"/>
  <c r="IG32" i="36"/>
  <c r="IC32" i="36"/>
  <c r="HY32" i="36"/>
  <c r="HU32" i="36"/>
  <c r="HQ32" i="36"/>
  <c r="HM32" i="36"/>
  <c r="HI32" i="36"/>
  <c r="HE32" i="36"/>
  <c r="HA32" i="36"/>
  <c r="GW32" i="36"/>
  <c r="GS32" i="36"/>
  <c r="GO32" i="36"/>
  <c r="GK32" i="36"/>
  <c r="GG32" i="36"/>
  <c r="GC32" i="36"/>
  <c r="FY32" i="36"/>
  <c r="FU32" i="36"/>
  <c r="FQ32" i="36"/>
  <c r="FM32" i="36"/>
  <c r="FI32" i="36"/>
  <c r="FE32" i="36"/>
  <c r="FA32" i="36"/>
  <c r="EW32" i="36"/>
  <c r="ES32" i="36"/>
  <c r="EO32" i="36"/>
  <c r="EK32" i="36"/>
  <c r="EG32" i="36"/>
  <c r="EC32" i="36"/>
  <c r="DY32" i="36"/>
  <c r="DU32" i="36"/>
  <c r="DQ32" i="36"/>
  <c r="DM32" i="36"/>
  <c r="DI32" i="36"/>
  <c r="DE32" i="36"/>
  <c r="DA32" i="36"/>
  <c r="CW32" i="36"/>
  <c r="CS32" i="36"/>
  <c r="CO32" i="36"/>
  <c r="CK32" i="36"/>
  <c r="CG32" i="36"/>
  <c r="CC32" i="36"/>
  <c r="IL32" i="36"/>
  <c r="IH32" i="36"/>
  <c r="ID32" i="36"/>
  <c r="HZ32" i="36"/>
  <c r="HV32" i="36"/>
  <c r="HR32" i="36"/>
  <c r="HN32" i="36"/>
  <c r="HJ32" i="36"/>
  <c r="HF32" i="36"/>
  <c r="HB32" i="36"/>
  <c r="GX32" i="36"/>
  <c r="GT32" i="36"/>
  <c r="GP32" i="36"/>
  <c r="GL32" i="36"/>
  <c r="GH32" i="36"/>
  <c r="GD32" i="36"/>
  <c r="FZ32" i="36"/>
  <c r="FV32" i="36"/>
  <c r="FR32" i="36"/>
  <c r="FN32" i="36"/>
  <c r="FJ32" i="36"/>
  <c r="FF32" i="36"/>
  <c r="FB32" i="36"/>
  <c r="EX32" i="36"/>
  <c r="ET32" i="36"/>
  <c r="EP32" i="36"/>
  <c r="EL32" i="36"/>
  <c r="EH32" i="36"/>
  <c r="ED32" i="36"/>
  <c r="DZ32" i="36"/>
  <c r="DV32" i="36"/>
  <c r="DR32" i="36"/>
  <c r="DN32" i="36"/>
  <c r="DJ32" i="36"/>
  <c r="DF32" i="36"/>
  <c r="DB32" i="36"/>
  <c r="CX32" i="36"/>
  <c r="CT32" i="36"/>
  <c r="CP32" i="36"/>
  <c r="CL32" i="36"/>
  <c r="CH32" i="36"/>
  <c r="CD32" i="36"/>
  <c r="BZ32" i="36"/>
  <c r="IM32" i="36"/>
  <c r="II32" i="36"/>
  <c r="IE32" i="36"/>
  <c r="IA32" i="36"/>
  <c r="HW32" i="36"/>
  <c r="HS32" i="36"/>
  <c r="HO32" i="36"/>
  <c r="HK32" i="36"/>
  <c r="HG32" i="36"/>
  <c r="HC32" i="36"/>
  <c r="GY32" i="36"/>
  <c r="GU32" i="36"/>
  <c r="GQ32" i="36"/>
  <c r="GM32" i="36"/>
  <c r="GI32" i="36"/>
  <c r="GE32" i="36"/>
  <c r="GA32" i="36"/>
  <c r="FW32" i="36"/>
  <c r="FS32" i="36"/>
  <c r="FO32" i="36"/>
  <c r="FK32" i="36"/>
  <c r="FG32" i="36"/>
  <c r="FC32" i="36"/>
  <c r="EY32" i="36"/>
  <c r="EU32" i="36"/>
  <c r="EQ32" i="36"/>
  <c r="EM32" i="36"/>
  <c r="EI32" i="36"/>
  <c r="EE32" i="36"/>
  <c r="EA32" i="36"/>
  <c r="DW32" i="36"/>
  <c r="DS32" i="36"/>
  <c r="DO32" i="36"/>
  <c r="DK32" i="36"/>
  <c r="DG32" i="36"/>
  <c r="DC32" i="36"/>
  <c r="CY32" i="36"/>
  <c r="CU32" i="36"/>
  <c r="CQ32" i="36"/>
  <c r="CM32" i="36"/>
  <c r="CI32" i="36"/>
  <c r="CE32" i="36"/>
  <c r="CA32" i="36"/>
  <c r="IJ32" i="36"/>
  <c r="IF32" i="36"/>
  <c r="IB32" i="36"/>
  <c r="HX32" i="36"/>
  <c r="HT32" i="36"/>
  <c r="HP32" i="36"/>
  <c r="HL32" i="36"/>
  <c r="HH32" i="36"/>
  <c r="HD32" i="36"/>
  <c r="GZ32" i="36"/>
  <c r="GV32" i="36"/>
  <c r="GR32" i="36"/>
  <c r="GN32" i="36"/>
  <c r="GJ32" i="36"/>
  <c r="GF32" i="36"/>
  <c r="GB32" i="36"/>
  <c r="FX32" i="36"/>
  <c r="FT32" i="36"/>
  <c r="FP32" i="36"/>
  <c r="FL32" i="36"/>
  <c r="FH32" i="36"/>
  <c r="FD32" i="36"/>
  <c r="EZ32" i="36"/>
  <c r="EV32" i="36"/>
  <c r="ER32" i="36"/>
  <c r="EN32" i="36"/>
  <c r="EJ32" i="36"/>
  <c r="EF32" i="36"/>
  <c r="EB32" i="36"/>
  <c r="DX32" i="36"/>
  <c r="DT32" i="36"/>
  <c r="DP32" i="36"/>
  <c r="DL32" i="36"/>
  <c r="DH32" i="36"/>
  <c r="DD32" i="36"/>
  <c r="CZ32" i="36"/>
  <c r="CV32" i="36"/>
  <c r="CR32" i="36"/>
  <c r="CN32" i="36"/>
  <c r="CJ32" i="36"/>
  <c r="CF32" i="36"/>
  <c r="CB32" i="36"/>
  <c r="BW32" i="36"/>
  <c r="BS32" i="36"/>
  <c r="BO32" i="36"/>
  <c r="BK32" i="36"/>
  <c r="BG32" i="36"/>
  <c r="BC32" i="36"/>
  <c r="AY32" i="36"/>
  <c r="AU32" i="36"/>
  <c r="AQ32" i="36"/>
  <c r="AM32" i="36"/>
  <c r="AI32" i="36"/>
  <c r="AE32" i="36"/>
  <c r="AA32" i="36"/>
  <c r="W32" i="36"/>
  <c r="S32" i="36"/>
  <c r="O32" i="36"/>
  <c r="K32" i="36"/>
  <c r="F32" i="36"/>
  <c r="IJ31" i="36"/>
  <c r="IF31" i="36"/>
  <c r="IB31" i="36"/>
  <c r="HX31" i="36"/>
  <c r="HT31" i="36"/>
  <c r="HP31" i="36"/>
  <c r="HL31" i="36"/>
  <c r="HH31" i="36"/>
  <c r="HD31" i="36"/>
  <c r="GZ31" i="36"/>
  <c r="GV31" i="36"/>
  <c r="GR31" i="36"/>
  <c r="GN31" i="36"/>
  <c r="GJ31" i="36"/>
  <c r="GF31" i="36"/>
  <c r="GB31" i="36"/>
  <c r="FX31" i="36"/>
  <c r="FT31" i="36"/>
  <c r="FP31" i="36"/>
  <c r="FL31" i="36"/>
  <c r="FH31" i="36"/>
  <c r="FD31" i="36"/>
  <c r="EZ31" i="36"/>
  <c r="BX32" i="36"/>
  <c r="BT32" i="36"/>
  <c r="BP32" i="36"/>
  <c r="BL32" i="36"/>
  <c r="BH32" i="36"/>
  <c r="BD32" i="36"/>
  <c r="AZ32" i="36"/>
  <c r="AV32" i="36"/>
  <c r="AR32" i="36"/>
  <c r="AN32" i="36"/>
  <c r="AJ32" i="36"/>
  <c r="AF32" i="36"/>
  <c r="AB32" i="36"/>
  <c r="X32" i="36"/>
  <c r="T32" i="36"/>
  <c r="P32" i="36"/>
  <c r="L32" i="36"/>
  <c r="H32" i="36"/>
  <c r="IK31" i="36"/>
  <c r="IG31" i="36"/>
  <c r="IC31" i="36"/>
  <c r="HY31" i="36"/>
  <c r="HU31" i="36"/>
  <c r="HQ31" i="36"/>
  <c r="HM31" i="36"/>
  <c r="HI31" i="36"/>
  <c r="HE31" i="36"/>
  <c r="HA31" i="36"/>
  <c r="GW31" i="36"/>
  <c r="GS31" i="36"/>
  <c r="GO31" i="36"/>
  <c r="GK31" i="36"/>
  <c r="GG31" i="36"/>
  <c r="GC31" i="36"/>
  <c r="FY31" i="36"/>
  <c r="FU31" i="36"/>
  <c r="FQ31" i="36"/>
  <c r="FM31" i="36"/>
  <c r="FI31" i="36"/>
  <c r="FE31" i="36"/>
  <c r="FA31" i="36"/>
  <c r="EW31" i="36"/>
  <c r="ES31" i="36"/>
  <c r="ER31" i="36"/>
  <c r="BY32" i="36"/>
  <c r="BU32" i="36"/>
  <c r="BQ32" i="36"/>
  <c r="BM32" i="36"/>
  <c r="BI32" i="36"/>
  <c r="BE32" i="36"/>
  <c r="BA32" i="36"/>
  <c r="AW32" i="36"/>
  <c r="AS32" i="36"/>
  <c r="AO32" i="36"/>
  <c r="AK32" i="36"/>
  <c r="AG32" i="36"/>
  <c r="AC32" i="36"/>
  <c r="Y32" i="36"/>
  <c r="U32" i="36"/>
  <c r="Q32" i="36"/>
  <c r="M32" i="36"/>
  <c r="I32" i="36"/>
  <c r="IL31" i="36"/>
  <c r="IH31" i="36"/>
  <c r="ID31" i="36"/>
  <c r="HZ31" i="36"/>
  <c r="HV31" i="36"/>
  <c r="HR31" i="36"/>
  <c r="HN31" i="36"/>
  <c r="HJ31" i="36"/>
  <c r="HF31" i="36"/>
  <c r="HB31" i="36"/>
  <c r="GX31" i="36"/>
  <c r="GT31" i="36"/>
  <c r="GP31" i="36"/>
  <c r="GL31" i="36"/>
  <c r="GH31" i="36"/>
  <c r="GD31" i="36"/>
  <c r="FZ31" i="36"/>
  <c r="FV31" i="36"/>
  <c r="FR31" i="36"/>
  <c r="FN31" i="36"/>
  <c r="FJ31" i="36"/>
  <c r="FF31" i="36"/>
  <c r="FB31" i="36"/>
  <c r="EX31" i="36"/>
  <c r="BV32" i="36"/>
  <c r="BR32" i="36"/>
  <c r="BN32" i="36"/>
  <c r="BJ32" i="36"/>
  <c r="BF32" i="36"/>
  <c r="BB32" i="36"/>
  <c r="AX32" i="36"/>
  <c r="AT32" i="36"/>
  <c r="AP32" i="36"/>
  <c r="AL32" i="36"/>
  <c r="AH32" i="36"/>
  <c r="AD32" i="36"/>
  <c r="Z32" i="36"/>
  <c r="V32" i="36"/>
  <c r="R32" i="36"/>
  <c r="N32" i="36"/>
  <c r="J32" i="36"/>
  <c r="IM31" i="36"/>
  <c r="II31" i="36"/>
  <c r="IE31" i="36"/>
  <c r="IA31" i="36"/>
  <c r="HW31" i="36"/>
  <c r="HS31" i="36"/>
  <c r="HO31" i="36"/>
  <c r="HK31" i="36"/>
  <c r="HG31" i="36"/>
  <c r="HC31" i="36"/>
  <c r="GY31" i="36"/>
  <c r="GU31" i="36"/>
  <c r="GQ31" i="36"/>
  <c r="GM31" i="36"/>
  <c r="GI31" i="36"/>
  <c r="GE31" i="36"/>
  <c r="GA31" i="36"/>
  <c r="FW31" i="36"/>
  <c r="FS31" i="36"/>
  <c r="FO31" i="36"/>
  <c r="FK31" i="36"/>
  <c r="FG31" i="36"/>
  <c r="FC31" i="36"/>
  <c r="EY31" i="36"/>
  <c r="EU31" i="36"/>
  <c r="EV31" i="36"/>
  <c r="EN31" i="36"/>
  <c r="EJ31" i="36"/>
  <c r="EF31" i="36"/>
  <c r="EB31" i="36"/>
  <c r="DX31" i="36"/>
  <c r="DT31" i="36"/>
  <c r="DP31" i="36"/>
  <c r="DL31" i="36"/>
  <c r="DH31" i="36"/>
  <c r="DD31" i="36"/>
  <c r="CZ31" i="36"/>
  <c r="CV31" i="36"/>
  <c r="CR31" i="36"/>
  <c r="CN31" i="36"/>
  <c r="CJ31" i="36"/>
  <c r="CF31" i="36"/>
  <c r="CB31" i="36"/>
  <c r="BX31" i="36"/>
  <c r="BT31" i="36"/>
  <c r="BP31" i="36"/>
  <c r="BL31" i="36"/>
  <c r="BH31" i="36"/>
  <c r="BD31" i="36"/>
  <c r="AZ31" i="36"/>
  <c r="AV31" i="36"/>
  <c r="AR31" i="36"/>
  <c r="AN31" i="36"/>
  <c r="AJ31" i="36"/>
  <c r="AF31" i="36"/>
  <c r="AB31" i="36"/>
  <c r="X31" i="36"/>
  <c r="T31" i="36"/>
  <c r="P31" i="36"/>
  <c r="L31" i="36"/>
  <c r="H31" i="36"/>
  <c r="EQ31" i="36"/>
  <c r="EM31" i="36"/>
  <c r="EI31" i="36"/>
  <c r="EE31" i="36"/>
  <c r="EA31" i="36"/>
  <c r="DW31" i="36"/>
  <c r="DS31" i="36"/>
  <c r="DO31" i="36"/>
  <c r="DK31" i="36"/>
  <c r="DG31" i="36"/>
  <c r="DC31" i="36"/>
  <c r="CY31" i="36"/>
  <c r="CU31" i="36"/>
  <c r="CQ31" i="36"/>
  <c r="CM31" i="36"/>
  <c r="CI31" i="36"/>
  <c r="CE31" i="36"/>
  <c r="CA31" i="36"/>
  <c r="BW31" i="36"/>
  <c r="BS31" i="36"/>
  <c r="BO31" i="36"/>
  <c r="BK31" i="36"/>
  <c r="BG31" i="36"/>
  <c r="BC31" i="36"/>
  <c r="AY31" i="36"/>
  <c r="AU31" i="36"/>
  <c r="AQ31" i="36"/>
  <c r="AM31" i="36"/>
  <c r="AI31" i="36"/>
  <c r="AE31" i="36"/>
  <c r="AA31" i="36"/>
  <c r="W31" i="36"/>
  <c r="S31" i="36"/>
  <c r="O31" i="36"/>
  <c r="K31" i="36"/>
  <c r="F31" i="36"/>
  <c r="EP31" i="36"/>
  <c r="EL31" i="36"/>
  <c r="EH31" i="36"/>
  <c r="ED31" i="36"/>
  <c r="DZ31" i="36"/>
  <c r="DV31" i="36"/>
  <c r="DR31" i="36"/>
  <c r="DN31" i="36"/>
  <c r="DJ31" i="36"/>
  <c r="DF31" i="36"/>
  <c r="DB31" i="36"/>
  <c r="CX31" i="36"/>
  <c r="CT31" i="36"/>
  <c r="CP31" i="36"/>
  <c r="CL31" i="36"/>
  <c r="CH31" i="36"/>
  <c r="CD31" i="36"/>
  <c r="BZ31" i="36"/>
  <c r="BV31" i="36"/>
  <c r="BR31" i="36"/>
  <c r="BN31" i="36"/>
  <c r="BJ31" i="36"/>
  <c r="BF31" i="36"/>
  <c r="BB31" i="36"/>
  <c r="AX31" i="36"/>
  <c r="AT31" i="36"/>
  <c r="AP31" i="36"/>
  <c r="AL31" i="36"/>
  <c r="AH31" i="36"/>
  <c r="AD31" i="36"/>
  <c r="Z31" i="36"/>
  <c r="V31" i="36"/>
  <c r="R31" i="36"/>
  <c r="N31" i="36"/>
  <c r="J31" i="36"/>
  <c r="ET31" i="36"/>
  <c r="EO31" i="36"/>
  <c r="EK31" i="36"/>
  <c r="EG31" i="36"/>
  <c r="EC31" i="36"/>
  <c r="DY31" i="36"/>
  <c r="DU31" i="36"/>
  <c r="DQ31" i="36"/>
  <c r="DM31" i="36"/>
  <c r="DI31" i="36"/>
  <c r="DE31" i="36"/>
  <c r="DA31" i="36"/>
  <c r="CW31" i="36"/>
  <c r="CS31" i="36"/>
  <c r="CO31" i="36"/>
  <c r="CK31" i="36"/>
  <c r="CG31" i="36"/>
  <c r="CC31" i="36"/>
  <c r="BY31" i="36"/>
  <c r="BU31" i="36"/>
  <c r="BQ31" i="36"/>
  <c r="BM31" i="36"/>
  <c r="BI31" i="36"/>
  <c r="BE31" i="36"/>
  <c r="BA31" i="36"/>
  <c r="AW31" i="36"/>
  <c r="AS31" i="36"/>
  <c r="AO31" i="36"/>
  <c r="AK31" i="36"/>
  <c r="AG31" i="36"/>
  <c r="AC31" i="36"/>
  <c r="Y31" i="36"/>
  <c r="U31" i="36"/>
  <c r="Q31" i="36"/>
  <c r="M31" i="36"/>
  <c r="I31" i="36"/>
  <c r="IH38" i="36"/>
  <c r="HZ38" i="36"/>
  <c r="HR38" i="36"/>
  <c r="HJ38" i="36"/>
  <c r="HB38" i="36"/>
  <c r="GT38" i="36"/>
  <c r="GL38" i="36"/>
  <c r="GD38" i="36"/>
  <c r="FV38" i="36"/>
  <c r="FN38" i="36"/>
  <c r="FF38" i="36"/>
  <c r="EX38" i="36"/>
  <c r="EP38" i="36"/>
  <c r="EH38" i="36"/>
  <c r="DZ38" i="36"/>
  <c r="DR38" i="36"/>
  <c r="DJ38" i="36"/>
  <c r="DB38" i="36"/>
  <c r="CT38" i="36"/>
  <c r="CL38" i="36"/>
  <c r="CD38" i="36"/>
  <c r="BV38" i="36"/>
  <c r="BN38" i="36"/>
  <c r="BF38" i="36"/>
  <c r="AX38" i="36"/>
  <c r="AP38" i="36"/>
  <c r="AH38" i="36"/>
  <c r="Z38" i="36"/>
  <c r="R38" i="36"/>
  <c r="J38" i="36"/>
  <c r="IH37" i="36"/>
  <c r="HZ37" i="36"/>
  <c r="HR37" i="36"/>
  <c r="HJ37" i="36"/>
  <c r="HB37" i="36"/>
  <c r="GT37" i="36"/>
  <c r="GL37" i="36"/>
  <c r="GD37" i="36"/>
  <c r="FV37" i="36"/>
  <c r="FN37" i="36"/>
  <c r="FF37" i="36"/>
  <c r="EX37" i="36"/>
  <c r="EP37" i="36"/>
  <c r="EH37" i="36"/>
  <c r="DZ37" i="36"/>
  <c r="DR37" i="36"/>
  <c r="DJ37" i="36"/>
  <c r="DB37" i="36"/>
  <c r="CT37" i="36"/>
  <c r="CL37" i="36"/>
  <c r="CD37" i="36"/>
  <c r="BV37" i="36"/>
  <c r="BN37" i="36"/>
  <c r="BF37" i="36"/>
  <c r="AX37" i="36"/>
  <c r="AP37" i="36"/>
  <c r="AH37" i="36"/>
  <c r="Z37" i="36"/>
  <c r="R37" i="36"/>
  <c r="J37" i="36"/>
  <c r="IH36" i="36"/>
  <c r="HZ36" i="36"/>
  <c r="HR36" i="36"/>
  <c r="HJ36" i="36"/>
  <c r="HB36" i="36"/>
  <c r="GT36" i="36"/>
  <c r="GL36" i="36"/>
  <c r="GD36" i="36"/>
  <c r="FV36" i="36"/>
  <c r="FN36" i="36"/>
  <c r="FF36" i="36"/>
  <c r="EX36" i="36"/>
  <c r="EP36" i="36"/>
  <c r="EH36" i="36"/>
  <c r="DZ36" i="36"/>
  <c r="DR36" i="36"/>
  <c r="DJ36" i="36"/>
  <c r="DB36" i="36"/>
  <c r="CT36" i="36"/>
  <c r="CL36" i="36"/>
  <c r="CD36" i="36"/>
  <c r="BV36" i="36"/>
  <c r="BN36" i="36"/>
  <c r="BF36" i="36"/>
  <c r="IF38" i="36"/>
  <c r="HX38" i="36"/>
  <c r="HP38" i="36"/>
  <c r="HH38" i="36"/>
  <c r="GZ38" i="36"/>
  <c r="GR38" i="36"/>
  <c r="GJ38" i="36"/>
  <c r="GB38" i="36"/>
  <c r="FT38" i="36"/>
  <c r="FL38" i="36"/>
  <c r="FD38" i="36"/>
  <c r="EV38" i="36"/>
  <c r="EN38" i="36"/>
  <c r="EF38" i="36"/>
  <c r="DX38" i="36"/>
  <c r="DP38" i="36"/>
  <c r="DH38" i="36"/>
  <c r="CZ38" i="36"/>
  <c r="CR38" i="36"/>
  <c r="CJ38" i="36"/>
  <c r="CB38" i="36"/>
  <c r="BT38" i="36"/>
  <c r="BL38" i="36"/>
  <c r="BD38" i="36"/>
  <c r="AV38" i="36"/>
  <c r="AN38" i="36"/>
  <c r="AF38" i="36"/>
  <c r="X38" i="36"/>
  <c r="P38" i="36"/>
  <c r="H38" i="36"/>
  <c r="IF37" i="36"/>
  <c r="HX37" i="36"/>
  <c r="HP37" i="36"/>
  <c r="HH37" i="36"/>
  <c r="GZ37" i="36"/>
  <c r="GR37" i="36"/>
  <c r="GJ37" i="36"/>
  <c r="GB37" i="36"/>
  <c r="FT37" i="36"/>
  <c r="FL37" i="36"/>
  <c r="FD37" i="36"/>
  <c r="EV37" i="36"/>
  <c r="EN37" i="36"/>
  <c r="EF37" i="36"/>
  <c r="DX37" i="36"/>
  <c r="DP37" i="36"/>
  <c r="DH37" i="36"/>
  <c r="CZ37" i="36"/>
  <c r="CR37" i="36"/>
  <c r="CJ37" i="36"/>
  <c r="CB37" i="36"/>
  <c r="BT37" i="36"/>
  <c r="BL37" i="36"/>
  <c r="BD37" i="36"/>
  <c r="AV37" i="36"/>
  <c r="AN37" i="36"/>
  <c r="AF37" i="36"/>
  <c r="X37" i="36"/>
  <c r="P37" i="36"/>
  <c r="H37" i="36"/>
  <c r="IF36" i="36"/>
  <c r="HX36" i="36"/>
  <c r="HP36" i="36"/>
  <c r="HH36" i="36"/>
  <c r="IM38" i="36"/>
  <c r="IC38" i="36"/>
  <c r="HS38" i="36"/>
  <c r="HG38" i="36"/>
  <c r="GW38" i="36"/>
  <c r="GM38" i="36"/>
  <c r="GA38" i="36"/>
  <c r="FQ38" i="36"/>
  <c r="FG38" i="36"/>
  <c r="EU38" i="36"/>
  <c r="EK38" i="36"/>
  <c r="EA38" i="36"/>
  <c r="DO38" i="36"/>
  <c r="DE38" i="36"/>
  <c r="CU38" i="36"/>
  <c r="CI38" i="36"/>
  <c r="BY38" i="36"/>
  <c r="BO38" i="36"/>
  <c r="BC38" i="36"/>
  <c r="AS38" i="36"/>
  <c r="AI38" i="36"/>
  <c r="W38" i="36"/>
  <c r="M38" i="36"/>
  <c r="II37" i="36"/>
  <c r="HW37" i="36"/>
  <c r="HM37" i="36"/>
  <c r="HC37" i="36"/>
  <c r="GQ37" i="36"/>
  <c r="GG37" i="36"/>
  <c r="FW37" i="36"/>
  <c r="FK37" i="36"/>
  <c r="FA37" i="36"/>
  <c r="EQ37" i="36"/>
  <c r="EE37" i="36"/>
  <c r="DU37" i="36"/>
  <c r="DK37" i="36"/>
  <c r="CY37" i="36"/>
  <c r="CO37" i="36"/>
  <c r="CE37" i="36"/>
  <c r="BS37" i="36"/>
  <c r="BI37" i="36"/>
  <c r="AY37" i="36"/>
  <c r="AM37" i="36"/>
  <c r="AC37" i="36"/>
  <c r="S37" i="36"/>
  <c r="IM36" i="36"/>
  <c r="IC36" i="36"/>
  <c r="HS36" i="36"/>
  <c r="HG36" i="36"/>
  <c r="GX36" i="36"/>
  <c r="GO36" i="36"/>
  <c r="GF36" i="36"/>
  <c r="FW36" i="36"/>
  <c r="FM36" i="36"/>
  <c r="FD36" i="36"/>
  <c r="EU36" i="36"/>
  <c r="EL36" i="36"/>
  <c r="IK38" i="36"/>
  <c r="IA38" i="36"/>
  <c r="HO38" i="36"/>
  <c r="HE38" i="36"/>
  <c r="GU38" i="36"/>
  <c r="GI38" i="36"/>
  <c r="FY38" i="36"/>
  <c r="FO38" i="36"/>
  <c r="FC38" i="36"/>
  <c r="ES38" i="36"/>
  <c r="EI38" i="36"/>
  <c r="DW38" i="36"/>
  <c r="DM38" i="36"/>
  <c r="DC38" i="36"/>
  <c r="CQ38" i="36"/>
  <c r="CG38" i="36"/>
  <c r="BW38" i="36"/>
  <c r="BK38" i="36"/>
  <c r="BA38" i="36"/>
  <c r="AQ38" i="36"/>
  <c r="AE38" i="36"/>
  <c r="U38" i="36"/>
  <c r="K38" i="36"/>
  <c r="IE37" i="36"/>
  <c r="HU37" i="36"/>
  <c r="HK37" i="36"/>
  <c r="GY37" i="36"/>
  <c r="GO37" i="36"/>
  <c r="GE37" i="36"/>
  <c r="FS37" i="36"/>
  <c r="FI37" i="36"/>
  <c r="EY37" i="36"/>
  <c r="EM37" i="36"/>
  <c r="EC37" i="36"/>
  <c r="DS37" i="36"/>
  <c r="DG37" i="36"/>
  <c r="CW37" i="36"/>
  <c r="CM37" i="36"/>
  <c r="CA37" i="36"/>
  <c r="BQ37" i="36"/>
  <c r="BG37" i="36"/>
  <c r="AU37" i="36"/>
  <c r="AK37" i="36"/>
  <c r="AA37" i="36"/>
  <c r="O37" i="36"/>
  <c r="IK36" i="36"/>
  <c r="IA36" i="36"/>
  <c r="HO36" i="36"/>
  <c r="HE36" i="36"/>
  <c r="GV36" i="36"/>
  <c r="GM36" i="36"/>
  <c r="GC36" i="36"/>
  <c r="FT36" i="36"/>
  <c r="FK36" i="36"/>
  <c r="FB36" i="36"/>
  <c r="IJ38" i="36"/>
  <c r="HY38" i="36"/>
  <c r="HN38" i="36"/>
  <c r="HD38" i="36"/>
  <c r="GS38" i="36"/>
  <c r="GH38" i="36"/>
  <c r="FX38" i="36"/>
  <c r="FM38" i="36"/>
  <c r="FB38" i="36"/>
  <c r="ER38" i="36"/>
  <c r="EG38" i="36"/>
  <c r="DV38" i="36"/>
  <c r="DL38" i="36"/>
  <c r="DA38" i="36"/>
  <c r="CP38" i="36"/>
  <c r="CF38" i="36"/>
  <c r="BU38" i="36"/>
  <c r="BJ38" i="36"/>
  <c r="AZ38" i="36"/>
  <c r="AO38" i="36"/>
  <c r="AD38" i="36"/>
  <c r="T38" i="36"/>
  <c r="I38" i="36"/>
  <c r="ID37" i="36"/>
  <c r="HT37" i="36"/>
  <c r="HI37" i="36"/>
  <c r="GX37" i="36"/>
  <c r="GN37" i="36"/>
  <c r="GC37" i="36"/>
  <c r="FR37" i="36"/>
  <c r="FH37" i="36"/>
  <c r="EW37" i="36"/>
  <c r="EL37" i="36"/>
  <c r="EB37" i="36"/>
  <c r="DQ37" i="36"/>
  <c r="DF37" i="36"/>
  <c r="CV37" i="36"/>
  <c r="CK37" i="36"/>
  <c r="BZ37" i="36"/>
  <c r="BP37" i="36"/>
  <c r="BE37" i="36"/>
  <c r="AT37" i="36"/>
  <c r="AJ37" i="36"/>
  <c r="Y37" i="36"/>
  <c r="N37" i="36"/>
  <c r="IJ36" i="36"/>
  <c r="HY36" i="36"/>
  <c r="HN36" i="36"/>
  <c r="HD36" i="36"/>
  <c r="GU36" i="36"/>
  <c r="GK36" i="36"/>
  <c r="GB36" i="36"/>
  <c r="FS36" i="36"/>
  <c r="FJ36" i="36"/>
  <c r="FA36" i="36"/>
  <c r="II38" i="36"/>
  <c r="HW38" i="36"/>
  <c r="HM38" i="36"/>
  <c r="HC38" i="36"/>
  <c r="GQ38" i="36"/>
  <c r="GG38" i="36"/>
  <c r="FW38" i="36"/>
  <c r="FK38" i="36"/>
  <c r="FA38" i="36"/>
  <c r="EQ38" i="36"/>
  <c r="EE38" i="36"/>
  <c r="DU38" i="36"/>
  <c r="DK38" i="36"/>
  <c r="CY38" i="36"/>
  <c r="CO38" i="36"/>
  <c r="CE38" i="36"/>
  <c r="BS38" i="36"/>
  <c r="BI38" i="36"/>
  <c r="AY38" i="36"/>
  <c r="AM38" i="36"/>
  <c r="AC38" i="36"/>
  <c r="S38" i="36"/>
  <c r="IM37" i="36"/>
  <c r="IC37" i="36"/>
  <c r="HS37" i="36"/>
  <c r="HG37" i="36"/>
  <c r="GW37" i="36"/>
  <c r="GM37" i="36"/>
  <c r="GA37" i="36"/>
  <c r="FQ37" i="36"/>
  <c r="FG37" i="36"/>
  <c r="EU37" i="36"/>
  <c r="EK37" i="36"/>
  <c r="EA37" i="36"/>
  <c r="DO37" i="36"/>
  <c r="DE37" i="36"/>
  <c r="CU37" i="36"/>
  <c r="CI37" i="36"/>
  <c r="BY37" i="36"/>
  <c r="BO37" i="36"/>
  <c r="BC37" i="36"/>
  <c r="AS37" i="36"/>
  <c r="AI37" i="36"/>
  <c r="W37" i="36"/>
  <c r="M37" i="36"/>
  <c r="IG38" i="36"/>
  <c r="HV38" i="36"/>
  <c r="HL38" i="36"/>
  <c r="HA38" i="36"/>
  <c r="GP38" i="36"/>
  <c r="GF38" i="36"/>
  <c r="FU38" i="36"/>
  <c r="FJ38" i="36"/>
  <c r="EZ38" i="36"/>
  <c r="EO38" i="36"/>
  <c r="ED38" i="36"/>
  <c r="DT38" i="36"/>
  <c r="DI38" i="36"/>
  <c r="CX38" i="36"/>
  <c r="CN38" i="36"/>
  <c r="CC38" i="36"/>
  <c r="BR38" i="36"/>
  <c r="BH38" i="36"/>
  <c r="AW38" i="36"/>
  <c r="AL38" i="36"/>
  <c r="AB38" i="36"/>
  <c r="Q38" i="36"/>
  <c r="IL37" i="36"/>
  <c r="IB37" i="36"/>
  <c r="HQ37" i="36"/>
  <c r="HF37" i="36"/>
  <c r="GV37" i="36"/>
  <c r="GK37" i="36"/>
  <c r="FZ37" i="36"/>
  <c r="FP37" i="36"/>
  <c r="FE37" i="36"/>
  <c r="ET37" i="36"/>
  <c r="EJ37" i="36"/>
  <c r="DY37" i="36"/>
  <c r="DN37" i="36"/>
  <c r="DD37" i="36"/>
  <c r="CS37" i="36"/>
  <c r="CH37" i="36"/>
  <c r="BX37" i="36"/>
  <c r="BM37" i="36"/>
  <c r="BB37" i="36"/>
  <c r="AR37" i="36"/>
  <c r="AG37" i="36"/>
  <c r="V37" i="36"/>
  <c r="L37" i="36"/>
  <c r="IG36" i="36"/>
  <c r="HV36" i="36"/>
  <c r="HL36" i="36"/>
  <c r="HA36" i="36"/>
  <c r="GR36" i="36"/>
  <c r="GI36" i="36"/>
  <c r="FZ36" i="36"/>
  <c r="FQ36" i="36"/>
  <c r="FH36" i="36"/>
  <c r="EY36" i="36"/>
  <c r="EO36" i="36"/>
  <c r="EF36" i="36"/>
  <c r="DW36" i="36"/>
  <c r="DN36" i="36"/>
  <c r="DE36" i="36"/>
  <c r="CV36" i="36"/>
  <c r="CM36" i="36"/>
  <c r="CC36" i="36"/>
  <c r="BT36" i="36"/>
  <c r="BK36" i="36"/>
  <c r="BB36" i="36"/>
  <c r="AT36" i="36"/>
  <c r="AL36" i="36"/>
  <c r="AD36" i="36"/>
  <c r="V36" i="36"/>
  <c r="N36" i="36"/>
  <c r="IL35" i="36"/>
  <c r="ID35" i="36"/>
  <c r="HV35" i="36"/>
  <c r="HN35" i="36"/>
  <c r="HF35" i="36"/>
  <c r="GX35" i="36"/>
  <c r="GP35" i="36"/>
  <c r="GH35" i="36"/>
  <c r="FZ35" i="36"/>
  <c r="FR35" i="36"/>
  <c r="FJ35" i="36"/>
  <c r="FB35" i="36"/>
  <c r="ET35" i="36"/>
  <c r="EL35" i="36"/>
  <c r="IE38" i="36"/>
  <c r="HU38" i="36"/>
  <c r="HK38" i="36"/>
  <c r="GY38" i="36"/>
  <c r="GO38" i="36"/>
  <c r="GE38" i="36"/>
  <c r="FS38" i="36"/>
  <c r="FI38" i="36"/>
  <c r="EY38" i="36"/>
  <c r="EM38" i="36"/>
  <c r="EC38" i="36"/>
  <c r="DS38" i="36"/>
  <c r="DG38" i="36"/>
  <c r="CW38" i="36"/>
  <c r="CM38" i="36"/>
  <c r="CA38" i="36"/>
  <c r="IL38" i="36"/>
  <c r="GV38" i="36"/>
  <c r="FE38" i="36"/>
  <c r="DN38" i="36"/>
  <c r="BX38" i="36"/>
  <c r="AT38" i="36"/>
  <c r="O38" i="36"/>
  <c r="HV37" i="36"/>
  <c r="GS37" i="36"/>
  <c r="FO37" i="36"/>
  <c r="EO37" i="36"/>
  <c r="DL37" i="36"/>
  <c r="CG37" i="36"/>
  <c r="BH37" i="36"/>
  <c r="AD37" i="36"/>
  <c r="II36" i="36"/>
  <c r="HM36" i="36"/>
  <c r="GS36" i="36"/>
  <c r="GA36" i="36"/>
  <c r="FI36" i="36"/>
  <c r="ES36" i="36"/>
  <c r="EG36" i="36"/>
  <c r="DV36" i="36"/>
  <c r="DL36" i="36"/>
  <c r="DA36" i="36"/>
  <c r="CQ36" i="36"/>
  <c r="CG36" i="36"/>
  <c r="BW36" i="36"/>
  <c r="BL36" i="36"/>
  <c r="BA36" i="36"/>
  <c r="AR36" i="36"/>
  <c r="AI36" i="36"/>
  <c r="Z36" i="36"/>
  <c r="Q36" i="36"/>
  <c r="H36" i="36"/>
  <c r="IE35" i="36"/>
  <c r="HU35" i="36"/>
  <c r="HL35" i="36"/>
  <c r="HC35" i="36"/>
  <c r="GT35" i="36"/>
  <c r="IB38" i="36"/>
  <c r="GK38" i="36"/>
  <c r="ET38" i="36"/>
  <c r="DD38" i="36"/>
  <c r="BP38" i="36"/>
  <c r="AK38" i="36"/>
  <c r="L38" i="36"/>
  <c r="HN37" i="36"/>
  <c r="GI37" i="36"/>
  <c r="FJ37" i="36"/>
  <c r="EG37" i="36"/>
  <c r="DC37" i="36"/>
  <c r="CC37" i="36"/>
  <c r="AZ37" i="36"/>
  <c r="U37" i="36"/>
  <c r="ID36" i="36"/>
  <c r="HI36" i="36"/>
  <c r="GP36" i="36"/>
  <c r="FX36" i="36"/>
  <c r="FE36" i="36"/>
  <c r="EQ36" i="36"/>
  <c r="ED36" i="36"/>
  <c r="DT36" i="36"/>
  <c r="DI36" i="36"/>
  <c r="CY36" i="36"/>
  <c r="CO36" i="36"/>
  <c r="CE36" i="36"/>
  <c r="BS36" i="36"/>
  <c r="BI36" i="36"/>
  <c r="AY36" i="36"/>
  <c r="AP36" i="36"/>
  <c r="AG36" i="36"/>
  <c r="X36" i="36"/>
  <c r="O36" i="36"/>
  <c r="IK35" i="36"/>
  <c r="IB35" i="36"/>
  <c r="HS35" i="36"/>
  <c r="HJ35" i="36"/>
  <c r="HA35" i="36"/>
  <c r="GR35" i="36"/>
  <c r="HT38" i="36"/>
  <c r="GC38" i="36"/>
  <c r="EL38" i="36"/>
  <c r="CV38" i="36"/>
  <c r="BM38" i="36"/>
  <c r="AJ38" i="36"/>
  <c r="IK37" i="36"/>
  <c r="HL37" i="36"/>
  <c r="GH37" i="36"/>
  <c r="FC37" i="36"/>
  <c r="ED37" i="36"/>
  <c r="DA37" i="36"/>
  <c r="BW37" i="36"/>
  <c r="AW37" i="36"/>
  <c r="T37" i="36"/>
  <c r="IB36" i="36"/>
  <c r="HF36" i="36"/>
  <c r="GN36" i="36"/>
  <c r="FU36" i="36"/>
  <c r="FC36" i="36"/>
  <c r="EN36" i="36"/>
  <c r="EC36" i="36"/>
  <c r="DS36" i="36"/>
  <c r="DH36" i="36"/>
  <c r="CX36" i="36"/>
  <c r="CN36" i="36"/>
  <c r="CB36" i="36"/>
  <c r="BR36" i="36"/>
  <c r="BH36" i="36"/>
  <c r="AX36" i="36"/>
  <c r="AO36" i="36"/>
  <c r="AF36" i="36"/>
  <c r="W36" i="36"/>
  <c r="M36" i="36"/>
  <c r="IJ35" i="36"/>
  <c r="IA35" i="36"/>
  <c r="HR35" i="36"/>
  <c r="HI35" i="36"/>
  <c r="GZ35" i="36"/>
  <c r="GQ35" i="36"/>
  <c r="GG35" i="36"/>
  <c r="FX35" i="36"/>
  <c r="FO35" i="36"/>
  <c r="FF35" i="36"/>
  <c r="EW35" i="36"/>
  <c r="EN35" i="36"/>
  <c r="EE35" i="36"/>
  <c r="DW35" i="36"/>
  <c r="DO35" i="36"/>
  <c r="DG35" i="36"/>
  <c r="CY35" i="36"/>
  <c r="CQ35" i="36"/>
  <c r="CI35" i="36"/>
  <c r="CA35" i="36"/>
  <c r="BS35" i="36"/>
  <c r="BK35" i="36"/>
  <c r="BC35" i="36"/>
  <c r="AU35" i="36"/>
  <c r="AM35" i="36"/>
  <c r="AE35" i="36"/>
  <c r="W35" i="36"/>
  <c r="O35" i="36"/>
  <c r="IM34" i="36"/>
  <c r="IE34" i="36"/>
  <c r="HW34" i="36"/>
  <c r="HO34" i="36"/>
  <c r="HG34" i="36"/>
  <c r="GY34" i="36"/>
  <c r="GQ34" i="36"/>
  <c r="GI34" i="36"/>
  <c r="GA34" i="36"/>
  <c r="FS34" i="36"/>
  <c r="FK34" i="36"/>
  <c r="FC34" i="36"/>
  <c r="EU34" i="36"/>
  <c r="EM34" i="36"/>
  <c r="EE34" i="36"/>
  <c r="DW34" i="36"/>
  <c r="DO34" i="36"/>
  <c r="DG34" i="36"/>
  <c r="CY34" i="36"/>
  <c r="CQ34" i="36"/>
  <c r="CI34" i="36"/>
  <c r="CA34" i="36"/>
  <c r="BS34" i="36"/>
  <c r="HQ38" i="36"/>
  <c r="FZ38" i="36"/>
  <c r="EJ38" i="36"/>
  <c r="CS38" i="36"/>
  <c r="BG38" i="36"/>
  <c r="AG38" i="36"/>
  <c r="IJ37" i="36"/>
  <c r="HE37" i="36"/>
  <c r="GF37" i="36"/>
  <c r="FB37" i="36"/>
  <c r="DW37" i="36"/>
  <c r="CX37" i="36"/>
  <c r="BU37" i="36"/>
  <c r="AQ37" i="36"/>
  <c r="Q37" i="36"/>
  <c r="HW36" i="36"/>
  <c r="HC36" i="36"/>
  <c r="GJ36" i="36"/>
  <c r="FR36" i="36"/>
  <c r="EZ36" i="36"/>
  <c r="EM36" i="36"/>
  <c r="EB36" i="36"/>
  <c r="DQ36" i="36"/>
  <c r="DG36" i="36"/>
  <c r="CW36" i="36"/>
  <c r="CK36" i="36"/>
  <c r="CA36" i="36"/>
  <c r="BQ36" i="36"/>
  <c r="BG36" i="36"/>
  <c r="AW36" i="36"/>
  <c r="AN36" i="36"/>
  <c r="AE36" i="36"/>
  <c r="U36" i="36"/>
  <c r="L36" i="36"/>
  <c r="II35" i="36"/>
  <c r="HZ35" i="36"/>
  <c r="HQ35" i="36"/>
  <c r="HH35" i="36"/>
  <c r="GY35" i="36"/>
  <c r="GO35" i="36"/>
  <c r="GF35" i="36"/>
  <c r="FW35" i="36"/>
  <c r="FN35" i="36"/>
  <c r="FE35" i="36"/>
  <c r="EV35" i="36"/>
  <c r="EM35" i="36"/>
  <c r="ED35" i="36"/>
  <c r="DV35" i="36"/>
  <c r="DN35" i="36"/>
  <c r="DF35" i="36"/>
  <c r="CX35" i="36"/>
  <c r="CP35" i="36"/>
  <c r="CH35" i="36"/>
  <c r="BZ35" i="36"/>
  <c r="BR35" i="36"/>
  <c r="BJ35" i="36"/>
  <c r="BB35" i="36"/>
  <c r="AT35" i="36"/>
  <c r="AL35" i="36"/>
  <c r="AD35" i="36"/>
  <c r="V35" i="36"/>
  <c r="N35" i="36"/>
  <c r="IL34" i="36"/>
  <c r="ID34" i="36"/>
  <c r="HV34" i="36"/>
  <c r="HN34" i="36"/>
  <c r="HF34" i="36"/>
  <c r="GX34" i="36"/>
  <c r="GP34" i="36"/>
  <c r="GH34" i="36"/>
  <c r="FZ34" i="36"/>
  <c r="FR34" i="36"/>
  <c r="FJ34" i="36"/>
  <c r="FB34" i="36"/>
  <c r="ET34" i="36"/>
  <c r="EL34" i="36"/>
  <c r="ED34" i="36"/>
  <c r="DV34" i="36"/>
  <c r="DN34" i="36"/>
  <c r="HI38" i="36"/>
  <c r="FR38" i="36"/>
  <c r="EB38" i="36"/>
  <c r="CK38" i="36"/>
  <c r="BE38" i="36"/>
  <c r="AA38" i="36"/>
  <c r="IG37" i="36"/>
  <c r="HD37" i="36"/>
  <c r="FY37" i="36"/>
  <c r="EZ37" i="36"/>
  <c r="DV37" i="36"/>
  <c r="CQ37" i="36"/>
  <c r="BR37" i="36"/>
  <c r="AO37" i="36"/>
  <c r="K37" i="36"/>
  <c r="HU36" i="36"/>
  <c r="GZ36" i="36"/>
  <c r="GH36" i="36"/>
  <c r="FP36" i="36"/>
  <c r="EW36" i="36"/>
  <c r="EK36" i="36"/>
  <c r="EA36" i="36"/>
  <c r="DP36" i="36"/>
  <c r="DF36" i="36"/>
  <c r="CU36" i="36"/>
  <c r="CJ36" i="36"/>
  <c r="BZ36" i="36"/>
  <c r="BP36" i="36"/>
  <c r="BE36" i="36"/>
  <c r="AV36" i="36"/>
  <c r="AM36" i="36"/>
  <c r="AC36" i="36"/>
  <c r="T36" i="36"/>
  <c r="K36" i="36"/>
  <c r="IH35" i="36"/>
  <c r="HY35" i="36"/>
  <c r="HP35" i="36"/>
  <c r="HG35" i="36"/>
  <c r="GW35" i="36"/>
  <c r="GN35" i="36"/>
  <c r="GE35" i="36"/>
  <c r="FV35" i="36"/>
  <c r="FM35" i="36"/>
  <c r="FD35" i="36"/>
  <c r="EU35" i="36"/>
  <c r="EK35" i="36"/>
  <c r="EC35" i="36"/>
  <c r="DU35" i="36"/>
  <c r="DM35" i="36"/>
  <c r="DE35" i="36"/>
  <c r="CW35" i="36"/>
  <c r="CO35" i="36"/>
  <c r="CG35" i="36"/>
  <c r="BY35" i="36"/>
  <c r="BQ35" i="36"/>
  <c r="BI35" i="36"/>
  <c r="BA35" i="36"/>
  <c r="AS35" i="36"/>
  <c r="AK35" i="36"/>
  <c r="AC35" i="36"/>
  <c r="U35" i="36"/>
  <c r="M35" i="36"/>
  <c r="IK34" i="36"/>
  <c r="IC34" i="36"/>
  <c r="HU34" i="36"/>
  <c r="HM34" i="36"/>
  <c r="HE34" i="36"/>
  <c r="GW34" i="36"/>
  <c r="GO34" i="36"/>
  <c r="GG34" i="36"/>
  <c r="FY34" i="36"/>
  <c r="FQ34" i="36"/>
  <c r="FI34" i="36"/>
  <c r="FA34" i="36"/>
  <c r="HF38" i="36"/>
  <c r="FP38" i="36"/>
  <c r="DY38" i="36"/>
  <c r="CH38" i="36"/>
  <c r="BB38" i="36"/>
  <c r="Y38" i="36"/>
  <c r="IA37" i="36"/>
  <c r="HA37" i="36"/>
  <c r="FX37" i="36"/>
  <c r="ES37" i="36"/>
  <c r="DT37" i="36"/>
  <c r="CP37" i="36"/>
  <c r="BK37" i="36"/>
  <c r="AL37" i="36"/>
  <c r="I37" i="36"/>
  <c r="HT36" i="36"/>
  <c r="GY36" i="36"/>
  <c r="GG36" i="36"/>
  <c r="FO36" i="36"/>
  <c r="EV36" i="36"/>
  <c r="EJ36" i="36"/>
  <c r="DY36" i="36"/>
  <c r="DO36" i="36"/>
  <c r="DD36" i="36"/>
  <c r="CS36" i="36"/>
  <c r="CI36" i="36"/>
  <c r="BY36" i="36"/>
  <c r="BO36" i="36"/>
  <c r="BD36" i="36"/>
  <c r="AU36" i="36"/>
  <c r="AK36" i="36"/>
  <c r="AB36" i="36"/>
  <c r="S36" i="36"/>
  <c r="J36" i="36"/>
  <c r="IG35" i="36"/>
  <c r="HX35" i="36"/>
  <c r="HO35" i="36"/>
  <c r="HE35" i="36"/>
  <c r="GV35" i="36"/>
  <c r="GM35" i="36"/>
  <c r="GD35" i="36"/>
  <c r="FU35" i="36"/>
  <c r="FL35" i="36"/>
  <c r="FC35" i="36"/>
  <c r="ES35" i="36"/>
  <c r="EJ35" i="36"/>
  <c r="EB35" i="36"/>
  <c r="DT35" i="36"/>
  <c r="DL35" i="36"/>
  <c r="DD35" i="36"/>
  <c r="CV35" i="36"/>
  <c r="CN35" i="36"/>
  <c r="CF35" i="36"/>
  <c r="BX35" i="36"/>
  <c r="BP35" i="36"/>
  <c r="BH35" i="36"/>
  <c r="AZ35" i="36"/>
  <c r="AR35" i="36"/>
  <c r="AJ35" i="36"/>
  <c r="AB35" i="36"/>
  <c r="T35" i="36"/>
  <c r="L35" i="36"/>
  <c r="IJ34" i="36"/>
  <c r="IB34" i="36"/>
  <c r="HT34" i="36"/>
  <c r="HL34" i="36"/>
  <c r="HD34" i="36"/>
  <c r="GX38" i="36"/>
  <c r="FH38" i="36"/>
  <c r="DQ38" i="36"/>
  <c r="BZ38" i="36"/>
  <c r="AU38" i="36"/>
  <c r="V38" i="36"/>
  <c r="HY37" i="36"/>
  <c r="GU37" i="36"/>
  <c r="FU37" i="36"/>
  <c r="ER37" i="36"/>
  <c r="DM37" i="36"/>
  <c r="CN37" i="36"/>
  <c r="BJ37" i="36"/>
  <c r="AE37" i="36"/>
  <c r="IL36" i="36"/>
  <c r="HQ36" i="36"/>
  <c r="GW36" i="36"/>
  <c r="GE36" i="36"/>
  <c r="FL36" i="36"/>
  <c r="ET36" i="36"/>
  <c r="EI36" i="36"/>
  <c r="DX36" i="36"/>
  <c r="DM36" i="36"/>
  <c r="DC36" i="36"/>
  <c r="CR36" i="36"/>
  <c r="CH36" i="36"/>
  <c r="BX36" i="36"/>
  <c r="BM36" i="36"/>
  <c r="BC36" i="36"/>
  <c r="AS36" i="36"/>
  <c r="AJ36" i="36"/>
  <c r="AA36" i="36"/>
  <c r="R36" i="36"/>
  <c r="I36" i="36"/>
  <c r="IF35" i="36"/>
  <c r="HW35" i="36"/>
  <c r="HM35" i="36"/>
  <c r="HD35" i="36"/>
  <c r="GU35" i="36"/>
  <c r="GL35" i="36"/>
  <c r="GC35" i="36"/>
  <c r="FT35" i="36"/>
  <c r="FK35" i="36"/>
  <c r="FA35" i="36"/>
  <c r="ER35" i="36"/>
  <c r="EI35" i="36"/>
  <c r="EA35" i="36"/>
  <c r="DS35" i="36"/>
  <c r="DK35" i="36"/>
  <c r="DC35" i="36"/>
  <c r="CU35" i="36"/>
  <c r="CM35" i="36"/>
  <c r="CE35" i="36"/>
  <c r="BW35" i="36"/>
  <c r="BO35" i="36"/>
  <c r="BG35" i="36"/>
  <c r="AY35" i="36"/>
  <c r="AQ35" i="36"/>
  <c r="AI35" i="36"/>
  <c r="AA35" i="36"/>
  <c r="S35" i="36"/>
  <c r="K35" i="36"/>
  <c r="II34" i="36"/>
  <c r="IA34" i="36"/>
  <c r="HS34" i="36"/>
  <c r="HK34" i="36"/>
  <c r="HC34" i="36"/>
  <c r="GU34" i="36"/>
  <c r="GM34" i="36"/>
  <c r="GE34" i="36"/>
  <c r="FW34" i="36"/>
  <c r="FO34" i="36"/>
  <c r="FG34" i="36"/>
  <c r="EY34" i="36"/>
  <c r="EQ34" i="36"/>
  <c r="ID38" i="36"/>
  <c r="GP37" i="36"/>
  <c r="HK36" i="36"/>
  <c r="CZ36" i="36"/>
  <c r="Y36" i="36"/>
  <c r="GK35" i="36"/>
  <c r="FP35" i="36"/>
  <c r="EP35" i="36"/>
  <c r="DR35" i="36"/>
  <c r="CZ35" i="36"/>
  <c r="CC35" i="36"/>
  <c r="BF35" i="36"/>
  <c r="AN35" i="36"/>
  <c r="Q35" i="36"/>
  <c r="HZ34" i="36"/>
  <c r="HH34" i="36"/>
  <c r="GN34" i="36"/>
  <c r="FX34" i="36"/>
  <c r="FH34" i="36"/>
  <c r="ES34" i="36"/>
  <c r="EH34" i="36"/>
  <c r="DX34" i="36"/>
  <c r="DL34" i="36"/>
  <c r="DC34" i="36"/>
  <c r="CT34" i="36"/>
  <c r="CK34" i="36"/>
  <c r="CB34" i="36"/>
  <c r="BR34" i="36"/>
  <c r="BJ34" i="36"/>
  <c r="BB34" i="36"/>
  <c r="AT34" i="36"/>
  <c r="AL34" i="36"/>
  <c r="AD34" i="36"/>
  <c r="V34" i="36"/>
  <c r="N34" i="36"/>
  <c r="IL30" i="36"/>
  <c r="ID30" i="36"/>
  <c r="HV30" i="36"/>
  <c r="HN30" i="36"/>
  <c r="HF30" i="36"/>
  <c r="GX30" i="36"/>
  <c r="GP30" i="36"/>
  <c r="GH30" i="36"/>
  <c r="FZ30" i="36"/>
  <c r="FR30" i="36"/>
  <c r="FJ30" i="36"/>
  <c r="FB30" i="36"/>
  <c r="ET30" i="36"/>
  <c r="EL30" i="36"/>
  <c r="ED30" i="36"/>
  <c r="DV30" i="36"/>
  <c r="DN30" i="36"/>
  <c r="DF30" i="36"/>
  <c r="CX30" i="36"/>
  <c r="CP30" i="36"/>
  <c r="CH30" i="36"/>
  <c r="BZ30" i="36"/>
  <c r="BR30" i="36"/>
  <c r="BJ30" i="36"/>
  <c r="BB30" i="36"/>
  <c r="AT30" i="36"/>
  <c r="AL30" i="36"/>
  <c r="AD30" i="36"/>
  <c r="V30" i="36"/>
  <c r="N30" i="36"/>
  <c r="IL29" i="36"/>
  <c r="ID29" i="36"/>
  <c r="HV29" i="36"/>
  <c r="HN29" i="36"/>
  <c r="HF29" i="36"/>
  <c r="GX29" i="36"/>
  <c r="GP29" i="36"/>
  <c r="GH29" i="36"/>
  <c r="FZ29" i="36"/>
  <c r="FR29" i="36"/>
  <c r="FJ29" i="36"/>
  <c r="FB29" i="36"/>
  <c r="ET29" i="36"/>
  <c r="EL29" i="36"/>
  <c r="ED29" i="36"/>
  <c r="DV29" i="36"/>
  <c r="DN29" i="36"/>
  <c r="DF29" i="36"/>
  <c r="CX29" i="36"/>
  <c r="CP29" i="36"/>
  <c r="GN38" i="36"/>
  <c r="FM37" i="36"/>
  <c r="GQ36" i="36"/>
  <c r="CP36" i="36"/>
  <c r="P36" i="36"/>
  <c r="GJ35" i="36"/>
  <c r="FI35" i="36"/>
  <c r="EO35" i="36"/>
  <c r="DQ35" i="36"/>
  <c r="CT35" i="36"/>
  <c r="CB35" i="36"/>
  <c r="BE35" i="36"/>
  <c r="AH35" i="36"/>
  <c r="P35" i="36"/>
  <c r="HY34" i="36"/>
  <c r="HB34" i="36"/>
  <c r="GL34" i="36"/>
  <c r="FV34" i="36"/>
  <c r="FF34" i="36"/>
  <c r="ER34" i="36"/>
  <c r="EG34" i="36"/>
  <c r="DU34" i="36"/>
  <c r="DK34" i="36"/>
  <c r="DB34" i="36"/>
  <c r="CS34" i="36"/>
  <c r="CJ34" i="36"/>
  <c r="BZ34" i="36"/>
  <c r="BQ34" i="36"/>
  <c r="BI34" i="36"/>
  <c r="BA34" i="36"/>
  <c r="AS34" i="36"/>
  <c r="AK34" i="36"/>
  <c r="AC34" i="36"/>
  <c r="U34" i="36"/>
  <c r="M34" i="36"/>
  <c r="IK30" i="36"/>
  <c r="IC30" i="36"/>
  <c r="HU30" i="36"/>
  <c r="HM30" i="36"/>
  <c r="HE30" i="36"/>
  <c r="EW38" i="36"/>
  <c r="EI37" i="36"/>
  <c r="FY36" i="36"/>
  <c r="CF36" i="36"/>
  <c r="IM35" i="36"/>
  <c r="GI35" i="36"/>
  <c r="FH35" i="36"/>
  <c r="EH35" i="36"/>
  <c r="DP35" i="36"/>
  <c r="CS35" i="36"/>
  <c r="BV35" i="36"/>
  <c r="BD35" i="36"/>
  <c r="AG35" i="36"/>
  <c r="J35" i="36"/>
  <c r="HX34" i="36"/>
  <c r="HA34" i="36"/>
  <c r="GK34" i="36"/>
  <c r="FU34" i="36"/>
  <c r="FE34" i="36"/>
  <c r="EP34" i="36"/>
  <c r="EF34" i="36"/>
  <c r="DT34" i="36"/>
  <c r="DJ34" i="36"/>
  <c r="DA34" i="36"/>
  <c r="CR34" i="36"/>
  <c r="CH34" i="36"/>
  <c r="BY34" i="36"/>
  <c r="BP34" i="36"/>
  <c r="BH34" i="36"/>
  <c r="AZ34" i="36"/>
  <c r="AR34" i="36"/>
  <c r="AJ34" i="36"/>
  <c r="AB34" i="36"/>
  <c r="T34" i="36"/>
  <c r="L34" i="36"/>
  <c r="IJ30" i="36"/>
  <c r="IB30" i="36"/>
  <c r="HT30" i="36"/>
  <c r="HL30" i="36"/>
  <c r="HD30" i="36"/>
  <c r="GV30" i="36"/>
  <c r="GN30" i="36"/>
  <c r="GF30" i="36"/>
  <c r="FX30" i="36"/>
  <c r="FP30" i="36"/>
  <c r="FH30" i="36"/>
  <c r="EZ30" i="36"/>
  <c r="DF38" i="36"/>
  <c r="DI37" i="36"/>
  <c r="FG36" i="36"/>
  <c r="BU36" i="36"/>
  <c r="IC35" i="36"/>
  <c r="GB35" i="36"/>
  <c r="FG35" i="36"/>
  <c r="EG35" i="36"/>
  <c r="DJ35" i="36"/>
  <c r="CR35" i="36"/>
  <c r="BU35" i="36"/>
  <c r="AX35" i="36"/>
  <c r="AF35" i="36"/>
  <c r="I35" i="36"/>
  <c r="HR34" i="36"/>
  <c r="GZ34" i="36"/>
  <c r="GJ34" i="36"/>
  <c r="FT34" i="36"/>
  <c r="FD34" i="36"/>
  <c r="EO34" i="36"/>
  <c r="EC34" i="36"/>
  <c r="DS34" i="36"/>
  <c r="DI34" i="36"/>
  <c r="CZ34" i="36"/>
  <c r="CP34" i="36"/>
  <c r="CG34" i="36"/>
  <c r="BX34" i="36"/>
  <c r="BO34" i="36"/>
  <c r="BG34" i="36"/>
  <c r="AY34" i="36"/>
  <c r="AQ34" i="36"/>
  <c r="AI34" i="36"/>
  <c r="AA34" i="36"/>
  <c r="S34" i="36"/>
  <c r="K34" i="36"/>
  <c r="II30" i="36"/>
  <c r="IA30" i="36"/>
  <c r="HS30" i="36"/>
  <c r="HK30" i="36"/>
  <c r="HC30" i="36"/>
  <c r="GU30" i="36"/>
  <c r="GM30" i="36"/>
  <c r="GE30" i="36"/>
  <c r="FW30" i="36"/>
  <c r="FO30" i="36"/>
  <c r="FG30" i="36"/>
  <c r="EY30" i="36"/>
  <c r="EQ30" i="36"/>
  <c r="EI30" i="36"/>
  <c r="EA30" i="36"/>
  <c r="DS30" i="36"/>
  <c r="DK30" i="36"/>
  <c r="DC30" i="36"/>
  <c r="CU30" i="36"/>
  <c r="CM30" i="36"/>
  <c r="CE30" i="36"/>
  <c r="BW30" i="36"/>
  <c r="BO30" i="36"/>
  <c r="BG30" i="36"/>
  <c r="AY30" i="36"/>
  <c r="AQ30" i="36"/>
  <c r="AI30" i="36"/>
  <c r="AA30" i="36"/>
  <c r="S30" i="36"/>
  <c r="K30" i="36"/>
  <c r="II29" i="36"/>
  <c r="IA29" i="36"/>
  <c r="HS29" i="36"/>
  <c r="HK29" i="36"/>
  <c r="HC29" i="36"/>
  <c r="GU29" i="36"/>
  <c r="GM29" i="36"/>
  <c r="GE29" i="36"/>
  <c r="FW29" i="36"/>
  <c r="FO29" i="36"/>
  <c r="FG29" i="36"/>
  <c r="EY29" i="36"/>
  <c r="EQ29" i="36"/>
  <c r="EI29" i="36"/>
  <c r="EA29" i="36"/>
  <c r="DS29" i="36"/>
  <c r="BQ38" i="36"/>
  <c r="CF37" i="36"/>
  <c r="ER36" i="36"/>
  <c r="BJ36" i="36"/>
  <c r="HT35" i="36"/>
  <c r="GA35" i="36"/>
  <c r="EZ35" i="36"/>
  <c r="EF35" i="36"/>
  <c r="DI35" i="36"/>
  <c r="CL35" i="36"/>
  <c r="BT35" i="36"/>
  <c r="AW35" i="36"/>
  <c r="Z35" i="36"/>
  <c r="H35" i="36"/>
  <c r="HQ34" i="36"/>
  <c r="GV34" i="36"/>
  <c r="GF34" i="36"/>
  <c r="FP34" i="36"/>
  <c r="EZ34" i="36"/>
  <c r="EN34" i="36"/>
  <c r="EB34" i="36"/>
  <c r="DR34" i="36"/>
  <c r="DH34" i="36"/>
  <c r="CX34" i="36"/>
  <c r="CO34" i="36"/>
  <c r="CF34" i="36"/>
  <c r="BW34" i="36"/>
  <c r="BN34" i="36"/>
  <c r="BF34" i="36"/>
  <c r="AX34" i="36"/>
  <c r="AP34" i="36"/>
  <c r="AH34" i="36"/>
  <c r="Z34" i="36"/>
  <c r="R34" i="36"/>
  <c r="J34" i="36"/>
  <c r="IH30" i="36"/>
  <c r="HZ30" i="36"/>
  <c r="HR30" i="36"/>
  <c r="HJ30" i="36"/>
  <c r="HB30" i="36"/>
  <c r="GT30" i="36"/>
  <c r="GL30" i="36"/>
  <c r="GD30" i="36"/>
  <c r="FV30" i="36"/>
  <c r="FN30" i="36"/>
  <c r="FF30" i="36"/>
  <c r="EX30" i="36"/>
  <c r="EP30" i="36"/>
  <c r="EH30" i="36"/>
  <c r="DZ30" i="36"/>
  <c r="DR30" i="36"/>
  <c r="DJ30" i="36"/>
  <c r="DB30" i="36"/>
  <c r="CT30" i="36"/>
  <c r="CL30" i="36"/>
  <c r="CD30" i="36"/>
  <c r="BV30" i="36"/>
  <c r="BN30" i="36"/>
  <c r="BF30" i="36"/>
  <c r="AX30" i="36"/>
  <c r="AP30" i="36"/>
  <c r="AH30" i="36"/>
  <c r="Z30" i="36"/>
  <c r="R30" i="36"/>
  <c r="J30" i="36"/>
  <c r="IH29" i="36"/>
  <c r="HZ29" i="36"/>
  <c r="HR29" i="36"/>
  <c r="HJ29" i="36"/>
  <c r="HB29" i="36"/>
  <c r="GT29" i="36"/>
  <c r="GL29" i="36"/>
  <c r="GD29" i="36"/>
  <c r="FV29" i="36"/>
  <c r="FN29" i="36"/>
  <c r="FF29" i="36"/>
  <c r="EX29" i="36"/>
  <c r="EP29" i="36"/>
  <c r="EH29" i="36"/>
  <c r="DZ29" i="36"/>
  <c r="DR29" i="36"/>
  <c r="DJ29" i="36"/>
  <c r="DB29" i="36"/>
  <c r="CT29" i="36"/>
  <c r="CL29" i="36"/>
  <c r="AR38" i="36"/>
  <c r="BA37" i="36"/>
  <c r="EE36" i="36"/>
  <c r="AZ36" i="36"/>
  <c r="HK35" i="36"/>
  <c r="FY35" i="36"/>
  <c r="EY35" i="36"/>
  <c r="DZ35" i="36"/>
  <c r="DH35" i="36"/>
  <c r="CK35" i="36"/>
  <c r="BN35" i="36"/>
  <c r="AV35" i="36"/>
  <c r="Y35" i="36"/>
  <c r="IH34" i="36"/>
  <c r="HP34" i="36"/>
  <c r="GT34" i="36"/>
  <c r="GD34" i="36"/>
  <c r="FN34" i="36"/>
  <c r="EX34" i="36"/>
  <c r="EK34" i="36"/>
  <c r="EA34" i="36"/>
  <c r="DQ34" i="36"/>
  <c r="DF34" i="36"/>
  <c r="CW34" i="36"/>
  <c r="CN34" i="36"/>
  <c r="CE34" i="36"/>
  <c r="BV34" i="36"/>
  <c r="BM34" i="36"/>
  <c r="BE34" i="36"/>
  <c r="AW34" i="36"/>
  <c r="AO34" i="36"/>
  <c r="AG34" i="36"/>
  <c r="Y34" i="36"/>
  <c r="Q34" i="36"/>
  <c r="I34" i="36"/>
  <c r="IG30" i="36"/>
  <c r="HY30" i="36"/>
  <c r="HQ30" i="36"/>
  <c r="HI30" i="36"/>
  <c r="HA30" i="36"/>
  <c r="GS30" i="36"/>
  <c r="GK30" i="36"/>
  <c r="GC30" i="36"/>
  <c r="FU30" i="36"/>
  <c r="FM30" i="36"/>
  <c r="FE30" i="36"/>
  <c r="EW30" i="36"/>
  <c r="EO30" i="36"/>
  <c r="EG30" i="36"/>
  <c r="DY30" i="36"/>
  <c r="DQ30" i="36"/>
  <c r="DI30" i="36"/>
  <c r="DA30" i="36"/>
  <c r="CS30" i="36"/>
  <c r="CK30" i="36"/>
  <c r="CC30" i="36"/>
  <c r="BU30" i="36"/>
  <c r="BM30" i="36"/>
  <c r="BE30" i="36"/>
  <c r="AW30" i="36"/>
  <c r="AO30" i="36"/>
  <c r="AG30" i="36"/>
  <c r="Y30" i="36"/>
  <c r="Q30" i="36"/>
  <c r="I30" i="36"/>
  <c r="IG29" i="36"/>
  <c r="HY29" i="36"/>
  <c r="HQ29" i="36"/>
  <c r="HI29" i="36"/>
  <c r="HA29" i="36"/>
  <c r="GS29" i="36"/>
  <c r="GK29" i="36"/>
  <c r="GC29" i="36"/>
  <c r="FU29" i="36"/>
  <c r="FM29" i="36"/>
  <c r="FE29" i="36"/>
  <c r="EW29" i="36"/>
  <c r="N38" i="36"/>
  <c r="AB37" i="36"/>
  <c r="DU36" i="36"/>
  <c r="AQ36" i="36"/>
  <c r="HB35" i="36"/>
  <c r="FS35" i="36"/>
  <c r="EX35" i="36"/>
  <c r="DY35" i="36"/>
  <c r="DB35" i="36"/>
  <c r="CJ35" i="36"/>
  <c r="BM35" i="36"/>
  <c r="AP35" i="36"/>
  <c r="X35" i="36"/>
  <c r="IG34" i="36"/>
  <c r="HJ34" i="36"/>
  <c r="GS34" i="36"/>
  <c r="GC34" i="36"/>
  <c r="FM34" i="36"/>
  <c r="EW34" i="36"/>
  <c r="EJ34" i="36"/>
  <c r="DZ34" i="36"/>
  <c r="DP34" i="36"/>
  <c r="DE34" i="36"/>
  <c r="CV34" i="36"/>
  <c r="CM34" i="36"/>
  <c r="CD34" i="36"/>
  <c r="BU34" i="36"/>
  <c r="BL34" i="36"/>
  <c r="BD34" i="36"/>
  <c r="AV34" i="36"/>
  <c r="AN34" i="36"/>
  <c r="AF34" i="36"/>
  <c r="X34" i="36"/>
  <c r="P34" i="36"/>
  <c r="H34" i="36"/>
  <c r="IF30" i="36"/>
  <c r="HX30" i="36"/>
  <c r="HP30" i="36"/>
  <c r="HH30" i="36"/>
  <c r="GZ30" i="36"/>
  <c r="GR30" i="36"/>
  <c r="GJ30" i="36"/>
  <c r="GB30" i="36"/>
  <c r="FT30" i="36"/>
  <c r="FL30" i="36"/>
  <c r="FD30" i="36"/>
  <c r="EV30" i="36"/>
  <c r="EN30" i="36"/>
  <c r="EF30" i="36"/>
  <c r="DX30" i="36"/>
  <c r="DP30" i="36"/>
  <c r="DH30" i="36"/>
  <c r="CZ30" i="36"/>
  <c r="CR30" i="36"/>
  <c r="CJ30" i="36"/>
  <c r="CB30" i="36"/>
  <c r="BT30" i="36"/>
  <c r="BL30" i="36"/>
  <c r="BD30" i="36"/>
  <c r="AV30" i="36"/>
  <c r="AN30" i="36"/>
  <c r="AF30" i="36"/>
  <c r="X30" i="36"/>
  <c r="P30" i="36"/>
  <c r="H30" i="36"/>
  <c r="IF29" i="36"/>
  <c r="HX29" i="36"/>
  <c r="HP29" i="36"/>
  <c r="HH29" i="36"/>
  <c r="GZ29" i="36"/>
  <c r="GR29" i="36"/>
  <c r="GJ29" i="36"/>
  <c r="GB29" i="36"/>
  <c r="FT29" i="36"/>
  <c r="FL29" i="36"/>
  <c r="FD29" i="36"/>
  <c r="HO37" i="36"/>
  <c r="IE36" i="36"/>
  <c r="DK36" i="36"/>
  <c r="AH36" i="36"/>
  <c r="GS35" i="36"/>
  <c r="FQ35" i="36"/>
  <c r="EQ35" i="36"/>
  <c r="DX35" i="36"/>
  <c r="DA35" i="36"/>
  <c r="CD35" i="36"/>
  <c r="BL35" i="36"/>
  <c r="AO35" i="36"/>
  <c r="R35" i="36"/>
  <c r="IF34" i="36"/>
  <c r="HI34" i="36"/>
  <c r="GR34" i="36"/>
  <c r="GB34" i="36"/>
  <c r="FL34" i="36"/>
  <c r="EV34" i="36"/>
  <c r="EI34" i="36"/>
  <c r="DY34" i="36"/>
  <c r="DM34" i="36"/>
  <c r="DD34" i="36"/>
  <c r="CU34" i="36"/>
  <c r="CL34" i="36"/>
  <c r="CC34" i="36"/>
  <c r="BT34" i="36"/>
  <c r="BK34" i="36"/>
  <c r="BC34" i="36"/>
  <c r="AU34" i="36"/>
  <c r="AM34" i="36"/>
  <c r="AE34" i="36"/>
  <c r="W34" i="36"/>
  <c r="O34" i="36"/>
  <c r="IM30" i="36"/>
  <c r="IE30" i="36"/>
  <c r="HW30" i="36"/>
  <c r="HO30" i="36"/>
  <c r="HG30" i="36"/>
  <c r="GY30" i="36"/>
  <c r="GQ30" i="36"/>
  <c r="GI30" i="36"/>
  <c r="GA30" i="36"/>
  <c r="FS30" i="36"/>
  <c r="FK30" i="36"/>
  <c r="FC30" i="36"/>
  <c r="EU30" i="36"/>
  <c r="EM30" i="36"/>
  <c r="EE30" i="36"/>
  <c r="DW30" i="36"/>
  <c r="DO30" i="36"/>
  <c r="DG30" i="36"/>
  <c r="CY30" i="36"/>
  <c r="CQ30" i="36"/>
  <c r="CI30" i="36"/>
  <c r="CA30" i="36"/>
  <c r="BS30" i="36"/>
  <c r="BK30" i="36"/>
  <c r="BC30" i="36"/>
  <c r="AU30" i="36"/>
  <c r="AM30" i="36"/>
  <c r="AE30" i="36"/>
  <c r="W30" i="36"/>
  <c r="O30" i="36"/>
  <c r="IM29" i="36"/>
  <c r="IE29" i="36"/>
  <c r="HW29" i="36"/>
  <c r="HO29" i="36"/>
  <c r="HG29" i="36"/>
  <c r="GY29" i="36"/>
  <c r="GQ29" i="36"/>
  <c r="GI29" i="36"/>
  <c r="GA29" i="36"/>
  <c r="FS29" i="36"/>
  <c r="FK29" i="36"/>
  <c r="FC29" i="36"/>
  <c r="EU29" i="36"/>
  <c r="EM29" i="36"/>
  <c r="EE29" i="36"/>
  <c r="GW30" i="36"/>
  <c r="ER30" i="36"/>
  <c r="DL30" i="36"/>
  <c r="CF30" i="36"/>
  <c r="AZ30" i="36"/>
  <c r="T30" i="36"/>
  <c r="HT29" i="36"/>
  <c r="GN29" i="36"/>
  <c r="FH29" i="36"/>
  <c r="EK29" i="36"/>
  <c r="DW29" i="36"/>
  <c r="DK29" i="36"/>
  <c r="CZ29" i="36"/>
  <c r="CO29" i="36"/>
  <c r="CF29" i="36"/>
  <c r="BX29" i="36"/>
  <c r="BP29" i="36"/>
  <c r="BH29" i="36"/>
  <c r="AZ29" i="36"/>
  <c r="AR29" i="36"/>
  <c r="AJ29" i="36"/>
  <c r="AB29" i="36"/>
  <c r="T29" i="36"/>
  <c r="L29" i="36"/>
  <c r="IJ28" i="36"/>
  <c r="IB28" i="36"/>
  <c r="HT28" i="36"/>
  <c r="HL28" i="36"/>
  <c r="HD28" i="36"/>
  <c r="GV28" i="36"/>
  <c r="GN28" i="36"/>
  <c r="GF28" i="36"/>
  <c r="FX28" i="36"/>
  <c r="FP28" i="36"/>
  <c r="FH28" i="36"/>
  <c r="EZ28" i="36"/>
  <c r="ER28" i="36"/>
  <c r="EJ28" i="36"/>
  <c r="EB28" i="36"/>
  <c r="DT28" i="36"/>
  <c r="DL28" i="36"/>
  <c r="DD28" i="36"/>
  <c r="CV28" i="36"/>
  <c r="CN28" i="36"/>
  <c r="CF28" i="36"/>
  <c r="BX28" i="36"/>
  <c r="BP28" i="36"/>
  <c r="BH28" i="36"/>
  <c r="AZ28" i="36"/>
  <c r="AR28" i="36"/>
  <c r="AJ28" i="36"/>
  <c r="AB28" i="36"/>
  <c r="T28" i="36"/>
  <c r="GO30" i="36"/>
  <c r="EK30" i="36"/>
  <c r="DE30" i="36"/>
  <c r="BY30" i="36"/>
  <c r="AS30" i="36"/>
  <c r="M30" i="36"/>
  <c r="HM29" i="36"/>
  <c r="GG29" i="36"/>
  <c r="FA29" i="36"/>
  <c r="EJ29" i="36"/>
  <c r="DU29" i="36"/>
  <c r="DI29" i="36"/>
  <c r="CY29" i="36"/>
  <c r="CN29" i="36"/>
  <c r="CE29" i="36"/>
  <c r="BW29" i="36"/>
  <c r="BO29" i="36"/>
  <c r="BG29" i="36"/>
  <c r="AY29" i="36"/>
  <c r="AQ29" i="36"/>
  <c r="AI29" i="36"/>
  <c r="AA29" i="36"/>
  <c r="S29" i="36"/>
  <c r="K29" i="36"/>
  <c r="II28" i="36"/>
  <c r="IA28" i="36"/>
  <c r="HS28" i="36"/>
  <c r="HK28" i="36"/>
  <c r="HC28" i="36"/>
  <c r="GU28" i="36"/>
  <c r="GM28" i="36"/>
  <c r="GE28" i="36"/>
  <c r="FW28" i="36"/>
  <c r="FO28" i="36"/>
  <c r="FG28" i="36"/>
  <c r="EY28" i="36"/>
  <c r="EQ28" i="36"/>
  <c r="EI28" i="36"/>
  <c r="EA28" i="36"/>
  <c r="DS28" i="36"/>
  <c r="DK28" i="36"/>
  <c r="DC28" i="36"/>
  <c r="CU28" i="36"/>
  <c r="CM28" i="36"/>
  <c r="CE28" i="36"/>
  <c r="BW28" i="36"/>
  <c r="BO28" i="36"/>
  <c r="BG28" i="36"/>
  <c r="AY28" i="36"/>
  <c r="AQ28" i="36"/>
  <c r="AI28" i="36"/>
  <c r="AA28" i="36"/>
  <c r="S28" i="36"/>
  <c r="K28" i="36"/>
  <c r="II27" i="36"/>
  <c r="IA27" i="36"/>
  <c r="HS27" i="36"/>
  <c r="HK27" i="36"/>
  <c r="HC27" i="36"/>
  <c r="GU27" i="36"/>
  <c r="GM27" i="36"/>
  <c r="GE27" i="36"/>
  <c r="FW27" i="36"/>
  <c r="FO27" i="36"/>
  <c r="FG27" i="36"/>
  <c r="EY27" i="36"/>
  <c r="EQ27" i="36"/>
  <c r="EI27" i="36"/>
  <c r="EA27" i="36"/>
  <c r="DS27" i="36"/>
  <c r="DK27" i="36"/>
  <c r="DC27" i="36"/>
  <c r="CU27" i="36"/>
  <c r="CM27" i="36"/>
  <c r="CE27" i="36"/>
  <c r="BW27" i="36"/>
  <c r="BO27" i="36"/>
  <c r="BG27" i="36"/>
  <c r="AY27" i="36"/>
  <c r="AQ27" i="36"/>
  <c r="AI27" i="36"/>
  <c r="AA27" i="36"/>
  <c r="S27" i="36"/>
  <c r="K27" i="36"/>
  <c r="GG30" i="36"/>
  <c r="EJ30" i="36"/>
  <c r="DD30" i="36"/>
  <c r="BX30" i="36"/>
  <c r="AR30" i="36"/>
  <c r="L30" i="36"/>
  <c r="HL29" i="36"/>
  <c r="GF29" i="36"/>
  <c r="EZ29" i="36"/>
  <c r="EG29" i="36"/>
  <c r="DT29" i="36"/>
  <c r="DH29" i="36"/>
  <c r="CW29" i="36"/>
  <c r="CM29" i="36"/>
  <c r="CD29" i="36"/>
  <c r="BV29" i="36"/>
  <c r="BN29" i="36"/>
  <c r="BF29" i="36"/>
  <c r="AX29" i="36"/>
  <c r="AP29" i="36"/>
  <c r="AH29" i="36"/>
  <c r="Z29" i="36"/>
  <c r="R29" i="36"/>
  <c r="J29" i="36"/>
  <c r="IH28" i="36"/>
  <c r="HZ28" i="36"/>
  <c r="HR28" i="36"/>
  <c r="HJ28" i="36"/>
  <c r="HB28" i="36"/>
  <c r="GT28" i="36"/>
  <c r="GL28" i="36"/>
  <c r="GD28" i="36"/>
  <c r="FV28" i="36"/>
  <c r="FN28" i="36"/>
  <c r="FF28" i="36"/>
  <c r="EX28" i="36"/>
  <c r="EP28" i="36"/>
  <c r="EH28" i="36"/>
  <c r="DZ28" i="36"/>
  <c r="DR28" i="36"/>
  <c r="DJ28" i="36"/>
  <c r="DB28" i="36"/>
  <c r="CT28" i="36"/>
  <c r="CL28" i="36"/>
  <c r="CD28" i="36"/>
  <c r="BV28" i="36"/>
  <c r="BN28" i="36"/>
  <c r="BF28" i="36"/>
  <c r="AX28" i="36"/>
  <c r="AP28" i="36"/>
  <c r="AH28" i="36"/>
  <c r="Z28" i="36"/>
  <c r="R28" i="36"/>
  <c r="J28" i="36"/>
  <c r="FY30" i="36"/>
  <c r="EC30" i="36"/>
  <c r="CW30" i="36"/>
  <c r="BQ30" i="36"/>
  <c r="AK30" i="36"/>
  <c r="IK29" i="36"/>
  <c r="HE29" i="36"/>
  <c r="FY29" i="36"/>
  <c r="EV29" i="36"/>
  <c r="EF29" i="36"/>
  <c r="DQ29" i="36"/>
  <c r="DG29" i="36"/>
  <c r="CV29" i="36"/>
  <c r="CK29" i="36"/>
  <c r="CC29" i="36"/>
  <c r="BU29" i="36"/>
  <c r="BM29" i="36"/>
  <c r="BE29" i="36"/>
  <c r="AW29" i="36"/>
  <c r="AO29" i="36"/>
  <c r="AG29" i="36"/>
  <c r="Y29" i="36"/>
  <c r="Q29" i="36"/>
  <c r="I29" i="36"/>
  <c r="IG28" i="36"/>
  <c r="HY28" i="36"/>
  <c r="HQ28" i="36"/>
  <c r="HI28" i="36"/>
  <c r="HA28" i="36"/>
  <c r="GS28" i="36"/>
  <c r="GK28" i="36"/>
  <c r="GC28" i="36"/>
  <c r="FU28" i="36"/>
  <c r="FM28" i="36"/>
  <c r="FE28" i="36"/>
  <c r="EW28" i="36"/>
  <c r="EO28" i="36"/>
  <c r="EG28" i="36"/>
  <c r="DY28" i="36"/>
  <c r="DQ28" i="36"/>
  <c r="DI28" i="36"/>
  <c r="DA28" i="36"/>
  <c r="CS28" i="36"/>
  <c r="CK28" i="36"/>
  <c r="CC28" i="36"/>
  <c r="BU28" i="36"/>
  <c r="BM28" i="36"/>
  <c r="BE28" i="36"/>
  <c r="AW28" i="36"/>
  <c r="AO28" i="36"/>
  <c r="AG28" i="36"/>
  <c r="Y28" i="36"/>
  <c r="Q28" i="36"/>
  <c r="I28" i="36"/>
  <c r="IG27" i="36"/>
  <c r="HY27" i="36"/>
  <c r="HQ27" i="36"/>
  <c r="HI27" i="36"/>
  <c r="HA27" i="36"/>
  <c r="GS27" i="36"/>
  <c r="GK27" i="36"/>
  <c r="GC27" i="36"/>
  <c r="FU27" i="36"/>
  <c r="FM27" i="36"/>
  <c r="FE27" i="36"/>
  <c r="EW27" i="36"/>
  <c r="EO27" i="36"/>
  <c r="EG27" i="36"/>
  <c r="DY27" i="36"/>
  <c r="DQ27" i="36"/>
  <c r="DI27" i="36"/>
  <c r="DA27" i="36"/>
  <c r="CS27" i="36"/>
  <c r="CK27" i="36"/>
  <c r="CC27" i="36"/>
  <c r="BU27" i="36"/>
  <c r="BM27" i="36"/>
  <c r="BE27" i="36"/>
  <c r="AW27" i="36"/>
  <c r="AO27" i="36"/>
  <c r="AG27" i="36"/>
  <c r="Y27" i="36"/>
  <c r="FQ30" i="36"/>
  <c r="EB30" i="36"/>
  <c r="CV30" i="36"/>
  <c r="BP30" i="36"/>
  <c r="AJ30" i="36"/>
  <c r="IJ29" i="36"/>
  <c r="HD29" i="36"/>
  <c r="FX29" i="36"/>
  <c r="ES29" i="36"/>
  <c r="EC29" i="36"/>
  <c r="DP29" i="36"/>
  <c r="DE29" i="36"/>
  <c r="CU29" i="36"/>
  <c r="CJ29" i="36"/>
  <c r="CB29" i="36"/>
  <c r="BT29" i="36"/>
  <c r="BL29" i="36"/>
  <c r="BD29" i="36"/>
  <c r="AV29" i="36"/>
  <c r="AN29" i="36"/>
  <c r="AF29" i="36"/>
  <c r="X29" i="36"/>
  <c r="P29" i="36"/>
  <c r="H29" i="36"/>
  <c r="IF28" i="36"/>
  <c r="HX28" i="36"/>
  <c r="HP28" i="36"/>
  <c r="HH28" i="36"/>
  <c r="GZ28" i="36"/>
  <c r="GR28" i="36"/>
  <c r="GJ28" i="36"/>
  <c r="GB28" i="36"/>
  <c r="FT28" i="36"/>
  <c r="FL28" i="36"/>
  <c r="FD28" i="36"/>
  <c r="EV28" i="36"/>
  <c r="EN28" i="36"/>
  <c r="EF28" i="36"/>
  <c r="DX28" i="36"/>
  <c r="DP28" i="36"/>
  <c r="DH28" i="36"/>
  <c r="CZ28" i="36"/>
  <c r="CR28" i="36"/>
  <c r="CJ28" i="36"/>
  <c r="CB28" i="36"/>
  <c r="BT28" i="36"/>
  <c r="BL28" i="36"/>
  <c r="BD28" i="36"/>
  <c r="AV28" i="36"/>
  <c r="AN28" i="36"/>
  <c r="AF28" i="36"/>
  <c r="X28" i="36"/>
  <c r="P28" i="36"/>
  <c r="H28" i="36"/>
  <c r="IF27" i="36"/>
  <c r="HX27" i="36"/>
  <c r="HP27" i="36"/>
  <c r="HH27" i="36"/>
  <c r="GZ27" i="36"/>
  <c r="GR27" i="36"/>
  <c r="GJ27" i="36"/>
  <c r="GB27" i="36"/>
  <c r="FT27" i="36"/>
  <c r="FL27" i="36"/>
  <c r="FD27" i="36"/>
  <c r="EV27" i="36"/>
  <c r="EN27" i="36"/>
  <c r="EF27" i="36"/>
  <c r="DX27" i="36"/>
  <c r="DP27" i="36"/>
  <c r="DH27" i="36"/>
  <c r="CZ27" i="36"/>
  <c r="CR27" i="36"/>
  <c r="CJ27" i="36"/>
  <c r="CB27" i="36"/>
  <c r="BT27" i="36"/>
  <c r="BL27" i="36"/>
  <c r="BD27" i="36"/>
  <c r="AV27" i="36"/>
  <c r="AN27" i="36"/>
  <c r="AF27" i="36"/>
  <c r="X27" i="36"/>
  <c r="P27" i="36"/>
  <c r="H27" i="36"/>
  <c r="IF26" i="36"/>
  <c r="HX26" i="36"/>
  <c r="HP26" i="36"/>
  <c r="HH26" i="36"/>
  <c r="GZ26" i="36"/>
  <c r="GR26" i="36"/>
  <c r="GJ26" i="36"/>
  <c r="GB26" i="36"/>
  <c r="FT26" i="36"/>
  <c r="FL26" i="36"/>
  <c r="FD26" i="36"/>
  <c r="EV26" i="36"/>
  <c r="EN26" i="36"/>
  <c r="EF26" i="36"/>
  <c r="DX26" i="36"/>
  <c r="DP26" i="36"/>
  <c r="DH26" i="36"/>
  <c r="FI30" i="36"/>
  <c r="DU30" i="36"/>
  <c r="CO30" i="36"/>
  <c r="BI30" i="36"/>
  <c r="AC30" i="36"/>
  <c r="IC29" i="36"/>
  <c r="GW29" i="36"/>
  <c r="FQ29" i="36"/>
  <c r="ER29" i="36"/>
  <c r="EB29" i="36"/>
  <c r="DO29" i="36"/>
  <c r="DD29" i="36"/>
  <c r="CS29" i="36"/>
  <c r="CI29" i="36"/>
  <c r="CA29" i="36"/>
  <c r="BS29" i="36"/>
  <c r="BK29" i="36"/>
  <c r="BC29" i="36"/>
  <c r="AU29" i="36"/>
  <c r="AM29" i="36"/>
  <c r="AE29" i="36"/>
  <c r="W29" i="36"/>
  <c r="O29" i="36"/>
  <c r="IM28" i="36"/>
  <c r="IE28" i="36"/>
  <c r="HW28" i="36"/>
  <c r="HO28" i="36"/>
  <c r="HG28" i="36"/>
  <c r="GY28" i="36"/>
  <c r="GQ28" i="36"/>
  <c r="GI28" i="36"/>
  <c r="GA28" i="36"/>
  <c r="FS28" i="36"/>
  <c r="FK28" i="36"/>
  <c r="FC28" i="36"/>
  <c r="EU28" i="36"/>
  <c r="EM28" i="36"/>
  <c r="EE28" i="36"/>
  <c r="DW28" i="36"/>
  <c r="DO28" i="36"/>
  <c r="DG28" i="36"/>
  <c r="CY28" i="36"/>
  <c r="CQ28" i="36"/>
  <c r="CI28" i="36"/>
  <c r="CA28" i="36"/>
  <c r="BS28" i="36"/>
  <c r="BK28" i="36"/>
  <c r="BC28" i="36"/>
  <c r="AU28" i="36"/>
  <c r="AM28" i="36"/>
  <c r="AE28" i="36"/>
  <c r="W28" i="36"/>
  <c r="O28" i="36"/>
  <c r="IM27" i="36"/>
  <c r="IE27" i="36"/>
  <c r="HW27" i="36"/>
  <c r="HO27" i="36"/>
  <c r="HG27" i="36"/>
  <c r="GY27" i="36"/>
  <c r="GQ27" i="36"/>
  <c r="GI27" i="36"/>
  <c r="GA27" i="36"/>
  <c r="FS27" i="36"/>
  <c r="FK27" i="36"/>
  <c r="FC27" i="36"/>
  <c r="EU27" i="36"/>
  <c r="EM27" i="36"/>
  <c r="EE27" i="36"/>
  <c r="DW27" i="36"/>
  <c r="DO27" i="36"/>
  <c r="DG27" i="36"/>
  <c r="CY27" i="36"/>
  <c r="CQ27" i="36"/>
  <c r="CI27" i="36"/>
  <c r="CA27" i="36"/>
  <c r="BS27" i="36"/>
  <c r="BK27" i="36"/>
  <c r="BC27" i="36"/>
  <c r="AU27" i="36"/>
  <c r="AM27" i="36"/>
  <c r="AE27" i="36"/>
  <c r="W27" i="36"/>
  <c r="ES30" i="36"/>
  <c r="DM30" i="36"/>
  <c r="CG30" i="36"/>
  <c r="BA30" i="36"/>
  <c r="U30" i="36"/>
  <c r="HU29" i="36"/>
  <c r="GO29" i="36"/>
  <c r="FI29" i="36"/>
  <c r="EN29" i="36"/>
  <c r="DX29" i="36"/>
  <c r="DL29" i="36"/>
  <c r="DA29" i="36"/>
  <c r="CQ29" i="36"/>
  <c r="CG29" i="36"/>
  <c r="BY29" i="36"/>
  <c r="BQ29" i="36"/>
  <c r="BI29" i="36"/>
  <c r="BA29" i="36"/>
  <c r="AS29" i="36"/>
  <c r="AK29" i="36"/>
  <c r="AC29" i="36"/>
  <c r="U29" i="36"/>
  <c r="M29" i="36"/>
  <c r="IK28" i="36"/>
  <c r="IC28" i="36"/>
  <c r="HU28" i="36"/>
  <c r="HM28" i="36"/>
  <c r="HE28" i="36"/>
  <c r="GW28" i="36"/>
  <c r="GO28" i="36"/>
  <c r="GG28" i="36"/>
  <c r="FY28" i="36"/>
  <c r="FQ28" i="36"/>
  <c r="FI28" i="36"/>
  <c r="FA28" i="36"/>
  <c r="ES28" i="36"/>
  <c r="EK28" i="36"/>
  <c r="EC28" i="36"/>
  <c r="DU28" i="36"/>
  <c r="DM28" i="36"/>
  <c r="DE28" i="36"/>
  <c r="CW28" i="36"/>
  <c r="CO28" i="36"/>
  <c r="CG28" i="36"/>
  <c r="BY28" i="36"/>
  <c r="BQ28" i="36"/>
  <c r="BI28" i="36"/>
  <c r="BA28" i="36"/>
  <c r="AS28" i="36"/>
  <c r="AK28" i="36"/>
  <c r="AC28" i="36"/>
  <c r="U28" i="36"/>
  <c r="M28" i="36"/>
  <c r="IK27" i="36"/>
  <c r="IC27" i="36"/>
  <c r="HU27" i="36"/>
  <c r="HM27" i="36"/>
  <c r="HE27" i="36"/>
  <c r="GW27" i="36"/>
  <c r="GO27" i="36"/>
  <c r="GG27" i="36"/>
  <c r="FY27" i="36"/>
  <c r="FQ27" i="36"/>
  <c r="FI27" i="36"/>
  <c r="FA27" i="36"/>
  <c r="ES27" i="36"/>
  <c r="EK27" i="36"/>
  <c r="EC27" i="36"/>
  <c r="DU27" i="36"/>
  <c r="DM27" i="36"/>
  <c r="DE27" i="36"/>
  <c r="CW27" i="36"/>
  <c r="CO27" i="36"/>
  <c r="CG27" i="36"/>
  <c r="BY27" i="36"/>
  <c r="BQ27" i="36"/>
  <c r="BI27" i="36"/>
  <c r="BA27" i="36"/>
  <c r="AS27" i="36"/>
  <c r="AK27" i="36"/>
  <c r="AC27" i="36"/>
  <c r="U27" i="36"/>
  <c r="M27" i="36"/>
  <c r="IK26" i="36"/>
  <c r="IC26" i="36"/>
  <c r="FA30" i="36"/>
  <c r="EO29" i="36"/>
  <c r="BJ29" i="36"/>
  <c r="ID28" i="36"/>
  <c r="FR28" i="36"/>
  <c r="DF28" i="36"/>
  <c r="AT28" i="36"/>
  <c r="IH27" i="36"/>
  <c r="HL27" i="36"/>
  <c r="GP27" i="36"/>
  <c r="FV27" i="36"/>
  <c r="EZ27" i="36"/>
  <c r="ED27" i="36"/>
  <c r="DJ27" i="36"/>
  <c r="CN27" i="36"/>
  <c r="BR27" i="36"/>
  <c r="AX27" i="36"/>
  <c r="AB27" i="36"/>
  <c r="L27" i="36"/>
  <c r="IG26" i="36"/>
  <c r="HV26" i="36"/>
  <c r="HM26" i="36"/>
  <c r="HD26" i="36"/>
  <c r="GU26" i="36"/>
  <c r="GL26" i="36"/>
  <c r="GC26" i="36"/>
  <c r="FS26" i="36"/>
  <c r="FJ26" i="36"/>
  <c r="FA26" i="36"/>
  <c r="ER26" i="36"/>
  <c r="EI26" i="36"/>
  <c r="DZ26" i="36"/>
  <c r="DQ26" i="36"/>
  <c r="DG26" i="36"/>
  <c r="CY26" i="36"/>
  <c r="CQ26" i="36"/>
  <c r="CI26" i="36"/>
  <c r="CA26" i="36"/>
  <c r="BS26" i="36"/>
  <c r="BK26" i="36"/>
  <c r="BC26" i="36"/>
  <c r="AU26" i="36"/>
  <c r="AM26" i="36"/>
  <c r="AE26" i="36"/>
  <c r="W26" i="36"/>
  <c r="O26" i="36"/>
  <c r="IM25" i="36"/>
  <c r="IE25" i="36"/>
  <c r="HW25" i="36"/>
  <c r="HO25" i="36"/>
  <c r="HG25" i="36"/>
  <c r="GY25" i="36"/>
  <c r="GQ25" i="36"/>
  <c r="GI25" i="36"/>
  <c r="GA25" i="36"/>
  <c r="FS25" i="36"/>
  <c r="FK25" i="36"/>
  <c r="FC25" i="36"/>
  <c r="EU25" i="36"/>
  <c r="EM25" i="36"/>
  <c r="EE25" i="36"/>
  <c r="DW25" i="36"/>
  <c r="DO25" i="36"/>
  <c r="DG25" i="36"/>
  <c r="CY25" i="36"/>
  <c r="CQ25" i="36"/>
  <c r="CI25" i="36"/>
  <c r="CA25" i="36"/>
  <c r="BS25" i="36"/>
  <c r="BK25" i="36"/>
  <c r="BC25" i="36"/>
  <c r="AU25" i="36"/>
  <c r="AM25" i="36"/>
  <c r="AE25" i="36"/>
  <c r="W25" i="36"/>
  <c r="O25" i="36"/>
  <c r="IM24" i="36"/>
  <c r="IE24" i="36"/>
  <c r="HW24" i="36"/>
  <c r="HO24" i="36"/>
  <c r="HG24" i="36"/>
  <c r="GY24" i="36"/>
  <c r="GQ24" i="36"/>
  <c r="GI24" i="36"/>
  <c r="DT30" i="36"/>
  <c r="DY29" i="36"/>
  <c r="BB29" i="36"/>
  <c r="HV28" i="36"/>
  <c r="FJ28" i="36"/>
  <c r="CX28" i="36"/>
  <c r="AL28" i="36"/>
  <c r="ID27" i="36"/>
  <c r="HJ27" i="36"/>
  <c r="GN27" i="36"/>
  <c r="FR27" i="36"/>
  <c r="EX27" i="36"/>
  <c r="EB27" i="36"/>
  <c r="DF27" i="36"/>
  <c r="CL27" i="36"/>
  <c r="BP27" i="36"/>
  <c r="AT27" i="36"/>
  <c r="Z27" i="36"/>
  <c r="J27" i="36"/>
  <c r="IE26" i="36"/>
  <c r="HU26" i="36"/>
  <c r="HL26" i="36"/>
  <c r="HC26" i="36"/>
  <c r="GT26" i="36"/>
  <c r="GK26" i="36"/>
  <c r="GA26" i="36"/>
  <c r="FR26" i="36"/>
  <c r="FI26" i="36"/>
  <c r="EZ26" i="36"/>
  <c r="EQ26" i="36"/>
  <c r="EH26" i="36"/>
  <c r="DY26" i="36"/>
  <c r="DO26" i="36"/>
  <c r="DF26" i="36"/>
  <c r="CX26" i="36"/>
  <c r="CP26" i="36"/>
  <c r="CH26" i="36"/>
  <c r="BZ26" i="36"/>
  <c r="BR26" i="36"/>
  <c r="BJ26" i="36"/>
  <c r="BB26" i="36"/>
  <c r="AT26" i="36"/>
  <c r="AL26" i="36"/>
  <c r="AD26" i="36"/>
  <c r="V26" i="36"/>
  <c r="N26" i="36"/>
  <c r="IL25" i="36"/>
  <c r="ID25" i="36"/>
  <c r="HV25" i="36"/>
  <c r="HN25" i="36"/>
  <c r="HF25" i="36"/>
  <c r="GX25" i="36"/>
  <c r="GP25" i="36"/>
  <c r="GH25" i="36"/>
  <c r="FZ25" i="36"/>
  <c r="FR25" i="36"/>
  <c r="FJ25" i="36"/>
  <c r="FB25" i="36"/>
  <c r="ET25" i="36"/>
  <c r="EL25" i="36"/>
  <c r="ED25" i="36"/>
  <c r="DV25" i="36"/>
  <c r="DN25" i="36"/>
  <c r="DF25" i="36"/>
  <c r="CX25" i="36"/>
  <c r="CP25" i="36"/>
  <c r="CH25" i="36"/>
  <c r="BZ25" i="36"/>
  <c r="BR25" i="36"/>
  <c r="BJ25" i="36"/>
  <c r="BB25" i="36"/>
  <c r="AT25" i="36"/>
  <c r="AL25" i="36"/>
  <c r="AD25" i="36"/>
  <c r="V25" i="36"/>
  <c r="N25" i="36"/>
  <c r="IL24" i="36"/>
  <c r="ID24" i="36"/>
  <c r="HV24" i="36"/>
  <c r="HN24" i="36"/>
  <c r="HF24" i="36"/>
  <c r="GX24" i="36"/>
  <c r="GP24" i="36"/>
  <c r="GH24" i="36"/>
  <c r="FZ24" i="36"/>
  <c r="CN30" i="36"/>
  <c r="DM29" i="36"/>
  <c r="AT29" i="36"/>
  <c r="HN28" i="36"/>
  <c r="FB28" i="36"/>
  <c r="CP28" i="36"/>
  <c r="AD28" i="36"/>
  <c r="IB27" i="36"/>
  <c r="HF27" i="36"/>
  <c r="GL27" i="36"/>
  <c r="FP27" i="36"/>
  <c r="ET27" i="36"/>
  <c r="DZ27" i="36"/>
  <c r="DD27" i="36"/>
  <c r="CH27" i="36"/>
  <c r="BN27" i="36"/>
  <c r="AR27" i="36"/>
  <c r="V27" i="36"/>
  <c r="I27" i="36"/>
  <c r="ID26" i="36"/>
  <c r="HT26" i="36"/>
  <c r="HK26" i="36"/>
  <c r="HB26" i="36"/>
  <c r="GS26" i="36"/>
  <c r="GI26" i="36"/>
  <c r="FZ26" i="36"/>
  <c r="FQ26" i="36"/>
  <c r="FH26" i="36"/>
  <c r="EY26" i="36"/>
  <c r="EP26" i="36"/>
  <c r="EG26" i="36"/>
  <c r="DW26" i="36"/>
  <c r="DN26" i="36"/>
  <c r="DE26" i="36"/>
  <c r="CW26" i="36"/>
  <c r="CO26" i="36"/>
  <c r="CG26" i="36"/>
  <c r="BY26" i="36"/>
  <c r="BQ26" i="36"/>
  <c r="BI26" i="36"/>
  <c r="BA26" i="36"/>
  <c r="AS26" i="36"/>
  <c r="AK26" i="36"/>
  <c r="AC26" i="36"/>
  <c r="U26" i="36"/>
  <c r="M26" i="36"/>
  <c r="IK25" i="36"/>
  <c r="IC25" i="36"/>
  <c r="HU25" i="36"/>
  <c r="HM25" i="36"/>
  <c r="HE25" i="36"/>
  <c r="GW25" i="36"/>
  <c r="GO25" i="36"/>
  <c r="GG25" i="36"/>
  <c r="FY25" i="36"/>
  <c r="FQ25" i="36"/>
  <c r="FI25" i="36"/>
  <c r="FA25" i="36"/>
  <c r="ES25" i="36"/>
  <c r="EK25" i="36"/>
  <c r="EC25" i="36"/>
  <c r="DU25" i="36"/>
  <c r="DM25" i="36"/>
  <c r="DE25" i="36"/>
  <c r="CW25" i="36"/>
  <c r="CO25" i="36"/>
  <c r="CG25" i="36"/>
  <c r="BY25" i="36"/>
  <c r="BQ25" i="36"/>
  <c r="BI25" i="36"/>
  <c r="BA25" i="36"/>
  <c r="AS25" i="36"/>
  <c r="AK25" i="36"/>
  <c r="AC25" i="36"/>
  <c r="U25" i="36"/>
  <c r="M25" i="36"/>
  <c r="IK24" i="36"/>
  <c r="IC24" i="36"/>
  <c r="HU24" i="36"/>
  <c r="HM24" i="36"/>
  <c r="HE24" i="36"/>
  <c r="GW24" i="36"/>
  <c r="GO24" i="36"/>
  <c r="GG24" i="36"/>
  <c r="BH30" i="36"/>
  <c r="DC29" i="36"/>
  <c r="AL29" i="36"/>
  <c r="HF28" i="36"/>
  <c r="ET28" i="36"/>
  <c r="CH28" i="36"/>
  <c r="V28" i="36"/>
  <c r="HZ27" i="36"/>
  <c r="HD27" i="36"/>
  <c r="GH27" i="36"/>
  <c r="FN27" i="36"/>
  <c r="ER27" i="36"/>
  <c r="DV27" i="36"/>
  <c r="DB27" i="36"/>
  <c r="CF27" i="36"/>
  <c r="BJ27" i="36"/>
  <c r="AP27" i="36"/>
  <c r="T27" i="36"/>
  <c r="IM26" i="36"/>
  <c r="IB26" i="36"/>
  <c r="HS26" i="36"/>
  <c r="HJ26" i="36"/>
  <c r="HA26" i="36"/>
  <c r="GQ26" i="36"/>
  <c r="GH26" i="36"/>
  <c r="FY26" i="36"/>
  <c r="FP26" i="36"/>
  <c r="FG26" i="36"/>
  <c r="EX26" i="36"/>
  <c r="EO26" i="36"/>
  <c r="EE26" i="36"/>
  <c r="DV26" i="36"/>
  <c r="DM26" i="36"/>
  <c r="DD26" i="36"/>
  <c r="CV26" i="36"/>
  <c r="CN26" i="36"/>
  <c r="CF26" i="36"/>
  <c r="BX26" i="36"/>
  <c r="BP26" i="36"/>
  <c r="BH26" i="36"/>
  <c r="AZ26" i="36"/>
  <c r="AR26" i="36"/>
  <c r="AJ26" i="36"/>
  <c r="AB26" i="36"/>
  <c r="T26" i="36"/>
  <c r="L26" i="36"/>
  <c r="IJ25" i="36"/>
  <c r="IB25" i="36"/>
  <c r="HT25" i="36"/>
  <c r="HL25" i="36"/>
  <c r="HD25" i="36"/>
  <c r="GV25" i="36"/>
  <c r="GN25" i="36"/>
  <c r="GF25" i="36"/>
  <c r="FX25" i="36"/>
  <c r="FP25" i="36"/>
  <c r="FH25" i="36"/>
  <c r="EZ25" i="36"/>
  <c r="ER25" i="36"/>
  <c r="EJ25" i="36"/>
  <c r="EB25" i="36"/>
  <c r="DT25" i="36"/>
  <c r="DL25" i="36"/>
  <c r="DD25" i="36"/>
  <c r="CV25" i="36"/>
  <c r="CN25" i="36"/>
  <c r="CF25" i="36"/>
  <c r="BX25" i="36"/>
  <c r="BP25" i="36"/>
  <c r="BH25" i="36"/>
  <c r="AZ25" i="36"/>
  <c r="AR25" i="36"/>
  <c r="AJ25" i="36"/>
  <c r="AB25" i="36"/>
  <c r="T25" i="36"/>
  <c r="L25" i="36"/>
  <c r="IJ24" i="36"/>
  <c r="IB24" i="36"/>
  <c r="HT24" i="36"/>
  <c r="HL24" i="36"/>
  <c r="HD24" i="36"/>
  <c r="AB30" i="36"/>
  <c r="CR29" i="36"/>
  <c r="AD29" i="36"/>
  <c r="GX28" i="36"/>
  <c r="EL28" i="36"/>
  <c r="BZ28" i="36"/>
  <c r="N28" i="36"/>
  <c r="HV27" i="36"/>
  <c r="HB27" i="36"/>
  <c r="GF27" i="36"/>
  <c r="FJ27" i="36"/>
  <c r="EP27" i="36"/>
  <c r="DT27" i="36"/>
  <c r="CX27" i="36"/>
  <c r="CD27" i="36"/>
  <c r="BH27" i="36"/>
  <c r="AL27" i="36"/>
  <c r="R27" i="36"/>
  <c r="IL26" i="36"/>
  <c r="IA26" i="36"/>
  <c r="HR26" i="36"/>
  <c r="HI26" i="36"/>
  <c r="GY26" i="36"/>
  <c r="GP26" i="36"/>
  <c r="GG26" i="36"/>
  <c r="FX26" i="36"/>
  <c r="FO26" i="36"/>
  <c r="FF26" i="36"/>
  <c r="EW26" i="36"/>
  <c r="EM26" i="36"/>
  <c r="ED26" i="36"/>
  <c r="DU26" i="36"/>
  <c r="DL26" i="36"/>
  <c r="DC26" i="36"/>
  <c r="CU26" i="36"/>
  <c r="CM26" i="36"/>
  <c r="CE26" i="36"/>
  <c r="BW26" i="36"/>
  <c r="BO26" i="36"/>
  <c r="BG26" i="36"/>
  <c r="AY26" i="36"/>
  <c r="AQ26" i="36"/>
  <c r="AI26" i="36"/>
  <c r="AA26" i="36"/>
  <c r="S26" i="36"/>
  <c r="K26" i="36"/>
  <c r="II25" i="36"/>
  <c r="IA25" i="36"/>
  <c r="HS25" i="36"/>
  <c r="HK25" i="36"/>
  <c r="HC25" i="36"/>
  <c r="GU25" i="36"/>
  <c r="GM25" i="36"/>
  <c r="GE25" i="36"/>
  <c r="FW25" i="36"/>
  <c r="FO25" i="36"/>
  <c r="FG25" i="36"/>
  <c r="EY25" i="36"/>
  <c r="EQ25" i="36"/>
  <c r="EI25" i="36"/>
  <c r="EA25" i="36"/>
  <c r="DS25" i="36"/>
  <c r="DK25" i="36"/>
  <c r="DC25" i="36"/>
  <c r="CU25" i="36"/>
  <c r="CM25" i="36"/>
  <c r="CE25" i="36"/>
  <c r="BW25" i="36"/>
  <c r="BO25" i="36"/>
  <c r="BG25" i="36"/>
  <c r="AY25" i="36"/>
  <c r="AQ25" i="36"/>
  <c r="AI25" i="36"/>
  <c r="AA25" i="36"/>
  <c r="S25" i="36"/>
  <c r="K25" i="36"/>
  <c r="II24" i="36"/>
  <c r="IA24" i="36"/>
  <c r="HS24" i="36"/>
  <c r="HK24" i="36"/>
  <c r="HC24" i="36"/>
  <c r="GU24" i="36"/>
  <c r="GM24" i="36"/>
  <c r="GE24" i="36"/>
  <c r="IB29" i="36"/>
  <c r="CH29" i="36"/>
  <c r="V29" i="36"/>
  <c r="GP28" i="36"/>
  <c r="ED28" i="36"/>
  <c r="BR28" i="36"/>
  <c r="L28" i="36"/>
  <c r="HT27" i="36"/>
  <c r="GX27" i="36"/>
  <c r="GD27" i="36"/>
  <c r="FH27" i="36"/>
  <c r="EL27" i="36"/>
  <c r="DR27" i="36"/>
  <c r="CV27" i="36"/>
  <c r="BZ27" i="36"/>
  <c r="BF27" i="36"/>
  <c r="AJ27" i="36"/>
  <c r="Q27" i="36"/>
  <c r="IJ26" i="36"/>
  <c r="HZ26" i="36"/>
  <c r="HQ26" i="36"/>
  <c r="HG26" i="36"/>
  <c r="GX26" i="36"/>
  <c r="GO26" i="36"/>
  <c r="GF26" i="36"/>
  <c r="FW26" i="36"/>
  <c r="FN26" i="36"/>
  <c r="FE26" i="36"/>
  <c r="EU26" i="36"/>
  <c r="EL26" i="36"/>
  <c r="EC26" i="36"/>
  <c r="DT26" i="36"/>
  <c r="DK26" i="36"/>
  <c r="DB26" i="36"/>
  <c r="CT26" i="36"/>
  <c r="CL26" i="36"/>
  <c r="CD26" i="36"/>
  <c r="BV26" i="36"/>
  <c r="BN26" i="36"/>
  <c r="BF26" i="36"/>
  <c r="AX26" i="36"/>
  <c r="AP26" i="36"/>
  <c r="AH26" i="36"/>
  <c r="Z26" i="36"/>
  <c r="R26" i="36"/>
  <c r="J26" i="36"/>
  <c r="IH25" i="36"/>
  <c r="HZ25" i="36"/>
  <c r="HR25" i="36"/>
  <c r="HJ25" i="36"/>
  <c r="HB25" i="36"/>
  <c r="GT25" i="36"/>
  <c r="GL25" i="36"/>
  <c r="GD25" i="36"/>
  <c r="FV25" i="36"/>
  <c r="FN25" i="36"/>
  <c r="FF25" i="36"/>
  <c r="EX25" i="36"/>
  <c r="EP25" i="36"/>
  <c r="EH25" i="36"/>
  <c r="DZ25" i="36"/>
  <c r="DR25" i="36"/>
  <c r="DJ25" i="36"/>
  <c r="DB25" i="36"/>
  <c r="CT25" i="36"/>
  <c r="CL25" i="36"/>
  <c r="CD25" i="36"/>
  <c r="BV25" i="36"/>
  <c r="BN25" i="36"/>
  <c r="BF25" i="36"/>
  <c r="AX25" i="36"/>
  <c r="AP25" i="36"/>
  <c r="AH25" i="36"/>
  <c r="Z25" i="36"/>
  <c r="R25" i="36"/>
  <c r="J25" i="36"/>
  <c r="IH24" i="36"/>
  <c r="HZ24" i="36"/>
  <c r="GV29" i="36"/>
  <c r="BZ29" i="36"/>
  <c r="N29" i="36"/>
  <c r="GH28" i="36"/>
  <c r="DV28" i="36"/>
  <c r="BJ28" i="36"/>
  <c r="IL27" i="36"/>
  <c r="HR27" i="36"/>
  <c r="GV27" i="36"/>
  <c r="FZ27" i="36"/>
  <c r="FF27" i="36"/>
  <c r="EJ27" i="36"/>
  <c r="DN27" i="36"/>
  <c r="CT27" i="36"/>
  <c r="BX27" i="36"/>
  <c r="BB27" i="36"/>
  <c r="AH27" i="36"/>
  <c r="O27" i="36"/>
  <c r="II26" i="36"/>
  <c r="HY26" i="36"/>
  <c r="HO26" i="36"/>
  <c r="HF26" i="36"/>
  <c r="GW26" i="36"/>
  <c r="GN26" i="36"/>
  <c r="GE26" i="36"/>
  <c r="FV26" i="36"/>
  <c r="FM26" i="36"/>
  <c r="FC26" i="36"/>
  <c r="ET26" i="36"/>
  <c r="EK26" i="36"/>
  <c r="EB26" i="36"/>
  <c r="DS26" i="36"/>
  <c r="DJ26" i="36"/>
  <c r="DA26" i="36"/>
  <c r="CS26" i="36"/>
  <c r="CK26" i="36"/>
  <c r="CC26" i="36"/>
  <c r="BU26" i="36"/>
  <c r="BM26" i="36"/>
  <c r="BE26" i="36"/>
  <c r="AW26" i="36"/>
  <c r="AO26" i="36"/>
  <c r="AG26" i="36"/>
  <c r="Y26" i="36"/>
  <c r="Q26" i="36"/>
  <c r="I26" i="36"/>
  <c r="IG25" i="36"/>
  <c r="HY25" i="36"/>
  <c r="HQ25" i="36"/>
  <c r="HI25" i="36"/>
  <c r="HA25" i="36"/>
  <c r="GS25" i="36"/>
  <c r="GK25" i="36"/>
  <c r="GC25" i="36"/>
  <c r="FU25" i="36"/>
  <c r="FM25" i="36"/>
  <c r="FE25" i="36"/>
  <c r="EW25" i="36"/>
  <c r="EO25" i="36"/>
  <c r="EG25" i="36"/>
  <c r="DY25" i="36"/>
  <c r="DQ25" i="36"/>
  <c r="DI25" i="36"/>
  <c r="DA25" i="36"/>
  <c r="CS25" i="36"/>
  <c r="CK25" i="36"/>
  <c r="CC25" i="36"/>
  <c r="BU25" i="36"/>
  <c r="BM25" i="36"/>
  <c r="BE25" i="36"/>
  <c r="AW25" i="36"/>
  <c r="AO25" i="36"/>
  <c r="AG25" i="36"/>
  <c r="Y25" i="36"/>
  <c r="Q25" i="36"/>
  <c r="I25" i="36"/>
  <c r="IG24" i="36"/>
  <c r="HY24" i="36"/>
  <c r="HQ24" i="36"/>
  <c r="HI24" i="36"/>
  <c r="HA24" i="36"/>
  <c r="FP29" i="36"/>
  <c r="GT27" i="36"/>
  <c r="AD27" i="36"/>
  <c r="GD26" i="36"/>
  <c r="DI26" i="36"/>
  <c r="AV26" i="36"/>
  <c r="HP25" i="36"/>
  <c r="FD25" i="36"/>
  <c r="CR25" i="36"/>
  <c r="AF25" i="36"/>
  <c r="HJ24" i="36"/>
  <c r="GN24" i="36"/>
  <c r="GA24" i="36"/>
  <c r="FR24" i="36"/>
  <c r="FJ24" i="36"/>
  <c r="FB24" i="36"/>
  <c r="ET24" i="36"/>
  <c r="EL24" i="36"/>
  <c r="ED24" i="36"/>
  <c r="DV24" i="36"/>
  <c r="DN24" i="36"/>
  <c r="DF24" i="36"/>
  <c r="CX24" i="36"/>
  <c r="CP24" i="36"/>
  <c r="CH24" i="36"/>
  <c r="BZ24" i="36"/>
  <c r="BR24" i="36"/>
  <c r="BJ24" i="36"/>
  <c r="BB24" i="36"/>
  <c r="AT24" i="36"/>
  <c r="AL24" i="36"/>
  <c r="AD24" i="36"/>
  <c r="V24" i="36"/>
  <c r="N24" i="36"/>
  <c r="IL23" i="36"/>
  <c r="ID23" i="36"/>
  <c r="HV23" i="36"/>
  <c r="HN23" i="36"/>
  <c r="HF23" i="36"/>
  <c r="GX23" i="36"/>
  <c r="GP23" i="36"/>
  <c r="GH23" i="36"/>
  <c r="FZ23" i="36"/>
  <c r="FR23" i="36"/>
  <c r="FJ23" i="36"/>
  <c r="FB23" i="36"/>
  <c r="ET23" i="36"/>
  <c r="EL23" i="36"/>
  <c r="ED23" i="36"/>
  <c r="DV23" i="36"/>
  <c r="DN23" i="36"/>
  <c r="DF23" i="36"/>
  <c r="CX23" i="36"/>
  <c r="CP23" i="36"/>
  <c r="CH23" i="36"/>
  <c r="BZ23" i="36"/>
  <c r="BR23" i="36"/>
  <c r="BJ23" i="36"/>
  <c r="BB23" i="36"/>
  <c r="AT23" i="36"/>
  <c r="AL23" i="36"/>
  <c r="AD23" i="36"/>
  <c r="V23" i="36"/>
  <c r="N23" i="36"/>
  <c r="IL21" i="36"/>
  <c r="ID21" i="36"/>
  <c r="HV21" i="36"/>
  <c r="HN21" i="36"/>
  <c r="HF21" i="36"/>
  <c r="GX21" i="36"/>
  <c r="GP21" i="36"/>
  <c r="GH21" i="36"/>
  <c r="FZ21" i="36"/>
  <c r="FR21" i="36"/>
  <c r="FJ21" i="36"/>
  <c r="FB21" i="36"/>
  <c r="ET21" i="36"/>
  <c r="EL21" i="36"/>
  <c r="ED21" i="36"/>
  <c r="DV21" i="36"/>
  <c r="DN21" i="36"/>
  <c r="DF21" i="36"/>
  <c r="CX21" i="36"/>
  <c r="CP21" i="36"/>
  <c r="CH21" i="36"/>
  <c r="BR29" i="36"/>
  <c r="FX27" i="36"/>
  <c r="N27" i="36"/>
  <c r="FU26" i="36"/>
  <c r="CZ26" i="36"/>
  <c r="AN26" i="36"/>
  <c r="HH25" i="36"/>
  <c r="EV25" i="36"/>
  <c r="CJ25" i="36"/>
  <c r="X25" i="36"/>
  <c r="HH24" i="36"/>
  <c r="GL24" i="36"/>
  <c r="FY24" i="36"/>
  <c r="FQ24" i="36"/>
  <c r="FI24" i="36"/>
  <c r="FA24" i="36"/>
  <c r="ES24" i="36"/>
  <c r="EK24" i="36"/>
  <c r="EC24" i="36"/>
  <c r="DU24" i="36"/>
  <c r="DM24" i="36"/>
  <c r="DE24" i="36"/>
  <c r="CW24" i="36"/>
  <c r="CO24" i="36"/>
  <c r="CG24" i="36"/>
  <c r="BY24" i="36"/>
  <c r="BQ24" i="36"/>
  <c r="BI24" i="36"/>
  <c r="BA24" i="36"/>
  <c r="AS24" i="36"/>
  <c r="AK24" i="36"/>
  <c r="AC24" i="36"/>
  <c r="U24" i="36"/>
  <c r="M24" i="36"/>
  <c r="IK23" i="36"/>
  <c r="IC23" i="36"/>
  <c r="HU23" i="36"/>
  <c r="HM23" i="36"/>
  <c r="HE23" i="36"/>
  <c r="GW23" i="36"/>
  <c r="GO23" i="36"/>
  <c r="GG23" i="36"/>
  <c r="FY23" i="36"/>
  <c r="FQ23" i="36"/>
  <c r="FI23" i="36"/>
  <c r="FA23" i="36"/>
  <c r="ES23" i="36"/>
  <c r="EK23" i="36"/>
  <c r="EC23" i="36"/>
  <c r="DU23" i="36"/>
  <c r="DM23" i="36"/>
  <c r="DE23" i="36"/>
  <c r="CW23" i="36"/>
  <c r="CO23" i="36"/>
  <c r="CG23" i="36"/>
  <c r="BY23" i="36"/>
  <c r="BQ23" i="36"/>
  <c r="BI23" i="36"/>
  <c r="BA23" i="36"/>
  <c r="AS23" i="36"/>
  <c r="AK23" i="36"/>
  <c r="AC23" i="36"/>
  <c r="U23" i="36"/>
  <c r="M23" i="36"/>
  <c r="IK21" i="36"/>
  <c r="IC21" i="36"/>
  <c r="HU21" i="36"/>
  <c r="HM21" i="36"/>
  <c r="HE21" i="36"/>
  <c r="GW21" i="36"/>
  <c r="GO21" i="36"/>
  <c r="GG21" i="36"/>
  <c r="FY21" i="36"/>
  <c r="FQ21" i="36"/>
  <c r="FI21" i="36"/>
  <c r="FA21" i="36"/>
  <c r="ES21" i="36"/>
  <c r="EK21" i="36"/>
  <c r="EC21" i="36"/>
  <c r="DU21" i="36"/>
  <c r="DM21" i="36"/>
  <c r="DE21" i="36"/>
  <c r="CW21" i="36"/>
  <c r="CO21" i="36"/>
  <c r="CG21" i="36"/>
  <c r="BY21" i="36"/>
  <c r="BQ21" i="36"/>
  <c r="BI21" i="36"/>
  <c r="BA21" i="36"/>
  <c r="AS21" i="36"/>
  <c r="AK21" i="36"/>
  <c r="AC21" i="36"/>
  <c r="U21" i="36"/>
  <c r="M21" i="36"/>
  <c r="IK20" i="36"/>
  <c r="IC20" i="36"/>
  <c r="HU20" i="36"/>
  <c r="HM20" i="36"/>
  <c r="HE20" i="36"/>
  <c r="GW20" i="36"/>
  <c r="GO20" i="36"/>
  <c r="GG20" i="36"/>
  <c r="FY20" i="36"/>
  <c r="FQ20" i="36"/>
  <c r="FI20" i="36"/>
  <c r="FA20" i="36"/>
  <c r="ES20" i="36"/>
  <c r="EK20" i="36"/>
  <c r="EC20" i="36"/>
  <c r="DU20" i="36"/>
  <c r="DM20" i="36"/>
  <c r="DE20" i="36"/>
  <c r="CW20" i="36"/>
  <c r="CO20" i="36"/>
  <c r="CG20" i="36"/>
  <c r="BY20" i="36"/>
  <c r="BQ20" i="36"/>
  <c r="BI20" i="36"/>
  <c r="BA20" i="36"/>
  <c r="AS20" i="36"/>
  <c r="AK20" i="36"/>
  <c r="AC20" i="36"/>
  <c r="U20" i="36"/>
  <c r="IL28" i="36"/>
  <c r="FB27" i="36"/>
  <c r="IH26" i="36"/>
  <c r="FK26" i="36"/>
  <c r="CR26" i="36"/>
  <c r="AF26" i="36"/>
  <c r="GZ25" i="36"/>
  <c r="EN25" i="36"/>
  <c r="CB25" i="36"/>
  <c r="P25" i="36"/>
  <c r="HB24" i="36"/>
  <c r="GK24" i="36"/>
  <c r="FX24" i="36"/>
  <c r="FP24" i="36"/>
  <c r="FH24" i="36"/>
  <c r="EZ24" i="36"/>
  <c r="ER24" i="36"/>
  <c r="EJ24" i="36"/>
  <c r="EB24" i="36"/>
  <c r="DT24" i="36"/>
  <c r="DL24" i="36"/>
  <c r="DD24" i="36"/>
  <c r="CV24" i="36"/>
  <c r="CN24" i="36"/>
  <c r="CF24" i="36"/>
  <c r="BX24" i="36"/>
  <c r="BP24" i="36"/>
  <c r="BH24" i="36"/>
  <c r="AZ24" i="36"/>
  <c r="AR24" i="36"/>
  <c r="AJ24" i="36"/>
  <c r="AB24" i="36"/>
  <c r="T24" i="36"/>
  <c r="L24" i="36"/>
  <c r="IJ23" i="36"/>
  <c r="IB23" i="36"/>
  <c r="HT23" i="36"/>
  <c r="HL23" i="36"/>
  <c r="HD23" i="36"/>
  <c r="GV23" i="36"/>
  <c r="GN23" i="36"/>
  <c r="GF23" i="36"/>
  <c r="FX23" i="36"/>
  <c r="FP23" i="36"/>
  <c r="FH23" i="36"/>
  <c r="EZ23" i="36"/>
  <c r="ER23" i="36"/>
  <c r="EJ23" i="36"/>
  <c r="EB23" i="36"/>
  <c r="DT23" i="36"/>
  <c r="DL23" i="36"/>
  <c r="DD23" i="36"/>
  <c r="CV23" i="36"/>
  <c r="CN23" i="36"/>
  <c r="CF23" i="36"/>
  <c r="BX23" i="36"/>
  <c r="BP23" i="36"/>
  <c r="BH23" i="36"/>
  <c r="AZ23" i="36"/>
  <c r="AR23" i="36"/>
  <c r="AJ23" i="36"/>
  <c r="AB23" i="36"/>
  <c r="T23" i="36"/>
  <c r="L23" i="36"/>
  <c r="IJ21" i="36"/>
  <c r="IB21" i="36"/>
  <c r="HT21" i="36"/>
  <c r="HL21" i="36"/>
  <c r="HD21" i="36"/>
  <c r="GV21" i="36"/>
  <c r="GN21" i="36"/>
  <c r="GF21" i="36"/>
  <c r="FX21" i="36"/>
  <c r="FP21" i="36"/>
  <c r="FH21" i="36"/>
  <c r="EZ21" i="36"/>
  <c r="ER21" i="36"/>
  <c r="EJ21" i="36"/>
  <c r="EB21" i="36"/>
  <c r="DT21" i="36"/>
  <c r="DL21" i="36"/>
  <c r="DD21" i="36"/>
  <c r="CV21" i="36"/>
  <c r="CN21" i="36"/>
  <c r="CF21" i="36"/>
  <c r="BX21" i="36"/>
  <c r="FZ28" i="36"/>
  <c r="EH27" i="36"/>
  <c r="HW26" i="36"/>
  <c r="FB26" i="36"/>
  <c r="CJ26" i="36"/>
  <c r="X26" i="36"/>
  <c r="GR25" i="36"/>
  <c r="EF25" i="36"/>
  <c r="BT25" i="36"/>
  <c r="H25" i="36"/>
  <c r="GZ24" i="36"/>
  <c r="GJ24" i="36"/>
  <c r="FW24" i="36"/>
  <c r="FO24" i="36"/>
  <c r="FG24" i="36"/>
  <c r="EY24" i="36"/>
  <c r="EQ24" i="36"/>
  <c r="EI24" i="36"/>
  <c r="EA24" i="36"/>
  <c r="DS24" i="36"/>
  <c r="DK24" i="36"/>
  <c r="DC24" i="36"/>
  <c r="CU24" i="36"/>
  <c r="CM24" i="36"/>
  <c r="CE24" i="36"/>
  <c r="BW24" i="36"/>
  <c r="BO24" i="36"/>
  <c r="BG24" i="36"/>
  <c r="AY24" i="36"/>
  <c r="AQ24" i="36"/>
  <c r="AI24" i="36"/>
  <c r="AA24" i="36"/>
  <c r="S24" i="36"/>
  <c r="K24" i="36"/>
  <c r="II23" i="36"/>
  <c r="IA23" i="36"/>
  <c r="HS23" i="36"/>
  <c r="HK23" i="36"/>
  <c r="HC23" i="36"/>
  <c r="GU23" i="36"/>
  <c r="GM23" i="36"/>
  <c r="GE23" i="36"/>
  <c r="FW23" i="36"/>
  <c r="FO23" i="36"/>
  <c r="FG23" i="36"/>
  <c r="EY23" i="36"/>
  <c r="EQ23" i="36"/>
  <c r="EI23" i="36"/>
  <c r="EA23" i="36"/>
  <c r="DS23" i="36"/>
  <c r="DK23" i="36"/>
  <c r="DC23" i="36"/>
  <c r="CU23" i="36"/>
  <c r="CM23" i="36"/>
  <c r="CE23" i="36"/>
  <c r="BW23" i="36"/>
  <c r="BO23" i="36"/>
  <c r="BG23" i="36"/>
  <c r="AY23" i="36"/>
  <c r="AQ23" i="36"/>
  <c r="AI23" i="36"/>
  <c r="AA23" i="36"/>
  <c r="S23" i="36"/>
  <c r="K23" i="36"/>
  <c r="II21" i="36"/>
  <c r="IA21" i="36"/>
  <c r="HS21" i="36"/>
  <c r="HK21" i="36"/>
  <c r="HC21" i="36"/>
  <c r="GU21" i="36"/>
  <c r="GM21" i="36"/>
  <c r="GE21" i="36"/>
  <c r="FW21" i="36"/>
  <c r="FO21" i="36"/>
  <c r="FG21" i="36"/>
  <c r="EY21" i="36"/>
  <c r="EQ21" i="36"/>
  <c r="EI21" i="36"/>
  <c r="EA21" i="36"/>
  <c r="DS21" i="36"/>
  <c r="DK21" i="36"/>
  <c r="DC21" i="36"/>
  <c r="CU21" i="36"/>
  <c r="CM21" i="36"/>
  <c r="CE21" i="36"/>
  <c r="BW21" i="36"/>
  <c r="BO21" i="36"/>
  <c r="BG21" i="36"/>
  <c r="AY21" i="36"/>
  <c r="AQ21" i="36"/>
  <c r="AI21" i="36"/>
  <c r="AA21" i="36"/>
  <c r="S21" i="36"/>
  <c r="K21" i="36"/>
  <c r="II20" i="36"/>
  <c r="IA20" i="36"/>
  <c r="HS20" i="36"/>
  <c r="HK20" i="36"/>
  <c r="HC20" i="36"/>
  <c r="GU20" i="36"/>
  <c r="GM20" i="36"/>
  <c r="GE20" i="36"/>
  <c r="FW20" i="36"/>
  <c r="FO20" i="36"/>
  <c r="FG20" i="36"/>
  <c r="EY20" i="36"/>
  <c r="EQ20" i="36"/>
  <c r="EI20" i="36"/>
  <c r="EA20" i="36"/>
  <c r="DS20" i="36"/>
  <c r="DK20" i="36"/>
  <c r="DC20" i="36"/>
  <c r="CU20" i="36"/>
  <c r="CM20" i="36"/>
  <c r="CE20" i="36"/>
  <c r="BW20" i="36"/>
  <c r="BO20" i="36"/>
  <c r="BG20" i="36"/>
  <c r="AY20" i="36"/>
  <c r="DN28" i="36"/>
  <c r="DL27" i="36"/>
  <c r="HN26" i="36"/>
  <c r="ES26" i="36"/>
  <c r="CB26" i="36"/>
  <c r="P26" i="36"/>
  <c r="GJ25" i="36"/>
  <c r="DX25" i="36"/>
  <c r="BL25" i="36"/>
  <c r="IF24" i="36"/>
  <c r="GV24" i="36"/>
  <c r="GF24" i="36"/>
  <c r="FV24" i="36"/>
  <c r="FN24" i="36"/>
  <c r="FF24" i="36"/>
  <c r="EX24" i="36"/>
  <c r="EP24" i="36"/>
  <c r="EH24" i="36"/>
  <c r="DZ24" i="36"/>
  <c r="DR24" i="36"/>
  <c r="DJ24" i="36"/>
  <c r="DB24" i="36"/>
  <c r="CT24" i="36"/>
  <c r="CL24" i="36"/>
  <c r="CD24" i="36"/>
  <c r="BV24" i="36"/>
  <c r="BN24" i="36"/>
  <c r="BF24" i="36"/>
  <c r="AX24" i="36"/>
  <c r="AP24" i="36"/>
  <c r="AH24" i="36"/>
  <c r="Z24" i="36"/>
  <c r="R24" i="36"/>
  <c r="J24" i="36"/>
  <c r="IH23" i="36"/>
  <c r="HZ23" i="36"/>
  <c r="HR23" i="36"/>
  <c r="HJ23" i="36"/>
  <c r="HB23" i="36"/>
  <c r="GT23" i="36"/>
  <c r="GL23" i="36"/>
  <c r="GD23" i="36"/>
  <c r="FV23" i="36"/>
  <c r="FN23" i="36"/>
  <c r="FF23" i="36"/>
  <c r="EX23" i="36"/>
  <c r="EP23" i="36"/>
  <c r="EH23" i="36"/>
  <c r="DZ23" i="36"/>
  <c r="DR23" i="36"/>
  <c r="DJ23" i="36"/>
  <c r="DB23" i="36"/>
  <c r="CT23" i="36"/>
  <c r="CL23" i="36"/>
  <c r="CD23" i="36"/>
  <c r="BV23" i="36"/>
  <c r="BN23" i="36"/>
  <c r="BF23" i="36"/>
  <c r="AX23" i="36"/>
  <c r="AP23" i="36"/>
  <c r="AH23" i="36"/>
  <c r="Z23" i="36"/>
  <c r="R23" i="36"/>
  <c r="J23" i="36"/>
  <c r="IH21" i="36"/>
  <c r="HZ21" i="36"/>
  <c r="HR21" i="36"/>
  <c r="HJ21" i="36"/>
  <c r="HB21" i="36"/>
  <c r="GT21" i="36"/>
  <c r="GL21" i="36"/>
  <c r="GD21" i="36"/>
  <c r="FV21" i="36"/>
  <c r="FN21" i="36"/>
  <c r="FF21" i="36"/>
  <c r="EX21" i="36"/>
  <c r="EP21" i="36"/>
  <c r="EH21" i="36"/>
  <c r="DZ21" i="36"/>
  <c r="DR21" i="36"/>
  <c r="DJ21" i="36"/>
  <c r="DB21" i="36"/>
  <c r="CT21" i="36"/>
  <c r="CL21" i="36"/>
  <c r="CD21" i="36"/>
  <c r="BV21" i="36"/>
  <c r="BN21" i="36"/>
  <c r="BF21" i="36"/>
  <c r="AX21" i="36"/>
  <c r="AP21" i="36"/>
  <c r="AH21" i="36"/>
  <c r="Z21" i="36"/>
  <c r="R21" i="36"/>
  <c r="J21" i="36"/>
  <c r="IH20" i="36"/>
  <c r="HZ20" i="36"/>
  <c r="HR20" i="36"/>
  <c r="HJ20" i="36"/>
  <c r="HB20" i="36"/>
  <c r="GT20" i="36"/>
  <c r="GL20" i="36"/>
  <c r="GD20" i="36"/>
  <c r="FV20" i="36"/>
  <c r="FN20" i="36"/>
  <c r="FF20" i="36"/>
  <c r="EX20" i="36"/>
  <c r="EP20" i="36"/>
  <c r="EH20" i="36"/>
  <c r="DZ20" i="36"/>
  <c r="DR20" i="36"/>
  <c r="DJ20" i="36"/>
  <c r="DB20" i="36"/>
  <c r="CT20" i="36"/>
  <c r="CL20" i="36"/>
  <c r="CD20" i="36"/>
  <c r="BV20" i="36"/>
  <c r="BN20" i="36"/>
  <c r="BF20" i="36"/>
  <c r="AX20" i="36"/>
  <c r="AP20" i="36"/>
  <c r="AH20" i="36"/>
  <c r="Z20" i="36"/>
  <c r="BB28" i="36"/>
  <c r="CP27" i="36"/>
  <c r="HE26" i="36"/>
  <c r="EJ26" i="36"/>
  <c r="BT26" i="36"/>
  <c r="H26" i="36"/>
  <c r="GB25" i="36"/>
  <c r="DP25" i="36"/>
  <c r="BD25" i="36"/>
  <c r="HX24" i="36"/>
  <c r="GT24" i="36"/>
  <c r="GD24" i="36"/>
  <c r="FU24" i="36"/>
  <c r="FM24" i="36"/>
  <c r="FE24" i="36"/>
  <c r="EW24" i="36"/>
  <c r="EO24" i="36"/>
  <c r="EG24" i="36"/>
  <c r="DY24" i="36"/>
  <c r="DQ24" i="36"/>
  <c r="DI24" i="36"/>
  <c r="DA24" i="36"/>
  <c r="CS24" i="36"/>
  <c r="CK24" i="36"/>
  <c r="CC24" i="36"/>
  <c r="BU24" i="36"/>
  <c r="BM24" i="36"/>
  <c r="BE24" i="36"/>
  <c r="AW24" i="36"/>
  <c r="AO24" i="36"/>
  <c r="AG24" i="36"/>
  <c r="Y24" i="36"/>
  <c r="Q24" i="36"/>
  <c r="I24" i="36"/>
  <c r="IG23" i="36"/>
  <c r="HY23" i="36"/>
  <c r="HQ23" i="36"/>
  <c r="HI23" i="36"/>
  <c r="HA23" i="36"/>
  <c r="GS23" i="36"/>
  <c r="GK23" i="36"/>
  <c r="GC23" i="36"/>
  <c r="FU23" i="36"/>
  <c r="FM23" i="36"/>
  <c r="FE23" i="36"/>
  <c r="EW23" i="36"/>
  <c r="EO23" i="36"/>
  <c r="EG23" i="36"/>
  <c r="DY23" i="36"/>
  <c r="DQ23" i="36"/>
  <c r="DI23" i="36"/>
  <c r="DA23" i="36"/>
  <c r="CS23" i="36"/>
  <c r="CK23" i="36"/>
  <c r="CC23" i="36"/>
  <c r="BU23" i="36"/>
  <c r="BM23" i="36"/>
  <c r="BE23" i="36"/>
  <c r="AW23" i="36"/>
  <c r="AO23" i="36"/>
  <c r="AG23" i="36"/>
  <c r="Y23" i="36"/>
  <c r="Q23" i="36"/>
  <c r="I23" i="36"/>
  <c r="IG21" i="36"/>
  <c r="HY21" i="36"/>
  <c r="HQ21" i="36"/>
  <c r="HI21" i="36"/>
  <c r="HA21" i="36"/>
  <c r="GS21" i="36"/>
  <c r="GK21" i="36"/>
  <c r="GC21" i="36"/>
  <c r="FU21" i="36"/>
  <c r="FM21" i="36"/>
  <c r="FE21" i="36"/>
  <c r="EW21" i="36"/>
  <c r="EO21" i="36"/>
  <c r="EG21" i="36"/>
  <c r="DY21" i="36"/>
  <c r="DQ21" i="36"/>
  <c r="DI21" i="36"/>
  <c r="DA21" i="36"/>
  <c r="CS21" i="36"/>
  <c r="CK21" i="36"/>
  <c r="CC21" i="36"/>
  <c r="BU21" i="36"/>
  <c r="BM21" i="36"/>
  <c r="BE21" i="36"/>
  <c r="AW21" i="36"/>
  <c r="AO21" i="36"/>
  <c r="AG21" i="36"/>
  <c r="Y21" i="36"/>
  <c r="Q21" i="36"/>
  <c r="I21" i="36"/>
  <c r="IG20" i="36"/>
  <c r="HY20" i="36"/>
  <c r="HQ20" i="36"/>
  <c r="HI20" i="36"/>
  <c r="HA20" i="36"/>
  <c r="GS20" i="36"/>
  <c r="GK20" i="36"/>
  <c r="GC20" i="36"/>
  <c r="FU20" i="36"/>
  <c r="FM20" i="36"/>
  <c r="FE20" i="36"/>
  <c r="EW20" i="36"/>
  <c r="EO20" i="36"/>
  <c r="EG20" i="36"/>
  <c r="DY20" i="36"/>
  <c r="DQ20" i="36"/>
  <c r="DI20" i="36"/>
  <c r="DA20" i="36"/>
  <c r="CS20" i="36"/>
  <c r="CK20" i="36"/>
  <c r="CC20" i="36"/>
  <c r="BU20" i="36"/>
  <c r="BM20" i="36"/>
  <c r="BE20" i="36"/>
  <c r="AW20" i="36"/>
  <c r="AO20" i="36"/>
  <c r="AG20" i="36"/>
  <c r="Y20" i="36"/>
  <c r="Q20" i="36"/>
  <c r="I20" i="36"/>
  <c r="IG19" i="36"/>
  <c r="HY19" i="36"/>
  <c r="HQ19" i="36"/>
  <c r="HI19" i="36"/>
  <c r="HA19" i="36"/>
  <c r="GS19" i="36"/>
  <c r="GK19" i="36"/>
  <c r="GC19" i="36"/>
  <c r="FU19" i="36"/>
  <c r="FM19" i="36"/>
  <c r="FE19" i="36"/>
  <c r="HN27" i="36"/>
  <c r="AZ27" i="36"/>
  <c r="GM26" i="36"/>
  <c r="DR26" i="36"/>
  <c r="BD26" i="36"/>
  <c r="HX25" i="36"/>
  <c r="FL25" i="36"/>
  <c r="CZ25" i="36"/>
  <c r="AN25" i="36"/>
  <c r="HP24" i="36"/>
  <c r="GR24" i="36"/>
  <c r="GB24" i="36"/>
  <c r="FS24" i="36"/>
  <c r="FK24" i="36"/>
  <c r="FC24" i="36"/>
  <c r="EU24" i="36"/>
  <c r="EM24" i="36"/>
  <c r="EE24" i="36"/>
  <c r="DW24" i="36"/>
  <c r="DO24" i="36"/>
  <c r="DG24" i="36"/>
  <c r="CY24" i="36"/>
  <c r="CQ24" i="36"/>
  <c r="CI24" i="36"/>
  <c r="CA24" i="36"/>
  <c r="BS24" i="36"/>
  <c r="BK24" i="36"/>
  <c r="BC24" i="36"/>
  <c r="AU24" i="36"/>
  <c r="AM24" i="36"/>
  <c r="AE24" i="36"/>
  <c r="W24" i="36"/>
  <c r="O24" i="36"/>
  <c r="IM23" i="36"/>
  <c r="IE23" i="36"/>
  <c r="HW23" i="36"/>
  <c r="HO23" i="36"/>
  <c r="HG23" i="36"/>
  <c r="GY23" i="36"/>
  <c r="GQ23" i="36"/>
  <c r="GI23" i="36"/>
  <c r="GA23" i="36"/>
  <c r="FS23" i="36"/>
  <c r="FK23" i="36"/>
  <c r="FC23" i="36"/>
  <c r="EU23" i="36"/>
  <c r="EM23" i="36"/>
  <c r="EE23" i="36"/>
  <c r="DW23" i="36"/>
  <c r="DO23" i="36"/>
  <c r="DG23" i="36"/>
  <c r="CY23" i="36"/>
  <c r="CQ23" i="36"/>
  <c r="CI23" i="36"/>
  <c r="CA23" i="36"/>
  <c r="BS23" i="36"/>
  <c r="BK23" i="36"/>
  <c r="BC23" i="36"/>
  <c r="AU23" i="36"/>
  <c r="AM23" i="36"/>
  <c r="AE23" i="36"/>
  <c r="W23" i="36"/>
  <c r="O23" i="36"/>
  <c r="IM21" i="36"/>
  <c r="IE21" i="36"/>
  <c r="HW21" i="36"/>
  <c r="HO21" i="36"/>
  <c r="HG21" i="36"/>
  <c r="GY21" i="36"/>
  <c r="GQ21" i="36"/>
  <c r="GI21" i="36"/>
  <c r="GA21" i="36"/>
  <c r="FS21" i="36"/>
  <c r="FK21" i="36"/>
  <c r="FC21" i="36"/>
  <c r="EU21" i="36"/>
  <c r="EM21" i="36"/>
  <c r="EE21" i="36"/>
  <c r="DW21" i="36"/>
  <c r="DO21" i="36"/>
  <c r="DG21" i="36"/>
  <c r="CY21" i="36"/>
  <c r="CQ21" i="36"/>
  <c r="CI21" i="36"/>
  <c r="CA21" i="36"/>
  <c r="BS21" i="36"/>
  <c r="BK21" i="36"/>
  <c r="BC21" i="36"/>
  <c r="AU21" i="36"/>
  <c r="AM21" i="36"/>
  <c r="AE21" i="36"/>
  <c r="W21" i="36"/>
  <c r="O21" i="36"/>
  <c r="IM20" i="36"/>
  <c r="IE20" i="36"/>
  <c r="HW20" i="36"/>
  <c r="HO20" i="36"/>
  <c r="HG20" i="36"/>
  <c r="GY20" i="36"/>
  <c r="GQ20" i="36"/>
  <c r="GI20" i="36"/>
  <c r="GA20" i="36"/>
  <c r="FS20" i="36"/>
  <c r="FK20" i="36"/>
  <c r="FC20" i="36"/>
  <c r="EU20" i="36"/>
  <c r="EM20" i="36"/>
  <c r="EE20" i="36"/>
  <c r="DW20" i="36"/>
  <c r="DO20" i="36"/>
  <c r="DG20" i="36"/>
  <c r="CY20" i="36"/>
  <c r="CQ20" i="36"/>
  <c r="CI20" i="36"/>
  <c r="CA20" i="36"/>
  <c r="BS20" i="36"/>
  <c r="BK20" i="36"/>
  <c r="BC20" i="36"/>
  <c r="AU20" i="36"/>
  <c r="AM20" i="36"/>
  <c r="AE20" i="36"/>
  <c r="W20" i="36"/>
  <c r="IJ27" i="36"/>
  <c r="AV25" i="36"/>
  <c r="EN24" i="36"/>
  <c r="CB24" i="36"/>
  <c r="P24" i="36"/>
  <c r="GJ23" i="36"/>
  <c r="DX23" i="36"/>
  <c r="BL23" i="36"/>
  <c r="IF21" i="36"/>
  <c r="FT21" i="36"/>
  <c r="DH21" i="36"/>
  <c r="BP21" i="36"/>
  <c r="AT21" i="36"/>
  <c r="X21" i="36"/>
  <c r="IJ20" i="36"/>
  <c r="HN20" i="36"/>
  <c r="GR20" i="36"/>
  <c r="FX20" i="36"/>
  <c r="FB20" i="36"/>
  <c r="EF20" i="36"/>
  <c r="DL20" i="36"/>
  <c r="CP20" i="36"/>
  <c r="BT20" i="36"/>
  <c r="AZ20" i="36"/>
  <c r="AI20" i="36"/>
  <c r="S20" i="36"/>
  <c r="J20" i="36"/>
  <c r="IF19" i="36"/>
  <c r="HW19" i="36"/>
  <c r="HN19" i="36"/>
  <c r="HE19" i="36"/>
  <c r="GV19" i="36"/>
  <c r="GM19" i="36"/>
  <c r="GD19" i="36"/>
  <c r="FT19" i="36"/>
  <c r="FK19" i="36"/>
  <c r="FB19" i="36"/>
  <c r="ET19" i="36"/>
  <c r="EL19" i="36"/>
  <c r="ED19" i="36"/>
  <c r="DV19" i="36"/>
  <c r="DN19" i="36"/>
  <c r="DF19" i="36"/>
  <c r="CX19" i="36"/>
  <c r="CP19" i="36"/>
  <c r="CH19" i="36"/>
  <c r="BZ19" i="36"/>
  <c r="BR19" i="36"/>
  <c r="BJ19" i="36"/>
  <c r="BB19" i="36"/>
  <c r="AT19" i="36"/>
  <c r="AL19" i="36"/>
  <c r="AD19" i="36"/>
  <c r="V19" i="36"/>
  <c r="N19" i="36"/>
  <c r="IL18" i="36"/>
  <c r="ID18" i="36"/>
  <c r="HV18" i="36"/>
  <c r="HN18" i="36"/>
  <c r="HF18" i="36"/>
  <c r="GX18" i="36"/>
  <c r="GP18" i="36"/>
  <c r="GH18" i="36"/>
  <c r="FZ18" i="36"/>
  <c r="FR18" i="36"/>
  <c r="FJ18" i="36"/>
  <c r="FB18" i="36"/>
  <c r="ET18" i="36"/>
  <c r="EL18" i="36"/>
  <c r="ED18" i="36"/>
  <c r="DV18" i="36"/>
  <c r="DN18" i="36"/>
  <c r="DF18" i="36"/>
  <c r="CX18" i="36"/>
  <c r="CP18" i="36"/>
  <c r="CH18" i="36"/>
  <c r="BZ18" i="36"/>
  <c r="BR18" i="36"/>
  <c r="BJ18" i="36"/>
  <c r="BB18" i="36"/>
  <c r="AT18" i="36"/>
  <c r="AL18" i="36"/>
  <c r="AD18" i="36"/>
  <c r="V18" i="36"/>
  <c r="N18" i="36"/>
  <c r="IL17" i="36"/>
  <c r="ID17" i="36"/>
  <c r="HV17" i="36"/>
  <c r="HN17" i="36"/>
  <c r="HF17" i="36"/>
  <c r="GX17" i="36"/>
  <c r="GP17" i="36"/>
  <c r="GH17" i="36"/>
  <c r="FZ17" i="36"/>
  <c r="FR17" i="36"/>
  <c r="FJ17" i="36"/>
  <c r="FB17" i="36"/>
  <c r="ET17" i="36"/>
  <c r="EL17" i="36"/>
  <c r="ED17" i="36"/>
  <c r="DV17" i="36"/>
  <c r="DN17" i="36"/>
  <c r="DF17" i="36"/>
  <c r="CX17" i="36"/>
  <c r="CP17" i="36"/>
  <c r="CH17" i="36"/>
  <c r="BZ17" i="36"/>
  <c r="BR17" i="36"/>
  <c r="BJ17" i="36"/>
  <c r="BB17" i="36"/>
  <c r="AT17" i="36"/>
  <c r="AL17" i="36"/>
  <c r="AD17" i="36"/>
  <c r="V17" i="36"/>
  <c r="N17" i="36"/>
  <c r="IL15" i="36"/>
  <c r="ID15" i="36"/>
  <c r="HV15" i="36"/>
  <c r="HN15" i="36"/>
  <c r="HF15" i="36"/>
  <c r="GX15" i="36"/>
  <c r="GP15" i="36"/>
  <c r="GH15" i="36"/>
  <c r="FZ15" i="36"/>
  <c r="FR15" i="36"/>
  <c r="FJ15" i="36"/>
  <c r="FB15" i="36"/>
  <c r="ET15" i="36"/>
  <c r="EL15" i="36"/>
  <c r="ED15" i="36"/>
  <c r="DV15" i="36"/>
  <c r="DN15" i="36"/>
  <c r="DF15" i="36"/>
  <c r="CX15" i="36"/>
  <c r="CP15" i="36"/>
  <c r="CH15" i="36"/>
  <c r="BZ15" i="36"/>
  <c r="BV27" i="36"/>
  <c r="HR24" i="36"/>
  <c r="EF24" i="36"/>
  <c r="BT24" i="36"/>
  <c r="H24" i="36"/>
  <c r="GB23" i="36"/>
  <c r="DP23" i="36"/>
  <c r="BD23" i="36"/>
  <c r="HX21" i="36"/>
  <c r="FL21" i="36"/>
  <c r="CZ21" i="36"/>
  <c r="BL21" i="36"/>
  <c r="AR21" i="36"/>
  <c r="V21" i="36"/>
  <c r="IF20" i="36"/>
  <c r="HL20" i="36"/>
  <c r="GP20" i="36"/>
  <c r="FT20" i="36"/>
  <c r="EZ20" i="36"/>
  <c r="ED20" i="36"/>
  <c r="DH20" i="36"/>
  <c r="CN20" i="36"/>
  <c r="BR20" i="36"/>
  <c r="AV20" i="36"/>
  <c r="AF20" i="36"/>
  <c r="R20" i="36"/>
  <c r="H20" i="36"/>
  <c r="IE19" i="36"/>
  <c r="HV19" i="36"/>
  <c r="HM19" i="36"/>
  <c r="HD19" i="36"/>
  <c r="GU19" i="36"/>
  <c r="GL19" i="36"/>
  <c r="GB19" i="36"/>
  <c r="FS19" i="36"/>
  <c r="FJ19" i="36"/>
  <c r="FA19" i="36"/>
  <c r="ES19" i="36"/>
  <c r="EK19" i="36"/>
  <c r="EC19" i="36"/>
  <c r="DU19" i="36"/>
  <c r="DM19" i="36"/>
  <c r="DE19" i="36"/>
  <c r="CW19" i="36"/>
  <c r="CO19" i="36"/>
  <c r="CG19" i="36"/>
  <c r="BY19" i="36"/>
  <c r="BQ19" i="36"/>
  <c r="BI19" i="36"/>
  <c r="BA19" i="36"/>
  <c r="AS19" i="36"/>
  <c r="AK19" i="36"/>
  <c r="AC19" i="36"/>
  <c r="U19" i="36"/>
  <c r="M19" i="36"/>
  <c r="IK18" i="36"/>
  <c r="IC18" i="36"/>
  <c r="HU18" i="36"/>
  <c r="HM18" i="36"/>
  <c r="HE18" i="36"/>
  <c r="GW18" i="36"/>
  <c r="GO18" i="36"/>
  <c r="GG18" i="36"/>
  <c r="FY18" i="36"/>
  <c r="FQ18" i="36"/>
  <c r="FI18" i="36"/>
  <c r="FA18" i="36"/>
  <c r="ES18" i="36"/>
  <c r="EK18" i="36"/>
  <c r="EC18" i="36"/>
  <c r="DU18" i="36"/>
  <c r="DM18" i="36"/>
  <c r="DE18" i="36"/>
  <c r="CW18" i="36"/>
  <c r="CO18" i="36"/>
  <c r="CG18" i="36"/>
  <c r="BY18" i="36"/>
  <c r="BQ18" i="36"/>
  <c r="BI18" i="36"/>
  <c r="BA18" i="36"/>
  <c r="AS18" i="36"/>
  <c r="AK18" i="36"/>
  <c r="AC18" i="36"/>
  <c r="U18" i="36"/>
  <c r="M18" i="36"/>
  <c r="IK17" i="36"/>
  <c r="IC17" i="36"/>
  <c r="HU17" i="36"/>
  <c r="HM17" i="36"/>
  <c r="HE17" i="36"/>
  <c r="GW17" i="36"/>
  <c r="GO17" i="36"/>
  <c r="GG17" i="36"/>
  <c r="FY17" i="36"/>
  <c r="FQ17" i="36"/>
  <c r="FI17" i="36"/>
  <c r="FA17" i="36"/>
  <c r="ES17" i="36"/>
  <c r="EK17" i="36"/>
  <c r="EC17" i="36"/>
  <c r="DU17" i="36"/>
  <c r="DM17" i="36"/>
  <c r="DE17" i="36"/>
  <c r="CW17" i="36"/>
  <c r="CO17" i="36"/>
  <c r="CG17" i="36"/>
  <c r="BY17" i="36"/>
  <c r="BQ17" i="36"/>
  <c r="BI17" i="36"/>
  <c r="BA17" i="36"/>
  <c r="AS17" i="36"/>
  <c r="AK17" i="36"/>
  <c r="AC17" i="36"/>
  <c r="U17" i="36"/>
  <c r="M17" i="36"/>
  <c r="IK15" i="36"/>
  <c r="IC15" i="36"/>
  <c r="HU15" i="36"/>
  <c r="HM15" i="36"/>
  <c r="HE15" i="36"/>
  <c r="GW15" i="36"/>
  <c r="GO15" i="36"/>
  <c r="GG15" i="36"/>
  <c r="FY15" i="36"/>
  <c r="FQ15" i="36"/>
  <c r="FI15" i="36"/>
  <c r="FA15" i="36"/>
  <c r="ES15" i="36"/>
  <c r="EK15" i="36"/>
  <c r="EC15" i="36"/>
  <c r="DU15" i="36"/>
  <c r="DM15" i="36"/>
  <c r="DE15" i="36"/>
  <c r="CW15" i="36"/>
  <c r="CO15" i="36"/>
  <c r="CG15" i="36"/>
  <c r="BY15" i="36"/>
  <c r="BQ15" i="36"/>
  <c r="BI15" i="36"/>
  <c r="BA15" i="36"/>
  <c r="AS15" i="36"/>
  <c r="AK15" i="36"/>
  <c r="AC15" i="36"/>
  <c r="U15" i="36"/>
  <c r="M15" i="36"/>
  <c r="IK14" i="36"/>
  <c r="IC14" i="36"/>
  <c r="HU14" i="36"/>
  <c r="HM14" i="36"/>
  <c r="HE14" i="36"/>
  <c r="GW14" i="36"/>
  <c r="GO14" i="36"/>
  <c r="GG14" i="36"/>
  <c r="FY14" i="36"/>
  <c r="FQ14" i="36"/>
  <c r="FI14" i="36"/>
  <c r="FA14" i="36"/>
  <c r="ES14" i="36"/>
  <c r="EK14" i="36"/>
  <c r="EC14" i="36"/>
  <c r="DU14" i="36"/>
  <c r="GV26" i="36"/>
  <c r="GS24" i="36"/>
  <c r="DX24" i="36"/>
  <c r="BL24" i="36"/>
  <c r="IF23" i="36"/>
  <c r="FT23" i="36"/>
  <c r="DH23" i="36"/>
  <c r="AV23" i="36"/>
  <c r="HP21" i="36"/>
  <c r="FD21" i="36"/>
  <c r="CR21" i="36"/>
  <c r="BJ21" i="36"/>
  <c r="AN21" i="36"/>
  <c r="T21" i="36"/>
  <c r="ID20" i="36"/>
  <c r="HH20" i="36"/>
  <c r="GN20" i="36"/>
  <c r="FR20" i="36"/>
  <c r="EV20" i="36"/>
  <c r="EB20" i="36"/>
  <c r="DF20" i="36"/>
  <c r="CJ20" i="36"/>
  <c r="BP20" i="36"/>
  <c r="AT20" i="36"/>
  <c r="AD20" i="36"/>
  <c r="P20" i="36"/>
  <c r="IM19" i="36"/>
  <c r="ID19" i="36"/>
  <c r="HU19" i="36"/>
  <c r="HL19" i="36"/>
  <c r="HC19" i="36"/>
  <c r="GT19" i="36"/>
  <c r="GJ19" i="36"/>
  <c r="GA19" i="36"/>
  <c r="FR19" i="36"/>
  <c r="FI19" i="36"/>
  <c r="EZ19" i="36"/>
  <c r="ER19" i="36"/>
  <c r="EJ19" i="36"/>
  <c r="EB19" i="36"/>
  <c r="DT19" i="36"/>
  <c r="DL19" i="36"/>
  <c r="DD19" i="36"/>
  <c r="CV19" i="36"/>
  <c r="CN19" i="36"/>
  <c r="CF19" i="36"/>
  <c r="BX19" i="36"/>
  <c r="BP19" i="36"/>
  <c r="BH19" i="36"/>
  <c r="AZ19" i="36"/>
  <c r="AR19" i="36"/>
  <c r="AJ19" i="36"/>
  <c r="AB19" i="36"/>
  <c r="T19" i="36"/>
  <c r="L19" i="36"/>
  <c r="IJ18" i="36"/>
  <c r="IB18" i="36"/>
  <c r="HT18" i="36"/>
  <c r="HL18" i="36"/>
  <c r="HD18" i="36"/>
  <c r="GV18" i="36"/>
  <c r="GN18" i="36"/>
  <c r="GF18" i="36"/>
  <c r="FX18" i="36"/>
  <c r="FP18" i="36"/>
  <c r="FH18" i="36"/>
  <c r="EZ18" i="36"/>
  <c r="ER18" i="36"/>
  <c r="EJ18" i="36"/>
  <c r="EB18" i="36"/>
  <c r="DT18" i="36"/>
  <c r="DL18" i="36"/>
  <c r="DD18" i="36"/>
  <c r="CV18" i="36"/>
  <c r="CN18" i="36"/>
  <c r="CF18" i="36"/>
  <c r="BX18" i="36"/>
  <c r="BP18" i="36"/>
  <c r="BH18" i="36"/>
  <c r="AZ18" i="36"/>
  <c r="AR18" i="36"/>
  <c r="AJ18" i="36"/>
  <c r="AB18" i="36"/>
  <c r="T18" i="36"/>
  <c r="L18" i="36"/>
  <c r="IJ17" i="36"/>
  <c r="IB17" i="36"/>
  <c r="HT17" i="36"/>
  <c r="HL17" i="36"/>
  <c r="HD17" i="36"/>
  <c r="GV17" i="36"/>
  <c r="GN17" i="36"/>
  <c r="GF17" i="36"/>
  <c r="FX17" i="36"/>
  <c r="FP17" i="36"/>
  <c r="FH17" i="36"/>
  <c r="EZ17" i="36"/>
  <c r="ER17" i="36"/>
  <c r="EJ17" i="36"/>
  <c r="EB17" i="36"/>
  <c r="DT17" i="36"/>
  <c r="DL17" i="36"/>
  <c r="DD17" i="36"/>
  <c r="CV17" i="36"/>
  <c r="CN17" i="36"/>
  <c r="CF17" i="36"/>
  <c r="BX17" i="36"/>
  <c r="BP17" i="36"/>
  <c r="BH17" i="36"/>
  <c r="AZ17" i="36"/>
  <c r="AR17" i="36"/>
  <c r="AJ17" i="36"/>
  <c r="AB17" i="36"/>
  <c r="T17" i="36"/>
  <c r="L17" i="36"/>
  <c r="IJ15" i="36"/>
  <c r="IB15" i="36"/>
  <c r="HT15" i="36"/>
  <c r="HL15" i="36"/>
  <c r="HD15" i="36"/>
  <c r="GV15" i="36"/>
  <c r="GN15" i="36"/>
  <c r="GF15" i="36"/>
  <c r="FX15" i="36"/>
  <c r="FP15" i="36"/>
  <c r="FH15" i="36"/>
  <c r="EZ15" i="36"/>
  <c r="ER15" i="36"/>
  <c r="EJ15" i="36"/>
  <c r="EB15" i="36"/>
  <c r="DT15" i="36"/>
  <c r="DL15" i="36"/>
  <c r="DD15" i="36"/>
  <c r="CV15" i="36"/>
  <c r="CN15" i="36"/>
  <c r="CF15" i="36"/>
  <c r="BX15" i="36"/>
  <c r="EA26" i="36"/>
  <c r="GC24" i="36"/>
  <c r="DP24" i="36"/>
  <c r="BD24" i="36"/>
  <c r="HX23" i="36"/>
  <c r="FL23" i="36"/>
  <c r="CZ23" i="36"/>
  <c r="AN23" i="36"/>
  <c r="HH21" i="36"/>
  <c r="EV21" i="36"/>
  <c r="CJ21" i="36"/>
  <c r="BH21" i="36"/>
  <c r="AL21" i="36"/>
  <c r="P21" i="36"/>
  <c r="IB20" i="36"/>
  <c r="HF20" i="36"/>
  <c r="GJ20" i="36"/>
  <c r="FP20" i="36"/>
  <c r="ET20" i="36"/>
  <c r="DX20" i="36"/>
  <c r="DD20" i="36"/>
  <c r="CH20" i="36"/>
  <c r="BL20" i="36"/>
  <c r="AR20" i="36"/>
  <c r="AB20" i="36"/>
  <c r="O20" i="36"/>
  <c r="IL19" i="36"/>
  <c r="IC19" i="36"/>
  <c r="HT19" i="36"/>
  <c r="HK19" i="36"/>
  <c r="HB19" i="36"/>
  <c r="GR19" i="36"/>
  <c r="GI19" i="36"/>
  <c r="FZ19" i="36"/>
  <c r="FQ19" i="36"/>
  <c r="FH19" i="36"/>
  <c r="EY19" i="36"/>
  <c r="EQ19" i="36"/>
  <c r="EI19" i="36"/>
  <c r="EA19" i="36"/>
  <c r="DS19" i="36"/>
  <c r="DK19" i="36"/>
  <c r="DC19" i="36"/>
  <c r="CU19" i="36"/>
  <c r="CM19" i="36"/>
  <c r="CE19" i="36"/>
  <c r="BW19" i="36"/>
  <c r="BO19" i="36"/>
  <c r="BG19" i="36"/>
  <c r="AY19" i="36"/>
  <c r="AQ19" i="36"/>
  <c r="AI19" i="36"/>
  <c r="AA19" i="36"/>
  <c r="S19" i="36"/>
  <c r="K19" i="36"/>
  <c r="II18" i="36"/>
  <c r="IA18" i="36"/>
  <c r="HS18" i="36"/>
  <c r="HK18" i="36"/>
  <c r="HC18" i="36"/>
  <c r="GU18" i="36"/>
  <c r="GM18" i="36"/>
  <c r="GE18" i="36"/>
  <c r="FW18" i="36"/>
  <c r="FO18" i="36"/>
  <c r="FG18" i="36"/>
  <c r="EY18" i="36"/>
  <c r="EQ18" i="36"/>
  <c r="EI18" i="36"/>
  <c r="EA18" i="36"/>
  <c r="DS18" i="36"/>
  <c r="DK18" i="36"/>
  <c r="DC18" i="36"/>
  <c r="CU18" i="36"/>
  <c r="CM18" i="36"/>
  <c r="CE18" i="36"/>
  <c r="BW18" i="36"/>
  <c r="BO18" i="36"/>
  <c r="BG18" i="36"/>
  <c r="AY18" i="36"/>
  <c r="AQ18" i="36"/>
  <c r="AI18" i="36"/>
  <c r="AA18" i="36"/>
  <c r="S18" i="36"/>
  <c r="K18" i="36"/>
  <c r="II17" i="36"/>
  <c r="IA17" i="36"/>
  <c r="HS17" i="36"/>
  <c r="HK17" i="36"/>
  <c r="HC17" i="36"/>
  <c r="GU17" i="36"/>
  <c r="GM17" i="36"/>
  <c r="GE17" i="36"/>
  <c r="FW17" i="36"/>
  <c r="FO17" i="36"/>
  <c r="FG17" i="36"/>
  <c r="EY17" i="36"/>
  <c r="EQ17" i="36"/>
  <c r="EI17" i="36"/>
  <c r="EA17" i="36"/>
  <c r="DS17" i="36"/>
  <c r="DK17" i="36"/>
  <c r="DC17" i="36"/>
  <c r="CU17" i="36"/>
  <c r="CM17" i="36"/>
  <c r="CE17" i="36"/>
  <c r="BW17" i="36"/>
  <c r="BO17" i="36"/>
  <c r="BG17" i="36"/>
  <c r="AY17" i="36"/>
  <c r="AQ17" i="36"/>
  <c r="AI17" i="36"/>
  <c r="AA17" i="36"/>
  <c r="S17" i="36"/>
  <c r="K17" i="36"/>
  <c r="II15" i="36"/>
  <c r="IA15" i="36"/>
  <c r="HS15" i="36"/>
  <c r="HK15" i="36"/>
  <c r="HC15" i="36"/>
  <c r="GU15" i="36"/>
  <c r="GM15" i="36"/>
  <c r="GE15" i="36"/>
  <c r="FW15" i="36"/>
  <c r="FO15" i="36"/>
  <c r="FG15" i="36"/>
  <c r="EY15" i="36"/>
  <c r="EQ15" i="36"/>
  <c r="EI15" i="36"/>
  <c r="EA15" i="36"/>
  <c r="DS15" i="36"/>
  <c r="DK15" i="36"/>
  <c r="DC15" i="36"/>
  <c r="CU15" i="36"/>
  <c r="CM15" i="36"/>
  <c r="CE15" i="36"/>
  <c r="BW15" i="36"/>
  <c r="BO15" i="36"/>
  <c r="BG15" i="36"/>
  <c r="AY15" i="36"/>
  <c r="AQ15" i="36"/>
  <c r="AI15" i="36"/>
  <c r="AA15" i="36"/>
  <c r="S15" i="36"/>
  <c r="K15" i="36"/>
  <c r="II14" i="36"/>
  <c r="IA14" i="36"/>
  <c r="HS14" i="36"/>
  <c r="HK14" i="36"/>
  <c r="HC14" i="36"/>
  <c r="GU14" i="36"/>
  <c r="GM14" i="36"/>
  <c r="GE14" i="36"/>
  <c r="FW14" i="36"/>
  <c r="FO14" i="36"/>
  <c r="FG14" i="36"/>
  <c r="EY14" i="36"/>
  <c r="EQ14" i="36"/>
  <c r="EI14" i="36"/>
  <c r="EA14" i="36"/>
  <c r="DS14" i="36"/>
  <c r="DK14" i="36"/>
  <c r="DC14" i="36"/>
  <c r="CU14" i="36"/>
  <c r="CM14" i="36"/>
  <c r="CE14" i="36"/>
  <c r="BW14" i="36"/>
  <c r="BO14" i="36"/>
  <c r="BL26" i="36"/>
  <c r="FT24" i="36"/>
  <c r="DH24" i="36"/>
  <c r="AV24" i="36"/>
  <c r="HP23" i="36"/>
  <c r="FD23" i="36"/>
  <c r="CR23" i="36"/>
  <c r="AF23" i="36"/>
  <c r="GZ21" i="36"/>
  <c r="EN21" i="36"/>
  <c r="CB21" i="36"/>
  <c r="BD21" i="36"/>
  <c r="AJ21" i="36"/>
  <c r="N21" i="36"/>
  <c r="HX20" i="36"/>
  <c r="HD20" i="36"/>
  <c r="GH20" i="36"/>
  <c r="FL20" i="36"/>
  <c r="ER20" i="36"/>
  <c r="DV20" i="36"/>
  <c r="CZ20" i="36"/>
  <c r="CF20" i="36"/>
  <c r="BJ20" i="36"/>
  <c r="AQ20" i="36"/>
  <c r="AA20" i="36"/>
  <c r="N20" i="36"/>
  <c r="IK19" i="36"/>
  <c r="IB19" i="36"/>
  <c r="HS19" i="36"/>
  <c r="HJ19" i="36"/>
  <c r="GZ19" i="36"/>
  <c r="GQ19" i="36"/>
  <c r="GH19" i="36"/>
  <c r="FY19" i="36"/>
  <c r="FP19" i="36"/>
  <c r="FG19" i="36"/>
  <c r="EX19" i="36"/>
  <c r="EP19" i="36"/>
  <c r="EH19" i="36"/>
  <c r="DZ19" i="36"/>
  <c r="DR19" i="36"/>
  <c r="DJ19" i="36"/>
  <c r="DB19" i="36"/>
  <c r="CT19" i="36"/>
  <c r="CL19" i="36"/>
  <c r="CD19" i="36"/>
  <c r="BV19" i="36"/>
  <c r="BN19" i="36"/>
  <c r="BF19" i="36"/>
  <c r="AX19" i="36"/>
  <c r="AP19" i="36"/>
  <c r="AH19" i="36"/>
  <c r="Z19" i="36"/>
  <c r="R19" i="36"/>
  <c r="J19" i="36"/>
  <c r="IH18" i="36"/>
  <c r="HZ18" i="36"/>
  <c r="HR18" i="36"/>
  <c r="HJ18" i="36"/>
  <c r="HB18" i="36"/>
  <c r="GT18" i="36"/>
  <c r="GL18" i="36"/>
  <c r="GD18" i="36"/>
  <c r="FV18" i="36"/>
  <c r="FN18" i="36"/>
  <c r="FF18" i="36"/>
  <c r="EX18" i="36"/>
  <c r="EP18" i="36"/>
  <c r="EH18" i="36"/>
  <c r="DZ18" i="36"/>
  <c r="DR18" i="36"/>
  <c r="DJ18" i="36"/>
  <c r="DB18" i="36"/>
  <c r="CT18" i="36"/>
  <c r="CL18" i="36"/>
  <c r="CD18" i="36"/>
  <c r="BV18" i="36"/>
  <c r="BN18" i="36"/>
  <c r="BF18" i="36"/>
  <c r="AX18" i="36"/>
  <c r="AP18" i="36"/>
  <c r="AH18" i="36"/>
  <c r="Z18" i="36"/>
  <c r="R18" i="36"/>
  <c r="J18" i="36"/>
  <c r="IH17" i="36"/>
  <c r="HZ17" i="36"/>
  <c r="HR17" i="36"/>
  <c r="HJ17" i="36"/>
  <c r="HB17" i="36"/>
  <c r="GT17" i="36"/>
  <c r="GL17" i="36"/>
  <c r="GD17" i="36"/>
  <c r="FV17" i="36"/>
  <c r="FN17" i="36"/>
  <c r="FF17" i="36"/>
  <c r="EX17" i="36"/>
  <c r="EP17" i="36"/>
  <c r="EH17" i="36"/>
  <c r="DZ17" i="36"/>
  <c r="DR17" i="36"/>
  <c r="DJ17" i="36"/>
  <c r="DB17" i="36"/>
  <c r="CT17" i="36"/>
  <c r="CL17" i="36"/>
  <c r="CD17" i="36"/>
  <c r="BV17" i="36"/>
  <c r="BN17" i="36"/>
  <c r="BF17" i="36"/>
  <c r="AX17" i="36"/>
  <c r="AP17" i="36"/>
  <c r="AH17" i="36"/>
  <c r="Z17" i="36"/>
  <c r="R17" i="36"/>
  <c r="J17" i="36"/>
  <c r="IH15" i="36"/>
  <c r="HZ15" i="36"/>
  <c r="HR15" i="36"/>
  <c r="HJ15" i="36"/>
  <c r="HB15" i="36"/>
  <c r="GT15" i="36"/>
  <c r="GL15" i="36"/>
  <c r="GD15" i="36"/>
  <c r="FV15" i="36"/>
  <c r="FN15" i="36"/>
  <c r="FF15" i="36"/>
  <c r="EX15" i="36"/>
  <c r="EP15" i="36"/>
  <c r="EH15" i="36"/>
  <c r="DZ15" i="36"/>
  <c r="DR15" i="36"/>
  <c r="DJ15" i="36"/>
  <c r="DB15" i="36"/>
  <c r="CT15" i="36"/>
  <c r="CL15" i="36"/>
  <c r="CD15" i="36"/>
  <c r="BV15" i="36"/>
  <c r="BN15" i="36"/>
  <c r="BF15" i="36"/>
  <c r="AX15" i="36"/>
  <c r="AP15" i="36"/>
  <c r="AH15" i="36"/>
  <c r="Z15" i="36"/>
  <c r="R15" i="36"/>
  <c r="J15" i="36"/>
  <c r="IH14" i="36"/>
  <c r="HZ14" i="36"/>
  <c r="HR14" i="36"/>
  <c r="HJ14" i="36"/>
  <c r="HB14" i="36"/>
  <c r="GT14" i="36"/>
  <c r="GL14" i="36"/>
  <c r="GD14" i="36"/>
  <c r="FV14" i="36"/>
  <c r="FN14" i="36"/>
  <c r="FF14" i="36"/>
  <c r="EX14" i="36"/>
  <c r="EP14" i="36"/>
  <c r="EH14" i="36"/>
  <c r="DZ14" i="36"/>
  <c r="DR14" i="36"/>
  <c r="DJ14" i="36"/>
  <c r="DB14" i="36"/>
  <c r="CT14" i="36"/>
  <c r="CL14" i="36"/>
  <c r="CD14" i="36"/>
  <c r="BV14" i="36"/>
  <c r="BN14" i="36"/>
  <c r="BF14" i="36"/>
  <c r="AX14" i="36"/>
  <c r="IF25" i="36"/>
  <c r="FL24" i="36"/>
  <c r="CZ24" i="36"/>
  <c r="AN24" i="36"/>
  <c r="HH23" i="36"/>
  <c r="EV23" i="36"/>
  <c r="CJ23" i="36"/>
  <c r="X23" i="36"/>
  <c r="GR21" i="36"/>
  <c r="EF21" i="36"/>
  <c r="BZ21" i="36"/>
  <c r="BB21" i="36"/>
  <c r="AF21" i="36"/>
  <c r="L21" i="36"/>
  <c r="HV20" i="36"/>
  <c r="GZ20" i="36"/>
  <c r="GF20" i="36"/>
  <c r="FJ20" i="36"/>
  <c r="EN20" i="36"/>
  <c r="DT20" i="36"/>
  <c r="CX20" i="36"/>
  <c r="CB20" i="36"/>
  <c r="BH20" i="36"/>
  <c r="AN20" i="36"/>
  <c r="X20" i="36"/>
  <c r="M20" i="36"/>
  <c r="IJ19" i="36"/>
  <c r="IA19" i="36"/>
  <c r="HR19" i="36"/>
  <c r="HH19" i="36"/>
  <c r="GY19" i="36"/>
  <c r="GP19" i="36"/>
  <c r="GG19" i="36"/>
  <c r="FX19" i="36"/>
  <c r="FO19" i="36"/>
  <c r="FF19" i="36"/>
  <c r="EW19" i="36"/>
  <c r="EO19" i="36"/>
  <c r="EG19" i="36"/>
  <c r="DY19" i="36"/>
  <c r="DQ19" i="36"/>
  <c r="DI19" i="36"/>
  <c r="DA19" i="36"/>
  <c r="CS19" i="36"/>
  <c r="CK19" i="36"/>
  <c r="CC19" i="36"/>
  <c r="BU19" i="36"/>
  <c r="BM19" i="36"/>
  <c r="BE19" i="36"/>
  <c r="AW19" i="36"/>
  <c r="AO19" i="36"/>
  <c r="AG19" i="36"/>
  <c r="Y19" i="36"/>
  <c r="Q19" i="36"/>
  <c r="I19" i="36"/>
  <c r="IG18" i="36"/>
  <c r="HY18" i="36"/>
  <c r="HQ18" i="36"/>
  <c r="HI18" i="36"/>
  <c r="HA18" i="36"/>
  <c r="GS18" i="36"/>
  <c r="GK18" i="36"/>
  <c r="GC18" i="36"/>
  <c r="FU18" i="36"/>
  <c r="FM18" i="36"/>
  <c r="FE18" i="36"/>
  <c r="EW18" i="36"/>
  <c r="EO18" i="36"/>
  <c r="EG18" i="36"/>
  <c r="DY18" i="36"/>
  <c r="DQ18" i="36"/>
  <c r="DI18" i="36"/>
  <c r="DA18" i="36"/>
  <c r="CS18" i="36"/>
  <c r="CK18" i="36"/>
  <c r="CC18" i="36"/>
  <c r="BU18" i="36"/>
  <c r="BM18" i="36"/>
  <c r="BE18" i="36"/>
  <c r="AW18" i="36"/>
  <c r="AO18" i="36"/>
  <c r="AG18" i="36"/>
  <c r="Y18" i="36"/>
  <c r="Q18" i="36"/>
  <c r="I18" i="36"/>
  <c r="IG17" i="36"/>
  <c r="HY17" i="36"/>
  <c r="HQ17" i="36"/>
  <c r="HI17" i="36"/>
  <c r="HA17" i="36"/>
  <c r="GS17" i="36"/>
  <c r="GK17" i="36"/>
  <c r="GC17" i="36"/>
  <c r="FU17" i="36"/>
  <c r="FM17" i="36"/>
  <c r="FE17" i="36"/>
  <c r="EW17" i="36"/>
  <c r="EO17" i="36"/>
  <c r="EG17" i="36"/>
  <c r="DY17" i="36"/>
  <c r="DQ17" i="36"/>
  <c r="DI17" i="36"/>
  <c r="DA17" i="36"/>
  <c r="CS17" i="36"/>
  <c r="CK17" i="36"/>
  <c r="CC17" i="36"/>
  <c r="BU17" i="36"/>
  <c r="BM17" i="36"/>
  <c r="BE17" i="36"/>
  <c r="AW17" i="36"/>
  <c r="AO17" i="36"/>
  <c r="AG17" i="36"/>
  <c r="Y17" i="36"/>
  <c r="Q17" i="36"/>
  <c r="I17" i="36"/>
  <c r="IG15" i="36"/>
  <c r="HY15" i="36"/>
  <c r="HQ15" i="36"/>
  <c r="HI15" i="36"/>
  <c r="HA15" i="36"/>
  <c r="GS15" i="36"/>
  <c r="GK15" i="36"/>
  <c r="GC15" i="36"/>
  <c r="FU15" i="36"/>
  <c r="FM15" i="36"/>
  <c r="FE15" i="36"/>
  <c r="EW15" i="36"/>
  <c r="EO15" i="36"/>
  <c r="EG15" i="36"/>
  <c r="DY15" i="36"/>
  <c r="DQ15" i="36"/>
  <c r="DI15" i="36"/>
  <c r="DA15" i="36"/>
  <c r="CS15" i="36"/>
  <c r="CK15" i="36"/>
  <c r="CC15" i="36"/>
  <c r="BU15" i="36"/>
  <c r="BM15" i="36"/>
  <c r="BE15" i="36"/>
  <c r="AW15" i="36"/>
  <c r="AO15" i="36"/>
  <c r="AG15" i="36"/>
  <c r="Y15" i="36"/>
  <c r="Q15" i="36"/>
  <c r="I15" i="36"/>
  <c r="IG14" i="36"/>
  <c r="HY14" i="36"/>
  <c r="HQ14" i="36"/>
  <c r="HI14" i="36"/>
  <c r="HA14" i="36"/>
  <c r="GS14" i="36"/>
  <c r="GK14" i="36"/>
  <c r="GC14" i="36"/>
  <c r="FU14" i="36"/>
  <c r="FM14" i="36"/>
  <c r="FE14" i="36"/>
  <c r="EW14" i="36"/>
  <c r="EO14" i="36"/>
  <c r="EG14" i="36"/>
  <c r="DY14" i="36"/>
  <c r="DQ14" i="36"/>
  <c r="DI14" i="36"/>
  <c r="DA14" i="36"/>
  <c r="CS14" i="36"/>
  <c r="CK14" i="36"/>
  <c r="CC14" i="36"/>
  <c r="BU14" i="36"/>
  <c r="BM14" i="36"/>
  <c r="FT25" i="36"/>
  <c r="FD24" i="36"/>
  <c r="CR24" i="36"/>
  <c r="AF24" i="36"/>
  <c r="GZ23" i="36"/>
  <c r="EN23" i="36"/>
  <c r="CB23" i="36"/>
  <c r="P23" i="36"/>
  <c r="GJ21" i="36"/>
  <c r="DX21" i="36"/>
  <c r="BT21" i="36"/>
  <c r="AZ21" i="36"/>
  <c r="AD21" i="36"/>
  <c r="H21" i="36"/>
  <c r="HT20" i="36"/>
  <c r="GX20" i="36"/>
  <c r="GB20" i="36"/>
  <c r="FH20" i="36"/>
  <c r="EL20" i="36"/>
  <c r="DP20" i="36"/>
  <c r="CV20" i="36"/>
  <c r="BZ20" i="36"/>
  <c r="BD20" i="36"/>
  <c r="AL20" i="36"/>
  <c r="V20" i="36"/>
  <c r="L20" i="36"/>
  <c r="II19" i="36"/>
  <c r="HZ19" i="36"/>
  <c r="HP19" i="36"/>
  <c r="HG19" i="36"/>
  <c r="GX19" i="36"/>
  <c r="GO19" i="36"/>
  <c r="GF19" i="36"/>
  <c r="FW19" i="36"/>
  <c r="FN19" i="36"/>
  <c r="FD19" i="36"/>
  <c r="EV19" i="36"/>
  <c r="DH25" i="36"/>
  <c r="EV24" i="36"/>
  <c r="CJ24" i="36"/>
  <c r="X24" i="36"/>
  <c r="GR23" i="36"/>
  <c r="EF23" i="36"/>
  <c r="BT23" i="36"/>
  <c r="H23" i="36"/>
  <c r="GB21" i="36"/>
  <c r="DP21" i="36"/>
  <c r="BR21" i="36"/>
  <c r="AV21" i="36"/>
  <c r="AB21" i="36"/>
  <c r="IL20" i="36"/>
  <c r="HP20" i="36"/>
  <c r="GV20" i="36"/>
  <c r="FZ20" i="36"/>
  <c r="FD20" i="36"/>
  <c r="EJ20" i="36"/>
  <c r="DN20" i="36"/>
  <c r="CR20" i="36"/>
  <c r="BX20" i="36"/>
  <c r="BB20" i="36"/>
  <c r="AJ20" i="36"/>
  <c r="T20" i="36"/>
  <c r="K20" i="36"/>
  <c r="IH19" i="36"/>
  <c r="HX19" i="36"/>
  <c r="HO19" i="36"/>
  <c r="HF19" i="36"/>
  <c r="GW19" i="36"/>
  <c r="GN19" i="36"/>
  <c r="GE19" i="36"/>
  <c r="FV19" i="36"/>
  <c r="FL19" i="36"/>
  <c r="FC19" i="36"/>
  <c r="EU19" i="36"/>
  <c r="EM19" i="36"/>
  <c r="EE19" i="36"/>
  <c r="DW19" i="36"/>
  <c r="DO19" i="36"/>
  <c r="DG19" i="36"/>
  <c r="CY19" i="36"/>
  <c r="CQ19" i="36"/>
  <c r="CI19" i="36"/>
  <c r="CA19" i="36"/>
  <c r="BS19" i="36"/>
  <c r="BK19" i="36"/>
  <c r="BC19" i="36"/>
  <c r="AU19" i="36"/>
  <c r="AM19" i="36"/>
  <c r="AE19" i="36"/>
  <c r="W19" i="36"/>
  <c r="O19" i="36"/>
  <c r="IM18" i="36"/>
  <c r="IE18" i="36"/>
  <c r="HW18" i="36"/>
  <c r="HO18" i="36"/>
  <c r="HG18" i="36"/>
  <c r="GY18" i="36"/>
  <c r="GQ18" i="36"/>
  <c r="GI18" i="36"/>
  <c r="GA18" i="36"/>
  <c r="FS18" i="36"/>
  <c r="FK18" i="36"/>
  <c r="FC18" i="36"/>
  <c r="EU18" i="36"/>
  <c r="EM18" i="36"/>
  <c r="EE18" i="36"/>
  <c r="DW18" i="36"/>
  <c r="DO18" i="36"/>
  <c r="DG18" i="36"/>
  <c r="CY18" i="36"/>
  <c r="CQ18" i="36"/>
  <c r="CI18" i="36"/>
  <c r="CA18" i="36"/>
  <c r="BS18" i="36"/>
  <c r="BK18" i="36"/>
  <c r="BC18" i="36"/>
  <c r="AU18" i="36"/>
  <c r="AM18" i="36"/>
  <c r="AE18" i="36"/>
  <c r="W18" i="36"/>
  <c r="O18" i="36"/>
  <c r="IM17" i="36"/>
  <c r="IE17" i="36"/>
  <c r="HW17" i="36"/>
  <c r="HO17" i="36"/>
  <c r="HG17" i="36"/>
  <c r="GY17" i="36"/>
  <c r="GQ17" i="36"/>
  <c r="GI17" i="36"/>
  <c r="GA17" i="36"/>
  <c r="FS17" i="36"/>
  <c r="FK17" i="36"/>
  <c r="FC17" i="36"/>
  <c r="EU17" i="36"/>
  <c r="EM17" i="36"/>
  <c r="EE17" i="36"/>
  <c r="DW17" i="36"/>
  <c r="DO17" i="36"/>
  <c r="DG17" i="36"/>
  <c r="CY17" i="36"/>
  <c r="CQ17" i="36"/>
  <c r="CI17" i="36"/>
  <c r="CA17" i="36"/>
  <c r="BS17" i="36"/>
  <c r="BK17" i="36"/>
  <c r="BC17" i="36"/>
  <c r="AU17" i="36"/>
  <c r="AM17" i="36"/>
  <c r="AE17" i="36"/>
  <c r="W17" i="36"/>
  <c r="O17" i="36"/>
  <c r="IM15" i="36"/>
  <c r="IE15" i="36"/>
  <c r="HW15" i="36"/>
  <c r="HO15" i="36"/>
  <c r="HG15" i="36"/>
  <c r="GY15" i="36"/>
  <c r="GQ15" i="36"/>
  <c r="GI15" i="36"/>
  <c r="GA15" i="36"/>
  <c r="FS15" i="36"/>
  <c r="FK15" i="36"/>
  <c r="FC15" i="36"/>
  <c r="EU15" i="36"/>
  <c r="EM15" i="36"/>
  <c r="EE15" i="36"/>
  <c r="DW15" i="36"/>
  <c r="DO15" i="36"/>
  <c r="DG15" i="36"/>
  <c r="CY15" i="36"/>
  <c r="CQ15" i="36"/>
  <c r="CI15" i="36"/>
  <c r="CA15" i="36"/>
  <c r="BS15" i="36"/>
  <c r="BK15" i="36"/>
  <c r="BC15" i="36"/>
  <c r="AU15" i="36"/>
  <c r="AM15" i="36"/>
  <c r="AE15" i="36"/>
  <c r="W15" i="36"/>
  <c r="O15" i="36"/>
  <c r="IM14" i="36"/>
  <c r="IE14" i="36"/>
  <c r="HW14" i="36"/>
  <c r="HO14" i="36"/>
  <c r="HG14" i="36"/>
  <c r="GY14" i="36"/>
  <c r="GQ14" i="36"/>
  <c r="GI14" i="36"/>
  <c r="GA14" i="36"/>
  <c r="FS14" i="36"/>
  <c r="FK14" i="36"/>
  <c r="FC14" i="36"/>
  <c r="EU14" i="36"/>
  <c r="EM14" i="36"/>
  <c r="EE14" i="36"/>
  <c r="DW14" i="36"/>
  <c r="DO14" i="36"/>
  <c r="DG14" i="36"/>
  <c r="CY14" i="36"/>
  <c r="CQ14" i="36"/>
  <c r="CI14" i="36"/>
  <c r="CA14" i="36"/>
  <c r="BS14" i="36"/>
  <c r="BK14" i="36"/>
  <c r="BC14" i="36"/>
  <c r="EN19" i="36"/>
  <c r="CB19" i="36"/>
  <c r="P19" i="36"/>
  <c r="GJ18" i="36"/>
  <c r="DX18" i="36"/>
  <c r="BL18" i="36"/>
  <c r="IF17" i="36"/>
  <c r="FT17" i="36"/>
  <c r="DH17" i="36"/>
  <c r="AV17" i="36"/>
  <c r="HP15" i="36"/>
  <c r="FD15" i="36"/>
  <c r="CR15" i="36"/>
  <c r="BH15" i="36"/>
  <c r="AL15" i="36"/>
  <c r="P15" i="36"/>
  <c r="IB14" i="36"/>
  <c r="HF14" i="36"/>
  <c r="GJ14" i="36"/>
  <c r="FP14" i="36"/>
  <c r="ET14" i="36"/>
  <c r="DX14" i="36"/>
  <c r="DF14" i="36"/>
  <c r="CP14" i="36"/>
  <c r="BZ14" i="36"/>
  <c r="BJ14" i="36"/>
  <c r="AZ14" i="36"/>
  <c r="AQ14" i="36"/>
  <c r="AI14" i="36"/>
  <c r="AA14" i="36"/>
  <c r="S14" i="36"/>
  <c r="K14" i="36"/>
  <c r="II13" i="36"/>
  <c r="IA13" i="36"/>
  <c r="HS13" i="36"/>
  <c r="HK13" i="36"/>
  <c r="HC13" i="36"/>
  <c r="GU13" i="36"/>
  <c r="GM13" i="36"/>
  <c r="GE13" i="36"/>
  <c r="FW13" i="36"/>
  <c r="FO13" i="36"/>
  <c r="FG13" i="36"/>
  <c r="EY13" i="36"/>
  <c r="EQ13" i="36"/>
  <c r="EI13" i="36"/>
  <c r="EA13" i="36"/>
  <c r="DS13" i="36"/>
  <c r="DK13" i="36"/>
  <c r="DC13" i="36"/>
  <c r="CU13" i="36"/>
  <c r="CM13" i="36"/>
  <c r="CE13" i="36"/>
  <c r="BW13" i="36"/>
  <c r="BO13" i="36"/>
  <c r="BG13" i="36"/>
  <c r="AY13" i="36"/>
  <c r="AQ13" i="36"/>
  <c r="AI13" i="36"/>
  <c r="AA13" i="36"/>
  <c r="S13" i="36"/>
  <c r="K13" i="36"/>
  <c r="II12" i="36"/>
  <c r="IA12" i="36"/>
  <c r="HS12" i="36"/>
  <c r="HK12" i="36"/>
  <c r="HC12" i="36"/>
  <c r="GU12" i="36"/>
  <c r="GM12" i="36"/>
  <c r="GE12" i="36"/>
  <c r="FW12" i="36"/>
  <c r="FO12" i="36"/>
  <c r="FG12" i="36"/>
  <c r="EY12" i="36"/>
  <c r="EQ12" i="36"/>
  <c r="EI12" i="36"/>
  <c r="EA12" i="36"/>
  <c r="DS12" i="36"/>
  <c r="DK12" i="36"/>
  <c r="DC12" i="36"/>
  <c r="CU12" i="36"/>
  <c r="CM12" i="36"/>
  <c r="CE12" i="36"/>
  <c r="BW12" i="36"/>
  <c r="BO12" i="36"/>
  <c r="BG12" i="36"/>
  <c r="AY12" i="36"/>
  <c r="AQ12" i="36"/>
  <c r="AI12" i="36"/>
  <c r="AA12" i="36"/>
  <c r="S12" i="36"/>
  <c r="K12" i="36"/>
  <c r="II11" i="36"/>
  <c r="IA11" i="36"/>
  <c r="HS11" i="36"/>
  <c r="HK11" i="36"/>
  <c r="HC11" i="36"/>
  <c r="GU11" i="36"/>
  <c r="GM11" i="36"/>
  <c r="GE11" i="36"/>
  <c r="FW11" i="36"/>
  <c r="FO11" i="36"/>
  <c r="FG11" i="36"/>
  <c r="EY11" i="36"/>
  <c r="EQ11" i="36"/>
  <c r="EI11" i="36"/>
  <c r="EA11" i="36"/>
  <c r="DS11" i="36"/>
  <c r="DK11" i="36"/>
  <c r="DC11" i="36"/>
  <c r="CU11" i="36"/>
  <c r="CM11" i="36"/>
  <c r="CE11" i="36"/>
  <c r="BW11" i="36"/>
  <c r="BO11" i="36"/>
  <c r="BG11" i="36"/>
  <c r="AY11" i="36"/>
  <c r="AQ11" i="36"/>
  <c r="AI11" i="36"/>
  <c r="AA11" i="36"/>
  <c r="S11" i="36"/>
  <c r="K11" i="36"/>
  <c r="F34" i="36"/>
  <c r="F23" i="36"/>
  <c r="F13" i="36"/>
  <c r="BF12" i="36"/>
  <c r="AP12" i="36"/>
  <c r="Z12" i="36"/>
  <c r="IH11" i="36"/>
  <c r="HR11" i="36"/>
  <c r="GT11" i="36"/>
  <c r="FV11" i="36"/>
  <c r="EX11" i="36"/>
  <c r="DZ11" i="36"/>
  <c r="DB11" i="36"/>
  <c r="BV11" i="36"/>
  <c r="AX11" i="36"/>
  <c r="Z11" i="36"/>
  <c r="F30" i="36"/>
  <c r="FM11" i="36"/>
  <c r="DY11" i="36"/>
  <c r="CS11" i="36"/>
  <c r="BM11" i="36"/>
  <c r="AG11" i="36"/>
  <c r="F20" i="36"/>
  <c r="GR11" i="36"/>
  <c r="FL11" i="36"/>
  <c r="EF11" i="36"/>
  <c r="CZ11" i="36"/>
  <c r="BT11" i="36"/>
  <c r="AN11" i="36"/>
  <c r="H11" i="36"/>
  <c r="HE11" i="36"/>
  <c r="DM11" i="36"/>
  <c r="BY11" i="36"/>
  <c r="AC11" i="36"/>
  <c r="EF19" i="36"/>
  <c r="BT19" i="36"/>
  <c r="H19" i="36"/>
  <c r="GB18" i="36"/>
  <c r="DP18" i="36"/>
  <c r="BD18" i="36"/>
  <c r="HX17" i="36"/>
  <c r="FL17" i="36"/>
  <c r="CZ17" i="36"/>
  <c r="AN17" i="36"/>
  <c r="HH15" i="36"/>
  <c r="EV15" i="36"/>
  <c r="CJ15" i="36"/>
  <c r="BD15" i="36"/>
  <c r="AJ15" i="36"/>
  <c r="N15" i="36"/>
  <c r="HX14" i="36"/>
  <c r="HD14" i="36"/>
  <c r="GH14" i="36"/>
  <c r="FL14" i="36"/>
  <c r="ER14" i="36"/>
  <c r="DV14" i="36"/>
  <c r="DE14" i="36"/>
  <c r="CO14" i="36"/>
  <c r="BY14" i="36"/>
  <c r="BI14" i="36"/>
  <c r="AY14" i="36"/>
  <c r="AP14" i="36"/>
  <c r="AH14" i="36"/>
  <c r="Z14" i="36"/>
  <c r="R14" i="36"/>
  <c r="J14" i="36"/>
  <c r="IH13" i="36"/>
  <c r="HZ13" i="36"/>
  <c r="HR13" i="36"/>
  <c r="HJ13" i="36"/>
  <c r="HB13" i="36"/>
  <c r="GT13" i="36"/>
  <c r="GL13" i="36"/>
  <c r="GD13" i="36"/>
  <c r="FV13" i="36"/>
  <c r="FN13" i="36"/>
  <c r="FF13" i="36"/>
  <c r="EX13" i="36"/>
  <c r="EP13" i="36"/>
  <c r="EH13" i="36"/>
  <c r="DZ13" i="36"/>
  <c r="DR13" i="36"/>
  <c r="DJ13" i="36"/>
  <c r="DB13" i="36"/>
  <c r="CT13" i="36"/>
  <c r="CL13" i="36"/>
  <c r="CD13" i="36"/>
  <c r="BV13" i="36"/>
  <c r="BN13" i="36"/>
  <c r="BF13" i="36"/>
  <c r="AX13" i="36"/>
  <c r="AP13" i="36"/>
  <c r="AH13" i="36"/>
  <c r="Z13" i="36"/>
  <c r="R13" i="36"/>
  <c r="J13" i="36"/>
  <c r="IH12" i="36"/>
  <c r="HZ12" i="36"/>
  <c r="HR12" i="36"/>
  <c r="HJ12" i="36"/>
  <c r="HB12" i="36"/>
  <c r="GT12" i="36"/>
  <c r="GL12" i="36"/>
  <c r="GD12" i="36"/>
  <c r="FV12" i="36"/>
  <c r="FN12" i="36"/>
  <c r="FF12" i="36"/>
  <c r="EX12" i="36"/>
  <c r="EP12" i="36"/>
  <c r="EH12" i="36"/>
  <c r="DZ12" i="36"/>
  <c r="DR12" i="36"/>
  <c r="DJ12" i="36"/>
  <c r="DB12" i="36"/>
  <c r="CT12" i="36"/>
  <c r="CL12" i="36"/>
  <c r="CD12" i="36"/>
  <c r="BV12" i="36"/>
  <c r="BN12" i="36"/>
  <c r="AX12" i="36"/>
  <c r="AH12" i="36"/>
  <c r="R12" i="36"/>
  <c r="HZ11" i="36"/>
  <c r="HJ11" i="36"/>
  <c r="GL11" i="36"/>
  <c r="FF11" i="36"/>
  <c r="EH11" i="36"/>
  <c r="DJ11" i="36"/>
  <c r="CL11" i="36"/>
  <c r="BN11" i="36"/>
  <c r="AP11" i="36"/>
  <c r="R11" i="36"/>
  <c r="F12" i="36"/>
  <c r="EO11" i="36"/>
  <c r="DI11" i="36"/>
  <c r="CC11" i="36"/>
  <c r="AW11" i="36"/>
  <c r="Q11" i="36"/>
  <c r="F11" i="36"/>
  <c r="GB11" i="36"/>
  <c r="EV11" i="36"/>
  <c r="DP11" i="36"/>
  <c r="CJ11" i="36"/>
  <c r="BL11" i="36"/>
  <c r="AF11" i="36"/>
  <c r="F19" i="36"/>
  <c r="GW11" i="36"/>
  <c r="FA11" i="36"/>
  <c r="CW11" i="36"/>
  <c r="AK11" i="36"/>
  <c r="DX19" i="36"/>
  <c r="BL19" i="36"/>
  <c r="IF18" i="36"/>
  <c r="FT18" i="36"/>
  <c r="DH18" i="36"/>
  <c r="AV18" i="36"/>
  <c r="HP17" i="36"/>
  <c r="FD17" i="36"/>
  <c r="CR17" i="36"/>
  <c r="AF17" i="36"/>
  <c r="GZ15" i="36"/>
  <c r="EN15" i="36"/>
  <c r="CB15" i="36"/>
  <c r="BB15" i="36"/>
  <c r="AF15" i="36"/>
  <c r="L15" i="36"/>
  <c r="HV14" i="36"/>
  <c r="GZ14" i="36"/>
  <c r="GF14" i="36"/>
  <c r="FJ14" i="36"/>
  <c r="EN14" i="36"/>
  <c r="DT14" i="36"/>
  <c r="DD14" i="36"/>
  <c r="CN14" i="36"/>
  <c r="BX14" i="36"/>
  <c r="BH14" i="36"/>
  <c r="AW14" i="36"/>
  <c r="AO14" i="36"/>
  <c r="AG14" i="36"/>
  <c r="Y14" i="36"/>
  <c r="Q14" i="36"/>
  <c r="I14" i="36"/>
  <c r="IG13" i="36"/>
  <c r="HY13" i="36"/>
  <c r="HQ13" i="36"/>
  <c r="HI13" i="36"/>
  <c r="HA13" i="36"/>
  <c r="GS13" i="36"/>
  <c r="GK13" i="36"/>
  <c r="GC13" i="36"/>
  <c r="FU13" i="36"/>
  <c r="FM13" i="36"/>
  <c r="FE13" i="36"/>
  <c r="EW13" i="36"/>
  <c r="EO13" i="36"/>
  <c r="EG13" i="36"/>
  <c r="DY13" i="36"/>
  <c r="DQ13" i="36"/>
  <c r="DI13" i="36"/>
  <c r="DA13" i="36"/>
  <c r="CS13" i="36"/>
  <c r="CK13" i="36"/>
  <c r="CC13" i="36"/>
  <c r="BU13" i="36"/>
  <c r="BM13" i="36"/>
  <c r="BE13" i="36"/>
  <c r="AW13" i="36"/>
  <c r="AO13" i="36"/>
  <c r="AG13" i="36"/>
  <c r="Y13" i="36"/>
  <c r="Q13" i="36"/>
  <c r="I13" i="36"/>
  <c r="IG12" i="36"/>
  <c r="HY12" i="36"/>
  <c r="HQ12" i="36"/>
  <c r="HI12" i="36"/>
  <c r="HA12" i="36"/>
  <c r="GS12" i="36"/>
  <c r="GK12" i="36"/>
  <c r="GC12" i="36"/>
  <c r="FU12" i="36"/>
  <c r="FM12" i="36"/>
  <c r="FE12" i="36"/>
  <c r="EW12" i="36"/>
  <c r="EO12" i="36"/>
  <c r="EG12" i="36"/>
  <c r="DY12" i="36"/>
  <c r="DQ12" i="36"/>
  <c r="DI12" i="36"/>
  <c r="DA12" i="36"/>
  <c r="CS12" i="36"/>
  <c r="CK12" i="36"/>
  <c r="CC12" i="36"/>
  <c r="BU12" i="36"/>
  <c r="BM12" i="36"/>
  <c r="BE12" i="36"/>
  <c r="AW12" i="36"/>
  <c r="AO12" i="36"/>
  <c r="AG12" i="36"/>
  <c r="Y12" i="36"/>
  <c r="Q12" i="36"/>
  <c r="I12" i="36"/>
  <c r="IG11" i="36"/>
  <c r="HY11" i="36"/>
  <c r="HQ11" i="36"/>
  <c r="HI11" i="36"/>
  <c r="HA11" i="36"/>
  <c r="GS11" i="36"/>
  <c r="GK11" i="36"/>
  <c r="GC11" i="36"/>
  <c r="FU11" i="36"/>
  <c r="EW11" i="36"/>
  <c r="EG11" i="36"/>
  <c r="DA11" i="36"/>
  <c r="BU11" i="36"/>
  <c r="AO11" i="36"/>
  <c r="I11" i="36"/>
  <c r="GJ11" i="36"/>
  <c r="FD11" i="36"/>
  <c r="DX11" i="36"/>
  <c r="CR11" i="36"/>
  <c r="BD11" i="36"/>
  <c r="X11" i="36"/>
  <c r="F28" i="36"/>
  <c r="GO11" i="36"/>
  <c r="EK11" i="36"/>
  <c r="CO11" i="36"/>
  <c r="AS11" i="36"/>
  <c r="F15" i="36"/>
  <c r="DP19" i="36"/>
  <c r="BD19" i="36"/>
  <c r="HX18" i="36"/>
  <c r="FL18" i="36"/>
  <c r="CZ18" i="36"/>
  <c r="AN18" i="36"/>
  <c r="HH17" i="36"/>
  <c r="EV17" i="36"/>
  <c r="CJ17" i="36"/>
  <c r="X17" i="36"/>
  <c r="GR15" i="36"/>
  <c r="EF15" i="36"/>
  <c r="BT15" i="36"/>
  <c r="AZ15" i="36"/>
  <c r="AD15" i="36"/>
  <c r="H15" i="36"/>
  <c r="HT14" i="36"/>
  <c r="GX14" i="36"/>
  <c r="GB14" i="36"/>
  <c r="FH14" i="36"/>
  <c r="EL14" i="36"/>
  <c r="DP14" i="36"/>
  <c r="CZ14" i="36"/>
  <c r="CJ14" i="36"/>
  <c r="BT14" i="36"/>
  <c r="BG14" i="36"/>
  <c r="AV14" i="36"/>
  <c r="AN14" i="36"/>
  <c r="AF14" i="36"/>
  <c r="X14" i="36"/>
  <c r="P14" i="36"/>
  <c r="H14" i="36"/>
  <c r="IF13" i="36"/>
  <c r="HX13" i="36"/>
  <c r="HP13" i="36"/>
  <c r="HH13" i="36"/>
  <c r="GZ13" i="36"/>
  <c r="GR13" i="36"/>
  <c r="GJ13" i="36"/>
  <c r="GB13" i="36"/>
  <c r="FT13" i="36"/>
  <c r="FL13" i="36"/>
  <c r="FD13" i="36"/>
  <c r="EV13" i="36"/>
  <c r="EN13" i="36"/>
  <c r="EF13" i="36"/>
  <c r="DX13" i="36"/>
  <c r="DP13" i="36"/>
  <c r="DH13" i="36"/>
  <c r="CZ13" i="36"/>
  <c r="CR13" i="36"/>
  <c r="CJ13" i="36"/>
  <c r="CB13" i="36"/>
  <c r="BT13" i="36"/>
  <c r="BL13" i="36"/>
  <c r="BD13" i="36"/>
  <c r="AV13" i="36"/>
  <c r="AN13" i="36"/>
  <c r="AF13" i="36"/>
  <c r="X13" i="36"/>
  <c r="P13" i="36"/>
  <c r="H13" i="36"/>
  <c r="IF12" i="36"/>
  <c r="HX12" i="36"/>
  <c r="HP12" i="36"/>
  <c r="HH12" i="36"/>
  <c r="GZ12" i="36"/>
  <c r="GR12" i="36"/>
  <c r="GJ12" i="36"/>
  <c r="GB12" i="36"/>
  <c r="FT12" i="36"/>
  <c r="FL12" i="36"/>
  <c r="FD12" i="36"/>
  <c r="EV12" i="36"/>
  <c r="EN12" i="36"/>
  <c r="EF12" i="36"/>
  <c r="DX12" i="36"/>
  <c r="DP12" i="36"/>
  <c r="DH12" i="36"/>
  <c r="CZ12" i="36"/>
  <c r="CR12" i="36"/>
  <c r="CJ12" i="36"/>
  <c r="CB12" i="36"/>
  <c r="BT12" i="36"/>
  <c r="BL12" i="36"/>
  <c r="BD12" i="36"/>
  <c r="AV12" i="36"/>
  <c r="AN12" i="36"/>
  <c r="AF12" i="36"/>
  <c r="X12" i="36"/>
  <c r="P12" i="36"/>
  <c r="H12" i="36"/>
  <c r="IF11" i="36"/>
  <c r="HX11" i="36"/>
  <c r="HP11" i="36"/>
  <c r="HH11" i="36"/>
  <c r="DH19" i="36"/>
  <c r="AV19" i="36"/>
  <c r="HP18" i="36"/>
  <c r="FD18" i="36"/>
  <c r="CR18" i="36"/>
  <c r="AF18" i="36"/>
  <c r="GZ17" i="36"/>
  <c r="EN17" i="36"/>
  <c r="CB17" i="36"/>
  <c r="P17" i="36"/>
  <c r="GJ15" i="36"/>
  <c r="DX15" i="36"/>
  <c r="BR15" i="36"/>
  <c r="AV15" i="36"/>
  <c r="AB15" i="36"/>
  <c r="IL14" i="36"/>
  <c r="HP14" i="36"/>
  <c r="GV14" i="36"/>
  <c r="FZ14" i="36"/>
  <c r="FD14" i="36"/>
  <c r="EJ14" i="36"/>
  <c r="DN14" i="36"/>
  <c r="CX14" i="36"/>
  <c r="CH14" i="36"/>
  <c r="BR14" i="36"/>
  <c r="BE14" i="36"/>
  <c r="AU14" i="36"/>
  <c r="AM14" i="36"/>
  <c r="AE14" i="36"/>
  <c r="W14" i="36"/>
  <c r="O14" i="36"/>
  <c r="IM13" i="36"/>
  <c r="IE13" i="36"/>
  <c r="HW13" i="36"/>
  <c r="HO13" i="36"/>
  <c r="HG13" i="36"/>
  <c r="GY13" i="36"/>
  <c r="GQ13" i="36"/>
  <c r="GI13" i="36"/>
  <c r="GA13" i="36"/>
  <c r="FS13" i="36"/>
  <c r="FK13" i="36"/>
  <c r="FC13" i="36"/>
  <c r="EU13" i="36"/>
  <c r="EM13" i="36"/>
  <c r="EE13" i="36"/>
  <c r="DW13" i="36"/>
  <c r="DO13" i="36"/>
  <c r="DG13" i="36"/>
  <c r="CY13" i="36"/>
  <c r="CQ13" i="36"/>
  <c r="CI13" i="36"/>
  <c r="CA13" i="36"/>
  <c r="BS13" i="36"/>
  <c r="BK13" i="36"/>
  <c r="BC13" i="36"/>
  <c r="AU13" i="36"/>
  <c r="AM13" i="36"/>
  <c r="AE13" i="36"/>
  <c r="W13" i="36"/>
  <c r="O13" i="36"/>
  <c r="IM12" i="36"/>
  <c r="IE12" i="36"/>
  <c r="HW12" i="36"/>
  <c r="HO12" i="36"/>
  <c r="HG12" i="36"/>
  <c r="GY12" i="36"/>
  <c r="GQ12" i="36"/>
  <c r="GI12" i="36"/>
  <c r="GA12" i="36"/>
  <c r="FS12" i="36"/>
  <c r="FK12" i="36"/>
  <c r="FC12" i="36"/>
  <c r="EU12" i="36"/>
  <c r="EM12" i="36"/>
  <c r="EE12" i="36"/>
  <c r="DW12" i="36"/>
  <c r="DO12" i="36"/>
  <c r="DG12" i="36"/>
  <c r="CY12" i="36"/>
  <c r="CQ12" i="36"/>
  <c r="CI12" i="36"/>
  <c r="CA12" i="36"/>
  <c r="BS12" i="36"/>
  <c r="BK12" i="36"/>
  <c r="BC12" i="36"/>
  <c r="AU12" i="36"/>
  <c r="AM12" i="36"/>
  <c r="AE12" i="36"/>
  <c r="W12" i="36"/>
  <c r="O12" i="36"/>
  <c r="IM11" i="36"/>
  <c r="IE11" i="36"/>
  <c r="HW11" i="36"/>
  <c r="HO11" i="36"/>
  <c r="HG11" i="36"/>
  <c r="GY11" i="36"/>
  <c r="GQ11" i="36"/>
  <c r="GI11" i="36"/>
  <c r="GA11" i="36"/>
  <c r="FS11" i="36"/>
  <c r="FK11" i="36"/>
  <c r="FC11" i="36"/>
  <c r="EU11" i="36"/>
  <c r="EM11" i="36"/>
  <c r="EE11" i="36"/>
  <c r="DW11" i="36"/>
  <c r="DO11" i="36"/>
  <c r="DG11" i="36"/>
  <c r="CY11" i="36"/>
  <c r="CQ11" i="36"/>
  <c r="CI11" i="36"/>
  <c r="CA11" i="36"/>
  <c r="BS11" i="36"/>
  <c r="BK11" i="36"/>
  <c r="BC11" i="36"/>
  <c r="AU11" i="36"/>
  <c r="AM11" i="36"/>
  <c r="AE11" i="36"/>
  <c r="W11" i="36"/>
  <c r="O11" i="36"/>
  <c r="F38" i="36"/>
  <c r="F27" i="36"/>
  <c r="F18" i="36"/>
  <c r="GP14" i="36"/>
  <c r="CV14" i="36"/>
  <c r="BB14" i="36"/>
  <c r="AC14" i="36"/>
  <c r="IK13" i="36"/>
  <c r="HM13" i="36"/>
  <c r="GO13" i="36"/>
  <c r="FQ13" i="36"/>
  <c r="ES13" i="36"/>
  <c r="DU13" i="36"/>
  <c r="CW13" i="36"/>
  <c r="BY13" i="36"/>
  <c r="BA13" i="36"/>
  <c r="AC13" i="36"/>
  <c r="IK12" i="36"/>
  <c r="HM12" i="36"/>
  <c r="GO12" i="36"/>
  <c r="FQ12" i="36"/>
  <c r="ES12" i="36"/>
  <c r="DU12" i="36"/>
  <c r="CW12" i="36"/>
  <c r="BY12" i="36"/>
  <c r="BA12" i="36"/>
  <c r="AC12" i="36"/>
  <c r="IK11" i="36"/>
  <c r="HU11" i="36"/>
  <c r="GG11" i="36"/>
  <c r="FI11" i="36"/>
  <c r="DE11" i="36"/>
  <c r="BA11" i="36"/>
  <c r="F25" i="36"/>
  <c r="CZ19" i="36"/>
  <c r="AN19" i="36"/>
  <c r="HH18" i="36"/>
  <c r="EV18" i="36"/>
  <c r="CJ18" i="36"/>
  <c r="X18" i="36"/>
  <c r="GR17" i="36"/>
  <c r="EF17" i="36"/>
  <c r="BT17" i="36"/>
  <c r="H17" i="36"/>
  <c r="GB15" i="36"/>
  <c r="DP15" i="36"/>
  <c r="BP15" i="36"/>
  <c r="AT15" i="36"/>
  <c r="X15" i="36"/>
  <c r="IJ14" i="36"/>
  <c r="HN14" i="36"/>
  <c r="GR14" i="36"/>
  <c r="FX14" i="36"/>
  <c r="FB14" i="36"/>
  <c r="EF14" i="36"/>
  <c r="DM14" i="36"/>
  <c r="CW14" i="36"/>
  <c r="CG14" i="36"/>
  <c r="BQ14" i="36"/>
  <c r="BD14" i="36"/>
  <c r="AT14" i="36"/>
  <c r="AL14" i="36"/>
  <c r="AD14" i="36"/>
  <c r="V14" i="36"/>
  <c r="N14" i="36"/>
  <c r="IL13" i="36"/>
  <c r="ID13" i="36"/>
  <c r="HV13" i="36"/>
  <c r="HN13" i="36"/>
  <c r="HF13" i="36"/>
  <c r="GX13" i="36"/>
  <c r="GP13" i="36"/>
  <c r="GH13" i="36"/>
  <c r="FZ13" i="36"/>
  <c r="FR13" i="36"/>
  <c r="FJ13" i="36"/>
  <c r="FB13" i="36"/>
  <c r="ET13" i="36"/>
  <c r="EL13" i="36"/>
  <c r="ED13" i="36"/>
  <c r="DV13" i="36"/>
  <c r="DN13" i="36"/>
  <c r="DF13" i="36"/>
  <c r="CX13" i="36"/>
  <c r="CP13" i="36"/>
  <c r="CH13" i="36"/>
  <c r="BZ13" i="36"/>
  <c r="BR13" i="36"/>
  <c r="BJ13" i="36"/>
  <c r="BB13" i="36"/>
  <c r="AT13" i="36"/>
  <c r="AL13" i="36"/>
  <c r="AD13" i="36"/>
  <c r="V13" i="36"/>
  <c r="N13" i="36"/>
  <c r="IL12" i="36"/>
  <c r="ID12" i="36"/>
  <c r="HV12" i="36"/>
  <c r="HN12" i="36"/>
  <c r="HF12" i="36"/>
  <c r="GX12" i="36"/>
  <c r="GP12" i="36"/>
  <c r="GH12" i="36"/>
  <c r="FZ12" i="36"/>
  <c r="FR12" i="36"/>
  <c r="FJ12" i="36"/>
  <c r="FB12" i="36"/>
  <c r="ET12" i="36"/>
  <c r="EL12" i="36"/>
  <c r="ED12" i="36"/>
  <c r="DV12" i="36"/>
  <c r="DN12" i="36"/>
  <c r="DF12" i="36"/>
  <c r="CX12" i="36"/>
  <c r="CP12" i="36"/>
  <c r="CH12" i="36"/>
  <c r="BZ12" i="36"/>
  <c r="BR12" i="36"/>
  <c r="BJ12" i="36"/>
  <c r="BB12" i="36"/>
  <c r="AT12" i="36"/>
  <c r="AL12" i="36"/>
  <c r="AD12" i="36"/>
  <c r="V12" i="36"/>
  <c r="N12" i="36"/>
  <c r="IL11" i="36"/>
  <c r="ID11" i="36"/>
  <c r="HV11" i="36"/>
  <c r="HN11" i="36"/>
  <c r="HF11" i="36"/>
  <c r="GX11" i="36"/>
  <c r="GP11" i="36"/>
  <c r="GH11" i="36"/>
  <c r="FZ11" i="36"/>
  <c r="FR11" i="36"/>
  <c r="FJ11" i="36"/>
  <c r="FB11" i="36"/>
  <c r="ET11" i="36"/>
  <c r="EL11" i="36"/>
  <c r="ED11" i="36"/>
  <c r="DV11" i="36"/>
  <c r="DN11" i="36"/>
  <c r="DF11" i="36"/>
  <c r="CX11" i="36"/>
  <c r="CP11" i="36"/>
  <c r="CH11" i="36"/>
  <c r="BZ11" i="36"/>
  <c r="BR11" i="36"/>
  <c r="BJ11" i="36"/>
  <c r="BB11" i="36"/>
  <c r="AT11" i="36"/>
  <c r="AL11" i="36"/>
  <c r="AD11" i="36"/>
  <c r="V11" i="36"/>
  <c r="N11" i="36"/>
  <c r="F37" i="36"/>
  <c r="F26" i="36"/>
  <c r="F17" i="36"/>
  <c r="IF14" i="36"/>
  <c r="ED14" i="36"/>
  <c r="CF14" i="36"/>
  <c r="AS14" i="36"/>
  <c r="U14" i="36"/>
  <c r="IC13" i="36"/>
  <c r="HE13" i="36"/>
  <c r="GG13" i="36"/>
  <c r="FA13" i="36"/>
  <c r="EK13" i="36"/>
  <c r="DM13" i="36"/>
  <c r="CO13" i="36"/>
  <c r="BQ13" i="36"/>
  <c r="AS13" i="36"/>
  <c r="U13" i="36"/>
  <c r="IC12" i="36"/>
  <c r="HE12" i="36"/>
  <c r="GG12" i="36"/>
  <c r="FI12" i="36"/>
  <c r="EK12" i="36"/>
  <c r="DM12" i="36"/>
  <c r="CG12" i="36"/>
  <c r="BQ12" i="36"/>
  <c r="AS12" i="36"/>
  <c r="U12" i="36"/>
  <c r="IC11" i="36"/>
  <c r="FY11" i="36"/>
  <c r="EC11" i="36"/>
  <c r="CG11" i="36"/>
  <c r="U11" i="36"/>
  <c r="CR19" i="36"/>
  <c r="AF19" i="36"/>
  <c r="GZ18" i="36"/>
  <c r="EN18" i="36"/>
  <c r="CB18" i="36"/>
  <c r="P18" i="36"/>
  <c r="GJ17" i="36"/>
  <c r="DX17" i="36"/>
  <c r="BL17" i="36"/>
  <c r="IF15" i="36"/>
  <c r="FT15" i="36"/>
  <c r="DH15" i="36"/>
  <c r="BL15" i="36"/>
  <c r="AR15" i="36"/>
  <c r="V15" i="36"/>
  <c r="HL14" i="36"/>
  <c r="FT14" i="36"/>
  <c r="EZ14" i="36"/>
  <c r="DL14" i="36"/>
  <c r="BP14" i="36"/>
  <c r="AK14" i="36"/>
  <c r="M14" i="36"/>
  <c r="HU13" i="36"/>
  <c r="GW13" i="36"/>
  <c r="FY13" i="36"/>
  <c r="FI13" i="36"/>
  <c r="EC13" i="36"/>
  <c r="DE13" i="36"/>
  <c r="CG13" i="36"/>
  <c r="BI13" i="36"/>
  <c r="AK13" i="36"/>
  <c r="M13" i="36"/>
  <c r="HU12" i="36"/>
  <c r="GW12" i="36"/>
  <c r="FY12" i="36"/>
  <c r="FA12" i="36"/>
  <c r="EC12" i="36"/>
  <c r="DE12" i="36"/>
  <c r="CO12" i="36"/>
  <c r="BI12" i="36"/>
  <c r="AK12" i="36"/>
  <c r="M12" i="36"/>
  <c r="HM11" i="36"/>
  <c r="FQ11" i="36"/>
  <c r="DU11" i="36"/>
  <c r="BQ11" i="36"/>
  <c r="M11" i="36"/>
  <c r="CJ19" i="36"/>
  <c r="X19" i="36"/>
  <c r="GR18" i="36"/>
  <c r="EF18" i="36"/>
  <c r="BT18" i="36"/>
  <c r="H18" i="36"/>
  <c r="GB17" i="36"/>
  <c r="DP17" i="36"/>
  <c r="BD17" i="36"/>
  <c r="HX15" i="36"/>
  <c r="FL15" i="36"/>
  <c r="CZ15" i="36"/>
  <c r="BJ15" i="36"/>
  <c r="AN15" i="36"/>
  <c r="T15" i="36"/>
  <c r="ID14" i="36"/>
  <c r="HH14" i="36"/>
  <c r="GN14" i="36"/>
  <c r="FR14" i="36"/>
  <c r="EV14" i="36"/>
  <c r="EB14" i="36"/>
  <c r="DH14" i="36"/>
  <c r="CR14" i="36"/>
  <c r="CB14" i="36"/>
  <c r="BL14" i="36"/>
  <c r="BA14" i="36"/>
  <c r="AR14" i="36"/>
  <c r="AJ14" i="36"/>
  <c r="AB14" i="36"/>
  <c r="T14" i="36"/>
  <c r="L14" i="36"/>
  <c r="IJ13" i="36"/>
  <c r="IB13" i="36"/>
  <c r="HT13" i="36"/>
  <c r="HL13" i="36"/>
  <c r="HD13" i="36"/>
  <c r="GV13" i="36"/>
  <c r="GN13" i="36"/>
  <c r="GF13" i="36"/>
  <c r="FX13" i="36"/>
  <c r="FP13" i="36"/>
  <c r="FH13" i="36"/>
  <c r="EZ13" i="36"/>
  <c r="ER13" i="36"/>
  <c r="EJ13" i="36"/>
  <c r="EB13" i="36"/>
  <c r="DT13" i="36"/>
  <c r="DL13" i="36"/>
  <c r="DD13" i="36"/>
  <c r="CV13" i="36"/>
  <c r="CN13" i="36"/>
  <c r="CF13" i="36"/>
  <c r="BX13" i="36"/>
  <c r="BP13" i="36"/>
  <c r="BH13" i="36"/>
  <c r="AZ13" i="36"/>
  <c r="AR13" i="36"/>
  <c r="AJ13" i="36"/>
  <c r="AB13" i="36"/>
  <c r="T13" i="36"/>
  <c r="L13" i="36"/>
  <c r="IJ12" i="36"/>
  <c r="IB12" i="36"/>
  <c r="HT12" i="36"/>
  <c r="HL12" i="36"/>
  <c r="HD12" i="36"/>
  <c r="GV12" i="36"/>
  <c r="GN12" i="36"/>
  <c r="GF12" i="36"/>
  <c r="FX12" i="36"/>
  <c r="FP12" i="36"/>
  <c r="FH12" i="36"/>
  <c r="EZ12" i="36"/>
  <c r="ER12" i="36"/>
  <c r="EJ12" i="36"/>
  <c r="EB12" i="36"/>
  <c r="DT12" i="36"/>
  <c r="DL12" i="36"/>
  <c r="DD12" i="36"/>
  <c r="CV12" i="36"/>
  <c r="CN12" i="36"/>
  <c r="CF12" i="36"/>
  <c r="BX12" i="36"/>
  <c r="BP12" i="36"/>
  <c r="BH12" i="36"/>
  <c r="AZ12" i="36"/>
  <c r="AR12" i="36"/>
  <c r="AJ12" i="36"/>
  <c r="AB12" i="36"/>
  <c r="T12" i="36"/>
  <c r="L12" i="36"/>
  <c r="IJ11" i="36"/>
  <c r="IB11" i="36"/>
  <c r="HT11" i="36"/>
  <c r="HL11" i="36"/>
  <c r="HD11" i="36"/>
  <c r="GV11" i="36"/>
  <c r="GN11" i="36"/>
  <c r="GF11" i="36"/>
  <c r="FX11" i="36"/>
  <c r="FP11" i="36"/>
  <c r="FH11" i="36"/>
  <c r="EZ11" i="36"/>
  <c r="ER11" i="36"/>
  <c r="EJ11" i="36"/>
  <c r="EB11" i="36"/>
  <c r="DT11" i="36"/>
  <c r="DL11" i="36"/>
  <c r="DD11" i="36"/>
  <c r="CV11" i="36"/>
  <c r="CN11" i="36"/>
  <c r="CF11" i="36"/>
  <c r="BX11" i="36"/>
  <c r="BP11" i="36"/>
  <c r="BH11" i="36"/>
  <c r="AZ11" i="36"/>
  <c r="AR11" i="36"/>
  <c r="AJ11" i="36"/>
  <c r="AB11" i="36"/>
  <c r="T11" i="36"/>
  <c r="L11" i="36"/>
  <c r="F35" i="36"/>
  <c r="F24" i="36"/>
  <c r="F14" i="36"/>
  <c r="J12" i="36"/>
  <c r="HB11" i="36"/>
  <c r="GD11" i="36"/>
  <c r="FN11" i="36"/>
  <c r="EP11" i="36"/>
  <c r="DR11" i="36"/>
  <c r="CT11" i="36"/>
  <c r="CD11" i="36"/>
  <c r="BF11" i="36"/>
  <c r="AH11" i="36"/>
  <c r="J11" i="36"/>
  <c r="F21" i="36"/>
  <c r="FE11" i="36"/>
  <c r="DQ11" i="36"/>
  <c r="CK11" i="36"/>
  <c r="BE11" i="36"/>
  <c r="Y11" i="36"/>
  <c r="F29" i="36"/>
  <c r="GZ11" i="36"/>
  <c r="FT11" i="36"/>
  <c r="EN11" i="36"/>
  <c r="DH11" i="36"/>
  <c r="CB11" i="36"/>
  <c r="AV11" i="36"/>
  <c r="P11" i="36"/>
  <c r="ES11" i="36"/>
  <c r="BI11" i="36"/>
  <c r="F36" i="36"/>
  <c r="G32" i="36" l="1"/>
  <c r="G31" i="36"/>
  <c r="G11" i="36"/>
  <c r="F28" i="60" l="1"/>
  <c r="IG39" i="36"/>
  <c r="DI39" i="36"/>
  <c r="AW39" i="36"/>
  <c r="DX39" i="36"/>
  <c r="HY39" i="36"/>
  <c r="FM39" i="36"/>
  <c r="AO39" i="36"/>
  <c r="BL39" i="36"/>
  <c r="HI39" i="36"/>
  <c r="CK39" i="36"/>
  <c r="Y39" i="36"/>
  <c r="IF39" i="36"/>
  <c r="HA39" i="36"/>
  <c r="EO39" i="36"/>
  <c r="CC39" i="36"/>
  <c r="Q39" i="36"/>
  <c r="HX39" i="36"/>
  <c r="FL39" i="36"/>
  <c r="DV39" i="36"/>
  <c r="BV39" i="36"/>
  <c r="BQ39" i="36"/>
  <c r="GG39" i="36"/>
  <c r="CD39" i="36"/>
  <c r="FY39" i="36"/>
  <c r="DM39" i="36"/>
  <c r="BA39" i="36"/>
  <c r="EX39" i="36"/>
  <c r="IC39" i="36"/>
  <c r="DE39" i="36"/>
  <c r="AS39" i="36"/>
  <c r="HU39" i="36"/>
  <c r="FI39" i="36"/>
  <c r="CW39" i="36"/>
  <c r="AK39" i="36"/>
  <c r="FG39" i="36"/>
  <c r="HM39" i="36"/>
  <c r="CO39" i="36"/>
  <c r="AC39" i="36"/>
  <c r="GV39" i="36"/>
  <c r="HE39" i="36"/>
  <c r="ES39" i="36"/>
  <c r="CG39" i="36"/>
  <c r="U39" i="36"/>
  <c r="AI39" i="36"/>
  <c r="FN39" i="36"/>
  <c r="AB39" i="36"/>
  <c r="HL39" i="36"/>
  <c r="EZ39" i="36"/>
  <c r="HT39" i="36"/>
  <c r="HI33" i="36"/>
  <c r="HA33" i="36"/>
  <c r="GD33" i="36"/>
  <c r="GS33" i="36"/>
  <c r="EY33" i="36"/>
  <c r="CM33" i="36"/>
  <c r="AA33" i="36"/>
  <c r="FN33" i="36"/>
  <c r="BT33" i="36"/>
  <c r="EF33" i="36"/>
  <c r="S33" i="36"/>
  <c r="IG33" i="36"/>
  <c r="FU33" i="36"/>
  <c r="HJ33" i="36"/>
  <c r="HQ33" i="36"/>
  <c r="GW22" i="36"/>
  <c r="EK22" i="36"/>
  <c r="AT33" i="36"/>
  <c r="GX22" i="36"/>
  <c r="EL22" i="36"/>
  <c r="BZ22" i="36"/>
  <c r="GO22" i="36"/>
  <c r="EC22" i="36"/>
  <c r="BQ22" i="36"/>
  <c r="GI22" i="36"/>
  <c r="BK22" i="36"/>
  <c r="GP22" i="36"/>
  <c r="ED22" i="36"/>
  <c r="BR22" i="36"/>
  <c r="BI22" i="36"/>
  <c r="HQ16" i="36"/>
  <c r="GA22" i="36"/>
  <c r="DO22" i="36"/>
  <c r="BC22" i="36"/>
  <c r="M22" i="36"/>
  <c r="GH22" i="36"/>
  <c r="DV22" i="36"/>
  <c r="BJ22" i="36"/>
  <c r="IK22" i="36"/>
  <c r="FY22" i="36"/>
  <c r="EQ22" i="36"/>
  <c r="DM16" i="36"/>
  <c r="FU22" i="36"/>
  <c r="IE22" i="36"/>
  <c r="FS22" i="36"/>
  <c r="DG22" i="36"/>
  <c r="IL22" i="36"/>
  <c r="FZ22" i="36"/>
  <c r="FQ22" i="36"/>
  <c r="DE22" i="36"/>
  <c r="AS22" i="36"/>
  <c r="HP22" i="36"/>
  <c r="CR22" i="36"/>
  <c r="HW22" i="36"/>
  <c r="FK22" i="36"/>
  <c r="CY22" i="36"/>
  <c r="AM22" i="36"/>
  <c r="AN22" i="36"/>
  <c r="ID22" i="36"/>
  <c r="FR22" i="36"/>
  <c r="DF22" i="36"/>
  <c r="AT22" i="36"/>
  <c r="AE16" i="36"/>
  <c r="IE33" i="36"/>
  <c r="AK22" i="36"/>
  <c r="FX22" i="36"/>
  <c r="GM22" i="36"/>
  <c r="HZ22" i="36"/>
  <c r="Y22" i="36"/>
  <c r="HO22" i="36"/>
  <c r="FC22" i="36"/>
  <c r="AL22" i="36"/>
  <c r="FS33" i="36"/>
  <c r="AC22" i="36"/>
  <c r="BB33" i="36"/>
  <c r="IB22" i="36"/>
  <c r="DD22" i="36"/>
  <c r="GL22" i="36"/>
  <c r="HR22" i="36"/>
  <c r="GZ22" i="36"/>
  <c r="CS22" i="36"/>
  <c r="HG22" i="36"/>
  <c r="EU22" i="36"/>
  <c r="CI22" i="36"/>
  <c r="HN22" i="36"/>
  <c r="O16" i="36"/>
  <c r="DG33" i="36"/>
  <c r="CG22" i="36"/>
  <c r="U22" i="36"/>
  <c r="HT22" i="36"/>
  <c r="FH22" i="36"/>
  <c r="CV22" i="36"/>
  <c r="AJ22" i="36"/>
  <c r="DF33" i="36"/>
  <c r="DK22" i="36"/>
  <c r="AY22" i="36"/>
  <c r="GD22" i="36"/>
  <c r="DR22" i="36"/>
  <c r="GW16" i="36"/>
  <c r="EK16" i="36"/>
  <c r="GK22" i="36"/>
  <c r="F33" i="36"/>
  <c r="BT22" i="36"/>
  <c r="H22" i="36"/>
  <c r="GY22" i="36"/>
  <c r="EM22" i="36"/>
  <c r="CA22" i="36"/>
  <c r="O22" i="36"/>
  <c r="FF16" i="36"/>
  <c r="DO33" i="36"/>
  <c r="CK22" i="36"/>
  <c r="BG22" i="36"/>
  <c r="HF22" i="36"/>
  <c r="ET22" i="36"/>
  <c r="CH22" i="36"/>
  <c r="V22" i="36"/>
  <c r="EE16" i="36"/>
  <c r="HY16" i="36"/>
  <c r="AO16" i="36"/>
  <c r="CI16" i="36"/>
  <c r="W16" i="36"/>
  <c r="CO22" i="36"/>
  <c r="DO39" i="36"/>
  <c r="AW22" i="36"/>
  <c r="Y33" i="36"/>
  <c r="CS16" i="36"/>
  <c r="N22" i="36"/>
  <c r="CL16" i="36"/>
  <c r="EX16" i="36"/>
  <c r="BL22" i="36"/>
  <c r="GO16" i="36"/>
  <c r="W39" i="36"/>
  <c r="CI39" i="36"/>
  <c r="EU39" i="36"/>
  <c r="HG39" i="36"/>
  <c r="BE39" i="36"/>
  <c r="DQ39" i="36"/>
  <c r="HO16" i="36"/>
  <c r="FP22" i="36"/>
  <c r="IK16" i="36"/>
  <c r="GP39" i="36"/>
  <c r="IM39" i="36"/>
  <c r="AP22" i="36"/>
  <c r="HS22" i="36"/>
  <c r="FG33" i="36"/>
  <c r="BD22" i="36"/>
  <c r="CU22" i="36"/>
  <c r="CY16" i="36"/>
  <c r="FK16" i="36"/>
  <c r="GR39" i="36"/>
  <c r="AP39" i="36"/>
  <c r="S39" i="36"/>
  <c r="CE39" i="36"/>
  <c r="EQ39" i="36"/>
  <c r="AV33" i="36"/>
  <c r="IE16" i="36"/>
  <c r="AF16" i="36"/>
  <c r="CR16" i="36"/>
  <c r="DJ39" i="36"/>
  <c r="FV39" i="36"/>
  <c r="AA39" i="36"/>
  <c r="CM39" i="36"/>
  <c r="EY39" i="36"/>
  <c r="HK39" i="36"/>
  <c r="BD33" i="36"/>
  <c r="GU33" i="36"/>
  <c r="AT39" i="36"/>
  <c r="DF39" i="36"/>
  <c r="FR39" i="36"/>
  <c r="ID39" i="36"/>
  <c r="AE39" i="36"/>
  <c r="FC39" i="36"/>
  <c r="HO39" i="36"/>
  <c r="HH39" i="36"/>
  <c r="BF39" i="36"/>
  <c r="CU39" i="36"/>
  <c r="HK33" i="36"/>
  <c r="BL33" i="36"/>
  <c r="DX33" i="36"/>
  <c r="FZ39" i="36"/>
  <c r="IL39" i="36"/>
  <c r="AM39" i="36"/>
  <c r="BN39" i="36"/>
  <c r="AQ39" i="36"/>
  <c r="DC39" i="36"/>
  <c r="FO39" i="36"/>
  <c r="IA39" i="36"/>
  <c r="AU39" i="36"/>
  <c r="DG39" i="36"/>
  <c r="IE39" i="36"/>
  <c r="EH39" i="36"/>
  <c r="AY39" i="36"/>
  <c r="DK39" i="36"/>
  <c r="FW39" i="36"/>
  <c r="CB33" i="36"/>
  <c r="EN33" i="36"/>
  <c r="R22" i="36"/>
  <c r="GU22" i="36"/>
  <c r="R39" i="36"/>
  <c r="EP39" i="36"/>
  <c r="BG39" i="36"/>
  <c r="DS39" i="36"/>
  <c r="GE39" i="36"/>
  <c r="CJ33" i="36"/>
  <c r="CZ22" i="36"/>
  <c r="FL22" i="36"/>
  <c r="HX22" i="36"/>
  <c r="HQ22" i="36"/>
  <c r="Z22" i="36"/>
  <c r="CL22" i="36"/>
  <c r="FO33" i="36"/>
  <c r="Z39" i="36"/>
  <c r="CL39" i="36"/>
  <c r="EA39" i="36"/>
  <c r="DH22" i="36"/>
  <c r="FT22" i="36"/>
  <c r="IF22" i="36"/>
  <c r="FM22" i="36"/>
  <c r="HY22" i="36"/>
  <c r="CT22" i="36"/>
  <c r="EY22" i="36"/>
  <c r="HK22" i="36"/>
  <c r="HF39" i="36"/>
  <c r="G36" i="36"/>
  <c r="AH39" i="36"/>
  <c r="FF39" i="36"/>
  <c r="K39" i="36"/>
  <c r="BW39" i="36"/>
  <c r="EI39" i="36"/>
  <c r="AN33" i="36"/>
  <c r="CZ33" i="36"/>
  <c r="EA22" i="36" l="1"/>
  <c r="BA16" i="36"/>
  <c r="FY16" i="36"/>
  <c r="FD16" i="36"/>
  <c r="FE16" i="36"/>
  <c r="Z16" i="36"/>
  <c r="HC22" i="36"/>
  <c r="CQ16" i="36"/>
  <c r="IG22" i="36"/>
  <c r="AM16" i="36"/>
  <c r="BQ16" i="36"/>
  <c r="EX22" i="36"/>
  <c r="DG16" i="36"/>
  <c r="DG40" i="36" s="1"/>
  <c r="EP22" i="36"/>
  <c r="CD22" i="36"/>
  <c r="DH33" i="36"/>
  <c r="BV22" i="36"/>
  <c r="HP16" i="36"/>
  <c r="AG16" i="36"/>
  <c r="AH22" i="36"/>
  <c r="AI22" i="36"/>
  <c r="EC16" i="36"/>
  <c r="HW16" i="36"/>
  <c r="HJ16" i="36"/>
  <c r="GB22" i="36"/>
  <c r="FS16" i="36"/>
  <c r="DA22" i="36"/>
  <c r="AQ22" i="36"/>
  <c r="FW33" i="36"/>
  <c r="HC33" i="36"/>
  <c r="DI22" i="36"/>
  <c r="AV22" i="36"/>
  <c r="G25" i="36"/>
  <c r="DP33" i="36"/>
  <c r="G28" i="36"/>
  <c r="G29" i="36"/>
  <c r="EV33" i="36"/>
  <c r="AX39" i="36"/>
  <c r="G34" i="36"/>
  <c r="DZ39" i="36"/>
  <c r="GH39" i="36"/>
  <c r="CQ39" i="36"/>
  <c r="CY39" i="36"/>
  <c r="FK39" i="36"/>
  <c r="FS39" i="36"/>
  <c r="G30" i="36"/>
  <c r="HW39" i="36"/>
  <c r="DR39" i="36"/>
  <c r="GA39" i="36"/>
  <c r="J39" i="36"/>
  <c r="BO39" i="36"/>
  <c r="HR39" i="36"/>
  <c r="GJ39" i="36"/>
  <c r="DB39" i="36"/>
  <c r="CT39" i="36"/>
  <c r="G37" i="36"/>
  <c r="GM39" i="36"/>
  <c r="GU39" i="36"/>
  <c r="HC39" i="36"/>
  <c r="HS39" i="36"/>
  <c r="G38" i="36"/>
  <c r="GC39" i="36"/>
  <c r="BB39" i="36"/>
  <c r="II39" i="36"/>
  <c r="DN39" i="36"/>
  <c r="EW22" i="36"/>
  <c r="FQ39" i="36"/>
  <c r="IH39" i="36"/>
  <c r="M16" i="36"/>
  <c r="AZ22" i="36"/>
  <c r="FN22" i="36"/>
  <c r="AR22" i="36"/>
  <c r="EU16" i="36"/>
  <c r="IM33" i="36"/>
  <c r="DL22" i="36"/>
  <c r="FD22" i="36"/>
  <c r="DW22" i="36"/>
  <c r="CE33" i="36"/>
  <c r="IH33" i="36"/>
  <c r="FA39" i="36"/>
  <c r="BI39" i="36"/>
  <c r="HB39" i="36"/>
  <c r="DB22" i="36"/>
  <c r="II22" i="36"/>
  <c r="GQ16" i="36"/>
  <c r="AH16" i="36"/>
  <c r="AG22" i="36"/>
  <c r="GR22" i="36"/>
  <c r="BM22" i="36"/>
  <c r="GM33" i="36"/>
  <c r="GA33" i="36"/>
  <c r="FE22" i="36"/>
  <c r="IM22" i="36"/>
  <c r="HB33" i="36"/>
  <c r="FM33" i="36"/>
  <c r="DU39" i="36"/>
  <c r="EW39" i="36"/>
  <c r="G35" i="36"/>
  <c r="CT16" i="36"/>
  <c r="DY22" i="36"/>
  <c r="GY16" i="36"/>
  <c r="BU22" i="36"/>
  <c r="IJ22" i="36"/>
  <c r="CW22" i="36"/>
  <c r="BA22" i="36"/>
  <c r="HY33" i="36"/>
  <c r="HY40" i="36" s="1"/>
  <c r="GK33" i="36"/>
  <c r="AI33" i="36"/>
  <c r="IK39" i="36"/>
  <c r="HJ22" i="36"/>
  <c r="BF22" i="36"/>
  <c r="ES22" i="36"/>
  <c r="EG22" i="36"/>
  <c r="CX22" i="36"/>
  <c r="FI22" i="36"/>
  <c r="BB22" i="36"/>
  <c r="DM22" i="36"/>
  <c r="EC39" i="36"/>
  <c r="DA39" i="36"/>
  <c r="FU39" i="36"/>
  <c r="HE22" i="36"/>
  <c r="CP22" i="36"/>
  <c r="AO22" i="36"/>
  <c r="BN22" i="36"/>
  <c r="FA22" i="36"/>
  <c r="FJ22" i="36"/>
  <c r="HU22" i="36"/>
  <c r="IC22" i="36"/>
  <c r="DN22" i="36"/>
  <c r="FF33" i="36"/>
  <c r="FX33" i="36"/>
  <c r="CN39" i="36"/>
  <c r="GO39" i="36"/>
  <c r="FF22" i="36"/>
  <c r="EI22" i="36"/>
  <c r="FB22" i="36"/>
  <c r="HM22" i="36"/>
  <c r="CE22" i="36"/>
  <c r="HV22" i="36"/>
  <c r="CQ22" i="36"/>
  <c r="GT22" i="36"/>
  <c r="DN33" i="36"/>
  <c r="HB22" i="36"/>
  <c r="AU22" i="36"/>
  <c r="GG22" i="36"/>
  <c r="BY22" i="36"/>
  <c r="GC33" i="36"/>
  <c r="G15" i="36"/>
  <c r="G26" i="36"/>
  <c r="G27" i="36"/>
  <c r="G14" i="36"/>
  <c r="AG39" i="36"/>
  <c r="EM16" i="36"/>
  <c r="HG16" i="36"/>
  <c r="HH22" i="36"/>
  <c r="BW22" i="36"/>
  <c r="DU22" i="36"/>
  <c r="EJ39" i="36"/>
  <c r="FV33" i="36"/>
  <c r="F16" i="36"/>
  <c r="F39" i="36"/>
  <c r="F22" i="36"/>
  <c r="AU33" i="36"/>
  <c r="HZ33" i="36"/>
  <c r="AO33" i="36"/>
  <c r="Q33" i="36"/>
  <c r="HR33" i="36"/>
  <c r="BC33" i="36"/>
  <c r="GT33" i="36"/>
  <c r="EG16" i="36"/>
  <c r="AB16" i="36"/>
  <c r="AJ16" i="36"/>
  <c r="IA16" i="36"/>
  <c r="IF16" i="36"/>
  <c r="EJ16" i="36"/>
  <c r="GV16" i="36"/>
  <c r="CJ16" i="36"/>
  <c r="DP16" i="36"/>
  <c r="FP16" i="36"/>
  <c r="GN16" i="36"/>
  <c r="IB16" i="36"/>
  <c r="BH16" i="36"/>
  <c r="DT16" i="36"/>
  <c r="L16" i="36"/>
  <c r="GF16" i="36"/>
  <c r="BX16" i="36"/>
  <c r="AZ16" i="36"/>
  <c r="AR16" i="36"/>
  <c r="DL16" i="36"/>
  <c r="BP16" i="36"/>
  <c r="FX16" i="36"/>
  <c r="H16" i="36"/>
  <c r="EB16" i="36"/>
  <c r="EQ33" i="36"/>
  <c r="BK16" i="36"/>
  <c r="BO22" i="36"/>
  <c r="GE33" i="36"/>
  <c r="J22" i="36"/>
  <c r="EF22" i="36"/>
  <c r="FW22" i="36"/>
  <c r="FQ33" i="36"/>
  <c r="HR16" i="36"/>
  <c r="FI33" i="36"/>
  <c r="FC16" i="36"/>
  <c r="CU33" i="36"/>
  <c r="FQ16" i="36"/>
  <c r="CK16" i="36"/>
  <c r="DA16" i="36"/>
  <c r="BP39" i="36"/>
  <c r="AN39" i="36"/>
  <c r="CS39" i="36"/>
  <c r="DK16" i="36"/>
  <c r="AQ33" i="36"/>
  <c r="CM22" i="36"/>
  <c r="GZ39" i="36"/>
  <c r="BY16" i="36"/>
  <c r="GK16" i="36"/>
  <c r="GE22" i="36"/>
  <c r="BT39" i="36"/>
  <c r="HI22" i="36"/>
  <c r="DD16" i="36"/>
  <c r="EL16" i="36"/>
  <c r="FJ16" i="36"/>
  <c r="HC16" i="36"/>
  <c r="CV16" i="36"/>
  <c r="GF33" i="36"/>
  <c r="EI16" i="36"/>
  <c r="GL33" i="36"/>
  <c r="GM16" i="36"/>
  <c r="AZ33" i="36"/>
  <c r="AG33" i="36"/>
  <c r="DC33" i="36"/>
  <c r="BW33" i="36"/>
  <c r="ER33" i="36"/>
  <c r="M39" i="36"/>
  <c r="BB16" i="36"/>
  <c r="BC16" i="36"/>
  <c r="DW16" i="36"/>
  <c r="EH22" i="36"/>
  <c r="DO16" i="36"/>
  <c r="DO40" i="36" s="1"/>
  <c r="BS16" i="36"/>
  <c r="CA16" i="36"/>
  <c r="EV22" i="36"/>
  <c r="DC16" i="36"/>
  <c r="IJ16" i="36"/>
  <c r="FE39" i="36"/>
  <c r="BX33" i="36"/>
  <c r="HU16" i="36"/>
  <c r="DY33" i="36"/>
  <c r="BP33" i="36"/>
  <c r="EJ33" i="36"/>
  <c r="AK33" i="36"/>
  <c r="EK39" i="36"/>
  <c r="CV39" i="36"/>
  <c r="T39" i="36"/>
  <c r="IF33" i="36"/>
  <c r="EB39" i="36"/>
  <c r="HZ39" i="36"/>
  <c r="HV39" i="36"/>
  <c r="FH16" i="36"/>
  <c r="DQ16" i="36"/>
  <c r="GA16" i="36"/>
  <c r="FT33" i="36"/>
  <c r="DE33" i="36"/>
  <c r="CJ22" i="36"/>
  <c r="CD33" i="36"/>
  <c r="EG33" i="36"/>
  <c r="X33" i="36"/>
  <c r="G19" i="36"/>
  <c r="EN22" i="36"/>
  <c r="EZ16" i="36"/>
  <c r="BY39" i="36"/>
  <c r="CZ39" i="36"/>
  <c r="CF39" i="36"/>
  <c r="BD39" i="36"/>
  <c r="BJ16" i="36"/>
  <c r="CP16" i="36"/>
  <c r="AP33" i="36"/>
  <c r="AA16" i="36"/>
  <c r="GU16" i="36"/>
  <c r="DP39" i="36"/>
  <c r="FB16" i="36"/>
  <c r="FM16" i="36"/>
  <c r="CM16" i="36"/>
  <c r="HU33" i="36"/>
  <c r="DJ16" i="36"/>
  <c r="G13" i="36"/>
  <c r="G21" i="36"/>
  <c r="ID16" i="36"/>
  <c r="FZ16" i="36"/>
  <c r="AV39" i="36"/>
  <c r="CH39" i="36"/>
  <c r="HN39" i="36"/>
  <c r="X39" i="36"/>
  <c r="GK39" i="36"/>
  <c r="CH16" i="36"/>
  <c r="AV16" i="36"/>
  <c r="I33" i="36"/>
  <c r="S16" i="36"/>
  <c r="HK16" i="36"/>
  <c r="HK40" i="36" s="1"/>
  <c r="CF33" i="36"/>
  <c r="G24" i="36"/>
  <c r="IM16" i="36"/>
  <c r="DS22" i="36"/>
  <c r="GI16" i="36"/>
  <c r="GN33" i="36"/>
  <c r="AU16" i="36"/>
  <c r="AY16" i="36"/>
  <c r="K16" i="36"/>
  <c r="L33" i="36"/>
  <c r="FH39" i="36"/>
  <c r="BH39" i="36"/>
  <c r="K33" i="36"/>
  <c r="DK33" i="36"/>
  <c r="CN16" i="36"/>
  <c r="FP39" i="36"/>
  <c r="T16" i="36"/>
  <c r="DQ33" i="36"/>
  <c r="DR33" i="36"/>
  <c r="EO33" i="36"/>
  <c r="EW33" i="36"/>
  <c r="GW39" i="36"/>
  <c r="IL16" i="36"/>
  <c r="DV16" i="36"/>
  <c r="J16" i="36"/>
  <c r="FR16" i="36"/>
  <c r="AS33" i="36"/>
  <c r="DD39" i="36"/>
  <c r="H39" i="36"/>
  <c r="HJ39" i="36"/>
  <c r="DL33" i="36"/>
  <c r="EY16" i="36"/>
  <c r="EY40" i="36" s="1"/>
  <c r="BO16" i="36"/>
  <c r="G18" i="36"/>
  <c r="HH16" i="36"/>
  <c r="AF33" i="36"/>
  <c r="BM33" i="36"/>
  <c r="CW33" i="36"/>
  <c r="BH33" i="36"/>
  <c r="IC33" i="36"/>
  <c r="AJ39" i="36"/>
  <c r="IJ39" i="36"/>
  <c r="DT39" i="36"/>
  <c r="ER39" i="36"/>
  <c r="FT39" i="36"/>
  <c r="N39" i="36"/>
  <c r="GI39" i="36"/>
  <c r="CX39" i="36"/>
  <c r="EV39" i="36"/>
  <c r="I39" i="36"/>
  <c r="GL39" i="36"/>
  <c r="GD39" i="36"/>
  <c r="BR16" i="36"/>
  <c r="BZ16" i="36"/>
  <c r="HF16" i="36"/>
  <c r="CX16" i="36"/>
  <c r="FT16" i="36"/>
  <c r="GR16" i="36"/>
  <c r="P16" i="36"/>
  <c r="EQ16" i="36"/>
  <c r="DT33" i="36"/>
  <c r="HT16" i="36"/>
  <c r="EE22" i="36"/>
  <c r="BU39" i="36"/>
  <c r="EB33" i="36"/>
  <c r="GQ22" i="36"/>
  <c r="DN16" i="36"/>
  <c r="GP16" i="36"/>
  <c r="GX16" i="36"/>
  <c r="AD16" i="36"/>
  <c r="HV16" i="36"/>
  <c r="CF16" i="36"/>
  <c r="G12" i="36"/>
  <c r="DZ22" i="36"/>
  <c r="CL33" i="36"/>
  <c r="CL40" i="36" s="1"/>
  <c r="AW33" i="36"/>
  <c r="AX33" i="36"/>
  <c r="IK33" i="36"/>
  <c r="EZ33" i="36"/>
  <c r="GH33" i="36"/>
  <c r="AR33" i="36"/>
  <c r="HM33" i="36"/>
  <c r="GN39" i="36"/>
  <c r="GF39" i="36"/>
  <c r="HD39" i="36"/>
  <c r="ED39" i="36"/>
  <c r="GB39" i="36"/>
  <c r="V39" i="36"/>
  <c r="GQ39" i="36"/>
  <c r="FB39" i="36"/>
  <c r="DY39" i="36"/>
  <c r="FD39" i="36"/>
  <c r="GH16" i="36"/>
  <c r="V16" i="36"/>
  <c r="HN16" i="36"/>
  <c r="GB16" i="36"/>
  <c r="BL16" i="36"/>
  <c r="BL40" i="36" s="1"/>
  <c r="BU16" i="36"/>
  <c r="EV16" i="36"/>
  <c r="BV16" i="36"/>
  <c r="CR33" i="36"/>
  <c r="DA33" i="36"/>
  <c r="AH33" i="36"/>
  <c r="GP33" i="36"/>
  <c r="BK33" i="36"/>
  <c r="DZ33" i="36"/>
  <c r="DU33" i="36"/>
  <c r="N33" i="36"/>
  <c r="EM33" i="36"/>
  <c r="M33" i="36"/>
  <c r="HH33" i="36"/>
  <c r="HP33" i="36"/>
  <c r="AM33" i="36"/>
  <c r="EX33" i="36"/>
  <c r="DI33" i="36"/>
  <c r="DJ33" i="36"/>
  <c r="BU33" i="36"/>
  <c r="T33" i="36"/>
  <c r="GO33" i="36"/>
  <c r="FX39" i="36"/>
  <c r="BK39" i="36"/>
  <c r="HP39" i="36"/>
  <c r="GD16" i="36"/>
  <c r="DX16" i="36"/>
  <c r="AX16" i="36"/>
  <c r="BT16" i="36"/>
  <c r="FD33" i="36"/>
  <c r="BO33" i="36"/>
  <c r="BJ33" i="36"/>
  <c r="DW33" i="36"/>
  <c r="BZ33" i="36"/>
  <c r="GY33" i="36"/>
  <c r="HL33" i="36"/>
  <c r="BY33" i="36"/>
  <c r="U33" i="36"/>
  <c r="CY33" i="36"/>
  <c r="FP33" i="36"/>
  <c r="L39" i="36"/>
  <c r="BJ39" i="36"/>
  <c r="DH39" i="36"/>
  <c r="DW39" i="36"/>
  <c r="ET39" i="36"/>
  <c r="EF39" i="36"/>
  <c r="AL39" i="36"/>
  <c r="CJ39" i="36"/>
  <c r="GT39" i="36"/>
  <c r="N16" i="36"/>
  <c r="ET16" i="36"/>
  <c r="AL16" i="36"/>
  <c r="DH16" i="36"/>
  <c r="GJ16" i="36"/>
  <c r="EF16" i="36"/>
  <c r="BF16" i="36"/>
  <c r="CE16" i="36"/>
  <c r="DS33" i="36"/>
  <c r="IJ33" i="36"/>
  <c r="DD33" i="36"/>
  <c r="DV33" i="36"/>
  <c r="GI33" i="36"/>
  <c r="HT33" i="36"/>
  <c r="EL33" i="36"/>
  <c r="J33" i="36"/>
  <c r="EK33" i="36"/>
  <c r="AD33" i="36"/>
  <c r="CG33" i="36"/>
  <c r="FK33" i="36"/>
  <c r="FZ33" i="36"/>
  <c r="AJ33" i="36"/>
  <c r="O39" i="36"/>
  <c r="GL16" i="36"/>
  <c r="CC16" i="36"/>
  <c r="CS33" i="36"/>
  <c r="HS33" i="36"/>
  <c r="II33" i="36"/>
  <c r="BS33" i="36"/>
  <c r="BV33" i="36"/>
  <c r="HD33" i="36"/>
  <c r="BQ33" i="36"/>
  <c r="GZ33" i="36"/>
  <c r="CP33" i="36"/>
  <c r="W33" i="36"/>
  <c r="ES33" i="36"/>
  <c r="AL33" i="36"/>
  <c r="HW33" i="36"/>
  <c r="G20" i="36"/>
  <c r="FA16" i="36"/>
  <c r="T22" i="36"/>
  <c r="GG33" i="36"/>
  <c r="IL33" i="36"/>
  <c r="CV33" i="36"/>
  <c r="IB39" i="36"/>
  <c r="DL39" i="36"/>
  <c r="BC39" i="36"/>
  <c r="BZ39" i="36"/>
  <c r="CA39" i="36"/>
  <c r="FJ39" i="36"/>
  <c r="P39" i="36"/>
  <c r="AN16" i="36"/>
  <c r="FV16" i="36"/>
  <c r="FW16" i="36"/>
  <c r="GT16" i="36"/>
  <c r="CB16" i="36"/>
  <c r="EO16" i="36"/>
  <c r="Z33" i="36"/>
  <c r="BG33" i="36"/>
  <c r="GJ33" i="36"/>
  <c r="EE33" i="36"/>
  <c r="EH33" i="36"/>
  <c r="EC33" i="36"/>
  <c r="V33" i="36"/>
  <c r="FB33" i="36"/>
  <c r="CI33" i="36"/>
  <c r="CI40" i="36" s="1"/>
  <c r="CX33" i="36"/>
  <c r="AE33" i="36"/>
  <c r="HX33" i="36"/>
  <c r="AB22" i="36"/>
  <c r="BA33" i="36"/>
  <c r="FH33" i="36"/>
  <c r="AC33" i="36"/>
  <c r="EL39" i="36"/>
  <c r="EM39" i="36"/>
  <c r="CB39" i="36"/>
  <c r="EG39" i="36"/>
  <c r="CZ16" i="36"/>
  <c r="BM16" i="36"/>
  <c r="EN16" i="36"/>
  <c r="BN16" i="36"/>
  <c r="HA16" i="36"/>
  <c r="R33" i="36"/>
  <c r="AY33" i="36"/>
  <c r="DB33" i="36"/>
  <c r="EI33" i="36"/>
  <c r="GQ33" i="36"/>
  <c r="CH33" i="36"/>
  <c r="HN33" i="36"/>
  <c r="EU33" i="36"/>
  <c r="FJ33" i="36"/>
  <c r="CQ33" i="36"/>
  <c r="HL16" i="36"/>
  <c r="HD16" i="36"/>
  <c r="IG16" i="36"/>
  <c r="AD22" i="36"/>
  <c r="DB16" i="36"/>
  <c r="BE33" i="36"/>
  <c r="BF33" i="36"/>
  <c r="CC33" i="36"/>
  <c r="CK33" i="36"/>
  <c r="DM33" i="36"/>
  <c r="FR33" i="36"/>
  <c r="AB33" i="36"/>
  <c r="CO33" i="36"/>
  <c r="AR39" i="36"/>
  <c r="GX39" i="36"/>
  <c r="HQ39" i="36"/>
  <c r="HQ40" i="36" s="1"/>
  <c r="BS39" i="36"/>
  <c r="AD39" i="36"/>
  <c r="GY39" i="36"/>
  <c r="EN39" i="36"/>
  <c r="AF39" i="36"/>
  <c r="GS39" i="36"/>
  <c r="FL16" i="36"/>
  <c r="BD16" i="36"/>
  <c r="GZ16" i="36"/>
  <c r="EH16" i="36"/>
  <c r="X16" i="36"/>
  <c r="CT33" i="36"/>
  <c r="EA33" i="36"/>
  <c r="GB33" i="36"/>
  <c r="BR33" i="36"/>
  <c r="IB33" i="36"/>
  <c r="ET33" i="36"/>
  <c r="O33" i="36"/>
  <c r="HG33" i="36"/>
  <c r="HV33" i="36"/>
  <c r="ER16" i="36"/>
  <c r="DF16" i="36"/>
  <c r="DF40" i="36" s="1"/>
  <c r="FY33" i="36"/>
  <c r="GV33" i="36"/>
  <c r="ID33" i="36"/>
  <c r="CN33" i="36"/>
  <c r="FA33" i="36"/>
  <c r="AZ39" i="36"/>
  <c r="BX39" i="36"/>
  <c r="BR39" i="36"/>
  <c r="EE39" i="36"/>
  <c r="CP39" i="36"/>
  <c r="BM39" i="36"/>
  <c r="CR39" i="36"/>
  <c r="HX16" i="36"/>
  <c r="FO16" i="36"/>
  <c r="IA33" i="36"/>
  <c r="I16" i="36"/>
  <c r="II16" i="36"/>
  <c r="FE33" i="36"/>
  <c r="ED33" i="36"/>
  <c r="BN33" i="36"/>
  <c r="BI33" i="36"/>
  <c r="GR33" i="36"/>
  <c r="HF33" i="36"/>
  <c r="CA33" i="36"/>
  <c r="HO33" i="36"/>
  <c r="HO40" i="36" s="1"/>
  <c r="G41" i="36"/>
  <c r="FU16" i="36"/>
  <c r="AP16" i="36"/>
  <c r="ES16" i="36"/>
  <c r="EO22" i="36"/>
  <c r="HM16" i="36"/>
  <c r="DR16" i="36"/>
  <c r="GS16" i="36"/>
  <c r="GN22" i="36"/>
  <c r="EJ22" i="36"/>
  <c r="DP22" i="36"/>
  <c r="BI16" i="36"/>
  <c r="CF22" i="36"/>
  <c r="FO22" i="36"/>
  <c r="ED16" i="36"/>
  <c r="HE16" i="36"/>
  <c r="AQ16" i="36"/>
  <c r="HA22" i="36"/>
  <c r="DZ16" i="36"/>
  <c r="IC16" i="36"/>
  <c r="AT16" i="36"/>
  <c r="AT40" i="36" s="1"/>
  <c r="GV22" i="36"/>
  <c r="EW16" i="36"/>
  <c r="R16" i="36"/>
  <c r="DU16" i="36"/>
  <c r="ER22" i="36"/>
  <c r="DX22" i="36"/>
  <c r="IA22" i="36"/>
  <c r="CN22" i="36"/>
  <c r="FN16" i="36"/>
  <c r="AI16" i="36"/>
  <c r="GS22" i="36"/>
  <c r="IH16" i="36"/>
  <c r="AE22" i="36"/>
  <c r="K22" i="36"/>
  <c r="BG16" i="36"/>
  <c r="HI16" i="36"/>
  <c r="CD16" i="36"/>
  <c r="GG16" i="36"/>
  <c r="HD22" i="36"/>
  <c r="GJ22" i="36"/>
  <c r="BE22" i="36"/>
  <c r="EZ22" i="36"/>
  <c r="HZ16" i="36"/>
  <c r="W22" i="36"/>
  <c r="CU16" i="36"/>
  <c r="DS16" i="36"/>
  <c r="S22" i="36"/>
  <c r="EP16" i="36"/>
  <c r="DQ22" i="36"/>
  <c r="HL22" i="36"/>
  <c r="FG16" i="36"/>
  <c r="X22" i="36"/>
  <c r="AF22" i="36"/>
  <c r="GE16" i="36"/>
  <c r="EA16" i="36"/>
  <c r="AA22" i="36"/>
  <c r="HB16" i="36"/>
  <c r="BW16" i="36"/>
  <c r="GC22" i="36"/>
  <c r="AX22" i="36"/>
  <c r="G17" i="36"/>
  <c r="GC16" i="36"/>
  <c r="BE16" i="36"/>
  <c r="HS16" i="36"/>
  <c r="P22" i="36"/>
  <c r="AC16" i="36"/>
  <c r="AK16" i="36"/>
  <c r="BH22" i="36"/>
  <c r="DJ22" i="36"/>
  <c r="P33" i="36"/>
  <c r="G23" i="36"/>
  <c r="AW16" i="36"/>
  <c r="CB22" i="36"/>
  <c r="U16" i="36"/>
  <c r="Q22" i="36"/>
  <c r="CO16" i="36"/>
  <c r="DY16" i="36"/>
  <c r="CW16" i="36"/>
  <c r="DT22" i="36"/>
  <c r="AS16" i="36"/>
  <c r="BP22" i="36"/>
  <c r="Q16" i="36"/>
  <c r="L22" i="36"/>
  <c r="BS22" i="36"/>
  <c r="FV22" i="36"/>
  <c r="EP33" i="36"/>
  <c r="DI16" i="36"/>
  <c r="I22" i="36"/>
  <c r="CG16" i="36"/>
  <c r="CC22" i="36"/>
  <c r="FI16" i="36"/>
  <c r="GF22" i="36"/>
  <c r="DE16" i="36"/>
  <c r="EB22" i="36"/>
  <c r="BX22" i="36"/>
  <c r="Y16" i="36"/>
  <c r="Y40" i="36" s="1"/>
  <c r="FG22" i="36"/>
  <c r="IH22" i="36"/>
  <c r="DC22" i="36"/>
  <c r="H33" i="36"/>
  <c r="IE40" i="36"/>
  <c r="FK40" i="36" l="1"/>
  <c r="AI40" i="36"/>
  <c r="GU40" i="36"/>
  <c r="DM40" i="36"/>
  <c r="FS40" i="36"/>
  <c r="FY40" i="36"/>
  <c r="AM40" i="36"/>
  <c r="IK40" i="36"/>
  <c r="BQ40" i="36"/>
  <c r="IG40" i="36"/>
  <c r="AO40" i="36"/>
  <c r="GM40" i="36"/>
  <c r="FF40" i="36"/>
  <c r="CY40" i="36"/>
  <c r="CQ40" i="36"/>
  <c r="G39" i="36"/>
  <c r="EX40" i="36"/>
  <c r="HW40" i="36"/>
  <c r="GO40" i="36"/>
  <c r="AH40" i="36"/>
  <c r="HJ40" i="36"/>
  <c r="FN40" i="36"/>
  <c r="Z40" i="36"/>
  <c r="HC40" i="36"/>
  <c r="BA40" i="36"/>
  <c r="EC40" i="36"/>
  <c r="CE40" i="36"/>
  <c r="GA40" i="36"/>
  <c r="BB40" i="36"/>
  <c r="AN40" i="36"/>
  <c r="FM40" i="36"/>
  <c r="CT40" i="36"/>
  <c r="DN40" i="36"/>
  <c r="IM40" i="36"/>
  <c r="FU40" i="36"/>
  <c r="HB40" i="36"/>
  <c r="EU40" i="36"/>
  <c r="CU40" i="36"/>
  <c r="AG40" i="36"/>
  <c r="HG40" i="36"/>
  <c r="AU40" i="36"/>
  <c r="BT40" i="36"/>
  <c r="HR40" i="36"/>
  <c r="EK40" i="36"/>
  <c r="FX40" i="36"/>
  <c r="EQ40" i="36"/>
  <c r="FW40" i="36"/>
  <c r="HS40" i="36"/>
  <c r="FI40" i="36"/>
  <c r="CW40" i="36"/>
  <c r="GE40" i="36"/>
  <c r="CS40" i="36"/>
  <c r="FQ40" i="36"/>
  <c r="FL33" i="36"/>
  <c r="FL40" i="36" s="1"/>
  <c r="DA40" i="36"/>
  <c r="AK40" i="36"/>
  <c r="EZ40" i="36"/>
  <c r="BD40" i="36"/>
  <c r="CM40" i="36"/>
  <c r="HI40" i="36"/>
  <c r="AQ40" i="36"/>
  <c r="BY40" i="36"/>
  <c r="DP40" i="36"/>
  <c r="Q40" i="36"/>
  <c r="BF40" i="36"/>
  <c r="GD40" i="36"/>
  <c r="AZ40" i="36"/>
  <c r="GK40" i="36"/>
  <c r="G16" i="36"/>
  <c r="FZ40" i="36"/>
  <c r="II40" i="36"/>
  <c r="FC33" i="36"/>
  <c r="FC40" i="36" s="1"/>
  <c r="CZ40" i="36"/>
  <c r="M40" i="36"/>
  <c r="HT40" i="36"/>
  <c r="CO40" i="36"/>
  <c r="BC40" i="36"/>
  <c r="FR40" i="36"/>
  <c r="DI40" i="36"/>
  <c r="AW40" i="36"/>
  <c r="FE40" i="36"/>
  <c r="GF40" i="36"/>
  <c r="CJ40" i="36"/>
  <c r="HU40" i="36"/>
  <c r="BZ40" i="36"/>
  <c r="BM40" i="36"/>
  <c r="GG40" i="36"/>
  <c r="BH40" i="36"/>
  <c r="HH40" i="36"/>
  <c r="CA40" i="36"/>
  <c r="BW40" i="36"/>
  <c r="IB40" i="36"/>
  <c r="CR40" i="36"/>
  <c r="DQ40" i="36"/>
  <c r="DH40" i="36"/>
  <c r="FT40" i="36"/>
  <c r="EV40" i="36"/>
  <c r="FP40" i="36"/>
  <c r="S40" i="36"/>
  <c r="DW40" i="36"/>
  <c r="GN40" i="36"/>
  <c r="AV40" i="36"/>
  <c r="IF40" i="36"/>
  <c r="DY40" i="36"/>
  <c r="HZ40" i="36"/>
  <c r="BX40" i="36"/>
  <c r="X40" i="36"/>
  <c r="FA40" i="36"/>
  <c r="HE33" i="36"/>
  <c r="HE40" i="36" s="1"/>
  <c r="CG40" i="36"/>
  <c r="EW40" i="36"/>
  <c r="DE40" i="36"/>
  <c r="CB40" i="36"/>
  <c r="FH40" i="36"/>
  <c r="IC40" i="36"/>
  <c r="ES40" i="36"/>
  <c r="DZ40" i="36"/>
  <c r="AR40" i="36"/>
  <c r="GI40" i="36"/>
  <c r="DV40" i="36"/>
  <c r="DR40" i="36"/>
  <c r="AS40" i="36"/>
  <c r="GL40" i="36"/>
  <c r="AF40" i="36"/>
  <c r="CD40" i="36"/>
  <c r="G22" i="36"/>
  <c r="R40" i="36"/>
  <c r="CV40" i="36"/>
  <c r="BO40" i="36"/>
  <c r="GH40" i="36"/>
  <c r="P40" i="36"/>
  <c r="DL40" i="36"/>
  <c r="IL40" i="36"/>
  <c r="CK40" i="36"/>
  <c r="EG40" i="36"/>
  <c r="DX40" i="36"/>
  <c r="EN40" i="36"/>
  <c r="HD40" i="36"/>
  <c r="IA40" i="36"/>
  <c r="EJ40" i="36"/>
  <c r="GT40" i="36"/>
  <c r="ER40" i="36"/>
  <c r="FV40" i="36"/>
  <c r="DT40" i="36"/>
  <c r="CN40" i="36"/>
  <c r="GR40" i="36"/>
  <c r="FG40" i="36"/>
  <c r="IJ40" i="36"/>
  <c r="DU40" i="36"/>
  <c r="EM40" i="36"/>
  <c r="BK40" i="36"/>
  <c r="BP40" i="36"/>
  <c r="U40" i="36"/>
  <c r="FB40" i="36"/>
  <c r="N40" i="36"/>
  <c r="CF40" i="36"/>
  <c r="AP40" i="36"/>
  <c r="GP40" i="36"/>
  <c r="GQ40" i="36"/>
  <c r="V40" i="36"/>
  <c r="DK40" i="36"/>
  <c r="HP40" i="36"/>
  <c r="GW33" i="36"/>
  <c r="GW40" i="36" s="1"/>
  <c r="AX40" i="36"/>
  <c r="DJ40" i="36"/>
  <c r="ED40" i="36"/>
  <c r="AB40" i="36"/>
  <c r="GV40" i="36"/>
  <c r="T40" i="36"/>
  <c r="FD40" i="36"/>
  <c r="CH40" i="36"/>
  <c r="L40" i="36"/>
  <c r="AA40" i="36"/>
  <c r="GX33" i="36"/>
  <c r="GX40" i="36" s="1"/>
  <c r="DD40" i="36"/>
  <c r="HF40" i="36"/>
  <c r="CC40" i="36"/>
  <c r="ID40" i="36"/>
  <c r="EB40" i="36"/>
  <c r="DC40" i="36"/>
  <c r="BU40" i="36"/>
  <c r="GJ40" i="36"/>
  <c r="O40" i="36"/>
  <c r="AC40" i="36"/>
  <c r="HM40" i="36"/>
  <c r="DB40" i="36"/>
  <c r="AJ40" i="36"/>
  <c r="EE40" i="36"/>
  <c r="GY40" i="36"/>
  <c r="AE40" i="36"/>
  <c r="BN40" i="36"/>
  <c r="EI40" i="36"/>
  <c r="DS40" i="36"/>
  <c r="HX40" i="36"/>
  <c r="ET40" i="36"/>
  <c r="BG40" i="36"/>
  <c r="J40" i="36"/>
  <c r="AY40" i="36"/>
  <c r="EF40" i="36"/>
  <c r="EA40" i="36"/>
  <c r="W40" i="36"/>
  <c r="GB40" i="36"/>
  <c r="HV40" i="36"/>
  <c r="EH40" i="36"/>
  <c r="HL40" i="36"/>
  <c r="BV40" i="36"/>
  <c r="CP40" i="36"/>
  <c r="AD40" i="36"/>
  <c r="BJ40" i="36"/>
  <c r="BS40" i="36"/>
  <c r="GC40" i="36"/>
  <c r="BI40" i="36"/>
  <c r="EP40" i="36"/>
  <c r="GZ40" i="36"/>
  <c r="EL40" i="36"/>
  <c r="FJ40" i="36"/>
  <c r="HN40" i="36"/>
  <c r="BR40" i="36"/>
  <c r="AL40" i="36"/>
  <c r="CX40" i="36"/>
  <c r="BE40" i="36"/>
  <c r="I40" i="36"/>
  <c r="FO40" i="36"/>
  <c r="K40" i="36"/>
  <c r="HA40" i="36"/>
  <c r="H40" i="36"/>
  <c r="GS40" i="36"/>
  <c r="G33" i="36"/>
  <c r="EO40" i="36"/>
  <c r="IH40" i="36"/>
  <c r="F40" i="36" l="1"/>
  <c r="G40" i="36" s="1"/>
  <c r="E12" i="37" l="1"/>
  <c r="E24" i="37" l="1"/>
  <c r="E13" i="37"/>
  <c r="E15" i="37" s="1"/>
  <c r="P21" i="40"/>
  <c r="P13" i="40"/>
  <c r="P20" i="40"/>
  <c r="P12" i="40"/>
  <c r="P19" i="40"/>
  <c r="P11" i="40"/>
  <c r="P18" i="40"/>
  <c r="P10" i="40"/>
  <c r="P17" i="40"/>
  <c r="P16" i="40"/>
  <c r="P15" i="40"/>
  <c r="P14" i="40"/>
  <c r="F29" i="60" l="1"/>
  <c r="F27" i="60"/>
  <c r="P9" i="40"/>
  <c r="P23" i="40" s="1"/>
  <c r="K7" i="37"/>
  <c r="F33" i="60" s="1"/>
  <c r="F34" i="60" l="1"/>
  <c r="J7" i="37"/>
  <c r="F30" i="60" l="1"/>
  <c r="J8" i="37"/>
  <c r="F31"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00000000-0006-0000-0000-000001000000}">
      <text>
        <r>
          <rPr>
            <b/>
            <sz val="9"/>
            <color indexed="81"/>
            <rFont val="MS P ゴシック"/>
            <family val="3"/>
            <charset val="128"/>
          </rPr>
          <t>日付を20XX/MM/DDのようにご入力下さい。
記入例）2024/4/1　と入力すると、2024年4月1日と表示されます。</t>
        </r>
        <r>
          <rPr>
            <sz val="9"/>
            <color indexed="81"/>
            <rFont val="MS P ゴシック"/>
            <family val="3"/>
            <charset val="128"/>
          </rPr>
          <t xml:space="preserve">
</t>
        </r>
      </text>
    </comment>
    <comment ref="D30" authorId="0" shapeId="0" xr:uid="{00000000-0006-0000-0000-000002000000}">
      <text>
        <r>
          <rPr>
            <b/>
            <sz val="9"/>
            <color indexed="81"/>
            <rFont val="MS P ゴシック"/>
            <family val="3"/>
            <charset val="128"/>
          </rPr>
          <t>事業者サイトにご案内等が送付された際にお知らせするメールアドレスです。人事異動に影響されない部署名のメールアドレスの登録をおすすめします。事業者サイトにはメールアドレスが表示されない代わりに名称が表示されます。登録のメールアドレスが分かるような名称の記入をお願いします。</t>
        </r>
      </text>
    </comment>
    <comment ref="D32" authorId="0" shapeId="0" xr:uid="{00000000-0006-0000-0000-000003000000}">
      <text>
        <r>
          <rPr>
            <b/>
            <sz val="9"/>
            <color indexed="81"/>
            <rFont val="MS P ゴシック"/>
            <family val="3"/>
            <charset val="128"/>
          </rPr>
          <t>事業者サイトでご自身でパスワードを変更・再発行する場合に必要なメールアドレスです。人事異動に影響されない部署名のメールアドレスの登録をおすすめします。事業者サイトにはメールアドレスが表示されない代わりに名称が表示されます。登録のメールアドレスが分かるような名称の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00000000-0006-0000-0100-000001000000}">
      <text>
        <r>
          <rPr>
            <b/>
            <sz val="9"/>
            <color indexed="81"/>
            <rFont val="MS P ゴシック"/>
            <family val="3"/>
            <charset val="128"/>
          </rPr>
          <t xml:space="preserve">日付を20XX/MM/DDのようにご入力下さい。
記入例）2024/4/1　と入力すると、2024年4月1日と表示されます。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200-000001000000}">
      <text>
        <r>
          <rPr>
            <b/>
            <sz val="9"/>
            <color indexed="81"/>
            <rFont val="MS P ゴシック"/>
            <family val="3"/>
            <charset val="128"/>
          </rPr>
          <t xml:space="preserve">既存の社内の体制図なども活用して記入してください。
自動車環境管理者の所属する部署を明記してください。
</t>
        </r>
      </text>
    </comment>
    <comment ref="C39" authorId="0" shapeId="0" xr:uid="{00000000-0006-0000-0200-000002000000}">
      <text>
        <r>
          <rPr>
            <b/>
            <sz val="9"/>
            <color indexed="81"/>
            <rFont val="MS P ゴシック"/>
            <family val="3"/>
            <charset val="128"/>
          </rPr>
          <t>点検表６の内容と齟齬がないように記入して下さい。
200台未満の事業者様も必ずご記入下さい。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300-000001000000}">
      <text>
        <r>
          <rPr>
            <b/>
            <sz val="11"/>
            <color indexed="81"/>
            <rFont val="ＭＳ 明朝"/>
            <family val="1"/>
            <charset val="128"/>
          </rPr>
          <t>記載内容の例
●適正運転の実施
　</t>
        </r>
        <r>
          <rPr>
            <sz val="11"/>
            <color indexed="81"/>
            <rFont val="ＭＳ 明朝"/>
            <family val="1"/>
            <charset val="128"/>
          </rPr>
          <t>燃費の記録管理、燃費に関する定量的目標の設定、エコドライブマニュアルの作成・配布、エコドライブの教育・訓練の実施、エコドライブのルール（空ぶかし、急発進・急加速運転等の削減、冷蔵冷凍車の場合は荷室温殿適正化等）、駐停車時のアイドリングストップの徹底、優良ドライバーの表彰等</t>
        </r>
        <r>
          <rPr>
            <b/>
            <sz val="11"/>
            <color indexed="81"/>
            <rFont val="ＭＳ 明朝"/>
            <family val="1"/>
            <charset val="128"/>
          </rPr>
          <t xml:space="preserve">
●機器の導入
　</t>
        </r>
        <r>
          <rPr>
            <sz val="11"/>
            <color indexed="81"/>
            <rFont val="ＭＳ 明朝"/>
            <family val="1"/>
            <charset val="128"/>
          </rPr>
          <t>エコドライブ装置の装着車の導入、デジタル式運行記録計やテレマティクス等の導入・活用、エコタイヤ（省燃費タイヤ）の導入、アイドリングストップ装置搭載車の導入、エアヒータ・蓄熱マット・蓄冷式クーラー又はエアディフレクタの導入、外部電源による冷蔵等貨物室の空調管理を可能とする装置の導入等</t>
        </r>
        <r>
          <rPr>
            <b/>
            <sz val="11"/>
            <color indexed="81"/>
            <rFont val="ＭＳ 明朝"/>
            <family val="1"/>
            <charset val="128"/>
          </rPr>
          <t xml:space="preserve">
●車両の維持管理
　</t>
        </r>
        <r>
          <rPr>
            <sz val="11"/>
            <color indexed="81"/>
            <rFont val="ＭＳ 明朝"/>
            <family val="1"/>
            <charset val="128"/>
          </rPr>
          <t>点検・整備マニュアルの作成・配布、点検整備に関する教育・訓練の実施、始業点検、定期点検の実施、エアクリーナーの定期的な点検、運転日報の作成等</t>
        </r>
      </text>
    </comment>
    <comment ref="E10" authorId="0" shapeId="0" xr:uid="{00000000-0006-0000-0300-000002000000}">
      <text>
        <r>
          <rPr>
            <b/>
            <sz val="11"/>
            <color indexed="81"/>
            <rFont val="ＭＳ 明朝"/>
            <family val="1"/>
            <charset val="128"/>
          </rPr>
          <t>記載内容の例
●共同輸配送の促進：</t>
        </r>
        <r>
          <rPr>
            <sz val="11"/>
            <color indexed="81"/>
            <rFont val="ＭＳ 明朝"/>
            <family val="1"/>
            <charset val="128"/>
          </rPr>
          <t>貨物の集荷・配送等の業務の共同化（積載効率・輸送効率の向上及び輸送距離・使用車両の削減）</t>
        </r>
        <r>
          <rPr>
            <b/>
            <sz val="11"/>
            <color indexed="81"/>
            <rFont val="ＭＳ 明朝"/>
            <family val="1"/>
            <charset val="128"/>
          </rPr>
          <t xml:space="preserve">
●輸送能力の有効活用：</t>
        </r>
        <r>
          <rPr>
            <sz val="11"/>
            <color indexed="81"/>
            <rFont val="ＭＳ 明朝"/>
            <family val="1"/>
            <charset val="128"/>
          </rPr>
          <t>効率的な輸配送推進のための大型車両の導入、輸送ロットの平準化による輸送能力の効率的な活用</t>
        </r>
        <r>
          <rPr>
            <b/>
            <sz val="11"/>
            <color indexed="81"/>
            <rFont val="ＭＳ 明朝"/>
            <family val="1"/>
            <charset val="128"/>
          </rPr>
          <t xml:space="preserve">
●帰り荷の確保：</t>
        </r>
        <r>
          <rPr>
            <sz val="11"/>
            <color indexed="81"/>
            <rFont val="ＭＳ 明朝"/>
            <family val="1"/>
            <charset val="128"/>
          </rPr>
          <t>往復で荷物を確保する（空車の削減）</t>
        </r>
        <r>
          <rPr>
            <b/>
            <sz val="11"/>
            <color indexed="81"/>
            <rFont val="ＭＳ 明朝"/>
            <family val="1"/>
            <charset val="128"/>
          </rPr>
          <t xml:space="preserve">
●時間指定の改善：</t>
        </r>
        <r>
          <rPr>
            <sz val="11"/>
            <color indexed="81"/>
            <rFont val="ＭＳ 明朝"/>
            <family val="1"/>
            <charset val="128"/>
          </rPr>
          <t>時間指定配送の弾力化の要請</t>
        </r>
        <r>
          <rPr>
            <b/>
            <sz val="11"/>
            <color indexed="81"/>
            <rFont val="ＭＳ 明朝"/>
            <family val="1"/>
            <charset val="128"/>
          </rPr>
          <t xml:space="preserve">
●受注時間と配送時間のルール化：</t>
        </r>
        <r>
          <rPr>
            <sz val="11"/>
            <color indexed="81"/>
            <rFont val="ＭＳ 明朝"/>
            <family val="1"/>
            <charset val="128"/>
          </rPr>
          <t>受注時間と配送時間の設定（ルール化）、緊急配送をできるだけ避ける（随時配送の廃止）</t>
        </r>
        <r>
          <rPr>
            <b/>
            <sz val="11"/>
            <color indexed="81"/>
            <rFont val="ＭＳ 明朝"/>
            <family val="1"/>
            <charset val="128"/>
          </rPr>
          <t xml:space="preserve">
●検品の簡略化：</t>
        </r>
        <r>
          <rPr>
            <sz val="11"/>
            <color indexed="81"/>
            <rFont val="ＭＳ 明朝"/>
            <family val="1"/>
            <charset val="128"/>
          </rPr>
          <t>検品レスやルーチン化による時間の短縮</t>
        </r>
        <r>
          <rPr>
            <b/>
            <sz val="11"/>
            <color indexed="81"/>
            <rFont val="ＭＳ 明朝"/>
            <family val="1"/>
            <charset val="128"/>
          </rPr>
          <t xml:space="preserve">
●小口貨物の配送（宅配便等）における再配達：</t>
        </r>
        <r>
          <rPr>
            <sz val="11"/>
            <color indexed="81"/>
            <rFont val="ＭＳ 明朝"/>
            <family val="1"/>
            <charset val="128"/>
          </rPr>
          <t>消費者等による配達予定日時、配達場所等の指定、置き配等の実施</t>
        </r>
        <r>
          <rPr>
            <b/>
            <sz val="11"/>
            <color indexed="81"/>
            <rFont val="ＭＳ 明朝"/>
            <family val="1"/>
            <charset val="128"/>
          </rPr>
          <t xml:space="preserve">
●道路混雑時の輸配送の見直し：</t>
        </r>
        <r>
          <rPr>
            <sz val="11"/>
            <color indexed="81"/>
            <rFont val="ＭＳ 明朝"/>
            <family val="1"/>
            <charset val="128"/>
          </rPr>
          <t>朝夕ラッシュ時の配送を昼間の配送に振り替え、積載効率の低い土日の配送を削減</t>
        </r>
        <r>
          <rPr>
            <b/>
            <sz val="11"/>
            <color indexed="81"/>
            <rFont val="ＭＳ 明朝"/>
            <family val="1"/>
            <charset val="128"/>
          </rPr>
          <t xml:space="preserve">
●パレット・荷姿・伝票等の標準化：</t>
        </r>
        <r>
          <rPr>
            <sz val="11"/>
            <color indexed="81"/>
            <rFont val="ＭＳ 明朝"/>
            <family val="1"/>
            <charset val="128"/>
          </rPr>
          <t>車両への積載効率を向上させるためパレットや梱包サイズ、伝票などを標準化</t>
        </r>
        <r>
          <rPr>
            <b/>
            <sz val="11"/>
            <color indexed="81"/>
            <rFont val="ＭＳ 明朝"/>
            <family val="1"/>
            <charset val="128"/>
          </rPr>
          <t xml:space="preserve">
●商品の標準化：</t>
        </r>
        <r>
          <rPr>
            <sz val="11"/>
            <color indexed="81"/>
            <rFont val="ＭＳ 明朝"/>
            <family val="1"/>
            <charset val="128"/>
          </rPr>
          <t>積み合わせを用意にするため商品の荷姿の標準化</t>
        </r>
        <r>
          <rPr>
            <b/>
            <sz val="11"/>
            <color indexed="81"/>
            <rFont val="ＭＳ 明朝"/>
            <family val="1"/>
            <charset val="128"/>
          </rPr>
          <t xml:space="preserve">
●回送の削減：</t>
        </r>
        <r>
          <rPr>
            <sz val="11"/>
            <color indexed="81"/>
            <rFont val="ＭＳ 明朝"/>
            <family val="1"/>
            <charset val="128"/>
          </rPr>
          <t>回送運行距離を最小限にするような車両の運行</t>
        </r>
      </text>
    </comment>
    <comment ref="E13" authorId="0" shapeId="0" xr:uid="{00000000-0006-0000-0300-000003000000}">
      <text>
        <r>
          <rPr>
            <b/>
            <sz val="11"/>
            <color indexed="81"/>
            <rFont val="ＭＳ 明朝"/>
            <family val="1"/>
            <charset val="128"/>
          </rPr>
          <t>記載内容の例
●自営転換：</t>
        </r>
        <r>
          <rPr>
            <sz val="11"/>
            <color indexed="81"/>
            <rFont val="ＭＳ 明朝"/>
            <family val="1"/>
            <charset val="128"/>
          </rPr>
          <t>自家用貨物自動車による輸送から営業貨物自動車による輸送へ転換</t>
        </r>
        <r>
          <rPr>
            <b/>
            <sz val="11"/>
            <color indexed="81"/>
            <rFont val="ＭＳ 明朝"/>
            <family val="1"/>
            <charset val="128"/>
          </rPr>
          <t xml:space="preserve">
●モーダルシフトの推進：</t>
        </r>
        <r>
          <rPr>
            <sz val="11"/>
            <color indexed="81"/>
            <rFont val="ＭＳ 明朝"/>
            <family val="1"/>
            <charset val="128"/>
          </rPr>
          <t>鉄道輸送や海運等の活用、運搬用自転車・二輪車等の活用</t>
        </r>
        <r>
          <rPr>
            <b/>
            <sz val="11"/>
            <color indexed="81"/>
            <rFont val="ＭＳ 明朝"/>
            <family val="1"/>
            <charset val="128"/>
          </rPr>
          <t xml:space="preserve">
●自動車使用の抑制：</t>
        </r>
        <r>
          <rPr>
            <sz val="11"/>
            <color indexed="81"/>
            <rFont val="ＭＳ 明朝"/>
            <family val="1"/>
            <charset val="128"/>
          </rPr>
          <t>鉄道、バス等の公共交通機関の利用、自転車シェアリングサービスの利用の促進、マイカー通勤の抑制（環境配慮と感染症対策等のバランスの確保）、カーシェアリングの利用促進、通勤用巡回バスの整備、テレワークやリモート会議の推進、事業用自動車の自宅持ち帰りの抑制</t>
        </r>
        <r>
          <rPr>
            <b/>
            <sz val="11"/>
            <color indexed="81"/>
            <rFont val="ＭＳ 明朝"/>
            <family val="1"/>
            <charset val="128"/>
          </rPr>
          <t xml:space="preserve">
●情報化の推進：</t>
        </r>
        <r>
          <rPr>
            <sz val="11"/>
            <color indexed="81"/>
            <rFont val="ＭＳ 明朝"/>
            <family val="1"/>
            <charset val="128"/>
          </rPr>
          <t>車載端末・交通需要のモード選択におけるアプリなどの活用、配車システムの導入・拡大、求貨求車システムや車両荷室の空き状況と貨物のマッチングシステム等の活用、ＶＩＣＳ付カーナビによる渋滞回避、ＥＴＣの導入、駐車スペースや接車バースの予約システムの活用、荷室の空き状況をリアルタイムで把握するシステムの活用等</t>
        </r>
        <r>
          <rPr>
            <b/>
            <sz val="11"/>
            <color indexed="81"/>
            <rFont val="ＭＳ 明朝"/>
            <family val="1"/>
            <charset val="128"/>
          </rPr>
          <t xml:space="preserve">
●物流拠点や車両待機場の整備等による環境への配慮：</t>
        </r>
        <r>
          <rPr>
            <sz val="11"/>
            <color indexed="81"/>
            <rFont val="ＭＳ 明朝"/>
            <family val="1"/>
            <charset val="128"/>
          </rPr>
          <t>物流拠点への集約による輸送の効率化、荷捌き場・駐停車場所・運転手控え室の整備、荷待ち時等における路上駐停車の自粛、共同荷捌き場や大型ビルの館内配送の利用</t>
        </r>
      </text>
    </comment>
    <comment ref="E20" authorId="0" shapeId="0" xr:uid="{00000000-0006-0000-0300-000004000000}">
      <text>
        <r>
          <rPr>
            <b/>
            <sz val="11"/>
            <color indexed="81"/>
            <rFont val="ＭＳ 明朝"/>
            <family val="1"/>
            <charset val="128"/>
          </rPr>
          <t>記載内容の例
●低公害低燃費車の利用割合の向上：</t>
        </r>
        <r>
          <rPr>
            <sz val="11"/>
            <color indexed="81"/>
            <rFont val="ＭＳ 明朝"/>
            <family val="1"/>
            <charset val="128"/>
          </rPr>
          <t>条例適合車であることの確認、環境評価を受けている会社の利用</t>
        </r>
        <r>
          <rPr>
            <b/>
            <sz val="11"/>
            <color indexed="81"/>
            <rFont val="ＭＳ 明朝"/>
            <family val="1"/>
            <charset val="128"/>
          </rPr>
          <t xml:space="preserve">
●エコドライブの推進：</t>
        </r>
        <r>
          <rPr>
            <sz val="11"/>
            <color indexed="81"/>
            <rFont val="ＭＳ 明朝"/>
            <family val="1"/>
            <charset val="128"/>
          </rPr>
          <t>搬入場所にエコドライブののぼり旗や掲示板の設置</t>
        </r>
        <r>
          <rPr>
            <b/>
            <sz val="11"/>
            <color indexed="81"/>
            <rFont val="ＭＳ 明朝"/>
            <family val="1"/>
            <charset val="128"/>
          </rPr>
          <t xml:space="preserve">
●配送条件の環境配慮：</t>
        </r>
        <r>
          <rPr>
            <sz val="11"/>
            <color indexed="81"/>
            <rFont val="ＭＳ 明朝"/>
            <family val="1"/>
            <charset val="128"/>
          </rPr>
          <t>契約時の環境配慮の励行、過度なジャストインタイムを廃止し、納品回数や契約台数の削減、ラッシュ時の配送を回避、共同輸配送の受入れ</t>
        </r>
        <r>
          <rPr>
            <b/>
            <sz val="11"/>
            <color indexed="81"/>
            <rFont val="ＭＳ 明朝"/>
            <family val="1"/>
            <charset val="128"/>
          </rPr>
          <t xml:space="preserve">
●その他：</t>
        </r>
        <r>
          <rPr>
            <sz val="11"/>
            <color indexed="81"/>
            <rFont val="ＭＳ 明朝"/>
            <family val="1"/>
            <charset val="128"/>
          </rPr>
          <t>非効率路線の他社利用、梱包資材の軽量化</t>
        </r>
      </text>
    </comment>
    <comment ref="E25" authorId="0" shapeId="0" xr:uid="{00000000-0006-0000-0300-000005000000}">
      <text>
        <r>
          <rPr>
            <sz val="11"/>
            <color indexed="81"/>
            <rFont val="ＭＳ 明朝"/>
            <family val="1"/>
            <charset val="128"/>
          </rPr>
          <t>「自社のＨＰに環境情報を公開」等、その他の計画事項がありましたら、記載してください。
第三者評価による認証等の取得や継続の計画がある場合は、その内容について、記載してください。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400-000001000000}">
      <text>
        <r>
          <rPr>
            <b/>
            <sz val="9"/>
            <color indexed="81"/>
            <rFont val="MS P ゴシック"/>
            <family val="3"/>
            <charset val="128"/>
          </rPr>
          <t xml:space="preserve">第５期から初めて計画書を提出する事業者は記入不要です。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600-000001000000}">
      <text>
        <r>
          <rPr>
            <b/>
            <sz val="9"/>
            <color indexed="81"/>
            <rFont val="MS P ゴシック"/>
            <family val="3"/>
            <charset val="128"/>
          </rPr>
          <t>2024</t>
        </r>
        <r>
          <rPr>
            <b/>
            <sz val="9"/>
            <color indexed="81"/>
            <rFont val="ＭＳ Ｐゴシック"/>
            <family val="3"/>
            <charset val="128"/>
          </rPr>
          <t>年度から新規で提出する事業者は、</t>
        </r>
        <r>
          <rPr>
            <b/>
            <sz val="9"/>
            <color indexed="81"/>
            <rFont val="MS P ゴシック"/>
            <family val="3"/>
            <charset val="128"/>
          </rPr>
          <t>2023</t>
        </r>
        <r>
          <rPr>
            <b/>
            <sz val="9"/>
            <color indexed="81"/>
            <rFont val="ＭＳ Ｐゴシック"/>
            <family val="3"/>
            <charset val="128"/>
          </rPr>
          <t>年度実績に「○」を入れて下さい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700-000001000000}">
      <text>
        <r>
          <rPr>
            <sz val="8"/>
            <color indexed="81"/>
            <rFont val="MS P ゴシック"/>
            <family val="3"/>
            <charset val="128"/>
          </rPr>
          <t>西暦で入力すると、和暦で表示します。
（例：2018/12/15）</t>
        </r>
      </text>
    </comment>
    <comment ref="I4" authorId="0" shapeId="0" xr:uid="{00000000-0006-0000-0700-000002000000}">
      <text>
        <r>
          <rPr>
            <sz val="8"/>
            <color indexed="81"/>
            <rFont val="MS P ゴシック"/>
            <family val="3"/>
            <charset val="128"/>
          </rPr>
          <t>自動車の種別と用途を合わせ、該当するものをリストから選んでください。</t>
        </r>
        <r>
          <rPr>
            <sz val="8"/>
            <color indexed="10"/>
            <rFont val="MS P ゴシック"/>
            <family val="3"/>
            <charset val="128"/>
          </rPr>
          <t>８ナンバー</t>
        </r>
        <r>
          <rPr>
            <sz val="8"/>
            <color indexed="81"/>
            <rFont val="MS P ゴシック"/>
            <family val="3"/>
            <charset val="128"/>
          </rPr>
          <t>（特種用途）自動車には、</t>
        </r>
        <r>
          <rPr>
            <sz val="8"/>
            <color indexed="10"/>
            <rFont val="MS P ゴシック"/>
            <family val="3"/>
            <charset val="128"/>
          </rPr>
          <t>ベースとなる車両</t>
        </r>
        <r>
          <rPr>
            <sz val="8"/>
            <color indexed="81"/>
            <rFont val="MS P ゴシック"/>
            <family val="3"/>
            <charset val="128"/>
          </rPr>
          <t>の該当するものをリストから選んでください。</t>
        </r>
      </text>
    </comment>
    <comment ref="J4" authorId="0" shapeId="0" xr:uid="{00000000-0006-0000-0700-000003000000}">
      <text>
        <r>
          <rPr>
            <sz val="8"/>
            <color indexed="81"/>
            <rFont val="MS P ゴシック"/>
            <family val="3"/>
            <charset val="128"/>
          </rPr>
          <t>車検証の</t>
        </r>
        <r>
          <rPr>
            <sz val="8"/>
            <color indexed="10"/>
            <rFont val="MS P ゴシック"/>
            <family val="3"/>
            <charset val="128"/>
          </rPr>
          <t>型式</t>
        </r>
        <r>
          <rPr>
            <sz val="8"/>
            <color indexed="81"/>
            <rFont val="MS P ゴシック"/>
            <family val="3"/>
            <charset val="128"/>
          </rPr>
          <t>欄を</t>
        </r>
        <r>
          <rPr>
            <sz val="8"/>
            <color indexed="10"/>
            <rFont val="MS P ゴシック"/>
            <family val="3"/>
            <charset val="128"/>
          </rPr>
          <t>全て</t>
        </r>
        <r>
          <rPr>
            <sz val="8"/>
            <color indexed="81"/>
            <rFont val="MS P ゴシック"/>
            <family val="3"/>
            <charset val="128"/>
          </rPr>
          <t>入力してください。</t>
        </r>
      </text>
    </comment>
    <comment ref="L4" authorId="0" shapeId="0" xr:uid="{00000000-0006-0000-0700-000004000000}">
      <text>
        <r>
          <rPr>
            <sz val="8"/>
            <color indexed="81"/>
            <rFont val="MS P ゴシック"/>
            <family val="3"/>
            <charset val="128"/>
          </rPr>
          <t>プルダウンメニューから、該当する燃料の種類を選択してください。</t>
        </r>
        <r>
          <rPr>
            <sz val="9"/>
            <color indexed="81"/>
            <rFont val="MS P ゴシック"/>
            <family val="3"/>
            <charset val="128"/>
          </rPr>
          <t xml:space="preserve">
</t>
        </r>
      </text>
    </comment>
    <comment ref="N4" authorId="0" shapeId="0" xr:uid="{00F65DBF-9CB4-4E44-A633-BA339AB7783E}">
      <text>
        <r>
          <rPr>
            <b/>
            <sz val="8"/>
            <color indexed="81"/>
            <rFont val="MS P ゴシック"/>
            <family val="3"/>
            <charset val="128"/>
          </rPr>
          <t xml:space="preserve">NOxPM低減
</t>
        </r>
        <r>
          <rPr>
            <sz val="8"/>
            <color indexed="10"/>
            <rFont val="MS P ゴシック"/>
            <family val="3"/>
            <charset val="128"/>
          </rPr>
          <t>国土交通省</t>
        </r>
        <r>
          <rPr>
            <sz val="8"/>
            <color indexed="81"/>
            <rFont val="MS P ゴシック"/>
            <family val="3"/>
            <charset val="128"/>
          </rPr>
          <t>が指定した</t>
        </r>
        <r>
          <rPr>
            <sz val="8"/>
            <color indexed="10"/>
            <rFont val="MS P ゴシック"/>
            <family val="3"/>
            <charset val="128"/>
          </rPr>
          <t>NOx・PM低減装置</t>
        </r>
        <r>
          <rPr>
            <sz val="8"/>
            <color indexed="81"/>
            <rFont val="MS P ゴシック"/>
            <family val="3"/>
            <charset val="128"/>
          </rPr>
          <t>を装着した車両は</t>
        </r>
        <r>
          <rPr>
            <sz val="8"/>
            <color indexed="10"/>
            <rFont val="MS P ゴシック"/>
            <family val="3"/>
            <charset val="128"/>
          </rPr>
          <t>「1」</t>
        </r>
        <r>
          <rPr>
            <sz val="8"/>
            <color indexed="81"/>
            <rFont val="MS P ゴシック"/>
            <family val="3"/>
            <charset val="128"/>
          </rPr>
          <t>を入力してください。</t>
        </r>
        <r>
          <rPr>
            <b/>
            <sz val="8"/>
            <color indexed="81"/>
            <rFont val="MS P ゴシック"/>
            <family val="3"/>
            <charset val="128"/>
          </rPr>
          <t xml:space="preserve">
PM低減
</t>
        </r>
        <r>
          <rPr>
            <sz val="8"/>
            <color indexed="81"/>
            <rFont val="MS P ゴシック"/>
            <family val="3"/>
            <charset val="128"/>
          </rPr>
          <t>九都県市が指定した</t>
        </r>
        <r>
          <rPr>
            <sz val="8"/>
            <color indexed="10"/>
            <rFont val="MS P ゴシック"/>
            <family val="3"/>
            <charset val="128"/>
          </rPr>
          <t>粒子状物質減少装置</t>
        </r>
        <r>
          <rPr>
            <sz val="8"/>
            <color indexed="81"/>
            <rFont val="MS P ゴシック"/>
            <family val="3"/>
            <charset val="128"/>
          </rPr>
          <t>を装着した車両のうち、</t>
        </r>
        <r>
          <rPr>
            <sz val="8"/>
            <color indexed="10"/>
            <rFont val="MS P ゴシック"/>
            <family val="3"/>
            <charset val="128"/>
          </rPr>
          <t>平成１７年規制</t>
        </r>
        <r>
          <rPr>
            <sz val="8"/>
            <color indexed="81"/>
            <rFont val="MS P ゴシック"/>
            <family val="3"/>
            <charset val="128"/>
          </rPr>
          <t>に適合したものは</t>
        </r>
        <r>
          <rPr>
            <sz val="8"/>
            <color indexed="10"/>
            <rFont val="MS P ゴシック"/>
            <family val="3"/>
            <charset val="128"/>
          </rPr>
          <t>「H17」</t>
        </r>
        <r>
          <rPr>
            <sz val="8"/>
            <color indexed="81"/>
            <rFont val="MS P ゴシック"/>
            <family val="3"/>
            <charset val="128"/>
          </rPr>
          <t>を入力してください。</t>
        </r>
        <r>
          <rPr>
            <sz val="9"/>
            <color indexed="81"/>
            <rFont val="MS P ゴシック"/>
            <family val="3"/>
            <charset val="128"/>
          </rPr>
          <t xml:space="preserve">
</t>
        </r>
      </text>
    </comment>
    <comment ref="P4" authorId="0" shapeId="0" xr:uid="{00000000-0006-0000-0700-000005000000}">
      <text>
        <r>
          <rPr>
            <sz val="8"/>
            <color indexed="81"/>
            <rFont val="ＭＳ 明朝"/>
            <family val="1"/>
            <charset val="128"/>
          </rPr>
          <t>給油量の単位は</t>
        </r>
        <r>
          <rPr>
            <sz val="8"/>
            <color indexed="10"/>
            <rFont val="ＭＳ 明朝"/>
            <family val="1"/>
            <charset val="128"/>
          </rPr>
          <t>CNG</t>
        </r>
        <r>
          <rPr>
            <sz val="8"/>
            <color indexed="81"/>
            <rFont val="ＭＳ 明朝"/>
            <family val="1"/>
            <charset val="128"/>
          </rPr>
          <t>（m3),</t>
        </r>
        <r>
          <rPr>
            <sz val="8"/>
            <color indexed="10"/>
            <rFont val="ＭＳ 明朝"/>
            <family val="1"/>
            <charset val="128"/>
          </rPr>
          <t>電気・燃料電池</t>
        </r>
        <r>
          <rPr>
            <sz val="8"/>
            <color indexed="81"/>
            <rFont val="ＭＳ 明朝"/>
            <family val="1"/>
            <charset val="128"/>
          </rPr>
          <t>(kWh),</t>
        </r>
        <r>
          <rPr>
            <sz val="8"/>
            <color indexed="10"/>
            <rFont val="ＭＳ 明朝"/>
            <family val="1"/>
            <charset val="128"/>
          </rPr>
          <t>それ以外の燃料</t>
        </r>
        <r>
          <rPr>
            <sz val="8"/>
            <color indexed="81"/>
            <rFont val="ＭＳ 明朝"/>
            <family val="1"/>
            <charset val="128"/>
          </rPr>
          <t>(ℓ)として年間の給油量を記載してください。</t>
        </r>
      </text>
    </comment>
    <comment ref="S4" authorId="0" shapeId="0" xr:uid="{178B6DAB-AB2B-4C17-A092-7BB717B88D6F}">
      <text>
        <r>
          <rPr>
            <sz val="8"/>
            <color indexed="81"/>
            <rFont val="ＭＳ 明朝"/>
            <family val="1"/>
            <charset val="128"/>
          </rPr>
          <t>自動計算します。「エラー」と表示した場合は、入力した値等を再度確認してください。</t>
        </r>
      </text>
    </comment>
    <comment ref="W4" authorId="0" shapeId="0" xr:uid="{2589C790-3287-4A67-98C9-EA9C9A03C53D}">
      <text>
        <r>
          <rPr>
            <sz val="8"/>
            <color indexed="81"/>
            <rFont val="ＭＳ 明朝"/>
            <family val="1"/>
            <charset val="128"/>
          </rPr>
          <t>自動計算します。「エラー」と表示した場合は、入力した値等を再度確認してください。</t>
        </r>
      </text>
    </comment>
    <comment ref="Y4" authorId="0" shapeId="0" xr:uid="{00000000-0006-0000-0700-000008000000}">
      <text>
        <r>
          <rPr>
            <sz val="8"/>
            <color indexed="81"/>
            <rFont val="MS P ゴシック"/>
            <family val="3"/>
            <charset val="128"/>
          </rPr>
          <t>１：福祉車両
２：ＵＤタクシー
３：被けん引車</t>
        </r>
      </text>
    </comment>
    <comment ref="AA4" authorId="0" shapeId="0" xr:uid="{00000000-0006-0000-0700-000009000000}">
      <text>
        <r>
          <rPr>
            <sz val="8"/>
            <color indexed="81"/>
            <rFont val="MS P ゴシック"/>
            <family val="3"/>
            <charset val="128"/>
          </rPr>
          <t>特定低公害・低燃費車に該当する場合は「○」が自動で入ります。「確認」と表示された場合は、条件を確認の上、「○」か空欄を選択して下さい。</t>
        </r>
      </text>
    </comment>
    <comment ref="AC4" authorId="0" shapeId="0" xr:uid="{00000000-0006-0000-0700-00000A000000}">
      <text>
        <r>
          <rPr>
            <sz val="8"/>
            <color indexed="81"/>
            <rFont val="MS P ゴシック"/>
            <family val="3"/>
            <charset val="128"/>
          </rPr>
          <t>「○」が表示された車両は、東京都次世代タクシー導入補助の対象です。</t>
        </r>
      </text>
    </comment>
  </commentList>
</comments>
</file>

<file path=xl/sharedStrings.xml><?xml version="1.0" encoding="utf-8"?>
<sst xmlns="http://schemas.openxmlformats.org/spreadsheetml/2006/main" count="12353" uniqueCount="3838">
  <si>
    <t>軽油QPG-RU1ESBA</t>
  </si>
  <si>
    <t>ハイQQG-RU1ASBR</t>
  </si>
  <si>
    <t>ハイTQG-AJR85AN</t>
  </si>
  <si>
    <t>ハイTQG-AKR85AN</t>
  </si>
  <si>
    <t>ハイTQG-ALR85AN</t>
  </si>
  <si>
    <t>ハイTQG-AMR85AN</t>
  </si>
  <si>
    <t>ハイTQG-AMR85N</t>
  </si>
  <si>
    <t>ハイTQG-APR85AN</t>
  </si>
  <si>
    <t>ハイTQG-NJR85AN</t>
  </si>
  <si>
    <t>ハイTQG-NKR85AN</t>
  </si>
  <si>
    <t>ハイTQG-NLR85AN</t>
  </si>
  <si>
    <t>ハイTQG-NMR85N</t>
  </si>
  <si>
    <t>ハイTQG-NMR85AN</t>
  </si>
  <si>
    <t>ハイTQG-NPR85AN</t>
  </si>
  <si>
    <t>軽油QRG-MS96VP</t>
  </si>
  <si>
    <t>軽油TPG-FEC90</t>
  </si>
  <si>
    <t>ハイQQG-LV234L3</t>
  </si>
  <si>
    <t>ハイQQG-LV234N3</t>
  </si>
  <si>
    <t>軽油QRG-RU1ASCJ</t>
  </si>
  <si>
    <t>ハイDAA-BHGY51</t>
  </si>
  <si>
    <t>ハイTQG-XKU600M</t>
  </si>
  <si>
    <t>ハイTQG-XKC605M</t>
  </si>
  <si>
    <t>ハイTQG-XKU605M</t>
  </si>
  <si>
    <t>ハイTQG-XKU600X</t>
  </si>
  <si>
    <t>ハイTQG-XKU640M</t>
  </si>
  <si>
    <t>ハイTQG-XKC645M</t>
  </si>
  <si>
    <t>ハイTQG-XKU645M</t>
  </si>
  <si>
    <t>ハイTQG-XKU650M</t>
  </si>
  <si>
    <t>ハイTQG-XKC655M</t>
  </si>
  <si>
    <t>ハイTQG-XKU655M</t>
  </si>
  <si>
    <t>ハイTQG-XKU700M</t>
  </si>
  <si>
    <t>ハイTQG-XKU710M</t>
  </si>
  <si>
    <t>ハイTQG-XKU720M</t>
  </si>
  <si>
    <t>ハイTQG-FC9JJAQ</t>
  </si>
  <si>
    <t>ハイTQG-FC9JKAQ</t>
  </si>
  <si>
    <t>ハイTQG-FC9JLAQ</t>
  </si>
  <si>
    <t>ハイTQG-FC9JJAH</t>
  </si>
  <si>
    <t>ハイTQG-FC9JKAH</t>
  </si>
  <si>
    <t>軽油QRG-RU1ASCA</t>
  </si>
  <si>
    <t>ハイDAA-GP1</t>
  </si>
  <si>
    <t>ガソDBA-LA310S</t>
  </si>
  <si>
    <t>ハイDAA-AVV50N</t>
  </si>
  <si>
    <t>ハイDAA-HGY51</t>
  </si>
  <si>
    <t>ガソDBA-MG33S</t>
  </si>
  <si>
    <t>ガソDBA-MF33S</t>
  </si>
  <si>
    <t>ハイTQG-XKU600</t>
  </si>
  <si>
    <t>ハイTQG-XKC605</t>
  </si>
  <si>
    <t>ハイTQG-XKU605</t>
  </si>
  <si>
    <t>ハイTQG-XKU600A</t>
  </si>
  <si>
    <t>ハイTQG-XKU640</t>
  </si>
  <si>
    <t>ハイTQG-XKC645</t>
  </si>
  <si>
    <t>ハイTQG-XKU645</t>
  </si>
  <si>
    <t>ハイTQG-XKU650</t>
  </si>
  <si>
    <t>ハイTQG-XKC655</t>
  </si>
  <si>
    <t>ハイTQG-XKU655</t>
  </si>
  <si>
    <t>ハイTQG-XKU700</t>
  </si>
  <si>
    <t>ハイTQG-XKU710</t>
  </si>
  <si>
    <t>ハイTQG-XKU720</t>
  </si>
  <si>
    <t>ハイDAA-AHR20W</t>
  </si>
  <si>
    <t>ガソDBA-LA300A</t>
  </si>
  <si>
    <t>ガソDBA-LA310A</t>
  </si>
  <si>
    <t>軽油QPG-LV234L3</t>
  </si>
  <si>
    <t>軽油QPG-LV234N3</t>
  </si>
  <si>
    <t>軽油QPG-LV234Q3</t>
  </si>
  <si>
    <t>軽油QPG-KV234L3</t>
  </si>
  <si>
    <t>軽油QPG-KV234N3</t>
  </si>
  <si>
    <t>軽油QPG-KV234Q3</t>
  </si>
  <si>
    <t>軽油TPG-FEB9W</t>
  </si>
  <si>
    <t>ハイTQG-FEA5X</t>
  </si>
  <si>
    <t>ハイTQG-FEB7X</t>
  </si>
  <si>
    <t>ガソDBA-E12</t>
  </si>
  <si>
    <t>軽油TPG-FEB90</t>
  </si>
  <si>
    <t>ガソDBA-MH34S</t>
  </si>
  <si>
    <t>ハイDAA-ANF10</t>
  </si>
  <si>
    <t>ハイDAA-AWS210</t>
  </si>
  <si>
    <t>ガソDBA-MJ34S</t>
  </si>
  <si>
    <t>ガソDBA-LA300F</t>
  </si>
  <si>
    <t>ガソDBA-LA310F</t>
  </si>
  <si>
    <t>(g/km,g/km/t)</t>
  </si>
  <si>
    <t>(kg・CO2/L),CNGは(kg・CO2/m3)</t>
  </si>
  <si>
    <t>NOx係数.0</t>
  </si>
  <si>
    <t>NOx係数.1</t>
  </si>
  <si>
    <t>NOx係数.2</t>
  </si>
  <si>
    <t>NOx係数.3</t>
  </si>
  <si>
    <t>NOx係数.4</t>
  </si>
  <si>
    <t>NOx係数.5</t>
  </si>
  <si>
    <t>PM係数.0</t>
  </si>
  <si>
    <t>PM係数.1</t>
  </si>
  <si>
    <t>PM係数.2</t>
  </si>
  <si>
    <t>PM係数.3</t>
  </si>
  <si>
    <t>PM係数.4</t>
  </si>
  <si>
    <t>低公害分類</t>
  </si>
  <si>
    <t>-</t>
  </si>
  <si>
    <t>AAA</t>
  </si>
  <si>
    <t>AAE</t>
  </si>
  <si>
    <t>AAF</t>
  </si>
  <si>
    <t>AAG</t>
  </si>
  <si>
    <t>ABA</t>
  </si>
  <si>
    <t>ABE</t>
  </si>
  <si>
    <t>ABF</t>
  </si>
  <si>
    <t>ABG</t>
  </si>
  <si>
    <t>ACB</t>
  </si>
  <si>
    <t>ACC</t>
  </si>
  <si>
    <t>ACE</t>
  </si>
  <si>
    <t>ACF</t>
  </si>
  <si>
    <t>ACG</t>
  </si>
  <si>
    <t>ADB</t>
  </si>
  <si>
    <t>ADC</t>
  </si>
  <si>
    <t>ADE</t>
  </si>
  <si>
    <t>ADF</t>
  </si>
  <si>
    <t>ADG</t>
  </si>
  <si>
    <t>AEA</t>
  </si>
  <si>
    <t>AEE</t>
  </si>
  <si>
    <t>AEF</t>
  </si>
  <si>
    <t>AEG</t>
  </si>
  <si>
    <t>AFA</t>
  </si>
  <si>
    <t>AFE</t>
  </si>
  <si>
    <t>AFF</t>
  </si>
  <si>
    <t>AFG</t>
  </si>
  <si>
    <t>AGA</t>
  </si>
  <si>
    <t>AGE</t>
  </si>
  <si>
    <t>AGF</t>
  </si>
  <si>
    <t>AGG</t>
  </si>
  <si>
    <t>AHA</t>
  </si>
  <si>
    <t>AHE</t>
  </si>
  <si>
    <t>AHF</t>
  </si>
  <si>
    <t>AHG</t>
  </si>
  <si>
    <t>AJB</t>
  </si>
  <si>
    <t>AJC</t>
  </si>
  <si>
    <t>AJE</t>
  </si>
  <si>
    <t>AJF</t>
  </si>
  <si>
    <t>AJG</t>
  </si>
  <si>
    <t>AKB</t>
  </si>
  <si>
    <t>AKC</t>
  </si>
  <si>
    <t>AKE</t>
  </si>
  <si>
    <t>AKF</t>
  </si>
  <si>
    <t>AKG</t>
  </si>
  <si>
    <t>ALA</t>
  </si>
  <si>
    <t>AMB</t>
  </si>
  <si>
    <t>AMC</t>
  </si>
  <si>
    <t>BAA</t>
  </si>
  <si>
    <t>BAE</t>
  </si>
  <si>
    <t>BAF</t>
  </si>
  <si>
    <t>BAG</t>
  </si>
  <si>
    <t>BBA</t>
  </si>
  <si>
    <t>BBE</t>
  </si>
  <si>
    <t>BBF</t>
  </si>
  <si>
    <t>BBG</t>
  </si>
  <si>
    <t>BCB</t>
  </si>
  <si>
    <t>BCC</t>
  </si>
  <si>
    <t>BCE</t>
  </si>
  <si>
    <t>BCF</t>
  </si>
  <si>
    <t>BCG</t>
  </si>
  <si>
    <t>BDB</t>
  </si>
  <si>
    <t>BDC</t>
  </si>
  <si>
    <t>BDE</t>
  </si>
  <si>
    <t>BDF</t>
  </si>
  <si>
    <t>BDG</t>
  </si>
  <si>
    <t>BEA</t>
  </si>
  <si>
    <t>BEE</t>
  </si>
  <si>
    <t>BEF</t>
  </si>
  <si>
    <t>BEG</t>
  </si>
  <si>
    <t>BFA</t>
  </si>
  <si>
    <t>BFE</t>
  </si>
  <si>
    <t>BFF</t>
  </si>
  <si>
    <t>BFG</t>
  </si>
  <si>
    <t>BGA</t>
  </si>
  <si>
    <t>BGE</t>
  </si>
  <si>
    <t>BGF</t>
  </si>
  <si>
    <t>BGG</t>
  </si>
  <si>
    <t>BHA</t>
  </si>
  <si>
    <t>BHE</t>
  </si>
  <si>
    <t>BHF</t>
  </si>
  <si>
    <t>BHG</t>
  </si>
  <si>
    <t>BJB</t>
  </si>
  <si>
    <t>BJC</t>
  </si>
  <si>
    <t>BJE</t>
  </si>
  <si>
    <t>BJF</t>
  </si>
  <si>
    <t>BJG</t>
  </si>
  <si>
    <t>BKB</t>
  </si>
  <si>
    <t>BKC</t>
  </si>
  <si>
    <t>BKE</t>
  </si>
  <si>
    <t>BKF</t>
  </si>
  <si>
    <t>BKG</t>
  </si>
  <si>
    <t>CAA</t>
  </si>
  <si>
    <t>CAE</t>
  </si>
  <si>
    <t>CAF</t>
  </si>
  <si>
    <t>CAG</t>
  </si>
  <si>
    <t>CBA</t>
  </si>
  <si>
    <t>CBE</t>
  </si>
  <si>
    <t>CBF</t>
  </si>
  <si>
    <t>CBG</t>
  </si>
  <si>
    <t>CCB</t>
  </si>
  <si>
    <t>CCC</t>
  </si>
  <si>
    <t>CCE</t>
  </si>
  <si>
    <t>CCF</t>
  </si>
  <si>
    <t>CCG</t>
  </si>
  <si>
    <t>CDB</t>
  </si>
  <si>
    <t>CDC</t>
  </si>
  <si>
    <t>CDE</t>
  </si>
  <si>
    <t>CDF</t>
  </si>
  <si>
    <t>CDG</t>
  </si>
  <si>
    <t>CEA</t>
  </si>
  <si>
    <t>CEE</t>
  </si>
  <si>
    <t>CEF</t>
  </si>
  <si>
    <t>CEG</t>
  </si>
  <si>
    <t>CFA</t>
  </si>
  <si>
    <t>CFE</t>
  </si>
  <si>
    <t>CFF</t>
  </si>
  <si>
    <t>CFG</t>
  </si>
  <si>
    <t>CGA</t>
  </si>
  <si>
    <t>CGE</t>
  </si>
  <si>
    <t>CGF</t>
  </si>
  <si>
    <t>CGG</t>
  </si>
  <si>
    <t>CHA</t>
  </si>
  <si>
    <t>CHE</t>
  </si>
  <si>
    <t>CHF</t>
  </si>
  <si>
    <t>CHG</t>
  </si>
  <si>
    <t>CJB</t>
  </si>
  <si>
    <t>CJC</t>
  </si>
  <si>
    <t>CJE</t>
  </si>
  <si>
    <t>CJF</t>
  </si>
  <si>
    <t>CJG</t>
  </si>
  <si>
    <t>CKB</t>
  </si>
  <si>
    <t>CKC</t>
  </si>
  <si>
    <t>CKE</t>
  </si>
  <si>
    <t>CKF</t>
  </si>
  <si>
    <t>CKG</t>
  </si>
  <si>
    <t>CLA</t>
  </si>
  <si>
    <t>CMB</t>
  </si>
  <si>
    <t>CMC</t>
  </si>
  <si>
    <t>DA</t>
  </si>
  <si>
    <t>DAA</t>
  </si>
  <si>
    <t>DAE</t>
  </si>
  <si>
    <t>DAF</t>
  </si>
  <si>
    <t>DAG</t>
  </si>
  <si>
    <t>DB</t>
  </si>
  <si>
    <t>DBA</t>
  </si>
  <si>
    <t>DBE</t>
  </si>
  <si>
    <t>DBF</t>
  </si>
  <si>
    <t>DBG</t>
  </si>
  <si>
    <t>DC</t>
  </si>
  <si>
    <t>DCB</t>
  </si>
  <si>
    <t>DCC</t>
  </si>
  <si>
    <t>DCE</t>
  </si>
  <si>
    <t>DCF</t>
  </si>
  <si>
    <t>DCG</t>
  </si>
  <si>
    <t>DD</t>
  </si>
  <si>
    <t>DDB</t>
  </si>
  <si>
    <t>DDC</t>
  </si>
  <si>
    <t>DDE</t>
  </si>
  <si>
    <t>DDF</t>
  </si>
  <si>
    <t>DDG</t>
  </si>
  <si>
    <t>DE</t>
  </si>
  <si>
    <t>DEA</t>
  </si>
  <si>
    <t>DEE</t>
  </si>
  <si>
    <t>DEF</t>
  </si>
  <si>
    <t>DEG</t>
  </si>
  <si>
    <t>DF</t>
  </si>
  <si>
    <t>DFA</t>
  </si>
  <si>
    <t>DFE</t>
  </si>
  <si>
    <t>DFF</t>
  </si>
  <si>
    <t>DFG</t>
  </si>
  <si>
    <t>DG</t>
  </si>
  <si>
    <t>DGA</t>
  </si>
  <si>
    <t>DGE</t>
  </si>
  <si>
    <t>DGF</t>
  </si>
  <si>
    <t>DGG</t>
  </si>
  <si>
    <t>DH</t>
  </si>
  <si>
    <t>DHA</t>
  </si>
  <si>
    <t>DHE</t>
  </si>
  <si>
    <t>DHF</t>
  </si>
  <si>
    <t>DHG</t>
  </si>
  <si>
    <t>DJB</t>
  </si>
  <si>
    <t>DJC</t>
  </si>
  <si>
    <t>DJE</t>
  </si>
  <si>
    <t>DJF</t>
  </si>
  <si>
    <t>DJG</t>
  </si>
  <si>
    <t>DKB</t>
  </si>
  <si>
    <t>DKC</t>
  </si>
  <si>
    <t>DKE</t>
  </si>
  <si>
    <t>DKF</t>
  </si>
  <si>
    <t>DKG</t>
  </si>
  <si>
    <t>DJ</t>
  </si>
  <si>
    <t>DK</t>
  </si>
  <si>
    <t>DL</t>
  </si>
  <si>
    <t>DLA</t>
  </si>
  <si>
    <t>DM</t>
  </si>
  <si>
    <t>DMB</t>
  </si>
  <si>
    <t>DMC</t>
  </si>
  <si>
    <t>DN</t>
  </si>
  <si>
    <t>DP</t>
  </si>
  <si>
    <t>DQ</t>
  </si>
  <si>
    <t>DR</t>
  </si>
  <si>
    <t>DS</t>
  </si>
  <si>
    <t>DT</t>
  </si>
  <si>
    <t>DU</t>
  </si>
  <si>
    <t>DV</t>
  </si>
  <si>
    <t>DW</t>
  </si>
  <si>
    <t>EAD</t>
  </si>
  <si>
    <t>EBD</t>
  </si>
  <si>
    <t>FCA</t>
  </si>
  <si>
    <t>FDA</t>
  </si>
  <si>
    <t>FJA</t>
  </si>
  <si>
    <t>FKA</t>
  </si>
  <si>
    <t>GA</t>
  </si>
  <si>
    <t>GB</t>
  </si>
  <si>
    <t>GAD</t>
  </si>
  <si>
    <t>GBD</t>
  </si>
  <si>
    <t>GC</t>
  </si>
  <si>
    <t>GD</t>
  </si>
  <si>
    <t>GE</t>
  </si>
  <si>
    <t>GF</t>
  </si>
  <si>
    <t>GG</t>
  </si>
  <si>
    <t>GH</t>
  </si>
  <si>
    <t>GJ</t>
  </si>
  <si>
    <t>GK</t>
  </si>
  <si>
    <t>GL</t>
  </si>
  <si>
    <t>GM</t>
  </si>
  <si>
    <t>HA</t>
  </si>
  <si>
    <t>HAD</t>
  </si>
  <si>
    <t>HB</t>
  </si>
  <si>
    <t>HBD</t>
  </si>
  <si>
    <t>HC</t>
  </si>
  <si>
    <t>HD</t>
  </si>
  <si>
    <t>HE</t>
  </si>
  <si>
    <t>HF</t>
  </si>
  <si>
    <t>HG</t>
  </si>
  <si>
    <t>HH</t>
  </si>
  <si>
    <t>HJ</t>
  </si>
  <si>
    <t>HK</t>
  </si>
  <si>
    <t>HL</t>
  </si>
  <si>
    <t>HM</t>
  </si>
  <si>
    <t>HN</t>
  </si>
  <si>
    <t>HP</t>
  </si>
  <si>
    <t>HQ</t>
  </si>
  <si>
    <t>HR</t>
  </si>
  <si>
    <t>HS</t>
  </si>
  <si>
    <t>HT</t>
  </si>
  <si>
    <t>HU</t>
  </si>
  <si>
    <t>HW</t>
  </si>
  <si>
    <t>HX</t>
  </si>
  <si>
    <t>HY</t>
  </si>
  <si>
    <t>HZ</t>
  </si>
  <si>
    <t>KA</t>
  </si>
  <si>
    <t>KB</t>
  </si>
  <si>
    <t>KC</t>
  </si>
  <si>
    <t>KD</t>
  </si>
  <si>
    <t>KE</t>
  </si>
  <si>
    <t>KF</t>
  </si>
  <si>
    <t>KG</t>
  </si>
  <si>
    <t>KH</t>
  </si>
  <si>
    <t>KJ</t>
  </si>
  <si>
    <t>KK</t>
  </si>
  <si>
    <t>KL</t>
  </si>
  <si>
    <t>KM</t>
  </si>
  <si>
    <t>KN</t>
  </si>
  <si>
    <t>KP</t>
  </si>
  <si>
    <t>KQ</t>
  </si>
  <si>
    <t>KR</t>
  </si>
  <si>
    <t>KS</t>
  </si>
  <si>
    <t>LA</t>
  </si>
  <si>
    <t>LAA</t>
  </si>
  <si>
    <t>LAE</t>
  </si>
  <si>
    <t>LAF</t>
  </si>
  <si>
    <t>LAG</t>
  </si>
  <si>
    <t>LB</t>
  </si>
  <si>
    <t>LBA</t>
  </si>
  <si>
    <t>LBE</t>
  </si>
  <si>
    <t>LBF</t>
  </si>
  <si>
    <t>LBG</t>
  </si>
  <si>
    <t>LC</t>
  </si>
  <si>
    <t>LCA</t>
  </si>
  <si>
    <t>LCE</t>
  </si>
  <si>
    <t>LCF</t>
  </si>
  <si>
    <t>LCG</t>
  </si>
  <si>
    <t>LD</t>
  </si>
  <si>
    <t>LDA</t>
  </si>
  <si>
    <t>LDE</t>
  </si>
  <si>
    <t>LDF</t>
  </si>
  <si>
    <t>LDG</t>
  </si>
  <si>
    <t>LEA</t>
  </si>
  <si>
    <t>LEE</t>
  </si>
  <si>
    <t>LEF</t>
  </si>
  <si>
    <t>LEG</t>
  </si>
  <si>
    <t>LE</t>
  </si>
  <si>
    <t>LF</t>
  </si>
  <si>
    <t>LFA</t>
  </si>
  <si>
    <t>LFE</t>
  </si>
  <si>
    <t>LFF</t>
  </si>
  <si>
    <t>LFG</t>
  </si>
  <si>
    <t>LG</t>
  </si>
  <si>
    <t>LH</t>
  </si>
  <si>
    <t>LJ</t>
  </si>
  <si>
    <t>LJA</t>
  </si>
  <si>
    <t>LJE</t>
  </si>
  <si>
    <t>LJF</t>
  </si>
  <si>
    <t>LJG</t>
  </si>
  <si>
    <t>LK</t>
  </si>
  <si>
    <t>LKA</t>
  </si>
  <si>
    <t>LKE</t>
  </si>
  <si>
    <t>LKF</t>
  </si>
  <si>
    <t>LKG</t>
  </si>
  <si>
    <t>LL</t>
  </si>
  <si>
    <t>LLA</t>
  </si>
  <si>
    <t>LM</t>
  </si>
  <si>
    <t>LMB</t>
  </si>
  <si>
    <t>LMC</t>
  </si>
  <si>
    <t>LN</t>
  </si>
  <si>
    <t>LP</t>
  </si>
  <si>
    <t>LQ</t>
  </si>
  <si>
    <t>LR</t>
  </si>
  <si>
    <t>LS</t>
  </si>
  <si>
    <t>MAA</t>
  </si>
  <si>
    <t>MAE</t>
  </si>
  <si>
    <t>MAF</t>
  </si>
  <si>
    <t>MAG</t>
  </si>
  <si>
    <t>MBA</t>
  </si>
  <si>
    <t>MBE</t>
  </si>
  <si>
    <t>MBF</t>
  </si>
  <si>
    <t>MBG</t>
  </si>
  <si>
    <t>MCA</t>
  </si>
  <si>
    <t>MCE</t>
  </si>
  <si>
    <t>MCF</t>
  </si>
  <si>
    <t>MCG</t>
  </si>
  <si>
    <t>MDA</t>
  </si>
  <si>
    <t>MDE</t>
  </si>
  <si>
    <t>MDF</t>
  </si>
  <si>
    <t>MDG</t>
  </si>
  <si>
    <t>MEA</t>
  </si>
  <si>
    <t>MEE</t>
  </si>
  <si>
    <t>MEF</t>
  </si>
  <si>
    <t>MEG</t>
  </si>
  <si>
    <t>MFA</t>
  </si>
  <si>
    <t>MFE</t>
  </si>
  <si>
    <t>MFF</t>
  </si>
  <si>
    <t>MFG</t>
  </si>
  <si>
    <t>MJA</t>
  </si>
  <si>
    <t>MJE</t>
  </si>
  <si>
    <t>MJF</t>
  </si>
  <si>
    <t>MJG</t>
  </si>
  <si>
    <t>MKA</t>
  </si>
  <si>
    <t>MKE</t>
  </si>
  <si>
    <t>MKF</t>
  </si>
  <si>
    <t>MKG</t>
  </si>
  <si>
    <t>MLA</t>
  </si>
  <si>
    <t>MMB</t>
  </si>
  <si>
    <t>MMC</t>
  </si>
  <si>
    <t>NA</t>
  </si>
  <si>
    <t>NBG</t>
  </si>
  <si>
    <t>NC</t>
  </si>
  <si>
    <t>ND</t>
  </si>
  <si>
    <t>NE</t>
  </si>
  <si>
    <t>NCB</t>
  </si>
  <si>
    <t>NCC</t>
  </si>
  <si>
    <t>NCE</t>
  </si>
  <si>
    <t>NCF</t>
  </si>
  <si>
    <t>NCG</t>
  </si>
  <si>
    <t>NDB</t>
  </si>
  <si>
    <t>NDC</t>
  </si>
  <si>
    <t>NDE</t>
  </si>
  <si>
    <t>NDF</t>
  </si>
  <si>
    <t>NDG</t>
  </si>
  <si>
    <t>NFG</t>
  </si>
  <si>
    <t>NJB</t>
  </si>
  <si>
    <t>NJC</t>
  </si>
  <si>
    <t>NJE</t>
  </si>
  <si>
    <t>NJF</t>
  </si>
  <si>
    <t>NJG</t>
  </si>
  <si>
    <t>NKB</t>
  </si>
  <si>
    <t>NKC</t>
  </si>
  <si>
    <t>NKE</t>
  </si>
  <si>
    <t>NKF</t>
  </si>
  <si>
    <t>NKG</t>
  </si>
  <si>
    <t>PA</t>
  </si>
  <si>
    <t>PB</t>
  </si>
  <si>
    <t>PC</t>
  </si>
  <si>
    <t>PD</t>
  </si>
  <si>
    <t>PE</t>
  </si>
  <si>
    <t>PF</t>
  </si>
  <si>
    <t>PG</t>
  </si>
  <si>
    <t>PH</t>
  </si>
  <si>
    <t>PJ</t>
  </si>
  <si>
    <t>PCB</t>
  </si>
  <si>
    <t>PCC</t>
  </si>
  <si>
    <t>PCE</t>
  </si>
  <si>
    <t>PCF</t>
  </si>
  <si>
    <t>PCG</t>
  </si>
  <si>
    <t>PDB</t>
  </si>
  <si>
    <t>PDC</t>
  </si>
  <si>
    <t>PDE</t>
  </si>
  <si>
    <t>PDF</t>
  </si>
  <si>
    <t>PDG</t>
  </si>
  <si>
    <t>PJB</t>
  </si>
  <si>
    <t>PJC</t>
  </si>
  <si>
    <t>PJE</t>
  </si>
  <si>
    <t>PJF</t>
  </si>
  <si>
    <t>PJG</t>
  </si>
  <si>
    <t>PKB</t>
  </si>
  <si>
    <t>PKC</t>
  </si>
  <si>
    <t>PKE</t>
  </si>
  <si>
    <t>PKF</t>
  </si>
  <si>
    <t>PKG</t>
  </si>
  <si>
    <t>PK</t>
  </si>
  <si>
    <t>PL</t>
  </si>
  <si>
    <t>PN</t>
  </si>
  <si>
    <t>PP</t>
  </si>
  <si>
    <t>PQ</t>
  </si>
  <si>
    <t>PR</t>
  </si>
  <si>
    <t>RAA</t>
  </si>
  <si>
    <t>RAE</t>
  </si>
  <si>
    <t>RAF</t>
  </si>
  <si>
    <t>RAG</t>
  </si>
  <si>
    <t>RBA</t>
  </si>
  <si>
    <t>RBE</t>
  </si>
  <si>
    <t>RBF</t>
  </si>
  <si>
    <t>RBG</t>
  </si>
  <si>
    <t>RCA</t>
  </si>
  <si>
    <t>RCE</t>
  </si>
  <si>
    <t>RCF</t>
  </si>
  <si>
    <t>RCG</t>
  </si>
  <si>
    <t>RDA</t>
  </si>
  <si>
    <t>RDE</t>
  </si>
  <si>
    <t>RDF</t>
  </si>
  <si>
    <t>RDG</t>
  </si>
  <si>
    <t>REA</t>
  </si>
  <si>
    <t>REE</t>
  </si>
  <si>
    <t>REF</t>
  </si>
  <si>
    <t>REG</t>
  </si>
  <si>
    <t>RFA</t>
  </si>
  <si>
    <t>RFE</t>
  </si>
  <si>
    <t>RFF</t>
  </si>
  <si>
    <t>RFG</t>
  </si>
  <si>
    <t>RJA</t>
  </si>
  <si>
    <t>RJE</t>
  </si>
  <si>
    <t>RJF</t>
  </si>
  <si>
    <t>RJG</t>
  </si>
  <si>
    <t>RKA</t>
  </si>
  <si>
    <t>RKE</t>
  </si>
  <si>
    <t>RKF</t>
  </si>
  <si>
    <t>RKG</t>
  </si>
  <si>
    <t>RLA</t>
  </si>
  <si>
    <t>RMB</t>
  </si>
  <si>
    <t>RMC</t>
  </si>
  <si>
    <t>SCF</t>
  </si>
  <si>
    <t>SCG</t>
  </si>
  <si>
    <t>SDF</t>
  </si>
  <si>
    <t>SDG</t>
  </si>
  <si>
    <t>SEG</t>
  </si>
  <si>
    <t>SFG</t>
  </si>
  <si>
    <t>SJF</t>
  </si>
  <si>
    <t>SJG</t>
  </si>
  <si>
    <t>SKF</t>
  </si>
  <si>
    <t>SKG</t>
  </si>
  <si>
    <t>TA</t>
  </si>
  <si>
    <t>TB</t>
  </si>
  <si>
    <t>TC</t>
  </si>
  <si>
    <t>TD</t>
  </si>
  <si>
    <t>TE</t>
  </si>
  <si>
    <t>TF</t>
  </si>
  <si>
    <t>TG</t>
  </si>
  <si>
    <t>TH</t>
  </si>
  <si>
    <t>TJ</t>
  </si>
  <si>
    <t>TK</t>
  </si>
  <si>
    <t>TL</t>
  </si>
  <si>
    <t>TM</t>
  </si>
  <si>
    <t>TN</t>
  </si>
  <si>
    <t>TP</t>
  </si>
  <si>
    <t>TQ</t>
  </si>
  <si>
    <t>TR</t>
  </si>
  <si>
    <t>TS</t>
  </si>
  <si>
    <t>UA</t>
  </si>
  <si>
    <t>UB</t>
  </si>
  <si>
    <t>UC</t>
  </si>
  <si>
    <t>UD</t>
  </si>
  <si>
    <t>UE</t>
  </si>
  <si>
    <t>UF</t>
  </si>
  <si>
    <t>UG</t>
  </si>
  <si>
    <t>UH</t>
  </si>
  <si>
    <t>UJ</t>
  </si>
  <si>
    <t>UK</t>
  </si>
  <si>
    <t>UL</t>
  </si>
  <si>
    <t>UM</t>
  </si>
  <si>
    <t>UN</t>
  </si>
  <si>
    <t>UP</t>
  </si>
  <si>
    <t>UQ</t>
  </si>
  <si>
    <t>UR</t>
  </si>
  <si>
    <t>US</t>
  </si>
  <si>
    <t>VA</t>
  </si>
  <si>
    <t>VB</t>
  </si>
  <si>
    <t>VC</t>
  </si>
  <si>
    <t>VD</t>
  </si>
  <si>
    <t>VE</t>
  </si>
  <si>
    <t>VF</t>
  </si>
  <si>
    <t>VG</t>
  </si>
  <si>
    <t>VH</t>
  </si>
  <si>
    <t>VJ</t>
  </si>
  <si>
    <t>VK</t>
  </si>
  <si>
    <t>VL</t>
  </si>
  <si>
    <t>VM</t>
  </si>
  <si>
    <t>VN</t>
  </si>
  <si>
    <t>VP</t>
  </si>
  <si>
    <t>VQ</t>
  </si>
  <si>
    <t>VR</t>
  </si>
  <si>
    <t>WA</t>
  </si>
  <si>
    <t>WB</t>
  </si>
  <si>
    <t>WC</t>
  </si>
  <si>
    <t>WD</t>
  </si>
  <si>
    <t>WE</t>
  </si>
  <si>
    <t>WF</t>
  </si>
  <si>
    <t>WG</t>
  </si>
  <si>
    <t>WH</t>
  </si>
  <si>
    <t>WJ</t>
  </si>
  <si>
    <t>WK</t>
  </si>
  <si>
    <t>WL</t>
  </si>
  <si>
    <t>WM</t>
  </si>
  <si>
    <t>WN</t>
  </si>
  <si>
    <t>WP</t>
  </si>
  <si>
    <t>WQ</t>
  </si>
  <si>
    <t>WR</t>
  </si>
  <si>
    <t>WS</t>
  </si>
  <si>
    <t>WT</t>
  </si>
  <si>
    <t>WU</t>
  </si>
  <si>
    <t>WV</t>
  </si>
  <si>
    <t>WW</t>
  </si>
  <si>
    <t>XA</t>
  </si>
  <si>
    <t>XB</t>
  </si>
  <si>
    <t>XC</t>
  </si>
  <si>
    <t>XD</t>
  </si>
  <si>
    <t>XE</t>
  </si>
  <si>
    <t>XF</t>
  </si>
  <si>
    <t>XG</t>
  </si>
  <si>
    <t>XH</t>
  </si>
  <si>
    <t>XJ</t>
  </si>
  <si>
    <t>XK</t>
  </si>
  <si>
    <t>XL</t>
  </si>
  <si>
    <t>XM</t>
  </si>
  <si>
    <t>YA</t>
  </si>
  <si>
    <t>YB</t>
  </si>
  <si>
    <t>YC</t>
  </si>
  <si>
    <t>YD</t>
  </si>
  <si>
    <t>YE</t>
  </si>
  <si>
    <t>YF</t>
  </si>
  <si>
    <t>YG</t>
  </si>
  <si>
    <t>YH</t>
  </si>
  <si>
    <t>YJ</t>
  </si>
  <si>
    <t>YK</t>
  </si>
  <si>
    <t>YL</t>
  </si>
  <si>
    <t>YM</t>
  </si>
  <si>
    <t>Z</t>
  </si>
  <si>
    <t>ZA</t>
  </si>
  <si>
    <t>ZB</t>
  </si>
  <si>
    <t>ZC</t>
  </si>
  <si>
    <t>ZD</t>
  </si>
  <si>
    <t>ZE</t>
  </si>
  <si>
    <t>ZF</t>
  </si>
  <si>
    <t>ZG</t>
  </si>
  <si>
    <t>ZH</t>
  </si>
  <si>
    <t>ZJ</t>
  </si>
  <si>
    <t>ZK</t>
  </si>
  <si>
    <t>ZL</t>
  </si>
  <si>
    <t>ZM</t>
  </si>
  <si>
    <t>LNG</t>
  </si>
  <si>
    <t>QKG</t>
  </si>
  <si>
    <t>QPG</t>
  </si>
  <si>
    <t>QRG</t>
  </si>
  <si>
    <t>SPG</t>
  </si>
  <si>
    <t>軽ポ</t>
  </si>
  <si>
    <t>SQG</t>
  </si>
  <si>
    <t>TKG</t>
  </si>
  <si>
    <t>TPG</t>
  </si>
  <si>
    <t>TQG</t>
  </si>
  <si>
    <t>TRG</t>
  </si>
  <si>
    <t>QQF</t>
  </si>
  <si>
    <t>AEB</t>
  </si>
  <si>
    <t>AFB</t>
  </si>
  <si>
    <t>EA</t>
  </si>
  <si>
    <t>EB</t>
  </si>
  <si>
    <t>EC</t>
  </si>
  <si>
    <t>ED</t>
  </si>
  <si>
    <t>FCB</t>
  </si>
  <si>
    <t>FCC</t>
  </si>
  <si>
    <t>FDB</t>
  </si>
  <si>
    <t>FDC</t>
  </si>
  <si>
    <t>FMA</t>
  </si>
  <si>
    <t>Pハ</t>
  </si>
  <si>
    <t>FMB</t>
  </si>
  <si>
    <t>FMC</t>
  </si>
  <si>
    <t>LCB</t>
  </si>
  <si>
    <t>LCC</t>
  </si>
  <si>
    <t>LDB</t>
  </si>
  <si>
    <t>LDC</t>
  </si>
  <si>
    <t>LGA</t>
  </si>
  <si>
    <t>LGE</t>
  </si>
  <si>
    <t>LGF</t>
  </si>
  <si>
    <t>LGG</t>
  </si>
  <si>
    <t>LHA</t>
  </si>
  <si>
    <t>LHE</t>
  </si>
  <si>
    <t>LHF</t>
  </si>
  <si>
    <t>LHG</t>
  </si>
  <si>
    <t>LMA</t>
  </si>
  <si>
    <t>LNE</t>
  </si>
  <si>
    <t>LNF</t>
  </si>
  <si>
    <t>LPE</t>
  </si>
  <si>
    <t>LPF</t>
  </si>
  <si>
    <t>LPG</t>
  </si>
  <si>
    <t>LQE</t>
  </si>
  <si>
    <t>LQF</t>
  </si>
  <si>
    <t>LQG</t>
  </si>
  <si>
    <t>LRE</t>
  </si>
  <si>
    <t>LRF</t>
  </si>
  <si>
    <t>LRG</t>
  </si>
  <si>
    <t>MCB</t>
  </si>
  <si>
    <t>MCC</t>
  </si>
  <si>
    <t>MDB</t>
  </si>
  <si>
    <t>MDC</t>
  </si>
  <si>
    <t>MGA</t>
  </si>
  <si>
    <t>MGE</t>
  </si>
  <si>
    <t>MGF</t>
  </si>
  <si>
    <t>MGG</t>
  </si>
  <si>
    <t>MHA</t>
  </si>
  <si>
    <t>MHE</t>
  </si>
  <si>
    <t>MHF</t>
  </si>
  <si>
    <t>MHG</t>
  </si>
  <si>
    <t>MMA</t>
  </si>
  <si>
    <t>MNE</t>
  </si>
  <si>
    <t>MNF</t>
  </si>
  <si>
    <t>MNG</t>
  </si>
  <si>
    <t>MPE</t>
  </si>
  <si>
    <t>MPF</t>
  </si>
  <si>
    <t>MPG</t>
  </si>
  <si>
    <t>MQE</t>
  </si>
  <si>
    <t>MQF</t>
  </si>
  <si>
    <t>MQG</t>
  </si>
  <si>
    <t>MRE</t>
  </si>
  <si>
    <t>MRF</t>
  </si>
  <si>
    <t>MRG</t>
  </si>
  <si>
    <t>NAE</t>
  </si>
  <si>
    <t>NAF</t>
  </si>
  <si>
    <t>NAG</t>
  </si>
  <si>
    <t>NBE</t>
  </si>
  <si>
    <t>ガL3</t>
  </si>
  <si>
    <t>NBF</t>
  </si>
  <si>
    <t>NEF</t>
  </si>
  <si>
    <t>NEG</t>
  </si>
  <si>
    <t>NFF</t>
  </si>
  <si>
    <t>PEG</t>
  </si>
  <si>
    <t>PFG</t>
  </si>
  <si>
    <t>QAA</t>
  </si>
  <si>
    <t>QAE</t>
  </si>
  <si>
    <t>QAF</t>
  </si>
  <si>
    <t>QAG</t>
  </si>
  <si>
    <t>QBA</t>
  </si>
  <si>
    <t>QBE</t>
  </si>
  <si>
    <t>QBF</t>
  </si>
  <si>
    <t>QBG</t>
  </si>
  <si>
    <t>QCA</t>
  </si>
  <si>
    <t>QCB</t>
  </si>
  <si>
    <t>QCC</t>
  </si>
  <si>
    <t>QCE</t>
  </si>
  <si>
    <t>QCF</t>
  </si>
  <si>
    <t>QCG</t>
  </si>
  <si>
    <t>QDA</t>
  </si>
  <si>
    <t>QDB</t>
  </si>
  <si>
    <t>QDC</t>
  </si>
  <si>
    <t>QDE</t>
  </si>
  <si>
    <t>QDF</t>
  </si>
  <si>
    <t>QDG</t>
  </si>
  <si>
    <t>QEA</t>
  </si>
  <si>
    <t>QEE</t>
  </si>
  <si>
    <t>QEF</t>
  </si>
  <si>
    <t>QEG</t>
  </si>
  <si>
    <t>QFA</t>
  </si>
  <si>
    <t>QFE</t>
  </si>
  <si>
    <t>QFF</t>
  </si>
  <si>
    <t>QFG</t>
  </si>
  <si>
    <t>QGA</t>
  </si>
  <si>
    <t>QGE</t>
  </si>
  <si>
    <t>QGF</t>
  </si>
  <si>
    <t>QGG</t>
  </si>
  <si>
    <t>QHA</t>
  </si>
  <si>
    <t>QHE</t>
  </si>
  <si>
    <t>QHF</t>
  </si>
  <si>
    <t>QHG</t>
  </si>
  <si>
    <t>QJE</t>
  </si>
  <si>
    <t>QJF</t>
  </si>
  <si>
    <t>QJG</t>
  </si>
  <si>
    <t>QKE</t>
  </si>
  <si>
    <t>QKF</t>
  </si>
  <si>
    <t>QLA</t>
  </si>
  <si>
    <t>QMA</t>
  </si>
  <si>
    <t>QMB</t>
  </si>
  <si>
    <t>QMC</t>
  </si>
  <si>
    <t>QNE</t>
  </si>
  <si>
    <t>QNF</t>
  </si>
  <si>
    <t>QNG</t>
  </si>
  <si>
    <t>QPE</t>
  </si>
  <si>
    <t>QPF</t>
  </si>
  <si>
    <t>QQE</t>
  </si>
  <si>
    <t>QQG</t>
  </si>
  <si>
    <t>QRE</t>
  </si>
  <si>
    <t>QRF</t>
  </si>
  <si>
    <t>RCB</t>
  </si>
  <si>
    <t>RCC</t>
  </si>
  <si>
    <t>RDB</t>
  </si>
  <si>
    <t>RDC</t>
  </si>
  <si>
    <t>RGA</t>
  </si>
  <si>
    <t>RGE</t>
  </si>
  <si>
    <t>RGF</t>
  </si>
  <si>
    <t>RGG</t>
  </si>
  <si>
    <t>RHA</t>
  </si>
  <si>
    <t>RHE</t>
  </si>
  <si>
    <t>RHF</t>
  </si>
  <si>
    <t>RHG</t>
  </si>
  <si>
    <t>RMA</t>
  </si>
  <si>
    <t>RNE</t>
  </si>
  <si>
    <t>RNF</t>
  </si>
  <si>
    <t>RNG</t>
  </si>
  <si>
    <t>RPE</t>
  </si>
  <si>
    <t>RPF</t>
  </si>
  <si>
    <t>RPG</t>
  </si>
  <si>
    <t>RQE</t>
  </si>
  <si>
    <t>RQF</t>
  </si>
  <si>
    <t>RQG</t>
  </si>
  <si>
    <t>RRE</t>
  </si>
  <si>
    <t>RRF</t>
  </si>
  <si>
    <t>RRG</t>
  </si>
  <si>
    <t>SGG</t>
  </si>
  <si>
    <t>SHG</t>
  </si>
  <si>
    <t>SNF</t>
  </si>
  <si>
    <t>SNG</t>
  </si>
  <si>
    <t>SPF</t>
  </si>
  <si>
    <t>SQF</t>
  </si>
  <si>
    <t>SRF</t>
  </si>
  <si>
    <t>SRG</t>
  </si>
  <si>
    <t>TCF</t>
  </si>
  <si>
    <t>TCG</t>
  </si>
  <si>
    <t>TDF</t>
  </si>
  <si>
    <t>TDG</t>
  </si>
  <si>
    <t>TEG</t>
  </si>
  <si>
    <t>TFG</t>
  </si>
  <si>
    <t>TGG</t>
  </si>
  <si>
    <t>THG</t>
  </si>
  <si>
    <t>TJF</t>
  </si>
  <si>
    <t>TJG</t>
  </si>
  <si>
    <t>TKF</t>
  </si>
  <si>
    <t>TNF</t>
  </si>
  <si>
    <t>TNG</t>
  </si>
  <si>
    <t>TPF</t>
  </si>
  <si>
    <t>TQF</t>
  </si>
  <si>
    <t>TRF</t>
  </si>
  <si>
    <t>ZAA</t>
  </si>
  <si>
    <t>ZAB</t>
  </si>
  <si>
    <t>ZAC</t>
  </si>
  <si>
    <t>ZBA</t>
  </si>
  <si>
    <t>ZBB</t>
  </si>
  <si>
    <t>ZBC</t>
  </si>
  <si>
    <t>合　　計</t>
  </si>
  <si>
    <t>型式</t>
  </si>
  <si>
    <t>PM</t>
  </si>
  <si>
    <t>－</t>
  </si>
  <si>
    <t>C</t>
  </si>
  <si>
    <t>適正運転の実施</t>
    <rPh sb="0" eb="2">
      <t>テキセイ</t>
    </rPh>
    <rPh sb="2" eb="4">
      <t>ウンテン</t>
    </rPh>
    <rPh sb="5" eb="7">
      <t>ジッシ</t>
    </rPh>
    <phoneticPr fontId="11"/>
  </si>
  <si>
    <t>機器の導入</t>
    <rPh sb="0" eb="2">
      <t>キキ</t>
    </rPh>
    <rPh sb="3" eb="5">
      <t>ドウニュウ</t>
    </rPh>
    <phoneticPr fontId="11"/>
  </si>
  <si>
    <t>車両の維持管理</t>
    <rPh sb="0" eb="2">
      <t>シャリョウ</t>
    </rPh>
    <rPh sb="3" eb="5">
      <t>イジ</t>
    </rPh>
    <rPh sb="5" eb="7">
      <t>カンリ</t>
    </rPh>
    <phoneticPr fontId="11"/>
  </si>
  <si>
    <t>不明</t>
  </si>
  <si>
    <t>L</t>
  </si>
  <si>
    <t>A</t>
  </si>
  <si>
    <t>H</t>
  </si>
  <si>
    <t>B</t>
  </si>
  <si>
    <t>E</t>
  </si>
  <si>
    <t>電</t>
  </si>
  <si>
    <t>J</t>
  </si>
  <si>
    <t>K</t>
  </si>
  <si>
    <t>M</t>
  </si>
  <si>
    <t>N</t>
  </si>
  <si>
    <t>軽新長</t>
  </si>
  <si>
    <t>P</t>
  </si>
  <si>
    <t>軽3</t>
  </si>
  <si>
    <t>Q</t>
  </si>
  <si>
    <t>ハ</t>
  </si>
  <si>
    <t>R</t>
  </si>
  <si>
    <t>S</t>
  </si>
  <si>
    <t>T</t>
  </si>
  <si>
    <t>メ</t>
  </si>
  <si>
    <t>U</t>
  </si>
  <si>
    <t>V</t>
  </si>
  <si>
    <t>W</t>
  </si>
  <si>
    <t>X</t>
  </si>
  <si>
    <t>Y</t>
  </si>
  <si>
    <t>排ガス記号</t>
  </si>
  <si>
    <t>車種識別</t>
  </si>
  <si>
    <t>他</t>
  </si>
  <si>
    <t>天然ガス</t>
  </si>
  <si>
    <t>ハイブリッド</t>
  </si>
  <si>
    <t>適正運転の実施</t>
  </si>
  <si>
    <t>その他</t>
  </si>
  <si>
    <t>共同輸配送の促進</t>
  </si>
  <si>
    <t>帰り荷の確保</t>
  </si>
  <si>
    <t>受注時間と配送時間のルール化</t>
  </si>
  <si>
    <t>検品の簡略化</t>
  </si>
  <si>
    <t>道路混雑時の輸配送の見直し等</t>
  </si>
  <si>
    <t>朝夕ラッシュ時の配送を昼間配送に振替</t>
  </si>
  <si>
    <t>商品の標準化等</t>
  </si>
  <si>
    <t>自営転換</t>
  </si>
  <si>
    <t>自家用貨物自動車による輸送から営業用貨物自動車による輸送への転換</t>
  </si>
  <si>
    <t>モーダルシフトの推進</t>
  </si>
  <si>
    <t>鉄道輸送の活用</t>
  </si>
  <si>
    <t>通勤用巡回バスの整備</t>
  </si>
  <si>
    <t>事業用自動車の自宅持ち帰りの抑制</t>
  </si>
  <si>
    <t>情報化の推進</t>
  </si>
  <si>
    <t>グリーン経営認証の取得</t>
  </si>
  <si>
    <t>環境報告書の作成</t>
  </si>
  <si>
    <t/>
  </si>
  <si>
    <t>ガソDBF-CVY12</t>
  </si>
  <si>
    <t>ハイDAA-FD3</t>
  </si>
  <si>
    <t>ハイDAA-ZVW30</t>
  </si>
  <si>
    <t>ガソDBF-VM20</t>
  </si>
  <si>
    <t>ガソDBF-VY12</t>
  </si>
  <si>
    <t>ハイDAA-GYL10W</t>
  </si>
  <si>
    <t>ハイDAA-GYL15W</t>
  </si>
  <si>
    <t>ハイDAA-GYL16W</t>
  </si>
  <si>
    <t>ハイDAA-NHW20</t>
  </si>
  <si>
    <t>ガソCBF-TRH200V</t>
  </si>
  <si>
    <t>ガソCBF-TRH200K</t>
  </si>
  <si>
    <t>ハイDAA-HY51</t>
  </si>
  <si>
    <t>ガソDBF-BVY12</t>
  </si>
  <si>
    <t>ハイDAA-ZWA10</t>
  </si>
  <si>
    <t>ハイDAA-GP2</t>
  </si>
  <si>
    <t>ハイDAA-ZE2</t>
  </si>
  <si>
    <t>ハイDAA-ZVW40W</t>
  </si>
  <si>
    <t>ハイDAA-ZVW41W</t>
  </si>
  <si>
    <t>ハイDAA-AVV50</t>
  </si>
  <si>
    <t>ハイDAA-ATH20W</t>
  </si>
  <si>
    <t>ハイDAA-AZK10</t>
  </si>
  <si>
    <t>ガソDBF-BVM20</t>
  </si>
  <si>
    <t>ガソDBA-LA300S</t>
  </si>
  <si>
    <t>自営転換</t>
    <rPh sb="0" eb="2">
      <t>ジエイ</t>
    </rPh>
    <rPh sb="2" eb="4">
      <t>テンカン</t>
    </rPh>
    <phoneticPr fontId="11"/>
  </si>
  <si>
    <t>モーダルシフトの推進</t>
    <rPh sb="8" eb="10">
      <t>スイシン</t>
    </rPh>
    <phoneticPr fontId="11"/>
  </si>
  <si>
    <t>情報化の推進</t>
    <rPh sb="0" eb="3">
      <t>ジョウホウカ</t>
    </rPh>
    <rPh sb="4" eb="6">
      <t>スイシン</t>
    </rPh>
    <phoneticPr fontId="11"/>
  </si>
  <si>
    <t>低公害・低燃費車等の利用割合の向上</t>
    <rPh sb="0" eb="3">
      <t>テイコウガイ</t>
    </rPh>
    <rPh sb="4" eb="8">
      <t>テイネンピシャ</t>
    </rPh>
    <rPh sb="8" eb="9">
      <t>トウ</t>
    </rPh>
    <rPh sb="10" eb="12">
      <t>リヨウ</t>
    </rPh>
    <rPh sb="12" eb="14">
      <t>ワリアイ</t>
    </rPh>
    <rPh sb="15" eb="17">
      <t>コウジョウ</t>
    </rPh>
    <phoneticPr fontId="11"/>
  </si>
  <si>
    <t>エコドライブの推進</t>
    <rPh sb="7" eb="9">
      <t>スイシン</t>
    </rPh>
    <phoneticPr fontId="11"/>
  </si>
  <si>
    <t>配送条件の環境配慮</t>
    <rPh sb="0" eb="2">
      <t>ハイソウ</t>
    </rPh>
    <rPh sb="2" eb="4">
      <t>ジョウケン</t>
    </rPh>
    <rPh sb="5" eb="7">
      <t>カンキョウ</t>
    </rPh>
    <rPh sb="7" eb="9">
      <t>ハイリョ</t>
    </rPh>
    <phoneticPr fontId="11"/>
  </si>
  <si>
    <t>ハイDAA-NHP10</t>
  </si>
  <si>
    <t>ハイDAA-GWL10</t>
  </si>
  <si>
    <t>ガソDBA-HA35S</t>
  </si>
  <si>
    <t>ハイDAA-CR6</t>
  </si>
  <si>
    <t>ハイDAA-AVE30</t>
  </si>
  <si>
    <t>ハイDAA-ZVW41N</t>
  </si>
  <si>
    <t>ガソDBA-MK32S</t>
  </si>
  <si>
    <t>ハイDAA-AVU65W</t>
  </si>
  <si>
    <t>ハイDAA-AWL10</t>
  </si>
  <si>
    <t>ハイDAA-NKE165</t>
  </si>
  <si>
    <t>ハイDAA-NKE165G</t>
  </si>
  <si>
    <t>ハイDAA-GWS214</t>
  </si>
  <si>
    <t>ハイDAA-HV37</t>
  </si>
  <si>
    <t>ハイDAA-HNV37</t>
  </si>
  <si>
    <t>ハイDAA-GP5</t>
  </si>
  <si>
    <t>ガソDBA-HB35S</t>
  </si>
  <si>
    <t>軽油QRG-RU1ESBJ</t>
  </si>
  <si>
    <t>ハイDAA-BYEFP</t>
  </si>
  <si>
    <t>軽油QPG-FS1EPEA</t>
  </si>
  <si>
    <t>軽油QPG-FS1EREA</t>
  </si>
  <si>
    <t>軽油QPG-FS1EUEA</t>
  </si>
  <si>
    <t>軽油QPG-FS1EWEA</t>
  </si>
  <si>
    <t>軽油QPG-FS1EWEG</t>
  </si>
  <si>
    <t>軽油QPG-FS1EWEJ</t>
  </si>
  <si>
    <t>軽油QPG-FS1EZEA</t>
  </si>
  <si>
    <t>軽油QPG-FS1EZEG</t>
  </si>
  <si>
    <t>軽油QPG-FS1EZEJ</t>
  </si>
  <si>
    <t>軽油QPG-FQ1EWEG</t>
  </si>
  <si>
    <t>軽油QPG-FQ1EWEJ</t>
  </si>
  <si>
    <t>軽油QPG-FR1EPEA</t>
  </si>
  <si>
    <t>軽油QPG-FR1ESEA</t>
  </si>
  <si>
    <t>軽油QPG-FR1EUEA</t>
  </si>
  <si>
    <t>軽油QPG-FR1EXEA</t>
  </si>
  <si>
    <t>軽油QPG-FR1EXEG</t>
  </si>
  <si>
    <t>軽油QPG-FR1EXEJ</t>
  </si>
  <si>
    <t>軽油QPG-FR1EZEG</t>
  </si>
  <si>
    <t>軽油QPG-FR1EZEJ</t>
  </si>
  <si>
    <t>軽油QPG-FN1EYEA</t>
  </si>
  <si>
    <t>軽油QPG-FN1EYEG</t>
  </si>
  <si>
    <t>軽油QPG-FW1EWEA</t>
  </si>
  <si>
    <t>軽油QPG-FW1EXEG</t>
  </si>
  <si>
    <t>軽油QPG-FW1EXEJ</t>
  </si>
  <si>
    <t>軽油QPG-FW1EYFG</t>
  </si>
  <si>
    <t>軽油QPG-FW1EYFJ</t>
  </si>
  <si>
    <t>軽油QPG-FW1EYEG</t>
  </si>
  <si>
    <t>軽油QPG-FW1EYEJ</t>
  </si>
  <si>
    <t>軽油QPG-FW1EZEG</t>
  </si>
  <si>
    <t>軽油QPG-FW1EZEJ</t>
  </si>
  <si>
    <t>軽油QPG-FW1EBEG</t>
  </si>
  <si>
    <t>軽油QPG-FW1EBEJ</t>
  </si>
  <si>
    <t>軽油QPG-FS1AKDA</t>
  </si>
  <si>
    <t>軽油QPG-FS1AMDA</t>
  </si>
  <si>
    <t>軽油QPG-FS1ARDA</t>
  </si>
  <si>
    <t>軽油QPG-FS1APEA</t>
  </si>
  <si>
    <t>軽油QPG-FS1AREA</t>
  </si>
  <si>
    <t>軽油QPG-FS1ATEA</t>
  </si>
  <si>
    <t>軽油QPG-FS1AUEA</t>
  </si>
  <si>
    <t>軽油QPG-FS1AWEA</t>
  </si>
  <si>
    <t>軽油QPG-FS1AWEG</t>
  </si>
  <si>
    <t>軽油QPG-FQ1AREA</t>
  </si>
  <si>
    <t>軽油QPG-FQ1ATEA</t>
  </si>
  <si>
    <t>軽油QPG-FQ1AWEA</t>
  </si>
  <si>
    <t>軽油QPG-FR1AKDA</t>
  </si>
  <si>
    <t>軽油QPG-FR1ANDA</t>
  </si>
  <si>
    <t>軽油QPG-FR1APDA</t>
  </si>
  <si>
    <t>軽油QPG-FR1AVDA</t>
  </si>
  <si>
    <t>軽油QPG-FR1AWDA</t>
  </si>
  <si>
    <t>軽油QPG-FR1APEA</t>
  </si>
  <si>
    <t>軽油QPG-FR1APEG</t>
  </si>
  <si>
    <t>軽油QPG-FR1ASEA</t>
  </si>
  <si>
    <t>軽油QPG-FR1AUEA</t>
  </si>
  <si>
    <t>軽油QPG-FR1AXEA</t>
  </si>
  <si>
    <t>軽油QPG-FR1AXEG</t>
  </si>
  <si>
    <t>軽油QPG-FN1AWDA</t>
  </si>
  <si>
    <t>軽油QPG-FN1AWDG</t>
  </si>
  <si>
    <t>軽油QPG-FN1AYEA</t>
  </si>
  <si>
    <t>軽油QPG-FN1AYEG</t>
  </si>
  <si>
    <t>軽油QPG-GN1APEA</t>
  </si>
  <si>
    <t>軽油QPG-GN1APEG</t>
  </si>
  <si>
    <t>軽油QPG-GN1AUEA</t>
  </si>
  <si>
    <t>軽油QPG-GN1AVEA</t>
  </si>
  <si>
    <t>軽油QPG-FW1ATEA</t>
  </si>
  <si>
    <t>軽油QPG-FW1AXEG</t>
  </si>
  <si>
    <t>軽油QPG-FW1AYFG</t>
  </si>
  <si>
    <t>軽油QPG-FW1AYEG</t>
  </si>
  <si>
    <t>軽油QPG-FW1AZEG</t>
  </si>
  <si>
    <t>軽油QPG-FW1ABEG</t>
  </si>
  <si>
    <t>軽油QPG-FH1AGDA</t>
  </si>
  <si>
    <t>軽油QPG-FH1AHDA</t>
  </si>
  <si>
    <t>軽油QPG-FH1ALDA</t>
  </si>
  <si>
    <t>軽油QPG-FH1ALDG</t>
  </si>
  <si>
    <t>軽油QPG-FH1ANDA</t>
  </si>
  <si>
    <t>軽油QPG-FH1ANDG</t>
  </si>
  <si>
    <t>軽油QPG-FH1ARDA</t>
  </si>
  <si>
    <t>軽油QPG-FH1ATDA</t>
  </si>
  <si>
    <t>軽油QPG-FH1AVDA</t>
  </si>
  <si>
    <t>軽油QPG-SH1EDDG</t>
  </si>
  <si>
    <t>軽油QPG-SH1EDDJ</t>
  </si>
  <si>
    <t>軽油QPG-SH1EEDG</t>
  </si>
  <si>
    <t>軽油QPG-SH1EGDG</t>
  </si>
  <si>
    <t>軽油QPG-SH1EGDJ</t>
  </si>
  <si>
    <t>軽油QPG-SS1EKDA</t>
  </si>
  <si>
    <t>軽油QPG-SS1EKDG</t>
  </si>
  <si>
    <t>軽油QPG-SH1ADDG</t>
  </si>
  <si>
    <t>軽油QPG-SH1AGDG</t>
  </si>
  <si>
    <t>軽油QPG-SH1AHDG</t>
  </si>
  <si>
    <t>軽油QPG-SH1ALDG</t>
  </si>
  <si>
    <t>軽油QRG-RU1ESBA</t>
  </si>
  <si>
    <t>ガソDBA-JH1</t>
  </si>
  <si>
    <t>ハイDAA-RU3</t>
  </si>
  <si>
    <t>ハイDAA-RU4</t>
  </si>
  <si>
    <t>ハイDAA-GP6</t>
  </si>
  <si>
    <t>ハイDAA-ZWR80G</t>
  </si>
  <si>
    <t>ガL1</t>
  </si>
  <si>
    <t>ガL2</t>
  </si>
  <si>
    <t>ハイDAA-222057</t>
  </si>
  <si>
    <t>軽油TPG-FEB9Y</t>
  </si>
  <si>
    <t>軽油TPG-FEC9Y</t>
  </si>
  <si>
    <t>ハイTQG-FEA1Z</t>
  </si>
  <si>
    <t>ハイTQG-FEA5Z</t>
  </si>
  <si>
    <t>ハイTQG-FEB7Z</t>
  </si>
  <si>
    <t>ハイDAA-AWS211</t>
  </si>
  <si>
    <t>ハイDAA-AWS215</t>
  </si>
  <si>
    <t>ガソDBF-S402M</t>
  </si>
  <si>
    <t>ガソDBF-S402U</t>
  </si>
  <si>
    <t>ガソDBF-S412U</t>
  </si>
  <si>
    <t>軽油QPG-FTR34S2</t>
  </si>
  <si>
    <t>軽油QPG-FTR34T2</t>
  </si>
  <si>
    <t>軽油QPG-FVR34U2</t>
  </si>
  <si>
    <t>軽油QPG-FTS34S2</t>
  </si>
  <si>
    <t>軽油QPG-FU60VY</t>
  </si>
  <si>
    <t>軽油QPG-FU64VY</t>
  </si>
  <si>
    <t>軽油QPG-FU64VZ</t>
  </si>
  <si>
    <t>軽油QPG-FU65VZ</t>
  </si>
  <si>
    <t>軽油QPG-FV60VZ</t>
  </si>
  <si>
    <t>軽油QPG-FV64VZ</t>
  </si>
  <si>
    <t>軽油QPG-FY60VY</t>
  </si>
  <si>
    <t>軽油QPG-FY64VY</t>
  </si>
  <si>
    <t>軽油QPG-FS64VY</t>
  </si>
  <si>
    <t>軽油QPG-FS65VY</t>
  </si>
  <si>
    <t>軽油QPG-FS64VZ</t>
  </si>
  <si>
    <t>軽油QPG-FS65VZ</t>
  </si>
  <si>
    <t>軽油QPG-FP64VDR</t>
  </si>
  <si>
    <t>軽油QPG-FP64VER</t>
  </si>
  <si>
    <t>軽油QPG-FP64VGR</t>
  </si>
  <si>
    <t>軽油QPG-FV64VJR</t>
  </si>
  <si>
    <t>軽油TRG-NJR85A</t>
  </si>
  <si>
    <t>軽油TRG-NKR85A</t>
  </si>
  <si>
    <t>軽油TRG-NKR85R</t>
  </si>
  <si>
    <t>軽油TRG-NKR85AR</t>
  </si>
  <si>
    <t>軽油TRG-NLR85AR</t>
  </si>
  <si>
    <t>軽油TRG-NMR85R</t>
  </si>
  <si>
    <t>軽油TRG-NMR85AR</t>
  </si>
  <si>
    <t>軽油TRG-NNR85AR</t>
  </si>
  <si>
    <t>軽油TRG-NPR85AR</t>
  </si>
  <si>
    <t>軽油TRG-NJS85A</t>
  </si>
  <si>
    <t>軽油TRG-NLS85AR</t>
  </si>
  <si>
    <t>軽油TRG-NNS85AR</t>
  </si>
  <si>
    <t>軽油TRG-NJR85N</t>
  </si>
  <si>
    <t>軽油TRG-NJR85AN</t>
  </si>
  <si>
    <t>軽油TRG-NKR85N</t>
  </si>
  <si>
    <t>軽油TRG-NKR85AN</t>
  </si>
  <si>
    <t>軽油TPG-NKR85YN</t>
  </si>
  <si>
    <t>軽油TRG-NLR85N</t>
  </si>
  <si>
    <t>軽油TRG-NLR85AN</t>
  </si>
  <si>
    <t>軽油TRG-NMR85N</t>
  </si>
  <si>
    <t>軽油TRG-NMR85AN</t>
  </si>
  <si>
    <t>軽油TRG-NNR85N</t>
  </si>
  <si>
    <t>軽油TRG-NNR85AN</t>
  </si>
  <si>
    <t>軽油TRG-NPR85AN</t>
  </si>
  <si>
    <t>軽油TPG-NPR85YN</t>
  </si>
  <si>
    <t>軽油TRG-NJS85AN</t>
  </si>
  <si>
    <t>軽油TRG-NLS85AN</t>
  </si>
  <si>
    <t>軽油QPG-GK5XAB</t>
  </si>
  <si>
    <t>軽油QPG-GK5XAD</t>
  </si>
  <si>
    <t>軽油QPG-GK5XAE</t>
  </si>
  <si>
    <t>軽油QPG-GK5XAK</t>
  </si>
  <si>
    <t>軽油QPG-FU60VZ</t>
  </si>
  <si>
    <t>軽油QPG-FV60VY</t>
  </si>
  <si>
    <t>軽油QPG-FS60VZ</t>
  </si>
  <si>
    <t>軽油TPG-FED90</t>
  </si>
  <si>
    <t>軽油TRG-LJR85A</t>
  </si>
  <si>
    <t>軽油TRG-LKR85A</t>
  </si>
  <si>
    <t>軽油TRG-LKR85R</t>
  </si>
  <si>
    <t>軽油TRG-LKR85AR</t>
  </si>
  <si>
    <t>軽油TRG-LLR85AR</t>
  </si>
  <si>
    <t>軽油TRG-LMR85R</t>
  </si>
  <si>
    <t>軽油TRG-LMR85AR</t>
  </si>
  <si>
    <t>軽油TRG-LNR85AR</t>
  </si>
  <si>
    <t>軽油TRG-LPR85AR</t>
  </si>
  <si>
    <t>軽油TRG-LJS85A</t>
  </si>
  <si>
    <t>軽油TRG-LLS85AR</t>
  </si>
  <si>
    <t>軽油TRG-LNS85AR</t>
  </si>
  <si>
    <t>軽油TRG-LJR85N</t>
  </si>
  <si>
    <t>軽油TRG-LJR85AN</t>
  </si>
  <si>
    <t>軽油TRG-LKR85N</t>
  </si>
  <si>
    <t>軽油TRG-LKR85AN</t>
  </si>
  <si>
    <t>軽油TPG-LKR85YN</t>
  </si>
  <si>
    <t>軽油TRG-LLR85N</t>
  </si>
  <si>
    <t>軽油TRG-LLR85AN</t>
  </si>
  <si>
    <t>軽油TRG-LMR85N</t>
  </si>
  <si>
    <t>軽油TRG-LMR85AN</t>
  </si>
  <si>
    <t>軽油TRG-LNR85N</t>
  </si>
  <si>
    <t>軽油TRG-LNR85AN</t>
  </si>
  <si>
    <t>軽油TRG-LPR85AN</t>
  </si>
  <si>
    <t>軽油TPG-LPR85YN</t>
  </si>
  <si>
    <t>軽油TRG-LJS85AN</t>
  </si>
  <si>
    <t>軽油TRG-LLS85AN</t>
  </si>
  <si>
    <t>ハイDAA-MH44S</t>
  </si>
  <si>
    <t>ハイDAA-AYZ10</t>
  </si>
  <si>
    <t>ハイDAA-AYZ15</t>
  </si>
  <si>
    <t>ハイDAA-AVC10</t>
  </si>
  <si>
    <t>ハイDAA-AYH30W</t>
  </si>
  <si>
    <t>軽油TRG-NHR85A</t>
  </si>
  <si>
    <t>軽油TRG-NHS85A</t>
  </si>
  <si>
    <t>軽油TRG-NHR85AN</t>
  </si>
  <si>
    <t>軽油TRG-NHS85AN</t>
  </si>
  <si>
    <t>ハイTQG-NJR85PAN</t>
  </si>
  <si>
    <t>ハイTQG-NKR85KAN</t>
  </si>
  <si>
    <t>ハイTQG-NLR85PAN</t>
  </si>
  <si>
    <t>ハイTQG-NMR85KAN</t>
  </si>
  <si>
    <t>軽油QPG-CD5XL</t>
  </si>
  <si>
    <t>軽油QPG-CD5YL</t>
  </si>
  <si>
    <t>軽油QPG-CD5ZL</t>
  </si>
  <si>
    <t>軽油QPG-CD5YA</t>
  </si>
  <si>
    <t>軽油QPG-CD5ZA</t>
  </si>
  <si>
    <t>軽油QPG-CD5ZE</t>
  </si>
  <si>
    <t>軽油QPG-CW5YL</t>
  </si>
  <si>
    <t>軽油QPG-CW5ZL</t>
  </si>
  <si>
    <t>軽油QPG-CW5ZA</t>
  </si>
  <si>
    <t>軽油QPG-CV5XL</t>
  </si>
  <si>
    <t>軽油QPG-CV5YB</t>
  </si>
  <si>
    <t>軽油QPG-CG5ZL</t>
  </si>
  <si>
    <t>軽油QPG-CG5ZM</t>
  </si>
  <si>
    <t>軽油QPG-CG5YA</t>
  </si>
  <si>
    <t>軽油QPG-CG5ZA</t>
  </si>
  <si>
    <t>軽油QPG-CG5YE</t>
  </si>
  <si>
    <t>軽油QPG-CG5ZE</t>
  </si>
  <si>
    <t>軽油TPG-FED9Y</t>
  </si>
  <si>
    <t>ガソDBA-LA150F</t>
  </si>
  <si>
    <t>軽油TRG-LHR85A</t>
  </si>
  <si>
    <t>軽油TRG-LHS85A</t>
  </si>
  <si>
    <t>軽油TRG-LHR85AN</t>
  </si>
  <si>
    <t>軽油TRG-LHS85AN</t>
  </si>
  <si>
    <t>ハイDAA-MJ44S</t>
  </si>
  <si>
    <t>ガソHBD-HA36V</t>
  </si>
  <si>
    <t>ガソDBA-HA36S</t>
  </si>
  <si>
    <t>ハイDAA-GM4</t>
  </si>
  <si>
    <t>ハイDAA-GM5</t>
  </si>
  <si>
    <t>ハイDAA-KC2</t>
  </si>
  <si>
    <t>ハイDAA-FR4</t>
  </si>
  <si>
    <t>ガソDBA-LA150S</t>
  </si>
  <si>
    <t>２　営業所その他の事業所別概要</t>
    <rPh sb="2" eb="4">
      <t>エイギョウ</t>
    </rPh>
    <rPh sb="4" eb="5">
      <t>ジョ</t>
    </rPh>
    <rPh sb="7" eb="8">
      <t>タ</t>
    </rPh>
    <rPh sb="9" eb="12">
      <t>ジギョウショ</t>
    </rPh>
    <rPh sb="12" eb="13">
      <t>ベツ</t>
    </rPh>
    <rPh sb="13" eb="15">
      <t>ガイヨウ</t>
    </rPh>
    <phoneticPr fontId="16"/>
  </si>
  <si>
    <t>営業所その他の事業所の所在地</t>
    <rPh sb="11" eb="14">
      <t>ショザイチ</t>
    </rPh>
    <phoneticPr fontId="16"/>
  </si>
  <si>
    <t>種類</t>
    <rPh sb="0" eb="2">
      <t>シュルイ</t>
    </rPh>
    <phoneticPr fontId="16"/>
  </si>
  <si>
    <t>乗車定員</t>
    <rPh sb="0" eb="2">
      <t>ジョウシャ</t>
    </rPh>
    <rPh sb="2" eb="4">
      <t>テイイン</t>
    </rPh>
    <phoneticPr fontId="16"/>
  </si>
  <si>
    <t>車両
総重量</t>
    <rPh sb="0" eb="2">
      <t>シャリョウ</t>
    </rPh>
    <rPh sb="3" eb="6">
      <t>ソウジュウリョウ</t>
    </rPh>
    <phoneticPr fontId="16"/>
  </si>
  <si>
    <t>自動車使用台数（台）</t>
    <rPh sb="3" eb="5">
      <t>シヨウ</t>
    </rPh>
    <phoneticPr fontId="16"/>
  </si>
  <si>
    <t>3.5t超～8ｔ未満</t>
    <rPh sb="8" eb="10">
      <t>ミマン</t>
    </rPh>
    <phoneticPr fontId="16"/>
  </si>
  <si>
    <t>小型・普通乗用自動車</t>
    <rPh sb="0" eb="2">
      <t>コガタ</t>
    </rPh>
    <rPh sb="3" eb="5">
      <t>フツウ</t>
    </rPh>
    <rPh sb="5" eb="7">
      <t>ジョウヨウ</t>
    </rPh>
    <rPh sb="7" eb="10">
      <t>ジドウシャ</t>
    </rPh>
    <phoneticPr fontId="16"/>
  </si>
  <si>
    <t>軽乗用自動車</t>
    <rPh sb="0" eb="1">
      <t>ケイ</t>
    </rPh>
    <rPh sb="1" eb="3">
      <t>ジョウヨウ</t>
    </rPh>
    <rPh sb="3" eb="6">
      <t>ジドウシャ</t>
    </rPh>
    <phoneticPr fontId="16"/>
  </si>
  <si>
    <t>軽貨物自動車</t>
    <rPh sb="0" eb="1">
      <t>ケイ</t>
    </rPh>
    <rPh sb="1" eb="3">
      <t>カモツ</t>
    </rPh>
    <rPh sb="3" eb="6">
      <t>ジドウシャ</t>
    </rPh>
    <phoneticPr fontId="16"/>
  </si>
  <si>
    <t>主たる用途</t>
    <rPh sb="0" eb="1">
      <t>シュ</t>
    </rPh>
    <rPh sb="3" eb="5">
      <t>ヨウト</t>
    </rPh>
    <phoneticPr fontId="16"/>
  </si>
  <si>
    <t>事務所</t>
    <rPh sb="0" eb="2">
      <t>ジム</t>
    </rPh>
    <rPh sb="2" eb="3">
      <t>ショ</t>
    </rPh>
    <phoneticPr fontId="16"/>
  </si>
  <si>
    <t>情報通信</t>
    <rPh sb="0" eb="2">
      <t>ジョウホウ</t>
    </rPh>
    <rPh sb="2" eb="4">
      <t>ツウシン</t>
    </rPh>
    <phoneticPr fontId="16"/>
  </si>
  <si>
    <t>放送局</t>
    <rPh sb="0" eb="3">
      <t>ホウソウキョク</t>
    </rPh>
    <phoneticPr fontId="16"/>
  </si>
  <si>
    <t>商業</t>
    <rPh sb="0" eb="2">
      <t>ショウギョウ</t>
    </rPh>
    <phoneticPr fontId="16"/>
  </si>
  <si>
    <t>宿泊</t>
    <rPh sb="0" eb="2">
      <t>シュクハク</t>
    </rPh>
    <phoneticPr fontId="16"/>
  </si>
  <si>
    <t>教育</t>
    <rPh sb="0" eb="2">
      <t>キョウイク</t>
    </rPh>
    <phoneticPr fontId="16"/>
  </si>
  <si>
    <t>医療</t>
    <rPh sb="0" eb="2">
      <t>イリョウ</t>
    </rPh>
    <phoneticPr fontId="16"/>
  </si>
  <si>
    <t>文化</t>
    <rPh sb="0" eb="2">
      <t>ブンカ</t>
    </rPh>
    <phoneticPr fontId="16"/>
  </si>
  <si>
    <t>物流</t>
    <rPh sb="0" eb="2">
      <t>ブツリュウ</t>
    </rPh>
    <phoneticPr fontId="16"/>
  </si>
  <si>
    <t>駐車場</t>
    <rPh sb="0" eb="3">
      <t>チュウシャジョウ</t>
    </rPh>
    <phoneticPr fontId="16"/>
  </si>
  <si>
    <t>工場その他上記以外</t>
    <rPh sb="0" eb="2">
      <t>コウジョウ</t>
    </rPh>
    <rPh sb="4" eb="5">
      <t>タ</t>
    </rPh>
    <rPh sb="5" eb="7">
      <t>ジョウキ</t>
    </rPh>
    <rPh sb="7" eb="9">
      <t>イガイ</t>
    </rPh>
    <phoneticPr fontId="16"/>
  </si>
  <si>
    <t>３　自動車からの排出ガス量</t>
    <rPh sb="2" eb="5">
      <t>ジドウシャ</t>
    </rPh>
    <rPh sb="8" eb="10">
      <t>ハイシュツ</t>
    </rPh>
    <rPh sb="12" eb="13">
      <t>リョウ</t>
    </rPh>
    <phoneticPr fontId="9"/>
  </si>
  <si>
    <t>ＮＯｘ,ＰＭ排出量</t>
    <rPh sb="6" eb="8">
      <t>ハイシュツ</t>
    </rPh>
    <rPh sb="8" eb="9">
      <t>リョウ</t>
    </rPh>
    <phoneticPr fontId="9"/>
  </si>
  <si>
    <t>選択</t>
    <rPh sb="0" eb="2">
      <t>センタク</t>
    </rPh>
    <phoneticPr fontId="9"/>
  </si>
  <si>
    <t>計画書</t>
    <rPh sb="0" eb="2">
      <t>ケイカク</t>
    </rPh>
    <rPh sb="2" eb="3">
      <t>ショ</t>
    </rPh>
    <phoneticPr fontId="9"/>
  </si>
  <si>
    <t>排出量(t)</t>
    <rPh sb="0" eb="2">
      <t>ハイシュツ</t>
    </rPh>
    <rPh sb="2" eb="3">
      <t>リョウ</t>
    </rPh>
    <phoneticPr fontId="9"/>
  </si>
  <si>
    <t>実績排出量</t>
    <rPh sb="0" eb="2">
      <t>ジッセキ</t>
    </rPh>
    <rPh sb="2" eb="4">
      <t>ハイシュツ</t>
    </rPh>
    <rPh sb="4" eb="5">
      <t>リョウ</t>
    </rPh>
    <phoneticPr fontId="9"/>
  </si>
  <si>
    <t>実績報告書</t>
    <rPh sb="0" eb="2">
      <t>ジッセキ</t>
    </rPh>
    <rPh sb="2" eb="4">
      <t>ホウコク</t>
    </rPh>
    <rPh sb="4" eb="5">
      <t>ショ</t>
    </rPh>
    <phoneticPr fontId="9"/>
  </si>
  <si>
    <t>型式</t>
    <rPh sb="0" eb="2">
      <t>カタシキ</t>
    </rPh>
    <phoneticPr fontId="9"/>
  </si>
  <si>
    <t>ＣＯ２排出係数</t>
    <rPh sb="3" eb="5">
      <t>ハイシュツ</t>
    </rPh>
    <rPh sb="5" eb="7">
      <t>ケイスウ</t>
    </rPh>
    <phoneticPr fontId="9"/>
  </si>
  <si>
    <t>使用の本拠</t>
    <rPh sb="0" eb="2">
      <t>シヨウ</t>
    </rPh>
    <rPh sb="3" eb="5">
      <t>ホンキョ</t>
    </rPh>
    <phoneticPr fontId="9"/>
  </si>
  <si>
    <t>NOX・PM低減装置</t>
    <rPh sb="6" eb="8">
      <t>テイゲン</t>
    </rPh>
    <rPh sb="8" eb="10">
      <t>ソウチ</t>
    </rPh>
    <phoneticPr fontId="9"/>
  </si>
  <si>
    <t>普通貨物</t>
    <rPh sb="0" eb="2">
      <t>フツウ</t>
    </rPh>
    <rPh sb="2" eb="4">
      <t>カモツ</t>
    </rPh>
    <phoneticPr fontId="9"/>
  </si>
  <si>
    <t>小型貨物</t>
    <rPh sb="0" eb="2">
      <t>コガタ</t>
    </rPh>
    <rPh sb="2" eb="4">
      <t>カモツ</t>
    </rPh>
    <phoneticPr fontId="9"/>
  </si>
  <si>
    <t>特種</t>
    <rPh sb="0" eb="2">
      <t>トクシュ</t>
    </rPh>
    <phoneticPr fontId="9"/>
  </si>
  <si>
    <t>普通貨物車</t>
    <rPh sb="0" eb="2">
      <t>フツウ</t>
    </rPh>
    <phoneticPr fontId="9"/>
  </si>
  <si>
    <t>貨</t>
    <rPh sb="0" eb="1">
      <t>カ</t>
    </rPh>
    <phoneticPr fontId="9"/>
  </si>
  <si>
    <t>軽油</t>
    <rPh sb="0" eb="2">
      <t>ケイユ</t>
    </rPh>
    <phoneticPr fontId="9"/>
  </si>
  <si>
    <t>軽</t>
    <rPh sb="0" eb="1">
      <t>ケイ</t>
    </rPh>
    <phoneticPr fontId="9"/>
  </si>
  <si>
    <t>乗用</t>
    <rPh sb="0" eb="2">
      <t>ジョウヨウ</t>
    </rPh>
    <phoneticPr fontId="9"/>
  </si>
  <si>
    <t>小型貨物車</t>
    <rPh sb="0" eb="2">
      <t>コガタ</t>
    </rPh>
    <phoneticPr fontId="9"/>
  </si>
  <si>
    <t>小型・普通乗用車</t>
    <rPh sb="0" eb="2">
      <t>コガタ</t>
    </rPh>
    <rPh sb="3" eb="5">
      <t>フツウ</t>
    </rPh>
    <rPh sb="5" eb="8">
      <t>ジョウヨウシャ</t>
    </rPh>
    <phoneticPr fontId="9"/>
  </si>
  <si>
    <t>乗合（定員30人以上）</t>
    <rPh sb="0" eb="2">
      <t>ノリアイ</t>
    </rPh>
    <rPh sb="3" eb="5">
      <t>テイイン</t>
    </rPh>
    <rPh sb="7" eb="8">
      <t>ニン</t>
    </rPh>
    <rPh sb="8" eb="10">
      <t>イジョウ</t>
    </rPh>
    <phoneticPr fontId="9"/>
  </si>
  <si>
    <t>軽自動車（貨物）</t>
    <rPh sb="0" eb="4">
      <t>ケイジドウシャ</t>
    </rPh>
    <rPh sb="5" eb="7">
      <t>カモツ</t>
    </rPh>
    <phoneticPr fontId="9"/>
  </si>
  <si>
    <t>乗合（定員30人未満）</t>
    <rPh sb="0" eb="2">
      <t>ノリアイ</t>
    </rPh>
    <rPh sb="3" eb="5">
      <t>テイイン</t>
    </rPh>
    <rPh sb="7" eb="8">
      <t>ニン</t>
    </rPh>
    <rPh sb="8" eb="10">
      <t>ミマン</t>
    </rPh>
    <phoneticPr fontId="9"/>
  </si>
  <si>
    <t>乗</t>
    <rPh sb="0" eb="1">
      <t>ジョウ</t>
    </rPh>
    <phoneticPr fontId="9"/>
  </si>
  <si>
    <t>大型特殊自動車</t>
    <rPh sb="0" eb="2">
      <t>オオガタ</t>
    </rPh>
    <rPh sb="2" eb="4">
      <t>トクシュ</t>
    </rPh>
    <rPh sb="4" eb="7">
      <t>ジドウシャ</t>
    </rPh>
    <phoneticPr fontId="9"/>
  </si>
  <si>
    <t>軽自動車（乗用）</t>
    <rPh sb="0" eb="4">
      <t>ケイジドウシャ</t>
    </rPh>
    <rPh sb="5" eb="7">
      <t>ジョウヨウ</t>
    </rPh>
    <phoneticPr fontId="9"/>
  </si>
  <si>
    <t>ハ軽</t>
    <rPh sb="1" eb="2">
      <t>ケイ</t>
    </rPh>
    <phoneticPr fontId="9"/>
  </si>
  <si>
    <t>特殊</t>
    <rPh sb="0" eb="2">
      <t>トクシュ</t>
    </rPh>
    <phoneticPr fontId="9"/>
  </si>
  <si>
    <t>小型特殊自動車</t>
    <rPh sb="0" eb="2">
      <t>コガタ</t>
    </rPh>
    <rPh sb="2" eb="4">
      <t>トクシュ</t>
    </rPh>
    <rPh sb="4" eb="7">
      <t>ジドウシャ</t>
    </rPh>
    <phoneticPr fontId="9"/>
  </si>
  <si>
    <t>電気</t>
    <rPh sb="0" eb="2">
      <t>デンキ</t>
    </rPh>
    <phoneticPr fontId="9"/>
  </si>
  <si>
    <t>電</t>
    <rPh sb="0" eb="1">
      <t>デン</t>
    </rPh>
    <phoneticPr fontId="9"/>
  </si>
  <si>
    <t>特</t>
    <rPh sb="0" eb="1">
      <t>トク</t>
    </rPh>
    <phoneticPr fontId="9"/>
  </si>
  <si>
    <t>燃電</t>
    <rPh sb="0" eb="1">
      <t>ネン</t>
    </rPh>
    <rPh sb="1" eb="2">
      <t>デン</t>
    </rPh>
    <phoneticPr fontId="9"/>
  </si>
  <si>
    <t>初度登録
年月</t>
    <rPh sb="0" eb="2">
      <t>ショド</t>
    </rPh>
    <rPh sb="2" eb="4">
      <t>トウロク</t>
    </rPh>
    <rPh sb="5" eb="6">
      <t>ネン</t>
    </rPh>
    <rPh sb="6" eb="7">
      <t>ゲツ</t>
    </rPh>
    <phoneticPr fontId="9"/>
  </si>
  <si>
    <t>燃料種類</t>
    <rPh sb="0" eb="2">
      <t>ネンリョウ</t>
    </rPh>
    <rPh sb="2" eb="4">
      <t>シュルイ</t>
    </rPh>
    <phoneticPr fontId="9"/>
  </si>
  <si>
    <t>後付け装置</t>
    <rPh sb="0" eb="2">
      <t>アトヅ</t>
    </rPh>
    <rPh sb="3" eb="5">
      <t>ソウチ</t>
    </rPh>
    <phoneticPr fontId="9"/>
  </si>
  <si>
    <t>燃費等</t>
    <rPh sb="0" eb="2">
      <t>ネンピ</t>
    </rPh>
    <rPh sb="2" eb="3">
      <t>トウ</t>
    </rPh>
    <phoneticPr fontId="9"/>
  </si>
  <si>
    <t>分類番号</t>
    <rPh sb="0" eb="2">
      <t>ブンルイ</t>
    </rPh>
    <rPh sb="2" eb="4">
      <t>バンゴウ</t>
    </rPh>
    <phoneticPr fontId="9"/>
  </si>
  <si>
    <t>文字</t>
    <rPh sb="0" eb="2">
      <t>モジ</t>
    </rPh>
    <phoneticPr fontId="9"/>
  </si>
  <si>
    <t>指定番号</t>
    <rPh sb="0" eb="2">
      <t>シテイ</t>
    </rPh>
    <rPh sb="2" eb="4">
      <t>バンゴウ</t>
    </rPh>
    <phoneticPr fontId="9"/>
  </si>
  <si>
    <t>NOx
PM    
低減</t>
    <rPh sb="11" eb="13">
      <t>テイゲン</t>
    </rPh>
    <phoneticPr fontId="9"/>
  </si>
  <si>
    <t>PM
低減</t>
    <rPh sb="3" eb="5">
      <t>テイゲン</t>
    </rPh>
    <phoneticPr fontId="9"/>
  </si>
  <si>
    <t>新
☆☆☆</t>
    <rPh sb="0" eb="1">
      <t>シン</t>
    </rPh>
    <phoneticPr fontId="9"/>
  </si>
  <si>
    <t>新
☆☆☆☆</t>
    <rPh sb="0" eb="1">
      <t>シン</t>
    </rPh>
    <phoneticPr fontId="9"/>
  </si>
  <si>
    <t>軽油（ハイブリッド除く）</t>
    <rPh sb="0" eb="2">
      <t>ケイユ</t>
    </rPh>
    <rPh sb="9" eb="10">
      <t>ノゾ</t>
    </rPh>
    <phoneticPr fontId="16"/>
  </si>
  <si>
    <t>新長期</t>
    <rPh sb="0" eb="1">
      <t>シン</t>
    </rPh>
    <rPh sb="1" eb="3">
      <t>チョウキ</t>
    </rPh>
    <phoneticPr fontId="9"/>
  </si>
  <si>
    <t>新☆
(新長期)</t>
    <rPh sb="0" eb="1">
      <t>シン</t>
    </rPh>
    <rPh sb="4" eb="5">
      <t>シン</t>
    </rPh>
    <rPh sb="5" eb="7">
      <t>チョウキ</t>
    </rPh>
    <phoneticPr fontId="9"/>
  </si>
  <si>
    <t>ポスト
新長期</t>
    <rPh sb="4" eb="5">
      <t>シン</t>
    </rPh>
    <rPh sb="5" eb="7">
      <t>チョウキ</t>
    </rPh>
    <phoneticPr fontId="16"/>
  </si>
  <si>
    <t>他</t>
    <rPh sb="0" eb="1">
      <t>ホカ</t>
    </rPh>
    <phoneticPr fontId="9"/>
  </si>
  <si>
    <t>燃料電池</t>
    <rPh sb="0" eb="2">
      <t>ネンリョウ</t>
    </rPh>
    <rPh sb="2" eb="4">
      <t>デンチ</t>
    </rPh>
    <phoneticPr fontId="9"/>
  </si>
  <si>
    <t>うち低排出ガス車の合計</t>
    <rPh sb="2" eb="5">
      <t>テイハイシュツ</t>
    </rPh>
    <rPh sb="7" eb="8">
      <t>シャ</t>
    </rPh>
    <phoneticPr fontId="16"/>
  </si>
  <si>
    <t>走行距離(km)</t>
    <rPh sb="2" eb="4">
      <t>キョリ</t>
    </rPh>
    <phoneticPr fontId="16"/>
  </si>
  <si>
    <t>（１）　エコドライブの手法</t>
    <rPh sb="11" eb="13">
      <t>シュホウ</t>
    </rPh>
    <phoneticPr fontId="9"/>
  </si>
  <si>
    <t>内　　　　容</t>
    <rPh sb="0" eb="1">
      <t>ウチ</t>
    </rPh>
    <rPh sb="5" eb="6">
      <t>カタチ</t>
    </rPh>
    <phoneticPr fontId="9"/>
  </si>
  <si>
    <t>燃費に関する定量的目標の設定</t>
    <rPh sb="0" eb="2">
      <t>ネンピ</t>
    </rPh>
    <rPh sb="3" eb="4">
      <t>カン</t>
    </rPh>
    <rPh sb="6" eb="9">
      <t>テイリョウテキ</t>
    </rPh>
    <rPh sb="9" eb="11">
      <t>モクヒョウ</t>
    </rPh>
    <rPh sb="12" eb="14">
      <t>セッテイ</t>
    </rPh>
    <phoneticPr fontId="9"/>
  </si>
  <si>
    <t>機器の導入</t>
    <rPh sb="0" eb="2">
      <t>キキ</t>
    </rPh>
    <rPh sb="3" eb="5">
      <t>ドウニュウ</t>
    </rPh>
    <phoneticPr fontId="9"/>
  </si>
  <si>
    <t>車両の維持管理</t>
    <rPh sb="0" eb="2">
      <t>シャリョウ</t>
    </rPh>
    <rPh sb="3" eb="5">
      <t>イジ</t>
    </rPh>
    <rPh sb="5" eb="7">
      <t>カンリ</t>
    </rPh>
    <phoneticPr fontId="9"/>
  </si>
  <si>
    <t>日常点検・整備マニュアルの作成・配布</t>
    <rPh sb="0" eb="2">
      <t>ニチジョウ</t>
    </rPh>
    <rPh sb="2" eb="4">
      <t>テンケン</t>
    </rPh>
    <rPh sb="5" eb="7">
      <t>セイビ</t>
    </rPh>
    <rPh sb="13" eb="15">
      <t>サクセイ</t>
    </rPh>
    <rPh sb="16" eb="18">
      <t>ハイフ</t>
    </rPh>
    <phoneticPr fontId="9"/>
  </si>
  <si>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9"/>
  </si>
  <si>
    <t>日々の始業時点検・定期点検の完全実施</t>
    <rPh sb="0" eb="2">
      <t>ヒビ</t>
    </rPh>
    <rPh sb="3" eb="5">
      <t>シギョウ</t>
    </rPh>
    <rPh sb="5" eb="6">
      <t>ジ</t>
    </rPh>
    <rPh sb="6" eb="8">
      <t>テンケン</t>
    </rPh>
    <rPh sb="9" eb="11">
      <t>テイキ</t>
    </rPh>
    <rPh sb="11" eb="13">
      <t>テンケン</t>
    </rPh>
    <rPh sb="14" eb="16">
      <t>カンゼン</t>
    </rPh>
    <rPh sb="16" eb="18">
      <t>ジッシ</t>
    </rPh>
    <phoneticPr fontId="9"/>
  </si>
  <si>
    <t>エアクリーナーの定期的な点検</t>
    <rPh sb="8" eb="11">
      <t>テイキテキ</t>
    </rPh>
    <rPh sb="12" eb="14">
      <t>テンケン</t>
    </rPh>
    <phoneticPr fontId="9"/>
  </si>
  <si>
    <t>運転日報の作成</t>
    <rPh sb="0" eb="2">
      <t>ウンテン</t>
    </rPh>
    <rPh sb="2" eb="4">
      <t>ニッポウ</t>
    </rPh>
    <rPh sb="5" eb="7">
      <t>サクセイ</t>
    </rPh>
    <phoneticPr fontId="9"/>
  </si>
  <si>
    <t>（２）　自動車使用合理化の手法</t>
    <rPh sb="4" eb="7">
      <t>ジドウシャ</t>
    </rPh>
    <rPh sb="7" eb="9">
      <t>シヨウ</t>
    </rPh>
    <rPh sb="9" eb="12">
      <t>ゴウリカ</t>
    </rPh>
    <rPh sb="13" eb="15">
      <t>シュホウ</t>
    </rPh>
    <phoneticPr fontId="9"/>
  </si>
  <si>
    <t>海運等の活用</t>
    <rPh sb="2" eb="3">
      <t>トウ</t>
    </rPh>
    <phoneticPr fontId="9"/>
  </si>
  <si>
    <t>ＶＩＣＳ（道路交通情報通信システム）搭載カーナビゲーションシステム等による渋滞回避</t>
    <rPh sb="5" eb="7">
      <t>ドウロ</t>
    </rPh>
    <rPh sb="7" eb="9">
      <t>コウツウ</t>
    </rPh>
    <rPh sb="9" eb="11">
      <t>ジョウホウ</t>
    </rPh>
    <rPh sb="11" eb="13">
      <t>ツウシン</t>
    </rPh>
    <phoneticPr fontId="9"/>
  </si>
  <si>
    <t>ＥＴＣ（無線通信を利用して有料道路の通行料金支払いを行うシステム）の導入　</t>
    <rPh sb="4" eb="6">
      <t>ムセン</t>
    </rPh>
    <rPh sb="6" eb="8">
      <t>ツウシン</t>
    </rPh>
    <rPh sb="9" eb="11">
      <t>リヨウ</t>
    </rPh>
    <rPh sb="13" eb="15">
      <t>ユウリョウ</t>
    </rPh>
    <rPh sb="15" eb="17">
      <t>ドウロ</t>
    </rPh>
    <rPh sb="18" eb="20">
      <t>ツウコウ</t>
    </rPh>
    <rPh sb="20" eb="22">
      <t>リョウキン</t>
    </rPh>
    <rPh sb="22" eb="24">
      <t>シハラ</t>
    </rPh>
    <rPh sb="26" eb="27">
      <t>オコナ</t>
    </rPh>
    <phoneticPr fontId="9"/>
  </si>
  <si>
    <t>環境マネジメントシステム等</t>
    <rPh sb="12" eb="13">
      <t>トウ</t>
    </rPh>
    <phoneticPr fontId="9"/>
  </si>
  <si>
    <t>東京都貨物輸送評価制度の評価を取得</t>
    <rPh sb="0" eb="3">
      <t>トウキョウト</t>
    </rPh>
    <rPh sb="3" eb="5">
      <t>カモツ</t>
    </rPh>
    <rPh sb="5" eb="7">
      <t>ユソウ</t>
    </rPh>
    <rPh sb="7" eb="9">
      <t>ヒョウカ</t>
    </rPh>
    <rPh sb="9" eb="11">
      <t>セイド</t>
    </rPh>
    <rPh sb="12" eb="14">
      <t>ヒョウカ</t>
    </rPh>
    <rPh sb="15" eb="17">
      <t>シュトク</t>
    </rPh>
    <phoneticPr fontId="9"/>
  </si>
  <si>
    <t>グリーン・エコプロジェクトへの参加</t>
    <rPh sb="15" eb="17">
      <t>サンカ</t>
    </rPh>
    <phoneticPr fontId="9"/>
  </si>
  <si>
    <t>　　</t>
    <phoneticPr fontId="16"/>
  </si>
  <si>
    <t>営業所その他の事業所整理番号</t>
    <phoneticPr fontId="16"/>
  </si>
  <si>
    <t>合　　計</t>
    <phoneticPr fontId="16"/>
  </si>
  <si>
    <t>営業所その他の事業所の名称</t>
    <phoneticPr fontId="16"/>
  </si>
  <si>
    <t>営業所その他の事業所の主たる用途</t>
    <phoneticPr fontId="16"/>
  </si>
  <si>
    <t>1.7t 以 下</t>
    <phoneticPr fontId="16"/>
  </si>
  <si>
    <t>1.7t超～2.5ｔ以下</t>
    <phoneticPr fontId="16"/>
  </si>
  <si>
    <t>2.5t超～3.5ｔ以下</t>
    <phoneticPr fontId="16"/>
  </si>
  <si>
    <t>小　　　　　　　計</t>
    <phoneticPr fontId="16"/>
  </si>
  <si>
    <t>8t 以 上</t>
    <phoneticPr fontId="16"/>
  </si>
  <si>
    <t>小型特殊自動車</t>
    <phoneticPr fontId="16"/>
  </si>
  <si>
    <t>大型特殊自動車</t>
    <phoneticPr fontId="16"/>
  </si>
  <si>
    <t>ＮＯｘ</t>
    <phoneticPr fontId="9"/>
  </si>
  <si>
    <t>ＰＭ</t>
    <phoneticPr fontId="9"/>
  </si>
  <si>
    <t>目標（計画期間平均排出量）</t>
    <phoneticPr fontId="9"/>
  </si>
  <si>
    <t>削減率（％）</t>
    <phoneticPr fontId="9"/>
  </si>
  <si>
    <t>燃費基準達成状況の区分</t>
    <rPh sb="0" eb="2">
      <t>ネンピ</t>
    </rPh>
    <rPh sb="2" eb="4">
      <t>キジュン</t>
    </rPh>
    <rPh sb="4" eb="6">
      <t>タッセイ</t>
    </rPh>
    <rPh sb="6" eb="8">
      <t>ジョウキョウ</t>
    </rPh>
    <rPh sb="9" eb="11">
      <t>クブン</t>
    </rPh>
    <phoneticPr fontId="9"/>
  </si>
  <si>
    <t>燃費基準変換</t>
    <phoneticPr fontId="9"/>
  </si>
  <si>
    <t>ナンバー</t>
    <phoneticPr fontId="9"/>
  </si>
  <si>
    <t>NOX</t>
    <phoneticPr fontId="9"/>
  </si>
  <si>
    <t>PM</t>
    <phoneticPr fontId="9"/>
  </si>
  <si>
    <t>PMステッカー
あり(H15)</t>
    <phoneticPr fontId="9"/>
  </si>
  <si>
    <t>PMステッカー
あり(H17)</t>
    <phoneticPr fontId="9"/>
  </si>
  <si>
    <t>バス</t>
    <phoneticPr fontId="9"/>
  </si>
  <si>
    <t>C</t>
    <phoneticPr fontId="9"/>
  </si>
  <si>
    <t>ガソリン</t>
    <phoneticPr fontId="9"/>
  </si>
  <si>
    <t>ガ</t>
    <phoneticPr fontId="9"/>
  </si>
  <si>
    <t>L</t>
    <phoneticPr fontId="9"/>
  </si>
  <si>
    <t>バス</t>
    <phoneticPr fontId="9"/>
  </si>
  <si>
    <t>ハガ</t>
    <phoneticPr fontId="9"/>
  </si>
  <si>
    <t>プラグインハイブリッド</t>
    <phoneticPr fontId="9"/>
  </si>
  <si>
    <t>ナンバー
プレート</t>
    <phoneticPr fontId="9"/>
  </si>
  <si>
    <t>排出
係数</t>
    <phoneticPr fontId="9"/>
  </si>
  <si>
    <t>排出量</t>
    <phoneticPr fontId="9"/>
  </si>
  <si>
    <t>Nox</t>
    <phoneticPr fontId="9"/>
  </si>
  <si>
    <t>NOx
(kg)</t>
    <phoneticPr fontId="9"/>
  </si>
  <si>
    <t>PM
(kg)</t>
    <phoneticPr fontId="9"/>
  </si>
  <si>
    <t>特定低公害・低燃費車</t>
    <rPh sb="0" eb="2">
      <t>トクテイ</t>
    </rPh>
    <rPh sb="2" eb="5">
      <t>テイコウガイ</t>
    </rPh>
    <rPh sb="6" eb="10">
      <t>テイネンピシャ</t>
    </rPh>
    <phoneticPr fontId="9"/>
  </si>
  <si>
    <t>プラグイン
ハイブリッド</t>
    <phoneticPr fontId="16"/>
  </si>
  <si>
    <t>燃費の記録管理</t>
    <phoneticPr fontId="9"/>
  </si>
  <si>
    <t>エコドライブマニュアルの作成・配布</t>
    <phoneticPr fontId="9"/>
  </si>
  <si>
    <t>エコドライブに関する教育・訓練の実施</t>
    <phoneticPr fontId="9"/>
  </si>
  <si>
    <t>車両の有効利用の促進</t>
    <phoneticPr fontId="9"/>
  </si>
  <si>
    <t>積載効率が低い土曜日・日曜日の車両使用の削減</t>
    <phoneticPr fontId="9"/>
  </si>
  <si>
    <t>積み合わせを容易にするため商品荷姿を標準化</t>
    <phoneticPr fontId="9"/>
  </si>
  <si>
    <t>カーシェアリングの利用促進</t>
    <rPh sb="9" eb="11">
      <t>リヨウ</t>
    </rPh>
    <rPh sb="11" eb="13">
      <t>ソクシン</t>
    </rPh>
    <phoneticPr fontId="9"/>
  </si>
  <si>
    <t>ISO14001認証の取得</t>
    <phoneticPr fontId="9"/>
  </si>
  <si>
    <t>エコアクション21等の環境マネジメントシステムの認証の取得</t>
    <phoneticPr fontId="9"/>
  </si>
  <si>
    <t>項　　目</t>
    <phoneticPr fontId="16"/>
  </si>
  <si>
    <t>計画書
作成時点</t>
    <rPh sb="0" eb="3">
      <t>ケイカクショ</t>
    </rPh>
    <rPh sb="4" eb="6">
      <t>サクセイ</t>
    </rPh>
    <rPh sb="6" eb="8">
      <t>ジテン</t>
    </rPh>
    <phoneticPr fontId="9"/>
  </si>
  <si>
    <t>【1】</t>
  </si>
  <si>
    <t>※この用紙の記入は必須ではありません。営業所毎に車両情報を管理したい場合などにご利用ください。</t>
    <rPh sb="3" eb="5">
      <t>ヨウシ</t>
    </rPh>
    <rPh sb="6" eb="8">
      <t>キニュウ</t>
    </rPh>
    <rPh sb="9" eb="11">
      <t>ヒッス</t>
    </rPh>
    <rPh sb="19" eb="22">
      <t>エイギョウショ</t>
    </rPh>
    <rPh sb="22" eb="23">
      <t>ゴト</t>
    </rPh>
    <rPh sb="24" eb="26">
      <t>シャリョウ</t>
    </rPh>
    <rPh sb="26" eb="28">
      <t>ジョウホウ</t>
    </rPh>
    <rPh sb="29" eb="31">
      <t>カンリ</t>
    </rPh>
    <rPh sb="34" eb="36">
      <t>バアイ</t>
    </rPh>
    <rPh sb="40" eb="42">
      <t>リヨウ</t>
    </rPh>
    <phoneticPr fontId="9"/>
  </si>
  <si>
    <t>５　自動車の走行距離、燃料使用量及び二酸化炭素排出量の年次計画</t>
    <rPh sb="16" eb="17">
      <t>オヨ</t>
    </rPh>
    <phoneticPr fontId="16"/>
  </si>
  <si>
    <t>７　低公害・低燃費車の導入計画（国土交通省認定低排出ガス車）</t>
    <rPh sb="2" eb="5">
      <t>テイコウガイ</t>
    </rPh>
    <rPh sb="6" eb="10">
      <t>テイネンピシャ</t>
    </rPh>
    <rPh sb="11" eb="13">
      <t>ドウニュウ</t>
    </rPh>
    <rPh sb="13" eb="15">
      <t>ケイカク</t>
    </rPh>
    <rPh sb="16" eb="18">
      <t>コクド</t>
    </rPh>
    <rPh sb="18" eb="21">
      <t>コウツウショウ</t>
    </rPh>
    <rPh sb="21" eb="23">
      <t>ニンテイ</t>
    </rPh>
    <rPh sb="23" eb="26">
      <t>テイハイシュツ</t>
    </rPh>
    <rPh sb="28" eb="29">
      <t>シャ</t>
    </rPh>
    <phoneticPr fontId="16"/>
  </si>
  <si>
    <t>排出量(kg)</t>
    <rPh sb="0" eb="2">
      <t>ハイシュツ</t>
    </rPh>
    <rPh sb="2" eb="3">
      <t>リョウ</t>
    </rPh>
    <phoneticPr fontId="9"/>
  </si>
  <si>
    <t>計画期間最終年度</t>
    <rPh sb="0" eb="2">
      <t>ケイカク</t>
    </rPh>
    <rPh sb="2" eb="4">
      <t>キカン</t>
    </rPh>
    <rPh sb="4" eb="6">
      <t>サイシュウ</t>
    </rPh>
    <rPh sb="6" eb="8">
      <t>ネンド</t>
    </rPh>
    <phoneticPr fontId="9"/>
  </si>
  <si>
    <t>排出係数(NOx)</t>
  </si>
  <si>
    <t>排出係数(CO2)</t>
  </si>
  <si>
    <t>ハイSJG-FEA13</t>
  </si>
  <si>
    <t>ハイSJG-FEA53</t>
  </si>
  <si>
    <t>ハイSJG-FEB73</t>
  </si>
  <si>
    <t>ハイTSG-FEA1Z</t>
  </si>
  <si>
    <t>ハイTSG-FEA5Z</t>
  </si>
  <si>
    <t>ハイTSG-FEB7Z</t>
  </si>
  <si>
    <t>ハイTSG-NJR85PAN</t>
  </si>
  <si>
    <t>ハイTSG-NKR85KAN</t>
  </si>
  <si>
    <t>ハイTSG-NLR85PAN</t>
  </si>
  <si>
    <t>ハイTSG-NMR85KAN</t>
  </si>
  <si>
    <t>ハイTSG-NMR85N</t>
  </si>
  <si>
    <t>ハイTSG-NMR85AN</t>
  </si>
  <si>
    <t>ハイTSG-NPR85AN</t>
  </si>
  <si>
    <t>ハイQSG-LV234L3</t>
  </si>
  <si>
    <t>ハイQSG-LV234N3</t>
  </si>
  <si>
    <t>軽油QTG-RU1ASCJ</t>
  </si>
  <si>
    <t>ハイTSG-FEA5X</t>
  </si>
  <si>
    <t>ハイTSG-FEB7X</t>
  </si>
  <si>
    <t>ハイTSG-XKU600</t>
  </si>
  <si>
    <t>ハイTSG-XKC605</t>
  </si>
  <si>
    <t>ハイTSG-XKU605</t>
  </si>
  <si>
    <t>ハイTSG-XKU600A</t>
  </si>
  <si>
    <t>ハイTSG-XKU640</t>
  </si>
  <si>
    <t>ハイTSG-XKC645</t>
  </si>
  <si>
    <t>ハイTSG-XKU645</t>
  </si>
  <si>
    <t>ハイTSG-XKU650</t>
  </si>
  <si>
    <t>ハイTSG-XKC655</t>
  </si>
  <si>
    <t>ハイTSG-XKU655</t>
  </si>
  <si>
    <t>ハイTSG-XKU700</t>
  </si>
  <si>
    <t>ハイTSG-XKU710</t>
  </si>
  <si>
    <t>ハイTSG-XKU720</t>
  </si>
  <si>
    <t>ハイTSG-XKU600M</t>
  </si>
  <si>
    <t>ハイTSG-XKC605M</t>
  </si>
  <si>
    <t>ハイTSG-XKU605M</t>
  </si>
  <si>
    <t>ハイTSG-XKU600X</t>
  </si>
  <si>
    <t>ハイTSG-XKU640M</t>
  </si>
  <si>
    <t>ハイTSG-XKC645M</t>
  </si>
  <si>
    <t>ハイTSG-XKU645M</t>
  </si>
  <si>
    <t>ハイTSG-XKU650M</t>
  </si>
  <si>
    <t>ハイTSG-XKC655M</t>
  </si>
  <si>
    <t>ハイTSG-XKU655M</t>
  </si>
  <si>
    <t>ハイTSG-XKU700M</t>
  </si>
  <si>
    <t>ハイTSG-XKU710M</t>
  </si>
  <si>
    <t>ハイTSG-XKU720M</t>
  </si>
  <si>
    <t>軽油QTG-RU1ASCA</t>
  </si>
  <si>
    <t>ハイTSG-FEA13</t>
  </si>
  <si>
    <t>ハイTSG-FEA53</t>
  </si>
  <si>
    <t>ハイTSG-FEB73</t>
  </si>
  <si>
    <t>ハイDAA-GP7</t>
  </si>
  <si>
    <t>ハイDAA-GP8</t>
  </si>
  <si>
    <t>軽油QRG-KV290N1</t>
  </si>
  <si>
    <t>軽油QPG-KV290N1</t>
  </si>
  <si>
    <t>軽油QRG-KV290Q1</t>
  </si>
  <si>
    <t>軽油QPG-KV290Q1</t>
  </si>
  <si>
    <t>ガソHBD-DS17V</t>
  </si>
  <si>
    <t>ハイDAA-HT32</t>
  </si>
  <si>
    <t>ハイDAA-HNT32</t>
  </si>
  <si>
    <t>軽油QRG-LV290N1</t>
  </si>
  <si>
    <t>軽油QPG-LV290N1</t>
  </si>
  <si>
    <t>軽油QRG-LV290Q1</t>
  </si>
  <si>
    <t>軽油QPG-LV290Q1</t>
  </si>
  <si>
    <t>ハイDAA-NHP170G</t>
  </si>
  <si>
    <t>軽油QTG-MS96VP</t>
  </si>
  <si>
    <t>ガソHBD-DA17V</t>
  </si>
  <si>
    <t>ハイDAA-MR41S</t>
  </si>
  <si>
    <t>ハイDAA-MK42S</t>
  </si>
  <si>
    <t>ガソDBA-HE33S</t>
  </si>
  <si>
    <t>ガソDBA-HB36S</t>
  </si>
  <si>
    <t>ガソHBD-DG17V</t>
  </si>
  <si>
    <t>ガソHBD-DR17V</t>
  </si>
  <si>
    <t>軽油TPG-FC7JCAA</t>
  </si>
  <si>
    <t>軽油TPG-FC7JDAA</t>
  </si>
  <si>
    <t>軽油TPG-FC7JEAA</t>
  </si>
  <si>
    <t>軽油TPG-FC7JGAA</t>
  </si>
  <si>
    <t>軽油TPG-FC7JHAA</t>
  </si>
  <si>
    <t>軽油TPG-FC7JJAA</t>
  </si>
  <si>
    <t>軽油TPG-FC7JKAA</t>
  </si>
  <si>
    <t>軽油TPG-FC7JLAA</t>
  </si>
  <si>
    <t>軽油TPG-FC7JNAA</t>
  </si>
  <si>
    <t>軽油TPG-FC7JHAG</t>
  </si>
  <si>
    <t>軽油TPG-FC7JJAG</t>
  </si>
  <si>
    <t>軽油TPG-FC7JKAG</t>
  </si>
  <si>
    <t>軽油TPG-FC7JLAG</t>
  </si>
  <si>
    <t>軽油TPG-FC7JNAG</t>
  </si>
  <si>
    <t>軽油TPG-FD7JEAA</t>
  </si>
  <si>
    <t>軽油TPG-FD7JGAA</t>
  </si>
  <si>
    <t>軽油TPG-FD7JJAA</t>
  </si>
  <si>
    <t>軽油TPG-FD7JKAA</t>
  </si>
  <si>
    <t>軽油TPG-FD7JLAA</t>
  </si>
  <si>
    <t>軽油TPG-FD7JMAA</t>
  </si>
  <si>
    <t>軽油TPG-FD7JPAA</t>
  </si>
  <si>
    <t>軽油TPG-FD7JUAA</t>
  </si>
  <si>
    <t>軽油TPG-FD7JWAA</t>
  </si>
  <si>
    <t>軽油TPG-FD7JGAG</t>
  </si>
  <si>
    <t>軽油TPG-FD7JJAG</t>
  </si>
  <si>
    <t>軽油TPG-FD7JKAG</t>
  </si>
  <si>
    <t>軽油TPG-FD7JLAG</t>
  </si>
  <si>
    <t>軽油TPG-FD7JMAG</t>
  </si>
  <si>
    <t>軽油TPG-FD7JPAG</t>
  </si>
  <si>
    <t>軽油TPG-FD7JUAG</t>
  </si>
  <si>
    <t>軽油TPG-FD7JJAJ</t>
  </si>
  <si>
    <t>軽油TPG-FD7JKAJ</t>
  </si>
  <si>
    <t>軽油TPG-FD7JLAJ</t>
  </si>
  <si>
    <t>軽油TPG-FD7JMAJ</t>
  </si>
  <si>
    <t>軽油TPG-FD7JPAJ</t>
  </si>
  <si>
    <t>ハイQSG-HL2ANAP</t>
  </si>
  <si>
    <t>ハイQSG-HL2ASAP</t>
  </si>
  <si>
    <t>軽油QPG-CXM77B</t>
  </si>
  <si>
    <t>軽油QPG-CYM77BM</t>
  </si>
  <si>
    <t>軽油QPG-CYM77BZ</t>
  </si>
  <si>
    <t>軽油QPG-CYM77B</t>
  </si>
  <si>
    <t>軽油QPG-CYL77BM</t>
  </si>
  <si>
    <t>軽油QPG-CYL77BZ</t>
  </si>
  <si>
    <t>軽油QPG-CYL77B</t>
  </si>
  <si>
    <t>軽油QPG-CYL77BA</t>
  </si>
  <si>
    <t>軽油QPG-CXZ77BT</t>
  </si>
  <si>
    <t>軽油QPG-CYZ77BM</t>
  </si>
  <si>
    <t>軽油QPG-CYZ77B</t>
  </si>
  <si>
    <t>軽油QPG-CYZ77BJ</t>
  </si>
  <si>
    <t>軽油QPG-CYY77B</t>
  </si>
  <si>
    <t>軽油QPG-CXY77BJ</t>
  </si>
  <si>
    <t>軽油QPG-CYY77BJ</t>
  </si>
  <si>
    <t>軽油QPG-CYY77BY</t>
  </si>
  <si>
    <t>軽油QPG-CVR77B</t>
  </si>
  <si>
    <t>軽油QPG-CXG77B</t>
  </si>
  <si>
    <t>軽油QPG-CXE77B</t>
  </si>
  <si>
    <t>軽油QPG-CYE77BZ</t>
  </si>
  <si>
    <t>軽油QPG-CYH77B</t>
  </si>
  <si>
    <t>軽油QPG-CYJ77BL</t>
  </si>
  <si>
    <t>軽油QPG-CYJ77BZ</t>
  </si>
  <si>
    <t>軽油QPG-CYJ77B</t>
  </si>
  <si>
    <t>軽油QPG-CYJ77BA</t>
  </si>
  <si>
    <t>軽油QPG-FV60VX</t>
  </si>
  <si>
    <t>ハイDAA-MS41S</t>
  </si>
  <si>
    <t>ハイDAA-MS42S</t>
  </si>
  <si>
    <t>ハイDAA-MM42S</t>
  </si>
  <si>
    <t>ハイDAA-AVE35</t>
  </si>
  <si>
    <t>ハイDAA-GYL20W</t>
  </si>
  <si>
    <t>ハイDAA-GYL25W</t>
  </si>
  <si>
    <t>ガソDBA-LA250S</t>
  </si>
  <si>
    <t>軽油TRG-FBA60</t>
  </si>
  <si>
    <t>軽油TRG-FDA40</t>
  </si>
  <si>
    <t>軽油TRG-FDA60</t>
  </si>
  <si>
    <t>軽油TRG-FBA20</t>
  </si>
  <si>
    <t>軽油TRG-FBA50</t>
  </si>
  <si>
    <t>軽油TRG-FDA20</t>
  </si>
  <si>
    <t>軽油TRG-FDA50</t>
  </si>
  <si>
    <t>軽油TRG-FEB20</t>
  </si>
  <si>
    <t>軽油TRG-FEA20</t>
  </si>
  <si>
    <t>軽油TRG-FEB50</t>
  </si>
  <si>
    <t>軽油TRG-FEA50</t>
  </si>
  <si>
    <t>軽油TRG-FEC90</t>
  </si>
  <si>
    <t>軽油TRG-FGA20</t>
  </si>
  <si>
    <t>軽油TRG-FGA50</t>
  </si>
  <si>
    <t>軽油TRG-FGB70</t>
  </si>
  <si>
    <t>軽油TRG-FEA80</t>
  </si>
  <si>
    <t>軽油TRG-FEB80</t>
  </si>
  <si>
    <t>軽油TRG-FEB90</t>
  </si>
  <si>
    <t>軽油TPG-FEBM0</t>
  </si>
  <si>
    <t>軽油TRG-FED90</t>
  </si>
  <si>
    <t>軽油TRG-FBA3Y</t>
  </si>
  <si>
    <t>軽油TRG-FBA6Y</t>
  </si>
  <si>
    <t>軽油TRG-FDA4Y</t>
  </si>
  <si>
    <t>軽油TRG-FDA6Y</t>
  </si>
  <si>
    <t>軽油TRG-FBA2Y</t>
  </si>
  <si>
    <t>軽油TRG-FBA5Y</t>
  </si>
  <si>
    <t>軽油TRG-FDA2Y</t>
  </si>
  <si>
    <t>軽油TRG-FDA5Y</t>
  </si>
  <si>
    <t>軽油TRG-FEB2Y</t>
  </si>
  <si>
    <t>軽油TRG-FEA2Y</t>
  </si>
  <si>
    <t>軽油TRG-FEB5Y</t>
  </si>
  <si>
    <t>軽油TRG-FEA5Y</t>
  </si>
  <si>
    <t>軽油TRG-FEC9Y</t>
  </si>
  <si>
    <t>軽油TRG-FGA2Y</t>
  </si>
  <si>
    <t>軽油TRG-FGA5Y</t>
  </si>
  <si>
    <t>軽油TRG-FGB7Y</t>
  </si>
  <si>
    <t>軽油TRG-FEA8Y</t>
  </si>
  <si>
    <t>軽油TRG-FEB8Y</t>
  </si>
  <si>
    <t>軽油TRG-FEB9Y</t>
  </si>
  <si>
    <t>軽油TPG-FEBMY</t>
  </si>
  <si>
    <t>軽油TRG-FED9Y</t>
  </si>
  <si>
    <t>ガソDBF-SLP2V</t>
  </si>
  <si>
    <t>ガソDBF-SLP2L</t>
  </si>
  <si>
    <t>ハイDAA-RC4</t>
  </si>
  <si>
    <t>ハイDAA-ZVW51</t>
  </si>
  <si>
    <t>ハイDAA-ZVW50</t>
  </si>
  <si>
    <t>ハイDAA-ZVW55</t>
  </si>
  <si>
    <t>ハイDAA-CR7</t>
  </si>
  <si>
    <t>ハイDAA-ZWE186H</t>
  </si>
  <si>
    <t>軽油TRG-FBA3W</t>
  </si>
  <si>
    <t>軽油TRG-FBA6W</t>
  </si>
  <si>
    <t>軽油TRG-FDA4W</t>
  </si>
  <si>
    <t>軽油TRG-FDA6W</t>
  </si>
  <si>
    <t>軽油TRG-FBA2W</t>
  </si>
  <si>
    <t>軽油TRG-FBA5W</t>
  </si>
  <si>
    <t>軽油TRG-FDA2W</t>
  </si>
  <si>
    <t>軽油TRG-FDA5W</t>
  </si>
  <si>
    <t>軽油TRG-FEB2W</t>
  </si>
  <si>
    <t>軽油TRG-FEA2W</t>
  </si>
  <si>
    <t>軽油TRG-FEB5W</t>
  </si>
  <si>
    <t>軽油TRG-FEA5W</t>
  </si>
  <si>
    <t>軽油TRG-FEC9W</t>
  </si>
  <si>
    <t>軽油TRG-FGA2W</t>
  </si>
  <si>
    <t>軽油TRG-FGA5W</t>
  </si>
  <si>
    <t>軽油TRG-FGB7W</t>
  </si>
  <si>
    <t>軽油TRG-FEA8W</t>
  </si>
  <si>
    <t>軽油TRG-FEB8W</t>
  </si>
  <si>
    <t>軽油TRG-FEB9W</t>
  </si>
  <si>
    <t>軽油TPG-FEC9W</t>
  </si>
  <si>
    <t>軽油QPG-EXR77BD</t>
  </si>
  <si>
    <t>軽油QPG-EXR77BG</t>
  </si>
  <si>
    <t>軽油QPG-EXD77BD</t>
  </si>
  <si>
    <t>軽油QPG-EXD77BE</t>
  </si>
  <si>
    <t>keikaku-ver7.5</t>
    <phoneticPr fontId="9"/>
  </si>
  <si>
    <t>排出係数一覧</t>
    <rPh sb="0" eb="2">
      <t>ハイシュツ</t>
    </rPh>
    <rPh sb="2" eb="4">
      <t>ケイスウ</t>
    </rPh>
    <rPh sb="4" eb="6">
      <t>イチラン</t>
    </rPh>
    <phoneticPr fontId="9"/>
  </si>
  <si>
    <t>軽新長1</t>
  </si>
  <si>
    <t>燃電</t>
    <rPh sb="0" eb="1">
      <t>ネン</t>
    </rPh>
    <rPh sb="1" eb="2">
      <t>デン</t>
    </rPh>
    <phoneticPr fontId="39"/>
  </si>
  <si>
    <t>SSG</t>
  </si>
  <si>
    <t>TSG</t>
  </si>
  <si>
    <t>LSE</t>
  </si>
  <si>
    <t>LSF</t>
  </si>
  <si>
    <t>LSG</t>
  </si>
  <si>
    <t>MSE</t>
  </si>
  <si>
    <t>MSF</t>
  </si>
  <si>
    <t>MSG</t>
  </si>
  <si>
    <t>RSE</t>
  </si>
  <si>
    <t>RSF</t>
  </si>
  <si>
    <t>RSG</t>
  </si>
  <si>
    <t>SSF</t>
  </si>
  <si>
    <t>TSF</t>
  </si>
  <si>
    <t>QTG</t>
  </si>
  <si>
    <t>TTG</t>
  </si>
  <si>
    <t>LTE</t>
  </si>
  <si>
    <t>LTF</t>
  </si>
  <si>
    <t>LTG</t>
  </si>
  <si>
    <t>MTE</t>
  </si>
  <si>
    <t>MTF</t>
  </si>
  <si>
    <t>MTG</t>
  </si>
  <si>
    <t>QTE</t>
  </si>
  <si>
    <t>QTF</t>
  </si>
  <si>
    <t>STF</t>
  </si>
  <si>
    <t>STG</t>
  </si>
  <si>
    <t>TTF</t>
  </si>
  <si>
    <t>QSE</t>
  </si>
  <si>
    <t>QSG</t>
  </si>
  <si>
    <t>RTE</t>
  </si>
  <si>
    <t>RTF</t>
  </si>
  <si>
    <t>RTG</t>
  </si>
  <si>
    <t>QSF</t>
  </si>
  <si>
    <t>確認メッセージ</t>
  </si>
  <si>
    <t>区分α</t>
  </si>
  <si>
    <t>排ガス達成</t>
  </si>
  <si>
    <t>区分β</t>
  </si>
  <si>
    <t>区分γ</t>
    <phoneticPr fontId="9"/>
  </si>
  <si>
    <t>ガソDBA-2D20</t>
  </si>
  <si>
    <t>８　エコドライブ及び自動車使用合理化の手法</t>
    <rPh sb="8" eb="9">
      <t>オヨ</t>
    </rPh>
    <rPh sb="10" eb="13">
      <t>ジドウシャ</t>
    </rPh>
    <rPh sb="13" eb="15">
      <t>シヨウ</t>
    </rPh>
    <rPh sb="15" eb="18">
      <t>ゴウリカ</t>
    </rPh>
    <rPh sb="19" eb="21">
      <t>シュホウ</t>
    </rPh>
    <phoneticPr fontId="9"/>
  </si>
  <si>
    <t>軽油LKG-AS96VP</t>
  </si>
  <si>
    <t>軽油LKG-MS96VP</t>
  </si>
  <si>
    <t>軽油SKG-FBA00</t>
  </si>
  <si>
    <t>軽油SKG-FEB90</t>
  </si>
  <si>
    <t>軽油SKG-FDA00</t>
  </si>
  <si>
    <t>ハイDAA-GB7</t>
  </si>
  <si>
    <t>ハイDAA-GB8</t>
  </si>
  <si>
    <t>ガソDBA-LA250A</t>
  </si>
  <si>
    <t>ガソDBA-LA800S</t>
  </si>
  <si>
    <t>軽油TRG-FEBS0</t>
  </si>
  <si>
    <t>軽油TRG-FEBSY</t>
  </si>
  <si>
    <t>軽油QPG-FE2AJAA</t>
  </si>
  <si>
    <t>軽油QPG-FE2AKAA</t>
  </si>
  <si>
    <t>軽油QPG-FE2ALAA</t>
  </si>
  <si>
    <t>軽油QPG-FE2AMAA</t>
  </si>
  <si>
    <t>軽油QPG-FE2APAA</t>
  </si>
  <si>
    <t>軽油QPG-FE2AUAA</t>
  </si>
  <si>
    <t>軽油QPG-FE2AKAG</t>
  </si>
  <si>
    <t>軽油QPG-FE2ALAG</t>
  </si>
  <si>
    <t>軽油QPG-FE2AMAG</t>
  </si>
  <si>
    <t>軽油QPG-FE2APAG</t>
  </si>
  <si>
    <t>軽油QPG-FE2AUAG</t>
  </si>
  <si>
    <t>ハイDAA-MA46S</t>
  </si>
  <si>
    <t>プラDLA-ZVW35</t>
  </si>
  <si>
    <t>プラDLA-CR5</t>
  </si>
  <si>
    <t>プラDLA-222163</t>
  </si>
  <si>
    <t>プラDLA-GG2W</t>
  </si>
  <si>
    <t>プラDLA-2C15</t>
  </si>
  <si>
    <t>プラDLA-8E20</t>
  </si>
  <si>
    <t>プラDLA-2Z15</t>
  </si>
  <si>
    <t>プラDLA-1Z06</t>
  </si>
  <si>
    <t>プラDLA-ZVW52</t>
  </si>
  <si>
    <t>ハイDAA-HE12</t>
  </si>
  <si>
    <t>ハイDAA-GWZ100</t>
  </si>
  <si>
    <t>ハイDAA-ZYX10</t>
  </si>
  <si>
    <t>ハイDAA-NHP130</t>
  </si>
  <si>
    <t>3BE</t>
  </si>
  <si>
    <t>3AE</t>
  </si>
  <si>
    <t>3LE</t>
  </si>
  <si>
    <t>4BE</t>
  </si>
  <si>
    <t>4AE</t>
  </si>
  <si>
    <t>4LE</t>
  </si>
  <si>
    <t>5BE</t>
  </si>
  <si>
    <t>5AE</t>
  </si>
  <si>
    <t>5LE</t>
  </si>
  <si>
    <t>6BE</t>
  </si>
  <si>
    <t>ガL4</t>
  </si>
  <si>
    <t>6AE</t>
  </si>
  <si>
    <t>6LE</t>
  </si>
  <si>
    <t>3BF</t>
  </si>
  <si>
    <t>3AF</t>
  </si>
  <si>
    <t>3LF</t>
  </si>
  <si>
    <t>4BF</t>
  </si>
  <si>
    <t>4AF</t>
  </si>
  <si>
    <t>4LF</t>
  </si>
  <si>
    <t>5BF</t>
  </si>
  <si>
    <t>5AF</t>
  </si>
  <si>
    <t>5LF</t>
  </si>
  <si>
    <t>6BF</t>
  </si>
  <si>
    <t>6AF</t>
  </si>
  <si>
    <t>6LF</t>
  </si>
  <si>
    <t>3DE</t>
  </si>
  <si>
    <t>軽ポポ</t>
  </si>
  <si>
    <t>3CE</t>
  </si>
  <si>
    <t>3ME</t>
  </si>
  <si>
    <t>4DE</t>
  </si>
  <si>
    <t>4CE</t>
  </si>
  <si>
    <t>4ME</t>
  </si>
  <si>
    <t>5DE</t>
  </si>
  <si>
    <t>5CE</t>
  </si>
  <si>
    <t>5ME</t>
  </si>
  <si>
    <t>6DE</t>
  </si>
  <si>
    <t>6CE</t>
  </si>
  <si>
    <t>6ME</t>
  </si>
  <si>
    <t>3DF</t>
  </si>
  <si>
    <t>3CF</t>
  </si>
  <si>
    <t>3MF</t>
  </si>
  <si>
    <t>4DF</t>
  </si>
  <si>
    <t>4CF</t>
  </si>
  <si>
    <t>4MF</t>
  </si>
  <si>
    <t>5DF</t>
  </si>
  <si>
    <t>5CF</t>
  </si>
  <si>
    <t>5MF</t>
  </si>
  <si>
    <t>6DF</t>
  </si>
  <si>
    <t>6CF</t>
  </si>
  <si>
    <t>6MF</t>
  </si>
  <si>
    <t>2DG</t>
  </si>
  <si>
    <t>2KG</t>
  </si>
  <si>
    <t>2PG</t>
  </si>
  <si>
    <t>2RG</t>
  </si>
  <si>
    <t>2TG</t>
  </si>
  <si>
    <t>2CG</t>
  </si>
  <si>
    <t>2JG</t>
  </si>
  <si>
    <t>2NG</t>
  </si>
  <si>
    <t>2QG</t>
  </si>
  <si>
    <t>2SG</t>
  </si>
  <si>
    <t>2MG</t>
  </si>
  <si>
    <t>3FE</t>
  </si>
  <si>
    <t>3EE</t>
  </si>
  <si>
    <t>4FE</t>
  </si>
  <si>
    <t>4EE</t>
  </si>
  <si>
    <t>5FE</t>
  </si>
  <si>
    <t>5EE</t>
  </si>
  <si>
    <t>6FE</t>
  </si>
  <si>
    <t>6EE</t>
  </si>
  <si>
    <t>3FF</t>
  </si>
  <si>
    <t>3EF</t>
  </si>
  <si>
    <t>4FF</t>
  </si>
  <si>
    <t>4EF</t>
  </si>
  <si>
    <t>5FF</t>
  </si>
  <si>
    <t>5EF</t>
  </si>
  <si>
    <t>6FF</t>
  </si>
  <si>
    <t>6EF</t>
  </si>
  <si>
    <t>2FG</t>
  </si>
  <si>
    <t>2EG</t>
  </si>
  <si>
    <t>3HE</t>
  </si>
  <si>
    <t>3GE</t>
  </si>
  <si>
    <t>4HE</t>
  </si>
  <si>
    <t>4GE</t>
  </si>
  <si>
    <t>5HE</t>
  </si>
  <si>
    <t>5GE</t>
  </si>
  <si>
    <t>6HE</t>
  </si>
  <si>
    <t>6GE</t>
  </si>
  <si>
    <t>3HF</t>
  </si>
  <si>
    <t>3GF</t>
  </si>
  <si>
    <t>4HF</t>
  </si>
  <si>
    <t>4GF</t>
  </si>
  <si>
    <t>5HF</t>
  </si>
  <si>
    <t>5GF</t>
  </si>
  <si>
    <t>6HF</t>
  </si>
  <si>
    <t>6GF</t>
  </si>
  <si>
    <t>2HG</t>
  </si>
  <si>
    <t>2GG</t>
  </si>
  <si>
    <t>3BA</t>
  </si>
  <si>
    <t>3AA</t>
  </si>
  <si>
    <t>3LA</t>
  </si>
  <si>
    <t>4BA</t>
  </si>
  <si>
    <t>4AA</t>
  </si>
  <si>
    <t>4LA</t>
  </si>
  <si>
    <t>5BA</t>
  </si>
  <si>
    <t>5AA</t>
  </si>
  <si>
    <t>5LA</t>
  </si>
  <si>
    <t>6BA</t>
  </si>
  <si>
    <t>6AA</t>
  </si>
  <si>
    <t>6LA</t>
  </si>
  <si>
    <t>3DA</t>
  </si>
  <si>
    <t>3CA</t>
  </si>
  <si>
    <t>3MA</t>
  </si>
  <si>
    <t>4DA</t>
  </si>
  <si>
    <t>4CA</t>
  </si>
  <si>
    <t>4MA</t>
  </si>
  <si>
    <t>5DA</t>
  </si>
  <si>
    <t>5CA</t>
  </si>
  <si>
    <t>5MA</t>
  </si>
  <si>
    <t>6DA</t>
  </si>
  <si>
    <t>6CA</t>
  </si>
  <si>
    <t>6MA</t>
  </si>
  <si>
    <t>3FA</t>
  </si>
  <si>
    <t>3EA</t>
  </si>
  <si>
    <t>4FA</t>
  </si>
  <si>
    <t>4EA</t>
  </si>
  <si>
    <t>5FA</t>
  </si>
  <si>
    <t>5EA</t>
  </si>
  <si>
    <t>6FA</t>
  </si>
  <si>
    <t>6EA</t>
  </si>
  <si>
    <t>3HA</t>
  </si>
  <si>
    <t>3GA</t>
  </si>
  <si>
    <t>4HA</t>
  </si>
  <si>
    <t>4GA</t>
  </si>
  <si>
    <t>5HA</t>
  </si>
  <si>
    <t>5GA</t>
  </si>
  <si>
    <t>6HA</t>
  </si>
  <si>
    <t>6GA</t>
  </si>
  <si>
    <t>新
☆☆☆☆☆</t>
    <rPh sb="0" eb="1">
      <t>シン</t>
    </rPh>
    <phoneticPr fontId="9"/>
  </si>
  <si>
    <t>H28・30規制</t>
    <rPh sb="6" eb="8">
      <t>キセイ</t>
    </rPh>
    <phoneticPr fontId="8"/>
  </si>
  <si>
    <t>電気ZAA-451390</t>
  </si>
  <si>
    <t>電気ZAA-HA4W</t>
  </si>
  <si>
    <t>電気ZAB-U68V</t>
  </si>
  <si>
    <t>電気ZAB-U68T</t>
  </si>
  <si>
    <t>電気ZAA-ME0</t>
  </si>
  <si>
    <t>電気ZAB-VME0</t>
  </si>
  <si>
    <t>燃料ZBA-JPD10</t>
  </si>
  <si>
    <t>電気ZAA-AZE0</t>
  </si>
  <si>
    <t>燃料ZBA-ZC4</t>
  </si>
  <si>
    <t>電気ZAA-1Z00</t>
  </si>
  <si>
    <t>ガソDBA-LA350S</t>
  </si>
  <si>
    <t>ガソDBA-LA360S</t>
  </si>
  <si>
    <t>ハイDAA-AXVH70N</t>
  </si>
  <si>
    <t>ハイDAA-MH55S</t>
  </si>
  <si>
    <t>ガソDBA-LA350F</t>
  </si>
  <si>
    <t>ガソDBA-LA360F</t>
  </si>
  <si>
    <t>ハイDAA-MJ55S</t>
  </si>
  <si>
    <t>ハイDAA-AXVH70</t>
  </si>
  <si>
    <t>ハイDAA-NHP10H</t>
  </si>
  <si>
    <t>ガソDBA-LA350A</t>
  </si>
  <si>
    <t>ガソDBA-LA360A</t>
  </si>
  <si>
    <t>ハイDAA-ZC43S</t>
  </si>
  <si>
    <t>ハイDAA-GVF50</t>
  </si>
  <si>
    <t>ハイDAA-GVF55</t>
  </si>
  <si>
    <t>電気ZAA-ZE1</t>
  </si>
  <si>
    <t>ハイTSG-XKU702M</t>
  </si>
  <si>
    <t>ハイTSG-XKU712M</t>
  </si>
  <si>
    <t>ハイTSG-XKU722M</t>
  </si>
  <si>
    <t>液化石油ガス（ＬＰＧ）</t>
    <phoneticPr fontId="9"/>
  </si>
  <si>
    <t xml:space="preserve"> 液化石油ガス（ＬＰＧ）
 ガソリン</t>
  </si>
  <si>
    <t>天然ガス（ＣＮＧ）</t>
    <phoneticPr fontId="9"/>
  </si>
  <si>
    <t>ハイブリッド（ガソリン）</t>
  </si>
  <si>
    <t>ハイブリッド（軽油）</t>
    <phoneticPr fontId="9"/>
  </si>
  <si>
    <t>燃料電池（圧縮水素）</t>
    <phoneticPr fontId="9"/>
  </si>
  <si>
    <t>ハイブリッド（ＬＰＧ）</t>
    <phoneticPr fontId="9"/>
  </si>
  <si>
    <t>ハイDAA-NTP10</t>
  </si>
  <si>
    <t>整理番号</t>
    <rPh sb="0" eb="2">
      <t>セイリ</t>
    </rPh>
    <rPh sb="2" eb="4">
      <t>バンゴウ</t>
    </rPh>
    <phoneticPr fontId="9"/>
  </si>
  <si>
    <t>特定低公害・
低燃費車区分１</t>
    <rPh sb="0" eb="2">
      <t>トクテイ</t>
    </rPh>
    <rPh sb="2" eb="5">
      <t>テイコウガイ</t>
    </rPh>
    <rPh sb="7" eb="10">
      <t>テイネンピ</t>
    </rPh>
    <rPh sb="10" eb="11">
      <t>シャ</t>
    </rPh>
    <rPh sb="11" eb="13">
      <t>クブン</t>
    </rPh>
    <phoneticPr fontId="9"/>
  </si>
  <si>
    <t>アイドリング・ストップ装置搭載車の導入</t>
    <phoneticPr fontId="9"/>
  </si>
  <si>
    <t>区分</t>
    <rPh sb="0" eb="2">
      <t>クブン</t>
    </rPh>
    <phoneticPr fontId="9"/>
  </si>
  <si>
    <t>入力判定</t>
    <rPh sb="0" eb="2">
      <t>ニュウリョク</t>
    </rPh>
    <rPh sb="2" eb="4">
      <t>ハンテイ</t>
    </rPh>
    <phoneticPr fontId="9"/>
  </si>
  <si>
    <t>未入力</t>
    <rPh sb="0" eb="3">
      <t>ミニュウリョク</t>
    </rPh>
    <phoneticPr fontId="9"/>
  </si>
  <si>
    <t>合　計　台　数</t>
    <rPh sb="4" eb="5">
      <t>ダイ</t>
    </rPh>
    <rPh sb="6" eb="7">
      <t>カズ</t>
    </rPh>
    <phoneticPr fontId="16"/>
  </si>
  <si>
    <t>そ 　の　 他</t>
    <rPh sb="6" eb="7">
      <t>タ</t>
    </rPh>
    <phoneticPr fontId="9"/>
  </si>
  <si>
    <t>天然ガス（ＣＮＧ）</t>
  </si>
  <si>
    <t>ハイブリッド（ＬＰＧ）</t>
  </si>
  <si>
    <t>8t 以 上</t>
  </si>
  <si>
    <t>C</t>
    <phoneticPr fontId="9"/>
  </si>
  <si>
    <t>液化石油ガス（ＬＰＧ）</t>
    <phoneticPr fontId="9"/>
  </si>
  <si>
    <t>ガソリン</t>
    <phoneticPr fontId="9"/>
  </si>
  <si>
    <t>軽油</t>
    <phoneticPr fontId="9"/>
  </si>
  <si>
    <t>ハイブリッド（ガソリン）</t>
    <phoneticPr fontId="9"/>
  </si>
  <si>
    <t>ハイブリッド（軽油）</t>
    <phoneticPr fontId="9"/>
  </si>
  <si>
    <t>プラグインハイブリッド</t>
    <phoneticPr fontId="9"/>
  </si>
  <si>
    <t>電気</t>
    <phoneticPr fontId="9"/>
  </si>
  <si>
    <t>表示用</t>
    <rPh sb="0" eb="3">
      <t>ヒョウジヨウ</t>
    </rPh>
    <phoneticPr fontId="9"/>
  </si>
  <si>
    <t>除数</t>
    <rPh sb="0" eb="2">
      <t>ジョスウ</t>
    </rPh>
    <phoneticPr fontId="9"/>
  </si>
  <si>
    <t>係数</t>
    <rPh sb="0" eb="2">
      <t>ケイスウ</t>
    </rPh>
    <phoneticPr fontId="9"/>
  </si>
  <si>
    <t>係数2</t>
    <rPh sb="0" eb="2">
      <t>ケイスウ</t>
    </rPh>
    <phoneticPr fontId="9"/>
  </si>
  <si>
    <t>ガL1</t>
    <phoneticPr fontId="9"/>
  </si>
  <si>
    <t>ガL4</t>
    <phoneticPr fontId="9"/>
  </si>
  <si>
    <t>ガL3</t>
    <phoneticPr fontId="9"/>
  </si>
  <si>
    <t>軽新長</t>
    <phoneticPr fontId="9"/>
  </si>
  <si>
    <t>軽新長1</t>
    <phoneticPr fontId="9"/>
  </si>
  <si>
    <t>軽ポ</t>
    <phoneticPr fontId="9"/>
  </si>
  <si>
    <t>軽ポポ</t>
    <phoneticPr fontId="9"/>
  </si>
  <si>
    <t>軽3</t>
    <phoneticPr fontId="9"/>
  </si>
  <si>
    <t>ハ</t>
    <phoneticPr fontId="9"/>
  </si>
  <si>
    <t>Pハ</t>
    <phoneticPr fontId="9"/>
  </si>
  <si>
    <t>電</t>
    <rPh sb="0" eb="1">
      <t>デン</t>
    </rPh>
    <phoneticPr fontId="9"/>
  </si>
  <si>
    <t>燃電</t>
    <rPh sb="0" eb="1">
      <t>ネン</t>
    </rPh>
    <rPh sb="1" eb="2">
      <t>デン</t>
    </rPh>
    <phoneticPr fontId="9"/>
  </si>
  <si>
    <t>営業所番号</t>
    <rPh sb="0" eb="3">
      <t>エイギョウショ</t>
    </rPh>
    <rPh sb="3" eb="5">
      <t>バンゴウ</t>
    </rPh>
    <phoneticPr fontId="9"/>
  </si>
  <si>
    <t>１　特定事業者の概要</t>
    <phoneticPr fontId="16"/>
  </si>
  <si>
    <t>特定事業者の名称</t>
    <rPh sb="0" eb="2">
      <t>トクテイ</t>
    </rPh>
    <rPh sb="2" eb="5">
      <t>ジギョウシャ</t>
    </rPh>
    <rPh sb="6" eb="7">
      <t>メイ</t>
    </rPh>
    <rPh sb="7" eb="8">
      <t>ショウ</t>
    </rPh>
    <phoneticPr fontId="16"/>
  </si>
  <si>
    <t>特定事業者の所在地</t>
    <rPh sb="6" eb="9">
      <t>ショザイチ</t>
    </rPh>
    <phoneticPr fontId="16"/>
  </si>
  <si>
    <t>特定事業者に該当
することとなった日</t>
    <rPh sb="0" eb="2">
      <t>トクテイ</t>
    </rPh>
    <rPh sb="2" eb="5">
      <t>ジギョウシャ</t>
    </rPh>
    <rPh sb="6" eb="8">
      <t>ガイトウ</t>
    </rPh>
    <rPh sb="17" eb="18">
      <t>ヒ</t>
    </rPh>
    <phoneticPr fontId="16"/>
  </si>
  <si>
    <t>使用する自動車の台数</t>
    <rPh sb="0" eb="2">
      <t>シヨウ</t>
    </rPh>
    <rPh sb="4" eb="7">
      <t>ジ</t>
    </rPh>
    <rPh sb="8" eb="10">
      <t>ダイスウ</t>
    </rPh>
    <phoneticPr fontId="16"/>
  </si>
  <si>
    <t>２　基本方針</t>
    <rPh sb="2" eb="4">
      <t>キホン</t>
    </rPh>
    <rPh sb="4" eb="6">
      <t>ホウシン</t>
    </rPh>
    <phoneticPr fontId="16"/>
  </si>
  <si>
    <r>
      <t>CO</t>
    </r>
    <r>
      <rPr>
        <vertAlign val="subscript"/>
        <sz val="11"/>
        <rFont val="ＭＳ 明朝"/>
        <family val="1"/>
        <charset val="128"/>
      </rPr>
      <t>2</t>
    </r>
    <r>
      <rPr>
        <sz val="11"/>
        <rFont val="ＭＳ 明朝"/>
        <family val="1"/>
        <charset val="128"/>
      </rPr>
      <t>排出量</t>
    </r>
    <rPh sb="3" eb="6">
      <t>ハイシュツリョウ</t>
    </rPh>
    <phoneticPr fontId="9"/>
  </si>
  <si>
    <t>実績排出量(t)</t>
    <rPh sb="0" eb="2">
      <t>ジッセキ</t>
    </rPh>
    <rPh sb="2" eb="4">
      <t>ハイシュツ</t>
    </rPh>
    <rPh sb="4" eb="5">
      <t>リョウ</t>
    </rPh>
    <phoneticPr fontId="9"/>
  </si>
  <si>
    <t>目標（計画期間平均排出量）(t)</t>
    <phoneticPr fontId="9"/>
  </si>
  <si>
    <t>NOx排出量</t>
    <rPh sb="3" eb="6">
      <t>ハイシュツリョウ</t>
    </rPh>
    <phoneticPr fontId="9"/>
  </si>
  <si>
    <t>PM排出量</t>
    <rPh sb="2" eb="5">
      <t>ハイシュツリョウ</t>
    </rPh>
    <phoneticPr fontId="9"/>
  </si>
  <si>
    <t>計画事項</t>
    <rPh sb="0" eb="2">
      <t>ケイカク</t>
    </rPh>
    <rPh sb="2" eb="3">
      <t>ジ</t>
    </rPh>
    <rPh sb="3" eb="4">
      <t>コウ</t>
    </rPh>
    <phoneticPr fontId="16"/>
  </si>
  <si>
    <t>エコドライブ
に関する対策</t>
    <rPh sb="8" eb="9">
      <t>カン</t>
    </rPh>
    <rPh sb="11" eb="13">
      <t>タイサク</t>
    </rPh>
    <phoneticPr fontId="16"/>
  </si>
  <si>
    <t>実績</t>
    <rPh sb="0" eb="2">
      <t>ジッセキ</t>
    </rPh>
    <phoneticPr fontId="16"/>
  </si>
  <si>
    <t>使用
台数</t>
    <rPh sb="0" eb="2">
      <t>シヨウ</t>
    </rPh>
    <rPh sb="3" eb="5">
      <t>ダイスウ</t>
    </rPh>
    <phoneticPr fontId="9"/>
  </si>
  <si>
    <t>対象車両台数</t>
    <rPh sb="0" eb="6">
      <t>タイショウシャリョウダイスウ</t>
    </rPh>
    <phoneticPr fontId="9"/>
  </si>
  <si>
    <t>特定低公害・
低燃費車区分</t>
    <rPh sb="0" eb="2">
      <t>トクテイ</t>
    </rPh>
    <rPh sb="2" eb="5">
      <t>テイコウガイ</t>
    </rPh>
    <rPh sb="7" eb="10">
      <t>テイネンピ</t>
    </rPh>
    <rPh sb="10" eb="11">
      <t>シャ</t>
    </rPh>
    <rPh sb="11" eb="13">
      <t>クブン</t>
    </rPh>
    <phoneticPr fontId="9"/>
  </si>
  <si>
    <t>軽油SKG-FEC90</t>
  </si>
  <si>
    <t>軽油SKG-BE640J</t>
  </si>
  <si>
    <t>【2】</t>
  </si>
  <si>
    <t>軽油QPG-RU1ESBJ</t>
  </si>
  <si>
    <t>軽油QPG-EXD77BG</t>
  </si>
  <si>
    <t>軽油QPG-EXD77BL</t>
  </si>
  <si>
    <t>ガソHBD-LA700V</t>
  </si>
  <si>
    <t>備考</t>
    <rPh sb="0" eb="2">
      <t>ビコウ</t>
    </rPh>
    <phoneticPr fontId="9"/>
  </si>
  <si>
    <t>2020/4/1時点</t>
    <rPh sb="8" eb="10">
      <t>ジテン</t>
    </rPh>
    <phoneticPr fontId="9"/>
  </si>
  <si>
    <t>DAA-HC26</t>
    <phoneticPr fontId="9"/>
  </si>
  <si>
    <t>DAA-NTP10</t>
    <phoneticPr fontId="9"/>
  </si>
  <si>
    <t>３５条リスト登録あり</t>
    <rPh sb="2" eb="3">
      <t>ジョウ</t>
    </rPh>
    <rPh sb="6" eb="8">
      <t>トウロク</t>
    </rPh>
    <phoneticPr fontId="9"/>
  </si>
  <si>
    <t>6AA-NTP10</t>
    <phoneticPr fontId="9"/>
  </si>
  <si>
    <t>点検表７</t>
    <rPh sb="0" eb="3">
      <t>テンケンヒョウ</t>
    </rPh>
    <phoneticPr fontId="9"/>
  </si>
  <si>
    <t>点検表６</t>
    <rPh sb="0" eb="3">
      <t>テンケンヒョウ</t>
    </rPh>
    <phoneticPr fontId="9"/>
  </si>
  <si>
    <t>環境性能の高いUDタクシー</t>
    <rPh sb="0" eb="2">
      <t>カンキョウ</t>
    </rPh>
    <rPh sb="2" eb="4">
      <t>セイノウ</t>
    </rPh>
    <rPh sb="5" eb="6">
      <t>タカ</t>
    </rPh>
    <phoneticPr fontId="9"/>
  </si>
  <si>
    <t>　　　２　この用紙の記入に当たっては、小型特殊自動車、大型特殊自動車及び被けん引車を除くこと。</t>
    <rPh sb="19" eb="21">
      <t>コガタ</t>
    </rPh>
    <rPh sb="27" eb="29">
      <t>オオガタ</t>
    </rPh>
    <rPh sb="29" eb="31">
      <t>トクシュ</t>
    </rPh>
    <rPh sb="31" eb="34">
      <t>ジドウシャ</t>
    </rPh>
    <rPh sb="34" eb="35">
      <t>オヨ</t>
    </rPh>
    <rPh sb="36" eb="37">
      <t>ヒ</t>
    </rPh>
    <rPh sb="39" eb="40">
      <t>イン</t>
    </rPh>
    <rPh sb="40" eb="41">
      <t>シャ</t>
    </rPh>
    <phoneticPr fontId="9"/>
  </si>
  <si>
    <t>　　　</t>
    <phoneticPr fontId="9"/>
  </si>
  <si>
    <t>２　この用紙の記入に当たっては、小型特殊自動車、大型特殊自動車、被けん引車及び軽自動車を除くこと。</t>
    <rPh sb="4" eb="6">
      <t>ヨウシ</t>
    </rPh>
    <rPh sb="7" eb="9">
      <t>キニュウ</t>
    </rPh>
    <rPh sb="10" eb="11">
      <t>ア</t>
    </rPh>
    <rPh sb="16" eb="18">
      <t>コガタ</t>
    </rPh>
    <rPh sb="18" eb="20">
      <t>トクシュ</t>
    </rPh>
    <rPh sb="20" eb="22">
      <t>ジドウ</t>
    </rPh>
    <rPh sb="22" eb="23">
      <t>シャ</t>
    </rPh>
    <rPh sb="24" eb="26">
      <t>オオガタ</t>
    </rPh>
    <rPh sb="26" eb="28">
      <t>トクシュ</t>
    </rPh>
    <rPh sb="28" eb="31">
      <t>ジドウシャ</t>
    </rPh>
    <rPh sb="32" eb="33">
      <t>ヒ</t>
    </rPh>
    <rPh sb="35" eb="36">
      <t>イン</t>
    </rPh>
    <rPh sb="36" eb="37">
      <t>シャ</t>
    </rPh>
    <rPh sb="37" eb="38">
      <t>オヨ</t>
    </rPh>
    <rPh sb="39" eb="43">
      <t>ケイジドウシャ</t>
    </rPh>
    <rPh sb="44" eb="45">
      <t>ノゾ</t>
    </rPh>
    <phoneticPr fontId="9"/>
  </si>
  <si>
    <t>P</t>
    <phoneticPr fontId="9"/>
  </si>
  <si>
    <t>(名称）</t>
    <phoneticPr fontId="44"/>
  </si>
  <si>
    <t>(名称）</t>
    <rPh sb="1" eb="3">
      <t>メイショウ</t>
    </rPh>
    <phoneticPr fontId="44"/>
  </si>
  <si>
    <t>ハイDAA-ZWR80W</t>
  </si>
  <si>
    <t>軽油2PG-CD5AL</t>
  </si>
  <si>
    <t>軽油2PG-CD5BL</t>
  </si>
  <si>
    <t>軽油2PG-CD5CL</t>
  </si>
  <si>
    <t>軽油2PG-CD5BA</t>
  </si>
  <si>
    <t>軽油2PG-CD5CA</t>
  </si>
  <si>
    <t>軽油2PG-CD5CE</t>
  </si>
  <si>
    <t>軽油2PG-CW5AL</t>
  </si>
  <si>
    <t>軽油2PG-CW5BL</t>
  </si>
  <si>
    <t>軽油2PG-CW5CL</t>
  </si>
  <si>
    <t>軽油2PG-CW5CA</t>
  </si>
  <si>
    <t>軽油2PG-CX5BL</t>
  </si>
  <si>
    <t>軽油2PG-CX5BA</t>
  </si>
  <si>
    <t>軽油2PG-CG5AA</t>
  </si>
  <si>
    <t>軽油2PG-CG5BL</t>
  </si>
  <si>
    <t>軽油2PG-CG5CL</t>
  </si>
  <si>
    <t>軽油2PG-CG5BA</t>
  </si>
  <si>
    <t>軽油2PG-CG5CA</t>
  </si>
  <si>
    <t>軽油2PG-CG5BE</t>
  </si>
  <si>
    <t>軽油2PG-CG5CE</t>
  </si>
  <si>
    <t>軽油2PG-FU74HY</t>
  </si>
  <si>
    <t>軽油2PG-FU75HZ</t>
  </si>
  <si>
    <t>軽油2PG-FV74HZ</t>
  </si>
  <si>
    <t>軽油2PG-FY70HY</t>
  </si>
  <si>
    <t>軽油2PG-FY74HY</t>
  </si>
  <si>
    <t>軽油2PG-FS74HY</t>
  </si>
  <si>
    <t>軽油2PG-FS75HY</t>
  </si>
  <si>
    <t>軽油2PG-FS75HZ</t>
  </si>
  <si>
    <t>軽油2PG-FU70GY</t>
  </si>
  <si>
    <t>軽油2PG-FU74GY</t>
  </si>
  <si>
    <t>軽油2PG-FU74GZ</t>
  </si>
  <si>
    <t>軽油2PG-FU75GZ</t>
  </si>
  <si>
    <t>軽油2PG-FV70GX</t>
  </si>
  <si>
    <t>軽油2PG-FV70GY</t>
  </si>
  <si>
    <t>軽油2PG-FV70GZ</t>
  </si>
  <si>
    <t>軽油2PG-FV74GZ</t>
  </si>
  <si>
    <t>軽油2PG-FY70GY</t>
  </si>
  <si>
    <t>軽油2PG-FY74GY</t>
  </si>
  <si>
    <t>軽油2PG-FS74GY</t>
  </si>
  <si>
    <t>軽油2PG-FS75GY</t>
  </si>
  <si>
    <t>軽油2PG-FS74GZ</t>
  </si>
  <si>
    <t>軽油2PG-FS75GZ</t>
  </si>
  <si>
    <t>軽油2PG-FS1EJA</t>
  </si>
  <si>
    <t>軽油2PG-FS1EHA</t>
  </si>
  <si>
    <t>軽油2PG-FS1EHG</t>
  </si>
  <si>
    <t>軽油2PG-FS1EHJ</t>
  </si>
  <si>
    <t>軽油2PG-FR1EHA</t>
  </si>
  <si>
    <t>軽油2PG-FR1EHG</t>
  </si>
  <si>
    <t>軽油2PG-FR1EHJ</t>
  </si>
  <si>
    <t>軽油2PG-FW1EHG</t>
  </si>
  <si>
    <t>軽油2PG-FW1EHJ</t>
  </si>
  <si>
    <t>軽油2PG-FS1AGA</t>
  </si>
  <si>
    <t>軽油2PG-FS1AJA</t>
  </si>
  <si>
    <t>軽油2PG-FS1AHA</t>
  </si>
  <si>
    <t>軽油2PG-FS1AHG</t>
  </si>
  <si>
    <t>軽油2PG-FS1AHJ</t>
  </si>
  <si>
    <t>軽油2RG-FS1AHA</t>
  </si>
  <si>
    <t>軽油2RG-FS1AHG</t>
  </si>
  <si>
    <t>軽油2RG-FS1AHJ</t>
  </si>
  <si>
    <t>軽油2PG-FQ1AJG</t>
  </si>
  <si>
    <t>軽油2PG-FQ1AJJ</t>
  </si>
  <si>
    <t>軽油2PG-FR1AGA</t>
  </si>
  <si>
    <t>軽油2PG-FR1AJA</t>
  </si>
  <si>
    <t>軽油2PG-FR1AJG</t>
  </si>
  <si>
    <t>軽油2PG-FR1AHA</t>
  </si>
  <si>
    <t>軽油2PG-FR1AHG</t>
  </si>
  <si>
    <t>軽油2PG-FR1AHJ</t>
  </si>
  <si>
    <t>軽油2RG-FR1AJG</t>
  </si>
  <si>
    <t>軽油2RG-FR1AHA</t>
  </si>
  <si>
    <t>軽油2RG-FR1AHG</t>
  </si>
  <si>
    <t>軽油2RG-FR1AHJ</t>
  </si>
  <si>
    <t>軽油2PG-FW1AJG</t>
  </si>
  <si>
    <t>軽油2PG-FW1AJJ</t>
  </si>
  <si>
    <t>軽油2PG-FW1AHG</t>
  </si>
  <si>
    <t>軽油2PG-FW1AHJ</t>
  </si>
  <si>
    <t>軽油2RG-FW1AJG</t>
  </si>
  <si>
    <t>軽油2RG-FW1AJJ</t>
  </si>
  <si>
    <t>軽油2RG-FW1AHG</t>
  </si>
  <si>
    <t>軽油2RG-FW1AHJ</t>
  </si>
  <si>
    <t>軽油2PG-FN1AGA</t>
  </si>
  <si>
    <t>軽油2PG-FN1AGG</t>
  </si>
  <si>
    <t>軽油2PG-FN1AJA</t>
  </si>
  <si>
    <t>軽油2PG-FN1AJG</t>
  </si>
  <si>
    <t>軽油2PG-FH1AGA</t>
  </si>
  <si>
    <t>軽油2PG-FH1AGG</t>
  </si>
  <si>
    <t>軽油2PG-FC2ABA</t>
  </si>
  <si>
    <t>軽油2PG-FC2ABG</t>
  </si>
  <si>
    <t>軽油2PG-FD2ABA</t>
  </si>
  <si>
    <t>軽油2PG-FD2ABG</t>
  </si>
  <si>
    <t>軽油2PG-FD2ABJ</t>
  </si>
  <si>
    <t>軽油2PG-GC2ABA</t>
  </si>
  <si>
    <t>軽油2PG-GC2ABG</t>
  </si>
  <si>
    <t>軽油2PG-GD2ABA</t>
  </si>
  <si>
    <t>軽油2PG-GD2ABG</t>
  </si>
  <si>
    <t>軽油2PG-GX2ABA</t>
  </si>
  <si>
    <t>軽油2PG-FJ2ABA</t>
  </si>
  <si>
    <t>軽油2PG-FJ2ABG</t>
  </si>
  <si>
    <t>軽油2PG-FE2ABA</t>
  </si>
  <si>
    <t>軽油2PG-FE2ABG</t>
  </si>
  <si>
    <t>軽油2TG-MS06GP</t>
  </si>
  <si>
    <t>軽油2PG-FEBM0</t>
  </si>
  <si>
    <t>軽油2PG-FEC90</t>
  </si>
  <si>
    <t>軽油2RG-FEC90</t>
  </si>
  <si>
    <t>軽油2PG-FED90</t>
  </si>
  <si>
    <t>軽油2RG-FED90</t>
  </si>
  <si>
    <t>軽油2RG-RU1ESDA</t>
  </si>
  <si>
    <t>軽油2TG-RU1ASDA</t>
  </si>
  <si>
    <t>ハイ2SG-HL2ANBP</t>
  </si>
  <si>
    <t>ハイ2SG-HL2ASBP</t>
  </si>
  <si>
    <t>軽油2TG-KV290N2</t>
  </si>
  <si>
    <t>軽油2PG-KV290N2</t>
  </si>
  <si>
    <t>軽油2TG-KV290Q2</t>
  </si>
  <si>
    <t>軽油2PG-KV290Q2</t>
  </si>
  <si>
    <t>軽油2RG-BRR90S1</t>
  </si>
  <si>
    <t>軽油2PG-BRR90S1</t>
  </si>
  <si>
    <t>軽油2RG-BRR90S2</t>
  </si>
  <si>
    <t>軽油2PG-BRR90S2</t>
  </si>
  <si>
    <t>軽油2RG-BRR90T2</t>
  </si>
  <si>
    <t>軽油2PG-BRR90T2</t>
  </si>
  <si>
    <t>軽油2RG-BSR90S2</t>
  </si>
  <si>
    <t>軽油2PG-BSR90S2</t>
  </si>
  <si>
    <t>軽油2RG-BSR90T2</t>
  </si>
  <si>
    <t>軽油2PG-BSR90T2</t>
  </si>
  <si>
    <t>軽油2RG-BTR90U2</t>
  </si>
  <si>
    <t>軽油2PG-BTR90U2</t>
  </si>
  <si>
    <t>軽油2RG-BTR90V2</t>
  </si>
  <si>
    <t>軽油2PG-BTR90V2</t>
  </si>
  <si>
    <t>軽油2RG-BRS90S2</t>
  </si>
  <si>
    <t>軽油2PG-BRS90S2</t>
  </si>
  <si>
    <t>軽油2RG-BSS90S2</t>
  </si>
  <si>
    <t>軽油2PG-BSS90S2</t>
  </si>
  <si>
    <t>軽油2RG-FRR90S1</t>
  </si>
  <si>
    <t>軽油2PG-FRR90S1</t>
  </si>
  <si>
    <t>軽油2RG-FRR90S2</t>
  </si>
  <si>
    <t>軽油2PG-FRR90S2</t>
  </si>
  <si>
    <t>軽油2RG-FRR90T2</t>
  </si>
  <si>
    <t>軽油2PG-FRR90T2</t>
  </si>
  <si>
    <t>軽油2RG-FSR90S2</t>
  </si>
  <si>
    <t>軽油2PG-FSR90S2</t>
  </si>
  <si>
    <t>軽油2RG-FSR90T2</t>
  </si>
  <si>
    <t>軽油2PG-FSR90T2</t>
  </si>
  <si>
    <t>軽油2RG-FTR90U2</t>
  </si>
  <si>
    <t>軽油2PG-FTR90U2</t>
  </si>
  <si>
    <t>軽油2RG-FTR90V2</t>
  </si>
  <si>
    <t>軽油2PG-FTR90V2</t>
  </si>
  <si>
    <t>軽油2RG-FRS90S2</t>
  </si>
  <si>
    <t>軽油2PG-FRS90S2</t>
  </si>
  <si>
    <t>軽油2RG-FSS90S2</t>
  </si>
  <si>
    <t>軽油2PG-FSS90S2</t>
  </si>
  <si>
    <t>軽油2PG-CXM77C</t>
  </si>
  <si>
    <t>軽油2PG-CYM77CM</t>
  </si>
  <si>
    <t>軽油2PG-CYM77CZ</t>
  </si>
  <si>
    <t>軽油2PG-CYM77C</t>
  </si>
  <si>
    <t>軽油2PG-CYL77CM</t>
  </si>
  <si>
    <t>軽油2PG-CYL77CZ</t>
  </si>
  <si>
    <t>軽油2PG-CYL77C</t>
  </si>
  <si>
    <t>軽油2PG-CYL77CA</t>
  </si>
  <si>
    <t>軽油2PG-CXZ77CT</t>
  </si>
  <si>
    <t>軽油2PG-CYZ77CM</t>
  </si>
  <si>
    <t>軽油2PG-CYZ77C</t>
  </si>
  <si>
    <t>軽油2PG-CYZ77CJ</t>
  </si>
  <si>
    <t>軽油2PG-CYY77C</t>
  </si>
  <si>
    <t>軽油2PG-CXY77CJ</t>
  </si>
  <si>
    <t>軽油2PG-CYY77CJ</t>
  </si>
  <si>
    <t>軽油2PG-CYY77CY</t>
  </si>
  <si>
    <t>軽油2PG-CVR77C</t>
  </si>
  <si>
    <t>軽油2PG-CXG77C</t>
  </si>
  <si>
    <t>軽油2PG-CXE77C</t>
  </si>
  <si>
    <t>軽油2PG-CYE77CZ</t>
  </si>
  <si>
    <t>軽油2PG-CYH77C</t>
  </si>
  <si>
    <t>軽油2PG-CYJ77CL</t>
  </si>
  <si>
    <t>軽油2PG-CYJ77CZ</t>
  </si>
  <si>
    <t>軽油2PG-CYJ77C</t>
  </si>
  <si>
    <t>軽油2PG-CYJ77CA</t>
  </si>
  <si>
    <t>軽油2TG-LV290N2</t>
  </si>
  <si>
    <t>軽油2PG-LV290N2</t>
  </si>
  <si>
    <t>軽油2TG-LV290Q2</t>
  </si>
  <si>
    <t>軽油2PG-LV290Q2</t>
  </si>
  <si>
    <t>軽油2RG-RU1ESDJ</t>
  </si>
  <si>
    <t>軽油2TG-RU1ASDJ</t>
  </si>
  <si>
    <t>ハイ2SG-HL2ANBD</t>
  </si>
  <si>
    <t>ハイ2SG-HL2ASBD</t>
  </si>
  <si>
    <t>軽油2PG-FG2ABA</t>
  </si>
  <si>
    <t>軽油2PG-GK5AAB</t>
  </si>
  <si>
    <t>軽油2PG-GK5AAD</t>
  </si>
  <si>
    <t>軽油2PG-GK5AAE</t>
  </si>
  <si>
    <t>軽油2PG-GK5AAK</t>
  </si>
  <si>
    <t>軽油2PG-BVR90U2</t>
  </si>
  <si>
    <t>軽油2RG-BTS90S2</t>
  </si>
  <si>
    <t>軽油2PG-BTS90S2</t>
  </si>
  <si>
    <t>軽油2PG-FVR90U2</t>
  </si>
  <si>
    <t>軽油2RG-FTS90S2</t>
  </si>
  <si>
    <t>軽油2PG-FTS90S2</t>
  </si>
  <si>
    <t>軽油2RG-FP74HDR</t>
  </si>
  <si>
    <t>軽油2RG-FP74HER</t>
  </si>
  <si>
    <t>軽油2RG-FP74HGR</t>
  </si>
  <si>
    <t>軽油2PG-FV74HJR</t>
  </si>
  <si>
    <t>軽油2PG-FP74GGR</t>
  </si>
  <si>
    <t>軽油2PG-MP38FK</t>
  </si>
  <si>
    <t>軽油2PG-MP38FM</t>
  </si>
  <si>
    <t>軽油2PG-MP35FK</t>
  </si>
  <si>
    <t>軽油2PG-MP35FM</t>
  </si>
  <si>
    <t>軽油2PG-MP35FP</t>
  </si>
  <si>
    <t>軽油2PG-FEB90</t>
  </si>
  <si>
    <t>軽油2RG-FEB90</t>
  </si>
  <si>
    <t>ハイDAA-MK53S</t>
  </si>
  <si>
    <t>軽油2RG-NKR88YN</t>
  </si>
  <si>
    <t>軽油2PG-NKR88YN</t>
  </si>
  <si>
    <t>軽油2RG-NPR88YN</t>
  </si>
  <si>
    <t>軽油2PG-NPR88YN</t>
  </si>
  <si>
    <t>軽油2PG-EXR77CE</t>
  </si>
  <si>
    <t>軽油2PG-EXR77CG</t>
  </si>
  <si>
    <t>軽油2PG-EXD77CD</t>
  </si>
  <si>
    <t>軽油2PG-EXD77CG</t>
  </si>
  <si>
    <t>軽油2PG-EXD77CL</t>
  </si>
  <si>
    <t>軽油2PG-EXY77CK</t>
  </si>
  <si>
    <t>軽油2PG-EXD52CD</t>
  </si>
  <si>
    <t>軽油2PG-EXD52CE</t>
  </si>
  <si>
    <t>軽油2PG-EXD52CG</t>
  </si>
  <si>
    <t>軽油2PG-EXZ52CK</t>
  </si>
  <si>
    <t>軽油2PG-EXY52CK</t>
  </si>
  <si>
    <t>ハイDAA-MM53S</t>
  </si>
  <si>
    <t>電気ZAA-HD4W</t>
  </si>
  <si>
    <t>ハイDAA-SNE12</t>
  </si>
  <si>
    <t>軽油2PG-SH1ADGG</t>
  </si>
  <si>
    <t>軽油2PG-SH1AGGG</t>
  </si>
  <si>
    <t>軽油2PG-SH1AHGG</t>
  </si>
  <si>
    <t>軽油2PG-SH1ALGG</t>
  </si>
  <si>
    <t>軽油2PG-SH1EDGG</t>
  </si>
  <si>
    <t>軽油2PG-SH1EDGJ</t>
  </si>
  <si>
    <t>軽油2PG-SH1EEGG</t>
  </si>
  <si>
    <t>軽油2PG-SH1EGGG</t>
  </si>
  <si>
    <t>軽油2PG-SH1EGGJ</t>
  </si>
  <si>
    <t>軽油2PG-SS1EKGA</t>
  </si>
  <si>
    <t>軽油2PG-SS1EKGG</t>
  </si>
  <si>
    <t>ガソDBA-LA550S</t>
  </si>
  <si>
    <t>ハイTSG-XKU702</t>
  </si>
  <si>
    <t>ハイTSG-XKU712</t>
  </si>
  <si>
    <t>ハイTSG-XKU722</t>
  </si>
  <si>
    <t>ハイ6AA-GWS224</t>
  </si>
  <si>
    <t>ハイ6AA-ZWE211H</t>
  </si>
  <si>
    <t>ハイDAA-UWG60</t>
  </si>
  <si>
    <t>ハイDAA-MB46S</t>
  </si>
  <si>
    <t>軽油2PG-FU70HY</t>
  </si>
  <si>
    <t>軽油2PG-FU74HZ</t>
  </si>
  <si>
    <t>軽油2PG-FV70HX</t>
  </si>
  <si>
    <t>軽油2PG-FV70HY</t>
  </si>
  <si>
    <t>軽油2PG-FV70HZ</t>
  </si>
  <si>
    <t>軽油2PG-FS70HZ</t>
  </si>
  <si>
    <t>軽油2PG-FS74HZ</t>
  </si>
  <si>
    <t>ハイ6AA-NHP170G</t>
  </si>
  <si>
    <t>ハイ6AA-AXZH10</t>
  </si>
  <si>
    <t>ハイ6AA-MZAH10</t>
  </si>
  <si>
    <t>ハイ6AA-MZAH15</t>
  </si>
  <si>
    <t>ハイ6AA-RP5</t>
  </si>
  <si>
    <t>ハイ6AA-RC4</t>
  </si>
  <si>
    <t>ガソHBD-JJ1</t>
  </si>
  <si>
    <t>プラ6LA-ZC5</t>
  </si>
  <si>
    <t>軽油2PG-FK61N</t>
  </si>
  <si>
    <t>軽油2PG-FK64N</t>
  </si>
  <si>
    <t>軽油2PG-FK71N</t>
  </si>
  <si>
    <t>軽油2PG-FK74N</t>
  </si>
  <si>
    <t>軽油2RG-NLR88AR</t>
  </si>
  <si>
    <t>軽油2RG-NMR88R</t>
  </si>
  <si>
    <t>軽油2RG-NMR88AR</t>
  </si>
  <si>
    <t>軽油2RG-NNR88AR</t>
  </si>
  <si>
    <t>軽油2RG-NPR88AR</t>
  </si>
  <si>
    <t>軽油2RG-NLR88N</t>
  </si>
  <si>
    <t>軽油2RG-NLR88AN</t>
  </si>
  <si>
    <t>軽油2RG-NMR88N</t>
  </si>
  <si>
    <t>軽油2RG-NMR88AN</t>
  </si>
  <si>
    <t>軽油2RG-NNR88N</t>
  </si>
  <si>
    <t>軽油2RG-NNR88AN</t>
  </si>
  <si>
    <t>軽油2RG-NPR88N</t>
  </si>
  <si>
    <t>軽油2RG-NPR88AN</t>
  </si>
  <si>
    <t>軽油2TG-MS96GP</t>
  </si>
  <si>
    <t>軽油2PG-CD4BA</t>
  </si>
  <si>
    <t>軽油2PG-CD4CA</t>
  </si>
  <si>
    <t>軽油2PG-CW4AL</t>
  </si>
  <si>
    <t>軽油2PG-CG4CA</t>
  </si>
  <si>
    <t>軽油2RG-NJR88A</t>
  </si>
  <si>
    <t>軽油2RG-NJR88AD</t>
  </si>
  <si>
    <t>軽油2RG-NKR88A</t>
  </si>
  <si>
    <t>軽油2RG-NKR88AD</t>
  </si>
  <si>
    <t>軽油2RG-NKR88R</t>
  </si>
  <si>
    <t>軽油2RG-NKR88AR</t>
  </si>
  <si>
    <t>軽油2RG-NJR88N</t>
  </si>
  <si>
    <t>軽油2RG-NJR88AN</t>
  </si>
  <si>
    <t>軽油2RG-NKR88N</t>
  </si>
  <si>
    <t>軽油2RG-NKR88AN</t>
  </si>
  <si>
    <t>軽油2RG-NJS88A</t>
  </si>
  <si>
    <t>軽油2RG-NKS88A</t>
  </si>
  <si>
    <t>軽油2RG-NLS88AR</t>
  </si>
  <si>
    <t>軽油2RG-NMS88AR</t>
  </si>
  <si>
    <t>軽油2RG-NPS88AR</t>
  </si>
  <si>
    <t>軽油2RG-NJS88AN</t>
  </si>
  <si>
    <t>軽油2RG-NKS88AN</t>
  </si>
  <si>
    <t>軽油2RG-NLS88AN</t>
  </si>
  <si>
    <t>軽油2RG-NMS88AN</t>
  </si>
  <si>
    <t>軽油2RG-NNS88AN</t>
  </si>
  <si>
    <t>軽油2RG-NPS88AN</t>
  </si>
  <si>
    <t>電気TPG-NMR85N改</t>
  </si>
  <si>
    <t>電気TPG-NPR85AN改</t>
  </si>
  <si>
    <t>ハイ6AE-NHP160V</t>
  </si>
  <si>
    <t>ハイ6AA-GP7</t>
  </si>
  <si>
    <t>ハイ6AA-GP8</t>
  </si>
  <si>
    <t>電気ZAA-8P00</t>
  </si>
  <si>
    <t>軽油2RG-XZC605</t>
  </si>
  <si>
    <t>軽油2RG-XZU605</t>
  </si>
  <si>
    <t>軽油2RG-XZC645</t>
  </si>
  <si>
    <t>軽油2RG-XZC600D</t>
  </si>
  <si>
    <t>軽油2RG-XZU600D</t>
  </si>
  <si>
    <t>軽油2RG-XZU600H</t>
  </si>
  <si>
    <t>軽油2RG-XZU640</t>
  </si>
  <si>
    <t>軽油2RG-XZU650</t>
  </si>
  <si>
    <t>軽油2RG-XZU700</t>
  </si>
  <si>
    <t>軽油2RG-XZU702</t>
  </si>
  <si>
    <t>軽油2RG-XZC710</t>
  </si>
  <si>
    <t>軽油2RG-XZU720</t>
  </si>
  <si>
    <t>軽油2RG-XZU722</t>
  </si>
  <si>
    <t>軽油2RG-XZC630D</t>
  </si>
  <si>
    <t>軽油2RG-XZU600A</t>
  </si>
  <si>
    <t>軽油2RG-XZU605A</t>
  </si>
  <si>
    <t>ハイ2SG-XKC605</t>
  </si>
  <si>
    <t>ハイ2SG-XKU605</t>
  </si>
  <si>
    <t>ハイ2SG-XKU645</t>
  </si>
  <si>
    <t>ハイ2SG-XKU655</t>
  </si>
  <si>
    <t>ハイ2SG-XKU702</t>
  </si>
  <si>
    <t>ハイ2SG-XKU710</t>
  </si>
  <si>
    <t>ハイ2SG-XKU712</t>
  </si>
  <si>
    <t>ハイ2SG-XKU720</t>
  </si>
  <si>
    <t>ハイ2SG-XKU722</t>
  </si>
  <si>
    <t>ハイ2SG-XKU605A</t>
  </si>
  <si>
    <t>ハイ6AA-AXAH52</t>
  </si>
  <si>
    <t>ハイ6AA-AXAH54</t>
  </si>
  <si>
    <t>軽油2RG-AHR88A</t>
  </si>
  <si>
    <t>軽油2RG-AHS88A</t>
  </si>
  <si>
    <t>軽油2RG-AHR88AN</t>
  </si>
  <si>
    <t>軽油2RG-AHS88AN</t>
  </si>
  <si>
    <t>軽油2RG-FEA2W</t>
  </si>
  <si>
    <t>軽油2RG-FEB2W</t>
  </si>
  <si>
    <t>軽油2RG-FEAVW</t>
  </si>
  <si>
    <t>軽油2RG-FEB5W</t>
  </si>
  <si>
    <t>軽油2RG-FBA2W</t>
  </si>
  <si>
    <t>軽油2RG-FDA2W</t>
  </si>
  <si>
    <t>軽油2RG-FBAVW</t>
  </si>
  <si>
    <t>軽油2RG-FDA5W</t>
  </si>
  <si>
    <t>軽油2RG-FBA3W</t>
  </si>
  <si>
    <t>軽油2RG-FBA6W</t>
  </si>
  <si>
    <t>軽油2RG-FDA4W</t>
  </si>
  <si>
    <t>軽油2RG-FDA6W</t>
  </si>
  <si>
    <t>軽油2RG-FGA2W</t>
  </si>
  <si>
    <t>軽油2RG-FGA5W</t>
  </si>
  <si>
    <t>軽油2RG-FEA8W</t>
  </si>
  <si>
    <t>軽油2RG-FEB8W</t>
  </si>
  <si>
    <t>軽油2RG-FBA20</t>
  </si>
  <si>
    <t>軽油2RG-FBA30</t>
  </si>
  <si>
    <t>軽油2RG-FBA60</t>
  </si>
  <si>
    <t>軽油2RG-FBAV0</t>
  </si>
  <si>
    <t>軽油2RG-FDA20</t>
  </si>
  <si>
    <t>軽油2RG-FDA40</t>
  </si>
  <si>
    <t>軽油2RG-FDA50</t>
  </si>
  <si>
    <t>軽油2RG-FDA60</t>
  </si>
  <si>
    <t>軽油2RG-FEA20</t>
  </si>
  <si>
    <t>軽油2RG-FEA80</t>
  </si>
  <si>
    <t>軽油2RG-FEAV0</t>
  </si>
  <si>
    <t>軽油2RG-FEB20</t>
  </si>
  <si>
    <t>軽油2RG-FEB50</t>
  </si>
  <si>
    <t>軽油2RG-FEB80</t>
  </si>
  <si>
    <t>軽油2RG-FEBS0</t>
  </si>
  <si>
    <t>軽油2RG-FECS0</t>
  </si>
  <si>
    <t>軽油2RG-FEDS0</t>
  </si>
  <si>
    <t>軽油2RG-FGA20</t>
  </si>
  <si>
    <t>軽油2RG-FGA50</t>
  </si>
  <si>
    <t>軽油2RG-FGB70</t>
  </si>
  <si>
    <t>軽油2TG-FBA00</t>
  </si>
  <si>
    <t>軽油2TG-FDA00</t>
  </si>
  <si>
    <t>軽油2RG-XZC605M</t>
  </si>
  <si>
    <t>軽油2RG-XZU605M</t>
  </si>
  <si>
    <t>軽油2RG-XZC645M</t>
  </si>
  <si>
    <t>軽油2RG-XZC600T</t>
  </si>
  <si>
    <t>軽油2RG-XZU600T</t>
  </si>
  <si>
    <t>軽油2RG-XZU600E</t>
  </si>
  <si>
    <t>軽油2RG-XZU640M</t>
  </si>
  <si>
    <t>軽油2RG-XZU650M</t>
  </si>
  <si>
    <t>軽油2RG-XZU700M</t>
  </si>
  <si>
    <t>軽油2RG-XZU702M</t>
  </si>
  <si>
    <t>軽油2RG-XZC710M</t>
  </si>
  <si>
    <t>軽油2RG-XZU720M</t>
  </si>
  <si>
    <t>軽油2RG-XZU722M</t>
  </si>
  <si>
    <t>軽油2RG-XZC630T</t>
  </si>
  <si>
    <t>軽油2RG-XZU600X</t>
  </si>
  <si>
    <t>軽油2RG-XZU605X</t>
  </si>
  <si>
    <t>ハイ2SG-XKC605M</t>
  </si>
  <si>
    <t>ハイ2SG-XKU605M</t>
  </si>
  <si>
    <t>ハイ2SG-XKU645M</t>
  </si>
  <si>
    <t>ハイ2SG-XKU655M</t>
  </si>
  <si>
    <t>ハイ2SG-XKU702M</t>
  </si>
  <si>
    <t>ハイ2SG-XKU710M</t>
  </si>
  <si>
    <t>ハイ2SG-XKU712M</t>
  </si>
  <si>
    <t>ハイ2SG-XKU720M</t>
  </si>
  <si>
    <t>ハイ2SG-XKU722M</t>
  </si>
  <si>
    <t>ハイ2SG-XKU605X</t>
  </si>
  <si>
    <t>ハイ2SG-FR1AHH</t>
  </si>
  <si>
    <t>ハイ2SG-FR1AHS</t>
  </si>
  <si>
    <t>ハイ2SG-FW1AHH</t>
  </si>
  <si>
    <t>ハイ2SG-FW1AHS</t>
  </si>
  <si>
    <t>軽油2TG-KV290N3</t>
  </si>
  <si>
    <t>軽油2PG-KV290N3</t>
  </si>
  <si>
    <t>軽油2TG-KV290Q3</t>
  </si>
  <si>
    <t>軽油2PG-KV290Q3</t>
  </si>
  <si>
    <t>軽油2RG-FEA2Y</t>
  </si>
  <si>
    <t>軽油2RG-FEB2Y</t>
  </si>
  <si>
    <t>軽油2RG-FEAVY</t>
  </si>
  <si>
    <t>軽油2RG-FEB5Y</t>
  </si>
  <si>
    <t>軽油2RG-FBA2Y</t>
  </si>
  <si>
    <t>軽油2RG-FDA2Y</t>
  </si>
  <si>
    <t>軽油2RG-FBAVY</t>
  </si>
  <si>
    <t>軽油2RG-FDA5Y</t>
  </si>
  <si>
    <t>軽油2RG-FBA3Y</t>
  </si>
  <si>
    <t>軽油2RG-FBA6Y</t>
  </si>
  <si>
    <t>軽油2RG-FDA4Y</t>
  </si>
  <si>
    <t>軽油2RG-FDA6Y</t>
  </si>
  <si>
    <t>軽油2RG-FGB7Y</t>
  </si>
  <si>
    <t>軽油2RG-FEBSY</t>
  </si>
  <si>
    <t>軽油2RG-FECSY</t>
  </si>
  <si>
    <t>軽油2RG-FEDSY</t>
  </si>
  <si>
    <t>軽油2RG-NHR88A</t>
  </si>
  <si>
    <t>軽油2RG-NHS88A</t>
  </si>
  <si>
    <t>軽油2RG-NHR88AN</t>
  </si>
  <si>
    <t>軽油2RG-NHS88AN</t>
  </si>
  <si>
    <t>ハイ2SG-NJR88AN</t>
  </si>
  <si>
    <t>ハイ2SG-NKR88AN</t>
  </si>
  <si>
    <t>ハイ2SG-NLR88AN</t>
  </si>
  <si>
    <t>ハイ2SG-NMR88N</t>
  </si>
  <si>
    <t>ハイ2SG-NMR88AN</t>
  </si>
  <si>
    <t>ハイ2SG-NPR88AN</t>
  </si>
  <si>
    <t>軽油2TG-LV290N3</t>
  </si>
  <si>
    <t>軽油2PG-LV290N3</t>
  </si>
  <si>
    <t>軽油2TG-LV290Q3</t>
  </si>
  <si>
    <t>軽油2PG-LV290Q3</t>
  </si>
  <si>
    <t>ハイDAA-GYL26W</t>
  </si>
  <si>
    <t>ハイ6AA-ZWE211</t>
  </si>
  <si>
    <t>ハイ6AA-ZWE214</t>
  </si>
  <si>
    <t>ハイ6AA-ZWE211W</t>
  </si>
  <si>
    <t>ハイ6AA-ZWE214W</t>
  </si>
  <si>
    <t>ハイ6AA-GVF50</t>
  </si>
  <si>
    <t>ハイ6AA-ZYX11</t>
  </si>
  <si>
    <t>ハイDAA-HC27</t>
  </si>
  <si>
    <t>ハイDAA-HFC27</t>
  </si>
  <si>
    <t>ハイ6AA-GB7</t>
  </si>
  <si>
    <t>ハイ6AA-GB8</t>
  </si>
  <si>
    <t>軽油2PG-FK72N</t>
  </si>
  <si>
    <t>軽油2PG-FK62N</t>
  </si>
  <si>
    <t>軽油2PG-FK75N</t>
  </si>
  <si>
    <t>軽油2PG-FK65N</t>
  </si>
  <si>
    <t>軽油2RG-BE740E</t>
  </si>
  <si>
    <t>軽油2RG-BE740G</t>
  </si>
  <si>
    <t>軽油2RG-BE740J</t>
  </si>
  <si>
    <t>軽油2RG-BG740G</t>
  </si>
  <si>
    <t>軽油2RG-LKR88YN</t>
  </si>
  <si>
    <t>軽油2PG-LKR88YN</t>
  </si>
  <si>
    <t>軽油2RG-LPR88YN</t>
  </si>
  <si>
    <t>軽油2PG-LPR88YN</t>
  </si>
  <si>
    <t>軽油2RG-LLR88AR</t>
  </si>
  <si>
    <t>軽油2RG-LMR88R</t>
  </si>
  <si>
    <t>軽油2RG-LMR88AR</t>
  </si>
  <si>
    <t>軽油2RG-LNR88AR</t>
  </si>
  <si>
    <t>軽油2RG-LPR88AR</t>
  </si>
  <si>
    <t>軽油2RG-LLR88N</t>
  </si>
  <si>
    <t>軽油2RG-LLR88AN</t>
  </si>
  <si>
    <t>軽油2RG-LMR88N</t>
  </si>
  <si>
    <t>軽油2RG-LMR88AN</t>
  </si>
  <si>
    <t>軽油2RG-LNR88N</t>
  </si>
  <si>
    <t>軽油2RG-LNR88AN</t>
  </si>
  <si>
    <t>軽油2RG-LPR88N</t>
  </si>
  <si>
    <t>軽油2RG-LPR88AN</t>
  </si>
  <si>
    <t>軽油2RG-LJR88A</t>
  </si>
  <si>
    <t>軽油2RG-LJR88AD</t>
  </si>
  <si>
    <t>軽油2RG-LKR88A</t>
  </si>
  <si>
    <t>軽油2RG-LKR88AD</t>
  </si>
  <si>
    <t>軽油2RG-LKR88R</t>
  </si>
  <si>
    <t>軽油2RG-LKR88AR</t>
  </si>
  <si>
    <t>軽油2RG-LJR88N</t>
  </si>
  <si>
    <t>軽油2RG-LJR88AN</t>
  </si>
  <si>
    <t>軽油2RG-LKR88N</t>
  </si>
  <si>
    <t>軽油2RG-LKR88AN</t>
  </si>
  <si>
    <t>軽油2RG-LJS88A</t>
  </si>
  <si>
    <t>軽油2RG-LKS88A</t>
  </si>
  <si>
    <t>軽油2RG-LLS88AR</t>
  </si>
  <si>
    <t>軽油2RG-LMS88AR</t>
  </si>
  <si>
    <t>軽油2RG-LPS88AR</t>
  </si>
  <si>
    <t>軽油2RG-LJS88AN</t>
  </si>
  <si>
    <t>軽油2RG-LKS88AN</t>
  </si>
  <si>
    <t>軽油2RG-LLS88AN</t>
  </si>
  <si>
    <t>軽油2RG-LMS88AN</t>
  </si>
  <si>
    <t>軽油2RG-LNS88AN</t>
  </si>
  <si>
    <t>軽油2RG-LPS88AN</t>
  </si>
  <si>
    <t>軽油2RG-LHR88A</t>
  </si>
  <si>
    <t>軽油2RG-LHS88A</t>
  </si>
  <si>
    <t>軽油2RG-LHR88AN</t>
  </si>
  <si>
    <t>軽油2RG-LHS88AN</t>
  </si>
  <si>
    <t>ハイ6AA-AYH30W</t>
  </si>
  <si>
    <t>ハイ6AA-MXPH15</t>
  </si>
  <si>
    <t>ハイ6AA-NTP10</t>
  </si>
  <si>
    <t>ハイ6AA-P15</t>
  </si>
  <si>
    <t>軽油2RG-LV290N3</t>
  </si>
  <si>
    <t>軽油2RG-LV290Q3</t>
  </si>
  <si>
    <t>ハイ6AA-ZE4</t>
  </si>
  <si>
    <t>ハイ6AA-GR3</t>
  </si>
  <si>
    <t>ハイ6AA-GR4</t>
  </si>
  <si>
    <t>ハイ6AA-GR6</t>
  </si>
  <si>
    <t>ハイ6AA-GR8</t>
  </si>
  <si>
    <t>ハイ6AA-CV3</t>
  </si>
  <si>
    <t>軽油2RG-KV290N3</t>
  </si>
  <si>
    <t>軽油2RG-KV290Q3</t>
  </si>
  <si>
    <t>ガソ5BF-S403P</t>
  </si>
  <si>
    <t>ガソ5BF-S413P</t>
  </si>
  <si>
    <t>ハイ6AA-AXUH80</t>
  </si>
  <si>
    <t>ハイ6AA-AXUH85</t>
  </si>
  <si>
    <t>ハイ6AA-ZWR80G</t>
  </si>
  <si>
    <t>ハイ6AA-ZVW51</t>
  </si>
  <si>
    <t>ハイ6AA-ZVW55</t>
  </si>
  <si>
    <t>ガソ5BF-S403U</t>
  </si>
  <si>
    <t>ガソ5BF-S413U</t>
  </si>
  <si>
    <t>ハイ6AA-ZWE213H</t>
  </si>
  <si>
    <t>ハイ6AA-AYZ10</t>
  </si>
  <si>
    <t>ハイ6AA-AYZ15</t>
  </si>
  <si>
    <t>ハイ6AA-GYL20W</t>
  </si>
  <si>
    <t>ハイ6AA-GYL25W</t>
  </si>
  <si>
    <t>ハイ6AA-GYL26W</t>
  </si>
  <si>
    <t>プラ6LA-ZVW52</t>
  </si>
  <si>
    <t>プラ6LA-AXAP54</t>
  </si>
  <si>
    <t>燃料ZBC-MUM1NAE</t>
  </si>
  <si>
    <t>ハイ6AA-RT5</t>
  </si>
  <si>
    <t>ハイ6AA-RT6</t>
  </si>
  <si>
    <t>ハイ6AA-RU3</t>
  </si>
  <si>
    <t>ハイ6AA-RU4</t>
  </si>
  <si>
    <t>ガソ5BF-S403Z</t>
  </si>
  <si>
    <t>ガソ5BF-S413Z</t>
  </si>
  <si>
    <t>ガソ5BF-S403F</t>
  </si>
  <si>
    <t>ガソ5BF-S413F</t>
  </si>
  <si>
    <t>ハイ6AA-AXVH70N</t>
  </si>
  <si>
    <t>ハイ6AA-NHP10</t>
  </si>
  <si>
    <t>ハイ6AA-NHP10H</t>
  </si>
  <si>
    <t>ハイ6AA-AXVH70</t>
  </si>
  <si>
    <t>ハイ6AA-AXVH75</t>
  </si>
  <si>
    <t>ハイ6AA-MXPJ10</t>
  </si>
  <si>
    <t>ハイ6AA-MXPJ15</t>
  </si>
  <si>
    <t>ハイ6AA-AXZH11</t>
  </si>
  <si>
    <t>ハイ6AA-ZWA10</t>
  </si>
  <si>
    <t>ハイ6AA-NKE165</t>
  </si>
  <si>
    <t>ハイ6AA-NKE165G</t>
  </si>
  <si>
    <t>ハイ6AA-AZSH20</t>
  </si>
  <si>
    <t>ハイ6AA-AZSH21</t>
  </si>
  <si>
    <t>ハイ6AA-HC27</t>
  </si>
  <si>
    <t>ハイ6AA-HFC27</t>
  </si>
  <si>
    <t>電気ZAA-ZC7</t>
  </si>
  <si>
    <t>ハイ6AA-KC2</t>
  </si>
  <si>
    <t>軽油2PG-XZU600W</t>
  </si>
  <si>
    <t>軽油2RG-XZU600W</t>
  </si>
  <si>
    <t>軽油2PG-XZU640W</t>
  </si>
  <si>
    <t>軽油2PG-XZU650W</t>
  </si>
  <si>
    <t>軽油2PG-XZU710</t>
  </si>
  <si>
    <t>軽油2RG-XZU710</t>
  </si>
  <si>
    <t>軽油2RG-XZU645</t>
  </si>
  <si>
    <t>軽油2RG-XZC655</t>
  </si>
  <si>
    <t>軽油2RG-XZU655</t>
  </si>
  <si>
    <t>軽油2RG-XZU712</t>
  </si>
  <si>
    <t>軽油2RG-XZU630D</t>
  </si>
  <si>
    <t>ハイ6AA-MXPH10</t>
  </si>
  <si>
    <t>電気ZAA-KMA10</t>
  </si>
  <si>
    <t>燃料ZBA-JPD20</t>
  </si>
  <si>
    <t>ガソ5BF-S403M</t>
  </si>
  <si>
    <t>ガソ5BF-S413M</t>
  </si>
  <si>
    <t>電気ZAA-DRH3P</t>
  </si>
  <si>
    <t>ガソ5BF-S403V</t>
  </si>
  <si>
    <t>ガソ5BF-S413V</t>
  </si>
  <si>
    <t>ハイ6AA-AXVH75N</t>
  </si>
  <si>
    <t>軽油2PG-FP74HDR</t>
  </si>
  <si>
    <t>軽油2PG-FP74HER</t>
  </si>
  <si>
    <t>軽油2PG-FP74HGR</t>
  </si>
  <si>
    <t>ハイ6AA-E13</t>
  </si>
  <si>
    <t>軽油2RG-AJR88A</t>
  </si>
  <si>
    <t>軽油2RG-AJR88AD</t>
  </si>
  <si>
    <t>軽油2RG-AKR88A</t>
  </si>
  <si>
    <t>軽油2RG-AKR88AD</t>
  </si>
  <si>
    <t>軽油2RG-AKR88R</t>
  </si>
  <si>
    <t>軽油2RG-AKR88AR</t>
  </si>
  <si>
    <t>軽油2RG-ALR88AR</t>
  </si>
  <si>
    <t>軽油2RG-AMR88R</t>
  </si>
  <si>
    <t>軽油2RG-AMR88AR</t>
  </si>
  <si>
    <t>軽油2RG-ANR88AR</t>
  </si>
  <si>
    <t>軽油2RG-APR88AR</t>
  </si>
  <si>
    <t>軽油2RG-AJS88A</t>
  </si>
  <si>
    <t>軽油2RG-AKS88A</t>
  </si>
  <si>
    <t>軽油2RG-ALS88AR</t>
  </si>
  <si>
    <t>軽油2RG-AMS88AR</t>
  </si>
  <si>
    <t>軽油2RG-APS88AR</t>
  </si>
  <si>
    <t>軽油2RG-AJR88N</t>
  </si>
  <si>
    <t>軽油2RG-AJR88AN</t>
  </si>
  <si>
    <t>軽油2RG-AKR88N</t>
  </si>
  <si>
    <t>軽油2RG-AKR88AN</t>
  </si>
  <si>
    <t>軽油2RG-AKR88YN</t>
  </si>
  <si>
    <t>軽油2RG-ALR88N</t>
  </si>
  <si>
    <t>軽油2RG-ALR88AN</t>
  </si>
  <si>
    <t>軽油2RG-AMR88N</t>
  </si>
  <si>
    <t>軽油2RG-AMR88AN</t>
  </si>
  <si>
    <t>軽油2RG-ANR88N</t>
  </si>
  <si>
    <t>軽油2RG-ANR88AN</t>
  </si>
  <si>
    <t>軽油2RG-APR88N</t>
  </si>
  <si>
    <t>軽油2RG-APR88AN</t>
  </si>
  <si>
    <t>軽油2RG-APR88YN</t>
  </si>
  <si>
    <t>軽油2RG-AJS88AN</t>
  </si>
  <si>
    <t>軽油2RG-AKS88AN</t>
  </si>
  <si>
    <t>軽油2RG-ALS88AN</t>
  </si>
  <si>
    <t>軽油2RG-AMS88AN</t>
  </si>
  <si>
    <t>軽油2RG-ANS88AN</t>
  </si>
  <si>
    <t>軽油2RG-APS88AN</t>
  </si>
  <si>
    <t>軽油2PG-XZU600F</t>
  </si>
  <si>
    <t>軽油2RG-XZU600F</t>
  </si>
  <si>
    <t>軽油2PG-XZU640F</t>
  </si>
  <si>
    <t>軽油2PG-XZU650F</t>
  </si>
  <si>
    <t>軽油2PG-XZU710M</t>
  </si>
  <si>
    <t>軽油2RG-XZU710M</t>
  </si>
  <si>
    <t>軽油2RG-XZU645M</t>
  </si>
  <si>
    <t>軽油2RG-XZC655M</t>
  </si>
  <si>
    <t>軽油2RG-XZU655M</t>
  </si>
  <si>
    <t>軽油2RG-XZU712M</t>
  </si>
  <si>
    <t>軽油2RG-XZU630T</t>
  </si>
  <si>
    <t>軽油2PG-CV4BA</t>
  </si>
  <si>
    <t>軽油2RG-FGA2Y</t>
  </si>
  <si>
    <t>軽油2RG-FGA5Y</t>
  </si>
  <si>
    <t>軽油2RG-FEA8Y</t>
  </si>
  <si>
    <t>軽油2RG-FEB8Y</t>
  </si>
  <si>
    <t>軽油2RG-FEB9Y</t>
  </si>
  <si>
    <t>軽油2PG-FEBMY</t>
  </si>
  <si>
    <t>軽油2RG-FEC9Y</t>
  </si>
  <si>
    <t>軽油2RG-FED9Y</t>
  </si>
  <si>
    <t>軽油2PG-FEB9Y</t>
  </si>
  <si>
    <t>軽油2PG-FEC9Y</t>
  </si>
  <si>
    <t>軽油2PG-FED9Y</t>
  </si>
  <si>
    <t>軽油2RG-FBA50</t>
  </si>
  <si>
    <t>軽油2RG-FEA50</t>
  </si>
  <si>
    <t>軽油2RG-FEA5Y</t>
  </si>
  <si>
    <t>軽油2PG-AKR88YN</t>
  </si>
  <si>
    <t>軽油2PG-APR88YN</t>
  </si>
  <si>
    <t>東京都知事 　殿</t>
  </si>
  <si>
    <t xml:space="preserve">   住　　所　</t>
    <phoneticPr fontId="44"/>
  </si>
  <si>
    <t xml:space="preserve">   氏　　名　</t>
    <phoneticPr fontId="44"/>
  </si>
  <si>
    <t>特定事業者の名称</t>
  </si>
  <si>
    <t>別添のとおり</t>
  </si>
  <si>
    <t>担 当 者 名</t>
  </si>
  <si>
    <t>電 話 番 号</t>
  </si>
  <si>
    <t>※　受付欄</t>
  </si>
  <si>
    <t>備考　１　※印の欄には、記入しないこと。</t>
  </si>
  <si>
    <t>自動車環境管理計画書提出書</t>
    <rPh sb="7" eb="9">
      <t>ケイカク</t>
    </rPh>
    <phoneticPr fontId="9"/>
  </si>
  <si>
    <t>自動車環境管理
計画書</t>
    <rPh sb="8" eb="10">
      <t>ケイカク</t>
    </rPh>
    <phoneticPr fontId="9"/>
  </si>
  <si>
    <t>特定事業者の
所在地</t>
    <rPh sb="0" eb="5">
      <t>トクテイジギョウシャ</t>
    </rPh>
    <phoneticPr fontId="9"/>
  </si>
  <si>
    <t>連　絡　先</t>
    <phoneticPr fontId="9"/>
  </si>
  <si>
    <t>主たる事務所の所在地</t>
    <phoneticPr fontId="9"/>
  </si>
  <si>
    <t>法人にあっては名称、代表者の氏名及び</t>
    <phoneticPr fontId="9"/>
  </si>
  <si>
    <t>業　　　種</t>
    <phoneticPr fontId="16"/>
  </si>
  <si>
    <t>所       属</t>
    <phoneticPr fontId="9"/>
  </si>
  <si>
    <t>当該年度：</t>
    <rPh sb="0" eb="4">
      <t>トウガイネンド</t>
    </rPh>
    <phoneticPr fontId="9"/>
  </si>
  <si>
    <t>年度</t>
    <rPh sb="0" eb="2">
      <t>ネンド</t>
    </rPh>
    <phoneticPr fontId="9"/>
  </si>
  <si>
    <t>３　推進体制図</t>
    <phoneticPr fontId="16"/>
  </si>
  <si>
    <t>４　自動車から発生する温室効果ガス及び排出ガスの排出量の削減目標等</t>
    <rPh sb="2" eb="5">
      <t>ジドウシャ</t>
    </rPh>
    <rPh sb="7" eb="9">
      <t>ハッセイ</t>
    </rPh>
    <rPh sb="11" eb="13">
      <t>オンシツ</t>
    </rPh>
    <rPh sb="13" eb="15">
      <t>コウカ</t>
    </rPh>
    <rPh sb="17" eb="18">
      <t>オヨ</t>
    </rPh>
    <rPh sb="19" eb="21">
      <t>ハイシュツ</t>
    </rPh>
    <rPh sb="24" eb="26">
      <t>ハイシュツ</t>
    </rPh>
    <rPh sb="26" eb="27">
      <t>リョウ</t>
    </rPh>
    <rPh sb="28" eb="30">
      <t>サクゲン</t>
    </rPh>
    <rPh sb="30" eb="32">
      <t>モクヒョウ</t>
    </rPh>
    <rPh sb="32" eb="33">
      <t>トウ</t>
    </rPh>
    <phoneticPr fontId="16"/>
  </si>
  <si>
    <t>削減率(%)</t>
  </si>
  <si>
    <t>計画期間開始年度：</t>
    <rPh sb="0" eb="4">
      <t>ケイカクキカン</t>
    </rPh>
    <rPh sb="4" eb="8">
      <t>カイシネンド</t>
    </rPh>
    <phoneticPr fontId="9"/>
  </si>
  <si>
    <t>５　特定低公害・低燃費車等の導入の取組に関する計画事項【基本対策】</t>
    <phoneticPr fontId="9"/>
  </si>
  <si>
    <t>６　エコドライブの取組に関する計画事項【基本対策】</t>
    <phoneticPr fontId="16"/>
  </si>
  <si>
    <t>内　                容</t>
    <rPh sb="0" eb="1">
      <t>ウチ</t>
    </rPh>
    <phoneticPr fontId="16"/>
  </si>
  <si>
    <t>計画書提出年度：</t>
    <rPh sb="0" eb="3">
      <t>ケイカクショ</t>
    </rPh>
    <rPh sb="3" eb="7">
      <t>テイシュツネンド</t>
    </rPh>
    <phoneticPr fontId="9"/>
  </si>
  <si>
    <t>目標（計画期間最終年度排出量）(kg)</t>
    <rPh sb="0" eb="2">
      <t>モクヒョウ</t>
    </rPh>
    <rPh sb="3" eb="5">
      <t>ケイカク</t>
    </rPh>
    <rPh sb="5" eb="7">
      <t>キカン</t>
    </rPh>
    <rPh sb="7" eb="9">
      <t>サイシュウ</t>
    </rPh>
    <rPh sb="9" eb="11">
      <t>ネンド</t>
    </rPh>
    <rPh sb="11" eb="14">
      <t>ハイシュツリョウ</t>
    </rPh>
    <phoneticPr fontId="9"/>
  </si>
  <si>
    <t>01</t>
  </si>
  <si>
    <t>農業</t>
  </si>
  <si>
    <t>02</t>
  </si>
  <si>
    <t>林業</t>
  </si>
  <si>
    <t>03</t>
  </si>
  <si>
    <t>漁業</t>
  </si>
  <si>
    <t>04</t>
  </si>
  <si>
    <t>水産養殖業</t>
  </si>
  <si>
    <t>05</t>
  </si>
  <si>
    <t>鉱業、採石業、砂利採取業</t>
  </si>
  <si>
    <t>06</t>
  </si>
  <si>
    <t>総合工事業</t>
  </si>
  <si>
    <t>07</t>
  </si>
  <si>
    <t>職別工事業（設備工事業を除く）</t>
  </si>
  <si>
    <t>08</t>
  </si>
  <si>
    <t>設備工事業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</si>
  <si>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</si>
  <si>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</si>
  <si>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</si>
  <si>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</si>
  <si>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</si>
  <si>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</si>
  <si>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</si>
  <si>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</si>
  <si>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</si>
  <si>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</si>
  <si>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</si>
  <si>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</si>
  <si>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</si>
  <si>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</si>
  <si>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</si>
  <si>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</si>
  <si>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</si>
  <si>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</si>
  <si>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</si>
  <si>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</si>
  <si>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</si>
  <si>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</si>
  <si>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</si>
  <si>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</si>
  <si>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</si>
  <si>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</si>
  <si>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</si>
  <si>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</si>
  <si>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</si>
  <si>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</si>
  <si>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</si>
  <si>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</si>
  <si>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</si>
  <si>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</si>
  <si>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</si>
  <si>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</si>
  <si>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</si>
  <si>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</si>
  <si>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</si>
  <si>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</si>
  <si>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</si>
  <si>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</si>
  <si>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</si>
  <si>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</si>
  <si>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</si>
  <si>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</si>
  <si>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</si>
  <si>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</si>
  <si>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</si>
  <si>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</si>
  <si>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</si>
  <si>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</si>
  <si>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</si>
  <si>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</si>
  <si>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</si>
  <si>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</si>
  <si>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</si>
  <si>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</si>
  <si>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</si>
  <si>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</si>
  <si>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</si>
  <si>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</si>
  <si>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</si>
  <si>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</si>
  <si>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</si>
  <si>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</si>
  <si>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</si>
  <si>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</si>
  <si>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</si>
  <si>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</si>
  <si>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</si>
  <si>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</si>
  <si>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</si>
  <si>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</si>
  <si>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</si>
  <si>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</si>
  <si>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</si>
  <si>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</si>
  <si>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</si>
  <si>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</si>
  <si>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</si>
  <si>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</si>
  <si>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</si>
  <si>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</si>
  <si>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</si>
  <si>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</si>
  <si>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</si>
  <si>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</si>
  <si>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</si>
  <si>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</si>
  <si>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</si>
  <si>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</si>
  <si>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</si>
  <si>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</si>
  <si>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</si>
  <si>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</si>
  <si>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</si>
  <si>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</si>
  <si>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</si>
  <si>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</si>
  <si>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</si>
  <si>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</si>
  <si>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</si>
  <si>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</si>
  <si>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</si>
  <si>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</si>
  <si>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</si>
  <si>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</si>
  <si>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</si>
  <si>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</si>
  <si>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</si>
  <si>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</si>
  <si>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</si>
  <si>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</si>
  <si>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</si>
  <si>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</si>
  <si>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</si>
  <si>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</si>
  <si>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</si>
  <si>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</si>
  <si>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</si>
  <si>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</si>
  <si>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</si>
  <si>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</si>
  <si>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</si>
  <si>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</si>
  <si>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</si>
  <si>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</si>
  <si>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</si>
  <si>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</si>
  <si>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</si>
  <si>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</si>
  <si>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</si>
  <si>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</si>
  <si>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飲食業</t>
  </si>
  <si>
    <t>77</t>
  </si>
  <si>
    <t>持ち帰り・配達飲食サービス業</t>
  </si>
  <si>
    <t>78</t>
  </si>
  <si>
    <t>選択・利用・美容・浴場業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</si>
  <si>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</si>
  <si>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</si>
  <si>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</si>
  <si>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</si>
  <si>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</si>
  <si>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</si>
  <si>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</si>
  <si>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</si>
  <si>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</si>
  <si>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</si>
  <si>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</si>
  <si>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</si>
  <si>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</si>
  <si>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</si>
  <si>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</si>
  <si>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</si>
  <si>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</si>
  <si>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</si>
  <si>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</si>
  <si>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</si>
  <si>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</si>
  <si>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</si>
  <si>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</si>
  <si>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</si>
  <si>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</si>
  <si>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</si>
  <si>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</si>
  <si>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</si>
  <si>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</si>
  <si>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</si>
  <si>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</si>
  <si>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</si>
  <si>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</si>
  <si>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</si>
  <si>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</si>
  <si>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</si>
  <si>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</si>
  <si>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</si>
  <si>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</si>
  <si>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</si>
  <si>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</si>
  <si>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</si>
  <si>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★業種</t>
    <rPh sb="1" eb="3">
      <t>ギョウシュ</t>
    </rPh>
    <phoneticPr fontId="9"/>
  </si>
  <si>
    <t>業種CD</t>
    <rPh sb="0" eb="2">
      <t>ギョウシュ</t>
    </rPh>
    <phoneticPr fontId="9"/>
  </si>
  <si>
    <t>業種名称</t>
    <rPh sb="0" eb="4">
      <t>ギョウシュメイショウ</t>
    </rPh>
    <phoneticPr fontId="9"/>
  </si>
  <si>
    <t>★計画書３</t>
    <rPh sb="1" eb="4">
      <t>ケイカクショ</t>
    </rPh>
    <phoneticPr fontId="9"/>
  </si>
  <si>
    <t>６．エコドライブの取組に関する計画事項【基本対策】</t>
    <phoneticPr fontId="9"/>
  </si>
  <si>
    <t>７．自動車使用の合理化の取組に関する計画事項①</t>
    <phoneticPr fontId="9"/>
  </si>
  <si>
    <t>７．自動車使用の合理化の取組に関する計画事項②</t>
    <phoneticPr fontId="9"/>
  </si>
  <si>
    <t>８．他者の自動車を利用する場合における自動車環境負荷を低減するための取組に関する計画事項</t>
    <phoneticPr fontId="9"/>
  </si>
  <si>
    <t>７　自動車使用の合理化の取組に関する計画事項</t>
    <phoneticPr fontId="9"/>
  </si>
  <si>
    <t>車両の有効利用の促進</t>
    <rPh sb="0" eb="2">
      <t>シャリョウ</t>
    </rPh>
    <rPh sb="3" eb="5">
      <t>ユウコウ</t>
    </rPh>
    <rPh sb="5" eb="7">
      <t>リヨウ</t>
    </rPh>
    <rPh sb="8" eb="10">
      <t>ソクシン</t>
    </rPh>
    <phoneticPr fontId="16"/>
  </si>
  <si>
    <t>その他自動車使用の合理化に関する計画事項</t>
    <rPh sb="2" eb="3">
      <t>ホカ</t>
    </rPh>
    <rPh sb="3" eb="6">
      <t>ジドウシャ</t>
    </rPh>
    <rPh sb="6" eb="8">
      <t>シヨウ</t>
    </rPh>
    <rPh sb="9" eb="11">
      <t>ゴウリ</t>
    </rPh>
    <rPh sb="11" eb="12">
      <t>カ</t>
    </rPh>
    <rPh sb="13" eb="14">
      <t>カン</t>
    </rPh>
    <rPh sb="16" eb="18">
      <t>ケイカク</t>
    </rPh>
    <rPh sb="18" eb="20">
      <t>ジコウ</t>
    </rPh>
    <phoneticPr fontId="16"/>
  </si>
  <si>
    <t>９　その他自主的な取組に関する計画事項</t>
    <phoneticPr fontId="9"/>
  </si>
  <si>
    <t>８　他者の自動車を利用する場合における自動車環境負荷を低減するための取組に関する</t>
    <rPh sb="37" eb="38">
      <t>カン</t>
    </rPh>
    <phoneticPr fontId="9"/>
  </si>
  <si>
    <t>　　計画事項</t>
    <rPh sb="2" eb="6">
      <t>ケイカクジコウ</t>
    </rPh>
    <phoneticPr fontId="9"/>
  </si>
  <si>
    <t>点　検　表</t>
    <rPh sb="0" eb="1">
      <t>テン</t>
    </rPh>
    <rPh sb="2" eb="3">
      <t>ケン</t>
    </rPh>
    <rPh sb="4" eb="5">
      <t>ヒョウ</t>
    </rPh>
    <phoneticPr fontId="16"/>
  </si>
  <si>
    <t>※点検表は公開されません。</t>
    <rPh sb="1" eb="4">
      <t>テンケンヒョウ</t>
    </rPh>
    <rPh sb="5" eb="7">
      <t>コウカイ</t>
    </rPh>
    <phoneticPr fontId="9"/>
  </si>
  <si>
    <t>（自動車環境管理計画書）</t>
    <rPh sb="1" eb="11">
      <t>ジドウシャカンキョウカンリケイカクショ</t>
    </rPh>
    <phoneticPr fontId="9"/>
  </si>
  <si>
    <t>１．特定事業者の概要</t>
    <rPh sb="2" eb="4">
      <t>トクテイ</t>
    </rPh>
    <rPh sb="4" eb="7">
      <t>ジギョウシャ</t>
    </rPh>
    <rPh sb="8" eb="10">
      <t>ガイヨウ</t>
    </rPh>
    <phoneticPr fontId="9"/>
  </si>
  <si>
    <t>（１）運行責任者</t>
    <rPh sb="3" eb="8">
      <t>ウンコウセキニンシャ</t>
    </rPh>
    <phoneticPr fontId="9"/>
  </si>
  <si>
    <t>（２）自動車環境管理者</t>
    <rPh sb="3" eb="6">
      <t>ジドウシャ</t>
    </rPh>
    <rPh sb="6" eb="8">
      <t>カンキョウ</t>
    </rPh>
    <rPh sb="8" eb="10">
      <t>カンリ</t>
    </rPh>
    <rPh sb="10" eb="11">
      <t>シャ</t>
    </rPh>
    <phoneticPr fontId="9"/>
  </si>
  <si>
    <t>END</t>
    <phoneticPr fontId="9"/>
  </si>
  <si>
    <r>
      <t>ＣＯ</t>
    </r>
    <r>
      <rPr>
        <vertAlign val="subscript"/>
        <sz val="10"/>
        <rFont val="ＭＳ 明朝"/>
        <family val="1"/>
        <charset val="128"/>
      </rPr>
      <t>２</t>
    </r>
    <phoneticPr fontId="9"/>
  </si>
  <si>
    <t>小型貨物自動車</t>
    <phoneticPr fontId="16"/>
  </si>
  <si>
    <t>普通貨物自動車</t>
    <phoneticPr fontId="16"/>
  </si>
  <si>
    <t>乗合自動車</t>
    <phoneticPr fontId="16"/>
  </si>
  <si>
    <t>11人以上30人未満</t>
    <rPh sb="8" eb="9">
      <t>ミ</t>
    </rPh>
    <rPh sb="9" eb="10">
      <t>マン</t>
    </rPh>
    <phoneticPr fontId="16"/>
  </si>
  <si>
    <t>30人以上</t>
    <phoneticPr fontId="16"/>
  </si>
  <si>
    <t>計　　　画　　　期　　　間</t>
    <rPh sb="0" eb="1">
      <t>ケイ</t>
    </rPh>
    <rPh sb="4" eb="5">
      <t>ガ</t>
    </rPh>
    <rPh sb="8" eb="9">
      <t>キ</t>
    </rPh>
    <rPh sb="12" eb="13">
      <t>アイダ</t>
    </rPh>
    <phoneticPr fontId="16"/>
  </si>
  <si>
    <t>車両数(台)</t>
    <rPh sb="0" eb="2">
      <t>シャリョウ</t>
    </rPh>
    <rPh sb="2" eb="3">
      <t>スウ</t>
    </rPh>
    <rPh sb="4" eb="5">
      <t>ダイ</t>
    </rPh>
    <phoneticPr fontId="9"/>
  </si>
  <si>
    <t>走行距離(km)</t>
  </si>
  <si>
    <t>二酸化炭素排出量(t-CO2)</t>
    <rPh sb="0" eb="3">
      <t>ニサンカ</t>
    </rPh>
    <rPh sb="3" eb="5">
      <t>タンソ</t>
    </rPh>
    <rPh sb="5" eb="7">
      <t>ハイシュツ</t>
    </rPh>
    <rPh sb="7" eb="8">
      <t>リョウ</t>
    </rPh>
    <phoneticPr fontId="16"/>
  </si>
  <si>
    <t>合計CO2排出量(t-CO2)</t>
    <rPh sb="0" eb="2">
      <t>ゴウケイ</t>
    </rPh>
    <rPh sb="5" eb="7">
      <t>ハイシュツ</t>
    </rPh>
    <rPh sb="7" eb="8">
      <t>リョウ</t>
    </rPh>
    <phoneticPr fontId="16"/>
  </si>
  <si>
    <t>換算後の特定低公害・
低燃費車の導入率(%)</t>
    <rPh sb="0" eb="2">
      <t>カンサン</t>
    </rPh>
    <rPh sb="2" eb="3">
      <t>ゴ</t>
    </rPh>
    <rPh sb="4" eb="6">
      <t>トクテイ</t>
    </rPh>
    <rPh sb="6" eb="9">
      <t>テイコウガイ</t>
    </rPh>
    <rPh sb="11" eb="14">
      <t>テイネンピ</t>
    </rPh>
    <rPh sb="14" eb="15">
      <t>シャ</t>
    </rPh>
    <rPh sb="16" eb="18">
      <t>ドウニュウ</t>
    </rPh>
    <rPh sb="18" eb="19">
      <t>リツ</t>
    </rPh>
    <phoneticPr fontId="16"/>
  </si>
  <si>
    <t>計画</t>
    <rPh sb="0" eb="2">
      <t>ケイカク</t>
    </rPh>
    <phoneticPr fontId="9"/>
  </si>
  <si>
    <t>実績</t>
    <rPh sb="0" eb="2">
      <t>ジッセキ</t>
    </rPh>
    <phoneticPr fontId="9"/>
  </si>
  <si>
    <t>備考</t>
    <rPh sb="0" eb="2">
      <t>ビコウ</t>
    </rPh>
    <phoneticPr fontId="9"/>
  </si>
  <si>
    <t>計画書
作成時点</t>
    <phoneticPr fontId="9"/>
  </si>
  <si>
    <t>減少
台数</t>
    <rPh sb="0" eb="2">
      <t>ゲンショウ</t>
    </rPh>
    <rPh sb="3" eb="5">
      <t>ダイスウ</t>
    </rPh>
    <phoneticPr fontId="9"/>
  </si>
  <si>
    <t>増加
台数</t>
    <rPh sb="0" eb="2">
      <t>ゾウカ</t>
    </rPh>
    <rPh sb="3" eb="5">
      <t>ダイスウ</t>
    </rPh>
    <phoneticPr fontId="16"/>
  </si>
  <si>
    <t>１　「低排出ガス車」とは、天然ガス自動車、ハイブリッド自動車（プラグインハイブリッド自動車）、ガソリン自動車又は</t>
    <rPh sb="13" eb="15">
      <t>テンネン</t>
    </rPh>
    <rPh sb="17" eb="20">
      <t>ジドウシャ</t>
    </rPh>
    <rPh sb="27" eb="30">
      <t>ジドウシャ</t>
    </rPh>
    <rPh sb="42" eb="45">
      <t>ジドウシャ</t>
    </rPh>
    <phoneticPr fontId="16"/>
  </si>
  <si>
    <t>　　ポスト新長期規制適合車、電気自動車、燃料電池自動車をいう。</t>
    <rPh sb="5" eb="6">
      <t>シン</t>
    </rPh>
    <rPh sb="6" eb="8">
      <t>チョウキ</t>
    </rPh>
    <rPh sb="8" eb="10">
      <t>キセイ</t>
    </rPh>
    <rPh sb="10" eb="12">
      <t>テキゴウ</t>
    </rPh>
    <rPh sb="12" eb="13">
      <t>シャ</t>
    </rPh>
    <rPh sb="14" eb="16">
      <t>デンキ</t>
    </rPh>
    <rPh sb="16" eb="19">
      <t>ジドウシャ</t>
    </rPh>
    <phoneticPr fontId="16"/>
  </si>
  <si>
    <t>　　ＬＰＧ自動車のうち新☆☆☆以上の低排出ガス車の認定を受けているもの、ディーゼル自動車のうち新長期規制適合車、</t>
    <rPh sb="5" eb="8">
      <t>ジドウシャ</t>
    </rPh>
    <rPh sb="11" eb="12">
      <t>シン</t>
    </rPh>
    <rPh sb="15" eb="17">
      <t>イジョウ</t>
    </rPh>
    <rPh sb="18" eb="21">
      <t>テイハイシュツ</t>
    </rPh>
    <rPh sb="23" eb="24">
      <t>クルマ</t>
    </rPh>
    <rPh sb="25" eb="27">
      <t>ニンテイ</t>
    </rPh>
    <rPh sb="28" eb="29">
      <t>ウ</t>
    </rPh>
    <phoneticPr fontId="16"/>
  </si>
  <si>
    <t>※この用紙は、業種が「43 道路旅客運送業」と「44 道路貨物運送業」の場合、確認及び記入は必要ありません。</t>
    <rPh sb="3" eb="5">
      <t>ヨウシ</t>
    </rPh>
    <rPh sb="7" eb="9">
      <t>ギョウシュ</t>
    </rPh>
    <rPh sb="14" eb="16">
      <t>ドウロ</t>
    </rPh>
    <rPh sb="16" eb="18">
      <t>リョキャク</t>
    </rPh>
    <rPh sb="18" eb="21">
      <t>ウンソウギョウ</t>
    </rPh>
    <rPh sb="27" eb="29">
      <t>ドウロ</t>
    </rPh>
    <rPh sb="29" eb="31">
      <t>カモツ</t>
    </rPh>
    <rPh sb="31" eb="34">
      <t>ウンソウギョウ</t>
    </rPh>
    <rPh sb="36" eb="38">
      <t>バアイ</t>
    </rPh>
    <phoneticPr fontId="9"/>
  </si>
  <si>
    <t>実　　績</t>
    <rPh sb="0" eb="1">
      <t>ジツ</t>
    </rPh>
    <rPh sb="3" eb="4">
      <t>セキ</t>
    </rPh>
    <phoneticPr fontId="16"/>
  </si>
  <si>
    <t>車両
総重量
(kg)</t>
    <rPh sb="0" eb="2">
      <t>シャリョウ</t>
    </rPh>
    <rPh sb="3" eb="6">
      <t>ソウジュウリョウ</t>
    </rPh>
    <phoneticPr fontId="9"/>
  </si>
  <si>
    <t>年間
走行
距離
（km）</t>
    <rPh sb="0" eb="2">
      <t>ネンカン</t>
    </rPh>
    <phoneticPr fontId="9"/>
  </si>
  <si>
    <t>車両ID</t>
    <rPh sb="0" eb="2">
      <t>シャリョウ</t>
    </rPh>
    <phoneticPr fontId="9"/>
  </si>
  <si>
    <r>
      <t>CO</t>
    </r>
    <r>
      <rPr>
        <vertAlign val="subscript"/>
        <sz val="9"/>
        <rFont val="ＭＳ ゴシック"/>
        <family val="3"/>
        <charset val="128"/>
      </rPr>
      <t>2</t>
    </r>
    <phoneticPr fontId="9"/>
  </si>
  <si>
    <r>
      <t>CO</t>
    </r>
    <r>
      <rPr>
        <vertAlign val="subscript"/>
        <sz val="9"/>
        <rFont val="ＭＳ ゴシック"/>
        <family val="3"/>
        <charset val="128"/>
      </rPr>
      <t xml:space="preserve">2
</t>
    </r>
    <r>
      <rPr>
        <sz val="9"/>
        <rFont val="ＭＳ ゴシック"/>
        <family val="3"/>
        <charset val="128"/>
      </rPr>
      <t>(t)</t>
    </r>
    <phoneticPr fontId="9"/>
  </si>
  <si>
    <t>年間
燃料
給油量
(L,Nm3
,kWh
,kg）</t>
    <rPh sb="0" eb="2">
      <t>ネンカン</t>
    </rPh>
    <rPh sb="3" eb="5">
      <t>ネンリョウ</t>
    </rPh>
    <rPh sb="6" eb="9">
      <t>キュウユリョウ</t>
    </rPh>
    <phoneticPr fontId="9"/>
  </si>
  <si>
    <t>非表示</t>
    <rPh sb="0" eb="3">
      <t>ヒヒョウジ</t>
    </rPh>
    <phoneticPr fontId="9"/>
  </si>
  <si>
    <r>
      <t>４</t>
    </r>
    <r>
      <rPr>
        <b/>
        <sz val="12"/>
        <color indexed="10"/>
        <rFont val="ＭＳ 明朝"/>
        <family val="1"/>
        <charset val="128"/>
      </rPr>
      <t>　</t>
    </r>
    <r>
      <rPr>
        <b/>
        <sz val="12"/>
        <rFont val="ＭＳ 明朝"/>
        <family val="1"/>
        <charset val="128"/>
      </rPr>
      <t>車両ごとの現況</t>
    </r>
    <rPh sb="2" eb="4">
      <t>シャリョウ</t>
    </rPh>
    <rPh sb="7" eb="9">
      <t>ゲンキョウ</t>
    </rPh>
    <phoneticPr fontId="9"/>
  </si>
  <si>
    <t>集計値</t>
    <rPh sb="0" eb="3">
      <t>シュウケイチ</t>
    </rPh>
    <phoneticPr fontId="9"/>
  </si>
  <si>
    <t>ガソリン</t>
    <phoneticPr fontId="9"/>
  </si>
  <si>
    <t>液化石油
ガス(LPG)</t>
    <phoneticPr fontId="9"/>
  </si>
  <si>
    <t>確定区分</t>
    <rPh sb="0" eb="4">
      <t>カクテイクブン</t>
    </rPh>
    <phoneticPr fontId="9"/>
  </si>
  <si>
    <t>導入</t>
    <rPh sb="0" eb="2">
      <t>ドウニュウ</t>
    </rPh>
    <phoneticPr fontId="16"/>
  </si>
  <si>
    <t>液化石油ガス
(LPG)</t>
    <rPh sb="0" eb="2">
      <t>エキカ</t>
    </rPh>
    <rPh sb="2" eb="4">
      <t>セキユ</t>
    </rPh>
    <phoneticPr fontId="16"/>
  </si>
  <si>
    <t>ガソリン</t>
    <phoneticPr fontId="9"/>
  </si>
  <si>
    <t>ハイブリッド
【ガソリン】</t>
    <phoneticPr fontId="9"/>
  </si>
  <si>
    <t>ハイブリッド
【液化石油ガス(LPG)】</t>
    <rPh sb="8" eb="10">
      <t>エキカ</t>
    </rPh>
    <rPh sb="10" eb="12">
      <t>セキユ</t>
    </rPh>
    <phoneticPr fontId="16"/>
  </si>
  <si>
    <t>電気</t>
    <phoneticPr fontId="9"/>
  </si>
  <si>
    <t>点検表５
点検表６
点検表７</t>
    <rPh sb="0" eb="3">
      <t>テンケンヒョウ</t>
    </rPh>
    <rPh sb="5" eb="8">
      <t>テンケンヒョウ</t>
    </rPh>
    <rPh sb="10" eb="13">
      <t>テンケンヒョウ</t>
    </rPh>
    <phoneticPr fontId="9"/>
  </si>
  <si>
    <t>車両数
(減車以外)</t>
    <rPh sb="0" eb="2">
      <t>シャリョウ</t>
    </rPh>
    <rPh sb="2" eb="3">
      <t>スウ</t>
    </rPh>
    <rPh sb="5" eb="7">
      <t>ゲンシャ</t>
    </rPh>
    <rPh sb="7" eb="9">
      <t>イガイ</t>
    </rPh>
    <phoneticPr fontId="13"/>
  </si>
  <si>
    <t>車両数
(増車)</t>
    <rPh sb="0" eb="2">
      <t>シャリョウ</t>
    </rPh>
    <rPh sb="2" eb="3">
      <t>スウ</t>
    </rPh>
    <rPh sb="5" eb="7">
      <t>ゾウシャ</t>
    </rPh>
    <phoneticPr fontId="13"/>
  </si>
  <si>
    <t>車両数
(減車)</t>
    <rPh sb="0" eb="2">
      <t>シャリョウ</t>
    </rPh>
    <rPh sb="2" eb="3">
      <t>スウ</t>
    </rPh>
    <rPh sb="5" eb="7">
      <t>ゲンシャ</t>
    </rPh>
    <phoneticPr fontId="13"/>
  </si>
  <si>
    <t>点検表２</t>
    <rPh sb="0" eb="3">
      <t>テンケンヒョウ</t>
    </rPh>
    <phoneticPr fontId="9"/>
  </si>
  <si>
    <t>車種識別</t>
    <rPh sb="0" eb="4">
      <t>シャシュシキベツ</t>
    </rPh>
    <phoneticPr fontId="9"/>
  </si>
  <si>
    <t>1</t>
    <phoneticPr fontId="9"/>
  </si>
  <si>
    <t>2</t>
    <phoneticPr fontId="9"/>
  </si>
  <si>
    <t>3</t>
    <phoneticPr fontId="9"/>
  </si>
  <si>
    <t>4</t>
    <phoneticPr fontId="9"/>
  </si>
  <si>
    <t>5</t>
    <phoneticPr fontId="9"/>
  </si>
  <si>
    <t>6</t>
    <phoneticPr fontId="9"/>
  </si>
  <si>
    <t>7</t>
    <phoneticPr fontId="9"/>
  </si>
  <si>
    <t>8</t>
    <phoneticPr fontId="9"/>
  </si>
  <si>
    <t>9</t>
    <phoneticPr fontId="9"/>
  </si>
  <si>
    <t>ナンバー
による
車種識別</t>
    <rPh sb="9" eb="11">
      <t>シャシュ</t>
    </rPh>
    <phoneticPr fontId="9"/>
  </si>
  <si>
    <t>車種判定</t>
    <rPh sb="0" eb="2">
      <t>シャシュ</t>
    </rPh>
    <phoneticPr fontId="9"/>
  </si>
  <si>
    <t>条件付き書式で使用</t>
    <rPh sb="0" eb="3">
      <t>ジョウケンツ</t>
    </rPh>
    <rPh sb="4" eb="6">
      <t>ショシキ</t>
    </rPh>
    <rPh sb="7" eb="9">
      <t>シヨウ</t>
    </rPh>
    <phoneticPr fontId="9"/>
  </si>
  <si>
    <t>燃料種類</t>
    <rPh sb="0" eb="4">
      <t>ネンリョウシュルイ</t>
    </rPh>
    <phoneticPr fontId="9"/>
  </si>
  <si>
    <t>ハL</t>
    <phoneticPr fontId="9"/>
  </si>
  <si>
    <t>排出係数
記号</t>
    <phoneticPr fontId="9"/>
  </si>
  <si>
    <t>排出係数
基準値
(NOx)</t>
    <rPh sb="5" eb="8">
      <t>キジュンチ</t>
    </rPh>
    <phoneticPr fontId="9"/>
  </si>
  <si>
    <t>排出係数
基準値
(PM)</t>
    <rPh sb="5" eb="8">
      <t>キジュンチ</t>
    </rPh>
    <phoneticPr fontId="9"/>
  </si>
  <si>
    <t>燃費基準
変換</t>
    <phoneticPr fontId="9"/>
  </si>
  <si>
    <t>排出係数表(PM)</t>
  </si>
  <si>
    <t>真排出係数(PM)</t>
  </si>
  <si>
    <t>低減装置用排出係数
(PM)</t>
    <phoneticPr fontId="9"/>
  </si>
  <si>
    <t>低減装置用排出係数(NOx)</t>
    <phoneticPr fontId="9"/>
  </si>
  <si>
    <t>その他
車両区分</t>
    <rPh sb="2" eb="3">
      <t>タ</t>
    </rPh>
    <rPh sb="4" eb="6">
      <t>シャリョウ</t>
    </rPh>
    <rPh sb="6" eb="8">
      <t>クブン</t>
    </rPh>
    <phoneticPr fontId="9"/>
  </si>
  <si>
    <t>燃費基準
達成状況</t>
    <rPh sb="0" eb="2">
      <t>ネンピ</t>
    </rPh>
    <rPh sb="2" eb="4">
      <t>キジュン</t>
    </rPh>
    <rPh sb="5" eb="7">
      <t>タッセイ</t>
    </rPh>
    <rPh sb="7" eb="9">
      <t>ジョウキョウ</t>
    </rPh>
    <phoneticPr fontId="9"/>
  </si>
  <si>
    <t>最終走行距離</t>
    <rPh sb="0" eb="2">
      <t>サイシュウ</t>
    </rPh>
    <rPh sb="2" eb="4">
      <t>ソウコウ</t>
    </rPh>
    <rPh sb="4" eb="6">
      <t>キョリ</t>
    </rPh>
    <phoneticPr fontId="16"/>
  </si>
  <si>
    <t>計画年度数</t>
    <rPh sb="0" eb="2">
      <t>ケイカク</t>
    </rPh>
    <rPh sb="2" eb="4">
      <t>ネンド</t>
    </rPh>
    <rPh sb="4" eb="5">
      <t>スウ</t>
    </rPh>
    <phoneticPr fontId="16"/>
  </si>
  <si>
    <t>←点検表３で使用</t>
    <rPh sb="1" eb="4">
      <t>テンケンヒョウ</t>
    </rPh>
    <rPh sb="6" eb="8">
      <t>シヨウ</t>
    </rPh>
    <phoneticPr fontId="9"/>
  </si>
  <si>
    <t>車種識別</t>
    <rPh sb="0" eb="2">
      <t>シャシュ</t>
    </rPh>
    <rPh sb="2" eb="4">
      <t>シキベツ</t>
    </rPh>
    <phoneticPr fontId="9"/>
  </si>
  <si>
    <t>0</t>
    <phoneticPr fontId="9"/>
  </si>
  <si>
    <t>重量区分</t>
    <rPh sb="0" eb="4">
      <t>ジュウリョウクブン</t>
    </rPh>
    <phoneticPr fontId="9"/>
  </si>
  <si>
    <t>35条リスト
型式</t>
    <rPh sb="2" eb="3">
      <t>ジョウ</t>
    </rPh>
    <rPh sb="7" eb="9">
      <t>カタシキ</t>
    </rPh>
    <phoneticPr fontId="9"/>
  </si>
  <si>
    <t>重量(排出量計算用)</t>
    <phoneticPr fontId="9"/>
  </si>
  <si>
    <t>真排出係数(Nox)</t>
    <rPh sb="0" eb="1">
      <t>シン</t>
    </rPh>
    <rPh sb="1" eb="3">
      <t>ハイシュツ</t>
    </rPh>
    <rPh sb="3" eb="5">
      <t>ケイスウ</t>
    </rPh>
    <phoneticPr fontId="9"/>
  </si>
  <si>
    <t>燃料区分</t>
    <rPh sb="0" eb="4">
      <t>ネンリョウクブン</t>
    </rPh>
    <phoneticPr fontId="9"/>
  </si>
  <si>
    <t>燃料
集計区分</t>
    <rPh sb="0" eb="2">
      <t>ネンリョウ</t>
    </rPh>
    <rPh sb="3" eb="5">
      <t>シュウケイ</t>
    </rPh>
    <rPh sb="5" eb="7">
      <t>クブン</t>
    </rPh>
    <phoneticPr fontId="9"/>
  </si>
  <si>
    <t>車種区分</t>
    <rPh sb="0" eb="4">
      <t>シャシュクブン</t>
    </rPh>
    <phoneticPr fontId="9"/>
  </si>
  <si>
    <t>車種区分値</t>
    <rPh sb="0" eb="2">
      <t>シャシュ</t>
    </rPh>
    <rPh sb="2" eb="5">
      <t>クブンチ</t>
    </rPh>
    <phoneticPr fontId="9"/>
  </si>
  <si>
    <t>車種
集計区分</t>
    <rPh sb="0" eb="2">
      <t>シャシュ</t>
    </rPh>
    <rPh sb="3" eb="5">
      <t>シュウケイ</t>
    </rPh>
    <rPh sb="5" eb="7">
      <t>クブン</t>
    </rPh>
    <phoneticPr fontId="9"/>
  </si>
  <si>
    <t>低公害分類</t>
    <rPh sb="0" eb="5">
      <t>テイコウガイブンルイ</t>
    </rPh>
    <phoneticPr fontId="9"/>
  </si>
  <si>
    <t>自動車種別</t>
    <rPh sb="4" eb="5">
      <t>ベツ</t>
    </rPh>
    <phoneticPr fontId="9"/>
  </si>
  <si>
    <t>車種区分値</t>
    <rPh sb="0" eb="5">
      <t>シャシュクブンチ</t>
    </rPh>
    <phoneticPr fontId="9"/>
  </si>
  <si>
    <t>自動車種別</t>
    <rPh sb="0" eb="5">
      <t>ジドウシャシュベツ</t>
    </rPh>
    <phoneticPr fontId="9"/>
  </si>
  <si>
    <t>重量レベル</t>
    <phoneticPr fontId="9"/>
  </si>
  <si>
    <t>DAA-MK53S</t>
  </si>
  <si>
    <t>対象外
車両判定</t>
    <rPh sb="0" eb="3">
      <t>タイショウガイ</t>
    </rPh>
    <rPh sb="4" eb="8">
      <t>シャリョウハンテイ</t>
    </rPh>
    <phoneticPr fontId="9"/>
  </si>
  <si>
    <t>区分δ</t>
    <rPh sb="0" eb="2">
      <t>クブン</t>
    </rPh>
    <phoneticPr fontId="9"/>
  </si>
  <si>
    <t>Z列で使用
区分α→区分β→区分γの順に優先
区分δは○×判定用</t>
    <rPh sb="1" eb="2">
      <t>レツ</t>
    </rPh>
    <rPh sb="3" eb="5">
      <t>シヨウ</t>
    </rPh>
    <rPh sb="6" eb="8">
      <t>クブン</t>
    </rPh>
    <rPh sb="10" eb="12">
      <t>クブン</t>
    </rPh>
    <rPh sb="14" eb="16">
      <t>クブン</t>
    </rPh>
    <rPh sb="18" eb="19">
      <t>ジュン</t>
    </rPh>
    <rPh sb="20" eb="22">
      <t>ユウセン</t>
    </rPh>
    <rPh sb="23" eb="25">
      <t>クブン</t>
    </rPh>
    <rPh sb="29" eb="32">
      <t>ハンテイヨウ</t>
    </rPh>
    <phoneticPr fontId="9"/>
  </si>
  <si>
    <t>型式</t>
    <rPh sb="0" eb="2">
      <t>カタシキ</t>
    </rPh>
    <phoneticPr fontId="44"/>
  </si>
  <si>
    <t>社名</t>
    <rPh sb="0" eb="2">
      <t>シャメイ</t>
    </rPh>
    <phoneticPr fontId="44"/>
  </si>
  <si>
    <t>通称名</t>
  </si>
  <si>
    <t>燃費値（km/L）</t>
    <phoneticPr fontId="44"/>
  </si>
  <si>
    <t>スズキ</t>
  </si>
  <si>
    <t>アルト</t>
  </si>
  <si>
    <t>DBA-HE33S</t>
  </si>
  <si>
    <t>アルト　ラパン</t>
  </si>
  <si>
    <t>5AA-MH95S</t>
  </si>
  <si>
    <t>ワゴンＲ</t>
  </si>
  <si>
    <t>5BA-MH85S</t>
  </si>
  <si>
    <t>スペーシア</t>
  </si>
  <si>
    <t>5AA-MR92S</t>
  </si>
  <si>
    <t>ハスラー</t>
  </si>
  <si>
    <t>ABA-DA17W</t>
  </si>
  <si>
    <t>エブリイ</t>
  </si>
  <si>
    <t>DBA-LA300F</t>
  </si>
  <si>
    <t>スバル</t>
  </si>
  <si>
    <t>DBA-LA310F</t>
  </si>
  <si>
    <t>DBA-LA350F</t>
  </si>
  <si>
    <t>DBA-LA360F</t>
  </si>
  <si>
    <t>5BA-LA350F</t>
  </si>
  <si>
    <t>5BA-LA360F</t>
  </si>
  <si>
    <t>DBA-LA150F</t>
  </si>
  <si>
    <t>DBA-LA160F</t>
  </si>
  <si>
    <t>DBA-L275F</t>
  </si>
  <si>
    <t>DBA-L285F</t>
  </si>
  <si>
    <t>ABA-S321N</t>
  </si>
  <si>
    <t>ABA-S331N</t>
  </si>
  <si>
    <t>DBA-LA600F</t>
  </si>
  <si>
    <t>シフォン</t>
  </si>
  <si>
    <t>DBA-LA610F</t>
  </si>
  <si>
    <t>6BA-LA650F</t>
  </si>
  <si>
    <t>5BA-LA650F</t>
  </si>
  <si>
    <t>6BA-LA660F</t>
  </si>
  <si>
    <t>5BA-LA660F</t>
  </si>
  <si>
    <t>5BA-LA350S</t>
  </si>
  <si>
    <t>ダイハツ</t>
  </si>
  <si>
    <t>5BA-LA360S</t>
  </si>
  <si>
    <t>5BA-LA800S</t>
  </si>
  <si>
    <t>5BA-LA810S</t>
  </si>
  <si>
    <t>DBA-LA150S</t>
  </si>
  <si>
    <t>DBA-LA160S</t>
  </si>
  <si>
    <t>DBA-LA250S</t>
  </si>
  <si>
    <t>DBA-LA260S</t>
  </si>
  <si>
    <t>6BA-LA650S</t>
  </si>
  <si>
    <t>6BA-LA660S</t>
  </si>
  <si>
    <t>5BA-LA650S</t>
  </si>
  <si>
    <t>5BA-LA660S</t>
  </si>
  <si>
    <t>DBA-LA700S</t>
  </si>
  <si>
    <t>DBA-LA710S</t>
  </si>
  <si>
    <t>ABA-S321G</t>
  </si>
  <si>
    <t>ABA-S331G</t>
  </si>
  <si>
    <t>DBA-LA550S</t>
  </si>
  <si>
    <t>DBA-LA560S</t>
  </si>
  <si>
    <t>5BA-LA350A</t>
  </si>
  <si>
    <t>トヨタ</t>
  </si>
  <si>
    <t>DBA-LA350A</t>
  </si>
  <si>
    <t>5BA-LA360A</t>
  </si>
  <si>
    <t>DBA-LA360A</t>
  </si>
  <si>
    <t>DBA-LA250A</t>
  </si>
  <si>
    <t>DBA-LA260A</t>
  </si>
  <si>
    <t>DBA-LA700A</t>
  </si>
  <si>
    <t>DBA-LA710A</t>
  </si>
  <si>
    <t>5BA-B43W</t>
  </si>
  <si>
    <t>ニッサン</t>
  </si>
  <si>
    <t>ＤＡＹＺ</t>
  </si>
  <si>
    <t>5AA-B44W</t>
  </si>
  <si>
    <t>4AA-B45W</t>
  </si>
  <si>
    <t>5BA-B46W</t>
  </si>
  <si>
    <t>5AA-B47W</t>
  </si>
  <si>
    <t>4AA-B48W</t>
  </si>
  <si>
    <t>DBA-B21A</t>
  </si>
  <si>
    <t>ABA-DR17W</t>
  </si>
  <si>
    <t>6BA-JH3</t>
  </si>
  <si>
    <t>ホンダ</t>
  </si>
  <si>
    <t>Ｎ－ＷＧＮ</t>
  </si>
  <si>
    <t>6BA-JH4</t>
  </si>
  <si>
    <t>DBA-JG1</t>
  </si>
  <si>
    <t>Ｎ－ＯＮＥ</t>
  </si>
  <si>
    <t>DBA-JG2</t>
  </si>
  <si>
    <t>6BA-JF3</t>
  </si>
  <si>
    <t>Ｎ－ＢＯＸ</t>
  </si>
  <si>
    <t>6BA-JF4</t>
  </si>
  <si>
    <t>DBA-JF1</t>
  </si>
  <si>
    <t>Ｎ－ＢＯＸ　ＳＬＡＳＨ</t>
  </si>
  <si>
    <t>DBA-JF2</t>
  </si>
  <si>
    <t>DBA-HB36S</t>
  </si>
  <si>
    <t>マツダ</t>
  </si>
  <si>
    <t>キャロル</t>
  </si>
  <si>
    <t>DAA-MJ55S</t>
  </si>
  <si>
    <t>フレア</t>
  </si>
  <si>
    <t>DAA-MM53S</t>
  </si>
  <si>
    <t>フレア　ワゴン</t>
  </si>
  <si>
    <t>DAA-MS41S</t>
  </si>
  <si>
    <t>DBA-MS31S</t>
  </si>
  <si>
    <t>ABA-DG17W</t>
  </si>
  <si>
    <t>スクラム</t>
  </si>
  <si>
    <t>5BA-B33W</t>
  </si>
  <si>
    <t>三菱</t>
  </si>
  <si>
    <t>ｅＫ</t>
  </si>
  <si>
    <t>5AA-B34W</t>
  </si>
  <si>
    <t>4AA-B35W</t>
  </si>
  <si>
    <t>5BA-B36W</t>
  </si>
  <si>
    <t>5AA-B37W</t>
  </si>
  <si>
    <t>4AA-B38W</t>
  </si>
  <si>
    <t>DBA-B11A</t>
  </si>
  <si>
    <t>ABA-DS17W</t>
  </si>
  <si>
    <t>タウンボックス</t>
  </si>
  <si>
    <t>4AA-MH55S</t>
  </si>
  <si>
    <t>4AA-MR52S</t>
  </si>
  <si>
    <t>3BA-JB64W</t>
  </si>
  <si>
    <t>ジムニー</t>
  </si>
  <si>
    <t>3BA-LA400K</t>
  </si>
  <si>
    <t>3BA-LA400A</t>
  </si>
  <si>
    <t>ﾄﾖﾀ</t>
  </si>
  <si>
    <t>3BA-JW5</t>
  </si>
  <si>
    <t>Ｓ６６０</t>
  </si>
  <si>
    <t>プレオ　プラス　</t>
  </si>
  <si>
    <t>ステラ　</t>
  </si>
  <si>
    <t>プレオ　</t>
  </si>
  <si>
    <t>ディアス　</t>
  </si>
  <si>
    <t>ミラ　イース</t>
  </si>
  <si>
    <t>ムーヴ　キャンバス</t>
  </si>
  <si>
    <t>ムーヴ</t>
  </si>
  <si>
    <t>キャスト</t>
  </si>
  <si>
    <t>タント</t>
  </si>
  <si>
    <t>ウェイク</t>
  </si>
  <si>
    <t>アトレーワゴン</t>
  </si>
  <si>
    <t>ミラ　トコット</t>
  </si>
  <si>
    <t>ピクシス　エポック</t>
  </si>
  <si>
    <t>ピクシス　ジョイ</t>
  </si>
  <si>
    <t>ピクシス　メガ</t>
  </si>
  <si>
    <t>デイズ　ルークス</t>
  </si>
  <si>
    <t>ＮＶ１００　クリッパーリオ</t>
  </si>
  <si>
    <t>フレア　クロスオーバー</t>
  </si>
  <si>
    <t>ｅＫ　ＳＰＡＣＥ</t>
  </si>
  <si>
    <t>コペン</t>
  </si>
  <si>
    <t>→ここから非表示にすること！</t>
    <rPh sb="5" eb="8">
      <t>ヒヒョウジ</t>
    </rPh>
    <phoneticPr fontId="9"/>
  </si>
  <si>
    <t>電気・燃料電池車の確認メッセージ</t>
    <rPh sb="0" eb="2">
      <t>デンキ</t>
    </rPh>
    <rPh sb="3" eb="8">
      <t>ネンリョウデンチシャ</t>
    </rPh>
    <rPh sb="9" eb="11">
      <t>カクニン</t>
    </rPh>
    <phoneticPr fontId="9"/>
  </si>
  <si>
    <t>軽自動車</t>
    <rPh sb="0" eb="4">
      <t>ケイジドウシャ</t>
    </rPh>
    <phoneticPr fontId="9"/>
  </si>
  <si>
    <t>軽自動車
エラー判定</t>
    <rPh sb="0" eb="4">
      <t>ケイジドウシャ</t>
    </rPh>
    <rPh sb="8" eb="10">
      <t>ハンテイ</t>
    </rPh>
    <phoneticPr fontId="9"/>
  </si>
  <si>
    <t>ＣＯ２排出量</t>
    <rPh sb="3" eb="5">
      <t>ハイシュツ</t>
    </rPh>
    <rPh sb="5" eb="6">
      <t>リョウ</t>
    </rPh>
    <phoneticPr fontId="9"/>
  </si>
  <si>
    <r>
      <t>１ｋｍ走行当たり平均CO</t>
    </r>
    <r>
      <rPr>
        <vertAlign val="subscript"/>
        <sz val="10"/>
        <rFont val="ＭＳ 明朝"/>
        <family val="1"/>
        <charset val="128"/>
      </rPr>
      <t>2</t>
    </r>
    <r>
      <rPr>
        <sz val="10"/>
        <rFont val="ＭＳ 明朝"/>
        <family val="1"/>
        <charset val="128"/>
      </rPr>
      <t>排出量（t-CO</t>
    </r>
    <r>
      <rPr>
        <vertAlign val="subscript"/>
        <sz val="10"/>
        <rFont val="ＭＳ 明朝"/>
        <family val="1"/>
        <charset val="128"/>
      </rPr>
      <t>2</t>
    </r>
    <r>
      <rPr>
        <sz val="10"/>
        <rFont val="ＭＳ 明朝"/>
        <family val="1"/>
        <charset val="128"/>
      </rPr>
      <t>/km）</t>
    </r>
    <rPh sb="3" eb="5">
      <t>ソウコウ</t>
    </rPh>
    <rPh sb="5" eb="6">
      <t>ア</t>
    </rPh>
    <rPh sb="8" eb="10">
      <t>ヘイキン</t>
    </rPh>
    <rPh sb="13" eb="15">
      <t>ハイシュツ</t>
    </rPh>
    <rPh sb="15" eb="16">
      <t>リョウ</t>
    </rPh>
    <phoneticPr fontId="9"/>
  </si>
  <si>
    <t>DBA-HA36S</t>
    <phoneticPr fontId="9"/>
  </si>
  <si>
    <t>特定低公害・低燃費車のうち非ガソリン車</t>
    <rPh sb="0" eb="10">
      <t>トクテイテイコウガイテイネンピシャ</t>
    </rPh>
    <rPh sb="13" eb="14">
      <t>ヒ</t>
    </rPh>
    <rPh sb="18" eb="19">
      <t>シャ</t>
    </rPh>
    <phoneticPr fontId="9"/>
  </si>
  <si>
    <r>
      <t xml:space="preserve">燃料電池
</t>
    </r>
    <r>
      <rPr>
        <sz val="8"/>
        <rFont val="ＭＳ 明朝"/>
        <family val="1"/>
        <charset val="128"/>
      </rPr>
      <t>【３】</t>
    </r>
    <rPh sb="0" eb="2">
      <t>ネンリョウ</t>
    </rPh>
    <rPh sb="2" eb="4">
      <t>デンチ</t>
    </rPh>
    <phoneticPr fontId="16"/>
  </si>
  <si>
    <r>
      <t xml:space="preserve">電気
</t>
    </r>
    <r>
      <rPr>
        <sz val="8"/>
        <rFont val="ＭＳ 明朝"/>
        <family val="1"/>
        <charset val="128"/>
      </rPr>
      <t>【３】</t>
    </r>
    <rPh sb="0" eb="2">
      <t>デンキ</t>
    </rPh>
    <phoneticPr fontId="16"/>
  </si>
  <si>
    <r>
      <t xml:space="preserve">プラグイン
ハイブリッド
</t>
    </r>
    <r>
      <rPr>
        <sz val="8"/>
        <rFont val="ＭＳ 明朝"/>
        <family val="1"/>
        <charset val="128"/>
      </rPr>
      <t>【２】</t>
    </r>
    <phoneticPr fontId="16"/>
  </si>
  <si>
    <r>
      <t>ハイブリッド</t>
    </r>
    <r>
      <rPr>
        <sz val="8"/>
        <rFont val="ＭＳ 明朝"/>
        <family val="1"/>
        <charset val="128"/>
      </rPr>
      <t>【１】</t>
    </r>
    <phoneticPr fontId="9"/>
  </si>
  <si>
    <r>
      <t xml:space="preserve">ガソリン
</t>
    </r>
    <r>
      <rPr>
        <sz val="8"/>
        <rFont val="ＭＳ 明朝"/>
        <family val="1"/>
        <charset val="128"/>
      </rPr>
      <t>【１】</t>
    </r>
    <phoneticPr fontId="9"/>
  </si>
  <si>
    <r>
      <t xml:space="preserve">天然ガス(CNG)
</t>
    </r>
    <r>
      <rPr>
        <sz val="8"/>
        <rFont val="ＭＳ 明朝"/>
        <family val="1"/>
        <charset val="128"/>
      </rPr>
      <t>【１】</t>
    </r>
    <phoneticPr fontId="9"/>
  </si>
  <si>
    <r>
      <t xml:space="preserve">液化石油ガス(LPG)
</t>
    </r>
    <r>
      <rPr>
        <sz val="8"/>
        <rFont val="ＭＳ 明朝"/>
        <family val="1"/>
        <charset val="128"/>
      </rPr>
      <t>【１】</t>
    </r>
    <phoneticPr fontId="9"/>
  </si>
  <si>
    <t>６－１　特定低公害・低燃費車の導入計画（乗用・貨物・乗合）</t>
    <rPh sb="4" eb="6">
      <t>トクテイ</t>
    </rPh>
    <rPh sb="6" eb="9">
      <t>テイコウガイ</t>
    </rPh>
    <rPh sb="10" eb="14">
      <t>テイネンピシャ</t>
    </rPh>
    <rPh sb="15" eb="17">
      <t>ドウニュウ</t>
    </rPh>
    <rPh sb="17" eb="19">
      <t>ケイカク</t>
    </rPh>
    <rPh sb="20" eb="22">
      <t>ジョウヨウ</t>
    </rPh>
    <rPh sb="23" eb="25">
      <t>カモツ</t>
    </rPh>
    <rPh sb="26" eb="28">
      <t>ノリアイ</t>
    </rPh>
    <phoneticPr fontId="16"/>
  </si>
  <si>
    <t>非該当車両台数</t>
    <rPh sb="0" eb="3">
      <t>ヒガイトウ</t>
    </rPh>
    <rPh sb="3" eb="5">
      <t>シャリョウ</t>
    </rPh>
    <rPh sb="5" eb="7">
      <t>ダイスウ</t>
    </rPh>
    <phoneticPr fontId="16"/>
  </si>
  <si>
    <t>車両総台数</t>
    <rPh sb="0" eb="2">
      <t>シャリョウ</t>
    </rPh>
    <rPh sb="2" eb="3">
      <t>ソウ</t>
    </rPh>
    <rPh sb="3" eb="5">
      <t>ダイスウ</t>
    </rPh>
    <phoneticPr fontId="16"/>
  </si>
  <si>
    <t>車両総台数</t>
    <rPh sb="0" eb="2">
      <t>シャリョウ</t>
    </rPh>
    <rPh sb="2" eb="3">
      <t>ソウ</t>
    </rPh>
    <phoneticPr fontId="16"/>
  </si>
  <si>
    <t>１　この用紙の記入に当たっては、小型特殊自動車、大型特殊自動車及び被けん引車を除くこと。</t>
    <phoneticPr fontId="9"/>
  </si>
  <si>
    <t>１　この用紙の記入に当たっては、乗用車（軽乗用車除く）のみ記入すること。</t>
    <rPh sb="16" eb="18">
      <t>ジョウヨウ</t>
    </rPh>
    <rPh sb="18" eb="19">
      <t>シャ</t>
    </rPh>
    <rPh sb="20" eb="21">
      <t>ケイ</t>
    </rPh>
    <rPh sb="21" eb="24">
      <t>ジョウヨウシャ</t>
    </rPh>
    <rPh sb="24" eb="25">
      <t>ノゾ</t>
    </rPh>
    <rPh sb="29" eb="31">
      <t>キニュウ</t>
    </rPh>
    <phoneticPr fontId="9"/>
  </si>
  <si>
    <r>
      <t>６－２　非ガソリン車の導入計画（乗用車</t>
    </r>
    <r>
      <rPr>
        <b/>
        <sz val="10"/>
        <rFont val="ＭＳ 明朝"/>
        <family val="1"/>
        <charset val="128"/>
      </rPr>
      <t>（軽乗用車除く）</t>
    </r>
    <r>
      <rPr>
        <b/>
        <sz val="12"/>
        <rFont val="ＭＳ 明朝"/>
        <family val="1"/>
        <charset val="128"/>
      </rPr>
      <t>）</t>
    </r>
    <rPh sb="4" eb="5">
      <t>ヒ</t>
    </rPh>
    <rPh sb="9" eb="10">
      <t>シャ</t>
    </rPh>
    <rPh sb="11" eb="13">
      <t>ドウニュウ</t>
    </rPh>
    <rPh sb="13" eb="15">
      <t>ケイカク</t>
    </rPh>
    <rPh sb="16" eb="18">
      <t>ジョウヨウ</t>
    </rPh>
    <rPh sb="18" eb="19">
      <t>シャ</t>
    </rPh>
    <rPh sb="20" eb="21">
      <t>ケイ</t>
    </rPh>
    <rPh sb="21" eb="23">
      <t>ジョウヨウ</t>
    </rPh>
    <rPh sb="23" eb="24">
      <t>シャ</t>
    </rPh>
    <rPh sb="24" eb="25">
      <t>ノゾ</t>
    </rPh>
    <phoneticPr fontId="16"/>
  </si>
  <si>
    <r>
      <t xml:space="preserve">燃料電池
</t>
    </r>
    <r>
      <rPr>
        <sz val="8"/>
        <rFont val="ＭＳ 明朝"/>
        <family val="1"/>
        <charset val="128"/>
      </rPr>
      <t>【２】</t>
    </r>
    <phoneticPr fontId="16"/>
  </si>
  <si>
    <r>
      <t xml:space="preserve">電気
</t>
    </r>
    <r>
      <rPr>
        <sz val="8"/>
        <rFont val="ＭＳ 明朝"/>
        <family val="1"/>
        <charset val="128"/>
      </rPr>
      <t>【２】</t>
    </r>
    <rPh sb="0" eb="2">
      <t>デンキ</t>
    </rPh>
    <phoneticPr fontId="16"/>
  </si>
  <si>
    <t>非該当</t>
    <rPh sb="0" eb="3">
      <t>ヒガイトウ</t>
    </rPh>
    <phoneticPr fontId="44"/>
  </si>
  <si>
    <t>電気</t>
    <rPh sb="0" eb="2">
      <t>デンキ</t>
    </rPh>
    <phoneticPr fontId="44"/>
  </si>
  <si>
    <t>ガソリン</t>
    <phoneticPr fontId="44"/>
  </si>
  <si>
    <t>合計</t>
    <rPh sb="0" eb="2">
      <t>ゴウケイ</t>
    </rPh>
    <phoneticPr fontId="44"/>
  </si>
  <si>
    <t>特定低公害
・低燃費車</t>
    <rPh sb="0" eb="2">
      <t>トクテイ</t>
    </rPh>
    <rPh sb="2" eb="5">
      <t>テイコウガイ</t>
    </rPh>
    <rPh sb="7" eb="11">
      <t>テイネンピシャ</t>
    </rPh>
    <phoneticPr fontId="44"/>
  </si>
  <si>
    <t>プラグインハイブリッド</t>
    <phoneticPr fontId="44"/>
  </si>
  <si>
    <t>ハイブリッド（ガソリン）</t>
    <phoneticPr fontId="44"/>
  </si>
  <si>
    <t>ハイブリッド（軽油）</t>
    <rPh sb="7" eb="9">
      <t>ケイユ</t>
    </rPh>
    <phoneticPr fontId="44"/>
  </si>
  <si>
    <t>計画書作成時点</t>
    <rPh sb="0" eb="3">
      <t>ケイカクショ</t>
    </rPh>
    <rPh sb="3" eb="5">
      <t>サクセイ</t>
    </rPh>
    <rPh sb="5" eb="7">
      <t>ジテン</t>
    </rPh>
    <phoneticPr fontId="44"/>
  </si>
  <si>
    <t>◆点検表５、６作業シート</t>
    <rPh sb="1" eb="4">
      <t>テンケンヒョウ</t>
    </rPh>
    <rPh sb="7" eb="9">
      <t>サギョウ</t>
    </rPh>
    <phoneticPr fontId="16"/>
  </si>
  <si>
    <t>軽油</t>
    <rPh sb="0" eb="2">
      <t>ケイユ</t>
    </rPh>
    <phoneticPr fontId="44"/>
  </si>
  <si>
    <t>上段：燃料種類
下段：１台あたりの換算率</t>
    <rPh sb="0" eb="2">
      <t>ジョウダン</t>
    </rPh>
    <rPh sb="8" eb="10">
      <t>ゲダン</t>
    </rPh>
    <rPh sb="12" eb="13">
      <t>ダイ</t>
    </rPh>
    <rPh sb="17" eb="19">
      <t>カンサン</t>
    </rPh>
    <rPh sb="19" eb="20">
      <t>リツ</t>
    </rPh>
    <phoneticPr fontId="9"/>
  </si>
  <si>
    <t>燃料種類</t>
    <rPh sb="0" eb="2">
      <t>ネンリョウ</t>
    </rPh>
    <rPh sb="2" eb="4">
      <t>シュルイ</t>
    </rPh>
    <phoneticPr fontId="16"/>
  </si>
  <si>
    <t>乗用車総台数</t>
    <rPh sb="0" eb="3">
      <t>ジョウヨウシャ</t>
    </rPh>
    <rPh sb="3" eb="4">
      <t>ソウ</t>
    </rPh>
    <phoneticPr fontId="16"/>
  </si>
  <si>
    <r>
      <t xml:space="preserve">軽油
</t>
    </r>
    <r>
      <rPr>
        <sz val="8"/>
        <rFont val="ＭＳ 明朝"/>
        <family val="1"/>
        <charset val="128"/>
      </rPr>
      <t>【１】</t>
    </r>
    <rPh sb="0" eb="2">
      <t>ケイユ</t>
    </rPh>
    <phoneticPr fontId="9"/>
  </si>
  <si>
    <t>（３）会社情報</t>
    <rPh sb="3" eb="7">
      <t>カイシャジョウホウ</t>
    </rPh>
    <phoneticPr fontId="9"/>
  </si>
  <si>
    <t>所　　　　　　　属</t>
    <rPh sb="0" eb="1">
      <t>ショ</t>
    </rPh>
    <rPh sb="8" eb="9">
      <t>ゾク</t>
    </rPh>
    <phoneticPr fontId="9"/>
  </si>
  <si>
    <t>氏　　　　　　　名</t>
    <rPh sb="0" eb="1">
      <t>シ</t>
    </rPh>
    <rPh sb="8" eb="9">
      <t>メイ</t>
    </rPh>
    <phoneticPr fontId="9"/>
  </si>
  <si>
    <t>全　従　業　員　数</t>
    <phoneticPr fontId="9"/>
  </si>
  <si>
    <t>　　　２　自動車環境管理計画書の大きさは、日本工業規格A列4番とすること。</t>
    <rPh sb="12" eb="14">
      <t>ケイカク</t>
    </rPh>
    <phoneticPr fontId="9"/>
  </si>
  <si>
    <t>非表示</t>
    <rPh sb="0" eb="3">
      <t>ヒヒョウジ</t>
    </rPh>
    <phoneticPr fontId="9"/>
  </si>
  <si>
    <t>天然ガス
(CNG)</t>
    <rPh sb="0" eb="2">
      <t>テンネン</t>
    </rPh>
    <phoneticPr fontId="16"/>
  </si>
  <si>
    <t>燃料電池（圧縮水素）</t>
    <rPh sb="0" eb="2">
      <t>ネンリョウ</t>
    </rPh>
    <rPh sb="2" eb="4">
      <t>デンチ</t>
    </rPh>
    <rPh sb="5" eb="7">
      <t>アッシュク</t>
    </rPh>
    <rPh sb="7" eb="9">
      <t>スイソ</t>
    </rPh>
    <phoneticPr fontId="44"/>
  </si>
  <si>
    <t>ハイブリッド（ＬＰＧ）</t>
    <phoneticPr fontId="9"/>
  </si>
  <si>
    <t>ハイブリッド（ＬＰＧ）</t>
    <phoneticPr fontId="44"/>
  </si>
  <si>
    <t>天然ガス（ＣＮＧ）</t>
    <phoneticPr fontId="9"/>
  </si>
  <si>
    <t>天然ガス（ＣＮＧ）</t>
    <phoneticPr fontId="44"/>
  </si>
  <si>
    <t>液化石油ガス（ＬＰＧ）</t>
    <phoneticPr fontId="44"/>
  </si>
  <si>
    <t>ハイブリッド（軽油）</t>
    <phoneticPr fontId="44"/>
  </si>
  <si>
    <t>計画書</t>
    <rPh sb="0" eb="3">
      <t>ケイカクショ</t>
    </rPh>
    <phoneticPr fontId="9"/>
  </si>
  <si>
    <t>→非表示にすること</t>
    <rPh sb="1" eb="4">
      <t>ヒヒョウジ</t>
    </rPh>
    <phoneticPr fontId="9"/>
  </si>
  <si>
    <t>OFFSET</t>
    <phoneticPr fontId="9"/>
  </si>
  <si>
    <t>OFFSET</t>
    <phoneticPr fontId="9"/>
  </si>
  <si>
    <t>「業種」の欄には、日本標準産業分類の中分類項目を記入すること。</t>
    <rPh sb="1" eb="3">
      <t>ギョウシュ</t>
    </rPh>
    <rPh sb="5" eb="6">
      <t>ラン</t>
    </rPh>
    <rPh sb="9" eb="17">
      <t>ニホンヒョウジュンサンギョウブンルイ</t>
    </rPh>
    <rPh sb="18" eb="23">
      <t>チュウブンルイコウモク</t>
    </rPh>
    <rPh sb="24" eb="26">
      <t>キニュウ</t>
    </rPh>
    <phoneticPr fontId="9"/>
  </si>
  <si>
    <t xml:space="preserve">(メールアドレス）
</t>
    <phoneticPr fontId="44"/>
  </si>
  <si>
    <r>
      <rPr>
        <sz val="9"/>
        <rFont val="ＭＳ 明朝"/>
        <family val="1"/>
        <charset val="128"/>
      </rPr>
      <t>パスワード再発行用
メールアドレス</t>
    </r>
    <r>
      <rPr>
        <sz val="11"/>
        <rFont val="ＭＳ 明朝"/>
        <family val="1"/>
        <charset val="128"/>
      </rPr>
      <t xml:space="preserve">
</t>
    </r>
    <r>
      <rPr>
        <b/>
        <sz val="6"/>
        <rFont val="ＭＳ 明朝"/>
        <family val="1"/>
        <charset val="128"/>
      </rPr>
      <t>（新規登録・変更時のみ記入）</t>
    </r>
    <rPh sb="5" eb="8">
      <t>サイハッコウ</t>
    </rPh>
    <rPh sb="8" eb="9">
      <t>ヨウ</t>
    </rPh>
    <rPh sb="26" eb="27">
      <t>ジ</t>
    </rPh>
    <rPh sb="29" eb="31">
      <t>キニュウ</t>
    </rPh>
    <phoneticPr fontId="44"/>
  </si>
  <si>
    <r>
      <t xml:space="preserve">郵便番号 及び 住所
</t>
    </r>
    <r>
      <rPr>
        <b/>
        <sz val="6"/>
        <rFont val="ＭＳ 明朝"/>
        <family val="1"/>
        <charset val="128"/>
      </rPr>
      <t>（特定事業者の所在地と異なる場合）</t>
    </r>
    <rPh sb="0" eb="4">
      <t>ユウビンバンゴウ</t>
    </rPh>
    <rPh sb="5" eb="6">
      <t>オヨ</t>
    </rPh>
    <rPh sb="8" eb="9">
      <t>ジュウ</t>
    </rPh>
    <rPh sb="9" eb="10">
      <t>ショ</t>
    </rPh>
    <phoneticPr fontId="44"/>
  </si>
  <si>
    <r>
      <t xml:space="preserve">お知らせ用
メールアドレス
</t>
    </r>
    <r>
      <rPr>
        <b/>
        <sz val="6"/>
        <rFont val="ＭＳ 明朝"/>
        <family val="1"/>
        <charset val="128"/>
      </rPr>
      <t>（新規登録・変更時のみ記入）</t>
    </r>
    <rPh sb="1" eb="2">
      <t>シ</t>
    </rPh>
    <rPh sb="4" eb="5">
      <t>ヨウ</t>
    </rPh>
    <rPh sb="22" eb="23">
      <t>ジ</t>
    </rPh>
    <phoneticPr fontId="44"/>
  </si>
  <si>
    <t>第４期事業者番号</t>
    <rPh sb="0" eb="1">
      <t>ダイ</t>
    </rPh>
    <rPh sb="2" eb="3">
      <t>キ</t>
    </rPh>
    <rPh sb="3" eb="8">
      <t>ジギョウシャバンゴウ</t>
    </rPh>
    <phoneticPr fontId="16"/>
  </si>
  <si>
    <t>第５期事業者番号</t>
    <rPh sb="0" eb="1">
      <t>ダイ</t>
    </rPh>
    <rPh sb="2" eb="3">
      <t>キ</t>
    </rPh>
    <rPh sb="3" eb="8">
      <t>ジギョウシャバンゴウ</t>
    </rPh>
    <phoneticPr fontId="16"/>
  </si>
  <si>
    <t>非ガソリン車</t>
    <rPh sb="0" eb="1">
      <t>ヒ</t>
    </rPh>
    <rPh sb="5" eb="6">
      <t>シャ</t>
    </rPh>
    <phoneticPr fontId="44"/>
  </si>
  <si>
    <t>合計</t>
    <rPh sb="0" eb="2">
      <t>ゴウケイ</t>
    </rPh>
    <phoneticPr fontId="9"/>
  </si>
  <si>
    <t>（記入不要）</t>
    <rPh sb="1" eb="5">
      <t>キニュウフヨウ</t>
    </rPh>
    <phoneticPr fontId="9"/>
  </si>
  <si>
    <t>優良ドライバーの表彰等</t>
    <rPh sb="10" eb="11">
      <t>トウ</t>
    </rPh>
    <phoneticPr fontId="9"/>
  </si>
  <si>
    <t>エコドライブ装置搭載車の導入</t>
    <phoneticPr fontId="9"/>
  </si>
  <si>
    <t>デジタル式運行記録計やテレマティクス等の導入・活用</t>
    <rPh sb="20" eb="22">
      <t>ドウニュウ</t>
    </rPh>
    <phoneticPr fontId="9"/>
  </si>
  <si>
    <t>エコタイヤ（省燃費タイヤ）の導入</t>
    <rPh sb="6" eb="9">
      <t>ショウネンピ</t>
    </rPh>
    <rPh sb="14" eb="16">
      <t>ドウニュウ</t>
    </rPh>
    <phoneticPr fontId="9"/>
  </si>
  <si>
    <t>エア・ヒーター、蓄熱マット、蓄冷式クーラー又はエア・ディフレクタの導入</t>
    <rPh sb="21" eb="22">
      <t>マタ</t>
    </rPh>
    <phoneticPr fontId="9"/>
  </si>
  <si>
    <t>輸送能力の有効活用</t>
    <rPh sb="5" eb="9">
      <t>ユウコウカツヨウ</t>
    </rPh>
    <phoneticPr fontId="9"/>
  </si>
  <si>
    <t>時間指定の改善</t>
    <rPh sb="0" eb="4">
      <t>ジカンシテイ</t>
    </rPh>
    <phoneticPr fontId="9"/>
  </si>
  <si>
    <t>回送の削減</t>
    <rPh sb="0" eb="2">
      <t>カイソウ</t>
    </rPh>
    <rPh sb="3" eb="5">
      <t>サクゲン</t>
    </rPh>
    <phoneticPr fontId="9"/>
  </si>
  <si>
    <t>パレット・荷姿・伝票等の標準化</t>
    <rPh sb="5" eb="7">
      <t>ニスガタ</t>
    </rPh>
    <rPh sb="8" eb="10">
      <t>デンピョウ</t>
    </rPh>
    <rPh sb="10" eb="11">
      <t>トウ</t>
    </rPh>
    <rPh sb="12" eb="15">
      <t>ヒョウジュンカ</t>
    </rPh>
    <phoneticPr fontId="9"/>
  </si>
  <si>
    <t>小口貨物の配送（宅配便等）における再配達</t>
    <rPh sb="0" eb="4">
      <t>コグチカモツ</t>
    </rPh>
    <rPh sb="5" eb="7">
      <t>ハイソウ</t>
    </rPh>
    <rPh sb="8" eb="12">
      <t>タクハイビントウ</t>
    </rPh>
    <rPh sb="17" eb="20">
      <t>サイハイタツ</t>
    </rPh>
    <phoneticPr fontId="9"/>
  </si>
  <si>
    <t>効率的な輸配送推進のための大型車両の導入</t>
    <rPh sb="0" eb="3">
      <t>コウリツテキ</t>
    </rPh>
    <rPh sb="4" eb="7">
      <t>ユハイソウ</t>
    </rPh>
    <rPh sb="7" eb="9">
      <t>スイシン</t>
    </rPh>
    <rPh sb="13" eb="17">
      <t>オオガタシャリョウ</t>
    </rPh>
    <rPh sb="18" eb="20">
      <t>ドウニュウ</t>
    </rPh>
    <phoneticPr fontId="9"/>
  </si>
  <si>
    <t>輸送ロットの平準化による輸送能力の効率的な活用</t>
    <rPh sb="0" eb="2">
      <t>ユソウ</t>
    </rPh>
    <rPh sb="6" eb="9">
      <t>ヘイジュンカ</t>
    </rPh>
    <rPh sb="12" eb="16">
      <t>ユソウノウリョク</t>
    </rPh>
    <rPh sb="17" eb="20">
      <t>コウリツテキ</t>
    </rPh>
    <rPh sb="21" eb="23">
      <t>カツヨウ</t>
    </rPh>
    <phoneticPr fontId="9"/>
  </si>
  <si>
    <t>往復で荷物を確保する（空車の削減）</t>
    <rPh sb="0" eb="2">
      <t>オウフク</t>
    </rPh>
    <rPh sb="3" eb="5">
      <t>ニモツ</t>
    </rPh>
    <rPh sb="6" eb="8">
      <t>カクホ</t>
    </rPh>
    <rPh sb="11" eb="13">
      <t>クウシャ</t>
    </rPh>
    <rPh sb="14" eb="16">
      <t>サクゲン</t>
    </rPh>
    <phoneticPr fontId="9"/>
  </si>
  <si>
    <t>時間指定配送の弾力化の要請</t>
    <rPh sb="7" eb="10">
      <t>ダンリョクカ</t>
    </rPh>
    <phoneticPr fontId="9"/>
  </si>
  <si>
    <t>検品レスやルーチン化による時間の短縮</t>
    <phoneticPr fontId="9"/>
  </si>
  <si>
    <t>運搬用自転車・二輪車等の活用</t>
    <rPh sb="0" eb="6">
      <t>ウンパンヨウジテンシャ</t>
    </rPh>
    <rPh sb="7" eb="11">
      <t>ニリンシャトウ</t>
    </rPh>
    <rPh sb="12" eb="14">
      <t>カツヨウ</t>
    </rPh>
    <phoneticPr fontId="9"/>
  </si>
  <si>
    <t>鉄道、バス等の公共交通機関の利用</t>
    <phoneticPr fontId="9"/>
  </si>
  <si>
    <t>マイカー通勤の抑制（環境配慮と感染症対策等のバランスの確保）</t>
    <rPh sb="7" eb="9">
      <t>ヨクセイ</t>
    </rPh>
    <rPh sb="10" eb="14">
      <t>カンキョウハイリョ</t>
    </rPh>
    <rPh sb="15" eb="21">
      <t>カンセンショウタイサクトウ</t>
    </rPh>
    <rPh sb="27" eb="29">
      <t>カクホ</t>
    </rPh>
    <phoneticPr fontId="9"/>
  </si>
  <si>
    <t>テレワークやリモート会議の推進</t>
    <rPh sb="10" eb="12">
      <t>カイギ</t>
    </rPh>
    <rPh sb="13" eb="15">
      <t>スイシン</t>
    </rPh>
    <phoneticPr fontId="9"/>
  </si>
  <si>
    <t>交通需要のモード選択におけるアプリなどの活用</t>
    <rPh sb="0" eb="4">
      <t>コウツウジュヨウ</t>
    </rPh>
    <rPh sb="8" eb="10">
      <t>センタク</t>
    </rPh>
    <rPh sb="20" eb="22">
      <t>カツヨウ</t>
    </rPh>
    <phoneticPr fontId="9"/>
  </si>
  <si>
    <t>配車システムの導入・拡大</t>
    <rPh sb="0" eb="2">
      <t>ハイシャ</t>
    </rPh>
    <rPh sb="7" eb="9">
      <t>ドウニュウ</t>
    </rPh>
    <rPh sb="10" eb="12">
      <t>カクダイ</t>
    </rPh>
    <phoneticPr fontId="9"/>
  </si>
  <si>
    <t>求貨求車システムや車両荷室の空き状況と貨物のマッチングシステム等の活用</t>
    <rPh sb="0" eb="1">
      <t>キュウ</t>
    </rPh>
    <rPh sb="1" eb="2">
      <t>カ</t>
    </rPh>
    <rPh sb="2" eb="3">
      <t>キュウ</t>
    </rPh>
    <rPh sb="3" eb="4">
      <t>シャ</t>
    </rPh>
    <rPh sb="9" eb="11">
      <t>シャリョウ</t>
    </rPh>
    <rPh sb="11" eb="13">
      <t>ニシツ</t>
    </rPh>
    <rPh sb="14" eb="18">
      <t>アキジョウキョウ</t>
    </rPh>
    <rPh sb="19" eb="21">
      <t>カモツ</t>
    </rPh>
    <rPh sb="31" eb="32">
      <t>トウ</t>
    </rPh>
    <rPh sb="33" eb="35">
      <t>カツヨウ</t>
    </rPh>
    <phoneticPr fontId="9"/>
  </si>
  <si>
    <t>荷室の空き状況をリアルタイムで把握するシステムの活用</t>
    <rPh sb="0" eb="2">
      <t>ニシツ</t>
    </rPh>
    <rPh sb="3" eb="7">
      <t>アキジョウキョウ</t>
    </rPh>
    <rPh sb="15" eb="17">
      <t>ハアク</t>
    </rPh>
    <rPh sb="24" eb="26">
      <t>カツヨウ</t>
    </rPh>
    <phoneticPr fontId="9"/>
  </si>
  <si>
    <t>物流拠点への集約による輸送の効率化</t>
    <rPh sb="0" eb="4">
      <t>ブツリュウキョテン</t>
    </rPh>
    <rPh sb="6" eb="8">
      <t>シュウヤク</t>
    </rPh>
    <rPh sb="11" eb="13">
      <t>ユソウ</t>
    </rPh>
    <rPh sb="14" eb="17">
      <t>コウリツカ</t>
    </rPh>
    <phoneticPr fontId="9"/>
  </si>
  <si>
    <t>荷待ち時等における路上駐停車の自粛</t>
    <rPh sb="0" eb="2">
      <t>ニマ</t>
    </rPh>
    <rPh sb="3" eb="4">
      <t>ジ</t>
    </rPh>
    <rPh sb="4" eb="5">
      <t>トウ</t>
    </rPh>
    <rPh sb="9" eb="11">
      <t>ロジョウ</t>
    </rPh>
    <rPh sb="11" eb="14">
      <t>チュウテイシャ</t>
    </rPh>
    <rPh sb="15" eb="17">
      <t>ジシュク</t>
    </rPh>
    <phoneticPr fontId="9"/>
  </si>
  <si>
    <t>共同荷捌き場や大型ビルの館内配送の利用</t>
    <rPh sb="0" eb="2">
      <t>キョウドウ</t>
    </rPh>
    <rPh sb="2" eb="4">
      <t>ニサバ</t>
    </rPh>
    <rPh sb="5" eb="6">
      <t>ジョウ</t>
    </rPh>
    <rPh sb="7" eb="9">
      <t>オオガタ</t>
    </rPh>
    <rPh sb="12" eb="16">
      <t>カンナイハイソウ</t>
    </rPh>
    <rPh sb="17" eb="19">
      <t>リヨウ</t>
    </rPh>
    <phoneticPr fontId="9"/>
  </si>
  <si>
    <t>東京都貨物輸送評価制度で評価を受けている輸送事業者の活用</t>
    <rPh sb="12" eb="14">
      <t>ヒョウカ</t>
    </rPh>
    <rPh sb="15" eb="16">
      <t>ウ</t>
    </rPh>
    <rPh sb="20" eb="25">
      <t>ユソウジギョウシャ</t>
    </rPh>
    <rPh sb="26" eb="28">
      <t>カツヨウ</t>
    </rPh>
    <phoneticPr fontId="9"/>
  </si>
  <si>
    <t>計画事項</t>
    <rPh sb="0" eb="2">
      <t>ケイカク</t>
    </rPh>
    <rPh sb="2" eb="3">
      <t>ジ</t>
    </rPh>
    <rPh sb="3" eb="4">
      <t>コウ</t>
    </rPh>
    <phoneticPr fontId="9"/>
  </si>
  <si>
    <t>計画項目の有無</t>
    <phoneticPr fontId="9"/>
  </si>
  <si>
    <t>外部電源による冷蔵等貨物室の空調管理を可能とする装置の導入</t>
    <phoneticPr fontId="9"/>
  </si>
  <si>
    <t>受注時間と配送時間の設定（ルール化）</t>
    <phoneticPr fontId="9"/>
  </si>
  <si>
    <t>緊急配送をできるだけ避ける（随時配送の廃止）</t>
    <phoneticPr fontId="9"/>
  </si>
  <si>
    <t>　 都民の健康と安全を確保する環境に関する条例第２８条第１項の規定により、自動車環境管理計画書を提出します。</t>
    <phoneticPr fontId="44"/>
  </si>
  <si>
    <t>備考</t>
    <rPh sb="0" eb="2">
      <t>ビコウ</t>
    </rPh>
    <phoneticPr fontId="7"/>
  </si>
  <si>
    <t xml:space="preserve">　１ この用紙の記入に当たっては、小型特殊自動車、大型特殊自動車及び被けん引車を除いて下さい。
</t>
    <rPh sb="43" eb="44">
      <t>クダ</t>
    </rPh>
    <phoneticPr fontId="7"/>
  </si>
  <si>
    <t>　３ 非ガソリン車とは、特定低公害・低燃費車に該当する車であって、燃料電池車、電気自動車、プラグインハイブリッド車、ハイブリッド車であるものを指します。</t>
    <rPh sb="3" eb="4">
      <t>ヒ</t>
    </rPh>
    <rPh sb="8" eb="9">
      <t>シャ</t>
    </rPh>
    <rPh sb="12" eb="14">
      <t>トクテイ</t>
    </rPh>
    <rPh sb="14" eb="17">
      <t>テイコウガイ</t>
    </rPh>
    <rPh sb="18" eb="21">
      <t>テイネンピ</t>
    </rPh>
    <rPh sb="21" eb="22">
      <t>シャ</t>
    </rPh>
    <rPh sb="23" eb="25">
      <t>ガイトウ</t>
    </rPh>
    <rPh sb="27" eb="28">
      <t>クルマ</t>
    </rPh>
    <rPh sb="33" eb="35">
      <t>ネンリョウ</t>
    </rPh>
    <rPh sb="35" eb="37">
      <t>デンチ</t>
    </rPh>
    <rPh sb="37" eb="38">
      <t>シャ</t>
    </rPh>
    <rPh sb="39" eb="41">
      <t>デンキ</t>
    </rPh>
    <rPh sb="41" eb="44">
      <t>ジドウシャ</t>
    </rPh>
    <rPh sb="56" eb="57">
      <t>シャ</t>
    </rPh>
    <rPh sb="64" eb="65">
      <t>シャ</t>
    </rPh>
    <rPh sb="71" eb="72">
      <t>サ</t>
    </rPh>
    <phoneticPr fontId="7"/>
  </si>
  <si>
    <t>　４ 特定低公害・低燃費車の基準及び一覧はこちらをご覧ください。https://www.kankyo.metro.tokyo.lg.jp/vehicle/sgw/pollution/obligation.html</t>
    <rPh sb="3" eb="5">
      <t>トクテイ</t>
    </rPh>
    <rPh sb="5" eb="8">
      <t>テイコウガイ</t>
    </rPh>
    <rPh sb="9" eb="13">
      <t>テイネンピシャ</t>
    </rPh>
    <rPh sb="14" eb="16">
      <t>キジュン</t>
    </rPh>
    <rPh sb="16" eb="17">
      <t>オヨ</t>
    </rPh>
    <rPh sb="18" eb="20">
      <t>イチラン</t>
    </rPh>
    <rPh sb="26" eb="27">
      <t>ラン</t>
    </rPh>
    <phoneticPr fontId="7"/>
  </si>
  <si>
    <t>　５ 導入率の算出にあたっては、下記のとおり１台あたりの換算率が設定されています。導入率は点検表６でご確認頂けます。</t>
    <rPh sb="3" eb="5">
      <t>ドウニュウ</t>
    </rPh>
    <rPh sb="5" eb="6">
      <t>リツ</t>
    </rPh>
    <rPh sb="7" eb="9">
      <t>サンシュツ</t>
    </rPh>
    <rPh sb="16" eb="18">
      <t>カキ</t>
    </rPh>
    <rPh sb="23" eb="24">
      <t>ダイ</t>
    </rPh>
    <rPh sb="28" eb="30">
      <t>カンザン</t>
    </rPh>
    <rPh sb="30" eb="31">
      <t>リツ</t>
    </rPh>
    <rPh sb="32" eb="34">
      <t>セッテイ</t>
    </rPh>
    <rPh sb="41" eb="43">
      <t>ドウニュウ</t>
    </rPh>
    <rPh sb="43" eb="44">
      <t>リツ</t>
    </rPh>
    <rPh sb="45" eb="48">
      <t>テンケンヒョウ</t>
    </rPh>
    <rPh sb="51" eb="53">
      <t>カクニン</t>
    </rPh>
    <rPh sb="53" eb="54">
      <t>イタダ</t>
    </rPh>
    <phoneticPr fontId="7"/>
  </si>
  <si>
    <t>　　　2026年度末までに、特定低公害・低燃費車を30％以上導入して下さい。</t>
    <rPh sb="34" eb="35">
      <t>クダ</t>
    </rPh>
    <phoneticPr fontId="9"/>
  </si>
  <si>
    <t>　　　2026年度末までに、乗用車（軽乗用車除く）について、非ガソリン車を20％以上導入して下さい。</t>
    <rPh sb="14" eb="16">
      <t>ジョウヨウ</t>
    </rPh>
    <rPh sb="16" eb="17">
      <t>シャ</t>
    </rPh>
    <rPh sb="18" eb="19">
      <t>ケイ</t>
    </rPh>
    <rPh sb="19" eb="22">
      <t>ジョウヨウシャ</t>
    </rPh>
    <rPh sb="22" eb="23">
      <t>ノゾ</t>
    </rPh>
    <rPh sb="30" eb="31">
      <t>ヒ</t>
    </rPh>
    <rPh sb="35" eb="36">
      <t>シャ</t>
    </rPh>
    <rPh sb="46" eb="47">
      <t>クダ</t>
    </rPh>
    <phoneticPr fontId="9"/>
  </si>
  <si>
    <t xml:space="preserve"> 　　プラグインハイブリッド車とハイブリッド車は、特定低公害・低燃費車に該当しないものもありますのでご注意下さい。</t>
    <rPh sb="14" eb="15">
      <t>シャ</t>
    </rPh>
    <rPh sb="22" eb="23">
      <t>シャ</t>
    </rPh>
    <rPh sb="25" eb="27">
      <t>トクテイ</t>
    </rPh>
    <rPh sb="27" eb="30">
      <t>テイコウガイ</t>
    </rPh>
    <rPh sb="31" eb="34">
      <t>テイネンピ</t>
    </rPh>
    <rPh sb="34" eb="35">
      <t>シャ</t>
    </rPh>
    <rPh sb="36" eb="38">
      <t>ガイトウ</t>
    </rPh>
    <rPh sb="51" eb="53">
      <t>チュウイ</t>
    </rPh>
    <rPh sb="53" eb="54">
      <t>クダ</t>
    </rPh>
    <phoneticPr fontId="9"/>
  </si>
  <si>
    <t>　　　特定低公害・低燃費車の導入義務について：燃料電池車３台、電気自動車３台、プラグインハイブリッド車２台、それ以外１台</t>
    <rPh sb="3" eb="5">
      <t>トクテイ</t>
    </rPh>
    <rPh sb="5" eb="8">
      <t>テイコウガイ</t>
    </rPh>
    <rPh sb="9" eb="13">
      <t>テイネンピシャ</t>
    </rPh>
    <rPh sb="14" eb="16">
      <t>ドウニュウ</t>
    </rPh>
    <rPh sb="16" eb="18">
      <t>ギム</t>
    </rPh>
    <rPh sb="23" eb="25">
      <t>ネンリョウ</t>
    </rPh>
    <rPh sb="25" eb="27">
      <t>デンチ</t>
    </rPh>
    <rPh sb="27" eb="28">
      <t>シャ</t>
    </rPh>
    <rPh sb="29" eb="30">
      <t>ダイ</t>
    </rPh>
    <rPh sb="31" eb="33">
      <t>デンキ</t>
    </rPh>
    <rPh sb="33" eb="36">
      <t>ジドウシャ</t>
    </rPh>
    <rPh sb="37" eb="38">
      <t>ダイ</t>
    </rPh>
    <rPh sb="50" eb="51">
      <t>シャ</t>
    </rPh>
    <rPh sb="52" eb="53">
      <t>ダイ</t>
    </rPh>
    <rPh sb="56" eb="58">
      <t>イガイ</t>
    </rPh>
    <rPh sb="59" eb="60">
      <t>ダイ</t>
    </rPh>
    <phoneticPr fontId="9"/>
  </si>
  <si>
    <t>　　　乗用車の非ガソリン車の導入義務について：燃料電池車２台、電気自動車２台、プラグインハイブリッド車２台、ハイブリッド車１台</t>
    <rPh sb="3" eb="5">
      <t>ジョウヨウ</t>
    </rPh>
    <rPh sb="5" eb="6">
      <t>シャ</t>
    </rPh>
    <rPh sb="7" eb="8">
      <t>ヒ</t>
    </rPh>
    <rPh sb="12" eb="13">
      <t>シャ</t>
    </rPh>
    <rPh sb="14" eb="16">
      <t>ドウニュウ</t>
    </rPh>
    <rPh sb="16" eb="18">
      <t>ギム</t>
    </rPh>
    <rPh sb="23" eb="25">
      <t>ネンリョウ</t>
    </rPh>
    <rPh sb="25" eb="27">
      <t>デンチ</t>
    </rPh>
    <rPh sb="27" eb="28">
      <t>シャ</t>
    </rPh>
    <rPh sb="29" eb="30">
      <t>ダイ</t>
    </rPh>
    <rPh sb="31" eb="33">
      <t>デンキ</t>
    </rPh>
    <rPh sb="33" eb="36">
      <t>ジドウシャ</t>
    </rPh>
    <rPh sb="37" eb="38">
      <t>ダイ</t>
    </rPh>
    <rPh sb="50" eb="51">
      <t>シャ</t>
    </rPh>
    <rPh sb="52" eb="53">
      <t>ダイ</t>
    </rPh>
    <rPh sb="60" eb="61">
      <t>シャ</t>
    </rPh>
    <rPh sb="62" eb="63">
      <t>ダイ</t>
    </rPh>
    <phoneticPr fontId="9"/>
  </si>
  <si>
    <r>
      <t xml:space="preserve">　２ </t>
    </r>
    <r>
      <rPr>
        <b/>
        <u/>
        <sz val="9"/>
        <rFont val="ＭＳ 明朝"/>
        <family val="1"/>
        <charset val="128"/>
      </rPr>
      <t>都内（島しょ除く）で200台以上の自動車を使用する事業者は、下記のとおり導入義務があります。</t>
    </r>
    <rPh sb="3" eb="4">
      <t>ト</t>
    </rPh>
    <rPh sb="4" eb="5">
      <t>ナイ</t>
    </rPh>
    <rPh sb="6" eb="7">
      <t>トウ</t>
    </rPh>
    <rPh sb="9" eb="10">
      <t>ノゾ</t>
    </rPh>
    <rPh sb="16" eb="17">
      <t>ダイ</t>
    </rPh>
    <rPh sb="17" eb="19">
      <t>イジョウ</t>
    </rPh>
    <rPh sb="20" eb="23">
      <t>ジドウシャ</t>
    </rPh>
    <rPh sb="24" eb="26">
      <t>シヨウ</t>
    </rPh>
    <rPh sb="28" eb="31">
      <t>ジギョウシャ</t>
    </rPh>
    <rPh sb="33" eb="35">
      <t>カキ</t>
    </rPh>
    <rPh sb="39" eb="41">
      <t>ドウニュウ</t>
    </rPh>
    <rPh sb="41" eb="43">
      <t>ギム</t>
    </rPh>
    <phoneticPr fontId="9"/>
  </si>
  <si>
    <t>〒</t>
    <phoneticPr fontId="9"/>
  </si>
  <si>
    <t>SDGs（持続可能な開発目標）の達成に向けた積極的取組</t>
    <phoneticPr fontId="9"/>
  </si>
  <si>
    <t>ZEV(電気自動車、燃料電池自動車及びプラグインハイブリッド自動車）を導入している事業者を優先して活用</t>
    <phoneticPr fontId="9"/>
  </si>
  <si>
    <t>荷さばき場、駐停車場所、運転手控室等の整備</t>
    <rPh sb="17" eb="18">
      <t>トウ</t>
    </rPh>
    <phoneticPr fontId="9"/>
  </si>
  <si>
    <t>物流拠点や車両待機場の整備等による環境への配慮</t>
    <phoneticPr fontId="9"/>
  </si>
  <si>
    <t>駐車スペース、接車バースの予約システムの活用</t>
    <rPh sb="0" eb="2">
      <t>チュウシャ</t>
    </rPh>
    <rPh sb="7" eb="9">
      <t>セッシャ</t>
    </rPh>
    <rPh sb="13" eb="15">
      <t>ヨヤク</t>
    </rPh>
    <rPh sb="20" eb="22">
      <t>カツヨウ</t>
    </rPh>
    <phoneticPr fontId="9"/>
  </si>
  <si>
    <t>自転車シェアリングサービスの利用促進</t>
    <rPh sb="14" eb="16">
      <t>リヨウ</t>
    </rPh>
    <rPh sb="16" eb="18">
      <t>ソクシン</t>
    </rPh>
    <phoneticPr fontId="9"/>
  </si>
  <si>
    <t>自動車使用の抑制</t>
    <phoneticPr fontId="9"/>
  </si>
  <si>
    <t>回送運行距離を最小限にするような車両の運行</t>
    <rPh sb="0" eb="6">
      <t>カイソウウンコウキョリ</t>
    </rPh>
    <rPh sb="7" eb="10">
      <t>サイショウゲン</t>
    </rPh>
    <rPh sb="16" eb="18">
      <t>シャリョウ</t>
    </rPh>
    <rPh sb="19" eb="21">
      <t>ウンコウ</t>
    </rPh>
    <phoneticPr fontId="9"/>
  </si>
  <si>
    <t>車両への積載効率向上のため、パレット、梱包サイズ、伝票等を標準化</t>
    <rPh sb="0" eb="2">
      <t>シャリョウ</t>
    </rPh>
    <rPh sb="4" eb="6">
      <t>セキサイ</t>
    </rPh>
    <rPh sb="6" eb="8">
      <t>コウリツ</t>
    </rPh>
    <rPh sb="8" eb="10">
      <t>コウジョウ</t>
    </rPh>
    <rPh sb="19" eb="21">
      <t>コンポウ</t>
    </rPh>
    <rPh sb="25" eb="28">
      <t>デンピョウナド</t>
    </rPh>
    <rPh sb="29" eb="31">
      <t>ヒョウジュン</t>
    </rPh>
    <rPh sb="31" eb="32">
      <t>カ</t>
    </rPh>
    <phoneticPr fontId="9"/>
  </si>
  <si>
    <t>消費者等による配達予定日時、配達場所等の指定、置き配等の実施</t>
    <rPh sb="0" eb="3">
      <t>ショウヒシャ</t>
    </rPh>
    <rPh sb="3" eb="4">
      <t>トウ</t>
    </rPh>
    <rPh sb="7" eb="9">
      <t>ハイタツ</t>
    </rPh>
    <rPh sb="9" eb="11">
      <t>ヨテイ</t>
    </rPh>
    <rPh sb="11" eb="13">
      <t>ニチジ</t>
    </rPh>
    <rPh sb="14" eb="16">
      <t>ハイタツ</t>
    </rPh>
    <rPh sb="16" eb="19">
      <t>バショナド</t>
    </rPh>
    <rPh sb="20" eb="22">
      <t>シテイ</t>
    </rPh>
    <rPh sb="23" eb="24">
      <t>オ</t>
    </rPh>
    <rPh sb="25" eb="26">
      <t>ハイ</t>
    </rPh>
    <rPh sb="26" eb="27">
      <t>トウ</t>
    </rPh>
    <rPh sb="28" eb="30">
      <t>ジッシ</t>
    </rPh>
    <phoneticPr fontId="9"/>
  </si>
  <si>
    <t>小口貨物の配送（宅配便等）における再配達の削減</t>
    <rPh sb="0" eb="4">
      <t>コグチカモツ</t>
    </rPh>
    <rPh sb="5" eb="7">
      <t>ハイソウ</t>
    </rPh>
    <rPh sb="8" eb="12">
      <t>タクハイビントウ</t>
    </rPh>
    <rPh sb="17" eb="20">
      <t>サイハイタツ</t>
    </rPh>
    <rPh sb="21" eb="23">
      <t>サクゲン</t>
    </rPh>
    <phoneticPr fontId="9"/>
  </si>
  <si>
    <t>貨物の集荷・配送等の業務の共同化（積載効率・輸送効率の向上及び輸送距離・使用車両の削減）</t>
    <rPh sb="0" eb="2">
      <t>カモツ</t>
    </rPh>
    <rPh sb="6" eb="9">
      <t>ハイソウトウ</t>
    </rPh>
    <rPh sb="10" eb="12">
      <t>ギョウム</t>
    </rPh>
    <phoneticPr fontId="9"/>
  </si>
  <si>
    <t>駐停車時のアイドリング・ストップの徹底</t>
    <rPh sb="0" eb="3">
      <t>チュウテイシャ</t>
    </rPh>
    <rPh sb="3" eb="4">
      <t>ジ</t>
    </rPh>
    <phoneticPr fontId="9"/>
  </si>
  <si>
    <t>エコドライブの実施(空ぶかし、急発進・急加速運転等の削減、冷蔵冷凍車の場合は荷室温度の適正化等)</t>
    <rPh sb="29" eb="34">
      <t>レイゾウレイトウシャ</t>
    </rPh>
    <rPh sb="35" eb="37">
      <t>バアイ</t>
    </rPh>
    <rPh sb="38" eb="40">
      <t>ニシツ</t>
    </rPh>
    <rPh sb="40" eb="42">
      <t>オンド</t>
    </rPh>
    <rPh sb="43" eb="46">
      <t>テキセイカ</t>
    </rPh>
    <phoneticPr fontId="9"/>
  </si>
  <si>
    <t>別記</t>
    <rPh sb="0" eb="2">
      <t>ベッキ</t>
    </rPh>
    <phoneticPr fontId="9"/>
  </si>
  <si>
    <t>第１号様式　その１</t>
    <rPh sb="0" eb="1">
      <t>ダイ</t>
    </rPh>
    <rPh sb="2" eb="3">
      <t>ゴウ</t>
    </rPh>
    <rPh sb="3" eb="5">
      <t>ヨウシキ</t>
    </rPh>
    <phoneticPr fontId="9"/>
  </si>
  <si>
    <t>自 動 車 環 境 管 理 計 画 書</t>
    <phoneticPr fontId="16"/>
  </si>
  <si>
    <t>その２</t>
    <phoneticPr fontId="9"/>
  </si>
  <si>
    <t>内　　　　　　　　　　　　容</t>
    <rPh sb="0" eb="1">
      <t>ウチ</t>
    </rPh>
    <rPh sb="13" eb="14">
      <t>カタチ</t>
    </rPh>
    <phoneticPr fontId="9"/>
  </si>
  <si>
    <t>備考　「推進体制図」の欄には、自動車環境管理者を中心とした自動車環境負荷を低減するための取組の</t>
    <rPh sb="0" eb="2">
      <t>ビコウ</t>
    </rPh>
    <phoneticPr fontId="9"/>
  </si>
  <si>
    <t>推進体制を明記すること。</t>
    <phoneticPr fontId="9"/>
  </si>
  <si>
    <t>その３</t>
    <phoneticPr fontId="9"/>
  </si>
  <si>
    <t>物流拠点や車両待機場の整備等による環境への配慮</t>
    <rPh sb="0" eb="2">
      <t>ブツリュウ</t>
    </rPh>
    <rPh sb="2" eb="4">
      <t>キョテン</t>
    </rPh>
    <rPh sb="5" eb="7">
      <t>シャリョウ</t>
    </rPh>
    <rPh sb="7" eb="9">
      <t>タイキ</t>
    </rPh>
    <rPh sb="9" eb="10">
      <t>ジョウ</t>
    </rPh>
    <rPh sb="11" eb="13">
      <t>セイビ</t>
    </rPh>
    <rPh sb="13" eb="14">
      <t>トウ</t>
    </rPh>
    <rPh sb="17" eb="19">
      <t>カンキョウ</t>
    </rPh>
    <rPh sb="21" eb="23">
      <t>ハイリョ</t>
    </rPh>
    <phoneticPr fontId="11"/>
  </si>
  <si>
    <t>自動車使用の抑制</t>
    <rPh sb="0" eb="3">
      <t>ジドウシャ</t>
    </rPh>
    <rPh sb="3" eb="5">
      <t>シヨウ</t>
    </rPh>
    <rPh sb="6" eb="8">
      <t>ヨクセイ</t>
    </rPh>
    <phoneticPr fontId="11"/>
  </si>
  <si>
    <t>所　 属　 住　 所
（特定事業者の所在地
と異なる場合）</t>
    <phoneticPr fontId="9"/>
  </si>
  <si>
    <t>資 　本　 金　 等</t>
    <rPh sb="0" eb="1">
      <t>シ</t>
    </rPh>
    <rPh sb="3" eb="4">
      <t>ホン</t>
    </rPh>
    <rPh sb="6" eb="7">
      <t>キン</t>
    </rPh>
    <rPh sb="9" eb="10">
      <t>トウ</t>
    </rPh>
    <phoneticPr fontId="9"/>
  </si>
  <si>
    <t>２　特定低公害・低燃費車の該当条件については、都民の健康と安全を確保する環境に関する条例第３５条第１号に</t>
    <phoneticPr fontId="9"/>
  </si>
  <si>
    <t>　　規定する特定低公害・低燃費車及び同条第２号に規定する知事が別に定める乗用車に関する要綱によること。</t>
    <phoneticPr fontId="9"/>
  </si>
  <si>
    <t>３　換算後の特定低公害・低燃費車の導入率の算定に当たっては、都民の健康と安全を確保する環境に関する条例施行規則</t>
    <phoneticPr fontId="9"/>
  </si>
  <si>
    <t>　　第17条第３項に規定する知事が別に定める自動車及び同条第５項に規定する知事が別に定める乗用車に換算する方法を</t>
    <phoneticPr fontId="16"/>
  </si>
  <si>
    <t>　　定める要綱により計算すること（燃料電池車３台、電気自動車３台、プラグインハイブリッド車２台、それ以外１台）。</t>
    <phoneticPr fontId="16"/>
  </si>
  <si>
    <t>　　定める要綱により計算すること（燃料電池車２台、電気自動車２台、プラグインハイブリッド車２台、それ以外１台）。</t>
    <phoneticPr fontId="16"/>
  </si>
  <si>
    <t>年度末使用台数</t>
    <rPh sb="0" eb="3">
      <t>ネンドマツ</t>
    </rPh>
    <rPh sb="3" eb="5">
      <t>シヨウ</t>
    </rPh>
    <rPh sb="5" eb="7">
      <t>ダイスウ</t>
    </rPh>
    <phoneticPr fontId="16"/>
  </si>
  <si>
    <t>計画期間内の導入台数及び年度末使用台数</t>
    <rPh sb="0" eb="5">
      <t>ケイカクキカンナイ</t>
    </rPh>
    <rPh sb="6" eb="7">
      <t>シルベ</t>
    </rPh>
    <rPh sb="7" eb="8">
      <t>イ</t>
    </rPh>
    <rPh sb="8" eb="9">
      <t>ダイ</t>
    </rPh>
    <rPh sb="9" eb="10">
      <t>カズ</t>
    </rPh>
    <rPh sb="10" eb="11">
      <t>オヨ</t>
    </rPh>
    <rPh sb="12" eb="14">
      <t>ネンド</t>
    </rPh>
    <rPh sb="14" eb="15">
      <t>マツ</t>
    </rPh>
    <rPh sb="15" eb="17">
      <t>シヨウ</t>
    </rPh>
    <rPh sb="17" eb="19">
      <t>ダイスウ</t>
    </rPh>
    <phoneticPr fontId="16"/>
  </si>
  <si>
    <t>計画期間内の導入台数及び年度末使用台数</t>
    <rPh sb="0" eb="5">
      <t>ケイカクキカンナイ</t>
    </rPh>
    <rPh sb="6" eb="7">
      <t>シルベ</t>
    </rPh>
    <rPh sb="7" eb="8">
      <t>イ</t>
    </rPh>
    <rPh sb="8" eb="9">
      <t>ダイ</t>
    </rPh>
    <rPh sb="9" eb="10">
      <t>カズ</t>
    </rPh>
    <rPh sb="10" eb="11">
      <t>オヨ</t>
    </rPh>
    <rPh sb="12" eb="15">
      <t>ネンドマツ</t>
    </rPh>
    <rPh sb="15" eb="17">
      <t>シヨウ</t>
    </rPh>
    <rPh sb="17" eb="19">
      <t>ダイスウ</t>
    </rPh>
    <phoneticPr fontId="16"/>
  </si>
  <si>
    <t>換算後の乗用車
における非ガソリン車
の導入率(%)</t>
    <rPh sb="0" eb="2">
      <t>カンサン</t>
    </rPh>
    <rPh sb="2" eb="3">
      <t>ゴ</t>
    </rPh>
    <rPh sb="4" eb="7">
      <t>ジョウヨウシャ</t>
    </rPh>
    <rPh sb="12" eb="13">
      <t>ヒ</t>
    </rPh>
    <rPh sb="17" eb="18">
      <t>シャ</t>
    </rPh>
    <rPh sb="20" eb="22">
      <t>ドウニュウ</t>
    </rPh>
    <rPh sb="22" eb="23">
      <t>リツ</t>
    </rPh>
    <phoneticPr fontId="16"/>
  </si>
  <si>
    <t>　本シートを入力することで、点検表５及び６の車両数に自動で反映されます。</t>
    <phoneticPr fontId="9"/>
  </si>
  <si>
    <t>全車種（乗用・貨物・乗合　※軽自動車含む）の各年度末の台数</t>
    <rPh sb="0" eb="3">
      <t>ゼンシャシュ</t>
    </rPh>
    <rPh sb="4" eb="6">
      <t>ジョウヨウ</t>
    </rPh>
    <rPh sb="7" eb="9">
      <t>カモツ</t>
    </rPh>
    <rPh sb="10" eb="12">
      <t>ノリアイ</t>
    </rPh>
    <rPh sb="14" eb="15">
      <t>ケイ</t>
    </rPh>
    <rPh sb="15" eb="18">
      <t>ジドウシャ</t>
    </rPh>
    <rPh sb="18" eb="19">
      <t>フク</t>
    </rPh>
    <rPh sb="22" eb="23">
      <t>カク</t>
    </rPh>
    <rPh sb="23" eb="26">
      <t>ネンドマツ</t>
    </rPh>
    <rPh sb="27" eb="29">
      <t>ダイスウ</t>
    </rPh>
    <phoneticPr fontId="9"/>
  </si>
  <si>
    <t>乗用車（軽乗用車除く）の各年度末の台数</t>
    <rPh sb="0" eb="2">
      <t>ジョウヨウ</t>
    </rPh>
    <rPh sb="2" eb="3">
      <t>シャ</t>
    </rPh>
    <rPh sb="4" eb="5">
      <t>ケイ</t>
    </rPh>
    <rPh sb="5" eb="8">
      <t>ジョウヨウシャ</t>
    </rPh>
    <rPh sb="8" eb="9">
      <t>ノゾ</t>
    </rPh>
    <rPh sb="12" eb="16">
      <t>カクネンドマツ</t>
    </rPh>
    <rPh sb="17" eb="19">
      <t>ダイスウ</t>
    </rPh>
    <phoneticPr fontId="9"/>
  </si>
  <si>
    <t>2022年度</t>
    <rPh sb="4" eb="5">
      <t>ネン</t>
    </rPh>
    <rPh sb="5" eb="6">
      <t>ド</t>
    </rPh>
    <phoneticPr fontId="9"/>
  </si>
  <si>
    <t>2023年度</t>
    <rPh sb="4" eb="5">
      <t>ネン</t>
    </rPh>
    <rPh sb="5" eb="6">
      <t>ド</t>
    </rPh>
    <phoneticPr fontId="9"/>
  </si>
  <si>
    <t>2024年度</t>
    <rPh sb="4" eb="5">
      <t>ネン</t>
    </rPh>
    <rPh sb="5" eb="6">
      <t>ド</t>
    </rPh>
    <phoneticPr fontId="9"/>
  </si>
  <si>
    <t>2025年度</t>
    <rPh sb="4" eb="5">
      <t>ネン</t>
    </rPh>
    <rPh sb="5" eb="6">
      <t>ド</t>
    </rPh>
    <phoneticPr fontId="9"/>
  </si>
  <si>
    <t>2026年度</t>
    <rPh sb="4" eb="5">
      <t>ネン</t>
    </rPh>
    <rPh sb="5" eb="6">
      <t>ド</t>
    </rPh>
    <phoneticPr fontId="9"/>
  </si>
  <si>
    <t>2022年度</t>
    <rPh sb="4" eb="5">
      <t>ネン</t>
    </rPh>
    <phoneticPr fontId="9"/>
  </si>
  <si>
    <t>2023年度</t>
    <rPh sb="4" eb="5">
      <t>ネン</t>
    </rPh>
    <phoneticPr fontId="9"/>
  </si>
  <si>
    <t>2024年度</t>
    <rPh sb="4" eb="5">
      <t>ネン</t>
    </rPh>
    <phoneticPr fontId="9"/>
  </si>
  <si>
    <t>2025年度</t>
    <rPh sb="4" eb="5">
      <t>ネン</t>
    </rPh>
    <phoneticPr fontId="9"/>
  </si>
  <si>
    <t>2026年度</t>
    <rPh sb="4" eb="5">
      <t>ネン</t>
    </rPh>
    <phoneticPr fontId="9"/>
  </si>
  <si>
    <t>ガソリン使用量(kL)</t>
    <phoneticPr fontId="9"/>
  </si>
  <si>
    <t>LPG使用量(kL)</t>
    <phoneticPr fontId="9"/>
  </si>
  <si>
    <t>ハイブリッド
【軽油】</t>
    <rPh sb="8" eb="10">
      <t>ケイユ</t>
    </rPh>
    <phoneticPr fontId="9"/>
  </si>
  <si>
    <t>軽油使用量(kL)</t>
    <rPh sb="0" eb="2">
      <t>ケイユ</t>
    </rPh>
    <phoneticPr fontId="9"/>
  </si>
  <si>
    <t>天然ガス使用量(百Nm3)</t>
    <rPh sb="0" eb="2">
      <t>テンネン</t>
    </rPh>
    <rPh sb="4" eb="7">
      <t>シヨウリョウ</t>
    </rPh>
    <rPh sb="8" eb="9">
      <t>ヒャク</t>
    </rPh>
    <phoneticPr fontId="16"/>
  </si>
  <si>
    <r>
      <t>備考　１　二酸化炭素排出量(t-CO</t>
    </r>
    <r>
      <rPr>
        <vertAlign val="subscript"/>
        <sz val="8"/>
        <rFont val="ＭＳ 明朝"/>
        <family val="1"/>
        <charset val="128"/>
      </rPr>
      <t>2</t>
    </r>
    <r>
      <rPr>
        <sz val="8"/>
        <rFont val="ＭＳ 明朝"/>
        <family val="1"/>
        <charset val="128"/>
      </rPr>
      <t>)は、東京都自動車環境管理指針別表第１に掲げる排出係数を用いて算出すること。</t>
    </r>
    <rPh sb="0" eb="2">
      <t>ビコウ</t>
    </rPh>
    <rPh sb="22" eb="25">
      <t>トウキョウト</t>
    </rPh>
    <rPh sb="25" eb="28">
      <t>ジドウシャ</t>
    </rPh>
    <rPh sb="28" eb="30">
      <t>カンキョウ</t>
    </rPh>
    <rPh sb="30" eb="32">
      <t>カンリ</t>
    </rPh>
    <rPh sb="32" eb="34">
      <t>シシン</t>
    </rPh>
    <phoneticPr fontId="16"/>
  </si>
  <si>
    <t xml:space="preserve">備考　１「計画項目の有無」記載基準（「機器の導入」を除く）は、既に計画内容を実施している場合は「３」、計画の内容に
</t>
    <rPh sb="0" eb="2">
      <t>ビコウ</t>
    </rPh>
    <rPh sb="26" eb="27">
      <t>ノゾ</t>
    </rPh>
    <phoneticPr fontId="9"/>
  </si>
  <si>
    <t xml:space="preserve">　　　２「機器の導入」の「計画項目の有無」記載基準は、2027年度までに100％導入予定の場合は「３」、2027年度までに50％以上
</t>
    <rPh sb="45" eb="47">
      <t>バアイ</t>
    </rPh>
    <phoneticPr fontId="9"/>
  </si>
  <si>
    <t>　　　　取り組んでいる場合は「２」、計画しているが着手していない場合は「１」、計画等が無い場合は空欄とすること。</t>
    <phoneticPr fontId="9"/>
  </si>
  <si>
    <t>　　　　導入予定の場合は「２」、2027年度までに50％未満導入予定の場合は「１」、導入計画なしの場合は空欄とすること。</t>
    <rPh sb="35" eb="37">
      <t>バアイ</t>
    </rPh>
    <rPh sb="42" eb="44">
      <t>ドウニュウ</t>
    </rPh>
    <rPh sb="44" eb="46">
      <t>ケイカク</t>
    </rPh>
    <rPh sb="49" eb="51">
      <t>バアイ</t>
    </rPh>
    <rPh sb="52" eb="54">
      <t>クウラン</t>
    </rPh>
    <phoneticPr fontId="9"/>
  </si>
  <si>
    <t>増減区分
（減車分不要）</t>
    <rPh sb="0" eb="2">
      <t>ゾウゲン</t>
    </rPh>
    <rPh sb="2" eb="4">
      <t>クブン</t>
    </rPh>
    <rPh sb="6" eb="8">
      <t>ゲンシャ</t>
    </rPh>
    <rPh sb="8" eb="9">
      <t>ブン</t>
    </rPh>
    <rPh sb="9" eb="11">
      <t>フヨウ</t>
    </rPh>
    <phoneticPr fontId="9"/>
  </si>
  <si>
    <t>目標値</t>
    <rPh sb="0" eb="3">
      <t>モクヒョウチ</t>
    </rPh>
    <phoneticPr fontId="16"/>
  </si>
  <si>
    <t>大型特殊自動車・小型特殊自動車・被牽引車の場合はTRUE
点検表５～７の対象外車両を判定</t>
    <phoneticPr fontId="9"/>
  </si>
  <si>
    <t>大型特殊自動車・小型特殊自動車・被牽引車の場合はTRUE（車両判定を使用）
上記以外の場合は自動車種別・型式・車両総重量・燃料種類のすべてが入力されていればTRUE</t>
    <phoneticPr fontId="9"/>
  </si>
  <si>
    <t>システム登録時に使用</t>
    <phoneticPr fontId="9"/>
  </si>
  <si>
    <t>分類番号と自動車種別が両方
入力されている場合のみ有効</t>
    <phoneticPr fontId="9"/>
  </si>
  <si>
    <t>排出量計算に使用（3.5t超の区分）</t>
  </si>
  <si>
    <t>排ガス記号を基に排出係数シートから取得</t>
    <phoneticPr fontId="9"/>
  </si>
  <si>
    <t>表示列の排出係数は
この列を参照</t>
    <phoneticPr fontId="9"/>
  </si>
  <si>
    <t>燃料種類から排出係数を取得</t>
    <phoneticPr fontId="9"/>
  </si>
  <si>
    <t>燃料種類の頭2文字＋型式
但し、福祉車両かつ型式の末尾1文字が「改」の場合、型式から「改」は除外する</t>
    <phoneticPr fontId="9"/>
  </si>
  <si>
    <t>→
排出係数・排出量</t>
    <phoneticPr fontId="9"/>
  </si>
  <si>
    <t>→
特定低公害低燃費車に関する項目</t>
    <phoneticPr fontId="9"/>
  </si>
  <si>
    <t>台</t>
    <rPh sb="0" eb="1">
      <t>ダイ</t>
    </rPh>
    <phoneticPr fontId="9"/>
  </si>
  <si>
    <t>ハイ6AA-SNE13</t>
  </si>
  <si>
    <t>ハイ6AA-FE13</t>
  </si>
  <si>
    <t>ハイ6AA-FSNE13</t>
  </si>
  <si>
    <t>ハイ6AA-RV5</t>
  </si>
  <si>
    <t>ハイ6AA-RV6</t>
  </si>
  <si>
    <t>電気ZAZ-RMV12</t>
  </si>
  <si>
    <t>ハイ6AA-MXPK10</t>
  </si>
  <si>
    <t>ハイ6AA-MXPK11</t>
  </si>
  <si>
    <t>ハイ6AA-MXPK15</t>
  </si>
  <si>
    <t>ハイ6AA-MXPK16</t>
  </si>
  <si>
    <t>軽油2PG-FJ2ACA</t>
  </si>
  <si>
    <t>軽油2PG-FJ2ACG</t>
  </si>
  <si>
    <t>軽油2PG-FE2ACA</t>
  </si>
  <si>
    <t>軽油2PG-FE2ACG</t>
  </si>
  <si>
    <t>ハイ6AA-ZVG11</t>
  </si>
  <si>
    <t>ハイ6AA-ZVG15</t>
  </si>
  <si>
    <t>ハイ6AA-AAZH20</t>
  </si>
  <si>
    <t>ハイ6AA-AAZH25</t>
  </si>
  <si>
    <t>プラ6LA-AAZH26</t>
  </si>
  <si>
    <t>ガソ5BF-VM20</t>
  </si>
  <si>
    <t>ガソ5BF-VY12</t>
  </si>
  <si>
    <t>ハイ6AA-ZWR90W</t>
  </si>
  <si>
    <t>ハイ6AA-ZWR92W</t>
  </si>
  <si>
    <t>ハイ6AA-ZWR95W</t>
  </si>
  <si>
    <t>軽油2RG-FRR90U2</t>
  </si>
  <si>
    <t>軽油2PG-FRR90U2</t>
  </si>
  <si>
    <t>軽油2RG-FSR90U2</t>
  </si>
  <si>
    <t>軽油2PG-FSR90U2</t>
  </si>
  <si>
    <t>軽油2RG-BRR90U2</t>
  </si>
  <si>
    <t>軽油2PG-BRR90U2</t>
  </si>
  <si>
    <t>軽油2RG-BSR90U2</t>
  </si>
  <si>
    <t>軽油2PG-BSR90U2</t>
  </si>
  <si>
    <t>電気ZAA-12CF89S</t>
  </si>
  <si>
    <t>電気ZAA-22CF89A</t>
  </si>
  <si>
    <t>電気ZAA-42DU44</t>
  </si>
  <si>
    <t>電気ZAA-FE0</t>
  </si>
  <si>
    <t>電気ZAB-FEB8U</t>
  </si>
  <si>
    <t>○ 型式の頭が「Z」ではありません。ご確認下さい。</t>
    <phoneticPr fontId="9"/>
  </si>
  <si>
    <t>★点検表１</t>
    <rPh sb="1" eb="4">
      <t>テンケンヒョウ</t>
    </rPh>
    <phoneticPr fontId="0"/>
  </si>
  <si>
    <t>全従業員数（都内外）</t>
    <phoneticPr fontId="0"/>
  </si>
  <si>
    <t>5人以下</t>
    <rPh sb="1" eb="4">
      <t>ニンイカ</t>
    </rPh>
    <phoneticPr fontId="9"/>
  </si>
  <si>
    <t>51人～100人以下</t>
    <rPh sb="2" eb="3">
      <t>ニン</t>
    </rPh>
    <rPh sb="7" eb="10">
      <t>ニンイカ</t>
    </rPh>
    <phoneticPr fontId="0"/>
  </si>
  <si>
    <t>101人～300人以下</t>
    <rPh sb="3" eb="4">
      <t>ニン</t>
    </rPh>
    <rPh sb="8" eb="11">
      <t>ニンイカ</t>
    </rPh>
    <phoneticPr fontId="0"/>
  </si>
  <si>
    <t>301人以上</t>
    <rPh sb="3" eb="4">
      <t>ニン</t>
    </rPh>
    <rPh sb="4" eb="6">
      <t>イジョウ</t>
    </rPh>
    <phoneticPr fontId="0"/>
  </si>
  <si>
    <t>資本金等</t>
    <phoneticPr fontId="0"/>
  </si>
  <si>
    <t>1千万円超～5千万円以下</t>
    <rPh sb="4" eb="5">
      <t>チョウ</t>
    </rPh>
    <rPh sb="7" eb="9">
      <t>センマン</t>
    </rPh>
    <rPh sb="9" eb="10">
      <t>エン</t>
    </rPh>
    <rPh sb="10" eb="12">
      <t>イカ</t>
    </rPh>
    <phoneticPr fontId="9"/>
  </si>
  <si>
    <t>5千万円超～1億円以下</t>
    <rPh sb="4" eb="5">
      <t>チョウ</t>
    </rPh>
    <rPh sb="8" eb="9">
      <t>エン</t>
    </rPh>
    <rPh sb="9" eb="11">
      <t>イカ</t>
    </rPh>
    <phoneticPr fontId="9"/>
  </si>
  <si>
    <t>1億万円超～3億円以下</t>
    <rPh sb="1" eb="2">
      <t>オク</t>
    </rPh>
    <rPh sb="4" eb="5">
      <t>チョウ</t>
    </rPh>
    <rPh sb="8" eb="9">
      <t>エン</t>
    </rPh>
    <rPh sb="9" eb="11">
      <t>イカ</t>
    </rPh>
    <phoneticPr fontId="9"/>
  </si>
  <si>
    <t>3億万円超</t>
    <rPh sb="1" eb="2">
      <t>オク</t>
    </rPh>
    <rPh sb="4" eb="5">
      <t>チョウ</t>
    </rPh>
    <phoneticPr fontId="9"/>
  </si>
  <si>
    <t>目標
（計画期間
最終年度
排出量）</t>
    <rPh sb="9" eb="11">
      <t>サイシュウ</t>
    </rPh>
    <rPh sb="11" eb="13">
      <t>ネンド</t>
    </rPh>
    <phoneticPr fontId="9"/>
  </si>
  <si>
    <t>飲食料品卸売業</t>
    <rPh sb="1" eb="3">
      <t>ショクリョウ</t>
    </rPh>
    <phoneticPr fontId="9"/>
  </si>
  <si>
    <t>6人～20人以下</t>
    <rPh sb="1" eb="2">
      <t>ニン</t>
    </rPh>
    <rPh sb="5" eb="6">
      <t>ニン</t>
    </rPh>
    <rPh sb="6" eb="8">
      <t>イカ</t>
    </rPh>
    <phoneticPr fontId="0"/>
  </si>
  <si>
    <t>21人～50人以下</t>
    <rPh sb="2" eb="3">
      <t>ニン</t>
    </rPh>
    <rPh sb="6" eb="7">
      <t>ニン</t>
    </rPh>
    <rPh sb="7" eb="9">
      <t>イカ</t>
    </rPh>
    <phoneticPr fontId="9"/>
  </si>
  <si>
    <t>なし</t>
    <phoneticPr fontId="9"/>
  </si>
  <si>
    <t>1円～1千万円以下</t>
    <rPh sb="1" eb="2">
      <t>エン</t>
    </rPh>
    <phoneticPr fontId="9"/>
  </si>
  <si>
    <t>電気ZAA-72AW44</t>
  </si>
  <si>
    <t>電気ZAA-32AW89</t>
  </si>
  <si>
    <t>電気ZAA-31CF93A</t>
  </si>
  <si>
    <t>電気ZAA-12CF89A</t>
  </si>
  <si>
    <t>ハイ6AE-NHP160M</t>
  </si>
  <si>
    <t>電気ZAA-XEAM10</t>
  </si>
  <si>
    <t>電気ZAA-YEAM15</t>
  </si>
  <si>
    <t>ハイ6AA-AZSH35</t>
  </si>
  <si>
    <t>ハイ6AA-MXPL12G</t>
  </si>
  <si>
    <t>ハイ6AA-MXPL15G</t>
  </si>
  <si>
    <t>電気ZAA-XEAM10X</t>
  </si>
  <si>
    <t>電気ZAA-YEAM15X</t>
  </si>
  <si>
    <t>ハイ6AA-RP8</t>
  </si>
  <si>
    <t>ハイ6AA-FL4</t>
  </si>
  <si>
    <t>ハイ6AA-RP15</t>
  </si>
  <si>
    <t>電気ZAA-B6AW</t>
  </si>
  <si>
    <t>電気ZAA-B5AW</t>
  </si>
  <si>
    <t>電気ZAB-XED100V</t>
  </si>
  <si>
    <t>電気ZAB-XED100</t>
  </si>
  <si>
    <t>ハイ6AA-ZWE219H</t>
  </si>
  <si>
    <t>プラ6LA-AALH16</t>
  </si>
  <si>
    <t>プラ6LA-AXUP85</t>
  </si>
  <si>
    <t>ハイ6AA-ZWE215</t>
  </si>
  <si>
    <t>ハイ6AA-ZWE219</t>
  </si>
  <si>
    <t>ハイ6AA-ZWE215W</t>
  </si>
  <si>
    <t>ハイ6AA-ZWE219W</t>
  </si>
  <si>
    <t>軽油2PG-CD5DL</t>
  </si>
  <si>
    <t>軽油2PG-CW5DL</t>
  </si>
  <si>
    <t>軽油2PG-CD4EA</t>
  </si>
  <si>
    <t>軽油2PG-CD4FA</t>
  </si>
  <si>
    <t>軽油2PG-CW4DL</t>
  </si>
  <si>
    <t>軽油2PG-CV4EA</t>
  </si>
  <si>
    <t>軽油2PG-CG4FA</t>
  </si>
  <si>
    <t>ハイ6AA-T33</t>
  </si>
  <si>
    <t>ハイ6AA-SNT33</t>
  </si>
  <si>
    <t>軽油2PG-CVR77D</t>
  </si>
  <si>
    <t>軽油2PG-CXM77DT</t>
  </si>
  <si>
    <t>軽油2RG-CXM77D</t>
  </si>
  <si>
    <t>軽油2PG-CXM77D</t>
  </si>
  <si>
    <t>軽油2PG-CYM77DM</t>
  </si>
  <si>
    <t>軽油2PG-CYM77DZ</t>
  </si>
  <si>
    <t>軽油2PG-CYM77D</t>
  </si>
  <si>
    <t>軽油2PG-CYL77DM</t>
  </si>
  <si>
    <t>軽油2PG-CYL77DZ</t>
  </si>
  <si>
    <t>軽油2PG-CYL77D</t>
  </si>
  <si>
    <t>軽油2PG-CYL77DA</t>
  </si>
  <si>
    <t>軽油2RG-CXZ77DT</t>
  </si>
  <si>
    <t>軽油2PG-CXZ77DT</t>
  </si>
  <si>
    <t>軽油2PG-CYZ77DM</t>
  </si>
  <si>
    <t>軽油2PG-CYZ77D</t>
  </si>
  <si>
    <t>軽油2PG-CYZ77DJ</t>
  </si>
  <si>
    <t>軽油2PG-CYY77D</t>
  </si>
  <si>
    <t>軽油2RG-CXY77DJ</t>
  </si>
  <si>
    <t>軽油2PG-CXY77DJ</t>
  </si>
  <si>
    <t>軽油2PG-CYY77DJ</t>
  </si>
  <si>
    <t>軽油2PG-CYY77DY</t>
  </si>
  <si>
    <t>軽油2PG-CYG77DM</t>
  </si>
  <si>
    <t>軽油2PG-CYE77DM</t>
  </si>
  <si>
    <t>軽油2RG-CXG77D</t>
  </si>
  <si>
    <t>軽油2PG-CXG77D</t>
  </si>
  <si>
    <t>軽油2RG-CXE77D</t>
  </si>
  <si>
    <t>軽油2PG-CXE77D</t>
  </si>
  <si>
    <t>軽油2PG-CYH77D</t>
  </si>
  <si>
    <t>軽油2PG-CYJ77DL</t>
  </si>
  <si>
    <t>軽油2PG-CYJ77DZ</t>
  </si>
  <si>
    <t>軽油2PG-CYJ77D</t>
  </si>
  <si>
    <t>軽油2PG-CYJ77DA</t>
  </si>
  <si>
    <t>ハイ6AA-ZWR90C</t>
  </si>
  <si>
    <t>ハイ6AA-ZWR95C</t>
  </si>
  <si>
    <t>ハイ6AA-MXWH60</t>
  </si>
  <si>
    <t>ハイ6AA-MXWH65</t>
  </si>
  <si>
    <t>ハイ6AA-ZVW60</t>
  </si>
  <si>
    <t>ハイ6AA-ZVW65</t>
  </si>
  <si>
    <t>ハイ6AA-RZ4</t>
  </si>
  <si>
    <t>ハイ6AA-RZ6</t>
  </si>
  <si>
    <t>電気ZAA-SNFE0</t>
  </si>
  <si>
    <t>軽油2TG-KV290N4</t>
  </si>
  <si>
    <t>軽油2RG-KV290N4</t>
  </si>
  <si>
    <t>軽油2TG-KV290Q4</t>
  </si>
  <si>
    <t>軽油2RG-KV290Q4</t>
  </si>
  <si>
    <t>軽油2RG-CD5DL</t>
  </si>
  <si>
    <t>軽油2RG-CD5EL</t>
  </si>
  <si>
    <t>軽油2RG-CD5FL</t>
  </si>
  <si>
    <t>軽油2RG-CD5EA</t>
  </si>
  <si>
    <t>軽油2RG-CD5FA</t>
  </si>
  <si>
    <t>軽油2RG-CD5FE</t>
  </si>
  <si>
    <t>軽油2PG-CD5EL</t>
  </si>
  <si>
    <t>軽油2PG-CD5FL</t>
  </si>
  <si>
    <t>軽油2PG-CD5EA</t>
  </si>
  <si>
    <t>軽油2PG-CD5FA</t>
  </si>
  <si>
    <t>軽油2PG-CD5FE</t>
  </si>
  <si>
    <t>軽油2RG-CW5DL</t>
  </si>
  <si>
    <t>軽油2RG-CW5EL</t>
  </si>
  <si>
    <t>軽油2RG-CW5FL</t>
  </si>
  <si>
    <t>軽油2RG-CW5FA</t>
  </si>
  <si>
    <t>軽油2PG-CW5EL</t>
  </si>
  <si>
    <t>軽油2PG-CW5FL</t>
  </si>
  <si>
    <t>軽油2PG-CW5FA</t>
  </si>
  <si>
    <t>軽油2RG-CX5EL</t>
  </si>
  <si>
    <t>軽油2RG-CX5EA</t>
  </si>
  <si>
    <t>軽油2PG-CX5EL</t>
  </si>
  <si>
    <t>軽油2PG-CX5EA</t>
  </si>
  <si>
    <t>軽油2RG-CG5EL</t>
  </si>
  <si>
    <t>軽油2RG-CG5FL</t>
  </si>
  <si>
    <t>軽油2RG-CG5DA</t>
  </si>
  <si>
    <t>軽油2RG-CG5EA</t>
  </si>
  <si>
    <t>軽油2RG-CG5FA</t>
  </si>
  <si>
    <t>軽油2RG-CG5EE</t>
  </si>
  <si>
    <t>軽油2RG-CG5FE</t>
  </si>
  <si>
    <t>軽油2PG-CG5EL</t>
  </si>
  <si>
    <t>軽油2PG-CG5FL</t>
  </si>
  <si>
    <t>軽油2PG-CG5DA</t>
  </si>
  <si>
    <t>軽油2PG-CG5EA</t>
  </si>
  <si>
    <t>軽油2PG-CG5FA</t>
  </si>
  <si>
    <t>軽油2PG-CG5EE</t>
  </si>
  <si>
    <t>軽油2PG-CG5FE</t>
  </si>
  <si>
    <t>軽油2RG-GK5DAB</t>
  </si>
  <si>
    <t>軽油2RG-GK5DAD</t>
  </si>
  <si>
    <t>軽油2RG-GK5DAE</t>
  </si>
  <si>
    <t>軽油2RG-GK5DAK</t>
  </si>
  <si>
    <t>軽油2PG-GK5DAB</t>
  </si>
  <si>
    <t>軽油2PG-GK5DAD</t>
  </si>
  <si>
    <t>軽油2PG-GK5DAE</t>
  </si>
  <si>
    <t>軽油2PG-GK5DAK</t>
  </si>
  <si>
    <t>軽油2PG-GK6DAB</t>
  </si>
  <si>
    <t>軽油2PG-GK6DAD</t>
  </si>
  <si>
    <t>軽油2PG-GW6DAH</t>
  </si>
  <si>
    <t>軽油2TG-NJR88AF</t>
  </si>
  <si>
    <t>軽油2RG-NJR88AF</t>
  </si>
  <si>
    <t>軽油2RG-NJR88AT</t>
  </si>
  <si>
    <t>軽油2TG-NKR88AF</t>
  </si>
  <si>
    <t>軽油2RG-NKR88AF</t>
  </si>
  <si>
    <t>軽油2RG-NKR88AT</t>
  </si>
  <si>
    <t>軽油2TG-NKR88C</t>
  </si>
  <si>
    <t>軽油2RG-NKR88C</t>
  </si>
  <si>
    <t>軽油2TG-NKR88AC</t>
  </si>
  <si>
    <t>軽油2RG-NKR88AC</t>
  </si>
  <si>
    <t>軽油2TG-NJR88AM</t>
  </si>
  <si>
    <t>軽油2RG-NJR88AM</t>
  </si>
  <si>
    <t>軽油2TG-NKR88M</t>
  </si>
  <si>
    <t>軽油2RG-NKR88M</t>
  </si>
  <si>
    <t>軽油2TG-NKR88AM</t>
  </si>
  <si>
    <t>軽油2RG-NKR88AM</t>
  </si>
  <si>
    <t>軽油2RG-NKR88YM</t>
  </si>
  <si>
    <t>軽油2TG-NLR88AC</t>
  </si>
  <si>
    <t>軽油2RG-NLR88AC</t>
  </si>
  <si>
    <t>軽油2TG-NMR88C</t>
  </si>
  <si>
    <t>軽油2RG-NMR88C</t>
  </si>
  <si>
    <t>軽油2TG-NMR88AC</t>
  </si>
  <si>
    <t>軽油2RG-NMR88AC</t>
  </si>
  <si>
    <t>軽油2TG-NNR88AC</t>
  </si>
  <si>
    <t>軽油2RG-NNR88AC</t>
  </si>
  <si>
    <t>軽油2TG-NPR88AC</t>
  </si>
  <si>
    <t>軽油2RG-NPR88AC</t>
  </si>
  <si>
    <t>軽油2RG-NLR88M</t>
  </si>
  <si>
    <t>軽油2TG-NLR88AM</t>
  </si>
  <si>
    <t>軽油2RG-NLR88AM</t>
  </si>
  <si>
    <t>軽油2TG-NMR88M</t>
  </si>
  <si>
    <t>軽油2RG-NMR88M</t>
  </si>
  <si>
    <t>軽油2TG-NMR88AM</t>
  </si>
  <si>
    <t>軽油2RG-NMR88AM</t>
  </si>
  <si>
    <t>軽油2TG-NNR88AM</t>
  </si>
  <si>
    <t>軽油2RG-NNR88AM</t>
  </si>
  <si>
    <t>軽油2RG-NPR88M</t>
  </si>
  <si>
    <t>軽油2TG-NPR88AM</t>
  </si>
  <si>
    <t>軽油2RG-NPR88AM</t>
  </si>
  <si>
    <t>軽油2RG-NPR88YM</t>
  </si>
  <si>
    <t>軽油2RG-NPR88YAM</t>
  </si>
  <si>
    <t>電気ZAB-NJR48AF</t>
  </si>
  <si>
    <t>電気ZAB-NJR48AM</t>
  </si>
  <si>
    <t>電気ZAB-NLR48AM</t>
  </si>
  <si>
    <t>軽油2RG-EK5DAB</t>
  </si>
  <si>
    <t>軽油2RG-EK5DAD</t>
  </si>
  <si>
    <t>軽油2RG-EK5DAE</t>
  </si>
  <si>
    <t>軽油2RG-EK5DAK</t>
  </si>
  <si>
    <t>軽油2PG-EK5DAB</t>
  </si>
  <si>
    <t>軽油2PG-EK5DAD</t>
  </si>
  <si>
    <t>軽油2PG-EK5DAE</t>
  </si>
  <si>
    <t>軽油2PG-EK5DAK</t>
  </si>
  <si>
    <t>軽油2PG-EK6DAB</t>
  </si>
  <si>
    <t>軽油2PG-EK6DAD</t>
  </si>
  <si>
    <t>軽油2PG-EW6DAH</t>
  </si>
  <si>
    <t>軽油2TG-LV290N4</t>
  </si>
  <si>
    <t>軽油2RG-LV290N4</t>
  </si>
  <si>
    <t>軽油2TG-LV290Q4</t>
  </si>
  <si>
    <t>軽油2RG-LV290Q4</t>
  </si>
  <si>
    <t>ハイ6AA-GC28</t>
  </si>
  <si>
    <t>ハイ6AA-GFC28</t>
  </si>
  <si>
    <t>軽油2TG-AJR88AF</t>
  </si>
  <si>
    <t>軽油2RG-AJR88AF</t>
  </si>
  <si>
    <t>軽油2RG-AJR88AT</t>
  </si>
  <si>
    <t>軽油2TG-AKR88AF</t>
  </si>
  <si>
    <t>軽油2RG-AKR88AF</t>
  </si>
  <si>
    <t>軽油2RG-AKR88AT</t>
  </si>
  <si>
    <t>軽油2TG-AKR88C</t>
  </si>
  <si>
    <t>軽油2RG-AKR88C</t>
  </si>
  <si>
    <t>軽油2TG-AKR88AC</t>
  </si>
  <si>
    <t>軽油2RG-AKR88AC</t>
  </si>
  <si>
    <t>軽油2TG-AJR88AM</t>
  </si>
  <si>
    <t>軽油2RG-AJR88AM</t>
  </si>
  <si>
    <t>軽油2TG-AKR88M</t>
  </si>
  <si>
    <t>軽油2RG-AKR88M</t>
  </si>
  <si>
    <t>軽油2TG-AKR88AM</t>
  </si>
  <si>
    <t>軽油2RG-AKR88AM</t>
  </si>
  <si>
    <t>軽油2RG-AKR88YM</t>
  </si>
  <si>
    <t>軽油2PG-AKR88YM</t>
  </si>
  <si>
    <t>軽油2TG-ALR88AC</t>
  </si>
  <si>
    <t>軽油2RG-ALR88AC</t>
  </si>
  <si>
    <t>軽油2TG-AMR88C</t>
  </si>
  <si>
    <t>軽油2RG-AMR88C</t>
  </si>
  <si>
    <t>軽油2TG-AMR88AC</t>
  </si>
  <si>
    <t>軽油2RG-AMR88AC</t>
  </si>
  <si>
    <t>軽油2TG-ANR88AC</t>
  </si>
  <si>
    <t>軽油2RG-ANR88AC</t>
  </si>
  <si>
    <t>軽油2TG-APR88AC</t>
  </si>
  <si>
    <t>軽油2RG-APR88AC</t>
  </si>
  <si>
    <t>軽油2RG-ALR88M</t>
  </si>
  <si>
    <t>軽油2TG-ALR88AM</t>
  </si>
  <si>
    <t>軽油2RG-ALR88AM</t>
  </si>
  <si>
    <t>軽油2TG-AMR88M</t>
  </si>
  <si>
    <t>軽油2RG-AMR88M</t>
  </si>
  <si>
    <t>軽油2TG-AMR88AM</t>
  </si>
  <si>
    <t>軽油2RG-AMR88AM</t>
  </si>
  <si>
    <t>軽油2TG-ANR88AM</t>
  </si>
  <si>
    <t>軽油2RG-ANR88AM</t>
  </si>
  <si>
    <t>軽油2RG-APR88M</t>
  </si>
  <si>
    <t>軽油2TG-APR88AM</t>
  </si>
  <si>
    <t>軽油2RG-APR88AM</t>
  </si>
  <si>
    <t>軽油2RG-APR88YM</t>
  </si>
  <si>
    <t>軽油2PG-APR88YM</t>
  </si>
  <si>
    <t>軽油2RG-APR88YAM</t>
  </si>
  <si>
    <t>軽油2PG-APR88YAM</t>
  </si>
  <si>
    <t>電気ZAB-NPR48AM</t>
  </si>
  <si>
    <t>軽油2RG-FRR90S3</t>
  </si>
  <si>
    <t>軽油2RG-FRR90S4</t>
  </si>
  <si>
    <t>軽油2RG-FRR90T4</t>
  </si>
  <si>
    <t>軽油2RG-FRR90U4</t>
  </si>
  <si>
    <t>軽油2RG-FRR90V4</t>
  </si>
  <si>
    <t>軽油2RG-FSR90S4</t>
  </si>
  <si>
    <t>軽油2PG-FSR90S4</t>
  </si>
  <si>
    <t>軽油2RG-FSR90T4</t>
  </si>
  <si>
    <t>軽油2PG-FSR90T4</t>
  </si>
  <si>
    <t>軽油2RG-FSR90U4</t>
  </si>
  <si>
    <t>軽油2PG-FSR90U4</t>
  </si>
  <si>
    <t>軽油2RG-FSR90V4</t>
  </si>
  <si>
    <t>軽油2PG-FSR90V4</t>
  </si>
  <si>
    <t>軽油2RG-FRS90S4</t>
  </si>
  <si>
    <t>軽油2RG-FRS90J4</t>
  </si>
  <si>
    <t>軽油2RG-FSS90S4</t>
  </si>
  <si>
    <t>軽油2PG-FSS90S4</t>
  </si>
  <si>
    <t>軽油2RG-FSS90J4</t>
  </si>
  <si>
    <t>軽油2PG-FSS90J4</t>
  </si>
  <si>
    <t>軽油2RG-FTR90U4</t>
  </si>
  <si>
    <t>軽油2PG-FTR90U4</t>
  </si>
  <si>
    <t>軽油2RG-FTR90V4</t>
  </si>
  <si>
    <t>軽油2PG-FTR90V4</t>
  </si>
  <si>
    <t>軽油2PG-RU1ASDJ</t>
  </si>
  <si>
    <t>ハイ6AA-MXPL10G</t>
  </si>
  <si>
    <t>プラ6LA-MXWH61</t>
  </si>
  <si>
    <t>ハイ6AA-AAHH40W</t>
  </si>
  <si>
    <t>ハイ6AA-AAHH45W</t>
  </si>
  <si>
    <t>電気ZAA-52EJ89</t>
  </si>
  <si>
    <t>電気ZAA-62EF67</t>
  </si>
  <si>
    <t>電気ZAA-42AW44</t>
  </si>
  <si>
    <t>電気ZAA-22CF89S</t>
  </si>
  <si>
    <t>ver.5.2.1</t>
    <phoneticPr fontId="9"/>
  </si>
  <si>
    <r>
      <rPr>
        <sz val="9"/>
        <color rgb="FF000000"/>
        <rFont val="ＭＳ ゴシック"/>
        <family val="3"/>
      </rPr>
      <t>H32+20%以上</t>
    </r>
    <rPh sb="7" eb="9">
      <t>イジョウ</t>
    </rPh>
    <phoneticPr fontId="0"/>
  </si>
  <si>
    <r>
      <rPr>
        <sz val="9"/>
        <color rgb="FF000000"/>
        <rFont val="ＭＳ ゴシック"/>
        <family val="3"/>
      </rPr>
      <t>R2+20%以上</t>
    </r>
    <rPh sb="6" eb="8">
      <t>イジョウ</t>
    </rPh>
    <phoneticPr fontId="0"/>
  </si>
  <si>
    <t>H32</t>
  </si>
  <si>
    <t>R2</t>
  </si>
  <si>
    <r>
      <rPr>
        <sz val="9"/>
        <color rgb="FF000000"/>
        <rFont val="ＭＳ ゴシック"/>
        <family val="3"/>
      </rPr>
      <t>H27+25%以上</t>
    </r>
    <rPh sb="7" eb="9">
      <t>イジョウ</t>
    </rPh>
    <phoneticPr fontId="0"/>
  </si>
  <si>
    <t>H27+20%</t>
  </si>
  <si>
    <t>H27+15%</t>
  </si>
  <si>
    <t>H27+10%</t>
  </si>
  <si>
    <t>H27+5%</t>
  </si>
  <si>
    <t>○</t>
  </si>
  <si>
    <r>
      <rPr>
        <sz val="9"/>
        <color rgb="FF000000"/>
        <rFont val="ＭＳ ゴシック"/>
        <family val="3"/>
      </rPr>
      <t>非ガソリン車区分</t>
    </r>
    <rPh sb="0" eb="1">
      <t>ヒ</t>
    </rPh>
    <rPh sb="5" eb="8">
      <t>シャクブン</t>
    </rPh>
    <phoneticPr fontId="0"/>
  </si>
  <si>
    <r>
      <rPr>
        <sz val="9"/>
        <color rgb="FF000000"/>
        <rFont val="ＭＳ 明朝"/>
        <family val="1"/>
      </rPr>
      <t>型式</t>
    </r>
    <rPh sb="0" eb="1">
      <t>カタ</t>
    </rPh>
    <rPh sb="1" eb="2">
      <t>シキ</t>
    </rPh>
    <phoneticPr fontId="0"/>
  </si>
  <si>
    <r>
      <rPr>
        <sz val="9"/>
        <color rgb="FF000000"/>
        <rFont val="ＭＳ 明朝"/>
        <family val="1"/>
      </rPr>
      <t>条件等</t>
    </r>
    <rPh sb="0" eb="1">
      <t>ジョウ</t>
    </rPh>
    <rPh sb="1" eb="2">
      <t>ケン</t>
    </rPh>
    <rPh sb="2" eb="3">
      <t>ナド</t>
    </rPh>
    <phoneticPr fontId="0"/>
  </si>
  <si>
    <r>
      <rPr>
        <sz val="9"/>
        <color rgb="FF000000"/>
        <rFont val="ＭＳ 明朝"/>
        <family val="1"/>
      </rPr>
      <t>レベル</t>
    </r>
    <phoneticPr fontId="0"/>
  </si>
  <si>
    <t>軽油2PG-NKR88YM</t>
  </si>
  <si>
    <t>軽油2PG-NPR88YM</t>
  </si>
  <si>
    <t>軽油2PG-NPR88YAM</t>
  </si>
  <si>
    <t>軽油2PG-FRR90S3</t>
  </si>
  <si>
    <t>軽油2PG-FRR90S4</t>
  </si>
  <si>
    <t>軽油2PG-FRR90T4</t>
  </si>
  <si>
    <t>軽油2PG-FRR90U4</t>
  </si>
  <si>
    <t>軽油2PG-FRR90V4</t>
  </si>
  <si>
    <t>軽油2PG-FRS90S4</t>
  </si>
  <si>
    <t>軽油2PG-FRS90J4</t>
  </si>
  <si>
    <t>ハイ6AA-RC5</t>
  </si>
  <si>
    <t>軽油2RG-BRR90S3</t>
  </si>
  <si>
    <t>軽油2RG-BRR90S4</t>
  </si>
  <si>
    <t>軽油2RG-BRR90T4</t>
  </si>
  <si>
    <t>軽油2RG-BRR90U4</t>
  </si>
  <si>
    <t>軽油2RG-BRR90V4</t>
  </si>
  <si>
    <t>軽油2RG-BSR90S4</t>
  </si>
  <si>
    <t>軽油2RG-BSR90T4</t>
  </si>
  <si>
    <t>軽油2RG-BSR90U4</t>
  </si>
  <si>
    <t>軽油2RG-BSR90V4</t>
  </si>
  <si>
    <t>軽油2RG-BRS90S4</t>
  </si>
  <si>
    <t>軽油2RG-BRS90J4</t>
  </si>
  <si>
    <t>軽油2RG-BSS90S4</t>
  </si>
  <si>
    <t>軽油2RG-BSS90J4</t>
  </si>
  <si>
    <t>軽油2RG-BTR90U4</t>
  </si>
  <si>
    <t>軽油2PG-BTR90U4</t>
  </si>
  <si>
    <t>軽油2RG-BTR90V4</t>
  </si>
  <si>
    <t>軽油2PG-BTR90V4</t>
  </si>
  <si>
    <t>ハイ6AA-ZVG13</t>
  </si>
  <si>
    <t>ハイ6AA-ZVG16</t>
  </si>
  <si>
    <t>ハイ6AA-AZSH36W</t>
  </si>
  <si>
    <t>プラ6LA-GRG75</t>
  </si>
  <si>
    <t>ハイ6AA-AALH10</t>
  </si>
  <si>
    <t>ハイ6AA-AALH15</t>
  </si>
  <si>
    <t>燃料ZBA-KZSM30</t>
  </si>
  <si>
    <t>ハイ6AA-AZSH32</t>
  </si>
  <si>
    <t>電気ZAA-XEBM10</t>
  </si>
  <si>
    <t>軽油2TG-LJR88AF</t>
  </si>
  <si>
    <t>軽油2RG-LJR88AF</t>
  </si>
  <si>
    <t>軽油2RG-LJR88AT</t>
  </si>
  <si>
    <t>軽油2TG-LKR88AF</t>
  </si>
  <si>
    <t>軽油2RG-LKR88AF</t>
  </si>
  <si>
    <t>軽油2RG-LKR88AT</t>
  </si>
  <si>
    <t>軽油2TG-LKR88C</t>
  </si>
  <si>
    <t>軽油2RG-LKR88C</t>
  </si>
  <si>
    <t>軽油2TG-LKR88AC</t>
  </si>
  <si>
    <t>軽油2RG-LKR88AC</t>
  </si>
  <si>
    <t>軽油2TG-LJR88AM</t>
  </si>
  <si>
    <t>軽油2RG-LJR88AM</t>
  </si>
  <si>
    <t>軽油2TG-LKR88M</t>
  </si>
  <si>
    <t>軽油2RG-LKR88M</t>
  </si>
  <si>
    <t>軽油2TG-LKR88AM</t>
  </si>
  <si>
    <t>軽油2RG-LKR88AM</t>
  </si>
  <si>
    <t>軽油2TG-LLR88AC</t>
  </si>
  <si>
    <t>軽油2RG-LLR88AC</t>
  </si>
  <si>
    <t>軽油2TG-LMR88C</t>
  </si>
  <si>
    <t>軽油2RG-LMR88C</t>
  </si>
  <si>
    <t>軽油2TG-LMR88AC</t>
  </si>
  <si>
    <t>軽油2RG-LMR88AC</t>
  </si>
  <si>
    <t>軽油2TG-LNR88AC</t>
  </si>
  <si>
    <t>軽油2RG-LNR88AC</t>
  </si>
  <si>
    <t>軽油2TG-LPR88AC</t>
  </si>
  <si>
    <t>軽油2RG-LPR88AC</t>
  </si>
  <si>
    <t>軽油2RG-LLR88M</t>
  </si>
  <si>
    <t>軽油2TG-LLR88AM</t>
  </si>
  <si>
    <t>軽油2RG-LLR88AM</t>
  </si>
  <si>
    <t>軽油2TG-LMR88M</t>
  </si>
  <si>
    <t>軽油2RG-LMR88M</t>
  </si>
  <si>
    <t>軽油2TG-LMR88AM</t>
  </si>
  <si>
    <t>軽油2RG-LMR88AM</t>
  </si>
  <si>
    <t>軽油2TG-LNR88AM</t>
  </si>
  <si>
    <t>軽油2RG-LNR88AM</t>
  </si>
  <si>
    <t>軽油2RG-LPR88M</t>
  </si>
  <si>
    <t>軽油2TG-LPR88AM</t>
  </si>
  <si>
    <t>軽油2RG-LPR88AM</t>
  </si>
  <si>
    <t>軽油2RG-LPR88YM</t>
  </si>
  <si>
    <t>軽油2RG-LPR88YAM</t>
  </si>
  <si>
    <t>軽油2RG-CVR77DF</t>
  </si>
  <si>
    <t>軽油2PG-CVR77DF</t>
  </si>
  <si>
    <t>軽油2PG-CYY77DU</t>
  </si>
  <si>
    <t>ハイ2NG-FR1AHH</t>
  </si>
  <si>
    <t>ハイ2NG-FR1AHS</t>
  </si>
  <si>
    <t>ハイ2NG-FW1AHH</t>
  </si>
  <si>
    <t>ハイ2NG-FW1AHS</t>
  </si>
  <si>
    <t>2DG-FS1AGA</t>
  </si>
  <si>
    <t>燃料種別
フラグ分け</t>
    <rPh sb="0" eb="2">
      <t>ネンリョウ</t>
    </rPh>
    <rPh sb="2" eb="4">
      <t>シュベツ</t>
    </rPh>
    <rPh sb="8" eb="9">
      <t>ワ</t>
    </rPh>
    <phoneticPr fontId="9"/>
  </si>
  <si>
    <t>型式が「不明」「7～」の場合・・・</t>
    <rPh sb="0" eb="2">
      <t>カタシキ</t>
    </rPh>
    <rPh sb="4" eb="6">
      <t>フメイ</t>
    </rPh>
    <rPh sb="12" eb="14">
      <t>バアイ</t>
    </rPh>
    <phoneticPr fontId="9"/>
  </si>
  <si>
    <t>点検表7</t>
    <rPh sb="0" eb="2">
      <t>テンケン</t>
    </rPh>
    <rPh sb="2" eb="3">
      <t>ヒョウ</t>
    </rPh>
    <phoneticPr fontId="9"/>
  </si>
  <si>
    <t>7BA</t>
    <phoneticPr fontId="9"/>
  </si>
  <si>
    <t>7BA</t>
  </si>
  <si>
    <t>7AA</t>
    <phoneticPr fontId="9"/>
  </si>
  <si>
    <t>7AA</t>
  </si>
  <si>
    <t>日野自動車
新型式</t>
    <rPh sb="0" eb="5">
      <t>ヒノジドウシャ</t>
    </rPh>
    <rPh sb="6" eb="7">
      <t>シン</t>
    </rPh>
    <rPh sb="7" eb="9">
      <t>カタシキ</t>
    </rPh>
    <phoneticPr fontId="2"/>
  </si>
  <si>
    <t>日野自動車
新型式②</t>
    <rPh sb="0" eb="5">
      <t>ヒノジドウシャ</t>
    </rPh>
    <rPh sb="6" eb="7">
      <t>シン</t>
    </rPh>
    <rPh sb="7" eb="9">
      <t>カタシキ</t>
    </rPh>
    <phoneticPr fontId="2"/>
  </si>
  <si>
    <t>日野自動車
新型式③</t>
    <rPh sb="0" eb="5">
      <t>ヒノジドウシャ</t>
    </rPh>
    <rPh sb="6" eb="7">
      <t>シン</t>
    </rPh>
    <rPh sb="7" eb="9">
      <t>カタシキ</t>
    </rPh>
    <phoneticPr fontId="2"/>
  </si>
  <si>
    <t>日野自動車
新型式④</t>
    <rPh sb="0" eb="5">
      <t>ヒノジドウシャ</t>
    </rPh>
    <rPh sb="6" eb="7">
      <t>シン</t>
    </rPh>
    <rPh sb="7" eb="9">
      <t>カタシキ</t>
    </rPh>
    <phoneticPr fontId="2"/>
  </si>
  <si>
    <t>2DG-SH1EDGG</t>
  </si>
  <si>
    <t>2DG-FN1AGA</t>
  </si>
  <si>
    <t>2DG-FR1EHA</t>
  </si>
  <si>
    <t>2DG-FS1AHG</t>
  </si>
  <si>
    <t>2DG-SH1EDGJ</t>
  </si>
  <si>
    <t>2DG-FN1AJA</t>
  </si>
  <si>
    <t>2DG-FR1EHG</t>
  </si>
  <si>
    <t>2DG-FS1AHJ</t>
  </si>
  <si>
    <t>2DG-SH1EEGG</t>
  </si>
  <si>
    <t>2DG-FN1AJG</t>
  </si>
  <si>
    <t>2DG-FR1EHJ</t>
  </si>
  <si>
    <t>2DG-FQ1AJG</t>
  </si>
  <si>
    <t>2DG-SH1EGGG</t>
  </si>
  <si>
    <t>2DG-FR1AJA</t>
  </si>
  <si>
    <t>2DG-FS1EHA</t>
  </si>
  <si>
    <t>2DG-FQ1AJJ</t>
  </si>
  <si>
    <t>2DG-SH1EGGJ</t>
  </si>
  <si>
    <t>2DG-FS1AHA</t>
  </si>
  <si>
    <t>2DG-FS1EHG</t>
  </si>
  <si>
    <t>2DG-FR1AGA</t>
  </si>
  <si>
    <t>2DG-SS1EKGA</t>
  </si>
  <si>
    <t>2DG-FS1AJA</t>
  </si>
  <si>
    <t>2DG-FS1EHJ</t>
  </si>
  <si>
    <t>2DG-FR1AJG</t>
  </si>
  <si>
    <t>2DG-SS1EKGG</t>
  </si>
  <si>
    <t>2DG-FS1EJA</t>
  </si>
  <si>
    <t>2DG-FR1AHA</t>
  </si>
  <si>
    <t>2KG-RU1ESDA</t>
  </si>
  <si>
    <t>2DG-FW1EHG</t>
  </si>
  <si>
    <t>2DG-FR1AHG</t>
  </si>
  <si>
    <t>2KG-RU1ESDJ</t>
  </si>
  <si>
    <t>2DG-FW1EHJ</t>
  </si>
  <si>
    <t>2DG-FR1AHJ</t>
  </si>
  <si>
    <t>2PG-RU1ESDA</t>
  </si>
  <si>
    <t>2DG-FW1AJG</t>
  </si>
  <si>
    <t>2DG-FW1AJJ</t>
  </si>
  <si>
    <t>2DG-FW1AHG</t>
  </si>
  <si>
    <t>2DG-FW1AHJ</t>
  </si>
  <si>
    <t>2DG-FN1AGG</t>
  </si>
  <si>
    <t>2KG-FH1AGA</t>
  </si>
  <si>
    <t>2KG-FH1AGG</t>
  </si>
  <si>
    <t>2DG-SH1ADGG</t>
  </si>
  <si>
    <t>2DG-SH1AGGG</t>
  </si>
  <si>
    <t>2DG-SH1AHGG</t>
  </si>
  <si>
    <t>2DG-SH1ALGG</t>
  </si>
  <si>
    <t>2DG-FH1AGA</t>
  </si>
  <si>
    <t>非該当車両の新型式に該当は1～4</t>
    <rPh sb="0" eb="5">
      <t>ヒガイトウシャリョウ</t>
    </rPh>
    <rPh sb="6" eb="7">
      <t>シン</t>
    </rPh>
    <rPh sb="7" eb="9">
      <t>カタシキ</t>
    </rPh>
    <rPh sb="10" eb="12">
      <t>ガイトウ</t>
    </rPh>
    <phoneticPr fontId="0"/>
  </si>
  <si>
    <t>2PG-RU1ESDJ</t>
  </si>
  <si>
    <t>○ 類別区分番号0011～0016,21,22に限る。</t>
  </si>
  <si>
    <t>確認</t>
  </si>
  <si>
    <t>○ 類別区分番号0001～0016に限る。</t>
  </si>
  <si>
    <t>○ 類別区分番号0001～0072に限る。</t>
  </si>
  <si>
    <t>○ 類別区分番号0003,0007,0009,0011,0014,0017,0018,0020,0021,0023,0025,0027～0029,0031,0032に限る。</t>
  </si>
  <si>
    <t>○ 類別区分番号0025,0027,0029～0032に限る。</t>
  </si>
  <si>
    <t>○ アイドリングストップ装置搭載車に限る。</t>
  </si>
  <si>
    <t>○ 類別区分番号0001～0009、0011、0014、0015、0017、0018、0019～0027に限る。</t>
  </si>
  <si>
    <t>○ 類別区分番号0006～0009に限る。</t>
  </si>
  <si>
    <t>○ 類別区分番号0001～0019,0021,0022,0024,0025,0027,0029～0037,0039,0040,0042～0044,0046,0047,0049～0081,0083～0091,0093～0098,0100,0101,0103～0132,0135～0152,0154,0156～0186,0189～0206,0208,0210～0216に限る。</t>
  </si>
  <si>
    <t>○ 車両総重量6.0トン以上に限る。</t>
  </si>
  <si>
    <t>○ 類別区分番号0001～0007、0009～0012、0014～0022、0024～0029、0031、0033、0034～0056に限る。</t>
  </si>
  <si>
    <t>○ 類別区分番号0001～0004,0601,0602に限る。</t>
  </si>
  <si>
    <t>○ 類別区分番号0001～0005に限る。</t>
  </si>
  <si>
    <t>○ 類別区分番号0004～0007に限る。</t>
  </si>
  <si>
    <t>○ 類別区分番号0001～0008に限る。</t>
  </si>
  <si>
    <t>○ 類別区分番号0001～0416、0417～0454に限る。</t>
  </si>
  <si>
    <t>○ 類別区分番号0001～0004に限る。</t>
  </si>
  <si>
    <t>○ 類別区分番号0001～0060に限る。</t>
  </si>
  <si>
    <t>○ 類別区分番号0013～0015に限る。</t>
  </si>
  <si>
    <t>○ 類別区分番号0001～0012に限る。</t>
  </si>
  <si>
    <t>○ 類別区分番号0001,0002,0007～0009,0601～0603,0607～0609に限る。</t>
  </si>
  <si>
    <t>○ 類別区分番号0001～0024、0025～0044に限る。</t>
  </si>
  <si>
    <t>○ 類別区分番号0001～0005,0007～0039に限る。</t>
  </si>
  <si>
    <t>○ 類別区分番号0001～0024に限る。</t>
  </si>
  <si>
    <t>○ 類別区分番号0015,0017に限る。</t>
  </si>
  <si>
    <t>○ 類別区分番号0002～0013に限る。</t>
  </si>
  <si>
    <t>○ 類別区分番号0015～0017,0605～0607に限る。</t>
  </si>
  <si>
    <t>○ 類別区分番号0001～ 0008に限る。</t>
  </si>
  <si>
    <t>○ 類別区分番号0002、0004、0012、0014、0022、0024、0032、0034に限る。</t>
  </si>
  <si>
    <t>○ 類別区分番号0031～0060に限る。</t>
  </si>
  <si>
    <t>○ 類別区分番号0005～0008に限る。</t>
  </si>
  <si>
    <t>○ 類別区分番号0003,0004,0007,0008に限る。</t>
  </si>
  <si>
    <t>○ 類別区分番号0002,0003,0004,0601,0602に限る。</t>
  </si>
  <si>
    <t>○ 類別区分番号0001～ 0008、0009～0012に限る。</t>
  </si>
  <si>
    <t>○ 類別区分番号0004～ 0006、0007～0009に限る。</t>
  </si>
  <si>
    <t>○ 類別区分番号0001～0009に限る。</t>
  </si>
  <si>
    <t>○ 類別区分番号0004～ 0006に限る。</t>
  </si>
  <si>
    <t>○ 類別区分番号0009, 0013, 0017, 0021, 0033, 0037, 0041, 0045, 0057, 0059, 0061, 0063, 0069, 0071, 0073, 0075, 0077, 0078,0091～0118に限る。</t>
  </si>
  <si>
    <t>○ 類別区分番号0001～0020, 0601～0620に限る。</t>
  </si>
  <si>
    <t>○ 類別区分番号0001～0010に限る。</t>
  </si>
  <si>
    <t>○ 類別区分番号0001～0055、0056～0110に限る。</t>
  </si>
  <si>
    <t>○ 類別区分番号0001～0020に限る。</t>
  </si>
  <si>
    <t>○ 類別区分番号0229,0230,0235～0237,0279,0280に限る。</t>
  </si>
  <si>
    <t>○ 類別区分番号0134～0136に限る。</t>
  </si>
  <si>
    <t>○ 類別区分番号0001～0010, 0018, 0020, 0601～0610, 0618,  0620に限る。</t>
  </si>
  <si>
    <t>○ 類別区分番号0001、0002に限る。</t>
  </si>
  <si>
    <t>○ 類別区分番号0006, 0008, 0009に限る。</t>
  </si>
  <si>
    <t>○ 類別区分番号0018, 0019, 0021, 0618, 0619, 0621に限る。</t>
  </si>
  <si>
    <t>○ 類別区分番号0001～0003に限る。</t>
  </si>
  <si>
    <t>○ 類別区分番号0001～0034, 0036, 0039～0041, 0043～0047, 0049～0050, 0053に限る。</t>
  </si>
  <si>
    <t>○ 類別区分番号0001～0004, 0601～0604に限る。</t>
  </si>
  <si>
    <t>○ 類別区分番号0001～0015, 0601～0606に限る。</t>
  </si>
  <si>
    <t>○ 類別区分番号0001、0002、0602に限る。</t>
  </si>
  <si>
    <t>○ 類別区分番号0018, 0019, 0021, 0046，0047，0049，0619に限る。</t>
  </si>
  <si>
    <t>○ 類別区分番号0001～0004、0601～0604に限る。</t>
  </si>
  <si>
    <t>○ 類別区分番号0603, 0604に限る。</t>
  </si>
  <si>
    <t>○ 類別区分番号0001～0006, 0601～0606に限る。</t>
  </si>
  <si>
    <t>○ 類別区分番号0001, 0002, 0006, 0025～0030, 0059～0068, 0625～0630に限る。</t>
  </si>
  <si>
    <t>○ 類別区分番号0001～0020、0021～0028、0029～0056に限る。</t>
  </si>
  <si>
    <t>○ 類別区分番号0001～0030、0031～0060に限る。</t>
  </si>
  <si>
    <t>○ 類別区分番号0001～0004, 0007～0010, 0013～0016, 0019～0022に限る。</t>
  </si>
  <si>
    <t>○ 類別区分番号0001, 0002, 0006, 0025～0030, 0051～0054, 0059～0068, 0625～0630, 0649～0652に限る。</t>
  </si>
  <si>
    <t>○ 車両総重量7.5トン超に限る。</t>
  </si>
  <si>
    <t>○ 類別区分番号0101～0106，0151～0154に限る。</t>
  </si>
  <si>
    <t>○ 類別区分番号0051，0052に限る。</t>
  </si>
  <si>
    <t>○ 類別区分番号0001～0019に限る。</t>
  </si>
  <si>
    <t>○ 類別区分番号0001～0036に限る。</t>
  </si>
  <si>
    <t>○ 類別区分番号0009～0016に限る。</t>
  </si>
  <si>
    <t>○ 出力129kW　車両総重量7.5トン以上に限る。</t>
  </si>
  <si>
    <t>○ 類別区分番号0001,0002に限る。</t>
  </si>
  <si>
    <t>○ 類別区分番号0001～0004,0007～0010,0013～0016,0019～0022に限る。</t>
  </si>
  <si>
    <t>○ 類別区分番号0001～0006に限る。</t>
  </si>
  <si>
    <t>プラDLA-7D20</t>
  </si>
  <si>
    <t>○ 令和５年９月20日（非該当日）までに事業の用に供した自動車に限る。</t>
  </si>
  <si>
    <t>○ 令和５年７月31日（非該当日）までに事業の用に供した自動車に限る。</t>
  </si>
  <si>
    <t>○ 類別区分番号0015～0019, 0021～0025, 0028, 0043～0056，0622～0628，0650～0656に限る。</t>
  </si>
  <si>
    <t>○ 類別区分番号0001～0003、0601～0603に限る。</t>
  </si>
  <si>
    <t>○ 車両総重量16ｔ以下の車両については、令和５年９月20日（非該当日）までに事業の用に供した自動車に限る。</t>
  </si>
  <si>
    <t>○ 類別区分番号0001、0002、0601、0602に限る。</t>
  </si>
  <si>
    <t>○ 類別区分番号0001、0002、0004、0006～0009、0012、0013に限る。</t>
  </si>
  <si>
    <t>○ 類別区分番号0001,0002,0004,0006～0009、0012、0013に限る。</t>
  </si>
  <si>
    <t>○ 類別区分番号0001～0003、0006、0007、0008～0010、0012、0013に限る。</t>
  </si>
  <si>
    <t>○ 類別区分番号0001～0003、0006～0008に限る。</t>
  </si>
  <si>
    <t>○ 類別区分番号0001に限る。</t>
  </si>
  <si>
    <t>○ 類別区分番号0001～0128、0129～0264に限る。</t>
  </si>
  <si>
    <t>○ 類別区分番号0018,0019,0021～0025,0027～0039,0040～0050、00051～0061に限る。</t>
  </si>
  <si>
    <t>○ 類別区分番号0015、0018、0019、0021、0035、0042、0043、0046、0047、0618、0619、 0621、0635、0642、0646、0647に限る</t>
  </si>
  <si>
    <t>○ 類別区分番号0016、0018、0021、0022、0030、0031、0033、0034、0039、0040、0045、0046、0048、0049、0054、0055に限る。</t>
  </si>
  <si>
    <t>○ 類別区分番号0001、0003、0005、0008に限る。</t>
  </si>
  <si>
    <t>○ 類別区分番号0003～0006, 0015～0018, 0605, 0606, 0617, 0618に限る。</t>
  </si>
  <si>
    <t>○ 類別区分番号0003、0004、0005、 0006、0015～0018、 0605、 0606、0617、0618に限る。</t>
  </si>
  <si>
    <t>○ 類別区分番号0001～0033に限る。</t>
  </si>
  <si>
    <t>○ 類別区分番号0003、0004、0007、0008に限る。</t>
  </si>
  <si>
    <t>○ 類別区分番号0037～0100に限る。</t>
  </si>
  <si>
    <t>○ 類別区分番号0129～0166、0169～0182、0185～0220、0225～0252に限る。</t>
  </si>
  <si>
    <t>○ 類別区分番号0005、0006に限る。</t>
  </si>
  <si>
    <t>○ 類別区分番号0003～0012、0015～0022、0031～0036、0051～0054に限る。</t>
  </si>
  <si>
    <t>○ 類別区分番号0002に限る。</t>
  </si>
  <si>
    <t>○ 類別区分番号0002～0058に限る。</t>
  </si>
  <si>
    <t>○ 類別区分番号0001、0002、0004、0005に限る。</t>
  </si>
  <si>
    <t>○ 類別区分番号0002、0004、0005、0006に限る。</t>
  </si>
  <si>
    <t>○ 類別区分番号0005～0009に限る。</t>
  </si>
  <si>
    <t>○ 類別区分番号0003、0004に限る。</t>
  </si>
  <si>
    <t>○ 類別区分番号0001～0058、0062～0128、0132～0140、0200～0250、0254～0258に限る。</t>
  </si>
  <si>
    <t>○ 類別区分番号0001～0026に限る。</t>
  </si>
  <si>
    <t>○ 類別区分番号0001～0032に限る。</t>
  </si>
  <si>
    <t>○ 類別区分番号0001～0158に限る。</t>
  </si>
  <si>
    <t>○ 類別区分番号0001～0048に限る。</t>
  </si>
  <si>
    <t>○ 類別区分番号0001～0044に限る。</t>
  </si>
  <si>
    <t>軽油2PG-BRR90S3</t>
  </si>
  <si>
    <t>軽油2PG-BRR90S4</t>
  </si>
  <si>
    <t>軽油2PG-BRR90T4</t>
  </si>
  <si>
    <t>軽油2PG-BRR90U4</t>
  </si>
  <si>
    <t>軽油2PG-BRR90V4</t>
  </si>
  <si>
    <t>軽油2PG-BSR90S4</t>
  </si>
  <si>
    <t>軽油2PG-BSR90T4</t>
  </si>
  <si>
    <t>軽油2PG-BSR90U4</t>
  </si>
  <si>
    <t>軽油2PG-BSR90V4</t>
  </si>
  <si>
    <t>軽油2PG-BRS90S4</t>
  </si>
  <si>
    <t>軽油2PG-BRS90J4</t>
  </si>
  <si>
    <t>軽油2PG-BSS90S4</t>
  </si>
  <si>
    <t>軽油2PG-BSS90J4</t>
  </si>
  <si>
    <t>○ 類別区分番号0009～0034、0042～0052、0060～0070、0078～0088、0099～0106に限る。</t>
  </si>
  <si>
    <t>軽油2RG-LKR88YM</t>
  </si>
  <si>
    <t>軽油2PG-LKR88YM</t>
  </si>
  <si>
    <t>軽油2PG-LPR88YM</t>
  </si>
  <si>
    <t>軽油2PG-LPR88YAM</t>
  </si>
  <si>
    <t>○ 類別区分番号0001～0011に限る。</t>
  </si>
  <si>
    <t>軽油2PG-BVR26U4</t>
  </si>
  <si>
    <t>電気ZAA-42EJ49</t>
  </si>
  <si>
    <t>電気ZAA-82EH93</t>
  </si>
  <si>
    <t>電気ZAA-32FK45</t>
  </si>
  <si>
    <t>電気ZAA-42FK89</t>
  </si>
  <si>
    <t>ハイ6AA-CY2</t>
  </si>
  <si>
    <t>○ 類別区分番号0001～0017、0020～0021に限る。</t>
  </si>
  <si>
    <t>電気ZAB-U69V</t>
  </si>
  <si>
    <t>電気ZAB-NHR48AF</t>
  </si>
  <si>
    <t>軽油2PG-FVR26U4</t>
  </si>
  <si>
    <t>電気ZAC-LV828L1</t>
  </si>
  <si>
    <t>○ 類別区分番号0001～0088、0093～0128に限る。</t>
  </si>
  <si>
    <t>プラ6LA-AZSH37W</t>
  </si>
  <si>
    <t>ハイ6AA-MZAH11</t>
  </si>
  <si>
    <t>ハイ6AA-MZAH16</t>
  </si>
  <si>
    <t>ハイ6AA-MXPH14</t>
  </si>
  <si>
    <t>ハイ6AA-MXPH17</t>
  </si>
  <si>
    <t>ハイ2QG-XKU702</t>
  </si>
  <si>
    <t>ハイ2QG-XKU712</t>
  </si>
  <si>
    <t>ハイ2QG-XKU722</t>
  </si>
  <si>
    <t>ハイ2QG-XKU702M</t>
  </si>
  <si>
    <t>ハイ2QG-XKU712M</t>
  </si>
  <si>
    <t>ハイ2QG-XKU722M</t>
  </si>
  <si>
    <t>電気ZAC-KV828L1</t>
  </si>
  <si>
    <r>
      <rPr>
        <sz val="9"/>
        <color rgb="FF000000"/>
        <rFont val="ＭＳ 明朝"/>
        <family val="1"/>
      </rPr>
      <t>【1】</t>
    </r>
    <phoneticPr fontId="0"/>
  </si>
  <si>
    <t>電気ZAA-XEBM15</t>
    <phoneticPr fontId="9"/>
  </si>
  <si>
    <t>電気TSG-NLR85PAN改</t>
    <phoneticPr fontId="9"/>
  </si>
  <si>
    <t>日野自動車
新型式⑤</t>
    <rPh sb="0" eb="5">
      <t>ヒノジドウシャ</t>
    </rPh>
    <rPh sb="6" eb="7">
      <t>シン</t>
    </rPh>
    <rPh sb="7" eb="9">
      <t>カタシキ</t>
    </rPh>
    <phoneticPr fontId="1"/>
  </si>
  <si>
    <r>
      <rPr>
        <sz val="9"/>
        <color rgb="FFFFFF99"/>
        <rFont val="ＭＳ ゴシック"/>
        <family val="3"/>
        <charset val="128"/>
      </rPr>
      <t>日野自動車非該当確認</t>
    </r>
    <rPh sb="0" eb="8">
      <t>ヒノジドウシャヒガイトウ</t>
    </rPh>
    <rPh sb="8" eb="10">
      <t>カクニン</t>
    </rPh>
    <phoneticPr fontId="0"/>
  </si>
  <si>
    <t>○ 非該当車両の車検証差し替え後の型式に該当。令和5年7月31日（非該当日）までに事業の用に供した自動車に限る。</t>
  </si>
  <si>
    <t>○ 非該当車両の車検証差し替え後の型式に該当。令和5年9月20日（非該当日）までに事業の用に供した自動車に限る。</t>
  </si>
  <si>
    <t>○ 非該当車両の車検証差し替え後の型式に該当。旧型式が2PG、2RGで令和5年7月31日（非該当日）までに事業の用に供した自動車に限る。</t>
    <rPh sb="23" eb="26">
      <t>キュウカタシキ</t>
    </rPh>
    <phoneticPr fontId="88"/>
  </si>
  <si>
    <t>○ 非該当車両の車検証差し替え後の型式に該当。旧型式が2PG、2RGで令和5年9月20日（非該当日）までに事業の用に供した自動車に限る。</t>
    <rPh sb="23" eb="26">
      <t>キュウカタシキ</t>
    </rPh>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</si>
</sst>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 年 &quot;m&quot; 月 &quot;d&quot; 日&quot;"/>
    <numFmt numFmtId="177" formatCode="#,##0_ ;[Red]\-#,##0\ "/>
    <numFmt numFmtId="178" formatCode="#,##0.00_ ;[Red]\-#,##0.00\ "/>
    <numFmt numFmtId="179" formatCode="[$-411]ggge&quot;年&quot;mm&quot;月&quot;"/>
    <numFmt numFmtId="180" formatCode="0_);[Red]\(0\)"/>
    <numFmt numFmtId="181" formatCode="#,##0.0000;[Red]\-#,##0.0000"/>
    <numFmt numFmtId="182" formatCode="[&lt;=999]000;[&lt;=9999]000\-00;000\-0000"/>
    <numFmt numFmtId="183" formatCode="0.00_);[Red]\(0.00\)"/>
    <numFmt numFmtId="184" formatCode="0.00_ "/>
    <numFmt numFmtId="185" formatCode="#,##0.000_ ;[Red]\-#,##0.000\ "/>
    <numFmt numFmtId="186" formatCode="#,##0.0_ ;[Red]\-#,##0.0\ "/>
    <numFmt numFmtId="187" formatCode="0.0%"/>
    <numFmt numFmtId="188" formatCode="0.00000000_ "/>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4"/>
      <name val="ＭＳ 明朝"/>
      <family val="1"/>
      <charset val="128"/>
    </font>
    <font>
      <vertAlign val="subscript"/>
      <sz val="11"/>
      <name val="ＭＳ 明朝"/>
      <family val="1"/>
      <charset val="128"/>
    </font>
    <font>
      <sz val="8"/>
      <name val="ＭＳ 明朝"/>
      <family val="1"/>
      <charset val="128"/>
    </font>
    <font>
      <sz val="6"/>
      <name val="ＭＳ 明朝"/>
      <family val="1"/>
      <charset val="128"/>
    </font>
    <font>
      <sz val="10"/>
      <name val="ＭＳ Ｐゴシック"/>
      <family val="3"/>
      <charset val="128"/>
    </font>
    <font>
      <sz val="11"/>
      <color indexed="10"/>
      <name val="ＭＳ Ｐゴシック"/>
      <family val="3"/>
      <charset val="128"/>
    </font>
    <font>
      <sz val="9"/>
      <name val="ＭＳ ゴシック"/>
      <family val="3"/>
      <charset val="128"/>
    </font>
    <font>
      <vertAlign val="subscript"/>
      <sz val="10"/>
      <name val="ＭＳ 明朝"/>
      <family val="1"/>
      <charset val="128"/>
    </font>
    <font>
      <sz val="10"/>
      <color indexed="64"/>
      <name val="ＭＳ 明朝"/>
      <family val="1"/>
      <charset val="128"/>
    </font>
    <font>
      <b/>
      <sz val="11"/>
      <color rgb="FFFF000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明朝"/>
      <family val="1"/>
      <charset val="128"/>
    </font>
    <font>
      <sz val="11"/>
      <color theme="1"/>
      <name val="ＭＳ Ｐゴシック"/>
      <family val="3"/>
      <charset val="128"/>
      <scheme val="minor"/>
    </font>
    <font>
      <b/>
      <sz val="9"/>
      <name val="ＭＳ ゴシック"/>
      <family val="3"/>
      <charset val="128"/>
    </font>
    <font>
      <sz val="9"/>
      <color indexed="8"/>
      <name val="ＭＳ 明朝"/>
      <family val="1"/>
      <charset val="128"/>
    </font>
    <font>
      <sz val="8"/>
      <color indexed="81"/>
      <name val="MS P ゴシック"/>
      <family val="3"/>
      <charset val="128"/>
    </font>
    <font>
      <sz val="6"/>
      <name val="ＭＳ Ｐゴシック"/>
      <family val="2"/>
      <charset val="128"/>
      <scheme val="minor"/>
    </font>
    <font>
      <b/>
      <sz val="9"/>
      <color indexed="81"/>
      <name val="MS P ゴシック"/>
      <family val="3"/>
      <charset val="128"/>
    </font>
    <font>
      <b/>
      <sz val="16"/>
      <name val="ＭＳ 明朝"/>
      <family val="1"/>
      <charset val="128"/>
    </font>
    <font>
      <sz val="11"/>
      <color rgb="FFFF0000"/>
      <name val="ＭＳ 明朝"/>
      <family val="1"/>
      <charset val="128"/>
    </font>
    <font>
      <b/>
      <sz val="9"/>
      <name val="ＭＳ 明朝"/>
      <family val="1"/>
      <charset val="128"/>
    </font>
    <font>
      <b/>
      <sz val="11"/>
      <color indexed="81"/>
      <name val="ＭＳ 明朝"/>
      <family val="1"/>
      <charset val="128"/>
    </font>
    <font>
      <sz val="11"/>
      <color indexed="81"/>
      <name val="ＭＳ 明朝"/>
      <family val="1"/>
      <charset val="128"/>
    </font>
    <font>
      <b/>
      <sz val="10"/>
      <color rgb="FFFF0000"/>
      <name val="ＭＳ 明朝"/>
      <family val="1"/>
      <charset val="128"/>
    </font>
    <font>
      <b/>
      <sz val="10"/>
      <name val="ＭＳ 明朝"/>
      <family val="1"/>
      <charset val="128"/>
    </font>
    <font>
      <vertAlign val="subscript"/>
      <sz val="8"/>
      <name val="ＭＳ 明朝"/>
      <family val="1"/>
      <charset val="128"/>
    </font>
    <font>
      <b/>
      <sz val="9"/>
      <color rgb="FFFF0000"/>
      <name val="ＭＳ 明朝"/>
      <family val="1"/>
      <charset val="128"/>
    </font>
    <font>
      <b/>
      <sz val="9"/>
      <color indexed="10"/>
      <name val="ＭＳ ゴシック"/>
      <family val="3"/>
      <charset val="128"/>
    </font>
    <font>
      <b/>
      <sz val="9"/>
      <color indexed="53"/>
      <name val="ＭＳ ゴシック"/>
      <family val="3"/>
      <charset val="128"/>
    </font>
    <font>
      <sz val="9"/>
      <name val="ＭＳ Ｐゴシック"/>
      <family val="3"/>
      <charset val="128"/>
    </font>
    <font>
      <vertAlign val="subscript"/>
      <sz val="9"/>
      <name val="ＭＳ ゴシック"/>
      <family val="3"/>
      <charset val="128"/>
    </font>
    <font>
      <sz val="9"/>
      <color indexed="10"/>
      <name val="ＭＳ ゴシック"/>
      <family val="3"/>
      <charset val="128"/>
    </font>
    <font>
      <sz val="9"/>
      <color rgb="FFFF0000"/>
      <name val="ＭＳ ゴシック"/>
      <family val="3"/>
      <charset val="128"/>
    </font>
    <font>
      <b/>
      <sz val="12"/>
      <name val="ＭＳ 明朝"/>
      <family val="1"/>
      <charset val="128"/>
    </font>
    <font>
      <b/>
      <sz val="12"/>
      <color indexed="10"/>
      <name val="ＭＳ 明朝"/>
      <family val="1"/>
      <charset val="128"/>
    </font>
    <font>
      <sz val="9"/>
      <color indexed="81"/>
      <name val="MS P ゴシック"/>
      <family val="3"/>
      <charset val="128"/>
    </font>
    <font>
      <sz val="9"/>
      <color theme="0"/>
      <name val="ＭＳ ゴシック"/>
      <family val="3"/>
      <charset val="128"/>
    </font>
    <font>
      <sz val="9"/>
      <color theme="1"/>
      <name val="ＭＳ ゴシック"/>
      <family val="3"/>
      <charset val="128"/>
    </font>
    <font>
      <sz val="10"/>
      <color rgb="FFFF0000"/>
      <name val="ＭＳ 明朝"/>
      <family val="1"/>
      <charset val="128"/>
    </font>
    <font>
      <sz val="9"/>
      <color theme="1"/>
      <name val="ＭＳ 明朝"/>
      <family val="1"/>
      <charset val="128"/>
    </font>
    <font>
      <b/>
      <sz val="14"/>
      <name val="ＭＳ 明朝"/>
      <family val="1"/>
      <charset val="128"/>
    </font>
    <font>
      <b/>
      <sz val="18"/>
      <name val="ＭＳ 明朝"/>
      <family val="1"/>
      <charset val="128"/>
    </font>
    <font>
      <b/>
      <sz val="6"/>
      <name val="ＭＳ 明朝"/>
      <family val="1"/>
      <charset val="128"/>
    </font>
    <font>
      <b/>
      <sz val="28"/>
      <name val="ＭＳ 明朝"/>
      <family val="1"/>
      <charset val="128"/>
    </font>
    <font>
      <sz val="20"/>
      <name val="ＭＳ 明朝"/>
      <family val="1"/>
      <charset val="128"/>
    </font>
    <font>
      <b/>
      <u/>
      <sz val="9"/>
      <name val="ＭＳ 明朝"/>
      <family val="1"/>
      <charset val="128"/>
    </font>
    <font>
      <sz val="9.5"/>
      <name val="ＭＳ 明朝"/>
      <family val="1"/>
      <charset val="128"/>
    </font>
    <font>
      <sz val="8"/>
      <color theme="1"/>
      <name val="ＭＳ 明朝"/>
      <family val="1"/>
      <charset val="128"/>
    </font>
    <font>
      <sz val="7"/>
      <name val="ＭＳ 明朝"/>
      <family val="1"/>
      <charset val="128"/>
    </font>
    <font>
      <sz val="8"/>
      <name val="ＭＳ ゴシック"/>
      <family val="3"/>
      <charset val="128"/>
    </font>
    <font>
      <sz val="8"/>
      <color indexed="10"/>
      <name val="MS P ゴシック"/>
      <family val="3"/>
      <charset val="128"/>
    </font>
    <font>
      <sz val="9"/>
      <color rgb="FF000000"/>
      <name val="ＭＳ ゴシック"/>
      <family val="3"/>
    </font>
    <font>
      <sz val="9"/>
      <name val="ＭＳ 明朝"/>
      <family val="1"/>
    </font>
    <font>
      <sz val="9"/>
      <color rgb="FF000000"/>
      <name val="ＭＳ 明朝"/>
      <family val="1"/>
      <charset val="128"/>
    </font>
    <font>
      <b/>
      <sz val="9"/>
      <color indexed="81"/>
      <name val="ＭＳ Ｐゴシック"/>
      <family val="3"/>
      <charset val="128"/>
    </font>
    <font>
      <sz val="8"/>
      <color indexed="10"/>
      <name val="ＭＳ 明朝"/>
      <family val="1"/>
      <charset val="128"/>
    </font>
    <font>
      <sz val="8"/>
      <color indexed="81"/>
      <name val="ＭＳ 明朝"/>
      <family val="1"/>
      <charset val="128"/>
    </font>
    <font>
      <sz val="9"/>
      <color rgb="FF000000"/>
      <name val="ＭＳ 明朝"/>
      <family val="1"/>
    </font>
    <font>
      <sz val="9"/>
      <color rgb="FFFFFF99"/>
      <name val="ＭＳ ゴシック"/>
      <family val="3"/>
      <charset val="128"/>
    </font>
    <font>
      <sz val="9"/>
      <color rgb="FFFFFF99"/>
      <name val="ＭＳ ゴシック"/>
      <family val="3"/>
    </font>
    <font>
      <b/>
      <sz val="11"/>
      <color rgb="FF3F3F3F"/>
      <name val="ＭＳ Ｐゴシック"/>
      <family val="2"/>
      <charset val="128"/>
      <scheme val="minor"/>
    </font>
    <font>
      <b/>
      <sz val="8"/>
      <color indexed="81"/>
      <name val="MS P ゴシック"/>
      <family val="3"/>
      <charset val="128"/>
    </font>
  </fonts>
  <fills count="4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indexed="13"/>
        <bgColor indexed="64"/>
      </patternFill>
    </fill>
    <fill>
      <patternFill patternType="solid">
        <fgColor indexed="43"/>
        <bgColor indexed="8"/>
      </patternFill>
    </fill>
    <fill>
      <patternFill patternType="solid">
        <fgColor indexed="45"/>
        <bgColor indexed="8"/>
      </patternFill>
    </fill>
    <fill>
      <patternFill patternType="solid">
        <fgColor theme="0"/>
        <bgColor indexed="64"/>
      </patternFill>
    </fill>
    <fill>
      <patternFill patternType="gray0625">
        <bgColor rgb="FFCCFFCC"/>
      </patternFill>
    </fill>
    <fill>
      <patternFill patternType="gray0625">
        <bgColor indexed="42"/>
      </patternFill>
    </fill>
    <fill>
      <patternFill patternType="solid">
        <fgColor rgb="FF92D050"/>
        <bgColor indexed="64"/>
      </patternFill>
    </fill>
    <fill>
      <patternFill patternType="solid">
        <fgColor theme="4" tint="0.59999389629810485"/>
        <bgColor indexed="64"/>
      </patternFill>
    </fill>
    <fill>
      <patternFill patternType="solid">
        <fgColor indexed="9"/>
        <bgColor indexed="64"/>
      </patternFill>
    </fill>
    <fill>
      <patternFill patternType="solid">
        <fgColor rgb="FFFFFF00"/>
        <bgColor indexed="64"/>
      </patternFill>
    </fill>
    <fill>
      <patternFill patternType="solid">
        <fgColor rgb="FFCCFFCC"/>
        <bgColor auto="1"/>
      </patternFill>
    </fill>
    <fill>
      <patternFill patternType="solid">
        <fgColor theme="0"/>
        <bgColor auto="1"/>
      </patternFill>
    </fill>
    <fill>
      <patternFill patternType="solid">
        <fgColor theme="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79998168889431442"/>
        <bgColor indexed="64"/>
      </patternFill>
    </fill>
  </fills>
  <borders count="140">
    <border>
      <left/>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style="hair">
        <color indexed="64"/>
      </right>
      <top/>
      <bottom/>
      <diagonal style="hair">
        <color indexed="64"/>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right/>
      <top style="thin">
        <color indexed="64"/>
      </top>
      <bottom style="thin">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hair">
        <color indexed="64"/>
      </right>
      <top style="thin">
        <color indexed="64"/>
      </top>
      <bottom style="thin">
        <color indexed="64"/>
      </bottom>
      <diagonal style="hair">
        <color indexed="64"/>
      </diagonal>
    </border>
    <border>
      <left/>
      <right style="hair">
        <color indexed="64"/>
      </right>
      <top style="double">
        <color indexed="64"/>
      </top>
      <bottom style="hair">
        <color indexed="64"/>
      </bottom>
      <diagonal/>
    </border>
  </borders>
  <cellStyleXfs count="60">
    <xf numFmtId="0" fontId="0" fillId="0" borderId="0"/>
    <xf numFmtId="38" fontId="10" fillId="0" borderId="0" applyFont="0" applyFill="0" applyBorder="0" applyAlignment="0" applyProtection="0"/>
    <xf numFmtId="0" fontId="17" fillId="0" borderId="0">
      <alignment vertical="center"/>
    </xf>
    <xf numFmtId="0" fontId="10" fillId="0" borderId="0"/>
    <xf numFmtId="0" fontId="7" fillId="0" borderId="0"/>
    <xf numFmtId="0" fontId="7" fillId="0" borderId="0"/>
    <xf numFmtId="0" fontId="10" fillId="0" borderId="0"/>
    <xf numFmtId="0" fontId="10" fillId="0" borderId="0">
      <alignment vertical="center"/>
    </xf>
    <xf numFmtId="0" fontId="10" fillId="7" borderId="114" applyNumberFormat="0" applyFont="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5" fillId="0" borderId="0" applyNumberFormat="0" applyFill="0" applyBorder="0" applyAlignment="0" applyProtection="0">
      <alignment vertical="center"/>
    </xf>
    <xf numFmtId="0" fontId="26" fillId="26" borderId="115" applyNumberFormat="0" applyAlignment="0" applyProtection="0">
      <alignment vertical="center"/>
    </xf>
    <xf numFmtId="0" fontId="27" fillId="27" borderId="0" applyNumberFormat="0" applyBorder="0" applyAlignment="0" applyProtection="0">
      <alignment vertical="center"/>
    </xf>
    <xf numFmtId="0" fontId="28" fillId="0" borderId="116" applyNumberFormat="0" applyFill="0" applyAlignment="0" applyProtection="0">
      <alignment vertical="center"/>
    </xf>
    <xf numFmtId="0" fontId="29" fillId="9" borderId="0" applyNumberFormat="0" applyBorder="0" applyAlignment="0" applyProtection="0">
      <alignment vertical="center"/>
    </xf>
    <xf numFmtId="0" fontId="30" fillId="28" borderId="117" applyNumberFormat="0" applyAlignment="0" applyProtection="0">
      <alignment vertical="center"/>
    </xf>
    <xf numFmtId="0" fontId="18" fillId="0" borderId="0" applyNumberFormat="0" applyFill="0" applyBorder="0" applyAlignment="0" applyProtection="0">
      <alignment vertical="center"/>
    </xf>
    <xf numFmtId="0" fontId="31" fillId="0" borderId="118" applyNumberFormat="0" applyFill="0" applyAlignment="0" applyProtection="0">
      <alignment vertical="center"/>
    </xf>
    <xf numFmtId="0" fontId="32" fillId="0" borderId="119" applyNumberFormat="0" applyFill="0" applyAlignment="0" applyProtection="0">
      <alignment vertical="center"/>
    </xf>
    <xf numFmtId="0" fontId="33" fillId="0" borderId="120" applyNumberFormat="0" applyFill="0" applyAlignment="0" applyProtection="0">
      <alignment vertical="center"/>
    </xf>
    <xf numFmtId="0" fontId="33" fillId="0" borderId="0" applyNumberFormat="0" applyFill="0" applyBorder="0" applyAlignment="0" applyProtection="0">
      <alignment vertical="center"/>
    </xf>
    <xf numFmtId="0" fontId="34" fillId="0" borderId="121" applyNumberFormat="0" applyFill="0" applyAlignment="0" applyProtection="0">
      <alignment vertical="center"/>
    </xf>
    <xf numFmtId="0" fontId="35" fillId="28" borderId="122" applyNumberFormat="0" applyAlignment="0" applyProtection="0">
      <alignment vertical="center"/>
    </xf>
    <xf numFmtId="0" fontId="36" fillId="0" borderId="0" applyNumberFormat="0" applyFill="0" applyBorder="0" applyAlignment="0" applyProtection="0">
      <alignment vertical="center"/>
    </xf>
    <xf numFmtId="0" fontId="37" fillId="13" borderId="117" applyNumberFormat="0" applyAlignment="0" applyProtection="0">
      <alignment vertical="center"/>
    </xf>
    <xf numFmtId="0" fontId="38" fillId="10" borderId="0" applyNumberFormat="0" applyBorder="0" applyAlignment="0" applyProtection="0">
      <alignment vertical="center"/>
    </xf>
    <xf numFmtId="0" fontId="10" fillId="0" borderId="0"/>
    <xf numFmtId="0" fontId="23" fillId="0" borderId="0"/>
    <xf numFmtId="0" fontId="40" fillId="0" borderId="0">
      <alignment vertical="center"/>
    </xf>
    <xf numFmtId="0" fontId="6" fillId="0" borderId="0">
      <alignment vertical="center"/>
    </xf>
    <xf numFmtId="0" fontId="10" fillId="0" borderId="0"/>
    <xf numFmtId="9" fontId="10" fillId="0" borderId="0" applyFont="0" applyFill="0" applyBorder="0" applyAlignment="0" applyProtection="0"/>
    <xf numFmtId="38" fontId="10" fillId="0" borderId="0" applyFont="0" applyFill="0" applyBorder="0" applyAlignment="0" applyProtection="0"/>
    <xf numFmtId="0" fontId="10" fillId="0" borderId="0"/>
    <xf numFmtId="0" fontId="5" fillId="0" borderId="0">
      <alignment vertical="center"/>
    </xf>
    <xf numFmtId="0" fontId="4" fillId="0" borderId="0">
      <alignment vertical="center"/>
    </xf>
    <xf numFmtId="0" fontId="3" fillId="0" borderId="0">
      <alignment vertical="center"/>
    </xf>
  </cellStyleXfs>
  <cellXfs count="998">
    <xf numFmtId="0" fontId="0" fillId="0" borderId="0" xfId="0"/>
    <xf numFmtId="0" fontId="12" fillId="0" borderId="40" xfId="2" applyFont="1" applyBorder="1" applyAlignment="1" applyProtection="1">
      <alignment horizontal="center" vertical="center" wrapText="1"/>
      <protection locked="0"/>
    </xf>
    <xf numFmtId="0" fontId="12" fillId="2" borderId="26" xfId="5" applyFont="1" applyFill="1" applyBorder="1" applyAlignment="1" applyProtection="1">
      <alignment horizontal="center" vertical="center"/>
      <protection hidden="1"/>
    </xf>
    <xf numFmtId="0" fontId="12" fillId="2" borderId="25" xfId="5" applyFont="1" applyFill="1" applyBorder="1" applyAlignment="1" applyProtection="1">
      <alignment horizontal="center" vertical="center"/>
      <protection hidden="1"/>
    </xf>
    <xf numFmtId="0" fontId="12" fillId="0" borderId="0" xfId="5" applyFont="1" applyAlignment="1" applyProtection="1">
      <alignment horizontal="center" vertical="center"/>
      <protection hidden="1"/>
    </xf>
    <xf numFmtId="0" fontId="12" fillId="0" borderId="0" xfId="4" applyFont="1" applyAlignment="1" applyProtection="1">
      <alignment vertical="center"/>
      <protection hidden="1"/>
    </xf>
    <xf numFmtId="0" fontId="12" fillId="2" borderId="44" xfId="4" applyFont="1" applyFill="1" applyBorder="1" applyAlignment="1" applyProtection="1">
      <alignment horizontal="center" vertical="center" wrapText="1"/>
      <protection hidden="1"/>
    </xf>
    <xf numFmtId="0" fontId="12" fillId="2" borderId="61" xfId="4" applyFont="1" applyFill="1" applyBorder="1" applyAlignment="1" applyProtection="1">
      <alignment horizontal="center" vertical="center"/>
      <protection hidden="1"/>
    </xf>
    <xf numFmtId="0" fontId="12" fillId="2" borderId="36" xfId="4" applyFont="1" applyFill="1" applyBorder="1" applyAlignment="1" applyProtection="1">
      <alignment horizontal="center" vertical="center" wrapText="1"/>
      <protection hidden="1"/>
    </xf>
    <xf numFmtId="0" fontId="12" fillId="2" borderId="40" xfId="2" applyFont="1" applyFill="1" applyBorder="1" applyAlignment="1" applyProtection="1">
      <alignment horizontal="center" vertical="center"/>
      <protection hidden="1"/>
    </xf>
    <xf numFmtId="0" fontId="12" fillId="2" borderId="0" xfId="5" applyFont="1" applyFill="1" applyAlignment="1" applyProtection="1">
      <alignment horizontal="distributed" vertical="center"/>
      <protection hidden="1"/>
    </xf>
    <xf numFmtId="0" fontId="12" fillId="2" borderId="85" xfId="5" applyFont="1" applyFill="1" applyBorder="1" applyAlignment="1" applyProtection="1">
      <alignment horizontal="center" vertical="center"/>
      <protection hidden="1"/>
    </xf>
    <xf numFmtId="0" fontId="12" fillId="2" borderId="123" xfId="5" applyFont="1" applyFill="1" applyBorder="1" applyAlignment="1" applyProtection="1">
      <alignment horizontal="center" vertical="center"/>
      <protection hidden="1"/>
    </xf>
    <xf numFmtId="0" fontId="12" fillId="2" borderId="84" xfId="5" applyFont="1" applyFill="1" applyBorder="1" applyAlignment="1" applyProtection="1">
      <alignment horizontal="center" vertical="center"/>
      <protection hidden="1"/>
    </xf>
    <xf numFmtId="0" fontId="12" fillId="2" borderId="126" xfId="5" applyFont="1" applyFill="1" applyBorder="1" applyAlignment="1" applyProtection="1">
      <alignment horizontal="center" vertical="center"/>
      <protection hidden="1"/>
    </xf>
    <xf numFmtId="0" fontId="7" fillId="0" borderId="0" xfId="4" applyAlignment="1" applyProtection="1">
      <alignment vertical="center"/>
      <protection hidden="1"/>
    </xf>
    <xf numFmtId="0" fontId="11" fillId="0" borderId="0" xfId="0" applyFont="1"/>
    <xf numFmtId="0" fontId="11" fillId="0" borderId="0" xfId="0" applyFont="1" applyAlignment="1">
      <alignment vertical="center"/>
    </xf>
    <xf numFmtId="0" fontId="11" fillId="29" borderId="0" xfId="4" applyFont="1" applyFill="1" applyAlignment="1">
      <alignment horizontal="center"/>
    </xf>
    <xf numFmtId="0" fontId="11" fillId="29" borderId="0" xfId="49" applyFont="1" applyFill="1"/>
    <xf numFmtId="0" fontId="11" fillId="4" borderId="0" xfId="49" applyFont="1" applyFill="1"/>
    <xf numFmtId="0" fontId="11" fillId="0" borderId="0" xfId="49" applyFont="1"/>
    <xf numFmtId="0" fontId="11" fillId="29" borderId="0" xfId="49" applyFont="1" applyFill="1" applyAlignment="1">
      <alignment wrapText="1"/>
    </xf>
    <xf numFmtId="0" fontId="11" fillId="29" borderId="40" xfId="49" applyFont="1" applyFill="1" applyBorder="1" applyAlignment="1">
      <alignment wrapText="1"/>
    </xf>
    <xf numFmtId="0" fontId="11" fillId="4" borderId="23" xfId="49" applyFont="1" applyFill="1" applyBorder="1" applyAlignment="1">
      <alignment wrapText="1"/>
    </xf>
    <xf numFmtId="0" fontId="11" fillId="4" borderId="0" xfId="49" applyFont="1" applyFill="1" applyAlignment="1">
      <alignment wrapText="1"/>
    </xf>
    <xf numFmtId="0" fontId="11" fillId="0" borderId="0" xfId="49" applyFont="1" applyAlignment="1">
      <alignment wrapText="1"/>
    </xf>
    <xf numFmtId="0" fontId="11" fillId="29" borderId="40" xfId="49" applyFont="1" applyFill="1" applyBorder="1"/>
    <xf numFmtId="0" fontId="11" fillId="29" borderId="18" xfId="49" applyFont="1" applyFill="1" applyBorder="1"/>
    <xf numFmtId="0" fontId="11" fillId="4" borderId="40" xfId="49" applyFont="1" applyFill="1" applyBorder="1"/>
    <xf numFmtId="0" fontId="11" fillId="4" borderId="40" xfId="49" applyFont="1" applyFill="1" applyBorder="1" applyAlignment="1">
      <alignment wrapText="1"/>
    </xf>
    <xf numFmtId="0" fontId="42" fillId="0" borderId="40" xfId="50" applyFont="1" applyBorder="1" applyAlignment="1">
      <alignment wrapText="1"/>
    </xf>
    <xf numFmtId="0" fontId="42" fillId="30" borderId="40" xfId="50" applyFont="1" applyFill="1" applyBorder="1" applyAlignment="1">
      <alignment wrapText="1"/>
    </xf>
    <xf numFmtId="0" fontId="42" fillId="2" borderId="40" xfId="50" applyFont="1" applyFill="1" applyBorder="1" applyAlignment="1">
      <alignment wrapText="1"/>
    </xf>
    <xf numFmtId="0" fontId="42" fillId="31" borderId="40" xfId="50" applyFont="1" applyFill="1" applyBorder="1" applyAlignment="1">
      <alignment wrapText="1"/>
    </xf>
    <xf numFmtId="0" fontId="11" fillId="0" borderId="40" xfId="49" applyFont="1" applyBorder="1"/>
    <xf numFmtId="0" fontId="11" fillId="35" borderId="40" xfId="49" applyFont="1" applyFill="1" applyBorder="1"/>
    <xf numFmtId="0" fontId="19" fillId="32" borderId="0" xfId="6" applyFont="1" applyFill="1" applyAlignment="1" applyProtection="1">
      <alignment horizontal="left" vertical="center"/>
      <protection hidden="1"/>
    </xf>
    <xf numFmtId="0" fontId="19" fillId="32" borderId="0" xfId="0" applyFont="1" applyFill="1"/>
    <xf numFmtId="0" fontId="19" fillId="32" borderId="40" xfId="4" applyFont="1" applyFill="1" applyBorder="1" applyProtection="1">
      <protection hidden="1"/>
    </xf>
    <xf numFmtId="0" fontId="19" fillId="32" borderId="0" xfId="4" applyFont="1" applyFill="1" applyProtection="1">
      <protection hidden="1"/>
    </xf>
    <xf numFmtId="0" fontId="19" fillId="32" borderId="0" xfId="6" applyFont="1" applyFill="1" applyAlignment="1" applyProtection="1">
      <alignment horizontal="left"/>
      <protection hidden="1"/>
    </xf>
    <xf numFmtId="0" fontId="19" fillId="32" borderId="0" xfId="6" applyFont="1" applyFill="1" applyProtection="1">
      <protection hidden="1"/>
    </xf>
    <xf numFmtId="0" fontId="19" fillId="32" borderId="0" xfId="4" applyFont="1" applyFill="1" applyAlignment="1" applyProtection="1">
      <alignment horizontal="center"/>
      <protection hidden="1"/>
    </xf>
    <xf numFmtId="0" fontId="19" fillId="32" borderId="0" xfId="6" applyFont="1" applyFill="1" applyAlignment="1" applyProtection="1">
      <alignment horizontal="center" vertical="center"/>
      <protection hidden="1"/>
    </xf>
    <xf numFmtId="0" fontId="41" fillId="32" borderId="0" xfId="7" applyFont="1" applyFill="1" applyAlignment="1" applyProtection="1">
      <protection hidden="1"/>
    </xf>
    <xf numFmtId="0" fontId="41" fillId="32" borderId="0" xfId="7" applyFont="1" applyFill="1" applyAlignment="1" applyProtection="1">
      <alignment vertical="top"/>
      <protection hidden="1"/>
    </xf>
    <xf numFmtId="0" fontId="19" fillId="32" borderId="40" xfId="7" applyFont="1" applyFill="1" applyBorder="1" applyAlignment="1" applyProtection="1">
      <alignment vertical="top"/>
      <protection hidden="1"/>
    </xf>
    <xf numFmtId="0" fontId="12" fillId="2" borderId="88" xfId="3" applyFont="1" applyFill="1" applyBorder="1" applyAlignment="1" applyProtection="1">
      <alignment horizontal="center" vertical="center"/>
      <protection hidden="1"/>
    </xf>
    <xf numFmtId="0" fontId="12" fillId="5" borderId="0" xfId="3" applyFont="1" applyFill="1" applyAlignment="1" applyProtection="1">
      <alignment horizontal="center" vertical="center"/>
      <protection hidden="1"/>
    </xf>
    <xf numFmtId="0" fontId="12" fillId="2" borderId="40" xfId="3" applyFont="1" applyFill="1" applyBorder="1" applyAlignment="1" applyProtection="1">
      <alignment horizontal="center" vertical="center"/>
      <protection hidden="1"/>
    </xf>
    <xf numFmtId="0" fontId="12" fillId="0" borderId="0" xfId="3" applyFont="1" applyAlignment="1" applyProtection="1">
      <alignment horizontal="center" vertical="center"/>
      <protection hidden="1"/>
    </xf>
    <xf numFmtId="0" fontId="12" fillId="32" borderId="40" xfId="3" applyFont="1" applyFill="1" applyBorder="1" applyAlignment="1" applyProtection="1">
      <alignment horizontal="center" vertical="center"/>
      <protection locked="0"/>
    </xf>
    <xf numFmtId="0" fontId="0" fillId="38" borderId="0" xfId="0" applyFill="1"/>
    <xf numFmtId="0" fontId="12" fillId="0" borderId="11" xfId="4" applyFont="1" applyBorder="1" applyAlignment="1" applyProtection="1">
      <alignment horizontal="center" vertical="center"/>
      <protection hidden="1"/>
    </xf>
    <xf numFmtId="0" fontId="12" fillId="2" borderId="85"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protection hidden="1"/>
    </xf>
    <xf numFmtId="0" fontId="12" fillId="0" borderId="0" xfId="4" applyFont="1" applyAlignment="1" applyProtection="1">
      <alignment horizontal="left" vertical="center"/>
      <protection hidden="1"/>
    </xf>
    <xf numFmtId="0" fontId="8" fillId="0" borderId="0" xfId="0" applyFont="1"/>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wrapText="1"/>
    </xf>
    <xf numFmtId="0" fontId="8" fillId="2" borderId="30" xfId="4" applyFont="1" applyFill="1" applyBorder="1" applyAlignment="1">
      <alignment horizontal="center" vertical="center" shrinkToFit="1"/>
    </xf>
    <xf numFmtId="0" fontId="8" fillId="2" borderId="7" xfId="0" applyFont="1" applyFill="1" applyBorder="1"/>
    <xf numFmtId="0" fontId="8" fillId="2" borderId="9" xfId="0" applyFont="1" applyFill="1" applyBorder="1"/>
    <xf numFmtId="0" fontId="12" fillId="2" borderId="10" xfId="0" applyFont="1" applyFill="1" applyBorder="1"/>
    <xf numFmtId="0" fontId="7" fillId="2" borderId="11" xfId="0" applyFont="1" applyFill="1" applyBorder="1"/>
    <xf numFmtId="0" fontId="7" fillId="2" borderId="37" xfId="0" applyFont="1" applyFill="1" applyBorder="1"/>
    <xf numFmtId="0" fontId="7" fillId="2" borderId="0" xfId="0" applyFont="1" applyFill="1"/>
    <xf numFmtId="0" fontId="7" fillId="2" borderId="9" xfId="0" applyFont="1" applyFill="1" applyBorder="1"/>
    <xf numFmtId="0" fontId="7" fillId="0" borderId="0" xfId="4"/>
    <xf numFmtId="0" fontId="8" fillId="5" borderId="34" xfId="56" applyFont="1" applyFill="1" applyBorder="1" applyAlignment="1">
      <alignment horizontal="center" vertical="center" wrapText="1"/>
    </xf>
    <xf numFmtId="0" fontId="7" fillId="2" borderId="37" xfId="4" applyFill="1" applyBorder="1"/>
    <xf numFmtId="0" fontId="7" fillId="2" borderId="87" xfId="4" applyFill="1" applyBorder="1"/>
    <xf numFmtId="0" fontId="7" fillId="2" borderId="0" xfId="4" applyFill="1"/>
    <xf numFmtId="0" fontId="7" fillId="2" borderId="8" xfId="4" applyFill="1" applyBorder="1"/>
    <xf numFmtId="0" fontId="7" fillId="2" borderId="11" xfId="4" applyFill="1" applyBorder="1"/>
    <xf numFmtId="0" fontId="7" fillId="2" borderId="12" xfId="4" applyFill="1" applyBorder="1"/>
    <xf numFmtId="0" fontId="8" fillId="0" borderId="8" xfId="4" applyFont="1" applyBorder="1" applyAlignment="1" applyProtection="1">
      <alignment vertical="center"/>
      <protection hidden="1"/>
    </xf>
    <xf numFmtId="0" fontId="8" fillId="0" borderId="0" xfId="0" applyFont="1" applyAlignment="1" applyProtection="1">
      <alignment vertical="center" shrinkToFit="1"/>
      <protection hidden="1"/>
    </xf>
    <xf numFmtId="0" fontId="8" fillId="0" borderId="7" xfId="4" applyFont="1" applyBorder="1" applyAlignment="1" applyProtection="1">
      <alignment horizontal="center" vertical="center"/>
      <protection hidden="1"/>
    </xf>
    <xf numFmtId="0" fontId="8" fillId="0" borderId="13" xfId="4" applyFont="1" applyBorder="1" applyAlignment="1" applyProtection="1">
      <alignment horizontal="center" vertical="center"/>
      <protection hidden="1"/>
    </xf>
    <xf numFmtId="0" fontId="8" fillId="0" borderId="7" xfId="4" applyFont="1" applyBorder="1" applyAlignment="1" applyProtection="1">
      <alignment horizontal="center" vertical="center" wrapText="1"/>
      <protection hidden="1"/>
    </xf>
    <xf numFmtId="0" fontId="8" fillId="2" borderId="9" xfId="0" applyFont="1" applyFill="1" applyBorder="1" applyAlignment="1">
      <alignment horizontal="right"/>
    </xf>
    <xf numFmtId="0" fontId="8" fillId="2" borderId="0" xfId="4" applyFont="1" applyFill="1"/>
    <xf numFmtId="0" fontId="8" fillId="2" borderId="0" xfId="0" applyFont="1" applyFill="1"/>
    <xf numFmtId="0" fontId="8" fillId="2" borderId="0" xfId="0" applyFont="1" applyFill="1" applyAlignment="1">
      <alignment horizontal="right"/>
    </xf>
    <xf numFmtId="0" fontId="8" fillId="32" borderId="0" xfId="0" applyFont="1" applyFill="1" applyAlignment="1">
      <alignment horizontal="right"/>
    </xf>
    <xf numFmtId="0" fontId="8" fillId="32" borderId="0" xfId="0" applyFont="1" applyFill="1"/>
    <xf numFmtId="0" fontId="8" fillId="32" borderId="0" xfId="4" applyFont="1" applyFill="1"/>
    <xf numFmtId="0" fontId="8" fillId="0" borderId="0" xfId="4" applyFont="1" applyAlignment="1" applyProtection="1">
      <alignment vertical="top"/>
      <protection hidden="1"/>
    </xf>
    <xf numFmtId="0" fontId="8" fillId="2" borderId="13" xfId="4" applyFont="1" applyFill="1" applyBorder="1" applyAlignment="1">
      <alignment wrapText="1"/>
    </xf>
    <xf numFmtId="0" fontId="8" fillId="2" borderId="14" xfId="4" applyFont="1" applyFill="1" applyBorder="1"/>
    <xf numFmtId="0" fontId="7" fillId="2" borderId="15" xfId="4" applyFill="1" applyBorder="1"/>
    <xf numFmtId="0" fontId="7" fillId="2" borderId="0" xfId="4" applyFill="1" applyAlignment="1">
      <alignment horizontal="right" vertical="center"/>
    </xf>
    <xf numFmtId="176" fontId="7" fillId="0" borderId="0" xfId="4" applyNumberFormat="1" applyAlignment="1" applyProtection="1">
      <alignment horizontal="right" vertical="center"/>
      <protection locked="0"/>
    </xf>
    <xf numFmtId="0" fontId="7" fillId="2" borderId="0" xfId="0" applyFont="1" applyFill="1" applyAlignment="1">
      <alignment horizontal="right"/>
    </xf>
    <xf numFmtId="0" fontId="7" fillId="2" borderId="0" xfId="4" applyFill="1" applyAlignment="1">
      <alignment vertical="top"/>
    </xf>
    <xf numFmtId="0" fontId="7" fillId="2" borderId="0" xfId="4" applyFill="1" applyAlignment="1">
      <alignment vertical="top" wrapText="1"/>
    </xf>
    <xf numFmtId="0" fontId="11" fillId="2" borderId="0" xfId="0" applyFont="1" applyFill="1" applyAlignment="1">
      <alignment vertical="top"/>
    </xf>
    <xf numFmtId="0" fontId="8" fillId="2" borderId="8" xfId="0" applyFont="1" applyFill="1" applyBorder="1"/>
    <xf numFmtId="0" fontId="8" fillId="0" borderId="35" xfId="4" applyFont="1" applyBorder="1" applyAlignment="1" applyProtection="1">
      <alignment horizontal="left" vertical="center" wrapText="1" indent="1"/>
      <protection locked="0"/>
    </xf>
    <xf numFmtId="0" fontId="8" fillId="0" borderId="61" xfId="4" applyFont="1" applyBorder="1" applyAlignment="1" applyProtection="1">
      <alignment horizontal="left" vertical="center" wrapText="1" indent="1"/>
      <protection locked="0"/>
    </xf>
    <xf numFmtId="0" fontId="8" fillId="0" borderId="44" xfId="4" applyFont="1" applyBorder="1" applyAlignment="1" applyProtection="1">
      <alignment horizontal="left" vertical="center" wrapText="1" indent="1"/>
      <protection locked="0"/>
    </xf>
    <xf numFmtId="0" fontId="8" fillId="0" borderId="40" xfId="4" applyFont="1" applyBorder="1" applyAlignment="1" applyProtection="1">
      <alignment horizontal="center" vertical="center"/>
      <protection hidden="1"/>
    </xf>
    <xf numFmtId="0" fontId="11" fillId="32" borderId="0" xfId="0" applyFont="1" applyFill="1"/>
    <xf numFmtId="0" fontId="11" fillId="32" borderId="40" xfId="0" applyFont="1" applyFill="1" applyBorder="1"/>
    <xf numFmtId="0" fontId="11" fillId="32" borderId="40" xfId="4" applyFont="1" applyFill="1" applyBorder="1" applyProtection="1">
      <protection hidden="1"/>
    </xf>
    <xf numFmtId="0" fontId="11" fillId="36" borderId="40" xfId="0" applyFont="1" applyFill="1" applyBorder="1"/>
    <xf numFmtId="0" fontId="8" fillId="0" borderId="0" xfId="4" applyFont="1" applyProtection="1">
      <protection hidden="1"/>
    </xf>
    <xf numFmtId="0" fontId="8" fillId="0" borderId="13" xfId="4" applyFont="1" applyBorder="1" applyProtection="1">
      <protection hidden="1"/>
    </xf>
    <xf numFmtId="0" fontId="8" fillId="0" borderId="14" xfId="4" applyFont="1" applyBorder="1" applyProtection="1">
      <protection hidden="1"/>
    </xf>
    <xf numFmtId="0" fontId="8" fillId="0" borderId="15" xfId="4" applyFont="1" applyBorder="1" applyProtection="1">
      <protection hidden="1"/>
    </xf>
    <xf numFmtId="0" fontId="8" fillId="0" borderId="9" xfId="4" applyFont="1" applyBorder="1" applyProtection="1">
      <protection hidden="1"/>
    </xf>
    <xf numFmtId="0" fontId="8" fillId="0" borderId="8" xfId="4" applyFont="1" applyBorder="1" applyProtection="1">
      <protection hidden="1"/>
    </xf>
    <xf numFmtId="0" fontId="8" fillId="0" borderId="10" xfId="4" applyFont="1" applyBorder="1" applyProtection="1">
      <protection hidden="1"/>
    </xf>
    <xf numFmtId="0" fontId="8" fillId="0" borderId="11" xfId="4" applyFont="1" applyBorder="1" applyProtection="1">
      <protection hidden="1"/>
    </xf>
    <xf numFmtId="0" fontId="8" fillId="37" borderId="11" xfId="4" applyFont="1" applyFill="1" applyBorder="1" applyAlignment="1" applyProtection="1">
      <alignment vertical="top" wrapText="1"/>
      <protection locked="0"/>
    </xf>
    <xf numFmtId="0" fontId="8" fillId="0" borderId="12" xfId="4" applyFont="1" applyBorder="1" applyProtection="1">
      <protection hidden="1"/>
    </xf>
    <xf numFmtId="0" fontId="8" fillId="0" borderId="0" xfId="4" applyFont="1" applyAlignment="1" applyProtection="1">
      <alignment vertical="center"/>
      <protection hidden="1"/>
    </xf>
    <xf numFmtId="0" fontId="8" fillId="0" borderId="0" xfId="4" applyFont="1" applyAlignment="1" applyProtection="1">
      <alignment vertical="center" shrinkToFit="1"/>
      <protection hidden="1"/>
    </xf>
    <xf numFmtId="0" fontId="8" fillId="0" borderId="0" xfId="4" applyFont="1" applyAlignment="1" applyProtection="1">
      <alignment horizontal="left"/>
      <protection hidden="1"/>
    </xf>
    <xf numFmtId="0" fontId="8" fillId="0" borderId="11" xfId="4" applyFont="1" applyBorder="1" applyAlignment="1" applyProtection="1">
      <alignment vertical="top" wrapText="1"/>
      <protection hidden="1"/>
    </xf>
    <xf numFmtId="0" fontId="8" fillId="0" borderId="14" xfId="4" applyFont="1" applyBorder="1" applyAlignment="1" applyProtection="1">
      <alignment vertical="center" shrinkToFit="1"/>
      <protection hidden="1"/>
    </xf>
    <xf numFmtId="0" fontId="22" fillId="0" borderId="13" xfId="4" applyFont="1" applyBorder="1" applyProtection="1">
      <protection hidden="1"/>
    </xf>
    <xf numFmtId="0" fontId="8" fillId="5" borderId="40" xfId="4" applyFont="1" applyFill="1" applyBorder="1" applyAlignment="1" applyProtection="1">
      <alignment horizontal="center" vertical="center"/>
      <protection hidden="1"/>
    </xf>
    <xf numFmtId="0" fontId="12" fillId="2" borderId="22" xfId="4" applyFont="1" applyFill="1" applyBorder="1" applyAlignment="1" applyProtection="1">
      <alignment horizontal="center" vertical="center"/>
      <protection hidden="1"/>
    </xf>
    <xf numFmtId="0" fontId="12" fillId="2" borderId="36" xfId="4" applyFont="1" applyFill="1" applyBorder="1" applyAlignment="1" applyProtection="1">
      <alignment horizontal="center" vertical="center"/>
      <protection hidden="1"/>
    </xf>
    <xf numFmtId="0" fontId="12" fillId="2" borderId="21" xfId="5" applyFont="1" applyFill="1" applyBorder="1" applyAlignment="1" applyProtection="1">
      <alignment horizontal="center" vertical="center"/>
      <protection hidden="1"/>
    </xf>
    <xf numFmtId="0" fontId="12" fillId="2" borderId="22" xfId="5" applyFont="1" applyFill="1" applyBorder="1" applyAlignment="1" applyProtection="1">
      <alignment horizontal="center" vertical="center"/>
      <protection hidden="1"/>
    </xf>
    <xf numFmtId="0" fontId="12" fillId="2" borderId="23" xfId="5" applyFont="1" applyFill="1" applyBorder="1" applyAlignment="1" applyProtection="1">
      <alignment vertical="center"/>
      <protection hidden="1"/>
    </xf>
    <xf numFmtId="0" fontId="12" fillId="2" borderId="49" xfId="5" applyFont="1" applyFill="1" applyBorder="1" applyAlignment="1" applyProtection="1">
      <alignment horizontal="center" vertical="center"/>
      <protection hidden="1"/>
    </xf>
    <xf numFmtId="0" fontId="12" fillId="2" borderId="24" xfId="5" applyFont="1" applyFill="1" applyBorder="1" applyAlignment="1" applyProtection="1">
      <alignment horizontal="center" vertical="center" wrapText="1"/>
      <protection hidden="1"/>
    </xf>
    <xf numFmtId="0" fontId="12" fillId="2" borderId="24" xfId="5" applyFont="1" applyFill="1" applyBorder="1" applyAlignment="1" applyProtection="1">
      <alignment horizontal="distributed" vertical="center" wrapText="1"/>
      <protection hidden="1"/>
    </xf>
    <xf numFmtId="0" fontId="12" fillId="2" borderId="48" xfId="5" applyFont="1" applyFill="1" applyBorder="1" applyAlignment="1" applyProtection="1">
      <alignment horizontal="distributed" vertical="center" wrapText="1"/>
      <protection hidden="1"/>
    </xf>
    <xf numFmtId="0" fontId="12" fillId="2" borderId="97" xfId="5" applyFont="1" applyFill="1" applyBorder="1" applyAlignment="1" applyProtection="1">
      <alignment horizontal="center" vertical="center"/>
      <protection hidden="1"/>
    </xf>
    <xf numFmtId="0" fontId="12" fillId="2" borderId="14" xfId="5" applyFont="1" applyFill="1" applyBorder="1" applyAlignment="1" applyProtection="1">
      <alignment horizontal="center" vertical="center"/>
      <protection hidden="1"/>
    </xf>
    <xf numFmtId="0" fontId="12" fillId="2" borderId="30"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wrapText="1"/>
      <protection hidden="1"/>
    </xf>
    <xf numFmtId="0" fontId="12" fillId="2" borderId="27" xfId="5" applyFont="1" applyFill="1" applyBorder="1" applyAlignment="1" applyProtection="1">
      <alignment horizontal="distributed" vertical="center" wrapText="1"/>
      <protection hidden="1"/>
    </xf>
    <xf numFmtId="0" fontId="12" fillId="2" borderId="81" xfId="5" applyFont="1" applyFill="1" applyBorder="1" applyAlignment="1" applyProtection="1">
      <alignment horizontal="distributed" vertical="center" wrapText="1"/>
      <protection hidden="1"/>
    </xf>
    <xf numFmtId="0" fontId="12" fillId="2" borderId="72" xfId="5" applyFont="1" applyFill="1" applyBorder="1" applyAlignment="1" applyProtection="1">
      <alignment horizontal="center" vertical="center"/>
      <protection hidden="1"/>
    </xf>
    <xf numFmtId="0" fontId="12" fillId="2" borderId="0" xfId="5" applyFont="1" applyFill="1" applyAlignment="1" applyProtection="1">
      <alignment horizontal="center" vertical="center"/>
      <protection hidden="1"/>
    </xf>
    <xf numFmtId="0" fontId="12" fillId="2" borderId="47" xfId="5" applyFont="1" applyFill="1" applyBorder="1" applyAlignment="1" applyProtection="1">
      <alignment horizontal="center" vertical="center"/>
      <protection hidden="1"/>
    </xf>
    <xf numFmtId="0" fontId="12" fillId="2" borderId="97" xfId="5" applyFont="1" applyFill="1" applyBorder="1" applyAlignment="1" applyProtection="1">
      <alignment horizontal="center" vertical="center" shrinkToFit="1"/>
      <protection hidden="1"/>
    </xf>
    <xf numFmtId="0" fontId="12" fillId="2" borderId="85" xfId="5" applyFont="1" applyFill="1" applyBorder="1" applyAlignment="1" applyProtection="1">
      <alignment horizontal="center" vertical="center" shrinkToFit="1"/>
      <protection hidden="1"/>
    </xf>
    <xf numFmtId="0" fontId="12" fillId="2" borderId="30" xfId="5" applyFont="1" applyFill="1" applyBorder="1" applyAlignment="1" applyProtection="1">
      <alignment horizontal="distributed" vertical="center" shrinkToFit="1"/>
      <protection hidden="1"/>
    </xf>
    <xf numFmtId="0" fontId="12" fillId="2" borderId="4" xfId="5" applyFont="1" applyFill="1" applyBorder="1" applyAlignment="1" applyProtection="1">
      <alignment horizontal="distributed" vertical="center" shrinkToFit="1"/>
      <protection hidden="1"/>
    </xf>
    <xf numFmtId="0" fontId="12" fillId="2" borderId="74" xfId="5" applyFont="1" applyFill="1" applyBorder="1" applyAlignment="1" applyProtection="1">
      <alignment horizontal="center" vertical="center" shrinkToFit="1"/>
      <protection hidden="1"/>
    </xf>
    <xf numFmtId="0" fontId="12" fillId="2" borderId="37" xfId="5" applyFont="1" applyFill="1" applyBorder="1" applyAlignment="1" applyProtection="1">
      <alignment horizontal="center" vertical="center" shrinkToFit="1"/>
      <protection hidden="1"/>
    </xf>
    <xf numFmtId="0" fontId="12" fillId="2" borderId="47" xfId="5" applyFont="1" applyFill="1" applyBorder="1" applyAlignment="1" applyProtection="1">
      <alignment horizontal="center" vertical="center" shrinkToFit="1"/>
      <protection hidden="1"/>
    </xf>
    <xf numFmtId="0" fontId="12" fillId="2" borderId="27" xfId="5" applyFont="1" applyFill="1" applyBorder="1" applyAlignment="1" applyProtection="1">
      <alignment horizontal="distributed" vertical="center" shrinkToFit="1"/>
      <protection hidden="1"/>
    </xf>
    <xf numFmtId="0" fontId="12" fillId="2" borderId="81" xfId="5" applyFont="1" applyFill="1" applyBorder="1" applyAlignment="1" applyProtection="1">
      <alignment horizontal="distributed" vertical="center" shrinkToFit="1"/>
      <protection hidden="1"/>
    </xf>
    <xf numFmtId="0" fontId="12" fillId="2" borderId="27" xfId="5" applyFont="1" applyFill="1" applyBorder="1" applyAlignment="1" applyProtection="1">
      <alignment horizontal="center" vertical="center"/>
      <protection hidden="1"/>
    </xf>
    <xf numFmtId="0" fontId="12" fillId="2" borderId="27" xfId="5" applyFont="1" applyFill="1" applyBorder="1" applyAlignment="1" applyProtection="1">
      <alignment horizontal="center" vertical="center" shrinkToFit="1"/>
      <protection hidden="1"/>
    </xf>
    <xf numFmtId="0" fontId="12" fillId="2" borderId="81" xfId="5" applyFont="1" applyFill="1" applyBorder="1" applyAlignment="1" applyProtection="1">
      <alignment horizontal="center" vertical="center" shrinkToFit="1"/>
      <protection hidden="1"/>
    </xf>
    <xf numFmtId="0" fontId="12" fillId="2" borderId="0" xfId="5" applyFont="1" applyFill="1" applyAlignment="1" applyProtection="1">
      <alignment horizontal="center" vertical="center" shrinkToFit="1"/>
      <protection hidden="1"/>
    </xf>
    <xf numFmtId="0" fontId="12" fillId="3" borderId="24" xfId="5" applyFont="1" applyFill="1" applyBorder="1" applyAlignment="1" applyProtection="1">
      <alignment horizontal="center" vertical="center"/>
      <protection hidden="1"/>
    </xf>
    <xf numFmtId="0" fontId="12" fillId="3" borderId="77" xfId="5" applyFont="1" applyFill="1" applyBorder="1" applyAlignment="1" applyProtection="1">
      <alignment horizontal="center" vertical="center"/>
      <protection hidden="1"/>
    </xf>
    <xf numFmtId="0" fontId="12" fillId="2" borderId="85"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wrapText="1"/>
      <protection hidden="1"/>
    </xf>
    <xf numFmtId="0" fontId="21" fillId="2" borderId="77" xfId="5" applyFont="1" applyFill="1" applyBorder="1" applyAlignment="1" applyProtection="1">
      <alignment horizontal="center" vertical="center" wrapText="1"/>
      <protection hidden="1"/>
    </xf>
    <xf numFmtId="0" fontId="12" fillId="2" borderId="80" xfId="5" applyFont="1" applyFill="1" applyBorder="1" applyAlignment="1" applyProtection="1">
      <alignment horizontal="center" vertical="center"/>
      <protection hidden="1"/>
    </xf>
    <xf numFmtId="0" fontId="12" fillId="0" borderId="0" xfId="3" applyFont="1" applyAlignment="1" applyProtection="1">
      <alignment vertical="center"/>
      <protection hidden="1"/>
    </xf>
    <xf numFmtId="0" fontId="12" fillId="2" borderId="46" xfId="3" applyFont="1" applyFill="1" applyBorder="1" applyAlignment="1" applyProtection="1">
      <alignment horizontal="center" vertical="center" textRotation="255"/>
      <protection hidden="1"/>
    </xf>
    <xf numFmtId="0" fontId="12" fillId="2" borderId="88" xfId="3" applyFont="1" applyFill="1" applyBorder="1" applyAlignment="1" applyProtection="1">
      <alignment horizontal="center" vertical="center" textRotation="255"/>
      <protection hidden="1"/>
    </xf>
    <xf numFmtId="0" fontId="12" fillId="0" borderId="0" xfId="3" applyFont="1" applyAlignment="1" applyProtection="1">
      <alignment horizontal="center" vertical="center" textRotation="255"/>
      <protection hidden="1"/>
    </xf>
    <xf numFmtId="0" fontId="12" fillId="2" borderId="19" xfId="3" applyFont="1" applyFill="1" applyBorder="1" applyAlignment="1" applyProtection="1">
      <alignment horizontal="center" vertical="center" textRotation="255"/>
      <protection hidden="1"/>
    </xf>
    <xf numFmtId="0" fontId="12" fillId="2" borderId="0" xfId="3" applyFont="1" applyFill="1" applyAlignment="1" applyProtection="1">
      <alignment horizontal="center" vertical="center" textRotation="255"/>
      <protection hidden="1"/>
    </xf>
    <xf numFmtId="0" fontId="12" fillId="0" borderId="0" xfId="4"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0" xfId="3" applyFont="1" applyAlignment="1" applyProtection="1">
      <alignment horizontal="center" vertical="center" textRotation="255" wrapText="1"/>
      <protection hidden="1"/>
    </xf>
    <xf numFmtId="0" fontId="12" fillId="0" borderId="66" xfId="0" applyFont="1" applyBorder="1" applyAlignment="1" applyProtection="1">
      <alignment vertical="center"/>
      <protection hidden="1"/>
    </xf>
    <xf numFmtId="0" fontId="12" fillId="0" borderId="3" xfId="4" applyFont="1" applyBorder="1" applyAlignment="1" applyProtection="1">
      <alignment vertical="center"/>
      <protection hidden="1"/>
    </xf>
    <xf numFmtId="0" fontId="12" fillId="0" borderId="129" xfId="4" applyFont="1" applyBorder="1" applyAlignment="1" applyProtection="1">
      <alignment vertical="center"/>
      <protection hidden="1"/>
    </xf>
    <xf numFmtId="38" fontId="12" fillId="0" borderId="0" xfId="1" applyFont="1" applyAlignment="1" applyProtection="1">
      <alignment vertical="center"/>
      <protection hidden="1"/>
    </xf>
    <xf numFmtId="0" fontId="12" fillId="0" borderId="0" xfId="0" applyFont="1" applyAlignment="1" applyProtection="1">
      <alignment vertical="center"/>
      <protection hidden="1"/>
    </xf>
    <xf numFmtId="0" fontId="12" fillId="0" borderId="0" xfId="5" applyFont="1" applyAlignment="1" applyProtection="1">
      <alignment vertical="center"/>
      <protection hidden="1"/>
    </xf>
    <xf numFmtId="0" fontId="12" fillId="0" borderId="0" xfId="5" applyFont="1" applyAlignment="1" applyProtection="1">
      <alignment horizontal="left" vertical="center"/>
      <protection hidden="1"/>
    </xf>
    <xf numFmtId="0" fontId="51" fillId="0" borderId="0" xfId="5" applyFont="1" applyAlignment="1" applyProtection="1">
      <alignment vertical="center"/>
      <protection hidden="1"/>
    </xf>
    <xf numFmtId="0" fontId="12" fillId="0" borderId="11" xfId="5" applyFont="1" applyBorder="1" applyAlignment="1" applyProtection="1">
      <alignment vertical="center"/>
      <protection hidden="1"/>
    </xf>
    <xf numFmtId="49" fontId="12" fillId="6" borderId="74" xfId="5" applyNumberFormat="1" applyFont="1" applyFill="1" applyBorder="1" applyAlignment="1" applyProtection="1">
      <alignment horizontal="left" vertical="center" wrapText="1" shrinkToFit="1"/>
      <protection hidden="1"/>
    </xf>
    <xf numFmtId="49" fontId="12" fillId="0" borderId="34" xfId="5" applyNumberFormat="1" applyFont="1" applyBorder="1" applyAlignment="1" applyProtection="1">
      <alignment horizontal="left" vertical="center" wrapText="1" shrinkToFit="1"/>
      <protection locked="0"/>
    </xf>
    <xf numFmtId="49" fontId="12" fillId="0" borderId="58" xfId="5" applyNumberFormat="1" applyFont="1" applyBorder="1" applyAlignment="1" applyProtection="1">
      <alignment horizontal="left" vertical="center" wrapText="1" shrinkToFit="1"/>
      <protection locked="0"/>
    </xf>
    <xf numFmtId="0" fontId="12" fillId="6" borderId="74" xfId="0" applyFont="1" applyFill="1" applyBorder="1" applyAlignment="1" applyProtection="1">
      <alignment horizontal="left" vertical="center" wrapText="1" shrinkToFit="1"/>
      <protection hidden="1"/>
    </xf>
    <xf numFmtId="0" fontId="12" fillId="0" borderId="34" xfId="0" applyFont="1" applyBorder="1" applyAlignment="1" applyProtection="1">
      <alignment horizontal="left" vertical="center" wrapText="1" shrinkToFit="1"/>
      <protection locked="0"/>
    </xf>
    <xf numFmtId="0" fontId="12" fillId="0" borderId="58" xfId="0" applyFont="1" applyBorder="1" applyAlignment="1" applyProtection="1">
      <alignment horizontal="left" vertical="center" wrapText="1" shrinkToFit="1"/>
      <protection locked="0"/>
    </xf>
    <xf numFmtId="0" fontId="52" fillId="0" borderId="0" xfId="5" applyFont="1" applyAlignment="1" applyProtection="1">
      <alignment vertical="center"/>
      <protection hidden="1"/>
    </xf>
    <xf numFmtId="0" fontId="12" fillId="3" borderId="84" xfId="5" applyFont="1" applyFill="1" applyBorder="1" applyAlignment="1" applyProtection="1">
      <alignment horizontal="center" vertical="center"/>
      <protection hidden="1"/>
    </xf>
    <xf numFmtId="0" fontId="12" fillId="3" borderId="97" xfId="5" applyFont="1" applyFill="1" applyBorder="1" applyAlignment="1" applyProtection="1">
      <alignment horizontal="center" vertical="center"/>
      <protection hidden="1"/>
    </xf>
    <xf numFmtId="0" fontId="12" fillId="3" borderId="21" xfId="5" applyFont="1" applyFill="1" applyBorder="1" applyAlignment="1" applyProtection="1">
      <alignment horizontal="center" vertical="center"/>
      <protection hidden="1"/>
    </xf>
    <xf numFmtId="0" fontId="12" fillId="3" borderId="22" xfId="5" applyFont="1" applyFill="1" applyBorder="1" applyAlignment="1" applyProtection="1">
      <alignment horizontal="center" vertical="center"/>
      <protection hidden="1"/>
    </xf>
    <xf numFmtId="0" fontId="12" fillId="3" borderId="69" xfId="5" applyFont="1" applyFill="1" applyBorder="1" applyAlignment="1" applyProtection="1">
      <alignment horizontal="center" vertical="center"/>
      <protection hidden="1"/>
    </xf>
    <xf numFmtId="0" fontId="12" fillId="3" borderId="30" xfId="5" applyFont="1" applyFill="1" applyBorder="1" applyAlignment="1" applyProtection="1">
      <alignment horizontal="center" vertical="center"/>
      <protection hidden="1"/>
    </xf>
    <xf numFmtId="0" fontId="12" fillId="3" borderId="3" xfId="5" applyFont="1" applyFill="1" applyBorder="1" applyAlignment="1" applyProtection="1">
      <alignment horizontal="center" vertical="center"/>
      <protection hidden="1"/>
    </xf>
    <xf numFmtId="0" fontId="12" fillId="3" borderId="31" xfId="5" applyFont="1" applyFill="1" applyBorder="1" applyAlignment="1" applyProtection="1">
      <alignment horizontal="center" vertical="center"/>
      <protection hidden="1"/>
    </xf>
    <xf numFmtId="0" fontId="12" fillId="3" borderId="127" xfId="5" applyFont="1" applyFill="1" applyBorder="1" applyAlignment="1" applyProtection="1">
      <alignment horizontal="center" vertical="center"/>
      <protection hidden="1"/>
    </xf>
    <xf numFmtId="0" fontId="12" fillId="3" borderId="74" xfId="5" applyFont="1" applyFill="1" applyBorder="1" applyAlignment="1" applyProtection="1">
      <alignment horizontal="center" vertical="center"/>
      <protection hidden="1"/>
    </xf>
    <xf numFmtId="0" fontId="12" fillId="3" borderId="34" xfId="5" applyFont="1" applyFill="1" applyBorder="1" applyAlignment="1" applyProtection="1">
      <alignment horizontal="center" vertical="center"/>
      <protection hidden="1"/>
    </xf>
    <xf numFmtId="0" fontId="12" fillId="3" borderId="58" xfId="5" applyFont="1" applyFill="1" applyBorder="1" applyAlignment="1" applyProtection="1">
      <alignment horizontal="center" vertical="center"/>
      <protection hidden="1"/>
    </xf>
    <xf numFmtId="0" fontId="12" fillId="3" borderId="40" xfId="5" applyFont="1" applyFill="1" applyBorder="1" applyAlignment="1" applyProtection="1">
      <alignment horizontal="center" vertical="center"/>
      <protection hidden="1"/>
    </xf>
    <xf numFmtId="0" fontId="12" fillId="3" borderId="50" xfId="5" applyFont="1" applyFill="1" applyBorder="1" applyAlignment="1" applyProtection="1">
      <alignment horizontal="center" vertical="center"/>
      <protection hidden="1"/>
    </xf>
    <xf numFmtId="0" fontId="12" fillId="3" borderId="24" xfId="5" applyFont="1" applyFill="1" applyBorder="1" applyAlignment="1" applyProtection="1">
      <alignment horizontal="center" vertical="center" wrapText="1"/>
      <protection hidden="1"/>
    </xf>
    <xf numFmtId="0" fontId="12" fillId="3" borderId="77" xfId="5" applyFont="1" applyFill="1" applyBorder="1" applyAlignment="1" applyProtection="1">
      <alignment horizontal="center" vertical="center" wrapText="1"/>
      <protection hidden="1"/>
    </xf>
    <xf numFmtId="0" fontId="12" fillId="3" borderId="21" xfId="5" applyFont="1" applyFill="1" applyBorder="1" applyAlignment="1" applyProtection="1">
      <alignment horizontal="center" vertical="center" wrapText="1"/>
      <protection hidden="1"/>
    </xf>
    <xf numFmtId="0" fontId="12" fillId="3" borderId="22" xfId="5" applyFont="1" applyFill="1" applyBorder="1" applyAlignment="1" applyProtection="1">
      <alignment horizontal="center" vertical="center" wrapText="1"/>
      <protection hidden="1"/>
    </xf>
    <xf numFmtId="0" fontId="12" fillId="3" borderId="3" xfId="5" applyFont="1" applyFill="1" applyBorder="1" applyAlignment="1" applyProtection="1">
      <alignment horizontal="center" vertical="center" wrapText="1"/>
      <protection hidden="1"/>
    </xf>
    <xf numFmtId="0" fontId="12" fillId="3" borderId="31" xfId="5" applyFont="1" applyFill="1" applyBorder="1" applyAlignment="1" applyProtection="1">
      <alignment horizontal="center" vertical="center" wrapText="1"/>
      <protection hidden="1"/>
    </xf>
    <xf numFmtId="0" fontId="12" fillId="3" borderId="34" xfId="5" applyFont="1" applyFill="1" applyBorder="1" applyAlignment="1" applyProtection="1">
      <alignment horizontal="center" vertical="center" wrapText="1"/>
      <protection hidden="1"/>
    </xf>
    <xf numFmtId="0" fontId="12" fillId="3" borderId="58" xfId="5" applyFont="1" applyFill="1" applyBorder="1" applyAlignment="1" applyProtection="1">
      <alignment horizontal="center" vertical="center" wrapText="1"/>
      <protection hidden="1"/>
    </xf>
    <xf numFmtId="0" fontId="12" fillId="3" borderId="39" xfId="5" applyFont="1" applyFill="1" applyBorder="1" applyAlignment="1" applyProtection="1">
      <alignment horizontal="center" vertical="center"/>
      <protection hidden="1"/>
    </xf>
    <xf numFmtId="0" fontId="12" fillId="3" borderId="78" xfId="5" applyFont="1" applyFill="1" applyBorder="1" applyAlignment="1" applyProtection="1">
      <alignment horizontal="center" vertical="center"/>
      <protection hidden="1"/>
    </xf>
    <xf numFmtId="0" fontId="12" fillId="3" borderId="42" xfId="5" applyFont="1" applyFill="1" applyBorder="1" applyAlignment="1" applyProtection="1">
      <alignment horizontal="center" vertical="center"/>
      <protection hidden="1"/>
    </xf>
    <xf numFmtId="0" fontId="12" fillId="3" borderId="80" xfId="5" applyFont="1" applyFill="1" applyBorder="1" applyAlignment="1" applyProtection="1">
      <alignment horizontal="center" vertical="center"/>
      <protection hidden="1"/>
    </xf>
    <xf numFmtId="0" fontId="15" fillId="0" borderId="0" xfId="4" applyFont="1" applyAlignment="1" applyProtection="1">
      <alignment horizontal="right" vertical="center"/>
      <protection hidden="1"/>
    </xf>
    <xf numFmtId="0" fontId="15" fillId="0" borderId="0" xfId="4" applyFont="1" applyAlignment="1" applyProtection="1">
      <alignment horizontal="left" vertical="center"/>
      <protection hidden="1"/>
    </xf>
    <xf numFmtId="0" fontId="15" fillId="0" borderId="0" xfId="4" applyFont="1" applyAlignment="1" applyProtection="1">
      <alignment vertical="center"/>
      <protection hidden="1"/>
    </xf>
    <xf numFmtId="0" fontId="12" fillId="2" borderId="83" xfId="4" applyFont="1" applyFill="1" applyBorder="1" applyAlignment="1" applyProtection="1">
      <alignment horizontal="center" vertical="center"/>
      <protection hidden="1"/>
    </xf>
    <xf numFmtId="0" fontId="12" fillId="2" borderId="64" xfId="4" applyFont="1" applyFill="1" applyBorder="1" applyAlignment="1" applyProtection="1">
      <alignment horizontal="center" vertical="center"/>
      <protection hidden="1"/>
    </xf>
    <xf numFmtId="0" fontId="12" fillId="2" borderId="62" xfId="4" applyFont="1" applyFill="1" applyBorder="1" applyAlignment="1" applyProtection="1">
      <alignment horizontal="center" vertical="center" wrapText="1"/>
      <protection hidden="1"/>
    </xf>
    <xf numFmtId="0" fontId="12" fillId="2" borderId="30" xfId="4" applyFont="1" applyFill="1" applyBorder="1" applyAlignment="1" applyProtection="1">
      <alignment horizontal="center" vertical="center" wrapText="1"/>
      <protection hidden="1"/>
    </xf>
    <xf numFmtId="0" fontId="12" fillId="2" borderId="31" xfId="4" applyFont="1" applyFill="1" applyBorder="1" applyAlignment="1" applyProtection="1">
      <alignment horizontal="center" vertical="center" wrapText="1"/>
      <protection hidden="1"/>
    </xf>
    <xf numFmtId="0" fontId="12" fillId="2" borderId="64" xfId="4" applyFont="1" applyFill="1" applyBorder="1" applyAlignment="1" applyProtection="1">
      <alignment horizontal="center" vertical="center" wrapText="1"/>
      <protection hidden="1"/>
    </xf>
    <xf numFmtId="0" fontId="12" fillId="2" borderId="35" xfId="4" applyFont="1" applyFill="1" applyBorder="1" applyAlignment="1" applyProtection="1">
      <alignment horizontal="center" vertical="center" wrapText="1"/>
      <protection hidden="1"/>
    </xf>
    <xf numFmtId="0" fontId="7" fillId="0" borderId="0" xfId="0" applyFont="1" applyAlignment="1" applyProtection="1">
      <alignment vertical="center"/>
      <protection hidden="1"/>
    </xf>
    <xf numFmtId="0" fontId="12" fillId="2" borderId="40" xfId="0" applyFont="1" applyFill="1" applyBorder="1" applyAlignment="1" applyProtection="1">
      <alignment vertical="center" shrinkToFit="1"/>
      <protection hidden="1"/>
    </xf>
    <xf numFmtId="0" fontId="12" fillId="0" borderId="40" xfId="0" applyFont="1" applyBorder="1" applyAlignment="1" applyProtection="1">
      <alignment vertical="center" shrinkToFit="1"/>
      <protection locked="0"/>
    </xf>
    <xf numFmtId="0" fontId="51" fillId="0" borderId="0" xfId="4" applyFont="1" applyAlignment="1" applyProtection="1">
      <alignment vertical="center" wrapText="1"/>
      <protection hidden="1"/>
    </xf>
    <xf numFmtId="0" fontId="51" fillId="0" borderId="0" xfId="4" applyFont="1" applyAlignment="1" applyProtection="1">
      <alignment horizontal="left" vertical="center" wrapText="1"/>
      <protection hidden="1"/>
    </xf>
    <xf numFmtId="0" fontId="12" fillId="6" borderId="40" xfId="4" applyFont="1" applyFill="1" applyBorder="1" applyAlignment="1" applyProtection="1">
      <alignment horizontal="center" vertical="center" shrinkToFit="1"/>
      <protection hidden="1"/>
    </xf>
    <xf numFmtId="0" fontId="12" fillId="3" borderId="49" xfId="4" applyFont="1" applyFill="1" applyBorder="1" applyAlignment="1" applyProtection="1">
      <alignment horizontal="center" vertical="center" shrinkToFit="1"/>
      <protection hidden="1"/>
    </xf>
    <xf numFmtId="0" fontId="12" fillId="3" borderId="24" xfId="4" applyFont="1" applyFill="1" applyBorder="1" applyAlignment="1" applyProtection="1">
      <alignment horizontal="center" vertical="center" shrinkToFit="1"/>
      <protection hidden="1"/>
    </xf>
    <xf numFmtId="0" fontId="12" fillId="3" borderId="17" xfId="4" applyFont="1" applyFill="1" applyBorder="1" applyAlignment="1" applyProtection="1">
      <alignment horizontal="center" vertical="center" shrinkToFit="1"/>
      <protection hidden="1"/>
    </xf>
    <xf numFmtId="0" fontId="12" fillId="33" borderId="49" xfId="4" applyFont="1" applyFill="1" applyBorder="1" applyAlignment="1" applyProtection="1">
      <alignment horizontal="center" vertical="center" shrinkToFit="1"/>
      <protection hidden="1"/>
    </xf>
    <xf numFmtId="0" fontId="12" fillId="33" borderId="24" xfId="4" applyFont="1" applyFill="1" applyBorder="1" applyAlignment="1" applyProtection="1">
      <alignment horizontal="center" vertical="center" shrinkToFit="1"/>
      <protection hidden="1"/>
    </xf>
    <xf numFmtId="0" fontId="12" fillId="33" borderId="77" xfId="4" applyFont="1" applyFill="1" applyBorder="1" applyAlignment="1" applyProtection="1">
      <alignment horizontal="center" vertical="center" shrinkToFit="1"/>
      <protection hidden="1"/>
    </xf>
    <xf numFmtId="0" fontId="12" fillId="6" borderId="55" xfId="4" applyFont="1" applyFill="1" applyBorder="1" applyAlignment="1" applyProtection="1">
      <alignment horizontal="center" vertical="center" shrinkToFit="1"/>
      <protection hidden="1"/>
    </xf>
    <xf numFmtId="0" fontId="12" fillId="3" borderId="2" xfId="4" applyFont="1" applyFill="1" applyBorder="1" applyAlignment="1" applyProtection="1">
      <alignment horizontal="center" vertical="center" shrinkToFit="1"/>
      <protection hidden="1"/>
    </xf>
    <xf numFmtId="0" fontId="12" fillId="3" borderId="43" xfId="4" applyFont="1" applyFill="1" applyBorder="1" applyAlignment="1" applyProtection="1">
      <alignment horizontal="center" vertical="center" shrinkToFit="1"/>
      <protection hidden="1"/>
    </xf>
    <xf numFmtId="0" fontId="12" fillId="3" borderId="45" xfId="4" applyFont="1" applyFill="1" applyBorder="1" applyAlignment="1" applyProtection="1">
      <alignment horizontal="center" vertical="center" shrinkToFit="1"/>
      <protection hidden="1"/>
    </xf>
    <xf numFmtId="0" fontId="12" fillId="33" borderId="27" xfId="4" applyFont="1" applyFill="1" applyBorder="1" applyAlignment="1" applyProtection="1">
      <alignment horizontal="center" vertical="center" shrinkToFit="1"/>
      <protection hidden="1"/>
    </xf>
    <xf numFmtId="0" fontId="12" fillId="33" borderId="82" xfId="4" applyFont="1" applyFill="1" applyBorder="1" applyAlignment="1" applyProtection="1">
      <alignment horizontal="center" vertical="center" shrinkToFit="1"/>
      <protection hidden="1"/>
    </xf>
    <xf numFmtId="0" fontId="12" fillId="6" borderId="69" xfId="4" applyFont="1" applyFill="1" applyBorder="1" applyAlignment="1" applyProtection="1">
      <alignment horizontal="center" vertical="center" shrinkToFit="1"/>
      <protection hidden="1"/>
    </xf>
    <xf numFmtId="0" fontId="12" fillId="3" borderId="6" xfId="4" applyFont="1" applyFill="1" applyBorder="1" applyAlignment="1" applyProtection="1">
      <alignment horizontal="center" vertical="center" shrinkToFit="1"/>
      <protection hidden="1"/>
    </xf>
    <xf numFmtId="0" fontId="12" fillId="3" borderId="3" xfId="4" applyFont="1" applyFill="1" applyBorder="1" applyAlignment="1" applyProtection="1">
      <alignment horizontal="center" vertical="center" shrinkToFit="1"/>
      <protection hidden="1"/>
    </xf>
    <xf numFmtId="0" fontId="12" fillId="3" borderId="5" xfId="4" applyFont="1" applyFill="1" applyBorder="1" applyAlignment="1" applyProtection="1">
      <alignment horizontal="center" vertical="center" shrinkToFit="1"/>
      <protection hidden="1"/>
    </xf>
    <xf numFmtId="0" fontId="12" fillId="33" borderId="30" xfId="4" applyFont="1" applyFill="1" applyBorder="1" applyAlignment="1" applyProtection="1">
      <alignment horizontal="center" vertical="center" shrinkToFit="1"/>
      <protection hidden="1"/>
    </xf>
    <xf numFmtId="0" fontId="12" fillId="33" borderId="31" xfId="4" applyFont="1" applyFill="1" applyBorder="1" applyAlignment="1" applyProtection="1">
      <alignment horizontal="center" vertical="center" shrinkToFit="1"/>
      <protection hidden="1"/>
    </xf>
    <xf numFmtId="0" fontId="12" fillId="6" borderId="54" xfId="4" applyFont="1" applyFill="1" applyBorder="1" applyAlignment="1" applyProtection="1">
      <alignment horizontal="center" vertical="center" shrinkToFit="1"/>
      <protection hidden="1"/>
    </xf>
    <xf numFmtId="0" fontId="12" fillId="3" borderId="73" xfId="4" applyFont="1" applyFill="1" applyBorder="1" applyAlignment="1" applyProtection="1">
      <alignment horizontal="center" vertical="center" shrinkToFit="1"/>
      <protection hidden="1"/>
    </xf>
    <xf numFmtId="0" fontId="12" fillId="3" borderId="56" xfId="4" applyFont="1" applyFill="1" applyBorder="1" applyAlignment="1" applyProtection="1">
      <alignment horizontal="center" vertical="center" shrinkToFit="1"/>
      <protection hidden="1"/>
    </xf>
    <xf numFmtId="0" fontId="12" fillId="33" borderId="6" xfId="4" applyFont="1" applyFill="1" applyBorder="1" applyAlignment="1" applyProtection="1">
      <alignment horizontal="center" vertical="center" shrinkToFit="1"/>
      <protection hidden="1"/>
    </xf>
    <xf numFmtId="0" fontId="12" fillId="6" borderId="63" xfId="4" applyFont="1" applyFill="1" applyBorder="1" applyAlignment="1" applyProtection="1">
      <alignment horizontal="center" vertical="center" shrinkToFit="1"/>
      <protection hidden="1"/>
    </xf>
    <xf numFmtId="0" fontId="12" fillId="3" borderId="62" xfId="4" applyFont="1" applyFill="1" applyBorder="1" applyAlignment="1" applyProtection="1">
      <alignment horizontal="center" vertical="center" shrinkToFit="1"/>
      <protection hidden="1"/>
    </xf>
    <xf numFmtId="0" fontId="12" fillId="3" borderId="32" xfId="4" applyFont="1" applyFill="1" applyBorder="1" applyAlignment="1" applyProtection="1">
      <alignment horizontal="center" vertical="center" shrinkToFit="1"/>
      <protection hidden="1"/>
    </xf>
    <xf numFmtId="0" fontId="12" fillId="3" borderId="64" xfId="4" applyFont="1" applyFill="1" applyBorder="1" applyAlignment="1" applyProtection="1">
      <alignment horizontal="center" vertical="center" shrinkToFit="1"/>
      <protection hidden="1"/>
    </xf>
    <xf numFmtId="0" fontId="12" fillId="33" borderId="59" xfId="4" applyFont="1" applyFill="1" applyBorder="1" applyAlignment="1" applyProtection="1">
      <alignment horizontal="center" vertical="center" shrinkToFit="1"/>
      <protection hidden="1"/>
    </xf>
    <xf numFmtId="0" fontId="12" fillId="33" borderId="64" xfId="4" applyFont="1" applyFill="1" applyBorder="1" applyAlignment="1" applyProtection="1">
      <alignment horizontal="center" vertical="center" shrinkToFit="1"/>
      <protection hidden="1"/>
    </xf>
    <xf numFmtId="0" fontId="12" fillId="6" borderId="23" xfId="4" applyFont="1" applyFill="1" applyBorder="1" applyAlignment="1" applyProtection="1">
      <alignment horizontal="center" vertical="center" shrinkToFit="1"/>
      <protection hidden="1"/>
    </xf>
    <xf numFmtId="0" fontId="12" fillId="3" borderId="82" xfId="4" applyFont="1" applyFill="1" applyBorder="1" applyAlignment="1" applyProtection="1">
      <alignment horizontal="center" vertical="center" shrinkToFit="1"/>
      <protection hidden="1"/>
    </xf>
    <xf numFmtId="0" fontId="12" fillId="33" borderId="43" xfId="4" applyFont="1" applyFill="1" applyBorder="1" applyAlignment="1" applyProtection="1">
      <alignment horizontal="center" vertical="center" shrinkToFit="1"/>
      <protection hidden="1"/>
    </xf>
    <xf numFmtId="0" fontId="12" fillId="33" borderId="29" xfId="4" applyFont="1" applyFill="1" applyBorder="1" applyAlignment="1" applyProtection="1">
      <alignment horizontal="center" vertical="center" shrinkToFit="1"/>
      <protection hidden="1"/>
    </xf>
    <xf numFmtId="0" fontId="12" fillId="3" borderId="31" xfId="4" applyFont="1" applyFill="1" applyBorder="1" applyAlignment="1" applyProtection="1">
      <alignment horizontal="center" vertical="center" shrinkToFit="1"/>
      <protection hidden="1"/>
    </xf>
    <xf numFmtId="0" fontId="12" fillId="33" borderId="3" xfId="4" applyFont="1" applyFill="1" applyBorder="1" applyAlignment="1" applyProtection="1">
      <alignment horizontal="center" vertical="center" shrinkToFit="1"/>
      <protection hidden="1"/>
    </xf>
    <xf numFmtId="0" fontId="12" fillId="6" borderId="6" xfId="4" applyFont="1" applyFill="1" applyBorder="1" applyAlignment="1" applyProtection="1">
      <alignment horizontal="center" vertical="center" shrinkToFit="1"/>
      <protection hidden="1"/>
    </xf>
    <xf numFmtId="0" fontId="12" fillId="33" borderId="72" xfId="4" applyFont="1" applyFill="1" applyBorder="1" applyAlignment="1" applyProtection="1">
      <alignment horizontal="center" vertical="center" shrinkToFit="1"/>
      <protection hidden="1"/>
    </xf>
    <xf numFmtId="0" fontId="12" fillId="6" borderId="84" xfId="4" applyFont="1" applyFill="1" applyBorder="1" applyAlignment="1" applyProtection="1">
      <alignment horizontal="center" vertical="center" shrinkToFit="1"/>
      <protection hidden="1"/>
    </xf>
    <xf numFmtId="0" fontId="12" fillId="3" borderId="54" xfId="4" applyFont="1" applyFill="1" applyBorder="1" applyAlignment="1" applyProtection="1">
      <alignment horizontal="center" vertical="center" shrinkToFit="1"/>
      <protection hidden="1"/>
    </xf>
    <xf numFmtId="0" fontId="12" fillId="33" borderId="47" xfId="4" applyFont="1" applyFill="1" applyBorder="1" applyAlignment="1" applyProtection="1">
      <alignment horizontal="center" vertical="center" shrinkToFit="1"/>
      <protection hidden="1"/>
    </xf>
    <xf numFmtId="0" fontId="12" fillId="33" borderId="22" xfId="4" applyFont="1" applyFill="1" applyBorder="1" applyAlignment="1" applyProtection="1">
      <alignment horizontal="center" vertical="center" shrinkToFit="1"/>
      <protection hidden="1"/>
    </xf>
    <xf numFmtId="0" fontId="12" fillId="3" borderId="77" xfId="4" applyFont="1" applyFill="1" applyBorder="1" applyAlignment="1" applyProtection="1">
      <alignment horizontal="center" vertical="center" shrinkToFit="1"/>
      <protection hidden="1"/>
    </xf>
    <xf numFmtId="0" fontId="12" fillId="39" borderId="50" xfId="4" applyFont="1" applyFill="1" applyBorder="1" applyAlignment="1" applyProtection="1">
      <alignment horizontal="center" vertical="center" shrinkToFit="1"/>
      <protection hidden="1"/>
    </xf>
    <xf numFmtId="0" fontId="12" fillId="39" borderId="48" xfId="4" applyFont="1" applyFill="1" applyBorder="1" applyAlignment="1" applyProtection="1">
      <alignment horizontal="center" vertical="center" shrinkToFit="1"/>
      <protection hidden="1"/>
    </xf>
    <xf numFmtId="0" fontId="12" fillId="39" borderId="49" xfId="4" applyFont="1" applyFill="1" applyBorder="1" applyAlignment="1" applyProtection="1">
      <alignment horizontal="center" vertical="center" shrinkToFit="1"/>
      <protection hidden="1"/>
    </xf>
    <xf numFmtId="0" fontId="12" fillId="39" borderId="77" xfId="4" applyFont="1" applyFill="1" applyBorder="1" applyAlignment="1" applyProtection="1">
      <alignment horizontal="center" vertical="center" shrinkToFit="1"/>
      <protection hidden="1"/>
    </xf>
    <xf numFmtId="0" fontId="12" fillId="6" borderId="39" xfId="4" applyFont="1" applyFill="1" applyBorder="1" applyAlignment="1" applyProtection="1">
      <alignment horizontal="center" vertical="center" shrinkToFit="1"/>
      <protection hidden="1"/>
    </xf>
    <xf numFmtId="0" fontId="12" fillId="33" borderId="50" xfId="4" applyFont="1" applyFill="1" applyBorder="1" applyAlignment="1" applyProtection="1">
      <alignment horizontal="center" vertical="center" shrinkToFit="1"/>
      <protection hidden="1"/>
    </xf>
    <xf numFmtId="0" fontId="12" fillId="33" borderId="78" xfId="4" applyFont="1" applyFill="1" applyBorder="1" applyAlignment="1" applyProtection="1">
      <alignment horizontal="center" vertical="center" shrinkToFit="1"/>
      <protection hidden="1"/>
    </xf>
    <xf numFmtId="0" fontId="12" fillId="33" borderId="80" xfId="4" applyFont="1" applyFill="1" applyBorder="1" applyAlignment="1" applyProtection="1">
      <alignment horizontal="center" vertical="center" shrinkToFit="1"/>
      <protection hidden="1"/>
    </xf>
    <xf numFmtId="0" fontId="51" fillId="0" borderId="0" xfId="4" applyFont="1" applyAlignment="1" applyProtection="1">
      <alignment horizontal="left" vertical="center"/>
      <protection hidden="1"/>
    </xf>
    <xf numFmtId="0" fontId="54" fillId="0" borderId="0" xfId="4" applyFont="1" applyAlignment="1" applyProtection="1">
      <alignment vertical="center"/>
      <protection hidden="1"/>
    </xf>
    <xf numFmtId="0" fontId="54" fillId="0" borderId="0" xfId="5" applyFont="1" applyAlignment="1" applyProtection="1">
      <alignment horizontal="left" vertical="center"/>
      <protection hidden="1"/>
    </xf>
    <xf numFmtId="0" fontId="11" fillId="32" borderId="0" xfId="6" applyFont="1" applyFill="1" applyProtection="1">
      <protection hidden="1"/>
    </xf>
    <xf numFmtId="0" fontId="55" fillId="32" borderId="0" xfId="6" applyFont="1" applyFill="1" applyProtection="1">
      <protection hidden="1"/>
    </xf>
    <xf numFmtId="0" fontId="19" fillId="32" borderId="0" xfId="6" applyFont="1" applyFill="1" applyAlignment="1" applyProtection="1">
      <alignment horizontal="center"/>
      <protection hidden="1"/>
    </xf>
    <xf numFmtId="0" fontId="56" fillId="32" borderId="0" xfId="6" applyFont="1" applyFill="1" applyProtection="1">
      <protection hidden="1"/>
    </xf>
    <xf numFmtId="0" fontId="55" fillId="32" borderId="0" xfId="6" applyFont="1" applyFill="1" applyAlignment="1" applyProtection="1">
      <alignment horizontal="center"/>
      <protection hidden="1"/>
    </xf>
    <xf numFmtId="0" fontId="57" fillId="32" borderId="0" xfId="2" applyFont="1" applyFill="1" applyProtection="1">
      <alignment vertical="center"/>
      <protection hidden="1"/>
    </xf>
    <xf numFmtId="0" fontId="19" fillId="5" borderId="3" xfId="6" applyFont="1" applyFill="1" applyBorder="1" applyAlignment="1" applyProtection="1">
      <alignment horizontal="center" vertical="center" wrapText="1" shrinkToFit="1"/>
      <protection hidden="1"/>
    </xf>
    <xf numFmtId="0" fontId="19" fillId="32" borderId="3" xfId="6" applyFont="1" applyFill="1" applyBorder="1" applyAlignment="1" applyProtection="1">
      <alignment horizontal="center" vertical="center" shrinkToFit="1"/>
      <protection locked="0"/>
    </xf>
    <xf numFmtId="0" fontId="19" fillId="0" borderId="3" xfId="6" applyFont="1" applyBorder="1" applyAlignment="1" applyProtection="1">
      <alignment horizontal="center" vertical="center" shrinkToFit="1"/>
      <protection locked="0"/>
    </xf>
    <xf numFmtId="49" fontId="19" fillId="0" borderId="3" xfId="6" applyNumberFormat="1" applyFont="1" applyBorder="1" applyAlignment="1" applyProtection="1">
      <alignment horizontal="center" vertical="center" shrinkToFit="1"/>
      <protection locked="0"/>
    </xf>
    <xf numFmtId="0" fontId="19" fillId="0" borderId="3" xfId="6" applyFont="1" applyBorder="1" applyAlignment="1" applyProtection="1">
      <alignment vertical="center" shrinkToFit="1"/>
      <protection locked="0"/>
    </xf>
    <xf numFmtId="0" fontId="19" fillId="32" borderId="3" xfId="6" applyFont="1" applyFill="1" applyBorder="1" applyAlignment="1" applyProtection="1">
      <alignment vertical="center" shrinkToFit="1"/>
      <protection locked="0"/>
    </xf>
    <xf numFmtId="0" fontId="19" fillId="6" borderId="3" xfId="6" applyFont="1" applyFill="1" applyBorder="1" applyAlignment="1" applyProtection="1">
      <alignment horizontal="left" vertical="center" shrinkToFit="1"/>
      <protection hidden="1"/>
    </xf>
    <xf numFmtId="0" fontId="59" fillId="6" borderId="3" xfId="6" applyFont="1" applyFill="1" applyBorder="1" applyAlignment="1" applyProtection="1">
      <alignment vertical="center"/>
      <protection hidden="1"/>
    </xf>
    <xf numFmtId="0" fontId="19" fillId="32" borderId="3" xfId="6" applyFont="1" applyFill="1" applyBorder="1" applyAlignment="1" applyProtection="1">
      <alignment vertical="center"/>
      <protection hidden="1"/>
    </xf>
    <xf numFmtId="0" fontId="19" fillId="0" borderId="3" xfId="6" applyFont="1" applyBorder="1" applyAlignment="1" applyProtection="1">
      <alignment vertical="center"/>
      <protection hidden="1"/>
    </xf>
    <xf numFmtId="0" fontId="19" fillId="32" borderId="0" xfId="0" applyFont="1" applyFill="1" applyProtection="1">
      <protection hidden="1"/>
    </xf>
    <xf numFmtId="0" fontId="19" fillId="32" borderId="0" xfId="0" applyFont="1" applyFill="1" applyAlignment="1" applyProtection="1">
      <alignment horizontal="left"/>
      <protection hidden="1"/>
    </xf>
    <xf numFmtId="179" fontId="19" fillId="0" borderId="3" xfId="6" applyNumberFormat="1" applyFont="1" applyBorder="1" applyAlignment="1" applyProtection="1">
      <alignment horizontal="left" vertical="center" shrinkToFit="1"/>
      <protection locked="0"/>
    </xf>
    <xf numFmtId="0" fontId="61" fillId="0" borderId="0" xfId="0" applyFont="1" applyAlignment="1" applyProtection="1">
      <alignment vertical="center"/>
      <protection hidden="1"/>
    </xf>
    <xf numFmtId="0" fontId="61" fillId="0" borderId="0" xfId="4" applyFont="1" applyAlignment="1" applyProtection="1">
      <alignment vertical="center"/>
      <protection hidden="1"/>
    </xf>
    <xf numFmtId="0" fontId="61" fillId="32" borderId="0" xfId="6" applyFont="1" applyFill="1" applyProtection="1">
      <protection hidden="1"/>
    </xf>
    <xf numFmtId="0" fontId="61" fillId="0" borderId="0" xfId="3" applyFont="1" applyAlignment="1" applyProtection="1">
      <alignment vertical="center"/>
      <protection hidden="1"/>
    </xf>
    <xf numFmtId="0" fontId="61" fillId="0" borderId="0" xfId="5" applyFont="1" applyAlignment="1" applyProtection="1">
      <alignment horizontal="left" vertical="center"/>
      <protection hidden="1"/>
    </xf>
    <xf numFmtId="0" fontId="11" fillId="0" borderId="40" xfId="51" applyFont="1" applyBorder="1">
      <alignment vertical="center"/>
    </xf>
    <xf numFmtId="49" fontId="19" fillId="32" borderId="40" xfId="4" applyNumberFormat="1" applyFont="1" applyFill="1" applyBorder="1" applyProtection="1">
      <protection hidden="1"/>
    </xf>
    <xf numFmtId="0" fontId="19" fillId="32" borderId="40" xfId="7" applyFont="1" applyFill="1" applyBorder="1" applyProtection="1">
      <alignment vertical="center"/>
      <protection hidden="1"/>
    </xf>
    <xf numFmtId="0" fontId="19" fillId="32" borderId="40" xfId="4" applyFont="1" applyFill="1" applyBorder="1" applyAlignment="1" applyProtection="1">
      <alignment vertical="center"/>
      <protection hidden="1"/>
    </xf>
    <xf numFmtId="0" fontId="19" fillId="38" borderId="40" xfId="4" applyFont="1" applyFill="1" applyBorder="1" applyAlignment="1" applyProtection="1">
      <alignment vertical="center"/>
      <protection hidden="1"/>
    </xf>
    <xf numFmtId="0" fontId="60" fillId="32" borderId="0" xfId="6" applyFont="1" applyFill="1" applyAlignment="1" applyProtection="1">
      <alignment horizontal="center"/>
      <protection hidden="1"/>
    </xf>
    <xf numFmtId="0" fontId="12" fillId="0" borderId="3" xfId="4" applyFont="1" applyBorder="1" applyAlignment="1" applyProtection="1">
      <alignment horizontal="center" vertical="center"/>
      <protection hidden="1"/>
    </xf>
    <xf numFmtId="0" fontId="12" fillId="0" borderId="3" xfId="4" applyFont="1" applyBorder="1" applyAlignment="1" applyProtection="1">
      <alignment horizontal="right" vertical="center"/>
      <protection hidden="1"/>
    </xf>
    <xf numFmtId="180" fontId="12" fillId="0" borderId="3" xfId="4" applyNumberFormat="1" applyFont="1" applyBorder="1" applyAlignment="1" applyProtection="1">
      <alignment horizontal="right" vertical="center"/>
      <protection hidden="1"/>
    </xf>
    <xf numFmtId="49" fontId="19" fillId="32" borderId="0" xfId="0" applyNumberFormat="1" applyFont="1" applyFill="1" applyProtection="1">
      <protection hidden="1"/>
    </xf>
    <xf numFmtId="49" fontId="19" fillId="32" borderId="0" xfId="6" applyNumberFormat="1" applyFont="1" applyFill="1" applyProtection="1">
      <protection hidden="1"/>
    </xf>
    <xf numFmtId="49" fontId="19" fillId="2" borderId="3" xfId="6" applyNumberFormat="1" applyFont="1" applyFill="1" applyBorder="1" applyAlignment="1" applyProtection="1">
      <alignment horizontal="center" vertical="center" textRotation="255" shrinkToFit="1"/>
      <protection hidden="1"/>
    </xf>
    <xf numFmtId="49" fontId="19" fillId="2" borderId="3" xfId="6" applyNumberFormat="1" applyFont="1" applyFill="1" applyBorder="1" applyAlignment="1" applyProtection="1">
      <alignment horizontal="center" vertical="center" textRotation="255" wrapText="1"/>
      <protection hidden="1"/>
    </xf>
    <xf numFmtId="0" fontId="19" fillId="42" borderId="3" xfId="6" applyFont="1" applyFill="1" applyBorder="1" applyAlignment="1" applyProtection="1">
      <alignment horizontal="center" wrapText="1"/>
      <protection hidden="1"/>
    </xf>
    <xf numFmtId="0" fontId="19" fillId="43" borderId="3" xfId="6" applyFont="1" applyFill="1" applyBorder="1" applyAlignment="1" applyProtection="1">
      <alignment horizontal="center" wrapText="1"/>
      <protection hidden="1"/>
    </xf>
    <xf numFmtId="0" fontId="60" fillId="43" borderId="3" xfId="6" applyFont="1" applyFill="1" applyBorder="1" applyAlignment="1" applyProtection="1">
      <alignment horizontal="center" wrapText="1"/>
      <protection hidden="1"/>
    </xf>
    <xf numFmtId="0" fontId="19" fillId="44" borderId="35" xfId="6" applyFont="1" applyFill="1" applyBorder="1" applyAlignment="1" applyProtection="1">
      <alignment horizontal="center" wrapText="1"/>
      <protection hidden="1"/>
    </xf>
    <xf numFmtId="0" fontId="19" fillId="44" borderId="3" xfId="6" applyFont="1" applyFill="1" applyBorder="1" applyAlignment="1" applyProtection="1">
      <alignment horizontal="center" wrapText="1"/>
      <protection hidden="1"/>
    </xf>
    <xf numFmtId="0" fontId="19" fillId="44" borderId="40" xfId="6" applyFont="1" applyFill="1" applyBorder="1" applyAlignment="1" applyProtection="1">
      <alignment vertical="center" wrapText="1"/>
      <protection hidden="1"/>
    </xf>
    <xf numFmtId="0" fontId="19" fillId="44" borderId="40" xfId="6" applyFont="1" applyFill="1" applyBorder="1" applyAlignment="1" applyProtection="1">
      <alignment horizontal="center" vertical="center" wrapText="1"/>
      <protection hidden="1"/>
    </xf>
    <xf numFmtId="0" fontId="19" fillId="44" borderId="40" xfId="4" applyFont="1" applyFill="1" applyBorder="1" applyProtection="1">
      <protection hidden="1"/>
    </xf>
    <xf numFmtId="0" fontId="19" fillId="44" borderId="40" xfId="4" applyFont="1" applyFill="1" applyBorder="1" applyAlignment="1" applyProtection="1">
      <alignment wrapText="1"/>
      <protection hidden="1"/>
    </xf>
    <xf numFmtId="177" fontId="12" fillId="6" borderId="40" xfId="1" applyNumberFormat="1" applyFont="1" applyFill="1" applyBorder="1" applyAlignment="1" applyProtection="1">
      <alignment horizontal="right" vertical="center" shrinkToFit="1"/>
      <protection hidden="1"/>
    </xf>
    <xf numFmtId="177" fontId="12" fillId="33" borderId="40" xfId="1" applyNumberFormat="1" applyFont="1" applyFill="1" applyBorder="1" applyAlignment="1" applyProtection="1">
      <alignment horizontal="right" vertical="center" shrinkToFit="1"/>
      <protection hidden="1"/>
    </xf>
    <xf numFmtId="177" fontId="12" fillId="6" borderId="55" xfId="1" applyNumberFormat="1" applyFont="1" applyFill="1" applyBorder="1" applyAlignment="1" applyProtection="1">
      <alignment horizontal="right" vertical="center" shrinkToFit="1"/>
      <protection hidden="1"/>
    </xf>
    <xf numFmtId="177" fontId="12" fillId="33" borderId="55" xfId="1" applyNumberFormat="1" applyFont="1" applyFill="1" applyBorder="1" applyAlignment="1" applyProtection="1">
      <alignment horizontal="right" vertical="center" shrinkToFit="1"/>
      <protection hidden="1"/>
    </xf>
    <xf numFmtId="178" fontId="12" fillId="6" borderId="55" xfId="1" applyNumberFormat="1" applyFont="1" applyFill="1" applyBorder="1" applyAlignment="1" applyProtection="1">
      <alignment horizontal="right" vertical="center" shrinkToFit="1"/>
      <protection hidden="1"/>
    </xf>
    <xf numFmtId="178" fontId="12" fillId="33" borderId="55" xfId="1" applyNumberFormat="1" applyFont="1" applyFill="1" applyBorder="1" applyAlignment="1" applyProtection="1">
      <alignment horizontal="right" vertical="center" shrinkToFit="1"/>
      <protection hidden="1"/>
    </xf>
    <xf numFmtId="177" fontId="12" fillId="6" borderId="70" xfId="1" applyNumberFormat="1" applyFont="1" applyFill="1" applyBorder="1" applyAlignment="1" applyProtection="1">
      <alignment horizontal="right" vertical="center" shrinkToFit="1"/>
      <protection hidden="1"/>
    </xf>
    <xf numFmtId="177" fontId="12" fillId="33" borderId="70" xfId="1" applyNumberFormat="1" applyFont="1" applyFill="1" applyBorder="1" applyAlignment="1" applyProtection="1">
      <alignment horizontal="right" vertical="center" shrinkToFit="1"/>
      <protection hidden="1"/>
    </xf>
    <xf numFmtId="178" fontId="12" fillId="6" borderId="63" xfId="1" applyNumberFormat="1" applyFont="1" applyFill="1" applyBorder="1" applyAlignment="1" applyProtection="1">
      <alignment horizontal="right" vertical="center" shrinkToFit="1"/>
      <protection hidden="1"/>
    </xf>
    <xf numFmtId="178" fontId="12" fillId="6" borderId="32" xfId="1" applyNumberFormat="1" applyFont="1" applyFill="1" applyBorder="1" applyAlignment="1" applyProtection="1">
      <alignment horizontal="right" vertical="center" shrinkToFit="1"/>
      <protection hidden="1"/>
    </xf>
    <xf numFmtId="178" fontId="12" fillId="6" borderId="64" xfId="1" applyNumberFormat="1" applyFont="1" applyFill="1" applyBorder="1" applyAlignment="1" applyProtection="1">
      <alignment horizontal="right" vertical="center" shrinkToFit="1"/>
      <protection hidden="1"/>
    </xf>
    <xf numFmtId="178" fontId="12" fillId="33" borderId="63" xfId="1" applyNumberFormat="1" applyFont="1" applyFill="1" applyBorder="1" applyAlignment="1" applyProtection="1">
      <alignment horizontal="right" vertical="center" shrinkToFit="1"/>
      <protection hidden="1"/>
    </xf>
    <xf numFmtId="177" fontId="12" fillId="6" borderId="93" xfId="1" applyNumberFormat="1" applyFont="1" applyFill="1" applyBorder="1" applyAlignment="1" applyProtection="1">
      <alignment horizontal="right" vertical="center" shrinkToFit="1"/>
      <protection hidden="1"/>
    </xf>
    <xf numFmtId="177" fontId="12" fillId="6" borderId="134" xfId="1" applyNumberFormat="1" applyFont="1" applyFill="1" applyBorder="1" applyAlignment="1" applyProtection="1">
      <alignment horizontal="right" vertical="center" shrinkToFit="1"/>
      <protection hidden="1"/>
    </xf>
    <xf numFmtId="177" fontId="12" fillId="6" borderId="135" xfId="1" applyNumberFormat="1" applyFont="1" applyFill="1" applyBorder="1" applyAlignment="1" applyProtection="1">
      <alignment horizontal="right" vertical="center" shrinkToFit="1"/>
      <protection hidden="1"/>
    </xf>
    <xf numFmtId="38" fontId="12" fillId="33" borderId="93" xfId="1" applyFont="1" applyFill="1" applyBorder="1" applyAlignment="1" applyProtection="1">
      <alignment horizontal="right" vertical="center" shrinkToFit="1"/>
      <protection hidden="1"/>
    </xf>
    <xf numFmtId="178" fontId="12" fillId="6" borderId="39" xfId="1" applyNumberFormat="1" applyFont="1" applyFill="1" applyBorder="1" applyAlignment="1" applyProtection="1">
      <alignment horizontal="right" vertical="center" shrinkToFit="1"/>
      <protection hidden="1"/>
    </xf>
    <xf numFmtId="40" fontId="12" fillId="33" borderId="39" xfId="1" applyNumberFormat="1" applyFont="1" applyFill="1" applyBorder="1" applyAlignment="1" applyProtection="1">
      <alignment horizontal="right" vertical="center" shrinkToFit="1"/>
      <protection hidden="1"/>
    </xf>
    <xf numFmtId="0" fontId="12" fillId="2" borderId="18" xfId="3" applyFont="1" applyFill="1" applyBorder="1" applyAlignment="1" applyProtection="1">
      <alignment horizontal="center" vertical="center"/>
      <protection hidden="1"/>
    </xf>
    <xf numFmtId="0" fontId="12" fillId="2" borderId="10" xfId="3" applyFont="1" applyFill="1" applyBorder="1" applyAlignment="1" applyProtection="1">
      <alignment horizontal="center" vertical="center"/>
      <protection hidden="1"/>
    </xf>
    <xf numFmtId="0" fontId="12" fillId="2" borderId="104" xfId="3" applyFont="1" applyFill="1" applyBorder="1" applyAlignment="1" applyProtection="1">
      <alignment horizontal="center" vertical="center"/>
      <protection hidden="1"/>
    </xf>
    <xf numFmtId="0" fontId="19" fillId="32" borderId="0" xfId="0" applyFont="1" applyFill="1" applyAlignment="1" applyProtection="1">
      <alignment horizontal="center"/>
      <protection hidden="1"/>
    </xf>
    <xf numFmtId="0" fontId="19" fillId="32" borderId="0" xfId="0" applyFont="1" applyFill="1" applyAlignment="1" applyProtection="1">
      <alignment vertical="center"/>
      <protection hidden="1"/>
    </xf>
    <xf numFmtId="0" fontId="60" fillId="32" borderId="0" xfId="6" applyFont="1" applyFill="1" applyAlignment="1" applyProtection="1">
      <alignment vertical="center"/>
      <protection hidden="1"/>
    </xf>
    <xf numFmtId="0" fontId="65" fillId="0" borderId="0" xfId="52" applyFont="1">
      <alignment vertical="center"/>
    </xf>
    <xf numFmtId="0" fontId="65" fillId="36" borderId="0" xfId="52" applyFont="1" applyFill="1" applyAlignment="1">
      <alignment horizontal="center" vertical="center"/>
    </xf>
    <xf numFmtId="0" fontId="65" fillId="36" borderId="0" xfId="52" applyFont="1" applyFill="1">
      <alignment vertical="center"/>
    </xf>
    <xf numFmtId="177" fontId="12" fillId="3" borderId="84" xfId="4" applyNumberFormat="1" applyFont="1" applyFill="1" applyBorder="1" applyAlignment="1" applyProtection="1">
      <alignment horizontal="center" vertical="center" shrinkToFit="1"/>
      <protection hidden="1"/>
    </xf>
    <xf numFmtId="0" fontId="66" fillId="0" borderId="0" xfId="4" applyFont="1" applyAlignment="1" applyProtection="1">
      <alignment vertical="center"/>
      <protection hidden="1"/>
    </xf>
    <xf numFmtId="0" fontId="19" fillId="32" borderId="3" xfId="6" applyFont="1" applyFill="1" applyBorder="1" applyAlignment="1" applyProtection="1">
      <alignment vertical="center" wrapText="1"/>
      <protection hidden="1"/>
    </xf>
    <xf numFmtId="178" fontId="12" fillId="33" borderId="70" xfId="1" applyNumberFormat="1" applyFont="1" applyFill="1" applyBorder="1" applyAlignment="1" applyProtection="1">
      <alignment horizontal="right" vertical="center" shrinkToFit="1"/>
      <protection hidden="1"/>
    </xf>
    <xf numFmtId="177" fontId="12" fillId="6" borderId="35" xfId="1" applyNumberFormat="1" applyFont="1" applyFill="1" applyBorder="1" applyAlignment="1" applyProtection="1">
      <alignment horizontal="right" vertical="center" shrinkToFit="1"/>
      <protection hidden="1"/>
    </xf>
    <xf numFmtId="177" fontId="12" fillId="6" borderId="50" xfId="1" applyNumberFormat="1" applyFont="1" applyFill="1" applyBorder="1" applyAlignment="1" applyProtection="1">
      <alignment horizontal="right" vertical="center" shrinkToFit="1"/>
      <protection hidden="1"/>
    </xf>
    <xf numFmtId="177" fontId="12" fillId="6" borderId="31" xfId="1" applyNumberFormat="1" applyFont="1" applyFill="1" applyBorder="1" applyAlignment="1" applyProtection="1">
      <alignment horizontal="right" vertical="center" shrinkToFit="1"/>
      <protection hidden="1"/>
    </xf>
    <xf numFmtId="0" fontId="67" fillId="5" borderId="40" xfId="57" applyFont="1" applyFill="1" applyBorder="1" applyProtection="1">
      <alignment vertical="center"/>
      <protection hidden="1"/>
    </xf>
    <xf numFmtId="0" fontId="68" fillId="32" borderId="0" xfId="4" applyFont="1" applyFill="1" applyAlignment="1" applyProtection="1">
      <alignment vertical="center"/>
      <protection hidden="1"/>
    </xf>
    <xf numFmtId="38" fontId="12" fillId="0" borderId="0" xfId="1" applyFont="1" applyAlignment="1" applyProtection="1">
      <alignment horizontal="center" vertical="center"/>
      <protection hidden="1"/>
    </xf>
    <xf numFmtId="0" fontId="66" fillId="46" borderId="9" xfId="4" applyFont="1" applyFill="1" applyBorder="1" applyAlignment="1" applyProtection="1">
      <alignment horizontal="center" vertical="center"/>
      <protection hidden="1"/>
    </xf>
    <xf numFmtId="0" fontId="48" fillId="32" borderId="0" xfId="4" applyFont="1" applyFill="1" applyAlignment="1" applyProtection="1">
      <alignment vertical="center"/>
      <protection hidden="1"/>
    </xf>
    <xf numFmtId="0" fontId="67" fillId="32" borderId="0" xfId="57" applyFont="1" applyFill="1" applyProtection="1">
      <alignment vertical="center"/>
      <protection hidden="1"/>
    </xf>
    <xf numFmtId="0" fontId="67" fillId="32" borderId="0" xfId="57" applyFont="1" applyFill="1" applyAlignment="1" applyProtection="1">
      <alignment horizontal="center" vertical="center"/>
      <protection hidden="1"/>
    </xf>
    <xf numFmtId="0" fontId="67" fillId="5" borderId="80" xfId="57" applyFont="1" applyFill="1" applyBorder="1" applyAlignment="1" applyProtection="1">
      <alignment horizontal="center" vertical="center" shrinkToFit="1"/>
      <protection hidden="1"/>
    </xf>
    <xf numFmtId="0" fontId="67" fillId="32" borderId="0" xfId="57" applyFont="1" applyFill="1" applyAlignment="1" applyProtection="1">
      <alignment vertical="center" shrinkToFit="1"/>
      <protection hidden="1"/>
    </xf>
    <xf numFmtId="0" fontId="67" fillId="5" borderId="33" xfId="57" applyFont="1" applyFill="1" applyBorder="1" applyAlignment="1" applyProtection="1">
      <alignment horizontal="center" vertical="center" shrinkToFit="1"/>
      <protection hidden="1"/>
    </xf>
    <xf numFmtId="177" fontId="67" fillId="6" borderId="49" xfId="57" applyNumberFormat="1" applyFont="1" applyFill="1" applyBorder="1" applyAlignment="1" applyProtection="1">
      <alignment horizontal="center" vertical="center" shrinkToFit="1"/>
      <protection hidden="1"/>
    </xf>
    <xf numFmtId="177" fontId="67" fillId="6" borderId="40" xfId="57" applyNumberFormat="1" applyFont="1" applyFill="1" applyBorder="1" applyAlignment="1" applyProtection="1">
      <alignment horizontal="center" vertical="center" shrinkToFit="1"/>
      <protection hidden="1"/>
    </xf>
    <xf numFmtId="177" fontId="67" fillId="32" borderId="49" xfId="57" applyNumberFormat="1" applyFont="1" applyFill="1" applyBorder="1" applyAlignment="1" applyProtection="1">
      <alignment horizontal="center" vertical="center" shrinkToFit="1"/>
      <protection locked="0" hidden="1"/>
    </xf>
    <xf numFmtId="177" fontId="67" fillId="45" borderId="131" xfId="57" applyNumberFormat="1" applyFont="1" applyFill="1" applyBorder="1" applyAlignment="1" applyProtection="1">
      <alignment horizontal="center" vertical="center" shrinkToFit="1"/>
      <protection hidden="1"/>
    </xf>
    <xf numFmtId="177" fontId="67" fillId="6" borderId="77" xfId="57" applyNumberFormat="1" applyFont="1" applyFill="1" applyBorder="1" applyAlignment="1" applyProtection="1">
      <alignment horizontal="center" vertical="center" shrinkToFit="1"/>
      <protection hidden="1"/>
    </xf>
    <xf numFmtId="177" fontId="67" fillId="32" borderId="77" xfId="57" applyNumberFormat="1" applyFont="1" applyFill="1" applyBorder="1" applyAlignment="1" applyProtection="1">
      <alignment horizontal="center" vertical="center" shrinkToFit="1"/>
      <protection locked="0" hidden="1"/>
    </xf>
    <xf numFmtId="177" fontId="67" fillId="45" borderId="138" xfId="57" applyNumberFormat="1" applyFont="1" applyFill="1" applyBorder="1" applyAlignment="1" applyProtection="1">
      <alignment horizontal="center" vertical="center" shrinkToFit="1"/>
      <protection hidden="1"/>
    </xf>
    <xf numFmtId="0" fontId="12" fillId="3" borderId="11" xfId="4" applyFont="1" applyFill="1" applyBorder="1" applyAlignment="1" applyProtection="1">
      <alignment horizontal="center" vertical="center" shrinkToFit="1"/>
      <protection hidden="1"/>
    </xf>
    <xf numFmtId="0" fontId="12" fillId="3" borderId="79" xfId="4" applyFont="1" applyFill="1" applyBorder="1" applyAlignment="1" applyProtection="1">
      <alignment horizontal="center" vertical="center" shrinkToFit="1"/>
      <protection hidden="1"/>
    </xf>
    <xf numFmtId="0" fontId="12" fillId="46" borderId="39" xfId="4" applyFont="1" applyFill="1" applyBorder="1" applyAlignment="1" applyProtection="1">
      <alignment horizontal="center" vertical="center" shrinkToFit="1"/>
      <protection hidden="1"/>
    </xf>
    <xf numFmtId="0" fontId="12" fillId="46" borderId="49" xfId="4" applyFont="1" applyFill="1" applyBorder="1" applyAlignment="1" applyProtection="1">
      <alignment horizontal="center" vertical="center" shrinkToFit="1"/>
      <protection hidden="1"/>
    </xf>
    <xf numFmtId="0" fontId="12" fillId="46" borderId="24" xfId="4" applyFont="1" applyFill="1" applyBorder="1" applyAlignment="1" applyProtection="1">
      <alignment horizontal="center" vertical="center" shrinkToFit="1"/>
      <protection hidden="1"/>
    </xf>
    <xf numFmtId="0" fontId="12" fillId="46" borderId="77" xfId="4" applyFont="1" applyFill="1" applyBorder="1" applyAlignment="1" applyProtection="1">
      <alignment horizontal="center" vertical="center" shrinkToFit="1"/>
      <protection hidden="1"/>
    </xf>
    <xf numFmtId="0" fontId="12" fillId="2" borderId="49" xfId="4" applyFont="1" applyFill="1" applyBorder="1" applyAlignment="1" applyProtection="1">
      <alignment horizontal="center" vertical="center" shrinkToFit="1"/>
      <protection hidden="1"/>
    </xf>
    <xf numFmtId="0" fontId="12" fillId="2" borderId="48" xfId="4" applyFont="1" applyFill="1" applyBorder="1" applyAlignment="1" applyProtection="1">
      <alignment horizontal="center" vertical="center" shrinkToFit="1"/>
      <protection hidden="1"/>
    </xf>
    <xf numFmtId="0" fontId="12" fillId="2" borderId="44" xfId="4" applyFont="1" applyFill="1" applyBorder="1" applyAlignment="1" applyProtection="1">
      <alignment horizontal="center" vertical="center" shrinkToFit="1"/>
      <protection hidden="1"/>
    </xf>
    <xf numFmtId="0" fontId="12" fillId="2" borderId="31" xfId="4" applyFont="1" applyFill="1" applyBorder="1" applyAlignment="1" applyProtection="1">
      <alignment horizontal="center" vertical="center" shrinkToFit="1"/>
      <protection hidden="1"/>
    </xf>
    <xf numFmtId="0" fontId="12" fillId="2" borderId="35" xfId="4" applyFont="1" applyFill="1" applyBorder="1" applyAlignment="1" applyProtection="1">
      <alignment horizontal="center" vertical="center" shrinkToFit="1"/>
      <protection hidden="1"/>
    </xf>
    <xf numFmtId="0" fontId="12" fillId="0" borderId="40" xfId="4" applyFont="1" applyBorder="1" applyAlignment="1" applyProtection="1">
      <alignment horizontal="center" vertical="center"/>
      <protection hidden="1"/>
    </xf>
    <xf numFmtId="0" fontId="12" fillId="0" borderId="40" xfId="4" applyFont="1" applyBorder="1" applyAlignment="1" applyProtection="1">
      <alignment vertical="center"/>
      <protection hidden="1"/>
    </xf>
    <xf numFmtId="0" fontId="66" fillId="0" borderId="0" xfId="4" applyFont="1" applyAlignment="1" applyProtection="1">
      <alignment horizontal="center" vertical="center"/>
      <protection hidden="1"/>
    </xf>
    <xf numFmtId="0" fontId="12" fillId="0" borderId="136" xfId="4" applyFont="1" applyBorder="1" applyAlignment="1" applyProtection="1">
      <alignment horizontal="center" vertical="center"/>
      <protection hidden="1"/>
    </xf>
    <xf numFmtId="0" fontId="12" fillId="0" borderId="136" xfId="4" applyFont="1" applyBorder="1" applyAlignment="1" applyProtection="1">
      <alignment vertical="center"/>
      <protection hidden="1"/>
    </xf>
    <xf numFmtId="0" fontId="11" fillId="2" borderId="62" xfId="4" applyFont="1" applyFill="1" applyBorder="1" applyAlignment="1" applyProtection="1">
      <alignment horizontal="center" vertical="center" wrapText="1"/>
      <protection hidden="1"/>
    </xf>
    <xf numFmtId="0" fontId="7" fillId="32" borderId="14" xfId="0" applyFont="1" applyFill="1" applyBorder="1"/>
    <xf numFmtId="0" fontId="7" fillId="32" borderId="14" xfId="4" applyFill="1" applyBorder="1"/>
    <xf numFmtId="0" fontId="7" fillId="32" borderId="0" xfId="0" applyFont="1" applyFill="1"/>
    <xf numFmtId="0" fontId="7" fillId="32" borderId="0" xfId="4" applyFill="1"/>
    <xf numFmtId="0" fontId="12" fillId="32" borderId="0" xfId="0" applyFont="1" applyFill="1"/>
    <xf numFmtId="0" fontId="47" fillId="32" borderId="0" xfId="0" applyFont="1" applyFill="1"/>
    <xf numFmtId="0" fontId="11" fillId="32" borderId="0" xfId="4" applyFont="1" applyFill="1"/>
    <xf numFmtId="0" fontId="11" fillId="0" borderId="0" xfId="4" applyFont="1" applyAlignment="1" applyProtection="1">
      <alignment vertical="center"/>
      <protection hidden="1"/>
    </xf>
    <xf numFmtId="0" fontId="19" fillId="5" borderId="3" xfId="6" applyFont="1" applyFill="1" applyBorder="1" applyAlignment="1" applyProtection="1">
      <alignment horizontal="center" vertical="center" wrapText="1"/>
      <protection hidden="1"/>
    </xf>
    <xf numFmtId="0" fontId="19" fillId="2" borderId="3" xfId="6" applyFont="1" applyFill="1" applyBorder="1" applyAlignment="1" applyProtection="1">
      <alignment horizontal="center" vertical="center" wrapText="1"/>
      <protection hidden="1"/>
    </xf>
    <xf numFmtId="177" fontId="67" fillId="45" borderId="26" xfId="57" applyNumberFormat="1" applyFont="1" applyFill="1" applyBorder="1" applyAlignment="1" applyProtection="1">
      <alignment horizontal="center" vertical="center" shrinkToFit="1"/>
      <protection hidden="1"/>
    </xf>
    <xf numFmtId="177" fontId="67" fillId="45" borderId="130" xfId="57" applyNumberFormat="1" applyFont="1" applyFill="1" applyBorder="1" applyAlignment="1" applyProtection="1">
      <alignment horizontal="center" vertical="center" shrinkToFit="1"/>
      <protection hidden="1"/>
    </xf>
    <xf numFmtId="177" fontId="11" fillId="45" borderId="26" xfId="57" applyNumberFormat="1" applyFont="1" applyFill="1" applyBorder="1" applyAlignment="1" applyProtection="1">
      <alignment horizontal="center" vertical="center" shrinkToFit="1"/>
      <protection hidden="1"/>
    </xf>
    <xf numFmtId="0" fontId="67" fillId="5" borderId="17" xfId="57" applyFont="1" applyFill="1" applyBorder="1" applyAlignment="1" applyProtection="1">
      <alignment horizontal="center" vertical="center"/>
      <protection hidden="1"/>
    </xf>
    <xf numFmtId="0" fontId="19" fillId="32" borderId="34" xfId="6" applyFont="1" applyFill="1" applyBorder="1" applyAlignment="1" applyProtection="1">
      <alignment vertical="center" wrapText="1"/>
      <protection hidden="1"/>
    </xf>
    <xf numFmtId="0" fontId="19" fillId="32" borderId="43" xfId="6" applyFont="1" applyFill="1" applyBorder="1" applyAlignment="1" applyProtection="1">
      <alignment vertical="center" wrapText="1"/>
      <protection hidden="1"/>
    </xf>
    <xf numFmtId="0" fontId="67" fillId="5" borderId="18" xfId="57" applyFont="1" applyFill="1" applyBorder="1" applyProtection="1">
      <alignment vertical="center"/>
      <protection hidden="1"/>
    </xf>
    <xf numFmtId="0" fontId="12" fillId="2" borderId="40" xfId="0" applyFont="1" applyFill="1" applyBorder="1" applyAlignment="1" applyProtection="1">
      <alignment vertical="center" wrapText="1" shrinkToFit="1"/>
      <protection hidden="1"/>
    </xf>
    <xf numFmtId="0" fontId="15" fillId="2" borderId="40" xfId="0" applyFont="1" applyFill="1" applyBorder="1" applyAlignment="1" applyProtection="1">
      <alignment horizontal="center" vertical="center" wrapText="1"/>
      <protection hidden="1"/>
    </xf>
    <xf numFmtId="0" fontId="48" fillId="32" borderId="0" xfId="57" applyFont="1" applyFill="1" applyProtection="1">
      <alignment vertical="center"/>
      <protection hidden="1"/>
    </xf>
    <xf numFmtId="0" fontId="12" fillId="40" borderId="49" xfId="4" applyFont="1" applyFill="1" applyBorder="1" applyAlignment="1" applyProtection="1">
      <alignment horizontal="center" vertical="center" shrinkToFit="1"/>
      <protection locked="0" hidden="1"/>
    </xf>
    <xf numFmtId="0" fontId="12" fillId="40" borderId="77" xfId="4" applyFont="1" applyFill="1" applyBorder="1" applyAlignment="1" applyProtection="1">
      <alignment horizontal="center" vertical="center" shrinkToFit="1"/>
      <protection locked="0" hidden="1"/>
    </xf>
    <xf numFmtId="0" fontId="12" fillId="40" borderId="50" xfId="4" applyFont="1" applyFill="1" applyBorder="1" applyAlignment="1" applyProtection="1">
      <alignment horizontal="center" vertical="center" shrinkToFit="1"/>
      <protection locked="0" hidden="1"/>
    </xf>
    <xf numFmtId="0" fontId="12" fillId="40" borderId="48" xfId="4" applyFont="1" applyFill="1" applyBorder="1" applyAlignment="1" applyProtection="1">
      <alignment horizontal="center" vertical="center" shrinkToFit="1"/>
      <protection locked="0" hidden="1"/>
    </xf>
    <xf numFmtId="0" fontId="12" fillId="40" borderId="2" xfId="4" applyFont="1" applyFill="1" applyBorder="1" applyAlignment="1" applyProtection="1">
      <alignment horizontal="center" vertical="center" shrinkToFit="1"/>
      <protection locked="0" hidden="1"/>
    </xf>
    <xf numFmtId="0" fontId="12" fillId="40" borderId="82" xfId="4" applyFont="1" applyFill="1" applyBorder="1" applyAlignment="1" applyProtection="1">
      <alignment horizontal="center" vertical="center" shrinkToFit="1"/>
      <protection locked="0" hidden="1"/>
    </xf>
    <xf numFmtId="0" fontId="12" fillId="40" borderId="27" xfId="4" applyFont="1" applyFill="1" applyBorder="1" applyAlignment="1" applyProtection="1">
      <alignment horizontal="center" vertical="center" shrinkToFit="1"/>
      <protection locked="0" hidden="1"/>
    </xf>
    <xf numFmtId="0" fontId="12" fillId="40" borderId="44" xfId="4" applyFont="1" applyFill="1" applyBorder="1" applyAlignment="1" applyProtection="1">
      <alignment horizontal="center" vertical="center" shrinkToFit="1"/>
      <protection locked="0" hidden="1"/>
    </xf>
    <xf numFmtId="0" fontId="12" fillId="40" borderId="6" xfId="4" applyFont="1" applyFill="1" applyBorder="1" applyAlignment="1" applyProtection="1">
      <alignment horizontal="center" vertical="center" shrinkToFit="1"/>
      <protection locked="0" hidden="1"/>
    </xf>
    <xf numFmtId="0" fontId="12" fillId="40" borderId="31" xfId="4" applyFont="1" applyFill="1" applyBorder="1" applyAlignment="1" applyProtection="1">
      <alignment horizontal="center" vertical="center" shrinkToFit="1"/>
      <protection locked="0" hidden="1"/>
    </xf>
    <xf numFmtId="0" fontId="12" fillId="40" borderId="30" xfId="4" applyFont="1" applyFill="1" applyBorder="1" applyAlignment="1" applyProtection="1">
      <alignment horizontal="center" vertical="center" shrinkToFit="1"/>
      <protection locked="0" hidden="1"/>
    </xf>
    <xf numFmtId="0" fontId="12" fillId="40" borderId="35" xfId="4" applyFont="1" applyFill="1" applyBorder="1" applyAlignment="1" applyProtection="1">
      <alignment horizontal="center" vertical="center" shrinkToFit="1"/>
      <protection locked="0" hidden="1"/>
    </xf>
    <xf numFmtId="0" fontId="12" fillId="40" borderId="72" xfId="4" applyFont="1" applyFill="1" applyBorder="1" applyAlignment="1" applyProtection="1">
      <alignment horizontal="center" vertical="center" shrinkToFit="1"/>
      <protection locked="0" hidden="1"/>
    </xf>
    <xf numFmtId="0" fontId="12" fillId="40" borderId="53" xfId="4" applyFont="1" applyFill="1" applyBorder="1" applyAlignment="1" applyProtection="1">
      <alignment horizontal="center" vertical="center" shrinkToFit="1"/>
      <protection locked="0" hidden="1"/>
    </xf>
    <xf numFmtId="0" fontId="12" fillId="40" borderId="56" xfId="4" applyFont="1" applyFill="1" applyBorder="1" applyAlignment="1" applyProtection="1">
      <alignment horizontal="center" vertical="center" shrinkToFit="1"/>
      <protection locked="0" hidden="1"/>
    </xf>
    <xf numFmtId="0" fontId="12" fillId="40" borderId="59" xfId="4" applyFont="1" applyFill="1" applyBorder="1" applyAlignment="1" applyProtection="1">
      <alignment horizontal="center" vertical="center" shrinkToFit="1"/>
      <protection locked="0" hidden="1"/>
    </xf>
    <xf numFmtId="0" fontId="12" fillId="40" borderId="61" xfId="4" applyFont="1" applyFill="1" applyBorder="1" applyAlignment="1" applyProtection="1">
      <alignment horizontal="center" vertical="center" shrinkToFit="1"/>
      <protection locked="0" hidden="1"/>
    </xf>
    <xf numFmtId="0" fontId="12" fillId="40" borderId="62" xfId="4" applyFont="1" applyFill="1" applyBorder="1" applyAlignment="1" applyProtection="1">
      <alignment horizontal="center" vertical="center" shrinkToFit="1"/>
      <protection locked="0" hidden="1"/>
    </xf>
    <xf numFmtId="0" fontId="12" fillId="40" borderId="64" xfId="4" applyFont="1" applyFill="1" applyBorder="1" applyAlignment="1" applyProtection="1">
      <alignment horizontal="center" vertical="center" shrinkToFit="1"/>
      <protection locked="0" hidden="1"/>
    </xf>
    <xf numFmtId="0" fontId="12" fillId="40" borderId="54" xfId="4" applyFont="1" applyFill="1" applyBorder="1" applyAlignment="1" applyProtection="1">
      <alignment horizontal="center" vertical="center" shrinkToFit="1"/>
      <protection locked="0" hidden="1"/>
    </xf>
    <xf numFmtId="0" fontId="0" fillId="0" borderId="0" xfId="0" applyProtection="1">
      <protection hidden="1"/>
    </xf>
    <xf numFmtId="0" fontId="8" fillId="37" borderId="14" xfId="4" applyFont="1" applyFill="1" applyBorder="1" applyAlignment="1" applyProtection="1">
      <alignment vertical="top" wrapText="1"/>
      <protection hidden="1"/>
    </xf>
    <xf numFmtId="0" fontId="8" fillId="37" borderId="0" xfId="4" applyFont="1" applyFill="1" applyAlignment="1" applyProtection="1">
      <alignment vertical="top" wrapText="1"/>
      <protection hidden="1"/>
    </xf>
    <xf numFmtId="0" fontId="8" fillId="37" borderId="11" xfId="4" applyFont="1" applyFill="1" applyBorder="1" applyAlignment="1" applyProtection="1">
      <alignment vertical="top" wrapText="1"/>
      <protection hidden="1"/>
    </xf>
    <xf numFmtId="0" fontId="8" fillId="0" borderId="55" xfId="4" applyFont="1" applyBorder="1" applyAlignment="1" applyProtection="1">
      <alignment horizontal="left" vertical="center" wrapText="1"/>
      <protection locked="0"/>
    </xf>
    <xf numFmtId="0" fontId="8" fillId="0" borderId="69" xfId="4" applyFont="1" applyBorder="1" applyAlignment="1" applyProtection="1">
      <alignment horizontal="left" vertical="center" wrapText="1"/>
      <protection locked="0"/>
    </xf>
    <xf numFmtId="0" fontId="8" fillId="0" borderId="63" xfId="4" applyFont="1" applyBorder="1" applyAlignment="1" applyProtection="1">
      <alignment horizontal="left" vertical="center" wrapText="1"/>
      <protection locked="0"/>
    </xf>
    <xf numFmtId="0" fontId="8" fillId="0" borderId="84" xfId="4" applyFont="1" applyBorder="1" applyAlignment="1" applyProtection="1">
      <alignment horizontal="left" vertical="center" wrapText="1"/>
      <protection locked="0"/>
    </xf>
    <xf numFmtId="0" fontId="8" fillId="0" borderId="40" xfId="4" applyFont="1" applyBorder="1" applyAlignment="1" applyProtection="1">
      <alignment horizontal="left" vertical="center" wrapText="1"/>
      <protection locked="0"/>
    </xf>
    <xf numFmtId="182" fontId="19" fillId="32" borderId="3" xfId="6" applyNumberFormat="1" applyFont="1" applyFill="1" applyBorder="1" applyAlignment="1" applyProtection="1">
      <alignment horizontal="center" vertical="center" shrinkToFit="1"/>
      <protection locked="0"/>
    </xf>
    <xf numFmtId="0" fontId="8" fillId="0" borderId="98" xfId="4" applyFont="1" applyBorder="1" applyAlignment="1" applyProtection="1">
      <alignment horizontal="center" vertical="center"/>
      <protection hidden="1"/>
    </xf>
    <xf numFmtId="0" fontId="12" fillId="2" borderId="40" xfId="0" applyFont="1" applyFill="1" applyBorder="1" applyAlignment="1" applyProtection="1">
      <alignment vertical="center" wrapText="1"/>
      <protection hidden="1"/>
    </xf>
    <xf numFmtId="0" fontId="8" fillId="0" borderId="0" xfId="0" applyFont="1" applyProtection="1">
      <protection hidden="1"/>
    </xf>
    <xf numFmtId="0" fontId="8" fillId="0" borderId="11" xfId="0" applyFont="1" applyBorder="1" applyAlignment="1" applyProtection="1">
      <alignment vertical="center" shrinkToFit="1"/>
      <protection hidden="1"/>
    </xf>
    <xf numFmtId="0" fontId="12" fillId="0" borderId="0" xfId="4" applyFont="1" applyAlignment="1" applyProtection="1">
      <alignment vertical="center" shrinkToFit="1"/>
      <protection hidden="1"/>
    </xf>
    <xf numFmtId="0" fontId="75" fillId="5" borderId="33" xfId="57" applyFont="1" applyFill="1" applyBorder="1" applyAlignment="1" applyProtection="1">
      <alignment horizontal="center" vertical="center" wrapText="1" shrinkToFit="1"/>
      <protection hidden="1"/>
    </xf>
    <xf numFmtId="0" fontId="76" fillId="2" borderId="64" xfId="4" applyFont="1" applyFill="1" applyBorder="1" applyAlignment="1" applyProtection="1">
      <alignment horizontal="center" vertical="center" wrapText="1"/>
      <protection hidden="1"/>
    </xf>
    <xf numFmtId="0" fontId="19" fillId="43" borderId="34" xfId="6" applyFont="1" applyFill="1" applyBorder="1" applyAlignment="1" applyProtection="1">
      <alignment horizontal="center" wrapText="1"/>
      <protection hidden="1"/>
    </xf>
    <xf numFmtId="0" fontId="19" fillId="43" borderId="73" xfId="6" applyFont="1" applyFill="1" applyBorder="1" applyAlignment="1" applyProtection="1">
      <alignment horizontal="center" wrapText="1"/>
      <protection hidden="1"/>
    </xf>
    <xf numFmtId="0" fontId="19" fillId="43" borderId="43" xfId="6" applyFont="1" applyFill="1" applyBorder="1" applyAlignment="1" applyProtection="1">
      <alignment horizontal="center" wrapText="1"/>
      <protection hidden="1"/>
    </xf>
    <xf numFmtId="0" fontId="19" fillId="44" borderId="34" xfId="6" applyFont="1" applyFill="1" applyBorder="1" applyAlignment="1" applyProtection="1">
      <alignment horizontal="center" wrapText="1"/>
      <protection hidden="1"/>
    </xf>
    <xf numFmtId="0" fontId="19" fillId="44" borderId="73" xfId="6" applyFont="1" applyFill="1" applyBorder="1" applyAlignment="1" applyProtection="1">
      <alignment horizontal="center" wrapText="1"/>
      <protection hidden="1"/>
    </xf>
    <xf numFmtId="0" fontId="19" fillId="44" borderId="43" xfId="6" applyFont="1" applyFill="1" applyBorder="1" applyAlignment="1" applyProtection="1">
      <alignment horizontal="center" wrapText="1"/>
      <protection hidden="1"/>
    </xf>
    <xf numFmtId="177" fontId="12" fillId="32" borderId="44" xfId="1" applyNumberFormat="1" applyFont="1" applyFill="1" applyBorder="1" applyAlignment="1" applyProtection="1">
      <alignment horizontal="right" vertical="center" shrinkToFit="1"/>
      <protection locked="0"/>
    </xf>
    <xf numFmtId="177" fontId="12" fillId="32" borderId="82" xfId="1" applyNumberFormat="1" applyFont="1" applyFill="1" applyBorder="1" applyAlignment="1" applyProtection="1">
      <alignment horizontal="right" vertical="center" shrinkToFit="1"/>
      <protection locked="0"/>
    </xf>
    <xf numFmtId="178" fontId="12" fillId="32" borderId="44" xfId="1" applyNumberFormat="1" applyFont="1" applyFill="1" applyBorder="1" applyAlignment="1" applyProtection="1">
      <alignment horizontal="right" vertical="center" shrinkToFit="1"/>
      <protection locked="0"/>
    </xf>
    <xf numFmtId="178" fontId="12" fillId="32" borderId="82" xfId="1" applyNumberFormat="1" applyFont="1" applyFill="1" applyBorder="1" applyAlignment="1" applyProtection="1">
      <alignment horizontal="right" vertical="center" shrinkToFit="1"/>
      <protection locked="0"/>
    </xf>
    <xf numFmtId="177" fontId="12" fillId="32" borderId="21" xfId="1" applyNumberFormat="1" applyFont="1" applyFill="1" applyBorder="1" applyAlignment="1" applyProtection="1">
      <alignment horizontal="right" vertical="center" shrinkToFit="1"/>
      <protection locked="0"/>
    </xf>
    <xf numFmtId="177" fontId="12" fillId="32" borderId="22" xfId="1" applyNumberFormat="1" applyFont="1" applyFill="1" applyBorder="1" applyAlignment="1" applyProtection="1">
      <alignment horizontal="right" vertical="center" shrinkToFit="1"/>
      <protection locked="0"/>
    </xf>
    <xf numFmtId="0" fontId="19" fillId="32" borderId="3" xfId="6" applyFont="1" applyFill="1" applyBorder="1" applyAlignment="1" applyProtection="1">
      <alignment horizontal="left" vertical="top" wrapText="1"/>
      <protection hidden="1"/>
    </xf>
    <xf numFmtId="0" fontId="41" fillId="32" borderId="35" xfId="6" applyFont="1" applyFill="1" applyBorder="1" applyAlignment="1" applyProtection="1">
      <alignment horizontal="left" vertical="top"/>
      <protection hidden="1"/>
    </xf>
    <xf numFmtId="0" fontId="19" fillId="32" borderId="4" xfId="6" applyFont="1" applyFill="1" applyBorder="1" applyAlignment="1" applyProtection="1">
      <alignment horizontal="left" vertical="top" wrapText="1"/>
      <protection hidden="1"/>
    </xf>
    <xf numFmtId="0" fontId="19" fillId="32" borderId="30" xfId="6" applyFont="1" applyFill="1" applyBorder="1" applyAlignment="1" applyProtection="1">
      <alignment horizontal="left" vertical="top" wrapText="1"/>
      <protection hidden="1"/>
    </xf>
    <xf numFmtId="0" fontId="41" fillId="32" borderId="4" xfId="6" applyFont="1" applyFill="1" applyBorder="1" applyAlignment="1" applyProtection="1">
      <alignment horizontal="left" vertical="top" wrapText="1"/>
      <protection hidden="1"/>
    </xf>
    <xf numFmtId="0" fontId="41" fillId="32" borderId="30" xfId="6" applyFont="1" applyFill="1" applyBorder="1" applyAlignment="1" applyProtection="1">
      <alignment horizontal="left" vertical="top" wrapText="1"/>
      <protection hidden="1"/>
    </xf>
    <xf numFmtId="0" fontId="19" fillId="32" borderId="35" xfId="6" applyFont="1" applyFill="1" applyBorder="1" applyAlignment="1" applyProtection="1">
      <alignment horizontal="left" vertical="top" wrapText="1"/>
      <protection hidden="1"/>
    </xf>
    <xf numFmtId="0" fontId="7" fillId="3" borderId="5" xfId="0" applyFont="1" applyFill="1" applyBorder="1" applyAlignment="1" applyProtection="1">
      <alignment vertical="center"/>
      <protection hidden="1"/>
    </xf>
    <xf numFmtId="0" fontId="19" fillId="6" borderId="35" xfId="6" applyFont="1" applyFill="1" applyBorder="1" applyAlignment="1" applyProtection="1">
      <alignment vertical="center"/>
      <protection hidden="1"/>
    </xf>
    <xf numFmtId="177" fontId="12" fillId="34" borderId="63" xfId="4" applyNumberFormat="1" applyFont="1" applyFill="1" applyBorder="1" applyAlignment="1" applyProtection="1">
      <alignment horizontal="center" vertical="center" shrinkToFit="1"/>
      <protection hidden="1"/>
    </xf>
    <xf numFmtId="0" fontId="57" fillId="32" borderId="0" xfId="2" quotePrefix="1" applyFont="1" applyFill="1" applyProtection="1">
      <alignment vertical="center"/>
      <protection hidden="1"/>
    </xf>
    <xf numFmtId="180" fontId="12" fillId="3" borderId="84" xfId="4" applyNumberFormat="1" applyFont="1" applyFill="1" applyBorder="1" applyAlignment="1" applyProtection="1">
      <alignment horizontal="center" vertical="center" shrinkToFit="1"/>
      <protection hidden="1"/>
    </xf>
    <xf numFmtId="178" fontId="12" fillId="3" borderId="84" xfId="4" applyNumberFormat="1" applyFont="1" applyFill="1" applyBorder="1" applyAlignment="1" applyProtection="1">
      <alignment horizontal="center" vertical="center" shrinkToFit="1"/>
      <protection hidden="1"/>
    </xf>
    <xf numFmtId="183" fontId="12" fillId="3" borderId="84" xfId="4" applyNumberFormat="1" applyFont="1" applyFill="1" applyBorder="1" applyAlignment="1" applyProtection="1">
      <alignment horizontal="center" vertical="center" shrinkToFit="1"/>
      <protection hidden="1"/>
    </xf>
    <xf numFmtId="183" fontId="12" fillId="34" borderId="63" xfId="4" applyNumberFormat="1" applyFont="1" applyFill="1" applyBorder="1" applyAlignment="1" applyProtection="1">
      <alignment horizontal="center" vertical="center" shrinkToFit="1"/>
      <protection hidden="1"/>
    </xf>
    <xf numFmtId="184" fontId="12" fillId="34" borderId="63" xfId="4" applyNumberFormat="1" applyFont="1" applyFill="1" applyBorder="1" applyAlignment="1" applyProtection="1">
      <alignment horizontal="center" vertical="center" shrinkToFit="1"/>
      <protection hidden="1"/>
    </xf>
    <xf numFmtId="185" fontId="19" fillId="6" borderId="3" xfId="6" applyNumberFormat="1" applyFont="1" applyFill="1" applyBorder="1" applyAlignment="1" applyProtection="1">
      <alignment vertical="center" shrinkToFit="1"/>
      <protection hidden="1"/>
    </xf>
    <xf numFmtId="178" fontId="19" fillId="6" borderId="3" xfId="6" applyNumberFormat="1" applyFont="1" applyFill="1" applyBorder="1" applyAlignment="1" applyProtection="1">
      <alignment vertical="center" shrinkToFit="1"/>
      <protection hidden="1"/>
    </xf>
    <xf numFmtId="186" fontId="19" fillId="6" borderId="3" xfId="6" applyNumberFormat="1" applyFont="1" applyFill="1" applyBorder="1" applyAlignment="1" applyProtection="1">
      <alignment vertical="center" shrinkToFit="1"/>
      <protection hidden="1"/>
    </xf>
    <xf numFmtId="186" fontId="8" fillId="6" borderId="55" xfId="4" applyNumberFormat="1" applyFont="1" applyFill="1" applyBorder="1" applyAlignment="1" applyProtection="1">
      <alignment horizontal="center" vertical="center" wrapText="1"/>
      <protection hidden="1"/>
    </xf>
    <xf numFmtId="186" fontId="8" fillId="6" borderId="84" xfId="4" applyNumberFormat="1" applyFont="1" applyFill="1" applyBorder="1" applyAlignment="1" applyProtection="1">
      <alignment horizontal="center" vertical="center" wrapText="1"/>
      <protection hidden="1"/>
    </xf>
    <xf numFmtId="186" fontId="12" fillId="6" borderId="90" xfId="4" applyNumberFormat="1" applyFont="1" applyFill="1" applyBorder="1" applyAlignment="1" applyProtection="1">
      <alignment horizontal="center" vertical="center"/>
      <protection hidden="1"/>
    </xf>
    <xf numFmtId="186" fontId="12" fillId="6" borderId="89" xfId="6" applyNumberFormat="1" applyFont="1" applyFill="1" applyBorder="1" applyAlignment="1" applyProtection="1">
      <alignment horizontal="center" vertical="center"/>
      <protection hidden="1"/>
    </xf>
    <xf numFmtId="186" fontId="12" fillId="3" borderId="90" xfId="4" applyNumberFormat="1" applyFont="1" applyFill="1" applyBorder="1" applyAlignment="1" applyProtection="1">
      <alignment horizontal="center" vertical="center"/>
      <protection hidden="1"/>
    </xf>
    <xf numFmtId="186" fontId="12" fillId="33" borderId="90" xfId="4" applyNumberFormat="1" applyFont="1" applyFill="1" applyBorder="1" applyAlignment="1" applyProtection="1">
      <alignment horizontal="center" vertical="center"/>
      <protection hidden="1"/>
    </xf>
    <xf numFmtId="186" fontId="12" fillId="33" borderId="51" xfId="4" applyNumberFormat="1" applyFont="1" applyFill="1" applyBorder="1" applyAlignment="1" applyProtection="1">
      <alignment horizontal="center" vertical="center"/>
      <protection hidden="1"/>
    </xf>
    <xf numFmtId="186" fontId="12" fillId="6" borderId="40" xfId="3" applyNumberFormat="1" applyFont="1" applyFill="1" applyBorder="1" applyAlignment="1" applyProtection="1">
      <alignment horizontal="center" vertical="center"/>
      <protection hidden="1"/>
    </xf>
    <xf numFmtId="186" fontId="12" fillId="6" borderId="89" xfId="3" applyNumberFormat="1" applyFont="1" applyFill="1" applyBorder="1" applyAlignment="1" applyProtection="1">
      <alignment horizontal="center" vertical="center"/>
      <protection hidden="1"/>
    </xf>
    <xf numFmtId="186" fontId="12" fillId="33" borderId="40" xfId="4" applyNumberFormat="1" applyFont="1" applyFill="1" applyBorder="1" applyAlignment="1" applyProtection="1">
      <alignment horizontal="center" vertical="center"/>
      <protection hidden="1"/>
    </xf>
    <xf numFmtId="186" fontId="12" fillId="33" borderId="89" xfId="4" applyNumberFormat="1" applyFont="1" applyFill="1" applyBorder="1" applyAlignment="1" applyProtection="1">
      <alignment horizontal="center" vertical="center"/>
      <protection hidden="1"/>
    </xf>
    <xf numFmtId="186" fontId="12" fillId="33" borderId="41" xfId="4" applyNumberFormat="1" applyFont="1" applyFill="1" applyBorder="1" applyAlignment="1" applyProtection="1">
      <alignment horizontal="center" vertical="center"/>
      <protection hidden="1"/>
    </xf>
    <xf numFmtId="186" fontId="12" fillId="33" borderId="91" xfId="4" applyNumberFormat="1" applyFont="1" applyFill="1" applyBorder="1" applyAlignment="1" applyProtection="1">
      <alignment horizontal="center" vertical="center"/>
      <protection hidden="1"/>
    </xf>
    <xf numFmtId="187" fontId="12" fillId="6" borderId="65" xfId="6" applyNumberFormat="1" applyFont="1" applyFill="1" applyBorder="1" applyAlignment="1" applyProtection="1">
      <alignment horizontal="center" vertical="center"/>
      <protection hidden="1"/>
    </xf>
    <xf numFmtId="187" fontId="12" fillId="32" borderId="41" xfId="6" applyNumberFormat="1" applyFont="1" applyFill="1" applyBorder="1" applyAlignment="1" applyProtection="1">
      <alignment horizontal="center" vertical="center"/>
      <protection locked="0"/>
    </xf>
    <xf numFmtId="187" fontId="12" fillId="32" borderId="51" xfId="6" applyNumberFormat="1" applyFont="1" applyFill="1" applyBorder="1" applyAlignment="1" applyProtection="1">
      <alignment horizontal="center" vertical="center"/>
      <protection locked="0"/>
    </xf>
    <xf numFmtId="186" fontId="8" fillId="6" borderId="69" xfId="4" applyNumberFormat="1" applyFont="1" applyFill="1" applyBorder="1" applyAlignment="1" applyProtection="1">
      <alignment horizontal="center" vertical="center" wrapText="1"/>
      <protection hidden="1"/>
    </xf>
    <xf numFmtId="187" fontId="8" fillId="6" borderId="63" xfId="4" applyNumberFormat="1" applyFont="1" applyFill="1" applyBorder="1" applyAlignment="1" applyProtection="1">
      <alignment horizontal="center" vertical="center" wrapText="1"/>
      <protection hidden="1"/>
    </xf>
    <xf numFmtId="0" fontId="12" fillId="2" borderId="0" xfId="3" applyFont="1" applyFill="1" applyAlignment="1" applyProtection="1">
      <alignment vertical="center"/>
      <protection hidden="1"/>
    </xf>
    <xf numFmtId="0" fontId="11" fillId="5" borderId="0" xfId="3" applyFont="1" applyFill="1" applyAlignment="1" applyProtection="1">
      <alignment vertical="center" wrapText="1"/>
      <protection hidden="1"/>
    </xf>
    <xf numFmtId="0" fontId="15" fillId="5" borderId="0" xfId="3" applyFont="1" applyFill="1" applyAlignment="1" applyProtection="1">
      <alignment vertical="center" wrapText="1"/>
      <protection hidden="1"/>
    </xf>
    <xf numFmtId="0" fontId="12" fillId="2" borderId="0" xfId="3" applyFont="1" applyFill="1" applyAlignment="1" applyProtection="1">
      <alignment horizontal="center" vertical="center"/>
      <protection hidden="1"/>
    </xf>
    <xf numFmtId="0" fontId="12" fillId="32" borderId="0" xfId="6" applyFont="1" applyFill="1" applyAlignment="1" applyProtection="1">
      <alignment horizontal="right" vertical="center"/>
      <protection locked="0"/>
    </xf>
    <xf numFmtId="0" fontId="12" fillId="0" borderId="0" xfId="3" applyFont="1" applyAlignment="1" applyProtection="1">
      <alignment horizontal="right" vertical="center"/>
      <protection hidden="1"/>
    </xf>
    <xf numFmtId="177" fontId="12" fillId="32" borderId="0" xfId="6" applyNumberFormat="1" applyFont="1" applyFill="1" applyAlignment="1" applyProtection="1">
      <alignment horizontal="right" vertical="center"/>
      <protection locked="0"/>
    </xf>
    <xf numFmtId="177" fontId="12" fillId="0" borderId="0" xfId="3" applyNumberFormat="1" applyFont="1" applyAlignment="1" applyProtection="1">
      <alignment horizontal="right" vertical="center"/>
      <protection hidden="1"/>
    </xf>
    <xf numFmtId="0" fontId="12" fillId="5" borderId="0" xfId="3" applyFont="1" applyFill="1" applyAlignment="1" applyProtection="1">
      <alignment vertical="center" shrinkToFit="1"/>
      <protection hidden="1"/>
    </xf>
    <xf numFmtId="0" fontId="11" fillId="5" borderId="0" xfId="3" applyFont="1" applyFill="1" applyAlignment="1" applyProtection="1">
      <alignment horizontal="center" vertical="center"/>
      <protection hidden="1"/>
    </xf>
    <xf numFmtId="181" fontId="12" fillId="0" borderId="0" xfId="1" applyNumberFormat="1" applyFont="1" applyBorder="1" applyAlignment="1" applyProtection="1">
      <alignment vertical="center"/>
      <protection hidden="1"/>
    </xf>
    <xf numFmtId="181" fontId="12" fillId="0" borderId="0" xfId="1" applyNumberFormat="1" applyFont="1" applyBorder="1" applyAlignment="1" applyProtection="1">
      <alignment vertical="center" shrinkToFit="1"/>
      <protection hidden="1"/>
    </xf>
    <xf numFmtId="38" fontId="12" fillId="0" borderId="0" xfId="1" applyFont="1" applyBorder="1" applyAlignment="1" applyProtection="1">
      <alignment vertical="center" shrinkToFit="1"/>
      <protection hidden="1"/>
    </xf>
    <xf numFmtId="0" fontId="12" fillId="0" borderId="0" xfId="3" applyFont="1" applyAlignment="1" applyProtection="1">
      <alignment vertical="center" shrinkToFit="1"/>
      <protection hidden="1"/>
    </xf>
    <xf numFmtId="177" fontId="12" fillId="32" borderId="0" xfId="6" applyNumberFormat="1" applyFont="1" applyFill="1" applyAlignment="1" applyProtection="1">
      <alignment horizontal="right" vertical="center"/>
      <protection hidden="1"/>
    </xf>
    <xf numFmtId="38" fontId="12" fillId="0" borderId="0" xfId="1" applyFont="1" applyBorder="1" applyAlignment="1" applyProtection="1">
      <alignment vertical="center" shrinkToFit="1"/>
      <protection locked="0"/>
    </xf>
    <xf numFmtId="177" fontId="12" fillId="33" borderId="50" xfId="1" applyNumberFormat="1" applyFont="1" applyFill="1" applyBorder="1" applyAlignment="1" applyProtection="1">
      <alignment horizontal="right" vertical="center" shrinkToFit="1"/>
      <protection hidden="1"/>
    </xf>
    <xf numFmtId="177" fontId="12" fillId="33" borderId="30" xfId="1" applyNumberFormat="1" applyFont="1" applyFill="1" applyBorder="1" applyAlignment="1" applyProtection="1">
      <alignment horizontal="right" vertical="center" shrinkToFit="1"/>
      <protection hidden="1"/>
    </xf>
    <xf numFmtId="178" fontId="12" fillId="33" borderId="62" xfId="1" applyNumberFormat="1" applyFont="1" applyFill="1" applyBorder="1" applyAlignment="1" applyProtection="1">
      <alignment horizontal="right" vertical="center" shrinkToFit="1"/>
      <protection hidden="1"/>
    </xf>
    <xf numFmtId="177" fontId="12" fillId="33" borderId="133" xfId="1" applyNumberFormat="1" applyFont="1" applyFill="1" applyBorder="1" applyAlignment="1" applyProtection="1">
      <alignment horizontal="right" vertical="center" shrinkToFit="1"/>
      <protection hidden="1"/>
    </xf>
    <xf numFmtId="177" fontId="67" fillId="33" borderId="40" xfId="57" applyNumberFormat="1" applyFont="1" applyFill="1" applyBorder="1" applyAlignment="1" applyProtection="1">
      <alignment horizontal="center" vertical="center" shrinkToFit="1"/>
      <protection hidden="1"/>
    </xf>
    <xf numFmtId="0" fontId="79" fillId="32" borderId="0" xfId="0" applyFont="1" applyFill="1"/>
    <xf numFmtId="0" fontId="57" fillId="32" borderId="0" xfId="0" applyFont="1" applyFill="1"/>
    <xf numFmtId="0" fontId="19" fillId="36" borderId="40" xfId="0" applyFont="1" applyFill="1" applyBorder="1"/>
    <xf numFmtId="0" fontId="80" fillId="32" borderId="40" xfId="0" applyFont="1" applyFill="1" applyBorder="1"/>
    <xf numFmtId="0" fontId="81" fillId="32" borderId="40" xfId="0" applyFont="1" applyFill="1" applyBorder="1"/>
    <xf numFmtId="0" fontId="13" fillId="0" borderId="9" xfId="4" applyFont="1" applyBorder="1" applyAlignment="1" applyProtection="1">
      <alignment horizontal="left" vertical="center"/>
      <protection hidden="1"/>
    </xf>
    <xf numFmtId="0" fontId="12" fillId="33" borderId="40" xfId="6" applyFont="1" applyFill="1" applyBorder="1" applyAlignment="1" applyProtection="1">
      <alignment horizontal="center" vertical="center"/>
      <protection locked="0"/>
    </xf>
    <xf numFmtId="0" fontId="12" fillId="33" borderId="40" xfId="3" applyFont="1" applyFill="1" applyBorder="1" applyAlignment="1" applyProtection="1">
      <alignment horizontal="center" vertical="center"/>
      <protection locked="0"/>
    </xf>
    <xf numFmtId="0" fontId="19" fillId="32" borderId="40" xfId="0" applyFont="1" applyFill="1" applyBorder="1"/>
    <xf numFmtId="0" fontId="19" fillId="0" borderId="30" xfId="0" quotePrefix="1" applyFont="1" applyBorder="1" applyProtection="1">
      <protection locked="0"/>
    </xf>
    <xf numFmtId="177" fontId="12" fillId="33" borderId="62" xfId="4" applyNumberFormat="1" applyFont="1" applyFill="1" applyBorder="1" applyAlignment="1" applyProtection="1">
      <alignment horizontal="center" vertical="center" shrinkToFit="1"/>
      <protection hidden="1"/>
    </xf>
    <xf numFmtId="177" fontId="12" fillId="33" borderId="64" xfId="4" applyNumberFormat="1" applyFont="1" applyFill="1" applyBorder="1" applyAlignment="1" applyProtection="1">
      <alignment horizontal="center" vertical="center" shrinkToFit="1"/>
      <protection hidden="1"/>
    </xf>
    <xf numFmtId="177" fontId="12" fillId="39" borderId="22" xfId="4" applyNumberFormat="1" applyFont="1" applyFill="1" applyBorder="1" applyAlignment="1" applyProtection="1">
      <alignment horizontal="center" vertical="center" shrinkToFit="1"/>
      <protection hidden="1"/>
    </xf>
    <xf numFmtId="177" fontId="12" fillId="33" borderId="86" xfId="4" applyNumberFormat="1" applyFont="1" applyFill="1" applyBorder="1" applyAlignment="1" applyProtection="1">
      <alignment horizontal="center" vertical="center" shrinkToFit="1"/>
      <protection hidden="1"/>
    </xf>
    <xf numFmtId="177" fontId="12" fillId="33" borderId="22" xfId="4" applyNumberFormat="1" applyFont="1" applyFill="1" applyBorder="1" applyAlignment="1" applyProtection="1">
      <alignment horizontal="center" vertical="center" shrinkToFit="1"/>
      <protection hidden="1"/>
    </xf>
    <xf numFmtId="178" fontId="12" fillId="33" borderId="59" xfId="1" applyNumberFormat="1" applyFont="1" applyFill="1" applyBorder="1" applyAlignment="1" applyProtection="1">
      <alignment horizontal="right" vertical="center" shrinkToFit="1"/>
      <protection hidden="1"/>
    </xf>
    <xf numFmtId="177" fontId="12" fillId="33" borderId="139" xfId="1" applyNumberFormat="1" applyFont="1" applyFill="1" applyBorder="1" applyAlignment="1" applyProtection="1">
      <alignment horizontal="right" vertical="center" shrinkToFit="1"/>
      <protection hidden="1"/>
    </xf>
    <xf numFmtId="177" fontId="12" fillId="33" borderId="49" xfId="1" applyNumberFormat="1" applyFont="1" applyFill="1" applyBorder="1" applyAlignment="1" applyProtection="1">
      <alignment horizontal="right" vertical="center" shrinkToFit="1"/>
      <protection hidden="1"/>
    </xf>
    <xf numFmtId="177" fontId="12" fillId="33" borderId="6" xfId="1" applyNumberFormat="1" applyFont="1" applyFill="1" applyBorder="1" applyAlignment="1" applyProtection="1">
      <alignment horizontal="right" vertical="center" shrinkToFit="1"/>
      <protection hidden="1"/>
    </xf>
    <xf numFmtId="177" fontId="12" fillId="6" borderId="86" xfId="4" applyNumberFormat="1" applyFont="1" applyFill="1" applyBorder="1" applyAlignment="1" applyProtection="1">
      <alignment horizontal="center" vertical="center" shrinkToFit="1"/>
      <protection hidden="1"/>
    </xf>
    <xf numFmtId="0" fontId="19" fillId="32" borderId="40" xfId="0" applyNumberFormat="1" applyFont="1" applyFill="1" applyBorder="1" applyAlignment="1" applyProtection="1">
      <alignment horizontal="right" vertical="center"/>
      <protection hidden="1"/>
    </xf>
    <xf numFmtId="180" fontId="19" fillId="32" borderId="40" xfId="0" applyNumberFormat="1" applyFont="1" applyFill="1" applyBorder="1" applyAlignment="1" applyProtection="1">
      <alignment horizontal="center" vertical="center"/>
      <protection hidden="1"/>
    </xf>
    <xf numFmtId="9" fontId="19" fillId="32" borderId="40" xfId="0" applyNumberFormat="1" applyFont="1" applyFill="1" applyBorder="1" applyAlignment="1" applyProtection="1">
      <alignment horizontal="right" vertical="center"/>
      <protection hidden="1"/>
    </xf>
    <xf numFmtId="177" fontId="12" fillId="33" borderId="2" xfId="1" applyNumberFormat="1" applyFont="1" applyFill="1" applyBorder="1" applyAlignment="1" applyProtection="1">
      <alignment horizontal="right" vertical="center" shrinkToFit="1"/>
      <protection hidden="1"/>
    </xf>
    <xf numFmtId="177" fontId="12" fillId="33" borderId="81" xfId="1" applyNumberFormat="1" applyFont="1" applyFill="1" applyBorder="1" applyAlignment="1" applyProtection="1">
      <alignment horizontal="right" vertical="center" shrinkToFit="1"/>
      <protection hidden="1"/>
    </xf>
    <xf numFmtId="178" fontId="12" fillId="33" borderId="2" xfId="1" applyNumberFormat="1" applyFont="1" applyFill="1" applyBorder="1" applyAlignment="1" applyProtection="1">
      <alignment horizontal="right" vertical="center" shrinkToFit="1"/>
      <protection hidden="1"/>
    </xf>
    <xf numFmtId="178" fontId="12" fillId="33" borderId="81" xfId="1" applyNumberFormat="1" applyFont="1" applyFill="1" applyBorder="1" applyAlignment="1" applyProtection="1">
      <alignment horizontal="right" vertical="center" shrinkToFit="1"/>
      <protection hidden="1"/>
    </xf>
    <xf numFmtId="177" fontId="12" fillId="33" borderId="86" xfId="1" applyNumberFormat="1" applyFont="1" applyFill="1" applyBorder="1" applyAlignment="1" applyProtection="1">
      <alignment horizontal="right" vertical="center" shrinkToFit="1"/>
      <protection hidden="1"/>
    </xf>
    <xf numFmtId="177" fontId="12" fillId="33" borderId="97" xfId="1" applyNumberFormat="1" applyFont="1" applyFill="1" applyBorder="1" applyAlignment="1" applyProtection="1">
      <alignment horizontal="right" vertical="center" shrinkToFit="1"/>
      <protection hidden="1"/>
    </xf>
    <xf numFmtId="0" fontId="12" fillId="33" borderId="2" xfId="4" applyFont="1" applyFill="1" applyBorder="1" applyAlignment="1" applyProtection="1">
      <alignment horizontal="center" vertical="center" shrinkToFit="1"/>
      <protection hidden="1"/>
    </xf>
    <xf numFmtId="0" fontId="12" fillId="33" borderId="54" xfId="4" applyFont="1" applyFill="1" applyBorder="1" applyAlignment="1" applyProtection="1">
      <alignment horizontal="center" vertical="center" shrinkToFit="1"/>
      <protection hidden="1"/>
    </xf>
    <xf numFmtId="0" fontId="12" fillId="33" borderId="56" xfId="4" applyFont="1" applyFill="1" applyBorder="1" applyAlignment="1" applyProtection="1">
      <alignment horizontal="center" vertical="center" shrinkToFit="1"/>
      <protection hidden="1"/>
    </xf>
    <xf numFmtId="0" fontId="12" fillId="33" borderId="62" xfId="4" applyFont="1" applyFill="1" applyBorder="1" applyAlignment="1" applyProtection="1">
      <alignment horizontal="center" vertical="center" shrinkToFit="1"/>
      <protection hidden="1"/>
    </xf>
    <xf numFmtId="177" fontId="67" fillId="33" borderId="49" xfId="57" applyNumberFormat="1" applyFont="1" applyFill="1" applyBorder="1" applyAlignment="1" applyProtection="1">
      <alignment horizontal="center" vertical="center" shrinkToFit="1"/>
      <protection hidden="1"/>
    </xf>
    <xf numFmtId="177" fontId="67" fillId="33" borderId="77" xfId="57" applyNumberFormat="1" applyFont="1" applyFill="1" applyBorder="1" applyAlignment="1" applyProtection="1">
      <alignment horizontal="center" vertical="center" shrinkToFit="1"/>
      <protection hidden="1"/>
    </xf>
    <xf numFmtId="186" fontId="12" fillId="33" borderId="90" xfId="6" applyNumberFormat="1" applyFont="1" applyFill="1" applyBorder="1" applyAlignment="1" applyProtection="1">
      <alignment horizontal="center" vertical="center"/>
    </xf>
    <xf numFmtId="0" fontId="19" fillId="6" borderId="30" xfId="0" quotePrefix="1" applyFont="1" applyFill="1" applyBorder="1" applyProtection="1">
      <protection locked="0"/>
    </xf>
    <xf numFmtId="0" fontId="57" fillId="32" borderId="3" xfId="0" applyNumberFormat="1" applyFont="1" applyFill="1" applyBorder="1" applyAlignment="1" applyProtection="1">
      <alignment vertical="center" wrapText="1"/>
      <protection hidden="1"/>
    </xf>
    <xf numFmtId="0" fontId="57" fillId="32" borderId="3" xfId="0" applyNumberFormat="1" applyFont="1" applyFill="1" applyBorder="1" applyAlignment="1" applyProtection="1">
      <alignment vertical="center"/>
      <protection hidden="1"/>
    </xf>
    <xf numFmtId="0" fontId="41" fillId="32" borderId="0" xfId="6" applyFont="1" applyFill="1" applyBorder="1" applyAlignment="1" applyProtection="1">
      <alignment horizontal="left" vertical="top" wrapText="1"/>
      <protection hidden="1"/>
    </xf>
    <xf numFmtId="0" fontId="11" fillId="35" borderId="40" xfId="0" applyNumberFormat="1" applyFont="1" applyFill="1" applyBorder="1" applyAlignment="1" applyProtection="1"/>
    <xf numFmtId="0" fontId="19" fillId="32" borderId="40" xfId="0" applyNumberFormat="1" applyFont="1" applyFill="1" applyBorder="1" applyAlignment="1" applyProtection="1">
      <protection hidden="1"/>
    </xf>
    <xf numFmtId="0" fontId="19" fillId="0" borderId="40" xfId="0" applyFont="1" applyBorder="1"/>
    <xf numFmtId="0" fontId="19" fillId="44" borderId="40" xfId="0" applyNumberFormat="1" applyFont="1" applyFill="1" applyBorder="1" applyAlignment="1" applyProtection="1">
      <alignment horizontal="center" vertical="center" wrapText="1"/>
    </xf>
    <xf numFmtId="0" fontId="19" fillId="32" borderId="40" xfId="0" applyNumberFormat="1" applyFont="1" applyFill="1" applyBorder="1" applyAlignment="1" applyProtection="1">
      <alignment horizontal="left" vertical="center"/>
    </xf>
    <xf numFmtId="0" fontId="19" fillId="0" borderId="40" xfId="0" applyNumberFormat="1" applyFont="1" applyFill="1" applyBorder="1" applyAlignment="1" applyProtection="1">
      <alignment horizontal="left" vertical="center"/>
    </xf>
    <xf numFmtId="0" fontId="19" fillId="32" borderId="0" xfId="0" applyNumberFormat="1" applyFont="1" applyFill="1" applyAlignment="1" applyProtection="1"/>
    <xf numFmtId="0" fontId="19" fillId="32" borderId="40" xfId="0" applyNumberFormat="1" applyFont="1" applyFill="1" applyBorder="1" applyAlignment="1" applyProtection="1"/>
    <xf numFmtId="0" fontId="19" fillId="32" borderId="3" xfId="0" applyNumberFormat="1" applyFont="1" applyFill="1" applyBorder="1" applyAlignment="1" applyProtection="1">
      <alignment vertical="center" shrinkToFit="1"/>
      <protection locked="0"/>
    </xf>
    <xf numFmtId="0" fontId="19" fillId="32" borderId="13" xfId="0" applyNumberFormat="1" applyFont="1" applyFill="1" applyBorder="1" applyAlignment="1" applyProtection="1"/>
    <xf numFmtId="0" fontId="19" fillId="32" borderId="9" xfId="0" applyNumberFormat="1" applyFont="1" applyFill="1" applyBorder="1" applyAlignment="1" applyProtection="1"/>
    <xf numFmtId="188" fontId="12" fillId="6" borderId="95" xfId="3" applyNumberFormat="1" applyFont="1" applyFill="1" applyBorder="1" applyAlignment="1" applyProtection="1">
      <alignment horizontal="center" vertical="center"/>
      <protection hidden="1"/>
    </xf>
    <xf numFmtId="188" fontId="12" fillId="33" borderId="89" xfId="4" applyNumberFormat="1" applyFont="1" applyFill="1" applyBorder="1" applyAlignment="1" applyProtection="1">
      <alignment horizontal="center" vertical="center"/>
      <protection hidden="1"/>
    </xf>
    <xf numFmtId="188" fontId="12" fillId="33" borderId="132" xfId="4" applyNumberFormat="1" applyFont="1" applyFill="1" applyBorder="1" applyAlignment="1" applyProtection="1">
      <alignment horizontal="center" vertical="center"/>
      <protection hidden="1"/>
    </xf>
    <xf numFmtId="188" fontId="12" fillId="33" borderId="91" xfId="4" applyNumberFormat="1" applyFont="1" applyFill="1" applyBorder="1" applyAlignment="1" applyProtection="1">
      <alignment horizontal="center" vertical="center"/>
      <protection hidden="1"/>
    </xf>
    <xf numFmtId="0" fontId="86" fillId="0" borderId="3" xfId="6" applyFont="1" applyFill="1" applyBorder="1" applyAlignment="1" applyProtection="1">
      <alignment horizontal="center" wrapText="1"/>
      <protection hidden="1"/>
    </xf>
    <xf numFmtId="0" fontId="86" fillId="47" borderId="35" xfId="0" applyNumberFormat="1" applyFont="1" applyFill="1" applyBorder="1" applyAlignment="1" applyProtection="1">
      <alignment horizontal="center" wrapText="1"/>
      <protection hidden="1"/>
    </xf>
    <xf numFmtId="0" fontId="57" fillId="32" borderId="3" xfId="2" applyFont="1" applyFill="1" applyBorder="1" applyProtection="1">
      <alignment vertical="center"/>
      <protection hidden="1"/>
    </xf>
    <xf numFmtId="49" fontId="19" fillId="2" borderId="35" xfId="6" applyNumberFormat="1" applyFont="1" applyFill="1" applyBorder="1" applyAlignment="1" applyProtection="1">
      <alignment horizontal="centerContinuous" vertical="center" wrapText="1"/>
      <protection hidden="1"/>
    </xf>
    <xf numFmtId="49" fontId="19" fillId="2" borderId="4" xfId="6" applyNumberFormat="1" applyFont="1" applyFill="1" applyBorder="1" applyAlignment="1" applyProtection="1">
      <alignment horizontal="centerContinuous" vertical="center" wrapText="1"/>
      <protection hidden="1"/>
    </xf>
    <xf numFmtId="49" fontId="19" fillId="2" borderId="30" xfId="6" applyNumberFormat="1" applyFont="1" applyFill="1" applyBorder="1" applyAlignment="1" applyProtection="1">
      <alignment horizontal="centerContinuous" vertical="center" wrapText="1"/>
      <protection hidden="1"/>
    </xf>
    <xf numFmtId="0" fontId="19" fillId="2" borderId="35" xfId="6" applyFont="1" applyFill="1" applyBorder="1" applyAlignment="1" applyProtection="1">
      <alignment horizontal="centerContinuous" vertical="center" shrinkToFit="1"/>
      <protection hidden="1"/>
    </xf>
    <xf numFmtId="0" fontId="19" fillId="5" borderId="35" xfId="6" applyFont="1" applyFill="1" applyBorder="1" applyAlignment="1" applyProtection="1">
      <alignment horizontal="centerContinuous" vertical="center" wrapText="1"/>
      <protection hidden="1"/>
    </xf>
    <xf numFmtId="0" fontId="19" fillId="5" borderId="4" xfId="6" applyFont="1" applyFill="1" applyBorder="1" applyAlignment="1" applyProtection="1">
      <alignment horizontal="centerContinuous" vertical="center" wrapText="1"/>
      <protection hidden="1"/>
    </xf>
    <xf numFmtId="0" fontId="39" fillId="2" borderId="0" xfId="0" applyFont="1" applyFill="1" applyAlignment="1">
      <alignment horizontal="left" vertical="top" wrapText="1"/>
    </xf>
    <xf numFmtId="0" fontId="39" fillId="2" borderId="8" xfId="0" applyFont="1" applyFill="1" applyBorder="1" applyAlignment="1">
      <alignment horizontal="left" vertical="top" wrapText="1"/>
    </xf>
    <xf numFmtId="49" fontId="7" fillId="2" borderId="0" xfId="4" applyNumberFormat="1" applyFill="1" applyAlignment="1">
      <alignment shrinkToFit="1"/>
    </xf>
    <xf numFmtId="49" fontId="8" fillId="2" borderId="0" xfId="0" applyNumberFormat="1" applyFont="1" applyFill="1" applyAlignment="1">
      <alignment shrinkToFit="1"/>
    </xf>
    <xf numFmtId="49" fontId="7" fillId="0" borderId="0" xfId="4" applyNumberFormat="1" applyAlignment="1" applyProtection="1">
      <alignment shrinkToFit="1"/>
      <protection locked="0"/>
    </xf>
    <xf numFmtId="49" fontId="8" fillId="0" borderId="0" xfId="0" applyNumberFormat="1" applyFont="1" applyAlignment="1" applyProtection="1">
      <alignment shrinkToFit="1"/>
      <protection locked="0"/>
    </xf>
    <xf numFmtId="0" fontId="7" fillId="0" borderId="0" xfId="4" applyAlignment="1" applyProtection="1">
      <alignment shrinkToFit="1"/>
      <protection locked="0"/>
    </xf>
    <xf numFmtId="0" fontId="8" fillId="0" borderId="0" xfId="0" applyFont="1" applyAlignment="1" applyProtection="1">
      <alignment shrinkToFit="1"/>
      <protection locked="0"/>
    </xf>
    <xf numFmtId="0" fontId="46" fillId="2" borderId="0" xfId="0" applyFont="1" applyFill="1" applyAlignment="1">
      <alignment horizontal="left" vertical="top"/>
    </xf>
    <xf numFmtId="0" fontId="46" fillId="2" borderId="0" xfId="0" applyFont="1" applyFill="1" applyAlignment="1">
      <alignment horizontal="center" vertical="center"/>
    </xf>
    <xf numFmtId="0" fontId="8" fillId="2" borderId="34" xfId="4" applyFont="1" applyFill="1" applyBorder="1" applyAlignment="1">
      <alignment horizontal="center" vertical="center" wrapText="1" shrinkToFit="1"/>
    </xf>
    <xf numFmtId="0" fontId="8" fillId="2" borderId="43" xfId="4" applyFont="1" applyFill="1" applyBorder="1" applyAlignment="1">
      <alignment horizontal="center" vertical="center" wrapText="1" shrinkToFit="1"/>
    </xf>
    <xf numFmtId="0" fontId="12" fillId="0" borderId="3" xfId="4" applyFont="1" applyBorder="1" applyAlignment="1" applyProtection="1">
      <alignment vertical="top" shrinkToFit="1"/>
      <protection locked="0"/>
    </xf>
    <xf numFmtId="0" fontId="12" fillId="0" borderId="31" xfId="4" applyFont="1" applyBorder="1" applyAlignment="1" applyProtection="1">
      <alignment vertical="top" shrinkToFit="1"/>
      <protection locked="0"/>
    </xf>
    <xf numFmtId="0" fontId="12" fillId="0" borderId="35" xfId="4" applyFont="1" applyBorder="1" applyAlignment="1" applyProtection="1">
      <alignment horizontal="left" vertical="top" wrapText="1" shrinkToFit="1"/>
      <protection locked="0"/>
    </xf>
    <xf numFmtId="0" fontId="12" fillId="0" borderId="5" xfId="4" applyFont="1" applyBorder="1" applyAlignment="1" applyProtection="1">
      <alignment horizontal="left" vertical="top" shrinkToFit="1"/>
      <protection locked="0"/>
    </xf>
    <xf numFmtId="0" fontId="11" fillId="2" borderId="34" xfId="4" applyFont="1" applyFill="1" applyBorder="1" applyAlignment="1">
      <alignment horizontal="center" vertical="center" wrapText="1" shrinkToFit="1"/>
    </xf>
    <xf numFmtId="0" fontId="11" fillId="2" borderId="43" xfId="4" applyFont="1" applyFill="1" applyBorder="1" applyAlignment="1">
      <alignment horizontal="center" vertical="center" wrapText="1" shrinkToFit="1"/>
    </xf>
    <xf numFmtId="0" fontId="12" fillId="0" borderId="35" xfId="4" applyFont="1" applyBorder="1" applyAlignment="1" applyProtection="1">
      <alignment horizontal="left" vertical="center" shrinkToFit="1"/>
      <protection locked="0"/>
    </xf>
    <xf numFmtId="0" fontId="7" fillId="0" borderId="5" xfId="4" applyBorder="1" applyAlignment="1" applyProtection="1">
      <alignment horizontal="left" vertical="center" shrinkToFit="1"/>
      <protection locked="0"/>
    </xf>
    <xf numFmtId="0" fontId="7" fillId="0" borderId="76" xfId="0" applyFont="1" applyBorder="1" applyAlignment="1" applyProtection="1">
      <alignment horizontal="left" vertical="center" wrapText="1" indent="1"/>
      <protection locked="0"/>
    </xf>
    <xf numFmtId="0" fontId="7" fillId="0" borderId="14" xfId="0" applyFont="1" applyBorder="1" applyAlignment="1" applyProtection="1">
      <alignment horizontal="left" vertical="center" wrapText="1" indent="1"/>
      <protection locked="0"/>
    </xf>
    <xf numFmtId="0" fontId="7" fillId="0" borderId="15" xfId="0" applyFont="1" applyBorder="1" applyAlignment="1" applyProtection="1">
      <alignment horizontal="left" wrapText="1" indent="1"/>
      <protection locked="0"/>
    </xf>
    <xf numFmtId="0" fontId="7" fillId="0" borderId="35"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2" borderId="3"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31" xfId="0" applyFont="1" applyFill="1" applyBorder="1" applyAlignment="1">
      <alignment horizontal="left" vertical="center" indent="1"/>
    </xf>
    <xf numFmtId="0" fontId="7" fillId="2" borderId="57"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4" applyBorder="1" applyAlignment="1" applyProtection="1">
      <alignment horizontal="left" vertical="top" wrapText="1" shrinkToFit="1"/>
      <protection locked="0"/>
    </xf>
    <xf numFmtId="0" fontId="7" fillId="0" borderId="87" xfId="4" applyBorder="1" applyAlignment="1" applyProtection="1">
      <alignment horizontal="left" vertical="top" shrinkToFit="1"/>
      <protection locked="0"/>
    </xf>
    <xf numFmtId="0" fontId="7" fillId="0" borderId="3" xfId="4" applyBorder="1" applyAlignment="1" applyProtection="1">
      <alignment horizontal="left" vertical="center" indent="1" shrinkToFit="1"/>
      <protection locked="0"/>
    </xf>
    <xf numFmtId="0" fontId="7" fillId="0" borderId="31" xfId="4" applyBorder="1" applyAlignment="1" applyProtection="1">
      <alignment horizontal="left" vertical="center" indent="1" shrinkToFit="1"/>
      <protection locked="0"/>
    </xf>
    <xf numFmtId="0" fontId="7" fillId="0" borderId="35" xfId="4" applyBorder="1" applyAlignment="1" applyProtection="1">
      <alignment horizontal="left" vertical="center" indent="1" shrinkToFit="1"/>
      <protection locked="0"/>
    </xf>
    <xf numFmtId="0" fontId="7" fillId="0" borderId="5" xfId="4" applyBorder="1" applyAlignment="1" applyProtection="1">
      <alignment horizontal="left" vertical="center" indent="1" shrinkToFit="1"/>
      <protection locked="0"/>
    </xf>
    <xf numFmtId="0" fontId="69" fillId="0" borderId="13" xfId="4" applyFont="1" applyBorder="1" applyAlignment="1" applyProtection="1">
      <alignment horizontal="center" vertical="center"/>
      <protection hidden="1"/>
    </xf>
    <xf numFmtId="0" fontId="69" fillId="0" borderId="14" xfId="4" applyFont="1" applyBorder="1" applyAlignment="1" applyProtection="1">
      <alignment horizontal="center" vertical="center"/>
      <protection hidden="1"/>
    </xf>
    <xf numFmtId="0" fontId="69" fillId="0" borderId="15" xfId="4" applyFont="1" applyBorder="1" applyAlignment="1" applyProtection="1">
      <alignment horizontal="center" vertical="center"/>
      <protection hidden="1"/>
    </xf>
    <xf numFmtId="0" fontId="69" fillId="0" borderId="9" xfId="4" applyFont="1" applyBorder="1" applyAlignment="1" applyProtection="1">
      <alignment horizontal="center" vertical="center"/>
      <protection hidden="1"/>
    </xf>
    <xf numFmtId="0" fontId="69" fillId="0" borderId="0" xfId="4" applyFont="1" applyAlignment="1" applyProtection="1">
      <alignment horizontal="center" vertical="center"/>
      <protection hidden="1"/>
    </xf>
    <xf numFmtId="0" fontId="69" fillId="0" borderId="8" xfId="4" applyFont="1" applyBorder="1" applyAlignment="1" applyProtection="1">
      <alignment horizontal="center" vertical="center"/>
      <protection hidden="1"/>
    </xf>
    <xf numFmtId="0" fontId="8" fillId="0" borderId="0" xfId="4" applyFont="1" applyAlignment="1" applyProtection="1">
      <alignment vertical="center"/>
      <protection hidden="1"/>
    </xf>
    <xf numFmtId="0" fontId="7" fillId="37" borderId="13" xfId="4" applyFill="1" applyBorder="1" applyAlignment="1" applyProtection="1">
      <alignment horizontal="left" vertical="top" wrapText="1" indent="1"/>
      <protection locked="0"/>
    </xf>
    <xf numFmtId="0" fontId="7" fillId="37" borderId="14" xfId="4" applyFill="1" applyBorder="1" applyAlignment="1" applyProtection="1">
      <alignment horizontal="left" vertical="top" wrapText="1" indent="1"/>
      <protection locked="0"/>
    </xf>
    <xf numFmtId="0" fontId="7" fillId="37" borderId="15" xfId="4" applyFill="1" applyBorder="1" applyAlignment="1" applyProtection="1">
      <alignment horizontal="left" vertical="top" wrapText="1" indent="1"/>
      <protection locked="0"/>
    </xf>
    <xf numFmtId="0" fontId="7" fillId="37" borderId="9" xfId="4" applyFill="1" applyBorder="1" applyAlignment="1" applyProtection="1">
      <alignment horizontal="left" vertical="top" wrapText="1" indent="1"/>
      <protection locked="0"/>
    </xf>
    <xf numFmtId="0" fontId="7" fillId="37" borderId="0" xfId="4" applyFill="1" applyAlignment="1" applyProtection="1">
      <alignment horizontal="left" vertical="top" wrapText="1" indent="1"/>
      <protection locked="0"/>
    </xf>
    <xf numFmtId="0" fontId="7" fillId="37" borderId="8" xfId="4" applyFill="1" applyBorder="1" applyAlignment="1" applyProtection="1">
      <alignment horizontal="left" vertical="top" wrapText="1" indent="1"/>
      <protection locked="0"/>
    </xf>
    <xf numFmtId="0" fontId="7" fillId="37" borderId="10" xfId="4" applyFill="1" applyBorder="1" applyAlignment="1" applyProtection="1">
      <alignment horizontal="left" vertical="top" wrapText="1" indent="1"/>
      <protection locked="0"/>
    </xf>
    <xf numFmtId="0" fontId="7" fillId="37" borderId="11" xfId="4" applyFill="1" applyBorder="1" applyAlignment="1" applyProtection="1">
      <alignment horizontal="left" vertical="top" wrapText="1" indent="1"/>
      <protection locked="0"/>
    </xf>
    <xf numFmtId="0" fontId="7" fillId="37" borderId="12" xfId="4" applyFill="1" applyBorder="1" applyAlignment="1" applyProtection="1">
      <alignment horizontal="left" vertical="top" wrapText="1" indent="1"/>
      <protection locked="0"/>
    </xf>
    <xf numFmtId="0" fontId="7" fillId="3" borderId="83" xfId="4" applyFill="1" applyBorder="1" applyAlignment="1" applyProtection="1">
      <alignment horizontal="left" vertical="center" indent="1" shrinkToFit="1"/>
      <protection hidden="1"/>
    </xf>
    <xf numFmtId="0" fontId="7" fillId="3" borderId="85" xfId="4" applyFill="1" applyBorder="1" applyAlignment="1" applyProtection="1">
      <alignment horizontal="left" vertical="center" indent="1" shrinkToFit="1"/>
      <protection hidden="1"/>
    </xf>
    <xf numFmtId="0" fontId="7" fillId="3" borderId="100" xfId="0" applyFont="1" applyFill="1" applyBorder="1" applyAlignment="1" applyProtection="1">
      <alignment horizontal="left" vertical="center" indent="1" shrinkToFit="1"/>
      <protection hidden="1"/>
    </xf>
    <xf numFmtId="0" fontId="7" fillId="0" borderId="61" xfId="4" applyBorder="1" applyAlignment="1" applyProtection="1">
      <alignment horizontal="left" vertical="center" wrapText="1" indent="1"/>
      <protection locked="0"/>
    </xf>
    <xf numFmtId="0" fontId="7" fillId="0" borderId="60" xfId="4" applyBorder="1" applyAlignment="1" applyProtection="1">
      <alignment horizontal="left" vertical="center" wrapText="1" indent="1"/>
      <protection locked="0"/>
    </xf>
    <xf numFmtId="0" fontId="7" fillId="0" borderId="101" xfId="0" applyFont="1" applyBorder="1" applyAlignment="1" applyProtection="1">
      <alignment horizontal="left" vertical="center" wrapText="1" indent="1"/>
      <protection locked="0"/>
    </xf>
    <xf numFmtId="0" fontId="7" fillId="3" borderId="35" xfId="4" applyFill="1" applyBorder="1" applyAlignment="1" applyProtection="1">
      <alignment horizontal="left" vertical="top" wrapText="1" indent="1" shrinkToFit="1"/>
      <protection hidden="1"/>
    </xf>
    <xf numFmtId="0" fontId="7" fillId="3" borderId="4" xfId="4" applyFill="1" applyBorder="1" applyAlignment="1" applyProtection="1">
      <alignment horizontal="left" vertical="top" wrapText="1" indent="1" shrinkToFit="1"/>
      <protection hidden="1"/>
    </xf>
    <xf numFmtId="0" fontId="7" fillId="3" borderId="5" xfId="0" applyFont="1" applyFill="1" applyBorder="1" applyAlignment="1" applyProtection="1">
      <alignment horizontal="left" vertical="top" wrapText="1" indent="1" shrinkToFit="1"/>
      <protection hidden="1"/>
    </xf>
    <xf numFmtId="176" fontId="7" fillId="0" borderId="35" xfId="4" applyNumberFormat="1" applyBorder="1" applyAlignment="1" applyProtection="1">
      <alignment horizontal="center" vertical="center"/>
      <protection locked="0" hidden="1"/>
    </xf>
    <xf numFmtId="176" fontId="7" fillId="0" borderId="4" xfId="4" applyNumberFormat="1" applyBorder="1" applyAlignment="1" applyProtection="1">
      <alignment horizontal="center" vertical="center"/>
      <protection locked="0" hidden="1"/>
    </xf>
    <xf numFmtId="176" fontId="7" fillId="0" borderId="5" xfId="4" applyNumberFormat="1" applyBorder="1" applyAlignment="1" applyProtection="1">
      <alignment horizontal="center" vertical="center"/>
      <protection locked="0" hidden="1"/>
    </xf>
    <xf numFmtId="177" fontId="7" fillId="3" borderId="35" xfId="4" applyNumberFormat="1" applyFill="1" applyBorder="1" applyAlignment="1" applyProtection="1">
      <alignment horizontal="right" vertical="center" indent="1"/>
      <protection hidden="1"/>
    </xf>
    <xf numFmtId="177" fontId="7" fillId="3" borderId="4" xfId="4" applyNumberFormat="1" applyFill="1" applyBorder="1" applyAlignment="1" applyProtection="1">
      <alignment horizontal="right" vertical="center" indent="1"/>
      <protection hidden="1"/>
    </xf>
    <xf numFmtId="0" fontId="8" fillId="0" borderId="13" xfId="4" applyFont="1" applyBorder="1" applyAlignment="1" applyProtection="1">
      <alignment horizontal="left" vertical="top"/>
      <protection locked="0"/>
    </xf>
    <xf numFmtId="0" fontId="8" fillId="0" borderId="14" xfId="4" applyFont="1" applyBorder="1" applyAlignment="1" applyProtection="1">
      <alignment horizontal="left" vertical="top"/>
      <protection locked="0"/>
    </xf>
    <xf numFmtId="0" fontId="8" fillId="0" borderId="15" xfId="4" applyFont="1" applyBorder="1" applyAlignment="1" applyProtection="1">
      <alignment horizontal="left" vertical="top"/>
      <protection locked="0"/>
    </xf>
    <xf numFmtId="0" fontId="8" fillId="0" borderId="9" xfId="4" applyFont="1" applyBorder="1" applyAlignment="1" applyProtection="1">
      <alignment horizontal="left" vertical="top"/>
      <protection locked="0"/>
    </xf>
    <xf numFmtId="0" fontId="8" fillId="0" borderId="0" xfId="4" applyFont="1" applyAlignment="1" applyProtection="1">
      <alignment horizontal="left" vertical="top"/>
      <protection locked="0"/>
    </xf>
    <xf numFmtId="0" fontId="8" fillId="0" borderId="8" xfId="4" applyFont="1" applyBorder="1" applyAlignment="1" applyProtection="1">
      <alignment horizontal="left" vertical="top"/>
      <protection locked="0"/>
    </xf>
    <xf numFmtId="0" fontId="8" fillId="0" borderId="10" xfId="4" applyFont="1" applyBorder="1" applyAlignment="1" applyProtection="1">
      <alignment horizontal="left" vertical="top"/>
      <protection locked="0"/>
    </xf>
    <xf numFmtId="0" fontId="8" fillId="0" borderId="11" xfId="4" applyFont="1" applyBorder="1" applyAlignment="1" applyProtection="1">
      <alignment horizontal="left" vertical="top"/>
      <protection locked="0"/>
    </xf>
    <xf numFmtId="0" fontId="8" fillId="0" borderId="12" xfId="4" applyFont="1" applyBorder="1" applyAlignment="1" applyProtection="1">
      <alignment horizontal="left" vertical="top"/>
      <protection locked="0"/>
    </xf>
    <xf numFmtId="0" fontId="8" fillId="0" borderId="96" xfId="6" applyFont="1" applyBorder="1" applyAlignment="1" applyProtection="1">
      <alignment horizontal="left" vertical="center"/>
      <protection hidden="1"/>
    </xf>
    <xf numFmtId="0" fontId="8" fillId="0" borderId="100" xfId="6" applyFont="1" applyBorder="1" applyAlignment="1" applyProtection="1">
      <alignment horizontal="left" vertical="center"/>
      <protection hidden="1"/>
    </xf>
    <xf numFmtId="0" fontId="8" fillId="0" borderId="102" xfId="6" applyFont="1" applyBorder="1" applyAlignment="1" applyProtection="1">
      <alignment horizontal="left" vertical="center"/>
      <protection hidden="1"/>
    </xf>
    <xf numFmtId="0" fontId="8" fillId="0" borderId="5" xfId="6" applyFont="1" applyBorder="1" applyAlignment="1" applyProtection="1">
      <alignment horizontal="left" vertical="center"/>
      <protection hidden="1"/>
    </xf>
    <xf numFmtId="0" fontId="8" fillId="0" borderId="98" xfId="6" applyFont="1" applyBorder="1" applyAlignment="1" applyProtection="1">
      <alignment horizontal="left" vertical="center"/>
      <protection hidden="1"/>
    </xf>
    <xf numFmtId="0" fontId="8" fillId="0" borderId="101" xfId="6" applyFont="1" applyBorder="1" applyAlignment="1" applyProtection="1">
      <alignment horizontal="left" vertical="center"/>
      <protection hidden="1"/>
    </xf>
    <xf numFmtId="0" fontId="8" fillId="0" borderId="96" xfId="6" applyFont="1" applyBorder="1" applyAlignment="1" applyProtection="1">
      <alignment horizontal="left" vertical="center" wrapText="1"/>
      <protection hidden="1"/>
    </xf>
    <xf numFmtId="0" fontId="8" fillId="0" borderId="100" xfId="6" applyFont="1" applyBorder="1" applyAlignment="1" applyProtection="1">
      <alignment horizontal="left" vertical="center" wrapText="1"/>
      <protection hidden="1"/>
    </xf>
    <xf numFmtId="0" fontId="8" fillId="0" borderId="23" xfId="6" applyFont="1" applyBorder="1" applyAlignment="1" applyProtection="1">
      <alignment horizontal="center" vertical="center"/>
      <protection hidden="1"/>
    </xf>
    <xf numFmtId="0" fontId="8" fillId="0" borderId="70" xfId="6" applyFont="1" applyBorder="1" applyAlignment="1" applyProtection="1">
      <alignment horizontal="center" vertical="center"/>
      <protection hidden="1"/>
    </xf>
    <xf numFmtId="0" fontId="8" fillId="0" borderId="39" xfId="6" applyFont="1" applyBorder="1" applyAlignment="1" applyProtection="1">
      <alignment horizontal="center" vertical="center"/>
      <protection hidden="1"/>
    </xf>
    <xf numFmtId="0" fontId="8" fillId="0" borderId="23" xfId="6" applyFont="1" applyBorder="1" applyAlignment="1" applyProtection="1">
      <alignment horizontal="center" vertical="center" wrapText="1"/>
      <protection hidden="1"/>
    </xf>
    <xf numFmtId="0" fontId="8" fillId="0" borderId="70" xfId="6" applyFont="1" applyBorder="1" applyAlignment="1" applyProtection="1">
      <alignment horizontal="center" vertical="center" wrapText="1"/>
      <protection hidden="1"/>
    </xf>
    <xf numFmtId="0" fontId="8" fillId="0" borderId="39" xfId="6" applyFont="1" applyBorder="1" applyAlignment="1" applyProtection="1">
      <alignment horizontal="center" vertical="center" wrapText="1"/>
      <protection hidden="1"/>
    </xf>
    <xf numFmtId="0" fontId="8" fillId="0" borderId="102" xfId="6" applyFont="1" applyBorder="1" applyAlignment="1" applyProtection="1">
      <alignment horizontal="left" vertical="center" wrapText="1"/>
      <protection hidden="1"/>
    </xf>
    <xf numFmtId="0" fontId="8" fillId="0" borderId="5" xfId="6" applyFont="1" applyBorder="1" applyAlignment="1" applyProtection="1">
      <alignment horizontal="left" vertical="center" wrapText="1"/>
      <protection hidden="1"/>
    </xf>
    <xf numFmtId="0" fontId="8" fillId="0" borderId="98" xfId="6" applyFont="1" applyBorder="1" applyAlignment="1" applyProtection="1">
      <alignment horizontal="left" vertical="center" wrapText="1"/>
      <protection hidden="1"/>
    </xf>
    <xf numFmtId="0" fontId="8" fillId="0" borderId="101" xfId="6" applyFont="1" applyBorder="1" applyAlignment="1" applyProtection="1">
      <alignment horizontal="left" vertical="center" wrapText="1"/>
      <protection hidden="1"/>
    </xf>
    <xf numFmtId="0" fontId="8" fillId="37" borderId="96" xfId="4" applyFont="1" applyFill="1" applyBorder="1" applyAlignment="1" applyProtection="1">
      <alignment horizontal="center" vertical="center" wrapText="1"/>
      <protection locked="0"/>
    </xf>
    <xf numFmtId="0" fontId="8" fillId="37" borderId="85" xfId="4" applyFont="1" applyFill="1" applyBorder="1" applyAlignment="1" applyProtection="1">
      <alignment horizontal="center" vertical="center" wrapText="1"/>
      <protection locked="0"/>
    </xf>
    <xf numFmtId="0" fontId="8" fillId="37" borderId="100" xfId="4" applyFont="1" applyFill="1" applyBorder="1" applyAlignment="1" applyProtection="1">
      <alignment horizontal="center" vertical="center" wrapText="1"/>
      <protection locked="0"/>
    </xf>
    <xf numFmtId="0" fontId="8" fillId="37" borderId="7" xfId="4" applyFont="1" applyFill="1" applyBorder="1" applyAlignment="1" applyProtection="1">
      <alignment horizontal="left" vertical="top" wrapText="1"/>
      <protection locked="0"/>
    </xf>
    <xf numFmtId="0" fontId="8" fillId="37" borderId="37" xfId="4" applyFont="1" applyFill="1" applyBorder="1" applyAlignment="1" applyProtection="1">
      <alignment horizontal="left" vertical="top" wrapText="1"/>
      <protection locked="0"/>
    </xf>
    <xf numFmtId="0" fontId="8" fillId="37" borderId="87" xfId="4" applyFont="1" applyFill="1" applyBorder="1" applyAlignment="1" applyProtection="1">
      <alignment horizontal="left" vertical="top" wrapText="1"/>
      <protection locked="0"/>
    </xf>
    <xf numFmtId="0" fontId="8" fillId="37" borderId="9" xfId="4" applyFont="1" applyFill="1" applyBorder="1" applyAlignment="1" applyProtection="1">
      <alignment horizontal="left" vertical="top" wrapText="1"/>
      <protection locked="0"/>
    </xf>
    <xf numFmtId="0" fontId="8" fillId="37" borderId="0" xfId="4" applyFont="1" applyFill="1" applyAlignment="1" applyProtection="1">
      <alignment horizontal="left" vertical="top" wrapText="1"/>
      <protection locked="0"/>
    </xf>
    <xf numFmtId="0" fontId="8" fillId="37" borderId="8" xfId="4" applyFont="1" applyFill="1" applyBorder="1" applyAlignment="1" applyProtection="1">
      <alignment horizontal="left" vertical="top" wrapText="1"/>
      <protection locked="0"/>
    </xf>
    <xf numFmtId="0" fontId="8" fillId="37" borderId="10" xfId="4" applyFont="1" applyFill="1" applyBorder="1" applyAlignment="1" applyProtection="1">
      <alignment horizontal="left" vertical="top" wrapText="1"/>
      <protection locked="0"/>
    </xf>
    <xf numFmtId="0" fontId="8" fillId="37" borderId="11" xfId="4" applyFont="1" applyFill="1" applyBorder="1" applyAlignment="1" applyProtection="1">
      <alignment horizontal="left" vertical="top" wrapText="1"/>
      <protection locked="0"/>
    </xf>
    <xf numFmtId="0" fontId="8" fillId="37" borderId="12" xfId="4" applyFont="1" applyFill="1" applyBorder="1" applyAlignment="1" applyProtection="1">
      <alignment horizontal="left" vertical="top" wrapText="1"/>
      <protection locked="0"/>
    </xf>
    <xf numFmtId="0" fontId="8" fillId="0" borderId="99" xfId="6" applyFont="1" applyBorder="1" applyAlignment="1" applyProtection="1">
      <alignment horizontal="left" vertical="center" wrapText="1"/>
      <protection hidden="1"/>
    </xf>
    <xf numFmtId="0" fontId="8" fillId="0" borderId="45" xfId="6" applyFont="1" applyBorder="1" applyAlignment="1" applyProtection="1">
      <alignment horizontal="left" vertical="center" wrapText="1"/>
      <protection hidden="1"/>
    </xf>
    <xf numFmtId="0" fontId="8" fillId="0" borderId="18" xfId="4" applyFont="1" applyBorder="1" applyAlignment="1" applyProtection="1">
      <alignment horizontal="center" vertical="center"/>
      <protection hidden="1"/>
    </xf>
    <xf numFmtId="0" fontId="8" fillId="0" borderId="47" xfId="4" applyFont="1" applyBorder="1" applyAlignment="1" applyProtection="1">
      <alignment horizontal="center" vertical="center"/>
      <protection hidden="1"/>
    </xf>
    <xf numFmtId="0" fontId="8" fillId="0" borderId="86" xfId="4" applyFont="1" applyBorder="1" applyAlignment="1" applyProtection="1">
      <alignment vertical="center" wrapText="1"/>
      <protection locked="0"/>
    </xf>
    <xf numFmtId="0" fontId="8" fillId="0" borderId="83" xfId="4" applyFont="1" applyBorder="1" applyAlignment="1" applyProtection="1">
      <alignment vertical="center" wrapText="1"/>
      <protection locked="0"/>
    </xf>
    <xf numFmtId="0" fontId="8" fillId="0" borderId="62" xfId="4" applyFont="1" applyBorder="1" applyAlignment="1" applyProtection="1">
      <alignment vertical="center" wrapText="1"/>
      <protection locked="0"/>
    </xf>
    <xf numFmtId="0" fontId="8" fillId="0" borderId="61" xfId="4" applyFont="1" applyBorder="1" applyAlignment="1" applyProtection="1">
      <alignment vertical="center" wrapText="1"/>
      <protection locked="0"/>
    </xf>
    <xf numFmtId="0" fontId="8" fillId="0" borderId="49" xfId="4" applyFont="1" applyBorder="1" applyAlignment="1" applyProtection="1">
      <alignment horizontal="left" vertical="center" wrapText="1"/>
      <protection locked="0"/>
    </xf>
    <xf numFmtId="0" fontId="8" fillId="0" borderId="48" xfId="4" applyFont="1" applyBorder="1" applyAlignment="1" applyProtection="1">
      <alignment horizontal="left" vertical="center" wrapText="1"/>
      <protection locked="0"/>
    </xf>
    <xf numFmtId="0" fontId="8" fillId="0" borderId="1" xfId="4" applyFont="1" applyBorder="1" applyAlignment="1" applyProtection="1">
      <alignment horizontal="center" vertical="center" wrapText="1"/>
      <protection hidden="1"/>
    </xf>
    <xf numFmtId="0" fontId="8" fillId="0" borderId="54" xfId="4" applyFont="1" applyBorder="1" applyAlignment="1" applyProtection="1">
      <alignment horizontal="center" vertical="center" wrapText="1"/>
      <protection hidden="1"/>
    </xf>
    <xf numFmtId="0" fontId="8" fillId="0" borderId="33" xfId="4" applyFont="1" applyBorder="1" applyAlignment="1" applyProtection="1">
      <alignment horizontal="center" vertical="center" wrapText="1"/>
      <protection hidden="1"/>
    </xf>
    <xf numFmtId="0" fontId="13" fillId="0" borderId="47" xfId="4" applyFont="1" applyBorder="1" applyAlignment="1" applyProtection="1">
      <alignment horizontal="left" vertical="center" indent="1" shrinkToFit="1"/>
      <protection locked="0" hidden="1"/>
    </xf>
    <xf numFmtId="0" fontId="13" fillId="0" borderId="17" xfId="0" applyFont="1" applyBorder="1" applyAlignment="1" applyProtection="1">
      <alignment horizontal="left" vertical="center" indent="1" shrinkToFit="1"/>
      <protection locked="0" hidden="1"/>
    </xf>
    <xf numFmtId="0" fontId="8" fillId="5" borderId="40" xfId="4" applyFont="1" applyFill="1" applyBorder="1" applyAlignment="1" applyProtection="1">
      <alignment horizontal="center" vertical="center"/>
      <protection hidden="1"/>
    </xf>
    <xf numFmtId="177" fontId="13" fillId="0" borderId="18" xfId="4" applyNumberFormat="1" applyFont="1" applyBorder="1" applyAlignment="1" applyProtection="1">
      <alignment horizontal="left" vertical="center" indent="1"/>
      <protection locked="0" hidden="1"/>
    </xf>
    <xf numFmtId="177" fontId="13" fillId="0" borderId="17" xfId="4" applyNumberFormat="1" applyFont="1" applyBorder="1" applyAlignment="1" applyProtection="1">
      <alignment horizontal="left" vertical="center" indent="1"/>
      <protection locked="0" hidden="1"/>
    </xf>
    <xf numFmtId="0" fontId="71" fillId="0" borderId="0" xfId="4" applyFont="1" applyAlignment="1" applyProtection="1">
      <alignment horizontal="center" vertical="center"/>
      <protection hidden="1"/>
    </xf>
    <xf numFmtId="0" fontId="13" fillId="3" borderId="47" xfId="4" applyFont="1" applyFill="1" applyBorder="1" applyAlignment="1" applyProtection="1">
      <alignment horizontal="left" vertical="center" indent="1" shrinkToFit="1"/>
      <protection hidden="1"/>
    </xf>
    <xf numFmtId="0" fontId="13" fillId="3" borderId="17" xfId="0" applyFont="1" applyFill="1" applyBorder="1" applyAlignment="1" applyProtection="1">
      <alignment horizontal="left" vertical="center" indent="1" shrinkToFit="1"/>
      <protection hidden="1"/>
    </xf>
    <xf numFmtId="0" fontId="13" fillId="32" borderId="13" xfId="4" applyFont="1" applyFill="1" applyBorder="1" applyAlignment="1" applyProtection="1">
      <alignment horizontal="left" vertical="top" indent="1" shrinkToFit="1"/>
      <protection locked="0" hidden="1"/>
    </xf>
    <xf numFmtId="0" fontId="13" fillId="32" borderId="14" xfId="4" applyFont="1" applyFill="1" applyBorder="1" applyAlignment="1" applyProtection="1">
      <alignment horizontal="left" vertical="top" indent="1" shrinkToFit="1"/>
      <protection locked="0" hidden="1"/>
    </xf>
    <xf numFmtId="0" fontId="13" fillId="32" borderId="15" xfId="4" applyFont="1" applyFill="1" applyBorder="1" applyAlignment="1" applyProtection="1">
      <alignment horizontal="left" vertical="top" indent="1" shrinkToFit="1"/>
      <protection locked="0" hidden="1"/>
    </xf>
    <xf numFmtId="0" fontId="72" fillId="0" borderId="0" xfId="4" applyFont="1" applyAlignment="1" applyProtection="1">
      <alignment horizontal="center" vertical="top"/>
      <protection hidden="1"/>
    </xf>
    <xf numFmtId="0" fontId="13" fillId="32" borderId="47" xfId="4" applyFont="1" applyFill="1" applyBorder="1" applyAlignment="1" applyProtection="1">
      <alignment horizontal="left" vertical="center" indent="1" shrinkToFit="1"/>
      <protection locked="0" hidden="1"/>
    </xf>
    <xf numFmtId="0" fontId="13" fillId="32" borderId="17" xfId="0" applyFont="1" applyFill="1" applyBorder="1" applyAlignment="1" applyProtection="1">
      <alignment horizontal="left" vertical="center" indent="1" shrinkToFit="1"/>
      <protection locked="0" hidden="1"/>
    </xf>
    <xf numFmtId="0" fontId="8" fillId="5" borderId="23" xfId="4" applyFont="1" applyFill="1" applyBorder="1" applyAlignment="1" applyProtection="1">
      <alignment horizontal="center" vertical="center" wrapText="1"/>
      <protection hidden="1"/>
    </xf>
    <xf numFmtId="0" fontId="8" fillId="5" borderId="39" xfId="4" applyFont="1" applyFill="1" applyBorder="1" applyAlignment="1" applyProtection="1">
      <alignment horizontal="center" vertical="center" wrapText="1"/>
      <protection hidden="1"/>
    </xf>
    <xf numFmtId="0" fontId="13" fillId="32" borderId="10" xfId="4" applyFont="1" applyFill="1" applyBorder="1" applyAlignment="1" applyProtection="1">
      <alignment horizontal="left" vertical="top" wrapText="1" indent="1" shrinkToFit="1"/>
      <protection locked="0" hidden="1"/>
    </xf>
    <xf numFmtId="0" fontId="13" fillId="32" borderId="11" xfId="4" applyFont="1" applyFill="1" applyBorder="1" applyAlignment="1" applyProtection="1">
      <alignment horizontal="left" vertical="top" wrapText="1" indent="1" shrinkToFit="1"/>
      <protection locked="0" hidden="1"/>
    </xf>
    <xf numFmtId="0" fontId="13" fillId="32" borderId="12" xfId="4" applyFont="1" applyFill="1" applyBorder="1" applyAlignment="1" applyProtection="1">
      <alignment horizontal="left" vertical="top" wrapText="1" indent="1" shrinkToFit="1"/>
      <protection locked="0" hidden="1"/>
    </xf>
    <xf numFmtId="0" fontId="12" fillId="0" borderId="11" xfId="4" applyFont="1" applyBorder="1" applyAlignment="1" applyProtection="1">
      <alignment horizontal="center" vertical="center"/>
      <protection hidden="1"/>
    </xf>
    <xf numFmtId="0" fontId="12" fillId="2" borderId="96" xfId="5" applyFont="1" applyFill="1" applyBorder="1" applyAlignment="1" applyProtection="1">
      <alignment horizontal="distributed" vertical="center"/>
      <protection hidden="1"/>
    </xf>
    <xf numFmtId="0" fontId="12" fillId="2" borderId="85" xfId="5" applyFont="1" applyFill="1" applyBorder="1" applyAlignment="1" applyProtection="1">
      <alignment horizontal="distributed" vertical="center"/>
      <protection hidden="1"/>
    </xf>
    <xf numFmtId="0" fontId="12" fillId="2" borderId="97" xfId="5" applyFont="1" applyFill="1" applyBorder="1" applyAlignment="1" applyProtection="1">
      <alignment horizontal="distributed" vertical="center"/>
      <protection hidden="1"/>
    </xf>
    <xf numFmtId="0" fontId="12" fillId="2" borderId="7"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protection hidden="1"/>
    </xf>
    <xf numFmtId="0" fontId="12" fillId="2" borderId="74" xfId="5" applyFont="1" applyFill="1" applyBorder="1" applyAlignment="1" applyProtection="1">
      <alignment horizontal="distributed" vertical="center"/>
      <protection hidden="1"/>
    </xf>
    <xf numFmtId="0" fontId="12" fillId="2" borderId="10" xfId="5" applyFont="1" applyFill="1" applyBorder="1" applyAlignment="1" applyProtection="1">
      <alignment horizontal="center" vertical="center"/>
      <protection hidden="1"/>
    </xf>
    <xf numFmtId="0" fontId="12" fillId="2" borderId="11" xfId="5" applyFont="1" applyFill="1" applyBorder="1" applyAlignment="1" applyProtection="1">
      <alignment horizontal="center" vertical="center"/>
      <protection hidden="1"/>
    </xf>
    <xf numFmtId="0" fontId="12" fillId="2" borderId="96" xfId="5" applyFont="1" applyFill="1" applyBorder="1" applyAlignment="1" applyProtection="1">
      <alignment horizontal="distributed" vertical="center" wrapText="1"/>
      <protection hidden="1"/>
    </xf>
    <xf numFmtId="0" fontId="12" fillId="2" borderId="85" xfId="5" applyFont="1" applyFill="1" applyBorder="1" applyAlignment="1" applyProtection="1">
      <alignment horizontal="distributed" vertical="center" wrapText="1"/>
      <protection hidden="1"/>
    </xf>
    <xf numFmtId="0" fontId="12" fillId="2" borderId="97" xfId="5" applyFont="1" applyFill="1" applyBorder="1" applyAlignment="1" applyProtection="1">
      <alignment horizontal="distributed" vertical="center" wrapText="1"/>
      <protection hidden="1"/>
    </xf>
    <xf numFmtId="0" fontId="12" fillId="2" borderId="102"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wrapText="1"/>
      <protection hidden="1"/>
    </xf>
    <xf numFmtId="0" fontId="12" fillId="2" borderId="30" xfId="5" applyFont="1" applyFill="1" applyBorder="1" applyAlignment="1" applyProtection="1">
      <alignment horizontal="distributed" vertical="center" wrapText="1"/>
      <protection hidden="1"/>
    </xf>
    <xf numFmtId="0" fontId="12" fillId="2" borderId="102" xfId="5" applyFont="1" applyFill="1" applyBorder="1" applyAlignment="1" applyProtection="1">
      <alignment horizontal="distributed" vertical="center"/>
      <protection hidden="1"/>
    </xf>
    <xf numFmtId="0" fontId="12" fillId="2" borderId="4" xfId="5" applyFont="1" applyFill="1" applyBorder="1" applyAlignment="1" applyProtection="1">
      <alignment horizontal="distributed" vertical="center"/>
      <protection hidden="1"/>
    </xf>
    <xf numFmtId="0" fontId="12" fillId="2" borderId="30" xfId="5" applyFont="1" applyFill="1" applyBorder="1" applyAlignment="1" applyProtection="1">
      <alignment horizontal="distributed" vertical="center"/>
      <protection hidden="1"/>
    </xf>
    <xf numFmtId="0" fontId="12" fillId="2" borderId="7" xfId="5" applyFont="1" applyFill="1" applyBorder="1" applyAlignment="1" applyProtection="1">
      <alignment horizontal="distributed" vertical="center" wrapText="1"/>
      <protection hidden="1"/>
    </xf>
    <xf numFmtId="0" fontId="12" fillId="2" borderId="37" xfId="5" applyFont="1" applyFill="1" applyBorder="1" applyAlignment="1" applyProtection="1">
      <alignment horizontal="distributed" vertical="center" wrapText="1"/>
      <protection hidden="1"/>
    </xf>
    <xf numFmtId="0" fontId="12" fillId="2" borderId="74" xfId="5" applyFont="1" applyFill="1" applyBorder="1" applyAlignment="1" applyProtection="1">
      <alignment horizontal="distributed" vertical="center" wrapText="1"/>
      <protection hidden="1"/>
    </xf>
    <xf numFmtId="0" fontId="21" fillId="2" borderId="18" xfId="5" applyFont="1" applyFill="1" applyBorder="1" applyAlignment="1" applyProtection="1">
      <alignment horizontal="center" vertical="center" wrapText="1"/>
      <protection hidden="1"/>
    </xf>
    <xf numFmtId="0" fontId="21" fillId="2" borderId="47" xfId="5" applyFont="1" applyFill="1" applyBorder="1" applyAlignment="1" applyProtection="1">
      <alignment horizontal="center" vertical="center" wrapText="1"/>
      <protection hidden="1"/>
    </xf>
    <xf numFmtId="0" fontId="12" fillId="2" borderId="9" xfId="5" applyFont="1" applyFill="1" applyBorder="1" applyAlignment="1" applyProtection="1">
      <alignment horizontal="center" vertical="center" textRotation="255"/>
      <protection hidden="1"/>
    </xf>
    <xf numFmtId="0" fontId="12" fillId="2" borderId="10" xfId="5" applyFont="1" applyFill="1" applyBorder="1" applyAlignment="1" applyProtection="1">
      <alignment horizontal="center" vertical="center" textRotation="255"/>
      <protection hidden="1"/>
    </xf>
    <xf numFmtId="0" fontId="12" fillId="2" borderId="128" xfId="5" applyFont="1" applyFill="1" applyBorder="1" applyAlignment="1" applyProtection="1">
      <alignment horizontal="center" vertical="center" shrinkToFit="1"/>
      <protection hidden="1"/>
    </xf>
    <xf numFmtId="0" fontId="12" fillId="2" borderId="105" xfId="5" applyFont="1" applyFill="1" applyBorder="1" applyAlignment="1" applyProtection="1">
      <alignment horizontal="center" vertical="center" shrinkToFit="1"/>
      <protection hidden="1"/>
    </xf>
    <xf numFmtId="0" fontId="12" fillId="2" borderId="18" xfId="5" applyFont="1" applyFill="1" applyBorder="1" applyAlignment="1" applyProtection="1">
      <alignment horizontal="center" vertical="center" shrinkToFit="1"/>
      <protection hidden="1"/>
    </xf>
    <xf numFmtId="0" fontId="12" fillId="2" borderId="47" xfId="5" applyFont="1" applyFill="1" applyBorder="1" applyAlignment="1" applyProtection="1">
      <alignment horizontal="center" vertical="center" shrinkToFit="1"/>
      <protection hidden="1"/>
    </xf>
    <xf numFmtId="0" fontId="12" fillId="2" borderId="50" xfId="5" applyFont="1" applyFill="1" applyBorder="1" applyAlignment="1" applyProtection="1">
      <alignment horizontal="center" vertical="center" shrinkToFit="1"/>
      <protection hidden="1"/>
    </xf>
    <xf numFmtId="0" fontId="12" fillId="2" borderId="13" xfId="5" applyFont="1" applyFill="1" applyBorder="1" applyAlignment="1" applyProtection="1">
      <alignment horizontal="center" vertical="center" textRotation="255" shrinkToFit="1"/>
      <protection hidden="1"/>
    </xf>
    <xf numFmtId="0" fontId="12" fillId="2" borderId="9" xfId="5" applyFont="1" applyFill="1" applyBorder="1" applyAlignment="1" applyProtection="1">
      <alignment horizontal="center" vertical="center" textRotation="255" shrinkToFit="1"/>
      <protection hidden="1"/>
    </xf>
    <xf numFmtId="0" fontId="12" fillId="2" borderId="28" xfId="5" applyFont="1" applyFill="1" applyBorder="1" applyAlignment="1" applyProtection="1">
      <alignment horizontal="center" vertical="center" textRotation="255" shrinkToFit="1"/>
      <protection hidden="1"/>
    </xf>
    <xf numFmtId="0" fontId="12" fillId="2" borderId="73" xfId="5" applyFont="1" applyFill="1" applyBorder="1" applyAlignment="1" applyProtection="1">
      <alignment horizontal="center" vertical="center" textRotation="255" shrinkToFit="1"/>
      <protection hidden="1"/>
    </xf>
    <xf numFmtId="0" fontId="21" fillId="2" borderId="34" xfId="5" applyFont="1" applyFill="1" applyBorder="1" applyAlignment="1" applyProtection="1">
      <alignment horizontal="center" vertical="center" textRotation="255" shrinkToFit="1"/>
      <protection hidden="1"/>
    </xf>
    <xf numFmtId="0" fontId="21" fillId="2" borderId="73" xfId="5" applyFont="1" applyFill="1" applyBorder="1" applyAlignment="1" applyProtection="1">
      <alignment horizontal="center" vertical="center" textRotation="255" shrinkToFit="1"/>
      <protection hidden="1"/>
    </xf>
    <xf numFmtId="0" fontId="12" fillId="2" borderId="18" xfId="5" applyFont="1" applyFill="1" applyBorder="1" applyAlignment="1" applyProtection="1">
      <alignment horizontal="center" vertical="center"/>
      <protection hidden="1"/>
    </xf>
    <xf numFmtId="0" fontId="12" fillId="2" borderId="47" xfId="5" applyFont="1" applyFill="1" applyBorder="1" applyAlignment="1" applyProtection="1">
      <alignment horizontal="center" vertical="center"/>
      <protection hidden="1"/>
    </xf>
    <xf numFmtId="0" fontId="12" fillId="2" borderId="50" xfId="5" applyFont="1" applyFill="1" applyBorder="1" applyAlignment="1" applyProtection="1">
      <alignment horizontal="center" vertical="center"/>
      <protection hidden="1"/>
    </xf>
    <xf numFmtId="0" fontId="12" fillId="2" borderId="13" xfId="5" applyFont="1" applyFill="1" applyBorder="1" applyAlignment="1" applyProtection="1">
      <alignment horizontal="center" vertical="center" textRotation="255"/>
      <protection hidden="1"/>
    </xf>
    <xf numFmtId="0" fontId="12" fillId="0" borderId="9" xfId="0" applyFont="1" applyBorder="1" applyAlignment="1" applyProtection="1">
      <alignment vertical="center" textRotation="255"/>
      <protection hidden="1"/>
    </xf>
    <xf numFmtId="0" fontId="12" fillId="2" borderId="124" xfId="5" applyFont="1" applyFill="1" applyBorder="1" applyAlignment="1" applyProtection="1">
      <alignment horizontal="center" vertical="center"/>
      <protection hidden="1"/>
    </xf>
    <xf numFmtId="0" fontId="12" fillId="2" borderId="125" xfId="5" applyFont="1" applyFill="1" applyBorder="1" applyAlignment="1" applyProtection="1">
      <alignment horizontal="center" vertical="center"/>
      <protection hidden="1"/>
    </xf>
    <xf numFmtId="0" fontId="12" fillId="2" borderId="128" xfId="5" applyFont="1" applyFill="1" applyBorder="1" applyAlignment="1" applyProtection="1">
      <alignment horizontal="center" vertical="center"/>
      <protection hidden="1"/>
    </xf>
    <xf numFmtId="0" fontId="12" fillId="2" borderId="105" xfId="5" applyFont="1" applyFill="1" applyBorder="1" applyAlignment="1" applyProtection="1">
      <alignment horizontal="center" vertical="center"/>
      <protection hidden="1"/>
    </xf>
    <xf numFmtId="0" fontId="11" fillId="5" borderId="0" xfId="3" applyFont="1" applyFill="1" applyAlignment="1" applyProtection="1">
      <alignment horizontal="left" vertical="center" wrapText="1" shrinkToFit="1"/>
      <protection hidden="1"/>
    </xf>
    <xf numFmtId="188" fontId="12" fillId="6" borderId="107" xfId="3" applyNumberFormat="1" applyFont="1" applyFill="1" applyBorder="1" applyAlignment="1" applyProtection="1">
      <alignment horizontal="center" vertical="center"/>
      <protection hidden="1"/>
    </xf>
    <xf numFmtId="188" fontId="12" fillId="6" borderId="95" xfId="3" applyNumberFormat="1" applyFont="1" applyFill="1" applyBorder="1" applyAlignment="1" applyProtection="1">
      <alignment horizontal="center" vertical="center"/>
      <protection hidden="1"/>
    </xf>
    <xf numFmtId="0" fontId="12" fillId="2" borderId="92" xfId="3" applyFont="1" applyFill="1" applyBorder="1" applyAlignment="1" applyProtection="1">
      <alignment horizontal="center" vertical="center" textRotation="255"/>
      <protection hidden="1"/>
    </xf>
    <xf numFmtId="0" fontId="12" fillId="2" borderId="67" xfId="3" applyFont="1" applyFill="1" applyBorder="1" applyAlignment="1" applyProtection="1">
      <alignment horizontal="center" vertical="center" textRotation="255"/>
      <protection hidden="1"/>
    </xf>
    <xf numFmtId="0" fontId="12" fillId="2" borderId="70" xfId="3" applyFont="1" applyFill="1" applyBorder="1" applyAlignment="1" applyProtection="1">
      <alignment horizontal="center" vertical="center" textRotation="255"/>
      <protection hidden="1"/>
    </xf>
    <xf numFmtId="0" fontId="12" fillId="2" borderId="68" xfId="3" applyFont="1" applyFill="1" applyBorder="1" applyAlignment="1" applyProtection="1">
      <alignment horizontal="center" vertical="center" textRotation="255"/>
      <protection hidden="1"/>
    </xf>
    <xf numFmtId="0" fontId="12" fillId="5" borderId="18" xfId="3" applyFont="1" applyFill="1" applyBorder="1" applyAlignment="1" applyProtection="1">
      <alignment horizontal="center" vertical="center" wrapText="1"/>
      <protection hidden="1"/>
    </xf>
    <xf numFmtId="0" fontId="12" fillId="5" borderId="17" xfId="3" applyFont="1" applyFill="1" applyBorder="1" applyAlignment="1" applyProtection="1">
      <alignment horizontal="center" vertical="center" wrapText="1"/>
      <protection hidden="1"/>
    </xf>
    <xf numFmtId="0" fontId="12" fillId="5" borderId="46" xfId="3" applyFont="1" applyFill="1" applyBorder="1" applyAlignment="1" applyProtection="1">
      <alignment horizontal="center" vertical="center" textRotation="255" wrapText="1"/>
      <protection hidden="1"/>
    </xf>
    <xf numFmtId="0" fontId="12" fillId="5" borderId="106" xfId="3" applyFont="1" applyFill="1" applyBorder="1" applyAlignment="1" applyProtection="1">
      <alignment horizontal="center" vertical="center" textRotation="255" wrapText="1"/>
      <protection hidden="1"/>
    </xf>
    <xf numFmtId="0" fontId="12" fillId="5" borderId="19" xfId="3" applyFont="1" applyFill="1" applyBorder="1" applyAlignment="1" applyProtection="1">
      <alignment horizontal="center" vertical="center" textRotation="255" wrapText="1"/>
      <protection hidden="1"/>
    </xf>
    <xf numFmtId="0" fontId="12" fillId="5" borderId="8" xfId="3" applyFont="1" applyFill="1" applyBorder="1" applyAlignment="1" applyProtection="1">
      <alignment horizontal="center" vertical="center" textRotation="255" wrapText="1"/>
      <protection hidden="1"/>
    </xf>
    <xf numFmtId="0" fontId="12" fillId="5" borderId="20" xfId="3" applyFont="1" applyFill="1" applyBorder="1" applyAlignment="1" applyProtection="1">
      <alignment horizontal="center" vertical="center" textRotation="255" wrapText="1"/>
      <protection hidden="1"/>
    </xf>
    <xf numFmtId="0" fontId="12" fillId="5" borderId="12" xfId="3" applyFont="1" applyFill="1" applyBorder="1" applyAlignment="1" applyProtection="1">
      <alignment horizontal="center" vertical="center" textRotation="255" wrapText="1"/>
      <protection hidden="1"/>
    </xf>
    <xf numFmtId="0" fontId="12" fillId="2" borderId="104" xfId="3" applyFont="1" applyFill="1" applyBorder="1" applyAlignment="1" applyProtection="1">
      <alignment horizontal="center" vertical="center"/>
      <protection hidden="1"/>
    </xf>
    <xf numFmtId="0" fontId="12" fillId="2" borderId="16" xfId="3" applyFont="1" applyFill="1" applyBorder="1" applyAlignment="1" applyProtection="1">
      <alignment horizontal="center" vertical="center"/>
      <protection hidden="1"/>
    </xf>
    <xf numFmtId="0" fontId="12" fillId="2" borderId="10" xfId="3" applyFont="1" applyFill="1" applyBorder="1" applyAlignment="1" applyProtection="1">
      <alignment horizontal="center" vertical="center"/>
      <protection hidden="1"/>
    </xf>
    <xf numFmtId="0" fontId="12" fillId="2" borderId="12" xfId="3" applyFont="1" applyFill="1" applyBorder="1" applyAlignment="1" applyProtection="1">
      <alignment horizontal="center" vertical="center"/>
      <protection hidden="1"/>
    </xf>
    <xf numFmtId="0" fontId="12" fillId="5" borderId="52" xfId="3" applyFont="1" applyFill="1" applyBorder="1" applyAlignment="1" applyProtection="1">
      <alignment horizontal="center" vertical="center" textRotation="255" wrapText="1"/>
      <protection hidden="1"/>
    </xf>
    <xf numFmtId="0" fontId="12" fillId="5" borderId="108" xfId="3" applyFont="1" applyFill="1" applyBorder="1" applyAlignment="1" applyProtection="1">
      <alignment horizontal="center" vertical="center" textRotation="255" wrapText="1"/>
      <protection hidden="1"/>
    </xf>
    <xf numFmtId="0" fontId="12" fillId="2" borderId="18" xfId="3" applyFont="1" applyFill="1" applyBorder="1" applyAlignment="1" applyProtection="1">
      <alignment horizontal="center" vertical="center"/>
      <protection hidden="1"/>
    </xf>
    <xf numFmtId="0" fontId="12" fillId="2" borderId="17" xfId="3" applyFont="1" applyFill="1" applyBorder="1" applyAlignment="1" applyProtection="1">
      <alignment horizontal="center" vertical="center"/>
      <protection hidden="1"/>
    </xf>
    <xf numFmtId="0" fontId="12" fillId="5" borderId="38" xfId="3" applyFont="1" applyFill="1" applyBorder="1" applyAlignment="1" applyProtection="1">
      <alignment horizontal="center" vertical="center" wrapText="1"/>
      <protection hidden="1"/>
    </xf>
    <xf numFmtId="0" fontId="12" fillId="5" borderId="106" xfId="3" applyFont="1" applyFill="1" applyBorder="1" applyAlignment="1" applyProtection="1">
      <alignment horizontal="center" vertical="center" wrapText="1"/>
      <protection hidden="1"/>
    </xf>
    <xf numFmtId="0" fontId="12" fillId="5" borderId="10" xfId="3" applyFont="1" applyFill="1" applyBorder="1" applyAlignment="1" applyProtection="1">
      <alignment horizontal="center" vertical="center" wrapText="1"/>
      <protection hidden="1"/>
    </xf>
    <xf numFmtId="0" fontId="12" fillId="5" borderId="12" xfId="3" applyFont="1" applyFill="1" applyBorder="1" applyAlignment="1" applyProtection="1">
      <alignment horizontal="center" vertical="center" wrapText="1"/>
      <protection hidden="1"/>
    </xf>
    <xf numFmtId="0" fontId="12" fillId="5" borderId="0" xfId="3" applyFont="1" applyFill="1" applyAlignment="1" applyProtection="1">
      <alignment horizontal="center" vertical="center" wrapText="1"/>
      <protection hidden="1"/>
    </xf>
    <xf numFmtId="0" fontId="12" fillId="2" borderId="109" xfId="3" applyFont="1" applyFill="1" applyBorder="1" applyAlignment="1" applyProtection="1">
      <alignment horizontal="center" vertical="center"/>
      <protection hidden="1"/>
    </xf>
    <xf numFmtId="0" fontId="12" fillId="2" borderId="94" xfId="3" applyFont="1" applyFill="1" applyBorder="1" applyAlignment="1" applyProtection="1">
      <alignment horizontal="center" vertical="center"/>
      <protection hidden="1"/>
    </xf>
    <xf numFmtId="0" fontId="12" fillId="2" borderId="110" xfId="3" applyFont="1" applyFill="1" applyBorder="1" applyAlignment="1" applyProtection="1">
      <alignment horizontal="center" vertical="center"/>
      <protection hidden="1"/>
    </xf>
    <xf numFmtId="0" fontId="12" fillId="2" borderId="39" xfId="3" applyFont="1" applyFill="1" applyBorder="1" applyAlignment="1" applyProtection="1">
      <alignment horizontal="center" vertical="center"/>
      <protection hidden="1"/>
    </xf>
    <xf numFmtId="0" fontId="12" fillId="2" borderId="111" xfId="3" applyFont="1" applyFill="1" applyBorder="1" applyAlignment="1" applyProtection="1">
      <alignment horizontal="center" vertical="center" textRotation="255"/>
      <protection hidden="1"/>
    </xf>
    <xf numFmtId="0" fontId="12" fillId="2" borderId="23" xfId="3" applyFont="1" applyFill="1" applyBorder="1" applyAlignment="1" applyProtection="1">
      <alignment horizontal="center" vertical="center" textRotation="255"/>
      <protection hidden="1"/>
    </xf>
    <xf numFmtId="0" fontId="12" fillId="2" borderId="39" xfId="3" applyFont="1" applyFill="1" applyBorder="1" applyAlignment="1" applyProtection="1">
      <alignment horizontal="center" vertical="center" textRotation="255"/>
      <protection hidden="1"/>
    </xf>
    <xf numFmtId="0" fontId="74" fillId="2" borderId="18" xfId="3" applyFont="1" applyFill="1" applyBorder="1" applyAlignment="1" applyProtection="1">
      <alignment horizontal="center" vertical="center"/>
      <protection hidden="1"/>
    </xf>
    <xf numFmtId="0" fontId="74" fillId="2" borderId="17" xfId="3" applyFont="1" applyFill="1" applyBorder="1" applyAlignment="1" applyProtection="1">
      <alignment horizontal="center" vertical="center"/>
      <protection hidden="1"/>
    </xf>
    <xf numFmtId="0" fontId="12" fillId="2" borderId="103" xfId="3" applyFont="1" applyFill="1" applyBorder="1" applyAlignment="1" applyProtection="1">
      <alignment horizontal="center" vertical="center"/>
      <protection hidden="1"/>
    </xf>
    <xf numFmtId="0" fontId="12" fillId="2" borderId="23" xfId="3" applyFont="1" applyFill="1" applyBorder="1" applyAlignment="1" applyProtection="1">
      <alignment horizontal="center" vertical="center" wrapText="1"/>
      <protection hidden="1"/>
    </xf>
    <xf numFmtId="0" fontId="12" fillId="2" borderId="70" xfId="3" applyFont="1" applyFill="1" applyBorder="1" applyAlignment="1" applyProtection="1">
      <alignment horizontal="center" vertical="center" wrapText="1"/>
      <protection hidden="1"/>
    </xf>
    <xf numFmtId="0" fontId="12" fillId="2" borderId="39" xfId="3" applyFont="1" applyFill="1" applyBorder="1" applyAlignment="1" applyProtection="1">
      <alignment horizontal="center" vertical="center" wrapText="1"/>
      <protection hidden="1"/>
    </xf>
    <xf numFmtId="186" fontId="12" fillId="6" borderId="23" xfId="3" applyNumberFormat="1" applyFont="1" applyFill="1" applyBorder="1" applyAlignment="1" applyProtection="1">
      <alignment horizontal="center" vertical="center"/>
      <protection hidden="1"/>
    </xf>
    <xf numFmtId="186" fontId="12" fillId="6" borderId="70" xfId="3" applyNumberFormat="1" applyFont="1" applyFill="1" applyBorder="1" applyAlignment="1" applyProtection="1">
      <alignment horizontal="center" vertical="center"/>
      <protection hidden="1"/>
    </xf>
    <xf numFmtId="186" fontId="12" fillId="6" borderId="39" xfId="3" applyNumberFormat="1" applyFont="1" applyFill="1" applyBorder="1" applyAlignment="1" applyProtection="1">
      <alignment horizontal="center" vertical="center"/>
      <protection hidden="1"/>
    </xf>
    <xf numFmtId="186" fontId="12" fillId="6" borderId="137" xfId="3" applyNumberFormat="1" applyFont="1" applyFill="1" applyBorder="1" applyAlignment="1" applyProtection="1">
      <alignment horizontal="center" vertical="center"/>
      <protection hidden="1"/>
    </xf>
    <xf numFmtId="186" fontId="12" fillId="6" borderId="71" xfId="3" applyNumberFormat="1" applyFont="1" applyFill="1" applyBorder="1" applyAlignment="1" applyProtection="1">
      <alignment horizontal="center" vertical="center"/>
      <protection hidden="1"/>
    </xf>
    <xf numFmtId="186" fontId="12" fillId="6" borderId="94" xfId="3" applyNumberFormat="1" applyFont="1" applyFill="1" applyBorder="1" applyAlignment="1" applyProtection="1">
      <alignment horizontal="center" vertical="center"/>
      <protection hidden="1"/>
    </xf>
    <xf numFmtId="0" fontId="0" fillId="32" borderId="3" xfId="0" applyNumberFormat="1" applyFill="1" applyBorder="1" applyAlignment="1" applyProtection="1">
      <alignment horizontal="center"/>
    </xf>
    <xf numFmtId="0" fontId="87" fillId="47" borderId="36" xfId="0" applyNumberFormat="1" applyFont="1" applyFill="1" applyBorder="1" applyAlignment="1" applyProtection="1">
      <alignment horizontal="center" wrapText="1"/>
      <protection hidden="1"/>
    </xf>
    <xf numFmtId="0" fontId="86" fillId="47" borderId="53" xfId="0" applyNumberFormat="1" applyFont="1" applyFill="1" applyBorder="1" applyAlignment="1" applyProtection="1">
      <alignment horizontal="center" wrapText="1"/>
      <protection hidden="1"/>
    </xf>
    <xf numFmtId="0" fontId="86" fillId="47" borderId="44" xfId="0" applyNumberFormat="1" applyFont="1" applyFill="1" applyBorder="1" applyAlignment="1" applyProtection="1">
      <alignment horizontal="center" wrapText="1"/>
      <protection hidden="1"/>
    </xf>
    <xf numFmtId="0" fontId="19" fillId="2" borderId="34" xfId="6" applyFont="1" applyFill="1" applyBorder="1" applyAlignment="1" applyProtection="1">
      <alignment horizontal="center" vertical="center" textRotation="255"/>
      <protection hidden="1"/>
    </xf>
    <xf numFmtId="0" fontId="19" fillId="2" borderId="43" xfId="6" applyFont="1" applyFill="1" applyBorder="1" applyAlignment="1" applyProtection="1">
      <alignment horizontal="center" vertical="center" textRotation="255"/>
      <protection hidden="1"/>
    </xf>
    <xf numFmtId="0" fontId="19" fillId="2" borderId="34" xfId="6" applyFont="1" applyFill="1" applyBorder="1" applyAlignment="1" applyProtection="1">
      <alignment horizontal="center" vertical="center" textRotation="255" shrinkToFit="1"/>
      <protection hidden="1"/>
    </xf>
    <xf numFmtId="0" fontId="19" fillId="2" borderId="43" xfId="6" applyFont="1" applyFill="1" applyBorder="1" applyAlignment="1" applyProtection="1">
      <alignment horizontal="center" vertical="center" textRotation="255" shrinkToFit="1"/>
      <protection hidden="1"/>
    </xf>
    <xf numFmtId="0" fontId="19" fillId="2" borderId="34" xfId="6" applyFont="1" applyFill="1" applyBorder="1" applyAlignment="1" applyProtection="1">
      <alignment horizontal="center" vertical="center" wrapText="1"/>
      <protection hidden="1"/>
    </xf>
    <xf numFmtId="0" fontId="19" fillId="2" borderId="43" xfId="6" applyFont="1" applyFill="1" applyBorder="1" applyAlignment="1" applyProtection="1">
      <alignment horizontal="center" vertical="center" wrapText="1"/>
      <protection hidden="1"/>
    </xf>
    <xf numFmtId="0" fontId="19" fillId="2" borderId="34" xfId="6" applyFont="1" applyFill="1" applyBorder="1" applyAlignment="1" applyProtection="1">
      <alignment horizontal="center" vertical="center"/>
      <protection hidden="1"/>
    </xf>
    <xf numFmtId="0" fontId="19" fillId="2" borderId="43" xfId="6" applyFont="1" applyFill="1" applyBorder="1" applyAlignment="1" applyProtection="1">
      <alignment horizontal="center" vertical="center"/>
      <protection hidden="1"/>
    </xf>
    <xf numFmtId="0" fontId="19" fillId="2" borderId="34" xfId="6" applyFont="1" applyFill="1" applyBorder="1" applyAlignment="1" applyProtection="1">
      <alignment horizontal="center" vertical="center" textRotation="255" wrapText="1"/>
      <protection hidden="1"/>
    </xf>
    <xf numFmtId="0" fontId="19" fillId="2" borderId="43" xfId="6" applyFont="1" applyFill="1" applyBorder="1" applyAlignment="1" applyProtection="1">
      <alignment horizontal="center" vertical="center" textRotation="255" wrapText="1"/>
      <protection hidden="1"/>
    </xf>
    <xf numFmtId="0" fontId="77" fillId="2" borderId="34" xfId="6" applyFont="1" applyFill="1" applyBorder="1" applyAlignment="1" applyProtection="1">
      <alignment horizontal="center" vertical="center" textRotation="255" wrapText="1"/>
      <protection hidden="1"/>
    </xf>
    <xf numFmtId="0" fontId="77" fillId="2" borderId="43" xfId="6" applyFont="1" applyFill="1" applyBorder="1" applyAlignment="1" applyProtection="1">
      <alignment horizontal="center" vertical="center" textRotation="255" wrapText="1"/>
      <protection hidden="1"/>
    </xf>
    <xf numFmtId="0" fontId="19" fillId="5" borderId="34" xfId="6" applyFont="1" applyFill="1" applyBorder="1" applyAlignment="1" applyProtection="1">
      <alignment horizontal="center" vertical="center" textRotation="255" wrapText="1"/>
      <protection hidden="1"/>
    </xf>
    <xf numFmtId="0" fontId="19" fillId="5" borderId="43" xfId="6" applyFont="1" applyFill="1" applyBorder="1" applyAlignment="1" applyProtection="1">
      <alignment horizontal="center" vertical="center" textRotation="255" wrapText="1"/>
      <protection hidden="1"/>
    </xf>
    <xf numFmtId="0" fontId="19" fillId="44" borderId="34" xfId="6" applyFont="1" applyFill="1" applyBorder="1" applyAlignment="1" applyProtection="1">
      <alignment horizontal="center" wrapText="1"/>
      <protection hidden="1"/>
    </xf>
    <xf numFmtId="0" fontId="19" fillId="44" borderId="73" xfId="6" applyFont="1" applyFill="1" applyBorder="1" applyAlignment="1" applyProtection="1">
      <alignment horizontal="center" wrapText="1"/>
      <protection hidden="1"/>
    </xf>
    <xf numFmtId="0" fontId="19" fillId="44" borderId="43" xfId="6" applyFont="1" applyFill="1" applyBorder="1" applyAlignment="1" applyProtection="1">
      <alignment horizontal="center" wrapText="1"/>
      <protection hidden="1"/>
    </xf>
    <xf numFmtId="0" fontId="19" fillId="5" borderId="74" xfId="6" applyFont="1" applyFill="1" applyBorder="1" applyAlignment="1" applyProtection="1">
      <alignment horizontal="center" vertical="center" textRotation="255" wrapText="1"/>
      <protection hidden="1"/>
    </xf>
    <xf numFmtId="0" fontId="19" fillId="5" borderId="27" xfId="6" applyFont="1" applyFill="1" applyBorder="1" applyAlignment="1" applyProtection="1">
      <alignment horizontal="center" vertical="center" textRotation="255" wrapText="1"/>
      <protection hidden="1"/>
    </xf>
    <xf numFmtId="0" fontId="64" fillId="41" borderId="36" xfId="6" applyFont="1" applyFill="1" applyBorder="1" applyAlignment="1" applyProtection="1">
      <alignment horizontal="center" vertical="center" textRotation="255" wrapText="1"/>
      <protection hidden="1"/>
    </xf>
    <xf numFmtId="0" fontId="64" fillId="41" borderId="44" xfId="6" applyFont="1" applyFill="1" applyBorder="1" applyAlignment="1" applyProtection="1">
      <alignment horizontal="center" vertical="center" textRotation="255" wrapText="1"/>
      <protection hidden="1"/>
    </xf>
    <xf numFmtId="0" fontId="19" fillId="5" borderId="74" xfId="0" applyFont="1" applyFill="1" applyBorder="1" applyAlignment="1" applyProtection="1">
      <alignment horizontal="center" vertical="center" textRotation="255" wrapText="1"/>
      <protection hidden="1"/>
    </xf>
    <xf numFmtId="0" fontId="19" fillId="5" borderId="27" xfId="0" applyFont="1" applyFill="1" applyBorder="1" applyAlignment="1" applyProtection="1">
      <alignment horizontal="center" vertical="center" textRotation="255" wrapText="1"/>
      <protection hidden="1"/>
    </xf>
    <xf numFmtId="0" fontId="19" fillId="43" borderId="34" xfId="6" applyFont="1" applyFill="1" applyBorder="1" applyAlignment="1" applyProtection="1">
      <alignment horizontal="center" wrapText="1"/>
      <protection hidden="1"/>
    </xf>
    <xf numFmtId="0" fontId="19" fillId="43" borderId="73" xfId="6" applyFont="1" applyFill="1" applyBorder="1" applyAlignment="1" applyProtection="1">
      <alignment horizontal="center" wrapText="1"/>
      <protection hidden="1"/>
    </xf>
    <xf numFmtId="0" fontId="19" fillId="43" borderId="43" xfId="6" applyFont="1" applyFill="1" applyBorder="1" applyAlignment="1" applyProtection="1">
      <alignment horizontal="center" wrapText="1"/>
      <protection hidden="1"/>
    </xf>
    <xf numFmtId="0" fontId="19" fillId="42" borderId="34" xfId="6" applyFont="1" applyFill="1" applyBorder="1" applyAlignment="1" applyProtection="1">
      <alignment horizontal="center" wrapText="1"/>
      <protection hidden="1"/>
    </xf>
    <xf numFmtId="0" fontId="19" fillId="42" borderId="73" xfId="6" applyFont="1" applyFill="1" applyBorder="1" applyAlignment="1" applyProtection="1">
      <alignment horizontal="center" wrapText="1"/>
      <protection hidden="1"/>
    </xf>
    <xf numFmtId="0" fontId="19" fillId="42" borderId="43" xfId="6" applyFont="1" applyFill="1" applyBorder="1" applyAlignment="1" applyProtection="1">
      <alignment horizontal="center" wrapText="1"/>
      <protection hidden="1"/>
    </xf>
    <xf numFmtId="0" fontId="19" fillId="42" borderId="36" xfId="6" applyFont="1" applyFill="1" applyBorder="1" applyAlignment="1" applyProtection="1">
      <alignment horizontal="center" wrapText="1"/>
      <protection hidden="1"/>
    </xf>
    <xf numFmtId="0" fontId="19" fillId="42" borderId="37" xfId="6" applyFont="1" applyFill="1" applyBorder="1" applyAlignment="1" applyProtection="1">
      <alignment horizontal="center" wrapText="1"/>
      <protection hidden="1"/>
    </xf>
    <xf numFmtId="0" fontId="19" fillId="42" borderId="74" xfId="6" applyFont="1" applyFill="1" applyBorder="1" applyAlignment="1" applyProtection="1">
      <alignment horizontal="center" wrapText="1"/>
      <protection hidden="1"/>
    </xf>
    <xf numFmtId="0" fontId="19" fillId="42" borderId="53" xfId="6" applyFont="1" applyFill="1" applyBorder="1" applyAlignment="1" applyProtection="1">
      <alignment horizontal="center" wrapText="1"/>
      <protection hidden="1"/>
    </xf>
    <xf numFmtId="0" fontId="19" fillId="42" borderId="0" xfId="6" applyFont="1" applyFill="1" applyAlignment="1" applyProtection="1">
      <alignment horizontal="center" wrapText="1"/>
      <protection hidden="1"/>
    </xf>
    <xf numFmtId="0" fontId="19" fillId="42" borderId="72" xfId="6" applyFont="1" applyFill="1" applyBorder="1" applyAlignment="1" applyProtection="1">
      <alignment horizontal="center" wrapText="1"/>
      <protection hidden="1"/>
    </xf>
    <xf numFmtId="0" fontId="19" fillId="42" borderId="44" xfId="6" applyFont="1" applyFill="1" applyBorder="1" applyAlignment="1" applyProtection="1">
      <alignment horizontal="center" wrapText="1"/>
      <protection hidden="1"/>
    </xf>
    <xf numFmtId="0" fontId="19" fillId="42" borderId="81" xfId="6" applyFont="1" applyFill="1" applyBorder="1" applyAlignment="1" applyProtection="1">
      <alignment horizontal="center" wrapText="1"/>
      <protection hidden="1"/>
    </xf>
    <xf numFmtId="0" fontId="19" fillId="42" borderId="27" xfId="6" applyFont="1" applyFill="1" applyBorder="1" applyAlignment="1" applyProtection="1">
      <alignment horizontal="center" wrapText="1"/>
      <protection hidden="1"/>
    </xf>
    <xf numFmtId="0" fontId="67" fillId="5" borderId="15" xfId="57" applyFont="1" applyFill="1" applyBorder="1" applyAlignment="1" applyProtection="1">
      <alignment horizontal="center" vertical="center"/>
      <protection hidden="1"/>
    </xf>
    <xf numFmtId="0" fontId="67" fillId="5" borderId="12" xfId="57" applyFont="1" applyFill="1" applyBorder="1" applyAlignment="1" applyProtection="1">
      <alignment horizontal="center" vertical="center"/>
      <protection hidden="1"/>
    </xf>
    <xf numFmtId="0" fontId="67" fillId="6" borderId="18" xfId="57" applyFont="1" applyFill="1" applyBorder="1" applyAlignment="1" applyProtection="1">
      <alignment horizontal="center" vertical="center" shrinkToFit="1"/>
      <protection hidden="1"/>
    </xf>
    <xf numFmtId="0" fontId="67" fillId="6" borderId="47" xfId="57" applyFont="1" applyFill="1" applyBorder="1" applyAlignment="1" applyProtection="1">
      <alignment horizontal="center" vertical="center" shrinkToFit="1"/>
      <protection hidden="1"/>
    </xf>
    <xf numFmtId="0" fontId="67" fillId="6" borderId="17" xfId="57" applyFont="1" applyFill="1" applyBorder="1" applyAlignment="1" applyProtection="1">
      <alignment horizontal="center" vertical="center" shrinkToFit="1"/>
      <protection hidden="1"/>
    </xf>
    <xf numFmtId="177" fontId="67" fillId="6" borderId="18" xfId="57" applyNumberFormat="1" applyFont="1" applyFill="1" applyBorder="1" applyAlignment="1" applyProtection="1">
      <alignment horizontal="center" vertical="center" shrinkToFit="1"/>
      <protection hidden="1"/>
    </xf>
    <xf numFmtId="177" fontId="67" fillId="6" borderId="47" xfId="57" applyNumberFormat="1" applyFont="1" applyFill="1" applyBorder="1" applyAlignment="1" applyProtection="1">
      <alignment horizontal="center" vertical="center" shrinkToFit="1"/>
      <protection hidden="1"/>
    </xf>
    <xf numFmtId="177" fontId="67" fillId="6" borderId="17" xfId="57" applyNumberFormat="1" applyFont="1" applyFill="1" applyBorder="1" applyAlignment="1" applyProtection="1">
      <alignment horizontal="center" vertical="center" shrinkToFit="1"/>
      <protection hidden="1"/>
    </xf>
    <xf numFmtId="177" fontId="67" fillId="33" borderId="18" xfId="57" applyNumberFormat="1" applyFont="1" applyFill="1" applyBorder="1" applyAlignment="1" applyProtection="1">
      <alignment horizontal="center" vertical="center" shrinkToFit="1"/>
      <protection hidden="1"/>
    </xf>
    <xf numFmtId="177" fontId="67" fillId="33" borderId="47" xfId="57" applyNumberFormat="1" applyFont="1" applyFill="1" applyBorder="1" applyAlignment="1" applyProtection="1">
      <alignment horizontal="center" vertical="center" shrinkToFit="1"/>
      <protection hidden="1"/>
    </xf>
    <xf numFmtId="177" fontId="67" fillId="33" borderId="17" xfId="57" applyNumberFormat="1" applyFont="1" applyFill="1" applyBorder="1" applyAlignment="1" applyProtection="1">
      <alignment horizontal="center" vertical="center" shrinkToFit="1"/>
      <protection hidden="1"/>
    </xf>
    <xf numFmtId="0" fontId="12" fillId="5" borderId="0" xfId="3" applyFont="1" applyFill="1" applyAlignment="1" applyProtection="1">
      <alignment horizontal="center" vertical="center" shrinkToFit="1"/>
      <protection hidden="1"/>
    </xf>
    <xf numFmtId="0" fontId="12" fillId="5" borderId="0" xfId="3" applyFont="1" applyFill="1" applyAlignment="1" applyProtection="1">
      <alignment horizontal="left" vertical="center" shrinkToFit="1"/>
      <protection hidden="1"/>
    </xf>
    <xf numFmtId="0" fontId="12" fillId="2" borderId="113" xfId="4" applyFont="1" applyFill="1" applyBorder="1" applyAlignment="1" applyProtection="1">
      <alignment horizontal="center" vertical="center" shrinkToFit="1"/>
      <protection hidden="1"/>
    </xf>
    <xf numFmtId="0" fontId="12" fillId="2" borderId="112" xfId="4" applyFont="1" applyFill="1" applyBorder="1" applyAlignment="1" applyProtection="1">
      <alignment horizontal="center" vertical="center" shrinkToFit="1"/>
      <protection hidden="1"/>
    </xf>
    <xf numFmtId="0" fontId="12" fillId="2" borderId="10" xfId="4" applyFont="1" applyFill="1" applyBorder="1" applyAlignment="1" applyProtection="1">
      <alignment horizontal="center" vertical="center" shrinkToFit="1"/>
      <protection hidden="1"/>
    </xf>
    <xf numFmtId="0" fontId="12" fillId="2" borderId="11" xfId="4" applyFont="1" applyFill="1" applyBorder="1" applyAlignment="1" applyProtection="1">
      <alignment horizontal="center" vertical="center" shrinkToFit="1"/>
      <protection hidden="1"/>
    </xf>
    <xf numFmtId="0" fontId="12" fillId="2" borderId="98" xfId="4" applyFont="1" applyFill="1" applyBorder="1" applyAlignment="1" applyProtection="1">
      <alignment horizontal="center" vertical="center" shrinkToFit="1"/>
      <protection hidden="1"/>
    </xf>
    <xf numFmtId="0" fontId="12" fillId="2" borderId="60" xfId="4" applyFont="1" applyFill="1" applyBorder="1" applyAlignment="1" applyProtection="1">
      <alignment horizontal="center" vertical="center" shrinkToFit="1"/>
      <protection hidden="1"/>
    </xf>
    <xf numFmtId="0" fontId="12" fillId="2" borderId="1" xfId="4" applyFont="1" applyFill="1" applyBorder="1" applyAlignment="1" applyProtection="1">
      <alignment horizontal="center" vertical="center" wrapText="1" shrinkToFit="1"/>
      <protection hidden="1"/>
    </xf>
    <xf numFmtId="0" fontId="17" fillId="0" borderId="54"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12" fillId="2" borderId="13" xfId="4" applyFont="1" applyFill="1" applyBorder="1" applyAlignment="1" applyProtection="1">
      <alignment horizontal="center" vertical="center" shrinkToFit="1"/>
      <protection hidden="1"/>
    </xf>
    <xf numFmtId="0" fontId="12" fillId="2" borderId="9" xfId="4" applyFont="1" applyFill="1" applyBorder="1" applyAlignment="1" applyProtection="1">
      <alignment horizontal="center" vertical="center" shrinkToFit="1"/>
      <protection hidden="1"/>
    </xf>
    <xf numFmtId="0" fontId="12" fillId="2" borderId="99" xfId="4" applyFont="1" applyFill="1" applyBorder="1" applyAlignment="1" applyProtection="1">
      <alignment horizontal="center" vertical="center" shrinkToFit="1"/>
      <protection hidden="1"/>
    </xf>
    <xf numFmtId="0" fontId="12" fillId="0" borderId="11" xfId="4" applyFont="1" applyBorder="1" applyAlignment="1" applyProtection="1">
      <alignment vertical="center"/>
      <protection hidden="1"/>
    </xf>
    <xf numFmtId="0" fontId="12" fillId="2" borderId="1" xfId="4" applyFont="1" applyFill="1" applyBorder="1" applyAlignment="1" applyProtection="1">
      <alignment horizontal="center" vertical="center" shrinkToFit="1"/>
      <protection hidden="1"/>
    </xf>
    <xf numFmtId="0" fontId="12" fillId="2" borderId="33" xfId="4" applyFont="1" applyFill="1" applyBorder="1" applyAlignment="1" applyProtection="1">
      <alignment horizontal="center" vertical="center" shrinkToFit="1"/>
      <protection hidden="1"/>
    </xf>
    <xf numFmtId="0" fontId="12" fillId="2" borderId="76" xfId="4" applyFont="1" applyFill="1" applyBorder="1" applyAlignment="1" applyProtection="1">
      <alignment horizontal="center" vertical="center" shrinkToFit="1"/>
      <protection hidden="1"/>
    </xf>
    <xf numFmtId="0" fontId="12" fillId="2" borderId="79" xfId="4" applyFont="1" applyFill="1" applyBorder="1" applyAlignment="1" applyProtection="1">
      <alignment horizontal="center" vertical="center" shrinkToFit="1"/>
      <protection hidden="1"/>
    </xf>
    <xf numFmtId="0" fontId="12" fillId="3" borderId="23" xfId="4" applyFont="1" applyFill="1" applyBorder="1" applyAlignment="1" applyProtection="1">
      <alignment horizontal="center" vertical="center" wrapText="1" shrinkToFit="1"/>
      <protection hidden="1"/>
    </xf>
    <xf numFmtId="0" fontId="12" fillId="3" borderId="39" xfId="4" applyFont="1" applyFill="1" applyBorder="1" applyAlignment="1" applyProtection="1">
      <alignment horizontal="center" vertical="center" wrapText="1" shrinkToFit="1"/>
      <protection hidden="1"/>
    </xf>
    <xf numFmtId="0" fontId="12" fillId="2" borderId="96" xfId="4" applyFont="1" applyFill="1" applyBorder="1" applyAlignment="1" applyProtection="1">
      <alignment horizontal="center" vertical="center" shrinkToFit="1"/>
      <protection hidden="1"/>
    </xf>
    <xf numFmtId="0" fontId="12" fillId="2" borderId="85" xfId="4" applyFont="1" applyFill="1" applyBorder="1" applyAlignment="1" applyProtection="1">
      <alignment horizontal="center" vertical="center" shrinkToFit="1"/>
      <protection hidden="1"/>
    </xf>
    <xf numFmtId="0" fontId="12" fillId="2" borderId="100" xfId="4" applyFont="1" applyFill="1" applyBorder="1" applyAlignment="1" applyProtection="1">
      <alignment horizontal="center" vertical="center" shrinkToFit="1"/>
      <protection hidden="1"/>
    </xf>
    <xf numFmtId="0" fontId="12" fillId="3" borderId="23" xfId="4" applyFont="1" applyFill="1" applyBorder="1" applyAlignment="1" applyProtection="1">
      <alignment horizontal="center" vertical="center" shrinkToFit="1"/>
      <protection hidden="1"/>
    </xf>
    <xf numFmtId="0" fontId="12" fillId="3" borderId="39" xfId="4"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wrapText="1" shrinkToFit="1"/>
      <protection hidden="1"/>
    </xf>
    <xf numFmtId="0" fontId="12" fillId="2" borderId="9" xfId="4" applyFont="1" applyFill="1" applyBorder="1" applyAlignment="1" applyProtection="1">
      <alignment horizontal="center" vertical="center" wrapText="1" shrinkToFit="1"/>
      <protection hidden="1"/>
    </xf>
    <xf numFmtId="0" fontId="12" fillId="2" borderId="99" xfId="4" applyFont="1" applyFill="1" applyBorder="1" applyAlignment="1" applyProtection="1">
      <alignment horizontal="center" vertical="center" wrapText="1" shrinkToFit="1"/>
      <protection hidden="1"/>
    </xf>
    <xf numFmtId="0" fontId="12" fillId="2" borderId="54" xfId="4" applyFont="1" applyFill="1" applyBorder="1" applyAlignment="1" applyProtection="1">
      <alignment horizontal="center" vertical="center" wrapText="1" shrinkToFit="1"/>
      <protection hidden="1"/>
    </xf>
    <xf numFmtId="0" fontId="12" fillId="2" borderId="2" xfId="4" applyFont="1" applyFill="1" applyBorder="1" applyAlignment="1" applyProtection="1">
      <alignment horizontal="center" vertical="center" wrapText="1" shrinkToFit="1"/>
      <protection hidden="1"/>
    </xf>
    <xf numFmtId="0" fontId="66" fillId="46" borderId="18" xfId="4" applyFont="1" applyFill="1" applyBorder="1" applyAlignment="1" applyProtection="1">
      <alignment horizontal="center" vertical="center" shrinkToFit="1"/>
      <protection hidden="1"/>
    </xf>
    <xf numFmtId="0" fontId="66" fillId="46" borderId="17" xfId="4" applyFont="1" applyFill="1" applyBorder="1" applyAlignment="1" applyProtection="1">
      <alignment horizontal="center" vertical="center" shrinkToFit="1"/>
      <protection hidden="1"/>
    </xf>
    <xf numFmtId="177" fontId="12" fillId="33" borderId="62" xfId="4" applyNumberFormat="1" applyFont="1" applyFill="1" applyBorder="1" applyAlignment="1" applyProtection="1">
      <alignment horizontal="center" vertical="center" shrinkToFit="1"/>
      <protection hidden="1"/>
    </xf>
    <xf numFmtId="177" fontId="12" fillId="33" borderId="64" xfId="4" applyNumberFormat="1"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protection hidden="1"/>
    </xf>
    <xf numFmtId="0" fontId="12" fillId="2" borderId="14" xfId="4" applyFont="1" applyFill="1" applyBorder="1" applyAlignment="1" applyProtection="1">
      <alignment horizontal="center" vertical="center"/>
      <protection hidden="1"/>
    </xf>
    <xf numFmtId="0" fontId="12" fillId="2" borderId="75" xfId="4" applyFont="1" applyFill="1" applyBorder="1" applyAlignment="1" applyProtection="1">
      <alignment horizontal="center" vertical="center"/>
      <protection hidden="1"/>
    </xf>
    <xf numFmtId="0" fontId="12" fillId="2" borderId="10" xfId="4" applyFont="1" applyFill="1" applyBorder="1" applyAlignment="1" applyProtection="1">
      <alignment horizontal="center" vertical="center"/>
      <protection hidden="1"/>
    </xf>
    <xf numFmtId="0" fontId="12" fillId="2" borderId="11" xfId="4" applyFont="1" applyFill="1" applyBorder="1" applyAlignment="1" applyProtection="1">
      <alignment horizontal="center" vertical="center"/>
      <protection hidden="1"/>
    </xf>
    <xf numFmtId="0" fontId="12" fillId="2" borderId="78" xfId="4" applyFont="1" applyFill="1" applyBorder="1" applyAlignment="1" applyProtection="1">
      <alignment horizontal="center" vertical="center"/>
      <protection hidden="1"/>
    </xf>
    <xf numFmtId="183" fontId="12" fillId="3" borderId="96" xfId="4" applyNumberFormat="1" applyFont="1" applyFill="1" applyBorder="1" applyAlignment="1" applyProtection="1">
      <alignment horizontal="center" vertical="center" shrinkToFit="1"/>
      <protection hidden="1"/>
    </xf>
    <xf numFmtId="183" fontId="12" fillId="3" borderId="100" xfId="4" applyNumberFormat="1" applyFont="1" applyFill="1" applyBorder="1" applyAlignment="1" applyProtection="1">
      <alignment horizontal="center" vertical="center" shrinkToFit="1"/>
      <protection hidden="1"/>
    </xf>
    <xf numFmtId="183" fontId="12" fillId="34" borderId="96" xfId="4" applyNumberFormat="1" applyFont="1" applyFill="1" applyBorder="1" applyAlignment="1" applyProtection="1">
      <alignment horizontal="center" vertical="center" shrinkToFit="1"/>
      <protection hidden="1"/>
    </xf>
    <xf numFmtId="183" fontId="12" fillId="34" borderId="100" xfId="4" applyNumberFormat="1" applyFont="1" applyFill="1" applyBorder="1" applyAlignment="1" applyProtection="1">
      <alignment horizontal="center" vertical="center" shrinkToFit="1"/>
      <protection hidden="1"/>
    </xf>
    <xf numFmtId="177" fontId="12" fillId="39" borderId="86" xfId="4" applyNumberFormat="1" applyFont="1" applyFill="1" applyBorder="1" applyAlignment="1" applyProtection="1">
      <alignment horizontal="center" vertical="center" shrinkToFit="1"/>
      <protection hidden="1"/>
    </xf>
    <xf numFmtId="177" fontId="12" fillId="39" borderId="22" xfId="4" applyNumberFormat="1"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wrapText="1"/>
      <protection hidden="1"/>
    </xf>
    <xf numFmtId="183" fontId="12" fillId="33" borderId="62" xfId="4" applyNumberFormat="1" applyFont="1" applyFill="1" applyBorder="1" applyAlignment="1" applyProtection="1">
      <alignment horizontal="center" vertical="center" shrinkToFit="1"/>
      <protection hidden="1"/>
    </xf>
    <xf numFmtId="183" fontId="12" fillId="33" borderId="64" xfId="4" applyNumberFormat="1" applyFont="1" applyFill="1" applyBorder="1" applyAlignment="1" applyProtection="1">
      <alignment horizontal="center" vertical="center" shrinkToFit="1"/>
      <protection hidden="1"/>
    </xf>
    <xf numFmtId="177" fontId="12" fillId="33" borderId="86" xfId="4" applyNumberFormat="1" applyFont="1" applyFill="1" applyBorder="1" applyAlignment="1" applyProtection="1">
      <alignment horizontal="center" vertical="center" shrinkToFit="1"/>
      <protection hidden="1"/>
    </xf>
    <xf numFmtId="177" fontId="12" fillId="33" borderId="22" xfId="4" applyNumberFormat="1" applyFont="1" applyFill="1" applyBorder="1" applyAlignment="1" applyProtection="1">
      <alignment horizontal="center" vertical="center" shrinkToFit="1"/>
      <protection hidden="1"/>
    </xf>
    <xf numFmtId="0" fontId="12" fillId="2" borderId="14" xfId="4" applyFont="1" applyFill="1" applyBorder="1" applyAlignment="1" applyProtection="1">
      <alignment horizontal="center" vertical="center" wrapText="1"/>
      <protection hidden="1"/>
    </xf>
    <xf numFmtId="0" fontId="12" fillId="2" borderId="23" xfId="4" applyFont="1" applyFill="1" applyBorder="1" applyAlignment="1" applyProtection="1">
      <alignment horizontal="center" vertical="center" textRotation="255"/>
      <protection hidden="1"/>
    </xf>
    <xf numFmtId="0" fontId="12" fillId="2" borderId="70" xfId="4" applyFont="1" applyFill="1" applyBorder="1" applyAlignment="1" applyProtection="1">
      <alignment horizontal="center" vertical="center" textRotation="255"/>
      <protection hidden="1"/>
    </xf>
    <xf numFmtId="0" fontId="12" fillId="2" borderId="39" xfId="4" applyFont="1" applyFill="1" applyBorder="1" applyAlignment="1" applyProtection="1">
      <alignment horizontal="center" vertical="center" textRotation="255"/>
      <protection hidden="1"/>
    </xf>
    <xf numFmtId="0" fontId="12" fillId="2" borderId="0" xfId="4" applyFont="1" applyFill="1" applyAlignment="1" applyProtection="1">
      <alignment horizontal="center" vertical="center"/>
      <protection hidden="1"/>
    </xf>
    <xf numFmtId="0" fontId="12" fillId="2" borderId="75" xfId="4" applyFont="1" applyFill="1" applyBorder="1" applyAlignment="1" applyProtection="1">
      <alignment horizontal="center" vertical="center" wrapText="1"/>
      <protection hidden="1"/>
    </xf>
    <xf numFmtId="0" fontId="12" fillId="2" borderId="78" xfId="4" applyFont="1" applyFill="1" applyBorder="1" applyAlignment="1" applyProtection="1">
      <alignment horizontal="center" vertical="center" wrapText="1"/>
      <protection hidden="1"/>
    </xf>
    <xf numFmtId="0" fontId="12" fillId="2" borderId="23" xfId="4" applyFont="1" applyFill="1" applyBorder="1" applyAlignment="1" applyProtection="1">
      <alignment horizontal="center" vertical="center" textRotation="255" wrapText="1"/>
      <protection hidden="1"/>
    </xf>
    <xf numFmtId="0" fontId="12" fillId="2" borderId="70" xfId="4" applyFont="1" applyFill="1" applyBorder="1" applyAlignment="1" applyProtection="1">
      <alignment horizontal="center" vertical="center" textRotation="255" wrapText="1"/>
      <protection hidden="1"/>
    </xf>
    <xf numFmtId="0" fontId="12" fillId="2" borderId="39" xfId="4" applyFont="1" applyFill="1" applyBorder="1" applyAlignment="1" applyProtection="1">
      <alignment horizontal="center" vertical="center" textRotation="255" wrapText="1"/>
      <protection hidden="1"/>
    </xf>
    <xf numFmtId="0" fontId="12" fillId="2" borderId="9" xfId="4" applyFont="1" applyFill="1" applyBorder="1" applyAlignment="1" applyProtection="1">
      <alignment horizontal="center" vertical="center"/>
      <protection hidden="1"/>
    </xf>
    <xf numFmtId="0" fontId="12" fillId="3" borderId="84" xfId="4" applyFont="1" applyFill="1" applyBorder="1" applyAlignment="1" applyProtection="1">
      <alignment horizontal="center" vertical="center" textRotation="255" wrapText="1"/>
      <protection hidden="1"/>
    </xf>
    <xf numFmtId="0" fontId="12" fillId="3" borderId="69" xfId="4" applyFont="1" applyFill="1" applyBorder="1" applyAlignment="1" applyProtection="1">
      <alignment horizontal="center" vertical="center" textRotation="255" wrapText="1"/>
      <protection hidden="1"/>
    </xf>
    <xf numFmtId="0" fontId="12" fillId="3" borderId="63" xfId="4" applyFont="1" applyFill="1" applyBorder="1" applyAlignment="1" applyProtection="1">
      <alignment horizontal="center" vertical="center" textRotation="255" wrapText="1"/>
      <protection hidden="1"/>
    </xf>
    <xf numFmtId="0" fontId="12" fillId="2" borderId="28" xfId="4" applyFont="1" applyFill="1" applyBorder="1" applyAlignment="1" applyProtection="1">
      <alignment horizontal="center" vertical="center"/>
      <protection hidden="1"/>
    </xf>
    <xf numFmtId="0" fontId="12" fillId="2" borderId="29" xfId="4" applyFont="1" applyFill="1" applyBorder="1" applyAlignment="1" applyProtection="1">
      <alignment horizontal="center" vertical="center"/>
      <protection hidden="1"/>
    </xf>
    <xf numFmtId="0" fontId="12" fillId="3" borderId="86" xfId="4" applyFont="1" applyFill="1" applyBorder="1" applyAlignment="1" applyProtection="1">
      <alignment horizontal="center" vertical="center"/>
      <protection hidden="1"/>
    </xf>
    <xf numFmtId="0" fontId="12" fillId="3" borderId="22" xfId="4" applyFont="1" applyFill="1" applyBorder="1" applyAlignment="1" applyProtection="1">
      <alignment horizontal="center" vertical="center"/>
      <protection hidden="1"/>
    </xf>
    <xf numFmtId="180" fontId="12" fillId="33" borderId="86" xfId="4" applyNumberFormat="1" applyFont="1" applyFill="1" applyBorder="1" applyAlignment="1" applyProtection="1">
      <alignment horizontal="center" vertical="center" shrinkToFit="1"/>
      <protection hidden="1"/>
    </xf>
    <xf numFmtId="180" fontId="12" fillId="33" borderId="22" xfId="4" applyNumberFormat="1" applyFont="1" applyFill="1" applyBorder="1" applyAlignment="1" applyProtection="1">
      <alignment horizontal="center" vertical="center" shrinkToFit="1"/>
      <protection hidden="1"/>
    </xf>
    <xf numFmtId="180" fontId="12" fillId="39" borderId="86" xfId="4" applyNumberFormat="1" applyFont="1" applyFill="1" applyBorder="1" applyAlignment="1" applyProtection="1">
      <alignment horizontal="center" vertical="center" shrinkToFit="1"/>
      <protection hidden="1"/>
    </xf>
    <xf numFmtId="180" fontId="12" fillId="39" borderId="22" xfId="4" applyNumberFormat="1" applyFont="1" applyFill="1" applyBorder="1" applyAlignment="1" applyProtection="1">
      <alignment horizontal="center" vertical="center" shrinkToFit="1"/>
      <protection hidden="1"/>
    </xf>
    <xf numFmtId="184" fontId="12" fillId="33" borderId="62" xfId="4" applyNumberFormat="1" applyFont="1" applyFill="1" applyBorder="1" applyAlignment="1" applyProtection="1">
      <alignment horizontal="center" vertical="center" shrinkToFit="1"/>
      <protection hidden="1"/>
    </xf>
    <xf numFmtId="184" fontId="12" fillId="33" borderId="64" xfId="4" applyNumberFormat="1" applyFont="1" applyFill="1" applyBorder="1" applyAlignment="1" applyProtection="1">
      <alignment horizontal="center" vertical="center" shrinkToFit="1"/>
      <protection hidden="1"/>
    </xf>
    <xf numFmtId="178" fontId="12" fillId="34" borderId="96" xfId="4" applyNumberFormat="1" applyFont="1" applyFill="1" applyBorder="1" applyAlignment="1" applyProtection="1">
      <alignment horizontal="center" vertical="center" shrinkToFit="1"/>
      <protection hidden="1"/>
    </xf>
    <xf numFmtId="178" fontId="12" fillId="34" borderId="100" xfId="4" applyNumberFormat="1" applyFont="1" applyFill="1" applyBorder="1" applyAlignment="1" applyProtection="1">
      <alignment horizontal="center" vertical="center" shrinkToFit="1"/>
      <protection hidden="1"/>
    </xf>
    <xf numFmtId="178" fontId="12" fillId="3" borderId="96" xfId="4" applyNumberFormat="1" applyFont="1" applyFill="1" applyBorder="1" applyAlignment="1" applyProtection="1">
      <alignment horizontal="center" vertical="center" shrinkToFit="1"/>
      <protection hidden="1"/>
    </xf>
    <xf numFmtId="178" fontId="12" fillId="3" borderId="100" xfId="4" applyNumberFormat="1" applyFont="1" applyFill="1" applyBorder="1" applyAlignment="1" applyProtection="1">
      <alignment horizontal="center" vertical="center" shrinkToFit="1"/>
      <protection hidden="1"/>
    </xf>
    <xf numFmtId="0" fontId="12" fillId="2" borderId="49" xfId="4" applyFont="1" applyFill="1" applyBorder="1" applyAlignment="1" applyProtection="1">
      <alignment horizontal="center" vertical="center"/>
      <protection hidden="1"/>
    </xf>
    <xf numFmtId="0" fontId="12" fillId="2" borderId="48" xfId="4" applyFont="1" applyFill="1" applyBorder="1" applyAlignment="1" applyProtection="1">
      <alignment vertical="center"/>
      <protection hidden="1"/>
    </xf>
    <xf numFmtId="0" fontId="12" fillId="2" borderId="54" xfId="4" applyFont="1" applyFill="1" applyBorder="1" applyAlignment="1" applyProtection="1">
      <alignment horizontal="center" vertical="center"/>
      <protection hidden="1"/>
    </xf>
    <xf numFmtId="0" fontId="12" fillId="2" borderId="53" xfId="4" applyFont="1" applyFill="1" applyBorder="1" applyAlignment="1" applyProtection="1">
      <alignment horizontal="center" vertical="center"/>
      <protection hidden="1"/>
    </xf>
    <xf numFmtId="0" fontId="12" fillId="2" borderId="48" xfId="4" applyFont="1" applyFill="1" applyBorder="1" applyAlignment="1" applyProtection="1">
      <alignment horizontal="center" vertical="center"/>
      <protection hidden="1"/>
    </xf>
    <xf numFmtId="0" fontId="12" fillId="2" borderId="33" xfId="4" applyFont="1" applyFill="1" applyBorder="1" applyAlignment="1" applyProtection="1">
      <alignment horizontal="center" vertical="center" wrapText="1"/>
      <protection hidden="1"/>
    </xf>
    <xf numFmtId="0" fontId="12" fillId="2" borderId="79" xfId="4" applyFont="1" applyFill="1" applyBorder="1" applyAlignment="1" applyProtection="1">
      <alignment horizontal="center" vertical="center" wrapText="1"/>
      <protection hidden="1"/>
    </xf>
    <xf numFmtId="0" fontId="12" fillId="2" borderId="86" xfId="4" applyFont="1" applyFill="1" applyBorder="1" applyAlignment="1" applyProtection="1">
      <alignment vertical="center"/>
      <protection hidden="1"/>
    </xf>
    <xf numFmtId="0" fontId="12" fillId="2" borderId="22" xfId="4" applyFont="1" applyFill="1" applyBorder="1" applyAlignment="1" applyProtection="1">
      <alignment vertical="center"/>
      <protection hidden="1"/>
    </xf>
    <xf numFmtId="0" fontId="12" fillId="2" borderId="6" xfId="4" applyFont="1" applyFill="1" applyBorder="1" applyAlignment="1" applyProtection="1">
      <alignment vertical="center"/>
      <protection hidden="1"/>
    </xf>
    <xf numFmtId="0" fontId="12" fillId="2" borderId="31" xfId="4" applyFont="1" applyFill="1" applyBorder="1" applyAlignment="1" applyProtection="1">
      <alignment vertical="center"/>
      <protection hidden="1"/>
    </xf>
    <xf numFmtId="0" fontId="12" fillId="3" borderId="23" xfId="4" applyFont="1" applyFill="1" applyBorder="1" applyAlignment="1" applyProtection="1">
      <alignment horizontal="center" vertical="center" textRotation="255" wrapText="1"/>
      <protection hidden="1"/>
    </xf>
    <xf numFmtId="0" fontId="12" fillId="3" borderId="70" xfId="4" applyFont="1" applyFill="1" applyBorder="1" applyAlignment="1" applyProtection="1">
      <alignment horizontal="center" vertical="center" textRotation="255"/>
      <protection hidden="1"/>
    </xf>
    <xf numFmtId="0" fontId="12" fillId="2" borderId="1" xfId="4" applyFont="1" applyFill="1" applyBorder="1" applyAlignment="1" applyProtection="1">
      <alignment horizontal="center" vertical="center" wrapText="1"/>
      <protection hidden="1"/>
    </xf>
    <xf numFmtId="0" fontId="12" fillId="2" borderId="76" xfId="4" applyFont="1" applyFill="1" applyBorder="1" applyAlignment="1" applyProtection="1">
      <alignment vertical="center"/>
      <protection hidden="1"/>
    </xf>
    <xf numFmtId="0" fontId="12" fillId="2" borderId="9" xfId="4" applyFont="1" applyFill="1" applyBorder="1" applyAlignment="1" applyProtection="1">
      <alignment horizontal="center" vertical="center" textRotation="255" wrapText="1"/>
      <protection hidden="1"/>
    </xf>
    <xf numFmtId="0" fontId="12" fillId="2" borderId="10" xfId="4" applyFont="1" applyFill="1" applyBorder="1" applyAlignment="1" applyProtection="1">
      <alignment horizontal="center" vertical="center" textRotation="255" wrapText="1"/>
      <protection hidden="1"/>
    </xf>
    <xf numFmtId="0" fontId="12" fillId="2" borderId="6" xfId="4" applyFont="1" applyFill="1" applyBorder="1" applyAlignment="1" applyProtection="1">
      <alignment vertical="center" textRotation="255"/>
      <protection hidden="1"/>
    </xf>
    <xf numFmtId="0" fontId="12" fillId="2" borderId="57" xfId="4" applyFont="1" applyFill="1" applyBorder="1" applyAlignment="1" applyProtection="1">
      <alignment vertical="center" textRotation="255"/>
      <protection hidden="1"/>
    </xf>
    <xf numFmtId="0" fontId="12" fillId="2" borderId="1" xfId="4" applyFont="1" applyFill="1" applyBorder="1" applyAlignment="1" applyProtection="1">
      <alignment horizontal="center" vertical="center"/>
      <protection hidden="1"/>
    </xf>
    <xf numFmtId="0" fontId="12" fillId="2" borderId="86" xfId="4" applyFont="1" applyFill="1" applyBorder="1" applyAlignment="1" applyProtection="1">
      <alignment horizontal="center" vertical="center"/>
      <protection hidden="1"/>
    </xf>
    <xf numFmtId="0" fontId="12" fillId="2" borderId="21" xfId="4" applyFont="1" applyFill="1" applyBorder="1" applyAlignment="1" applyProtection="1">
      <alignment horizontal="center" vertical="center"/>
      <protection hidden="1"/>
    </xf>
    <xf numFmtId="0" fontId="12" fillId="2" borderId="22" xfId="4" applyFont="1" applyFill="1" applyBorder="1" applyAlignment="1" applyProtection="1">
      <alignment horizontal="center" vertical="center"/>
      <protection hidden="1"/>
    </xf>
    <xf numFmtId="0" fontId="12" fillId="2" borderId="18"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23" xfId="0" applyFont="1" applyFill="1" applyBorder="1" applyAlignment="1" applyProtection="1">
      <alignment vertical="center" textRotation="255"/>
      <protection hidden="1"/>
    </xf>
    <xf numFmtId="0" fontId="12" fillId="2" borderId="70" xfId="0" applyFont="1" applyFill="1" applyBorder="1" applyAlignment="1" applyProtection="1">
      <alignment vertical="center" textRotation="255"/>
      <protection hidden="1"/>
    </xf>
    <xf numFmtId="0" fontId="12" fillId="2" borderId="39" xfId="0" applyFont="1" applyFill="1" applyBorder="1" applyAlignment="1" applyProtection="1">
      <alignment vertical="center" textRotation="255"/>
      <protection hidden="1"/>
    </xf>
    <xf numFmtId="0" fontId="12" fillId="2" borderId="40" xfId="0" applyFont="1" applyFill="1" applyBorder="1" applyAlignment="1" applyProtection="1">
      <alignment vertical="center" wrapText="1"/>
      <protection hidden="1"/>
    </xf>
    <xf numFmtId="0" fontId="12" fillId="2" borderId="40" xfId="0" applyFont="1" applyFill="1" applyBorder="1" applyAlignment="1" applyProtection="1">
      <alignment horizontal="left" vertical="center" wrapText="1"/>
      <protection hidden="1"/>
    </xf>
    <xf numFmtId="0" fontId="12" fillId="2" borderId="13" xfId="0" applyFont="1" applyFill="1" applyBorder="1" applyAlignment="1" applyProtection="1">
      <alignment horizontal="left" vertical="center"/>
      <protection hidden="1"/>
    </xf>
    <xf numFmtId="0" fontId="12" fillId="2" borderId="15" xfId="0" applyFont="1" applyFill="1" applyBorder="1" applyAlignment="1" applyProtection="1">
      <alignment horizontal="left" vertical="center"/>
      <protection hidden="1"/>
    </xf>
    <xf numFmtId="0" fontId="12" fillId="2" borderId="9" xfId="0" applyFont="1" applyFill="1" applyBorder="1" applyAlignment="1" applyProtection="1">
      <alignment horizontal="left" vertical="center"/>
      <protection hidden="1"/>
    </xf>
    <xf numFmtId="0" fontId="12" fillId="2" borderId="8" xfId="0" applyFont="1" applyFill="1" applyBorder="1" applyAlignment="1" applyProtection="1">
      <alignment horizontal="left" vertical="center"/>
      <protection hidden="1"/>
    </xf>
    <xf numFmtId="0" fontId="12" fillId="2" borderId="10" xfId="0" applyFont="1" applyFill="1" applyBorder="1" applyAlignment="1" applyProtection="1">
      <alignment horizontal="left" vertical="center"/>
      <protection hidden="1"/>
    </xf>
    <xf numFmtId="0" fontId="12" fillId="2" borderId="1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wrapText="1"/>
      <protection hidden="1"/>
    </xf>
    <xf numFmtId="0" fontId="12" fillId="2" borderId="39" xfId="0" applyFont="1" applyFill="1" applyBorder="1" applyAlignment="1" applyProtection="1">
      <alignment horizontal="left" vertical="center" wrapText="1"/>
      <protection hidden="1"/>
    </xf>
    <xf numFmtId="0" fontId="12" fillId="2" borderId="13" xfId="0" applyFont="1" applyFill="1" applyBorder="1" applyAlignment="1" applyProtection="1">
      <alignment horizontal="left" vertical="center" wrapText="1"/>
      <protection hidden="1"/>
    </xf>
    <xf numFmtId="0" fontId="12" fillId="2" borderId="15" xfId="0" applyFont="1" applyFill="1" applyBorder="1" applyAlignment="1" applyProtection="1">
      <alignment horizontal="left" vertical="center" wrapText="1"/>
      <protection hidden="1"/>
    </xf>
    <xf numFmtId="0" fontId="12" fillId="2" borderId="9"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center" wrapText="1"/>
      <protection hidden="1"/>
    </xf>
    <xf numFmtId="0" fontId="11" fillId="4" borderId="0" xfId="0" applyNumberFormat="1" applyFont="1" applyFill="1" applyAlignment="1" applyProtection="1">
      <alignment horizontal="center" vertical="center" shrinkToFit="1"/>
    </xf>
    <xf numFmtId="0" fontId="11" fillId="4" borderId="0" xfId="0" applyNumberFormat="1" applyFont="1" applyFill="1" applyAlignment="1" applyProtection="1">
      <alignment horizontal="center" vertical="center" wrapText="1"/>
    </xf>
    <xf numFmtId="0" fontId="11" fillId="4" borderId="0" xfId="0" applyNumberFormat="1" applyFont="1" applyFill="1" applyAlignment="1" applyProtection="1">
      <alignment horizontal="left" vertical="center"/>
    </xf>
  </cellXfs>
  <cellStyles count="60">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パーセント 2" xfId="54" xr:uid="{00000000-0005-0000-0000-00001C000000}"/>
    <cellStyle name="メモ 2" xfId="8" xr:uid="{00000000-0005-0000-0000-00001D000000}"/>
    <cellStyle name="リンク セル 2" xfId="36" xr:uid="{00000000-0005-0000-0000-00001E000000}"/>
    <cellStyle name="悪い 2" xfId="37" xr:uid="{00000000-0005-0000-0000-00001F000000}"/>
    <cellStyle name="計算 2" xfId="38" xr:uid="{00000000-0005-0000-0000-000020000000}"/>
    <cellStyle name="警告文 2" xfId="39" xr:uid="{00000000-0005-0000-0000-000021000000}"/>
    <cellStyle name="桁区切り" xfId="1" builtinId="6"/>
    <cellStyle name="桁区切り 2" xfId="55" xr:uid="{00000000-0005-0000-0000-000023000000}"/>
    <cellStyle name="見出し 1 2" xfId="40" xr:uid="{00000000-0005-0000-0000-000024000000}"/>
    <cellStyle name="見出し 2 2" xfId="41" xr:uid="{00000000-0005-0000-0000-000025000000}"/>
    <cellStyle name="見出し 3 2" xfId="42" xr:uid="{00000000-0005-0000-0000-000026000000}"/>
    <cellStyle name="見出し 4 2" xfId="43" xr:uid="{00000000-0005-0000-0000-000027000000}"/>
    <cellStyle name="集計 2" xfId="44" xr:uid="{00000000-0005-0000-0000-000028000000}"/>
    <cellStyle name="出力 2" xfId="45" xr:uid="{00000000-0005-0000-0000-000029000000}"/>
    <cellStyle name="説明文 2" xfId="46" xr:uid="{00000000-0005-0000-0000-00002A000000}"/>
    <cellStyle name="入力 2" xfId="47" xr:uid="{00000000-0005-0000-0000-00002B000000}"/>
    <cellStyle name="標準" xfId="0" builtinId="0"/>
    <cellStyle name="標準 15" xfId="59" xr:uid="{00000000-0005-0000-0000-00002D000000}"/>
    <cellStyle name="標準 2" xfId="51" xr:uid="{00000000-0005-0000-0000-00002E000000}"/>
    <cellStyle name="標準 3" xfId="53" xr:uid="{00000000-0005-0000-0000-00002F000000}"/>
    <cellStyle name="標準 4" xfId="52" xr:uid="{00000000-0005-0000-0000-000030000000}"/>
    <cellStyle name="標準 5" xfId="57" xr:uid="{00000000-0005-0000-0000-000031000000}"/>
    <cellStyle name="標準 6" xfId="58" xr:uid="{00000000-0005-0000-0000-000032000000}"/>
    <cellStyle name="標準_★実績報告書　別添「合理的使用」記入例メニュー" xfId="2" xr:uid="{00000000-0005-0000-0000-000033000000}"/>
    <cellStyle name="標準_⑮自動車環境管理者選任・変更届 2001.8.23" xfId="56" xr:uid="{00000000-0005-0000-0000-000034000000}"/>
    <cellStyle name="標準_Book1" xfId="3" xr:uid="{00000000-0005-0000-0000-000035000000}"/>
    <cellStyle name="標準_Book1 2" xfId="6" xr:uid="{00000000-0005-0000-0000-000036000000}"/>
    <cellStyle name="標準_keikakusho18ver101" xfId="4" xr:uid="{00000000-0005-0000-0000-000037000000}"/>
    <cellStyle name="標準_yoshiki4 2" xfId="7" xr:uid="{00000000-0005-0000-0000-000038000000}"/>
    <cellStyle name="標準_コピー入力シート(E運行管理なし)" xfId="49" xr:uid="{00000000-0005-0000-0000-000039000000}"/>
    <cellStyle name="標準_マクロverkeikakusho18" xfId="5" xr:uid="{00000000-0005-0000-0000-00003A000000}"/>
    <cellStyle name="標準_排出係数" xfId="50" xr:uid="{00000000-0005-0000-0000-00003D000000}"/>
    <cellStyle name="良い 2" xfId="48" xr:uid="{00000000-0005-0000-0000-00003E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ont>
        <color auto="1"/>
      </font>
      <fill>
        <patternFill>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161925</xdr:rowOff>
    </xdr:from>
    <xdr:to>
      <xdr:col>3</xdr:col>
      <xdr:colOff>0</xdr:colOff>
      <xdr:row>9</xdr:row>
      <xdr:rowOff>215804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67150" y="1847850"/>
          <a:ext cx="0" cy="634904"/>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3</xdr:col>
      <xdr:colOff>0</xdr:colOff>
      <xdr:row>8</xdr:row>
      <xdr:rowOff>57150</xdr:rowOff>
    </xdr:from>
    <xdr:to>
      <xdr:col>3</xdr:col>
      <xdr:colOff>0</xdr:colOff>
      <xdr:row>9</xdr:row>
      <xdr:rowOff>47625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867150" y="2105025"/>
          <a:ext cx="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2</xdr:col>
      <xdr:colOff>3238500</xdr:colOff>
      <xdr:row>8</xdr:row>
      <xdr:rowOff>0</xdr:rowOff>
    </xdr:from>
    <xdr:to>
      <xdr:col>2</xdr:col>
      <xdr:colOff>3705225</xdr:colOff>
      <xdr:row>10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867150" y="204787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6</xdr:row>
      <xdr:rowOff>161925</xdr:rowOff>
    </xdr:from>
    <xdr:to>
      <xdr:col>3</xdr:col>
      <xdr:colOff>0</xdr:colOff>
      <xdr:row>9</xdr:row>
      <xdr:rowOff>215804</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867150" y="1847850"/>
          <a:ext cx="0" cy="634904"/>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3</xdr:col>
      <xdr:colOff>0</xdr:colOff>
      <xdr:row>8</xdr:row>
      <xdr:rowOff>57150</xdr:rowOff>
    </xdr:from>
    <xdr:to>
      <xdr:col>3</xdr:col>
      <xdr:colOff>0</xdr:colOff>
      <xdr:row>9</xdr:row>
      <xdr:rowOff>47625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867150" y="2105025"/>
          <a:ext cx="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2</xdr:col>
      <xdr:colOff>3238500</xdr:colOff>
      <xdr:row>8</xdr:row>
      <xdr:rowOff>0</xdr:rowOff>
    </xdr:from>
    <xdr:to>
      <xdr:col>2</xdr:col>
      <xdr:colOff>3705225</xdr:colOff>
      <xdr:row>10</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3867150" y="204787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396240</xdr:colOff>
      <xdr:row>3</xdr:row>
      <xdr:rowOff>60960</xdr:rowOff>
    </xdr:from>
    <xdr:to>
      <xdr:col>46</xdr:col>
      <xdr:colOff>160020</xdr:colOff>
      <xdr:row>11</xdr:row>
      <xdr:rowOff>456094</xdr:rowOff>
    </xdr:to>
    <xdr:pic>
      <xdr:nvPicPr>
        <xdr:cNvPr id="2" name="図 1">
          <a:extLst>
            <a:ext uri="{FF2B5EF4-FFF2-40B4-BE49-F238E27FC236}">
              <a16:creationId xmlns:a16="http://schemas.microsoft.com/office/drawing/2014/main" id="{666C92D4-ECF1-43E9-B346-7ECAA6BBB674}"/>
            </a:ext>
          </a:extLst>
        </xdr:cNvPr>
        <xdr:cNvPicPr>
          <a:picLocks noChangeAspect="1"/>
        </xdr:cNvPicPr>
      </xdr:nvPicPr>
      <xdr:blipFill>
        <a:blip xmlns:r="http://schemas.openxmlformats.org/officeDocument/2006/relationships" r:embed="rId1"/>
        <a:stretch>
          <a:fillRect/>
        </a:stretch>
      </xdr:blipFill>
      <xdr:spPr>
        <a:xfrm>
          <a:off x="6979920" y="632460"/>
          <a:ext cx="6347460" cy="34659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12</xdr:row>
      <xdr:rowOff>0</xdr:rowOff>
    </xdr:from>
    <xdr:ext cx="3960000" cy="1065091"/>
    <xdr:sp macro="" textlink="">
      <xdr:nvSpPr>
        <xdr:cNvPr id="2" name="テキスト ボックス 1">
          <a:extLst>
            <a:ext uri="{FF2B5EF4-FFF2-40B4-BE49-F238E27FC236}">
              <a16:creationId xmlns:a16="http://schemas.microsoft.com/office/drawing/2014/main" id="{8066ADFD-7FC7-4830-9AD6-4CDACB520C6B}"/>
            </a:ext>
          </a:extLst>
        </xdr:cNvPr>
        <xdr:cNvSpPr txBox="1"/>
      </xdr:nvSpPr>
      <xdr:spPr>
        <a:xfrm>
          <a:off x="952500" y="2057400"/>
          <a:ext cx="3960000" cy="1065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「機器の導入」　記載基準</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「３」　：</a:t>
          </a:r>
          <a:r>
            <a:rPr kumimoji="1" lang="en-US" altLang="ja-JP" sz="1100">
              <a:latin typeface="ＭＳ 明朝" panose="02020609040205080304" pitchFamily="17" charset="-128"/>
              <a:ea typeface="ＭＳ 明朝" panose="02020609040205080304" pitchFamily="17" charset="-128"/>
            </a:rPr>
            <a:t>2026</a:t>
          </a:r>
          <a:r>
            <a:rPr kumimoji="1" lang="ja-JP" altLang="en-US" sz="1100">
              <a:latin typeface="ＭＳ 明朝" panose="02020609040205080304" pitchFamily="17" charset="-128"/>
              <a:ea typeface="ＭＳ 明朝" panose="02020609040205080304" pitchFamily="17" charset="-128"/>
            </a:rPr>
            <a:t>年度末までに</a:t>
          </a:r>
          <a:r>
            <a:rPr kumimoji="1" lang="en-US" altLang="ja-JP" sz="1100">
              <a:latin typeface="ＭＳ 明朝" panose="02020609040205080304" pitchFamily="17" charset="-128"/>
              <a:ea typeface="ＭＳ 明朝" panose="02020609040205080304" pitchFamily="17" charset="-128"/>
            </a:rPr>
            <a:t>100</a:t>
          </a:r>
          <a:r>
            <a:rPr kumimoji="1" lang="ja-JP" altLang="en-US" sz="1100">
              <a:latin typeface="ＭＳ 明朝" panose="02020609040205080304" pitchFamily="17" charset="-128"/>
              <a:ea typeface="ＭＳ 明朝" panose="02020609040205080304" pitchFamily="17" charset="-128"/>
            </a:rPr>
            <a:t>％導入予定</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2026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ja-JP" sz="1100">
              <a:solidFill>
                <a:schemeClr val="dk1"/>
              </a:solidFill>
              <a:effectLst/>
              <a:latin typeface="+mn-lt"/>
              <a:ea typeface="+mn-ea"/>
              <a:cs typeface="+mn-cs"/>
            </a:rPr>
            <a:t>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までに</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以上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導入予定</a:t>
          </a:r>
          <a:endParaRPr lang="ja-JP" altLang="ja-JP">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「１」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2026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ja-JP" sz="1100">
              <a:solidFill>
                <a:schemeClr val="dk1"/>
              </a:solidFill>
              <a:effectLst/>
              <a:latin typeface="+mn-lt"/>
              <a:ea typeface="+mn-ea"/>
              <a:cs typeface="+mn-cs"/>
            </a:rPr>
            <a:t>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までに</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未満</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導入予定</a:t>
          </a:r>
          <a:endParaRPr lang="ja-JP" altLang="ja-JP">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「空欄」：導入計画なし</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5</xdr:col>
      <xdr:colOff>0</xdr:colOff>
      <xdr:row>4</xdr:row>
      <xdr:rowOff>0</xdr:rowOff>
    </xdr:from>
    <xdr:ext cx="3960000" cy="1255395"/>
    <xdr:sp macro="" textlink="">
      <xdr:nvSpPr>
        <xdr:cNvPr id="3" name="テキスト ボックス 2">
          <a:extLst>
            <a:ext uri="{FF2B5EF4-FFF2-40B4-BE49-F238E27FC236}">
              <a16:creationId xmlns:a16="http://schemas.microsoft.com/office/drawing/2014/main" id="{153E25DE-8264-48C3-819E-C12E4E79425F}"/>
            </a:ext>
          </a:extLst>
        </xdr:cNvPr>
        <xdr:cNvSpPr txBox="1"/>
      </xdr:nvSpPr>
      <xdr:spPr>
        <a:xfrm>
          <a:off x="952500" y="685800"/>
          <a:ext cx="3960000" cy="1255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「計画項目の有無」　記載基準　</a:t>
          </a:r>
          <a:r>
            <a:rPr kumimoji="1" lang="en-US" altLang="ja-JP" sz="1100" b="0">
              <a:latin typeface="ＭＳ 明朝" panose="02020609040205080304" pitchFamily="17" charset="-128"/>
              <a:ea typeface="ＭＳ 明朝" panose="02020609040205080304" pitchFamily="17" charset="-128"/>
            </a:rPr>
            <a:t>※</a:t>
          </a:r>
          <a:r>
            <a:rPr kumimoji="1" lang="ja-JP" altLang="en-US" sz="1100" b="0">
              <a:latin typeface="ＭＳ 明朝" panose="02020609040205080304" pitchFamily="17" charset="-128"/>
              <a:ea typeface="ＭＳ 明朝" panose="02020609040205080304" pitchFamily="17" charset="-128"/>
            </a:rPr>
            <a:t>「機器の導入」以外</a:t>
          </a:r>
          <a:endParaRPr kumimoji="1" lang="en-US" altLang="ja-JP" sz="1100" b="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「３」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既に計画内容を実施している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　：計画の内容に取り組んでいる場合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「１」　：計画しているが着手していない場合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「空欄」：計画等が無い場合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46"/>
  <sheetViews>
    <sheetView showGridLines="0" tabSelected="1" view="pageBreakPreview" zoomScaleNormal="100" zoomScaleSheetLayoutView="100" workbookViewId="0"/>
  </sheetViews>
  <sheetFormatPr defaultColWidth="2.44140625" defaultRowHeight="15" customHeight="1"/>
  <cols>
    <col min="1" max="1" width="2.44140625" style="58" customWidth="1"/>
    <col min="2" max="3" width="20" style="58" customWidth="1"/>
    <col min="4" max="4" width="24.109375" style="69" customWidth="1"/>
    <col min="5" max="5" width="21.6640625" style="69" bestFit="1" customWidth="1"/>
    <col min="6" max="6" width="2.44140625" style="69" customWidth="1"/>
  </cols>
  <sheetData>
    <row r="1" spans="1:6" ht="15" customHeight="1">
      <c r="A1" s="90"/>
      <c r="B1" s="91"/>
      <c r="C1" s="91"/>
      <c r="D1" s="91"/>
      <c r="E1" s="91"/>
      <c r="F1" s="92"/>
    </row>
    <row r="2" spans="1:6" ht="15" customHeight="1">
      <c r="A2" s="63"/>
      <c r="B2" s="84"/>
      <c r="C2" s="85"/>
      <c r="D2" s="93"/>
      <c r="E2" s="94"/>
      <c r="F2" s="74"/>
    </row>
    <row r="3" spans="1:6" ht="15" customHeight="1">
      <c r="A3" s="63"/>
      <c r="B3" s="84"/>
      <c r="C3" s="84"/>
      <c r="D3" s="73"/>
      <c r="E3" s="73"/>
      <c r="F3" s="74"/>
    </row>
    <row r="4" spans="1:6" ht="15" customHeight="1">
      <c r="A4" s="63"/>
      <c r="B4" s="595" t="s">
        <v>2534</v>
      </c>
      <c r="C4" s="595"/>
      <c r="D4" s="73"/>
      <c r="E4" s="73"/>
      <c r="F4" s="74"/>
    </row>
    <row r="5" spans="1:6" ht="15" customHeight="1">
      <c r="A5" s="63"/>
      <c r="B5" s="595"/>
      <c r="C5" s="595"/>
      <c r="D5" s="73"/>
      <c r="E5" s="73"/>
      <c r="F5" s="74"/>
    </row>
    <row r="6" spans="1:6" ht="15" customHeight="1">
      <c r="A6" s="63"/>
      <c r="B6" s="84"/>
      <c r="C6" s="84"/>
      <c r="D6" s="589"/>
      <c r="E6" s="590"/>
      <c r="F6" s="74"/>
    </row>
    <row r="7" spans="1:6" ht="15" customHeight="1">
      <c r="A7" s="63"/>
      <c r="B7" s="84"/>
      <c r="C7" s="95" t="s">
        <v>2535</v>
      </c>
      <c r="D7" s="591"/>
      <c r="E7" s="592"/>
      <c r="F7" s="74"/>
    </row>
    <row r="8" spans="1:6" ht="15" customHeight="1">
      <c r="A8" s="63"/>
      <c r="B8" s="84"/>
      <c r="C8" s="67"/>
      <c r="D8" s="589"/>
      <c r="E8" s="590"/>
      <c r="F8" s="74"/>
    </row>
    <row r="9" spans="1:6" ht="15" customHeight="1">
      <c r="A9" s="63"/>
      <c r="B9" s="84"/>
      <c r="C9" s="95" t="s">
        <v>2536</v>
      </c>
      <c r="D9" s="591"/>
      <c r="E9" s="592"/>
      <c r="F9" s="74"/>
    </row>
    <row r="10" spans="1:6" ht="15" customHeight="1">
      <c r="A10" s="63"/>
      <c r="B10" s="84"/>
      <c r="C10" s="67"/>
      <c r="D10" s="593"/>
      <c r="E10" s="594"/>
      <c r="F10" s="74"/>
    </row>
    <row r="11" spans="1:6" ht="15" customHeight="1">
      <c r="A11" s="63"/>
      <c r="B11" s="84"/>
      <c r="C11" s="84"/>
      <c r="D11" s="96" t="s">
        <v>2548</v>
      </c>
      <c r="E11" s="97"/>
      <c r="F11" s="74"/>
    </row>
    <row r="12" spans="1:6" ht="15" customHeight="1">
      <c r="A12" s="63"/>
      <c r="B12" s="84"/>
      <c r="C12" s="98"/>
      <c r="D12" s="97" t="s">
        <v>2547</v>
      </c>
      <c r="E12" s="97"/>
      <c r="F12" s="74"/>
    </row>
    <row r="13" spans="1:6" ht="15" customHeight="1">
      <c r="A13" s="63"/>
      <c r="B13" s="84"/>
      <c r="C13" s="98"/>
      <c r="D13" s="73"/>
      <c r="E13" s="73"/>
      <c r="F13" s="74"/>
    </row>
    <row r="14" spans="1:6" ht="15" customHeight="1">
      <c r="A14" s="63"/>
      <c r="B14" s="84"/>
      <c r="C14" s="84"/>
      <c r="D14" s="73"/>
      <c r="E14" s="73"/>
      <c r="F14" s="74"/>
    </row>
    <row r="15" spans="1:6" ht="15" customHeight="1">
      <c r="A15" s="63"/>
      <c r="B15" s="596" t="s">
        <v>2543</v>
      </c>
      <c r="C15" s="596"/>
      <c r="D15" s="596"/>
      <c r="E15" s="596"/>
      <c r="F15" s="74"/>
    </row>
    <row r="16" spans="1:6" ht="15" customHeight="1">
      <c r="A16" s="63"/>
      <c r="B16" s="596"/>
      <c r="C16" s="596"/>
      <c r="D16" s="596"/>
      <c r="E16" s="596"/>
      <c r="F16" s="74"/>
    </row>
    <row r="17" spans="1:6" ht="15" customHeight="1">
      <c r="A17" s="63"/>
      <c r="B17" s="596"/>
      <c r="C17" s="596"/>
      <c r="D17" s="596"/>
      <c r="E17" s="596"/>
      <c r="F17" s="99"/>
    </row>
    <row r="18" spans="1:6" ht="15" customHeight="1">
      <c r="A18" s="63"/>
      <c r="B18" s="84"/>
      <c r="C18" s="84"/>
      <c r="D18" s="84"/>
      <c r="E18" s="84"/>
      <c r="F18" s="99"/>
    </row>
    <row r="19" spans="1:6" ht="18" customHeight="1">
      <c r="A19" s="63"/>
      <c r="B19" s="587" t="s">
        <v>3111</v>
      </c>
      <c r="C19" s="587"/>
      <c r="D19" s="587"/>
      <c r="E19" s="587"/>
      <c r="F19" s="588"/>
    </row>
    <row r="20" spans="1:6" ht="18" customHeight="1">
      <c r="A20" s="63"/>
      <c r="B20" s="587"/>
      <c r="C20" s="587"/>
      <c r="D20" s="587"/>
      <c r="E20" s="587"/>
      <c r="F20" s="588"/>
    </row>
    <row r="21" spans="1:6" ht="9" customHeight="1">
      <c r="A21" s="63"/>
      <c r="B21" s="84"/>
      <c r="C21" s="84"/>
      <c r="D21" s="84"/>
      <c r="E21" s="84"/>
      <c r="F21" s="74"/>
    </row>
    <row r="22" spans="1:6" ht="45" customHeight="1">
      <c r="A22" s="68"/>
      <c r="B22" s="59" t="s">
        <v>2537</v>
      </c>
      <c r="C22" s="607"/>
      <c r="D22" s="608"/>
      <c r="E22" s="609"/>
      <c r="F22" s="74"/>
    </row>
    <row r="23" spans="1:6" ht="52.5" customHeight="1">
      <c r="A23" s="68"/>
      <c r="B23" s="60" t="s">
        <v>2545</v>
      </c>
      <c r="C23" s="610"/>
      <c r="D23" s="611"/>
      <c r="E23" s="612"/>
      <c r="F23" s="74"/>
    </row>
    <row r="24" spans="1:6" ht="30" customHeight="1">
      <c r="A24" s="68"/>
      <c r="B24" s="60" t="s">
        <v>2544</v>
      </c>
      <c r="C24" s="613" t="s">
        <v>2538</v>
      </c>
      <c r="D24" s="614"/>
      <c r="E24" s="615"/>
      <c r="F24" s="74"/>
    </row>
    <row r="25" spans="1:6" ht="44.25" customHeight="1">
      <c r="A25" s="68"/>
      <c r="B25" s="616" t="s">
        <v>2546</v>
      </c>
      <c r="C25" s="70" t="s">
        <v>3072</v>
      </c>
      <c r="D25" s="619" t="s">
        <v>3123</v>
      </c>
      <c r="E25" s="620"/>
      <c r="F25" s="74"/>
    </row>
    <row r="26" spans="1:6" ht="22.5" customHeight="1">
      <c r="A26" s="68"/>
      <c r="B26" s="617"/>
      <c r="C26" s="61" t="s">
        <v>2550</v>
      </c>
      <c r="D26" s="621"/>
      <c r="E26" s="622"/>
      <c r="F26" s="74"/>
    </row>
    <row r="27" spans="1:6" ht="22.5" customHeight="1">
      <c r="A27" s="68"/>
      <c r="B27" s="617"/>
      <c r="C27" s="61" t="s">
        <v>2539</v>
      </c>
      <c r="D27" s="621"/>
      <c r="E27" s="622"/>
      <c r="F27" s="74"/>
    </row>
    <row r="28" spans="1:6" ht="22.5" customHeight="1">
      <c r="A28" s="68"/>
      <c r="B28" s="617"/>
      <c r="C28" s="61" t="s">
        <v>2540</v>
      </c>
      <c r="D28" s="623"/>
      <c r="E28" s="624"/>
      <c r="F28" s="74"/>
    </row>
    <row r="29" spans="1:6" ht="22.5" customHeight="1">
      <c r="A29" s="68"/>
      <c r="B29" s="617"/>
      <c r="C29" s="603" t="s">
        <v>3073</v>
      </c>
      <c r="D29" s="605" t="s">
        <v>1886</v>
      </c>
      <c r="E29" s="606"/>
      <c r="F29" s="74"/>
    </row>
    <row r="30" spans="1:6" ht="33.75" customHeight="1">
      <c r="A30" s="68"/>
      <c r="B30" s="617"/>
      <c r="C30" s="604"/>
      <c r="D30" s="601" t="s">
        <v>3070</v>
      </c>
      <c r="E30" s="602"/>
      <c r="F30" s="74"/>
    </row>
    <row r="31" spans="1:6" ht="22.5" customHeight="1">
      <c r="A31" s="68"/>
      <c r="B31" s="617"/>
      <c r="C31" s="597" t="s">
        <v>3071</v>
      </c>
      <c r="D31" s="599" t="s">
        <v>1885</v>
      </c>
      <c r="E31" s="600"/>
      <c r="F31" s="74"/>
    </row>
    <row r="32" spans="1:6" ht="33.75" customHeight="1">
      <c r="A32" s="68"/>
      <c r="B32" s="618"/>
      <c r="C32" s="598"/>
      <c r="D32" s="601" t="s">
        <v>3070</v>
      </c>
      <c r="E32" s="602"/>
      <c r="F32" s="74"/>
    </row>
    <row r="33" spans="1:6" ht="15" customHeight="1">
      <c r="A33" s="68"/>
      <c r="B33" s="62" t="s">
        <v>2541</v>
      </c>
      <c r="C33" s="66"/>
      <c r="D33" s="71"/>
      <c r="E33" s="72"/>
      <c r="F33" s="74"/>
    </row>
    <row r="34" spans="1:6" ht="75" customHeight="1">
      <c r="A34" s="68"/>
      <c r="B34" s="82"/>
      <c r="C34" s="84"/>
      <c r="D34" s="83"/>
      <c r="E34" s="74"/>
      <c r="F34" s="74"/>
    </row>
    <row r="35" spans="1:6" ht="15" customHeight="1">
      <c r="A35" s="68"/>
      <c r="B35" s="64"/>
      <c r="C35" s="65"/>
      <c r="D35" s="75"/>
      <c r="E35" s="76"/>
      <c r="F35" s="74"/>
    </row>
    <row r="36" spans="1:6" ht="15" customHeight="1">
      <c r="A36" s="68"/>
      <c r="B36" s="67"/>
      <c r="C36" s="67"/>
      <c r="D36" s="73"/>
      <c r="E36" s="73"/>
      <c r="F36" s="74"/>
    </row>
    <row r="37" spans="1:6" ht="9.75" customHeight="1">
      <c r="A37" s="396"/>
      <c r="B37" s="396"/>
      <c r="C37" s="396"/>
      <c r="D37" s="397"/>
      <c r="E37" s="397"/>
      <c r="F37" s="397"/>
    </row>
    <row r="38" spans="1:6" ht="14.4">
      <c r="A38" s="398"/>
      <c r="B38" s="104" t="s">
        <v>2542</v>
      </c>
      <c r="C38" s="104"/>
      <c r="D38" s="104"/>
      <c r="E38" s="402"/>
      <c r="F38" s="399"/>
    </row>
    <row r="39" spans="1:6" ht="14.4">
      <c r="A39" s="398"/>
      <c r="B39" s="104" t="s">
        <v>3055</v>
      </c>
      <c r="C39" s="104"/>
      <c r="D39" s="104"/>
      <c r="E39" s="104"/>
      <c r="F39" s="399"/>
    </row>
    <row r="40" spans="1:6" ht="9.75" customHeight="1">
      <c r="A40" s="87"/>
      <c r="B40" s="400"/>
      <c r="C40" s="401"/>
      <c r="D40" s="399"/>
      <c r="E40" s="399"/>
      <c r="F40" s="399"/>
    </row>
    <row r="41" spans="1:6" ht="9.75" customHeight="1">
      <c r="A41" s="87"/>
      <c r="B41" s="400"/>
      <c r="C41" s="401"/>
      <c r="D41" s="399"/>
      <c r="E41" s="399"/>
      <c r="F41" s="399"/>
    </row>
    <row r="42" spans="1:6" ht="15" customHeight="1">
      <c r="B42" s="58" t="s">
        <v>3517</v>
      </c>
    </row>
    <row r="43" spans="1:6" ht="15" customHeight="1">
      <c r="B43" s="69"/>
    </row>
    <row r="44" spans="1:6" ht="15" customHeight="1">
      <c r="B44" s="86" t="s">
        <v>2556</v>
      </c>
      <c r="C44" s="87">
        <v>2022</v>
      </c>
      <c r="D44" s="88" t="s">
        <v>2552</v>
      </c>
    </row>
    <row r="45" spans="1:6" ht="15" customHeight="1">
      <c r="B45" s="86" t="s">
        <v>2560</v>
      </c>
      <c r="C45" s="87">
        <v>2024</v>
      </c>
      <c r="D45" s="88" t="s">
        <v>2552</v>
      </c>
    </row>
    <row r="46" spans="1:6" ht="15" customHeight="1">
      <c r="B46" s="86" t="s">
        <v>2551</v>
      </c>
      <c r="C46" s="87">
        <v>2024</v>
      </c>
      <c r="D46" s="88" t="s">
        <v>2552</v>
      </c>
    </row>
  </sheetData>
  <sheetProtection algorithmName="SHA-512" hashValue="WT4MbP3Rc+0d+qVi40PqTluueju5tviTDznso7Nxdc5Rsv59MPRX7MLZBsetJqoSLMNPlgCIeJl2NCDlNT63Uw==" saltValue="ICcm+WqpHC1sxYVam7qWNw==" spinCount="100000" sheet="1" autoFilter="0"/>
  <mergeCells count="22">
    <mergeCell ref="B4:C5"/>
    <mergeCell ref="B15:E17"/>
    <mergeCell ref="C31:C32"/>
    <mergeCell ref="D31:E31"/>
    <mergeCell ref="D32:E32"/>
    <mergeCell ref="C29:C30"/>
    <mergeCell ref="D29:E29"/>
    <mergeCell ref="D30:E30"/>
    <mergeCell ref="C22:E22"/>
    <mergeCell ref="C23:E23"/>
    <mergeCell ref="C24:E24"/>
    <mergeCell ref="B25:B32"/>
    <mergeCell ref="D25:E25"/>
    <mergeCell ref="D26:E26"/>
    <mergeCell ref="D27:E27"/>
    <mergeCell ref="D28:E28"/>
    <mergeCell ref="B19:F20"/>
    <mergeCell ref="D6:E6"/>
    <mergeCell ref="D7:E7"/>
    <mergeCell ref="D8:E8"/>
    <mergeCell ref="D9:E9"/>
    <mergeCell ref="D10:E10"/>
  </mergeCells>
  <phoneticPr fontId="9"/>
  <dataValidations count="1">
    <dataValidation type="date" allowBlank="1" showInputMessage="1" showErrorMessage="1" error="日付を入力してください。_x000a_（2022/4/1～2028/3/31）" sqref="E2" xr:uid="{00000000-0002-0000-0000-000000000000}">
      <formula1>44652</formula1>
      <formula2>46843</formula2>
    </dataValidation>
  </dataValidations>
  <printOptions horizontalCentered="1"/>
  <pageMargins left="0.78740157480314965" right="0.39370078740157483" top="0.59055118110236227" bottom="0.59055118110236227" header="0.39370078740157483" footer="0.39370078740157483"/>
  <pageSetup paperSize="9" scale="97" orientation="portrait" cellComments="asDisplayed" verticalDpi="300" r:id="rId1"/>
  <headerFooter alignWithMargins="0">
    <oddHeader>&amp;L&amp;"ＭＳ 明朝,標準"第６号様式（第１６条関係）</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2:AA54"/>
  <sheetViews>
    <sheetView showGridLines="0" view="pageBreakPreview" zoomScaleNormal="100" zoomScaleSheetLayoutView="100" workbookViewId="0"/>
  </sheetViews>
  <sheetFormatPr defaultColWidth="2.44140625" defaultRowHeight="15" customHeight="1"/>
  <cols>
    <col min="1" max="2" width="15" style="5" customWidth="1"/>
    <col min="3" max="9" width="8.88671875" style="5" customWidth="1"/>
    <col min="10" max="10" width="8.109375" style="169" hidden="1" customWidth="1"/>
    <col min="11" max="11" width="8.109375" style="169" customWidth="1"/>
    <col min="12" max="12" width="8.109375" style="5" customWidth="1"/>
    <col min="13" max="18" width="12.44140625" style="5" customWidth="1"/>
    <col min="19" max="22" width="8.109375" style="5" customWidth="1"/>
    <col min="23" max="23" width="23.88671875" style="5" hidden="1" customWidth="1"/>
    <col min="24" max="27" width="8.109375" style="5" hidden="1" customWidth="1"/>
    <col min="28" max="16384" width="2.44140625" style="5"/>
  </cols>
  <sheetData>
    <row r="2" spans="1:27" ht="15" customHeight="1">
      <c r="A2" s="302" t="s">
        <v>1339</v>
      </c>
    </row>
    <row r="3" spans="1:27" ht="7.5" customHeight="1">
      <c r="A3" s="885"/>
      <c r="B3" s="885"/>
      <c r="C3" s="885"/>
      <c r="D3" s="885"/>
      <c r="E3" s="885"/>
      <c r="F3" s="54"/>
      <c r="G3" s="726"/>
      <c r="H3" s="726"/>
      <c r="I3" s="169"/>
    </row>
    <row r="4" spans="1:27" ht="19.5" customHeight="1">
      <c r="A4" s="886" t="s">
        <v>3048</v>
      </c>
      <c r="B4" s="888" t="s">
        <v>1335</v>
      </c>
      <c r="C4" s="890" t="s">
        <v>1336</v>
      </c>
      <c r="D4" s="892" t="s">
        <v>2786</v>
      </c>
      <c r="E4" s="893"/>
      <c r="F4" s="893"/>
      <c r="G4" s="893"/>
      <c r="H4" s="894"/>
      <c r="I4" s="895" t="s">
        <v>1861</v>
      </c>
      <c r="J4" s="392" t="s">
        <v>3056</v>
      </c>
      <c r="L4" s="356"/>
      <c r="W4" s="356" t="s">
        <v>3012</v>
      </c>
    </row>
    <row r="5" spans="1:27" ht="19.5" customHeight="1">
      <c r="A5" s="887"/>
      <c r="B5" s="889"/>
      <c r="C5" s="891"/>
      <c r="D5" s="379">
        <f>提出書!$C$44</f>
        <v>2022</v>
      </c>
      <c r="E5" s="380">
        <f>提出書!$C$44+1</f>
        <v>2023</v>
      </c>
      <c r="F5" s="380">
        <f>提出書!$C$44+2</f>
        <v>2024</v>
      </c>
      <c r="G5" s="380">
        <f>提出書!$C$44+3</f>
        <v>2025</v>
      </c>
      <c r="H5" s="380">
        <f>提出書!$C$44+4</f>
        <v>2026</v>
      </c>
      <c r="I5" s="896"/>
      <c r="J5" s="169" t="s">
        <v>3068</v>
      </c>
      <c r="M5" s="163"/>
      <c r="N5" s="163"/>
      <c r="O5" s="163"/>
      <c r="P5" s="163"/>
      <c r="W5" s="312" t="s">
        <v>2839</v>
      </c>
      <c r="X5" s="312" t="s">
        <v>2811</v>
      </c>
      <c r="Y5" s="312" t="s">
        <v>1832</v>
      </c>
      <c r="Z5" s="312" t="s">
        <v>1833</v>
      </c>
      <c r="AA5" s="312" t="s">
        <v>1834</v>
      </c>
    </row>
    <row r="6" spans="1:27" ht="13.2" hidden="1" customHeight="1">
      <c r="A6" s="902" t="s">
        <v>3056</v>
      </c>
      <c r="B6" s="903"/>
      <c r="C6" s="381">
        <v>0</v>
      </c>
      <c r="D6" s="382">
        <v>3</v>
      </c>
      <c r="E6" s="383">
        <v>6</v>
      </c>
      <c r="F6" s="383">
        <v>9</v>
      </c>
      <c r="G6" s="383">
        <v>12</v>
      </c>
      <c r="H6" s="384">
        <v>15</v>
      </c>
      <c r="I6" s="381"/>
      <c r="J6" s="365" t="s">
        <v>3056</v>
      </c>
      <c r="M6" s="163"/>
      <c r="N6" s="163"/>
      <c r="O6" s="163"/>
      <c r="P6" s="163"/>
      <c r="W6" s="312"/>
      <c r="X6" s="312"/>
      <c r="Y6" s="312"/>
      <c r="Z6" s="312"/>
      <c r="AA6" s="312"/>
    </row>
    <row r="7" spans="1:27" ht="19.5" customHeight="1">
      <c r="A7" s="385" t="s">
        <v>1267</v>
      </c>
      <c r="B7" s="386" t="s">
        <v>2787</v>
      </c>
      <c r="C7" s="328">
        <f ca="1">OFFSET('点検表５，６作業シート'!$D$7,$J7,C$6)</f>
        <v>0</v>
      </c>
      <c r="D7" s="540"/>
      <c r="E7" s="518"/>
      <c r="F7" s="360">
        <f ca="1">OFFSET('点検表５，６作業シート'!$D$7,$J7,F$6)</f>
        <v>0</v>
      </c>
      <c r="G7" s="360">
        <f ca="1">OFFSET('点検表５，６作業シート'!$D$7,$J7,G$6)</f>
        <v>0</v>
      </c>
      <c r="H7" s="360">
        <f ca="1">OFFSET('点検表５，６作業シート'!$D$7,$J7,H$6)</f>
        <v>0</v>
      </c>
      <c r="I7" s="329"/>
      <c r="J7" s="169">
        <v>0</v>
      </c>
      <c r="L7" s="502"/>
      <c r="M7" s="798"/>
      <c r="N7" s="798"/>
      <c r="O7" s="798"/>
      <c r="P7" s="798"/>
      <c r="W7" s="173" t="s">
        <v>1809</v>
      </c>
      <c r="X7" s="173">
        <f>SUMIFS(点検表４!$AH$6:$AH$15292,点検表４!$AF$6:$AF$15292,TRUE,点検表４!$AE$6:AE$15292,FALSE,点検表４!$L$6:$L$15292,$W7)</f>
        <v>0</v>
      </c>
      <c r="Y7" s="174"/>
      <c r="Z7" s="174"/>
      <c r="AA7" s="174"/>
    </row>
    <row r="8" spans="1:27" ht="19.5" customHeight="1">
      <c r="A8" s="385" t="s">
        <v>2820</v>
      </c>
      <c r="B8" s="386" t="s">
        <v>2787</v>
      </c>
      <c r="C8" s="328">
        <f ca="1">OFFSET('点検表５，６作業シート'!$D$7,$J8,C$6)</f>
        <v>0</v>
      </c>
      <c r="D8" s="540"/>
      <c r="E8" s="518"/>
      <c r="F8" s="360">
        <f ca="1">OFFSET('点検表５，６作業シート'!$D$7,$J8,F$6)</f>
        <v>0</v>
      </c>
      <c r="G8" s="360">
        <f ca="1">OFFSET('点検表５，６作業シート'!$D$7,$J8,G$6)</f>
        <v>0</v>
      </c>
      <c r="H8" s="360">
        <f ca="1">OFFSET('点検表５，６作業シート'!$D$7,$J8,H$6)</f>
        <v>0</v>
      </c>
      <c r="I8" s="329"/>
      <c r="J8" s="169">
        <v>1</v>
      </c>
      <c r="L8" s="502"/>
      <c r="M8" s="503"/>
      <c r="N8" s="504"/>
      <c r="O8" s="503"/>
      <c r="P8" s="504"/>
      <c r="W8" s="173" t="s">
        <v>1830</v>
      </c>
      <c r="X8" s="173">
        <f>IF($W8&lt;&gt;"",SUMIFS(点検表４!$AH$6:$AH$15292,点検表４!$AF$6:$AF$15292,TRUE,点検表４!$AE$6:AE$15292,FALSE,点検表４!$L$6:$L$15292,$W8),0)</f>
        <v>0</v>
      </c>
      <c r="Y8" s="174"/>
      <c r="Z8" s="174"/>
      <c r="AA8" s="174"/>
    </row>
    <row r="9" spans="1:27" ht="19.5" customHeight="1">
      <c r="A9" s="898" t="s">
        <v>1325</v>
      </c>
      <c r="B9" s="387" t="s">
        <v>2788</v>
      </c>
      <c r="C9" s="330">
        <f>X9</f>
        <v>0</v>
      </c>
      <c r="D9" s="546"/>
      <c r="E9" s="547"/>
      <c r="F9" s="459"/>
      <c r="G9" s="459"/>
      <c r="H9" s="460"/>
      <c r="I9" s="331"/>
      <c r="L9" s="505"/>
      <c r="M9" s="516"/>
      <c r="N9" s="507"/>
      <c r="O9" s="516"/>
      <c r="P9" s="507"/>
      <c r="W9" s="173" t="s">
        <v>1829</v>
      </c>
      <c r="X9" s="173">
        <f>IF($W9&lt;&gt;"",SUMIFS(点検表４!$O$6:$O$15292,点検表４!$AF$6:$AF$15292,TRUE,点検表４!$AE$6:AE$15292,FALSE,点検表４!$L$6:$L$15292,$W9),0)</f>
        <v>0</v>
      </c>
      <c r="Y9" s="174"/>
      <c r="Z9" s="174"/>
      <c r="AA9" s="174"/>
    </row>
    <row r="10" spans="1:27" ht="19.5" customHeight="1">
      <c r="A10" s="898"/>
      <c r="B10" s="387" t="s">
        <v>3173</v>
      </c>
      <c r="C10" s="332">
        <f>X10/Y10</f>
        <v>0</v>
      </c>
      <c r="D10" s="548"/>
      <c r="E10" s="549"/>
      <c r="F10" s="461"/>
      <c r="G10" s="461"/>
      <c r="H10" s="462"/>
      <c r="I10" s="333"/>
      <c r="L10" s="505"/>
      <c r="M10" s="516"/>
      <c r="N10" s="507"/>
      <c r="O10" s="516"/>
      <c r="P10" s="507"/>
      <c r="W10" s="173" t="s">
        <v>1829</v>
      </c>
      <c r="X10" s="173">
        <f>IF($W10&lt;&gt;"",SUMIFS(点検表４!$P$6:$P$15292,点検表４!$AF$6:$AF$15292,TRUE,点検表４!$AE$6:AE$15292,FALSE,点検表４!$L$6:$L$15292,$W10),0)</f>
        <v>0</v>
      </c>
      <c r="Y10" s="173">
        <v>1000</v>
      </c>
      <c r="Z10" s="174"/>
      <c r="AA10" s="174"/>
    </row>
    <row r="11" spans="1:27" ht="19.5" customHeight="1">
      <c r="A11" s="898"/>
      <c r="B11" s="388" t="s">
        <v>2787</v>
      </c>
      <c r="C11" s="334">
        <f ca="1">OFFSET('点検表５，６作業シート'!$D$7,$J11,C$6)</f>
        <v>0</v>
      </c>
      <c r="D11" s="541"/>
      <c r="E11" s="519"/>
      <c r="F11" s="359">
        <f ca="1">OFFSET('点検表５，６作業シート'!$D$7,$J11,F$6)</f>
        <v>0</v>
      </c>
      <c r="G11" s="359">
        <f ca="1">OFFSET('点検表５，６作業シート'!$D$7,$J11,G$6)</f>
        <v>0</v>
      </c>
      <c r="H11" s="361">
        <f ca="1">OFFSET('点検表５，６作業シート'!$D$7,$J11,H$6)</f>
        <v>0</v>
      </c>
      <c r="I11" s="358"/>
      <c r="J11" s="169">
        <v>2</v>
      </c>
      <c r="L11" s="505"/>
      <c r="M11" s="509"/>
      <c r="N11" s="507"/>
      <c r="O11" s="509"/>
      <c r="P11" s="507"/>
      <c r="W11" s="173" t="s">
        <v>1317</v>
      </c>
      <c r="X11" s="173">
        <f>IF($W11&lt;&gt;"",SUMIFS(点検表４!$AH$6:$AH$15292,点検表４!$AF$6:$AF$15292,TRUE,点検表４!$AE$6:AE$15292,FALSE,点検表４!$L$6:$L$15292,$W11),0)</f>
        <v>0</v>
      </c>
      <c r="Y11" s="174"/>
      <c r="Z11" s="174"/>
      <c r="AA11" s="174"/>
    </row>
    <row r="12" spans="1:27" ht="19.5" customHeight="1">
      <c r="A12" s="877" t="s">
        <v>2789</v>
      </c>
      <c r="B12" s="878"/>
      <c r="C12" s="336">
        <f t="shared" ref="C12:H12" si="0">$Z12*C10/$AA12</f>
        <v>0</v>
      </c>
      <c r="D12" s="520"/>
      <c r="E12" s="538"/>
      <c r="F12" s="337">
        <f t="shared" si="0"/>
        <v>0</v>
      </c>
      <c r="G12" s="337">
        <f t="shared" si="0"/>
        <v>0</v>
      </c>
      <c r="H12" s="338">
        <f t="shared" si="0"/>
        <v>0</v>
      </c>
      <c r="I12" s="339"/>
      <c r="L12" s="505"/>
      <c r="M12" s="509"/>
      <c r="N12" s="507"/>
      <c r="O12" s="509"/>
      <c r="P12" s="507"/>
      <c r="W12" s="173" t="s">
        <v>1829</v>
      </c>
      <c r="X12" s="174"/>
      <c r="Y12" s="174"/>
      <c r="Z12" s="173">
        <f>VLOOKUP(W12,点検表４リスト用!$L$2:$N$11,3,FALSE)</f>
        <v>2.3199999999999998</v>
      </c>
      <c r="AA12" s="173">
        <v>1</v>
      </c>
    </row>
    <row r="13" spans="1:27" ht="19.5" customHeight="1">
      <c r="A13" s="879" t="s">
        <v>2819</v>
      </c>
      <c r="B13" s="387" t="s">
        <v>1269</v>
      </c>
      <c r="C13" s="330">
        <f>X13</f>
        <v>0</v>
      </c>
      <c r="D13" s="546"/>
      <c r="E13" s="547"/>
      <c r="F13" s="459"/>
      <c r="G13" s="459"/>
      <c r="H13" s="460"/>
      <c r="I13" s="331"/>
      <c r="L13" s="505"/>
      <c r="M13" s="509"/>
      <c r="N13" s="507"/>
      <c r="O13" s="509"/>
      <c r="P13" s="507"/>
      <c r="W13" s="173" t="s">
        <v>3059</v>
      </c>
      <c r="X13" s="173">
        <f>IF($W13&lt;&gt;"",SUMIFS(点検表４!$O$6:$O$15292,点検表４!$AF$6:$AF$15292,TRUE,点検表４!$AE$6:AE$15292,FALSE,点検表４!$L$6:$L$15292,$W13),0)</f>
        <v>0</v>
      </c>
      <c r="Y13" s="174"/>
      <c r="Z13" s="174"/>
      <c r="AA13" s="174"/>
    </row>
    <row r="14" spans="1:27" ht="19.5" customHeight="1">
      <c r="A14" s="900"/>
      <c r="B14" s="387" t="s">
        <v>3174</v>
      </c>
      <c r="C14" s="332">
        <f>X14/Y14</f>
        <v>0</v>
      </c>
      <c r="D14" s="548"/>
      <c r="E14" s="549"/>
      <c r="F14" s="461"/>
      <c r="G14" s="461"/>
      <c r="H14" s="462"/>
      <c r="I14" s="333"/>
      <c r="W14" s="173" t="s">
        <v>1821</v>
      </c>
      <c r="X14" s="173">
        <f>IF($W14&lt;&gt;"",SUMIFS(点検表４!$P$6:$P$15292,点検表４!$AF$6:$AF$15292,TRUE,点検表４!$AE$6:AE$15292,FALSE,点検表４!$L$6:$L$15292,$W14),0)</f>
        <v>0</v>
      </c>
      <c r="Y14" s="173">
        <v>1000</v>
      </c>
      <c r="Z14" s="174"/>
      <c r="AA14" s="174"/>
    </row>
    <row r="15" spans="1:27" ht="19.5" customHeight="1">
      <c r="A15" s="901"/>
      <c r="B15" s="388" t="s">
        <v>2787</v>
      </c>
      <c r="C15" s="334">
        <f ca="1">OFFSET('点検表５，６作業シート'!$D$7,$J15,C$6)</f>
        <v>0</v>
      </c>
      <c r="D15" s="541"/>
      <c r="E15" s="519"/>
      <c r="F15" s="359">
        <f ca="1">OFFSET('点検表５，６作業シート'!$D$7,$J15,F$6)</f>
        <v>0</v>
      </c>
      <c r="G15" s="359">
        <f ca="1">OFFSET('点検表５，６作業シート'!$D$7,$J15,G$6)</f>
        <v>0</v>
      </c>
      <c r="H15" s="361">
        <f ca="1">OFFSET('点検表５，６作業シート'!$D$7,$J15,H$6)</f>
        <v>0</v>
      </c>
      <c r="I15" s="335"/>
      <c r="J15" s="169">
        <v>3</v>
      </c>
      <c r="L15" s="163"/>
      <c r="M15" s="163"/>
      <c r="N15" s="163"/>
      <c r="O15" s="163"/>
      <c r="P15" s="163"/>
      <c r="Q15" s="163"/>
      <c r="R15" s="163"/>
      <c r="W15" s="173" t="s">
        <v>1821</v>
      </c>
      <c r="X15" s="173">
        <f>IF($W15&lt;&gt;"",SUMIFS(点検表４!$AH$6:$AH$15292,点検表４!$AF$6:$AF$15292,TRUE,点検表４!$AE$6:AE$15292,FALSE,点検表４!$L$6:$L$15292,$W15),0)</f>
        <v>0</v>
      </c>
      <c r="Y15" s="174"/>
      <c r="Z15" s="174"/>
      <c r="AA15" s="174"/>
    </row>
    <row r="16" spans="1:27" ht="19.5" customHeight="1">
      <c r="A16" s="877" t="s">
        <v>2789</v>
      </c>
      <c r="B16" s="878"/>
      <c r="C16" s="336">
        <f t="shared" ref="C16:H16" si="1">$Z16*C14/$AA16</f>
        <v>0</v>
      </c>
      <c r="D16" s="520"/>
      <c r="E16" s="538"/>
      <c r="F16" s="337">
        <f t="shared" si="1"/>
        <v>0</v>
      </c>
      <c r="G16" s="337">
        <f t="shared" si="1"/>
        <v>0</v>
      </c>
      <c r="H16" s="338">
        <f t="shared" si="1"/>
        <v>0</v>
      </c>
      <c r="I16" s="339"/>
      <c r="L16" s="871"/>
      <c r="M16" s="871"/>
      <c r="N16" s="871"/>
      <c r="O16" s="871"/>
      <c r="P16" s="49"/>
      <c r="Q16" s="49"/>
      <c r="R16" s="49"/>
      <c r="W16" s="173" t="s">
        <v>1821</v>
      </c>
      <c r="X16" s="174"/>
      <c r="Y16" s="174"/>
      <c r="Z16" s="173">
        <f>VLOOKUP(W16,点検表４リスト用!$L$2:$N$11,3,FALSE)</f>
        <v>1.71</v>
      </c>
      <c r="AA16" s="173">
        <v>1</v>
      </c>
    </row>
    <row r="17" spans="1:27" ht="19.5" customHeight="1">
      <c r="A17" s="879" t="s">
        <v>2818</v>
      </c>
      <c r="B17" s="387" t="s">
        <v>2788</v>
      </c>
      <c r="C17" s="330">
        <f>X17</f>
        <v>0</v>
      </c>
      <c r="D17" s="546"/>
      <c r="E17" s="547"/>
      <c r="F17" s="459"/>
      <c r="G17" s="459"/>
      <c r="H17" s="460"/>
      <c r="I17" s="331"/>
      <c r="L17" s="771"/>
      <c r="M17" s="771"/>
      <c r="N17" s="771"/>
      <c r="O17" s="771"/>
      <c r="P17" s="513"/>
      <c r="Q17" s="517"/>
      <c r="R17" s="513"/>
      <c r="W17" s="173" t="s">
        <v>1827</v>
      </c>
      <c r="X17" s="173">
        <f>IF($W17&lt;&gt;"",SUMIFS(点検表４!$O$6:$O$15292,点検表４!$AF$6:$AF$15292,TRUE,点検表４!$AE$6:AE$15292,FALSE,点検表４!$L$6:$L$15292,$W17),0)</f>
        <v>0</v>
      </c>
      <c r="Y17" s="174"/>
      <c r="Z17" s="174"/>
      <c r="AA17" s="174"/>
    </row>
    <row r="18" spans="1:27" ht="19.5" customHeight="1">
      <c r="A18" s="880"/>
      <c r="B18" s="387" t="s">
        <v>3173</v>
      </c>
      <c r="C18" s="332">
        <f>X18/Y18</f>
        <v>0</v>
      </c>
      <c r="D18" s="548"/>
      <c r="E18" s="549"/>
      <c r="F18" s="461"/>
      <c r="G18" s="461"/>
      <c r="H18" s="462"/>
      <c r="I18" s="333"/>
      <c r="L18" s="872"/>
      <c r="M18" s="872"/>
      <c r="N18" s="872"/>
      <c r="O18" s="872"/>
      <c r="P18" s="515"/>
      <c r="Q18" s="515"/>
      <c r="R18" s="515"/>
      <c r="W18" s="173" t="s">
        <v>1827</v>
      </c>
      <c r="X18" s="173">
        <f>IF($W18&lt;&gt;"",SUMIFS(点検表４!$P$6:$P$15292,点検表４!$AF$6:$AF$15292,TRUE,点検表４!$AE$6:AE$15292,FALSE,点検表４!$L$6:$L$15292,$W18),0)</f>
        <v>0</v>
      </c>
      <c r="Y18" s="173">
        <v>1000</v>
      </c>
      <c r="Z18" s="174"/>
      <c r="AA18" s="174"/>
    </row>
    <row r="19" spans="1:27" ht="19.5" customHeight="1">
      <c r="A19" s="881"/>
      <c r="B19" s="388" t="s">
        <v>2787</v>
      </c>
      <c r="C19" s="334">
        <f ca="1">OFFSET('点検表５，６作業シート'!$D$7,$J19,C$6)</f>
        <v>0</v>
      </c>
      <c r="D19" s="541"/>
      <c r="E19" s="519"/>
      <c r="F19" s="359">
        <f ca="1">OFFSET('点検表５，６作業シート'!$D$7,$J19,F$6)</f>
        <v>0</v>
      </c>
      <c r="G19" s="359">
        <f ca="1">OFFSET('点検表５，６作業シート'!$D$7,$J19,G$6)</f>
        <v>0</v>
      </c>
      <c r="H19" s="361">
        <f ca="1">OFFSET('点検表５，６作業シート'!$D$7,$J19,H$6)</f>
        <v>0</v>
      </c>
      <c r="I19" s="335"/>
      <c r="J19" s="169">
        <v>4</v>
      </c>
      <c r="L19" s="771"/>
      <c r="M19" s="771"/>
      <c r="N19" s="771"/>
      <c r="O19" s="771"/>
      <c r="P19" s="515"/>
      <c r="Q19" s="515"/>
      <c r="R19" s="515"/>
      <c r="W19" s="173" t="s">
        <v>1827</v>
      </c>
      <c r="X19" s="173">
        <f>IF($W19&lt;&gt;"",SUMIFS(点検表４!$AH$6:$AH$15292,点検表４!$AF$6:$AF$15292,TRUE,点検表４!$AE$6:AE$15292,FALSE,点検表４!$L$6:$L$15292,$W19),0)</f>
        <v>0</v>
      </c>
      <c r="Y19" s="174"/>
      <c r="Z19" s="174"/>
      <c r="AA19" s="174"/>
    </row>
    <row r="20" spans="1:27" ht="19.5" customHeight="1">
      <c r="A20" s="877" t="s">
        <v>2789</v>
      </c>
      <c r="B20" s="878"/>
      <c r="C20" s="336">
        <f t="shared" ref="C20:H20" si="2">$Z20*C18/$AA20</f>
        <v>0</v>
      </c>
      <c r="D20" s="520"/>
      <c r="E20" s="538"/>
      <c r="F20" s="337">
        <f t="shared" si="2"/>
        <v>0</v>
      </c>
      <c r="G20" s="337">
        <f t="shared" si="2"/>
        <v>0</v>
      </c>
      <c r="H20" s="338">
        <f t="shared" si="2"/>
        <v>0</v>
      </c>
      <c r="I20" s="339"/>
      <c r="W20" s="173" t="s">
        <v>1827</v>
      </c>
      <c r="X20" s="174"/>
      <c r="Y20" s="174"/>
      <c r="Z20" s="173">
        <f>VLOOKUP(W20,点検表４リスト用!$L$2:$N$11,3,FALSE)</f>
        <v>2.3199999999999998</v>
      </c>
      <c r="AA20" s="173">
        <v>1</v>
      </c>
    </row>
    <row r="21" spans="1:27" ht="19.5" customHeight="1">
      <c r="A21" s="879" t="s">
        <v>3175</v>
      </c>
      <c r="B21" s="387" t="s">
        <v>2788</v>
      </c>
      <c r="C21" s="330">
        <f>X21</f>
        <v>0</v>
      </c>
      <c r="D21" s="546"/>
      <c r="E21" s="547"/>
      <c r="F21" s="459"/>
      <c r="G21" s="459"/>
      <c r="H21" s="460"/>
      <c r="I21" s="331"/>
      <c r="W21" s="173" t="s">
        <v>1828</v>
      </c>
      <c r="X21" s="173">
        <f>IF($W21&lt;&gt;"",SUMIFS(点検表４!$O$6:$O$15292,点検表４!$AF$6:$AF$15292,TRUE,点検表４!$AE$6:AE$15292,FALSE,点検表４!$L$6:$L$15292,$W21),0)</f>
        <v>0</v>
      </c>
      <c r="Y21" s="174"/>
      <c r="Z21" s="174"/>
      <c r="AA21" s="174"/>
    </row>
    <row r="22" spans="1:27" ht="19.5" customHeight="1">
      <c r="A22" s="880"/>
      <c r="B22" s="387" t="s">
        <v>3176</v>
      </c>
      <c r="C22" s="332">
        <f>X22/Y22</f>
        <v>0</v>
      </c>
      <c r="D22" s="548"/>
      <c r="E22" s="549"/>
      <c r="F22" s="461"/>
      <c r="G22" s="461"/>
      <c r="H22" s="462"/>
      <c r="I22" s="333"/>
      <c r="W22" s="173" t="s">
        <v>1828</v>
      </c>
      <c r="X22" s="173">
        <f>IF($W22&lt;&gt;"",SUMIFS(点検表４!$P$6:$P$15292,点検表４!$AF$6:$AF$15292,TRUE,点検表４!$AE$6:AE$15292,FALSE,点検表４!$L$6:$L$15292,$W22),0)</f>
        <v>0</v>
      </c>
      <c r="Y22" s="173">
        <v>1000</v>
      </c>
      <c r="Z22" s="174"/>
      <c r="AA22" s="174"/>
    </row>
    <row r="23" spans="1:27" ht="19.5" customHeight="1">
      <c r="A23" s="881"/>
      <c r="B23" s="388" t="s">
        <v>2787</v>
      </c>
      <c r="C23" s="334">
        <f ca="1">OFFSET('点検表５，６作業シート'!$D$7,$J23,C$6)</f>
        <v>0</v>
      </c>
      <c r="D23" s="541"/>
      <c r="E23" s="519"/>
      <c r="F23" s="359">
        <f ca="1">OFFSET('点検表５，６作業シート'!$D$7,$J23,F$6)</f>
        <v>0</v>
      </c>
      <c r="G23" s="359">
        <f ca="1">OFFSET('点検表５，６作業シート'!$D$7,$J23,G$6)</f>
        <v>0</v>
      </c>
      <c r="H23" s="361">
        <f ca="1">OFFSET('点検表５，６作業シート'!$D$7,$J23,H$6)</f>
        <v>0</v>
      </c>
      <c r="I23" s="335"/>
      <c r="J23" s="169">
        <v>5</v>
      </c>
      <c r="W23" s="173" t="s">
        <v>1828</v>
      </c>
      <c r="X23" s="173">
        <f>IF($W23&lt;&gt;"",SUMIFS(点検表４!$AH$6:$AH$15292,点検表４!$AF$6:$AF$15292,TRUE,点検表４!$AE$6:AE$15292,FALSE,点検表４!$L$6:$L$15292,$W23),0)</f>
        <v>0</v>
      </c>
      <c r="Y23" s="174"/>
      <c r="Z23" s="174"/>
      <c r="AA23" s="174"/>
    </row>
    <row r="24" spans="1:27" ht="19.5" customHeight="1">
      <c r="A24" s="877" t="s">
        <v>2789</v>
      </c>
      <c r="B24" s="878"/>
      <c r="C24" s="336">
        <f t="shared" ref="C24:H24" si="3">$Z24*C22/$AA24</f>
        <v>0</v>
      </c>
      <c r="D24" s="520"/>
      <c r="E24" s="538"/>
      <c r="F24" s="337">
        <f t="shared" si="3"/>
        <v>0</v>
      </c>
      <c r="G24" s="337">
        <f t="shared" si="3"/>
        <v>0</v>
      </c>
      <c r="H24" s="338">
        <f t="shared" si="3"/>
        <v>0</v>
      </c>
      <c r="I24" s="339"/>
      <c r="W24" s="173" t="s">
        <v>1828</v>
      </c>
      <c r="X24" s="174"/>
      <c r="Y24" s="174"/>
      <c r="Z24" s="173">
        <f>VLOOKUP(W24,点検表４リスト用!$L$2:$N$11,3,FALSE)</f>
        <v>2.58</v>
      </c>
      <c r="AA24" s="173">
        <v>1</v>
      </c>
    </row>
    <row r="25" spans="1:27" ht="19.5" customHeight="1">
      <c r="A25" s="897" t="s">
        <v>3057</v>
      </c>
      <c r="B25" s="387" t="s">
        <v>1269</v>
      </c>
      <c r="C25" s="330">
        <f>X25</f>
        <v>0</v>
      </c>
      <c r="D25" s="546"/>
      <c r="E25" s="547"/>
      <c r="F25" s="459"/>
      <c r="G25" s="459"/>
      <c r="H25" s="460"/>
      <c r="I25" s="331"/>
      <c r="W25" s="173" t="s">
        <v>3061</v>
      </c>
      <c r="X25" s="173">
        <f>IF($W25&lt;&gt;"",SUMIFS(点検表４!$O$6:$O$15292,点検表４!$AF$6:$AF$15292,TRUE,点検表４!$AE$6:AE$15292,FALSE,点検表４!$L$6:$L$15292,$W25),0)</f>
        <v>0</v>
      </c>
      <c r="Y25" s="174"/>
      <c r="Z25" s="174"/>
      <c r="AA25" s="174"/>
    </row>
    <row r="26" spans="1:27" ht="19.5" customHeight="1">
      <c r="A26" s="898"/>
      <c r="B26" s="387" t="s">
        <v>3177</v>
      </c>
      <c r="C26" s="332">
        <f>X26/Y26</f>
        <v>0</v>
      </c>
      <c r="D26" s="548"/>
      <c r="E26" s="549"/>
      <c r="F26" s="461"/>
      <c r="G26" s="461"/>
      <c r="H26" s="462"/>
      <c r="I26" s="333"/>
      <c r="W26" s="173" t="s">
        <v>1820</v>
      </c>
      <c r="X26" s="173">
        <f>IF($W26&lt;&gt;"",SUMIFS(点検表４!$P$6:$P$15292,点検表４!$AF$6:$AF$15292,TRUE,点検表４!$AE$6:AE$15292,FALSE,点検表４!$L$6:$L$15292,$W26),0)</f>
        <v>0</v>
      </c>
      <c r="Y26" s="173">
        <v>100</v>
      </c>
      <c r="Z26" s="174"/>
      <c r="AA26" s="174"/>
    </row>
    <row r="27" spans="1:27" ht="19.5" customHeight="1">
      <c r="A27" s="899"/>
      <c r="B27" s="389" t="s">
        <v>2787</v>
      </c>
      <c r="C27" s="334">
        <f ca="1">OFFSET('点検表５，６作業シート'!$D$7,$J27,C$6)</f>
        <v>0</v>
      </c>
      <c r="D27" s="541"/>
      <c r="E27" s="519"/>
      <c r="F27" s="359">
        <f ca="1">OFFSET('点検表５，６作業シート'!$D$7,$J27,F$6)</f>
        <v>0</v>
      </c>
      <c r="G27" s="359">
        <f ca="1">OFFSET('点検表５，６作業シート'!$D$7,$J27,G$6)</f>
        <v>0</v>
      </c>
      <c r="H27" s="361">
        <f ca="1">OFFSET('点検表５，６作業シート'!$D$7,$J27,H$6)</f>
        <v>0</v>
      </c>
      <c r="I27" s="335"/>
      <c r="J27" s="169">
        <v>6</v>
      </c>
      <c r="W27" s="173" t="s">
        <v>1820</v>
      </c>
      <c r="X27" s="173">
        <f>IF($W27&lt;&gt;"",SUMIFS(点検表４!$AH$6:$AH$15292,点検表４!$AF$6:$AF$15292,TRUE,点検表４!$AE$6:AE$15292,FALSE,点検表４!$L$6:$L$15292,$W27),0)</f>
        <v>0</v>
      </c>
      <c r="Y27" s="174"/>
      <c r="Z27" s="174"/>
      <c r="AA27" s="174"/>
    </row>
    <row r="28" spans="1:27" ht="19.5" customHeight="1">
      <c r="A28" s="877" t="s">
        <v>2789</v>
      </c>
      <c r="B28" s="878"/>
      <c r="C28" s="336">
        <f t="shared" ref="C28:H28" si="4">$Z28*C26/$AA28</f>
        <v>0</v>
      </c>
      <c r="D28" s="520"/>
      <c r="E28" s="538"/>
      <c r="F28" s="337">
        <f t="shared" si="4"/>
        <v>0</v>
      </c>
      <c r="G28" s="337">
        <f t="shared" si="4"/>
        <v>0</v>
      </c>
      <c r="H28" s="338">
        <f t="shared" si="4"/>
        <v>0</v>
      </c>
      <c r="I28" s="339"/>
      <c r="W28" s="173" t="s">
        <v>1820</v>
      </c>
      <c r="X28" s="174"/>
      <c r="Y28" s="174"/>
      <c r="Z28" s="173">
        <f>VLOOKUP(W28,点検表４リスト用!$L$2:$N$11,3,FALSE)</f>
        <v>2.23</v>
      </c>
      <c r="AA28" s="173">
        <v>10</v>
      </c>
    </row>
    <row r="29" spans="1:27" ht="19.5" customHeight="1">
      <c r="A29" s="879" t="s">
        <v>2816</v>
      </c>
      <c r="B29" s="387" t="s">
        <v>1269</v>
      </c>
      <c r="C29" s="330">
        <f>X29</f>
        <v>0</v>
      </c>
      <c r="D29" s="546"/>
      <c r="E29" s="547"/>
      <c r="F29" s="459"/>
      <c r="G29" s="459"/>
      <c r="H29" s="460"/>
      <c r="I29" s="331"/>
      <c r="W29" s="173" t="s">
        <v>1804</v>
      </c>
      <c r="X29" s="173">
        <f>IF($W29&lt;&gt;"",SUMIFS(点検表４!$O$6:$O$15292,点検表４!$AF$6:$AF$15292,TRUE,点検表４!$AE$6:AE$15292,FALSE,点検表４!$L$6:$L$15292,$W29),0)</f>
        <v>0</v>
      </c>
      <c r="Y29" s="174"/>
      <c r="Z29" s="174"/>
      <c r="AA29" s="174"/>
    </row>
    <row r="30" spans="1:27" ht="19.5" customHeight="1">
      <c r="A30" s="900"/>
      <c r="B30" s="387" t="s">
        <v>3174</v>
      </c>
      <c r="C30" s="332">
        <f>X30/Y30</f>
        <v>0</v>
      </c>
      <c r="D30" s="548"/>
      <c r="E30" s="549"/>
      <c r="F30" s="461"/>
      <c r="G30" s="461"/>
      <c r="H30" s="462"/>
      <c r="I30" s="333"/>
      <c r="W30" s="173" t="s">
        <v>1824</v>
      </c>
      <c r="X30" s="173">
        <f>IF($W30&lt;&gt;"",SUMIFS(点検表４!$P$6:$P$15292,点検表４!$AF$6:$AF$15292,TRUE,点検表４!$AE$6:AE$15292,FALSE,点検表４!$L$6:$L$15292,$W30),0)</f>
        <v>0</v>
      </c>
      <c r="Y30" s="173">
        <v>1000</v>
      </c>
      <c r="Z30" s="174"/>
      <c r="AA30" s="174"/>
    </row>
    <row r="31" spans="1:27" ht="19.5" customHeight="1">
      <c r="A31" s="901"/>
      <c r="B31" s="388" t="s">
        <v>2787</v>
      </c>
      <c r="C31" s="334">
        <f ca="1">OFFSET('点検表５，６作業シート'!$D$7,$J31,C$6)</f>
        <v>0</v>
      </c>
      <c r="D31" s="541"/>
      <c r="E31" s="519"/>
      <c r="F31" s="359">
        <f ca="1">OFFSET('点検表５，６作業シート'!$D$7,$J31,F$6)</f>
        <v>0</v>
      </c>
      <c r="G31" s="359">
        <f ca="1">OFFSET('点検表５，６作業シート'!$D$7,$J31,G$6)</f>
        <v>0</v>
      </c>
      <c r="H31" s="361">
        <f ca="1">OFFSET('点検表５，６作業シート'!$D$7,$J31,H$6)</f>
        <v>0</v>
      </c>
      <c r="I31" s="335"/>
      <c r="J31" s="169">
        <v>7</v>
      </c>
      <c r="W31" s="173" t="s">
        <v>1824</v>
      </c>
      <c r="X31" s="173">
        <f>IF($W31&lt;&gt;"",SUMIFS(点検表４!$AH$6:$AH$15292,点検表４!$AF$6:$AF$15292,TRUE,点検表４!$AE$6:AE$15292,FALSE,点検表４!$L$6:$L$15292,$W31),0)</f>
        <v>0</v>
      </c>
      <c r="Y31" s="174"/>
      <c r="Z31" s="174"/>
      <c r="AA31" s="174"/>
    </row>
    <row r="32" spans="1:27" ht="19.5" customHeight="1">
      <c r="A32" s="877" t="s">
        <v>2789</v>
      </c>
      <c r="B32" s="878"/>
      <c r="C32" s="336">
        <f t="shared" ref="C32:H32" si="5">$Z32*C30/$AA32</f>
        <v>0</v>
      </c>
      <c r="D32" s="520"/>
      <c r="E32" s="538"/>
      <c r="F32" s="337">
        <f t="shared" si="5"/>
        <v>0</v>
      </c>
      <c r="G32" s="337">
        <f t="shared" si="5"/>
        <v>0</v>
      </c>
      <c r="H32" s="338">
        <f t="shared" si="5"/>
        <v>0</v>
      </c>
      <c r="I32" s="339"/>
      <c r="W32" s="173" t="s">
        <v>1824</v>
      </c>
      <c r="X32" s="174"/>
      <c r="Y32" s="174"/>
      <c r="Z32" s="173">
        <f>VLOOKUP(W32,点検表４リスト用!$L$2:$N$11,3,FALSE)</f>
        <v>1.71</v>
      </c>
      <c r="AA32" s="173">
        <v>1</v>
      </c>
    </row>
    <row r="33" spans="1:27" ht="19.5" customHeight="1">
      <c r="A33" s="882" t="s">
        <v>2817</v>
      </c>
      <c r="B33" s="387" t="s">
        <v>2788</v>
      </c>
      <c r="C33" s="330">
        <f>X33</f>
        <v>0</v>
      </c>
      <c r="D33" s="550"/>
      <c r="E33" s="551"/>
      <c r="F33" s="463"/>
      <c r="G33" s="463"/>
      <c r="H33" s="464"/>
      <c r="I33" s="331"/>
      <c r="S33" s="175"/>
      <c r="T33" s="175"/>
      <c r="U33" s="175"/>
      <c r="V33" s="175"/>
      <c r="W33" s="173" t="s">
        <v>1825</v>
      </c>
      <c r="X33" s="173">
        <f>IF($W33&lt;&gt;"",SUMIFS(点検表４!$O$6:$O$15292,点検表４!$AF$6:$AF$15292,TRUE,点検表４!$AE$6:AE$15292,FALSE,点検表４!$L$6:$L$15292,$W33),0)</f>
        <v>0</v>
      </c>
      <c r="Y33" s="174"/>
      <c r="Z33" s="174"/>
      <c r="AA33" s="174"/>
    </row>
    <row r="34" spans="1:27" ht="19.5" customHeight="1">
      <c r="A34" s="883"/>
      <c r="B34" s="387" t="s">
        <v>3173</v>
      </c>
      <c r="C34" s="332">
        <f>X34/Y34</f>
        <v>0</v>
      </c>
      <c r="D34" s="548"/>
      <c r="E34" s="549"/>
      <c r="F34" s="461"/>
      <c r="G34" s="461"/>
      <c r="H34" s="462"/>
      <c r="I34" s="333"/>
      <c r="W34" s="173" t="s">
        <v>1825</v>
      </c>
      <c r="X34" s="173">
        <f>IF($W34&lt;&gt;"",SUMIFS(点検表４!$P$6:$P$15292,点検表４!$AF$6:$AF$15292,TRUE,点検表４!$AE$6:AE$15292,FALSE,点検表４!$L$6:$L$15292,$W34),0)</f>
        <v>0</v>
      </c>
      <c r="Y34" s="173">
        <v>1000</v>
      </c>
      <c r="Z34" s="174"/>
      <c r="AA34" s="174"/>
    </row>
    <row r="35" spans="1:27" ht="19.5" customHeight="1">
      <c r="A35" s="884"/>
      <c r="B35" s="388" t="s">
        <v>2787</v>
      </c>
      <c r="C35" s="334">
        <f ca="1">OFFSET('点検表５，６作業シート'!$D$7,$J35,C$6)</f>
        <v>0</v>
      </c>
      <c r="D35" s="541"/>
      <c r="E35" s="519"/>
      <c r="F35" s="359">
        <f ca="1">OFFSET('点検表５，６作業シート'!$D$7,$J35,F$6)</f>
        <v>0</v>
      </c>
      <c r="G35" s="359">
        <f ca="1">OFFSET('点検表５，６作業シート'!$D$7,$J35,G$6)</f>
        <v>0</v>
      </c>
      <c r="H35" s="361">
        <f ca="1">OFFSET('点検表５，６作業シート'!$D$7,$J35,H$6)</f>
        <v>0</v>
      </c>
      <c r="I35" s="335"/>
      <c r="J35" s="169">
        <v>8</v>
      </c>
      <c r="W35" s="173" t="s">
        <v>1825</v>
      </c>
      <c r="X35" s="173">
        <f>IF($W35&lt;&gt;"",SUMIFS(点検表４!$AH$6:$AH$15292,点検表４!$AF$6:$AF$15292,TRUE,点検表４!$AE$6:AE$15292,FALSE,点検表４!$L$6:$L$15292,$W35),0)</f>
        <v>0</v>
      </c>
      <c r="Y35" s="174"/>
      <c r="Z35" s="174"/>
      <c r="AA35" s="174"/>
    </row>
    <row r="36" spans="1:27" ht="19.5" customHeight="1">
      <c r="A36" s="877" t="s">
        <v>2789</v>
      </c>
      <c r="B36" s="878"/>
      <c r="C36" s="336">
        <f t="shared" ref="C36:H36" si="6">$Z36*C34/$AA36</f>
        <v>0</v>
      </c>
      <c r="D36" s="520"/>
      <c r="E36" s="538"/>
      <c r="F36" s="337">
        <f t="shared" si="6"/>
        <v>0</v>
      </c>
      <c r="G36" s="337">
        <f t="shared" si="6"/>
        <v>0</v>
      </c>
      <c r="H36" s="338">
        <f t="shared" si="6"/>
        <v>0</v>
      </c>
      <c r="I36" s="339"/>
      <c r="W36" s="173" t="s">
        <v>1825</v>
      </c>
      <c r="X36" s="174"/>
      <c r="Y36" s="174"/>
      <c r="Z36" s="173">
        <f>VLOOKUP(W36,点検表４リスト用!$L$2:$N$11,3,FALSE)</f>
        <v>2.3199999999999998</v>
      </c>
      <c r="AA36" s="173">
        <v>1</v>
      </c>
    </row>
    <row r="37" spans="1:27" ht="19.5" customHeight="1">
      <c r="A37" s="882" t="s">
        <v>1233</v>
      </c>
      <c r="B37" s="387" t="s">
        <v>2788</v>
      </c>
      <c r="C37" s="330">
        <f>X37</f>
        <v>0</v>
      </c>
      <c r="D37" s="546"/>
      <c r="E37" s="547"/>
      <c r="F37" s="459"/>
      <c r="G37" s="459"/>
      <c r="H37" s="460"/>
      <c r="I37" s="331"/>
      <c r="J37" s="364"/>
      <c r="K37" s="364"/>
      <c r="W37" s="173" t="s">
        <v>1826</v>
      </c>
      <c r="X37" s="173">
        <f>IF($W37&lt;&gt;"",SUMIFS(点検表４!$O$6:$O$15292,点検表４!$AF$6:$AF$15292,TRUE,点検表４!$AE$6:AE$15292,FALSE,点検表４!$L$6:$L$15292,$W37),0)</f>
        <v>0</v>
      </c>
      <c r="Y37" s="174"/>
      <c r="Z37" s="174"/>
      <c r="AA37" s="174"/>
    </row>
    <row r="38" spans="1:27" ht="19.5" customHeight="1">
      <c r="A38" s="883"/>
      <c r="B38" s="387" t="s">
        <v>3176</v>
      </c>
      <c r="C38" s="332">
        <f>X38/Y38</f>
        <v>0</v>
      </c>
      <c r="D38" s="548"/>
      <c r="E38" s="549"/>
      <c r="F38" s="461"/>
      <c r="G38" s="461"/>
      <c r="H38" s="462"/>
      <c r="I38" s="333"/>
      <c r="W38" s="173" t="s">
        <v>1826</v>
      </c>
      <c r="X38" s="173">
        <f>IF($W38&lt;&gt;"",SUMIFS(点検表４!$P$6:$P$15292,点検表４!$AF$6:$AF$15292,TRUE,点検表４!$AE$6:AE$15292,FALSE,点検表４!$L$6:$L$15292,$W38),0)</f>
        <v>0</v>
      </c>
      <c r="Y38" s="173">
        <v>1000</v>
      </c>
      <c r="Z38" s="174"/>
      <c r="AA38" s="174"/>
    </row>
    <row r="39" spans="1:27" ht="19.5" customHeight="1">
      <c r="A39" s="884"/>
      <c r="B39" s="388" t="s">
        <v>2787</v>
      </c>
      <c r="C39" s="334">
        <f ca="1">OFFSET('点検表５，６作業シート'!$D$7,$J39,C$6)</f>
        <v>0</v>
      </c>
      <c r="D39" s="541"/>
      <c r="E39" s="519"/>
      <c r="F39" s="359">
        <f ca="1">OFFSET('点検表５，６作業シート'!$D$7,$J39,F$6)</f>
        <v>0</v>
      </c>
      <c r="G39" s="359">
        <f ca="1">OFFSET('点検表５，６作業シート'!$D$7,$J39,G$6)</f>
        <v>0</v>
      </c>
      <c r="H39" s="361">
        <f ca="1">OFFSET('点検表５，６作業シート'!$D$7,$J39,H$6)</f>
        <v>0</v>
      </c>
      <c r="I39" s="335"/>
      <c r="J39" s="169">
        <v>9</v>
      </c>
      <c r="W39" s="173" t="s">
        <v>1826</v>
      </c>
      <c r="X39" s="173">
        <f>IF($W39&lt;&gt;"",SUMIFS(点検表４!$AH$6:$AH$15292,点検表４!$AF$6:$AF$15292,TRUE,点検表４!$AE$6:AE$15292,FALSE,点検表４!$L$6:$L$15292,$W39),0)</f>
        <v>0</v>
      </c>
      <c r="Y39" s="174"/>
      <c r="Z39" s="174"/>
      <c r="AA39" s="174"/>
    </row>
    <row r="40" spans="1:27" ht="19.5" customHeight="1" thickBot="1">
      <c r="A40" s="877" t="s">
        <v>2789</v>
      </c>
      <c r="B40" s="878"/>
      <c r="C40" s="336">
        <f t="shared" ref="C40:H40" si="7">$Z40*C38/$AA40</f>
        <v>0</v>
      </c>
      <c r="D40" s="520"/>
      <c r="E40" s="538"/>
      <c r="F40" s="337">
        <f t="shared" si="7"/>
        <v>0</v>
      </c>
      <c r="G40" s="337">
        <f t="shared" si="7"/>
        <v>0</v>
      </c>
      <c r="H40" s="338">
        <f t="shared" si="7"/>
        <v>0</v>
      </c>
      <c r="I40" s="339"/>
      <c r="W40" s="173" t="s">
        <v>1826</v>
      </c>
      <c r="X40" s="174"/>
      <c r="Y40" s="174"/>
      <c r="Z40" s="173">
        <f>VLOOKUP(W40,点検表４リスト用!$L$2:$N$11,3,FALSE)</f>
        <v>2.58</v>
      </c>
      <c r="AA40" s="173">
        <v>1</v>
      </c>
    </row>
    <row r="41" spans="1:27" ht="19.5" customHeight="1" thickTop="1">
      <c r="A41" s="873" t="s">
        <v>3029</v>
      </c>
      <c r="B41" s="874"/>
      <c r="C41" s="340">
        <f ca="1">SUM(C27,C31,C35,C39,C15,C19,C23,C11,C8,C7)</f>
        <v>0</v>
      </c>
      <c r="D41" s="521"/>
      <c r="E41" s="539"/>
      <c r="F41" s="341">
        <f t="shared" ref="F41:H41" ca="1" si="8">SUM(F27,F31,F35,F39,F15,F19,F23,F11,F8,F7)</f>
        <v>0</v>
      </c>
      <c r="G41" s="341">
        <f t="shared" ca="1" si="8"/>
        <v>0</v>
      </c>
      <c r="H41" s="342">
        <f t="shared" ca="1" si="8"/>
        <v>0</v>
      </c>
      <c r="I41" s="343"/>
    </row>
    <row r="42" spans="1:27" ht="19.5" customHeight="1">
      <c r="A42" s="875" t="s">
        <v>2790</v>
      </c>
      <c r="B42" s="876"/>
      <c r="C42" s="344">
        <f t="shared" ref="C42:H42" si="9">SUM(C28,C32,C36,C40,C16,C20,C24,C12)</f>
        <v>0</v>
      </c>
      <c r="D42" s="520"/>
      <c r="E42" s="538"/>
      <c r="F42" s="337">
        <f t="shared" si="9"/>
        <v>0</v>
      </c>
      <c r="G42" s="337">
        <f t="shared" si="9"/>
        <v>0</v>
      </c>
      <c r="H42" s="338">
        <f t="shared" si="9"/>
        <v>0</v>
      </c>
      <c r="I42" s="345"/>
    </row>
    <row r="43" spans="1:27" ht="12" customHeight="1">
      <c r="A43" s="169"/>
      <c r="B43" s="169"/>
      <c r="C43" s="169"/>
      <c r="W43" s="313" t="s">
        <v>2851</v>
      </c>
      <c r="X43" s="314">
        <f>SUM(H9,H13,H17,H21,H25,H29,H33,H37)</f>
        <v>0</v>
      </c>
      <c r="Y43" s="5" t="s">
        <v>2853</v>
      </c>
    </row>
    <row r="44" spans="1:27" ht="12" customHeight="1">
      <c r="A44" s="216" t="s">
        <v>3178</v>
      </c>
      <c r="B44" s="216"/>
      <c r="C44" s="216"/>
      <c r="D44" s="216"/>
      <c r="E44" s="216"/>
      <c r="F44" s="216"/>
      <c r="G44" s="216"/>
      <c r="H44" s="216"/>
      <c r="I44" s="216"/>
      <c r="W44" s="313" t="s">
        <v>2852</v>
      </c>
      <c r="X44" s="314">
        <f>5-(提出書!C45-提出書!C44)</f>
        <v>3</v>
      </c>
    </row>
    <row r="45" spans="1:27" ht="12" customHeight="1">
      <c r="A45" s="215" t="s">
        <v>1881</v>
      </c>
      <c r="B45" s="216"/>
      <c r="C45" s="216"/>
      <c r="D45" s="216"/>
      <c r="E45" s="216"/>
      <c r="F45" s="216"/>
      <c r="G45" s="216"/>
      <c r="H45" s="216"/>
      <c r="I45" s="216"/>
      <c r="W45" s="313" t="s">
        <v>3184</v>
      </c>
      <c r="X45" s="314">
        <f>IF(X44=0,"",SUM(D42:H42)/X44)</f>
        <v>0</v>
      </c>
      <c r="Y45" s="5" t="s">
        <v>2853</v>
      </c>
    </row>
    <row r="46" spans="1:27" ht="12" customHeight="1">
      <c r="A46" s="215"/>
      <c r="B46" s="216"/>
      <c r="C46" s="216"/>
      <c r="D46" s="216"/>
      <c r="E46" s="216"/>
      <c r="F46" s="216"/>
      <c r="G46" s="216"/>
      <c r="H46" s="216"/>
      <c r="I46" s="216"/>
    </row>
    <row r="47" spans="1:27" ht="12" customHeight="1">
      <c r="A47" s="215"/>
      <c r="B47" s="216"/>
      <c r="C47" s="216"/>
      <c r="D47" s="216"/>
      <c r="E47" s="216"/>
      <c r="F47" s="216"/>
      <c r="G47" s="216"/>
      <c r="H47" s="216"/>
      <c r="I47" s="216"/>
    </row>
    <row r="48" spans="1:27" ht="12" customHeight="1">
      <c r="A48" s="215"/>
      <c r="B48" s="216"/>
      <c r="C48" s="216"/>
      <c r="D48" s="216"/>
      <c r="E48" s="216"/>
      <c r="F48" s="216"/>
      <c r="G48" s="216"/>
      <c r="H48" s="216"/>
      <c r="I48" s="216"/>
    </row>
    <row r="49" spans="1:5" ht="15" customHeight="1">
      <c r="A49" s="57"/>
    </row>
    <row r="51" spans="1:5" ht="15" customHeight="1">
      <c r="C51" s="57"/>
      <c r="D51" s="57"/>
      <c r="E51" s="57"/>
    </row>
    <row r="54" spans="1:5" ht="15" customHeight="1">
      <c r="A54" s="5" t="s">
        <v>1882</v>
      </c>
    </row>
  </sheetData>
  <sheetProtection algorithmName="SHA-512" hashValue="aIVkUrerv8ZmYoxJxxS0DoBWdaoqL0iPv6kZ4HLsnigugjFIAIMaDLyqgfKIvUTIw/bw/y2qgudloDha0faPaA==" saltValue="knJNuQBLUcfJlv+FWAyjFw==" spinCount="100000" sheet="1" objects="1" scenarios="1"/>
  <mergeCells count="31">
    <mergeCell ref="I4:I5"/>
    <mergeCell ref="A25:A27"/>
    <mergeCell ref="A28:B28"/>
    <mergeCell ref="A29:A31"/>
    <mergeCell ref="A32:B32"/>
    <mergeCell ref="A13:A15"/>
    <mergeCell ref="A16:B16"/>
    <mergeCell ref="A12:B12"/>
    <mergeCell ref="A9:A11"/>
    <mergeCell ref="A17:A19"/>
    <mergeCell ref="A6:B6"/>
    <mergeCell ref="A3:E3"/>
    <mergeCell ref="G3:H3"/>
    <mergeCell ref="A4:A5"/>
    <mergeCell ref="B4:B5"/>
    <mergeCell ref="C4:C5"/>
    <mergeCell ref="D4:H4"/>
    <mergeCell ref="A41:B41"/>
    <mergeCell ref="A42:B42"/>
    <mergeCell ref="A40:B40"/>
    <mergeCell ref="A20:B20"/>
    <mergeCell ref="A24:B24"/>
    <mergeCell ref="A21:A23"/>
    <mergeCell ref="A33:A35"/>
    <mergeCell ref="A36:B36"/>
    <mergeCell ref="A37:A39"/>
    <mergeCell ref="M7:P7"/>
    <mergeCell ref="L16:O16"/>
    <mergeCell ref="L17:O17"/>
    <mergeCell ref="L18:O18"/>
    <mergeCell ref="L19:O19"/>
  </mergeCells>
  <phoneticPr fontId="9"/>
  <dataValidations count="1">
    <dataValidation type="whole" allowBlank="1" showInputMessage="1" showErrorMessage="1" errorTitle="入力エラー" error="0～99,999までの整数で入力してください。" sqref="C7:C40 I7:I24 D23:H24 D19:H20 D15:H16 D11:H12 D7:H8 D27:I27 C41:I41 D35:I35 D39:I39 D31:I31" xr:uid="{00000000-0002-0000-0900-000000000000}">
      <formula1>0</formula1>
      <formula2>99999</formula2>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2:W42"/>
  <sheetViews>
    <sheetView showGridLines="0" showZeros="0" view="pageBreakPreview" zoomScaleNormal="100" zoomScaleSheetLayoutView="100" workbookViewId="0"/>
  </sheetViews>
  <sheetFormatPr defaultColWidth="2.44140625" defaultRowHeight="15" customHeight="1"/>
  <cols>
    <col min="1" max="2" width="5" style="5" customWidth="1"/>
    <col min="3" max="3" width="11" style="5" customWidth="1"/>
    <col min="4" max="4" width="5" style="5" bestFit="1" customWidth="1"/>
    <col min="5" max="15" width="6" style="5" customWidth="1"/>
    <col min="16" max="16" width="2.44140625" style="5"/>
    <col min="17" max="17" width="6.77734375" style="169" hidden="1" customWidth="1"/>
    <col min="18" max="23" width="6" style="5" hidden="1" customWidth="1"/>
    <col min="24" max="16384" width="2.44140625" style="5"/>
  </cols>
  <sheetData>
    <row r="2" spans="1:23" ht="15" customHeight="1">
      <c r="A2" s="302" t="s">
        <v>3027</v>
      </c>
    </row>
    <row r="3" spans="1:23" ht="7.5" customHeight="1">
      <c r="A3" s="57"/>
      <c r="B3" s="57"/>
      <c r="C3" s="57"/>
      <c r="D3" s="57"/>
      <c r="E3" s="57"/>
      <c r="F3" s="57"/>
      <c r="G3" s="57"/>
      <c r="H3" s="57"/>
      <c r="I3" s="57"/>
      <c r="J3" s="57"/>
      <c r="K3" s="57"/>
      <c r="L3" s="57"/>
      <c r="M3" s="57"/>
    </row>
    <row r="4" spans="1:23" ht="24" customHeight="1">
      <c r="A4" s="918" t="s">
        <v>3047</v>
      </c>
      <c r="B4" s="907"/>
      <c r="C4" s="907"/>
      <c r="D4" s="907"/>
      <c r="E4" s="934" t="s">
        <v>1336</v>
      </c>
      <c r="F4" s="908" t="s">
        <v>3157</v>
      </c>
      <c r="G4" s="937"/>
      <c r="H4" s="937"/>
      <c r="I4" s="937"/>
      <c r="J4" s="937"/>
      <c r="K4" s="937"/>
      <c r="L4" s="937"/>
      <c r="M4" s="937"/>
      <c r="N4" s="937"/>
      <c r="O4" s="938"/>
      <c r="Q4" s="356" t="s">
        <v>3066</v>
      </c>
    </row>
    <row r="5" spans="1:23" ht="24" customHeight="1">
      <c r="A5" s="933"/>
      <c r="B5" s="927"/>
      <c r="C5" s="927"/>
      <c r="D5" s="927"/>
      <c r="E5" s="935"/>
      <c r="F5" s="939">
        <f>提出書!$C$44</f>
        <v>2022</v>
      </c>
      <c r="G5" s="940"/>
      <c r="H5" s="939">
        <f>提出書!$C$44+1</f>
        <v>2023</v>
      </c>
      <c r="I5" s="940"/>
      <c r="J5" s="939">
        <f>提出書!$C$44+2</f>
        <v>2024</v>
      </c>
      <c r="K5" s="940"/>
      <c r="L5" s="939">
        <f>提出書!$C$44+3</f>
        <v>2025</v>
      </c>
      <c r="M5" s="940"/>
      <c r="N5" s="939">
        <f>提出書!$C$44+4</f>
        <v>2026</v>
      </c>
      <c r="O5" s="940"/>
      <c r="Q5" s="390"/>
      <c r="R5" s="391" t="s">
        <v>3065</v>
      </c>
      <c r="S5" s="391">
        <v>2022</v>
      </c>
      <c r="T5" s="391">
        <v>2023</v>
      </c>
      <c r="U5" s="391">
        <v>2024</v>
      </c>
      <c r="V5" s="391">
        <v>2025</v>
      </c>
      <c r="W5" s="391">
        <v>2026</v>
      </c>
    </row>
    <row r="6" spans="1:23" ht="24" customHeight="1">
      <c r="A6" s="909"/>
      <c r="B6" s="910"/>
      <c r="C6" s="910"/>
      <c r="D6" s="910"/>
      <c r="E6" s="936"/>
      <c r="F6" s="395" t="s">
        <v>2815</v>
      </c>
      <c r="G6" s="452" t="s">
        <v>3156</v>
      </c>
      <c r="H6" s="395" t="s">
        <v>2815</v>
      </c>
      <c r="I6" s="452" t="s">
        <v>3156</v>
      </c>
      <c r="J6" s="395" t="s">
        <v>2815</v>
      </c>
      <c r="K6" s="452" t="s">
        <v>3156</v>
      </c>
      <c r="L6" s="395" t="s">
        <v>2815</v>
      </c>
      <c r="M6" s="452" t="s">
        <v>3156</v>
      </c>
      <c r="N6" s="395" t="s">
        <v>2815</v>
      </c>
      <c r="O6" s="452" t="s">
        <v>3156</v>
      </c>
      <c r="Q6" s="390" t="s">
        <v>3067</v>
      </c>
      <c r="R6" s="391">
        <v>0</v>
      </c>
      <c r="S6" s="391">
        <v>3</v>
      </c>
      <c r="T6" s="391">
        <v>6</v>
      </c>
      <c r="U6" s="391">
        <v>9</v>
      </c>
      <c r="V6" s="391">
        <v>12</v>
      </c>
      <c r="W6" s="391">
        <v>15</v>
      </c>
    </row>
    <row r="7" spans="1:23" ht="24" customHeight="1">
      <c r="A7" s="924" t="s">
        <v>1324</v>
      </c>
      <c r="B7" s="923" t="s">
        <v>3020</v>
      </c>
      <c r="C7" s="908"/>
      <c r="D7" s="217" t="s">
        <v>2792</v>
      </c>
      <c r="E7" s="355">
        <f ca="1">R7</f>
        <v>0</v>
      </c>
      <c r="F7" s="536">
        <f>IF(F$5&gt;=提出書!$C$45,G7-E7,0)</f>
        <v>0</v>
      </c>
      <c r="G7" s="537">
        <f>IF(F$5&gt;=提出書!$C$45,S7,0)</f>
        <v>0</v>
      </c>
      <c r="H7" s="536">
        <f>IF(H$5&gt;=提出書!$C$45,I7-(E7+F7),0)</f>
        <v>0</v>
      </c>
      <c r="I7" s="537">
        <f>IF(H$5&gt;=提出書!$C$45,T7,0)</f>
        <v>0</v>
      </c>
      <c r="J7" s="542">
        <f ca="1">IF(J$5&gt;=提出書!$C$45,K7-(E7+F7+H7),0)</f>
        <v>0</v>
      </c>
      <c r="K7" s="535">
        <f ca="1">IF(J$5&gt;=提出書!$C$45,U7,0)</f>
        <v>0</v>
      </c>
      <c r="L7" s="542">
        <f ca="1">IF(L$5&gt;=提出書!$C$45,M7-(E7+F7+H7+J7),0)</f>
        <v>0</v>
      </c>
      <c r="M7" s="535">
        <f ca="1">IF(L$5&gt;=提出書!$C$45,V7,0)</f>
        <v>0</v>
      </c>
      <c r="N7" s="542">
        <f ca="1">IF(N$5&gt;=提出書!$C$45,O7-(E7+F7+H7+J7+L7),0)</f>
        <v>0</v>
      </c>
      <c r="O7" s="535">
        <f ca="1">IF(N$5&gt;=提出書!$C$45,W7,0)</f>
        <v>0</v>
      </c>
      <c r="Q7" s="390">
        <v>0</v>
      </c>
      <c r="R7" s="391">
        <f ca="1">OFFSET('点検表５，６作業シート'!$B$7,$Q7,R$6)</f>
        <v>0</v>
      </c>
      <c r="S7" s="391">
        <f ca="1">OFFSET('点検表５，６作業シート'!$B$7,$Q7,S$6)</f>
        <v>0</v>
      </c>
      <c r="T7" s="391">
        <f ca="1">OFFSET('点検表５，６作業シート'!$B$7,$Q7,T$6)</f>
        <v>0</v>
      </c>
      <c r="U7" s="391">
        <f ca="1">OFFSET('点検表５，６作業シート'!$B$7,$Q7,U$6)</f>
        <v>0</v>
      </c>
      <c r="V7" s="391">
        <f ca="1">OFFSET('点検表５，６作業シート'!$B$7,$Q7,V$6)</f>
        <v>0</v>
      </c>
      <c r="W7" s="391">
        <f ca="1">OFFSET('点検表５，６作業シート'!$B$7,$Q7,W$6)</f>
        <v>0</v>
      </c>
    </row>
    <row r="8" spans="1:23" ht="24" customHeight="1">
      <c r="A8" s="925"/>
      <c r="B8" s="910"/>
      <c r="C8" s="911"/>
      <c r="D8" s="7" t="s">
        <v>2793</v>
      </c>
      <c r="E8" s="474"/>
      <c r="F8" s="533"/>
      <c r="G8" s="534"/>
      <c r="H8" s="533"/>
      <c r="I8" s="534"/>
      <c r="J8" s="533"/>
      <c r="K8" s="534"/>
      <c r="L8" s="533"/>
      <c r="M8" s="534"/>
      <c r="N8" s="533"/>
      <c r="O8" s="534"/>
      <c r="Q8" s="393"/>
      <c r="R8" s="394"/>
      <c r="S8" s="394"/>
      <c r="T8" s="394"/>
      <c r="U8" s="394"/>
      <c r="V8" s="394"/>
      <c r="W8" s="394"/>
    </row>
    <row r="9" spans="1:23" ht="24" customHeight="1">
      <c r="A9" s="925"/>
      <c r="B9" s="923" t="s">
        <v>3021</v>
      </c>
      <c r="C9" s="907"/>
      <c r="D9" s="217" t="s">
        <v>2792</v>
      </c>
      <c r="E9" s="355">
        <f ca="1">R9</f>
        <v>0</v>
      </c>
      <c r="F9" s="536">
        <f>IF(F$5&gt;=提出書!$C$45,G9-E9,0)</f>
        <v>0</v>
      </c>
      <c r="G9" s="537">
        <f>IF(F$5&gt;=提出書!$C$45,S9,0)</f>
        <v>0</v>
      </c>
      <c r="H9" s="536">
        <f>IF(H$5&gt;=提出書!$C$45,I9-(E9+F9),0)</f>
        <v>0</v>
      </c>
      <c r="I9" s="537">
        <f>IF(H$5&gt;=提出書!$C$45,T9,0)</f>
        <v>0</v>
      </c>
      <c r="J9" s="542">
        <f ca="1">IF(J$5&gt;=提出書!$C$45,K9-(E9+F9+H9),0)</f>
        <v>0</v>
      </c>
      <c r="K9" s="535">
        <f ca="1">IF(J$5&gt;=提出書!$C$45,U9,0)</f>
        <v>0</v>
      </c>
      <c r="L9" s="542">
        <f ca="1">IF(L$5&gt;=提出書!$C$45,M9-(E9+F9+H9+J9),0)</f>
        <v>0</v>
      </c>
      <c r="M9" s="535">
        <f ca="1">IF(L$5&gt;=提出書!$C$45,V9,0)</f>
        <v>0</v>
      </c>
      <c r="N9" s="542">
        <f ca="1">IF(N$5&gt;=提出書!$C$45,O9-(E9+F9+H9+J9+L9),0)</f>
        <v>0</v>
      </c>
      <c r="O9" s="535">
        <f ca="1">IF(N$5&gt;=提出書!$C$45,W9,0)</f>
        <v>0</v>
      </c>
      <c r="Q9" s="390">
        <v>1</v>
      </c>
      <c r="R9" s="391">
        <f ca="1">OFFSET('点検表５，６作業シート'!$B$7,$Q9,R$6)</f>
        <v>0</v>
      </c>
      <c r="S9" s="391">
        <f ca="1">OFFSET('点検表５，６作業シート'!$B$7,$Q9,S$6)</f>
        <v>0</v>
      </c>
      <c r="T9" s="391">
        <f ca="1">OFFSET('点検表５，６作業シート'!$B$7,$Q9,T$6)</f>
        <v>0</v>
      </c>
      <c r="U9" s="391">
        <f ca="1">OFFSET('点検表５，６作業シート'!$B$7,$Q9,U$6)</f>
        <v>0</v>
      </c>
      <c r="V9" s="391">
        <f ca="1">OFFSET('点検表５，６作業シート'!$B$7,$Q9,V$6)</f>
        <v>0</v>
      </c>
      <c r="W9" s="391">
        <f ca="1">OFFSET('点検表５，６作業シート'!$B$7,$Q9,W$6)</f>
        <v>0</v>
      </c>
    </row>
    <row r="10" spans="1:23" ht="24" customHeight="1">
      <c r="A10" s="925"/>
      <c r="B10" s="910"/>
      <c r="C10" s="910"/>
      <c r="D10" s="7" t="s">
        <v>2793</v>
      </c>
      <c r="E10" s="474"/>
      <c r="F10" s="533"/>
      <c r="G10" s="534"/>
      <c r="H10" s="533"/>
      <c r="I10" s="534"/>
      <c r="J10" s="533"/>
      <c r="K10" s="534"/>
      <c r="L10" s="533"/>
      <c r="M10" s="534"/>
      <c r="N10" s="533"/>
      <c r="O10" s="534"/>
      <c r="Q10" s="393"/>
      <c r="R10" s="394"/>
      <c r="S10" s="394"/>
      <c r="T10" s="394"/>
      <c r="U10" s="394"/>
      <c r="V10" s="394"/>
      <c r="W10" s="394"/>
    </row>
    <row r="11" spans="1:23" ht="24" customHeight="1">
      <c r="A11" s="925"/>
      <c r="B11" s="923" t="s">
        <v>3022</v>
      </c>
      <c r="C11" s="907"/>
      <c r="D11" s="217" t="s">
        <v>2792</v>
      </c>
      <c r="E11" s="355">
        <f ca="1">R11</f>
        <v>0</v>
      </c>
      <c r="F11" s="536">
        <f>IF(F$5&gt;=提出書!$C$45,G11-E11,0)</f>
        <v>0</v>
      </c>
      <c r="G11" s="537">
        <f>IF(F$5&gt;=提出書!$C$45,S11,0)</f>
        <v>0</v>
      </c>
      <c r="H11" s="536">
        <f>IF(H$5&gt;=提出書!$C$45,I11-(E11+F11),0)</f>
        <v>0</v>
      </c>
      <c r="I11" s="537">
        <f>IF(H$5&gt;=提出書!$C$45,T11,0)</f>
        <v>0</v>
      </c>
      <c r="J11" s="542">
        <f ca="1">IF(J$5&gt;=提出書!$C$45,K11-(E11+F11+H11),0)</f>
        <v>0</v>
      </c>
      <c r="K11" s="535">
        <f ca="1">IF(J$5&gt;=提出書!$C$45,U11,0)</f>
        <v>0</v>
      </c>
      <c r="L11" s="542">
        <f ca="1">IF(L$5&gt;=提出書!$C$45,M11-(E11+F11+H11+J11),0)</f>
        <v>0</v>
      </c>
      <c r="M11" s="535">
        <f ca="1">IF(L$5&gt;=提出書!$C$45,V11,0)</f>
        <v>0</v>
      </c>
      <c r="N11" s="542">
        <f ca="1">IF(N$5&gt;=提出書!$C$45,O11-(E11+F11+H11+J11+L11),0)</f>
        <v>0</v>
      </c>
      <c r="O11" s="535">
        <f ca="1">IF(N$5&gt;=提出書!$C$45,W11,0)</f>
        <v>0</v>
      </c>
      <c r="Q11" s="390">
        <v>2</v>
      </c>
      <c r="R11" s="391">
        <f ca="1">OFFSET('点検表５，６作業シート'!$B$7,$Q11,R$6)</f>
        <v>0</v>
      </c>
      <c r="S11" s="391">
        <f ca="1">OFFSET('点検表５，６作業シート'!$B$7,$Q11,S$6)</f>
        <v>0</v>
      </c>
      <c r="T11" s="391">
        <f ca="1">OFFSET('点検表５，６作業シート'!$B$7,$Q11,T$6)</f>
        <v>0</v>
      </c>
      <c r="U11" s="391">
        <f ca="1">OFFSET('点検表５，６作業シート'!$B$7,$Q11,U$6)</f>
        <v>0</v>
      </c>
      <c r="V11" s="391">
        <f ca="1">OFFSET('点検表５，６作業シート'!$B$7,$Q11,V$6)</f>
        <v>0</v>
      </c>
      <c r="W11" s="391">
        <f ca="1">OFFSET('点検表５，６作業シート'!$B$7,$Q11,W$6)</f>
        <v>0</v>
      </c>
    </row>
    <row r="12" spans="1:23" ht="24" customHeight="1">
      <c r="A12" s="925"/>
      <c r="B12" s="910"/>
      <c r="C12" s="927"/>
      <c r="D12" s="126" t="s">
        <v>2793</v>
      </c>
      <c r="E12" s="474"/>
      <c r="F12" s="533"/>
      <c r="G12" s="534"/>
      <c r="H12" s="533"/>
      <c r="I12" s="534"/>
      <c r="J12" s="533"/>
      <c r="K12" s="534"/>
      <c r="L12" s="533"/>
      <c r="M12" s="534"/>
      <c r="N12" s="533"/>
      <c r="O12" s="534"/>
      <c r="Q12" s="393"/>
      <c r="R12" s="394"/>
      <c r="S12" s="394"/>
      <c r="T12" s="394"/>
      <c r="U12" s="394"/>
      <c r="V12" s="394"/>
      <c r="W12" s="394"/>
    </row>
    <row r="13" spans="1:23" ht="24" customHeight="1">
      <c r="A13" s="925"/>
      <c r="B13" s="930" t="s">
        <v>3023</v>
      </c>
      <c r="C13" s="928" t="s">
        <v>2813</v>
      </c>
      <c r="D13" s="217" t="s">
        <v>2792</v>
      </c>
      <c r="E13" s="355">
        <f ca="1">R13</f>
        <v>0</v>
      </c>
      <c r="F13" s="536">
        <f>IF(F$5&gt;=提出書!$C$45,G13-E13,0)</f>
        <v>0</v>
      </c>
      <c r="G13" s="537">
        <f>IF(F$5&gt;=提出書!$C$45,S13,0)</f>
        <v>0</v>
      </c>
      <c r="H13" s="536">
        <f>IF(H$5&gt;=提出書!$C$45,I13-(E13+F13),0)</f>
        <v>0</v>
      </c>
      <c r="I13" s="537">
        <f>IF(H$5&gt;=提出書!$C$45,T13,0)</f>
        <v>0</v>
      </c>
      <c r="J13" s="542">
        <f ca="1">IF(J$5&gt;=提出書!$C$45,K13-(E13+F13+H13),0)</f>
        <v>0</v>
      </c>
      <c r="K13" s="535">
        <f ca="1">IF(J$5&gt;=提出書!$C$45,U13,0)</f>
        <v>0</v>
      </c>
      <c r="L13" s="542">
        <f ca="1">IF(L$5&gt;=提出書!$C$45,M13-(E13+F13+H13+J13),0)</f>
        <v>0</v>
      </c>
      <c r="M13" s="535">
        <f ca="1">IF(L$5&gt;=提出書!$C$45,V13,0)</f>
        <v>0</v>
      </c>
      <c r="N13" s="542">
        <f ca="1">IF(N$5&gt;=提出書!$C$45,O13-(E13+F13+H13+J13+L13),0)</f>
        <v>0</v>
      </c>
      <c r="O13" s="535">
        <f ca="1">IF(N$5&gt;=提出書!$C$45,W13,0)</f>
        <v>0</v>
      </c>
      <c r="Q13" s="390">
        <v>3</v>
      </c>
      <c r="R13" s="391">
        <f ca="1">OFFSET('点検表５，６作業シート'!$B$7,$Q13,R$6)</f>
        <v>0</v>
      </c>
      <c r="S13" s="391">
        <f ca="1">OFFSET('点検表５，６作業シート'!$B$7,$Q13,S$6)</f>
        <v>0</v>
      </c>
      <c r="T13" s="391">
        <f ca="1">OFFSET('点検表５，６作業シート'!$B$7,$Q13,T$6)</f>
        <v>0</v>
      </c>
      <c r="U13" s="391">
        <f ca="1">OFFSET('点検表５，６作業シート'!$B$7,$Q13,U$6)</f>
        <v>0</v>
      </c>
      <c r="V13" s="391">
        <f ca="1">OFFSET('点検表５，６作業シート'!$B$7,$Q13,V$6)</f>
        <v>0</v>
      </c>
      <c r="W13" s="391">
        <f ca="1">OFFSET('点検表５，６作業シート'!$B$7,$Q13,W$6)</f>
        <v>0</v>
      </c>
    </row>
    <row r="14" spans="1:23" ht="24" customHeight="1">
      <c r="A14" s="925"/>
      <c r="B14" s="931"/>
      <c r="C14" s="929"/>
      <c r="D14" s="7" t="s">
        <v>2793</v>
      </c>
      <c r="E14" s="474"/>
      <c r="F14" s="533"/>
      <c r="G14" s="534"/>
      <c r="H14" s="533"/>
      <c r="I14" s="534"/>
      <c r="J14" s="533"/>
      <c r="K14" s="534"/>
      <c r="L14" s="533"/>
      <c r="M14" s="534"/>
      <c r="N14" s="533"/>
      <c r="O14" s="534"/>
      <c r="Q14" s="393"/>
      <c r="R14" s="394"/>
      <c r="S14" s="394"/>
      <c r="T14" s="394"/>
      <c r="U14" s="394"/>
      <c r="V14" s="394"/>
      <c r="W14" s="394"/>
    </row>
    <row r="15" spans="1:23" ht="24" customHeight="1">
      <c r="A15" s="925"/>
      <c r="B15" s="931"/>
      <c r="C15" s="928" t="s">
        <v>2812</v>
      </c>
      <c r="D15" s="217" t="s">
        <v>2792</v>
      </c>
      <c r="E15" s="355">
        <f ca="1">R15</f>
        <v>0</v>
      </c>
      <c r="F15" s="536">
        <f>IF(F$5&gt;=提出書!$C$45,G15-E15,0)</f>
        <v>0</v>
      </c>
      <c r="G15" s="537">
        <f>IF(F$5&gt;=提出書!$C$45,S15,0)</f>
        <v>0</v>
      </c>
      <c r="H15" s="536">
        <f>IF(H$5&gt;=提出書!$C$45,I15-(E15+F15),0)</f>
        <v>0</v>
      </c>
      <c r="I15" s="537">
        <f>IF(H$5&gt;=提出書!$C$45,T15,0)</f>
        <v>0</v>
      </c>
      <c r="J15" s="542">
        <f ca="1">IF(J$5&gt;=提出書!$C$45,K15-(E15+F15+H15),0)</f>
        <v>0</v>
      </c>
      <c r="K15" s="535">
        <f ca="1">IF(J$5&gt;=提出書!$C$45,U15,0)</f>
        <v>0</v>
      </c>
      <c r="L15" s="542">
        <f ca="1">IF(L$5&gt;=提出書!$C$45,M15-(E15+F15+H15+J15),0)</f>
        <v>0</v>
      </c>
      <c r="M15" s="535">
        <f ca="1">IF(L$5&gt;=提出書!$C$45,V15,0)</f>
        <v>0</v>
      </c>
      <c r="N15" s="542">
        <f ca="1">IF(N$5&gt;=提出書!$C$45,O15-(E15+F15+H15+J15+L15),0)</f>
        <v>0</v>
      </c>
      <c r="O15" s="535">
        <f ca="1">IF(N$5&gt;=提出書!$C$45,W15,0)</f>
        <v>0</v>
      </c>
      <c r="Q15" s="390">
        <v>4</v>
      </c>
      <c r="R15" s="391">
        <f ca="1">OFFSET('点検表５，６作業シート'!$B$7,$Q15,R$6)</f>
        <v>0</v>
      </c>
      <c r="S15" s="391">
        <f ca="1">OFFSET('点検表５，６作業シート'!$B$7,$Q15,S$6)</f>
        <v>0</v>
      </c>
      <c r="T15" s="391">
        <f ca="1">OFFSET('点検表５，６作業シート'!$B$7,$Q15,T$6)</f>
        <v>0</v>
      </c>
      <c r="U15" s="391">
        <f ca="1">OFFSET('点検表５，６作業シート'!$B$7,$Q15,U$6)</f>
        <v>0</v>
      </c>
      <c r="V15" s="391">
        <f ca="1">OFFSET('点検表５，６作業シート'!$B$7,$Q15,V$6)</f>
        <v>0</v>
      </c>
      <c r="W15" s="391">
        <f ca="1">OFFSET('点検表５，６作業シート'!$B$7,$Q15,W$6)</f>
        <v>0</v>
      </c>
    </row>
    <row r="16" spans="1:23" ht="24" customHeight="1">
      <c r="A16" s="925"/>
      <c r="B16" s="931"/>
      <c r="C16" s="929"/>
      <c r="D16" s="7" t="s">
        <v>2793</v>
      </c>
      <c r="E16" s="474"/>
      <c r="F16" s="533"/>
      <c r="G16" s="534"/>
      <c r="H16" s="533"/>
      <c r="I16" s="534"/>
      <c r="J16" s="533"/>
      <c r="K16" s="534"/>
      <c r="L16" s="533"/>
      <c r="M16" s="534"/>
      <c r="N16" s="533"/>
      <c r="O16" s="534"/>
      <c r="Q16" s="393"/>
      <c r="R16" s="394"/>
      <c r="S16" s="394"/>
      <c r="T16" s="394"/>
      <c r="U16" s="394"/>
      <c r="V16" s="394"/>
      <c r="W16" s="394"/>
    </row>
    <row r="17" spans="1:23" ht="24" customHeight="1">
      <c r="A17" s="925"/>
      <c r="B17" s="931"/>
      <c r="C17" s="928" t="s">
        <v>1233</v>
      </c>
      <c r="D17" s="217" t="s">
        <v>2792</v>
      </c>
      <c r="E17" s="355">
        <f ca="1">R17</f>
        <v>0</v>
      </c>
      <c r="F17" s="536">
        <f>IF(F$5&gt;=提出書!$C$45,G17-E17,0)</f>
        <v>0</v>
      </c>
      <c r="G17" s="537">
        <f>IF(F$5&gt;=提出書!$C$45,S17,0)</f>
        <v>0</v>
      </c>
      <c r="H17" s="536">
        <f>IF(H$5&gt;=提出書!$C$45,I17-(E17+F17),0)</f>
        <v>0</v>
      </c>
      <c r="I17" s="537">
        <f>IF(H$5&gt;=提出書!$C$45,T17,0)</f>
        <v>0</v>
      </c>
      <c r="J17" s="542">
        <f ca="1">IF(J$5&gt;=提出書!$C$45,K17-(E17+F17+H17),0)</f>
        <v>0</v>
      </c>
      <c r="K17" s="535">
        <f ca="1">IF(J$5&gt;=提出書!$C$45,U17,0)</f>
        <v>0</v>
      </c>
      <c r="L17" s="542">
        <f ca="1">IF(L$5&gt;=提出書!$C$45,M17-(E17+F17+H17+J17),0)</f>
        <v>0</v>
      </c>
      <c r="M17" s="535">
        <f ca="1">IF(L$5&gt;=提出書!$C$45,V17,0)</f>
        <v>0</v>
      </c>
      <c r="N17" s="542">
        <f ca="1">IF(N$5&gt;=提出書!$C$45,O17-(E17+F17+H17+J17+L17),0)</f>
        <v>0</v>
      </c>
      <c r="O17" s="535">
        <f ca="1">IF(N$5&gt;=提出書!$C$45,W17,0)</f>
        <v>0</v>
      </c>
      <c r="Q17" s="390">
        <v>5</v>
      </c>
      <c r="R17" s="391">
        <f ca="1">OFFSET('点検表５，６作業シート'!$B$7,$Q17,R$6)</f>
        <v>0</v>
      </c>
      <c r="S17" s="391">
        <f ca="1">OFFSET('点検表５，６作業シート'!$B$7,$Q17,S$6)</f>
        <v>0</v>
      </c>
      <c r="T17" s="391">
        <f ca="1">OFFSET('点検表５，６作業シート'!$B$7,$Q17,T$6)</f>
        <v>0</v>
      </c>
      <c r="U17" s="391">
        <f ca="1">OFFSET('点検表５，６作業シート'!$B$7,$Q17,U$6)</f>
        <v>0</v>
      </c>
      <c r="V17" s="391">
        <f ca="1">OFFSET('点検表５，６作業シート'!$B$7,$Q17,V$6)</f>
        <v>0</v>
      </c>
      <c r="W17" s="391">
        <f ca="1">OFFSET('点検表５，６作業シート'!$B$7,$Q17,W$6)</f>
        <v>0</v>
      </c>
    </row>
    <row r="18" spans="1:23" ht="24" customHeight="1">
      <c r="A18" s="925"/>
      <c r="B18" s="932"/>
      <c r="C18" s="929"/>
      <c r="D18" s="7" t="s">
        <v>2793</v>
      </c>
      <c r="E18" s="474"/>
      <c r="F18" s="533"/>
      <c r="G18" s="534"/>
      <c r="H18" s="533"/>
      <c r="I18" s="534"/>
      <c r="J18" s="533"/>
      <c r="K18" s="534"/>
      <c r="L18" s="533"/>
      <c r="M18" s="534"/>
      <c r="N18" s="533"/>
      <c r="O18" s="534"/>
      <c r="Q18" s="393"/>
      <c r="R18" s="394"/>
      <c r="S18" s="394"/>
      <c r="T18" s="394"/>
      <c r="U18" s="394"/>
      <c r="V18" s="394"/>
      <c r="W18" s="394"/>
    </row>
    <row r="19" spans="1:23" ht="24" customHeight="1">
      <c r="A19" s="925"/>
      <c r="B19" s="923" t="s">
        <v>3025</v>
      </c>
      <c r="C19" s="907"/>
      <c r="D19" s="217" t="s">
        <v>2792</v>
      </c>
      <c r="E19" s="355">
        <f ca="1">R19</f>
        <v>0</v>
      </c>
      <c r="F19" s="536">
        <f>IF(F$5&gt;=提出書!$C$45,G19-E19,0)</f>
        <v>0</v>
      </c>
      <c r="G19" s="537">
        <f>IF(F$5&gt;=提出書!$C$45,S19,0)</f>
        <v>0</v>
      </c>
      <c r="H19" s="536">
        <f>IF(H$5&gt;=提出書!$C$45,I19-(E19+F19),0)</f>
        <v>0</v>
      </c>
      <c r="I19" s="537">
        <f>IF(H$5&gt;=提出書!$C$45,T19,0)</f>
        <v>0</v>
      </c>
      <c r="J19" s="542">
        <f ca="1">IF(J$5&gt;=提出書!$C$45,K19-(E19+F19+H19),0)</f>
        <v>0</v>
      </c>
      <c r="K19" s="535">
        <f ca="1">IF(J$5&gt;=提出書!$C$45,U19,0)</f>
        <v>0</v>
      </c>
      <c r="L19" s="542">
        <f ca="1">IF(L$5&gt;=提出書!$C$45,M19-(E19+F19+H19+J19),0)</f>
        <v>0</v>
      </c>
      <c r="M19" s="535">
        <f ca="1">IF(L$5&gt;=提出書!$C$45,V19,0)</f>
        <v>0</v>
      </c>
      <c r="N19" s="542">
        <f ca="1">IF(N$5&gt;=提出書!$C$45,O19-(E19+F19+H19+J19+L19),0)</f>
        <v>0</v>
      </c>
      <c r="O19" s="535">
        <f ca="1">IF(N$5&gt;=提出書!$C$45,W19,0)</f>
        <v>0</v>
      </c>
      <c r="Q19" s="390">
        <v>6</v>
      </c>
      <c r="R19" s="391">
        <f ca="1">OFFSET('点検表５，６作業シート'!$B$7,$Q19,R$6)</f>
        <v>0</v>
      </c>
      <c r="S19" s="391">
        <f ca="1">OFFSET('点検表５，６作業シート'!$B$7,$Q19,S$6)</f>
        <v>0</v>
      </c>
      <c r="T19" s="391">
        <f ca="1">OFFSET('点検表５，６作業シート'!$B$7,$Q19,T$6)</f>
        <v>0</v>
      </c>
      <c r="U19" s="391">
        <f ca="1">OFFSET('点検表５，６作業シート'!$B$7,$Q19,U$6)</f>
        <v>0</v>
      </c>
      <c r="V19" s="391">
        <f ca="1">OFFSET('点検表５，６作業シート'!$B$7,$Q19,V$6)</f>
        <v>0</v>
      </c>
      <c r="W19" s="391">
        <f ca="1">OFFSET('点検表５，６作業シート'!$B$7,$Q19,W$6)</f>
        <v>0</v>
      </c>
    </row>
    <row r="20" spans="1:23" ht="24" customHeight="1">
      <c r="A20" s="925"/>
      <c r="B20" s="910"/>
      <c r="C20" s="910"/>
      <c r="D20" s="7" t="s">
        <v>2793</v>
      </c>
      <c r="E20" s="474"/>
      <c r="F20" s="533"/>
      <c r="G20" s="534"/>
      <c r="H20" s="533"/>
      <c r="I20" s="534"/>
      <c r="J20" s="533"/>
      <c r="K20" s="534"/>
      <c r="L20" s="533"/>
      <c r="M20" s="534"/>
      <c r="N20" s="533"/>
      <c r="O20" s="534"/>
      <c r="Q20" s="393"/>
      <c r="R20" s="394"/>
      <c r="S20" s="394"/>
      <c r="T20" s="394"/>
      <c r="U20" s="394"/>
      <c r="V20" s="394"/>
      <c r="W20" s="394"/>
    </row>
    <row r="21" spans="1:23" ht="24" customHeight="1">
      <c r="A21" s="925"/>
      <c r="B21" s="923" t="s">
        <v>3026</v>
      </c>
      <c r="C21" s="907"/>
      <c r="D21" s="217" t="s">
        <v>2792</v>
      </c>
      <c r="E21" s="355">
        <f ca="1">R21</f>
        <v>0</v>
      </c>
      <c r="F21" s="536">
        <f>IF(F$5&gt;=提出書!$C$45,G21-E21,0)</f>
        <v>0</v>
      </c>
      <c r="G21" s="537">
        <f>IF(F$5&gt;=提出書!$C$45,S21,0)</f>
        <v>0</v>
      </c>
      <c r="H21" s="536">
        <f>IF(H$5&gt;=提出書!$C$45,I21-(E21+F21),0)</f>
        <v>0</v>
      </c>
      <c r="I21" s="537">
        <f>IF(H$5&gt;=提出書!$C$45,T21,0)</f>
        <v>0</v>
      </c>
      <c r="J21" s="542">
        <f ca="1">IF(J$5&gt;=提出書!$C$45,K21-(E21+F21+H21),0)</f>
        <v>0</v>
      </c>
      <c r="K21" s="535">
        <f ca="1">IF(J$5&gt;=提出書!$C$45,U21,0)</f>
        <v>0</v>
      </c>
      <c r="L21" s="542">
        <f ca="1">IF(L$5&gt;=提出書!$C$45,M21-(E21+F21+H21+J21),0)</f>
        <v>0</v>
      </c>
      <c r="M21" s="535">
        <f ca="1">IF(L$5&gt;=提出書!$C$45,V21,0)</f>
        <v>0</v>
      </c>
      <c r="N21" s="542">
        <f ca="1">IF(N$5&gt;=提出書!$C$45,O21-(E21+F21+H21+J21+L21),0)</f>
        <v>0</v>
      </c>
      <c r="O21" s="535">
        <f ca="1">IF(N$5&gt;=提出書!$C$45,W21,0)</f>
        <v>0</v>
      </c>
      <c r="Q21" s="390">
        <v>7</v>
      </c>
      <c r="R21" s="391">
        <f ca="1">OFFSET('点検表５，６作業シート'!$B$7,$Q21,R$6)</f>
        <v>0</v>
      </c>
      <c r="S21" s="391">
        <f ca="1">OFFSET('点検表５，６作業シート'!$B$7,$Q21,S$6)</f>
        <v>0</v>
      </c>
      <c r="T21" s="391">
        <f ca="1">OFFSET('点検表５，６作業シート'!$B$7,$Q21,T$6)</f>
        <v>0</v>
      </c>
      <c r="U21" s="391">
        <f ca="1">OFFSET('点検表５，６作業シート'!$B$7,$Q21,U$6)</f>
        <v>0</v>
      </c>
      <c r="V21" s="391">
        <f ca="1">OFFSET('点検表５，６作業シート'!$B$7,$Q21,V$6)</f>
        <v>0</v>
      </c>
      <c r="W21" s="391">
        <f ca="1">OFFSET('点検表５，６作業シート'!$B$7,$Q21,W$6)</f>
        <v>0</v>
      </c>
    </row>
    <row r="22" spans="1:23" ht="24" customHeight="1">
      <c r="A22" s="925"/>
      <c r="B22" s="910"/>
      <c r="C22" s="910"/>
      <c r="D22" s="7" t="s">
        <v>2793</v>
      </c>
      <c r="E22" s="474"/>
      <c r="F22" s="533"/>
      <c r="G22" s="534"/>
      <c r="H22" s="533"/>
      <c r="I22" s="534"/>
      <c r="J22" s="533"/>
      <c r="K22" s="534"/>
      <c r="L22" s="533"/>
      <c r="M22" s="534"/>
      <c r="N22" s="533"/>
      <c r="O22" s="534"/>
      <c r="Q22" s="393"/>
      <c r="R22" s="394"/>
      <c r="S22" s="394"/>
      <c r="T22" s="394"/>
      <c r="U22" s="394"/>
      <c r="V22" s="394"/>
      <c r="W22" s="394"/>
    </row>
    <row r="23" spans="1:23" ht="24" customHeight="1">
      <c r="A23" s="925"/>
      <c r="B23" s="923" t="s">
        <v>3024</v>
      </c>
      <c r="C23" s="907"/>
      <c r="D23" s="217" t="s">
        <v>2792</v>
      </c>
      <c r="E23" s="355">
        <f ca="1">R23</f>
        <v>0</v>
      </c>
      <c r="F23" s="536">
        <f>IF(F$5&gt;=提出書!$C$45,G23-E23,0)</f>
        <v>0</v>
      </c>
      <c r="G23" s="537">
        <f>IF(F$5&gt;=提出書!$C$45,S23,0)</f>
        <v>0</v>
      </c>
      <c r="H23" s="536">
        <f>IF(H$5&gt;=提出書!$C$45,I23-(E23+F23),0)</f>
        <v>0</v>
      </c>
      <c r="I23" s="537">
        <f>IF(H$5&gt;=提出書!$C$45,T23,0)</f>
        <v>0</v>
      </c>
      <c r="J23" s="542">
        <f ca="1">IF(J$5&gt;=提出書!$C$45,K23-(E23+F23+H23),0)</f>
        <v>0</v>
      </c>
      <c r="K23" s="535">
        <f ca="1">IF(J$5&gt;=提出書!$C$45,U23,0)</f>
        <v>0</v>
      </c>
      <c r="L23" s="542">
        <f ca="1">IF(L$5&gt;=提出書!$C$45,M23-(E23+F23+H23+J23),0)</f>
        <v>0</v>
      </c>
      <c r="M23" s="535">
        <f ca="1">IF(L$5&gt;=提出書!$C$45,V23,0)</f>
        <v>0</v>
      </c>
      <c r="N23" s="542">
        <f ca="1">IF(N$5&gt;=提出書!$C$45,O23-(E23+F23+H23+J23+L23),0)</f>
        <v>0</v>
      </c>
      <c r="O23" s="535">
        <f ca="1">IF(N$5&gt;=提出書!$C$45,W23,0)</f>
        <v>0</v>
      </c>
      <c r="Q23" s="390">
        <v>8</v>
      </c>
      <c r="R23" s="391">
        <f ca="1">OFFSET('点検表５，６作業シート'!$B$7,$Q23,R$6)</f>
        <v>0</v>
      </c>
      <c r="S23" s="391">
        <f ca="1">OFFSET('点検表５，６作業シート'!$B$7,$Q23,S$6)</f>
        <v>0</v>
      </c>
      <c r="T23" s="391">
        <f ca="1">OFFSET('点検表５，６作業シート'!$B$7,$Q23,T$6)</f>
        <v>0</v>
      </c>
      <c r="U23" s="391">
        <f ca="1">OFFSET('点検表５，６作業シート'!$B$7,$Q23,U$6)</f>
        <v>0</v>
      </c>
      <c r="V23" s="391">
        <f ca="1">OFFSET('点検表５，６作業シート'!$B$7,$Q23,V$6)</f>
        <v>0</v>
      </c>
      <c r="W23" s="391">
        <f ca="1">OFFSET('点検表５，６作業シート'!$B$7,$Q23,W$6)</f>
        <v>0</v>
      </c>
    </row>
    <row r="24" spans="1:23" ht="24" customHeight="1">
      <c r="A24" s="925"/>
      <c r="B24" s="910"/>
      <c r="C24" s="910"/>
      <c r="D24" s="7" t="s">
        <v>2793</v>
      </c>
      <c r="E24" s="474"/>
      <c r="F24" s="533"/>
      <c r="G24" s="534"/>
      <c r="H24" s="533"/>
      <c r="I24" s="534"/>
      <c r="J24" s="533"/>
      <c r="K24" s="534"/>
      <c r="L24" s="533"/>
      <c r="M24" s="534"/>
      <c r="N24" s="533"/>
      <c r="O24" s="534"/>
      <c r="Q24" s="393"/>
      <c r="R24" s="394"/>
      <c r="S24" s="394"/>
      <c r="T24" s="394"/>
      <c r="U24" s="394"/>
      <c r="V24" s="394"/>
      <c r="W24" s="394"/>
    </row>
    <row r="25" spans="1:23" ht="24" customHeight="1">
      <c r="A25" s="925"/>
      <c r="B25" s="923" t="s">
        <v>3050</v>
      </c>
      <c r="C25" s="907"/>
      <c r="D25" s="217" t="s">
        <v>2792</v>
      </c>
      <c r="E25" s="355">
        <f ca="1">R25</f>
        <v>0</v>
      </c>
      <c r="F25" s="536">
        <f>IF(F$5&gt;=提出書!$C$45,G25-E25,0)</f>
        <v>0</v>
      </c>
      <c r="G25" s="537">
        <f>IF(F$5&gt;=提出書!$C$45,S25,0)</f>
        <v>0</v>
      </c>
      <c r="H25" s="536">
        <f>IF(H$5&gt;=提出書!$C$45,I25-(E25+F25),0)</f>
        <v>0</v>
      </c>
      <c r="I25" s="537">
        <f>IF(H$5&gt;=提出書!$C$45,T25,0)</f>
        <v>0</v>
      </c>
      <c r="J25" s="542">
        <f ca="1">IF(J$5&gt;=提出書!$C$45,K25-(E25+F25+H25),0)</f>
        <v>0</v>
      </c>
      <c r="K25" s="535">
        <f ca="1">IF(J$5&gt;=提出書!$C$45,U25,0)</f>
        <v>0</v>
      </c>
      <c r="L25" s="542">
        <f ca="1">IF(L$5&gt;=提出書!$C$45,M25-(E25+F25+H25+J25),0)</f>
        <v>0</v>
      </c>
      <c r="M25" s="535">
        <f ca="1">IF(L$5&gt;=提出書!$C$45,V25,0)</f>
        <v>0</v>
      </c>
      <c r="N25" s="542">
        <f ca="1">IF(N$5&gt;=提出書!$C$45,O25-(E25+F25+H25+J25+L25),0)</f>
        <v>0</v>
      </c>
      <c r="O25" s="535">
        <f ca="1">IF(N$5&gt;=提出書!$C$45,W25,0)</f>
        <v>0</v>
      </c>
      <c r="Q25" s="390">
        <v>9</v>
      </c>
      <c r="R25" s="391">
        <f ca="1">OFFSET('点検表５，６作業シート'!$B$7,$Q25,R$6)</f>
        <v>0</v>
      </c>
      <c r="S25" s="391">
        <f ca="1">OFFSET('点検表５，６作業シート'!$B$7,$Q25,S$6)</f>
        <v>0</v>
      </c>
      <c r="T25" s="391">
        <f ca="1">OFFSET('点検表５，６作業シート'!$B$7,$Q25,T$6)</f>
        <v>0</v>
      </c>
      <c r="U25" s="391">
        <f ca="1">OFFSET('点検表５，６作業シート'!$B$7,$Q25,U$6)</f>
        <v>0</v>
      </c>
      <c r="V25" s="391">
        <f ca="1">OFFSET('点検表５，６作業シート'!$B$7,$Q25,V$6)</f>
        <v>0</v>
      </c>
      <c r="W25" s="391">
        <f ca="1">OFFSET('点検表５，６作業シート'!$B$7,$Q25,W$6)</f>
        <v>0</v>
      </c>
    </row>
    <row r="26" spans="1:23" ht="24" customHeight="1">
      <c r="A26" s="926"/>
      <c r="B26" s="910"/>
      <c r="C26" s="910"/>
      <c r="D26" s="7" t="s">
        <v>2793</v>
      </c>
      <c r="E26" s="474"/>
      <c r="F26" s="533"/>
      <c r="G26" s="534"/>
      <c r="H26" s="533"/>
      <c r="I26" s="534"/>
      <c r="J26" s="533"/>
      <c r="K26" s="534"/>
      <c r="L26" s="533"/>
      <c r="M26" s="534"/>
      <c r="N26" s="533"/>
      <c r="O26" s="534"/>
      <c r="Q26" s="393"/>
      <c r="R26" s="394"/>
      <c r="S26" s="394"/>
      <c r="T26" s="394"/>
      <c r="U26" s="394"/>
      <c r="V26" s="394"/>
      <c r="W26" s="394"/>
    </row>
    <row r="27" spans="1:23" ht="24" customHeight="1">
      <c r="A27" s="906" t="s">
        <v>3028</v>
      </c>
      <c r="B27" s="907"/>
      <c r="C27" s="908"/>
      <c r="D27" s="125" t="s">
        <v>2792</v>
      </c>
      <c r="E27" s="355">
        <f ca="1">R27</f>
        <v>0</v>
      </c>
      <c r="F27" s="536">
        <f>IF(F$5&gt;=提出書!$C$45,G27-E27,0)</f>
        <v>0</v>
      </c>
      <c r="G27" s="537">
        <f>IF(F$5&gt;=提出書!$C$45,S27,0)</f>
        <v>0</v>
      </c>
      <c r="H27" s="536">
        <f>IF(H$5&gt;=提出書!$C$45,I27-(E27+F27),0)</f>
        <v>0</v>
      </c>
      <c r="I27" s="537">
        <f>IF(H$5&gt;=提出書!$C$45,T27,0)</f>
        <v>0</v>
      </c>
      <c r="J27" s="542">
        <f ca="1">IF(J$5&gt;=提出書!$C$45,K27-(E27+F27+H27),0)</f>
        <v>0</v>
      </c>
      <c r="K27" s="535">
        <f ca="1">IF(J$5&gt;=提出書!$C$45,U27,0)</f>
        <v>0</v>
      </c>
      <c r="L27" s="542">
        <f ca="1">IF(L$5&gt;=提出書!$C$45,M27-(E27+F27+H27+J27),0)</f>
        <v>0</v>
      </c>
      <c r="M27" s="535">
        <f ca="1">IF(L$5&gt;=提出書!$C$45,V27,0)</f>
        <v>0</v>
      </c>
      <c r="N27" s="542">
        <f ca="1">IF(N$5&gt;=提出書!$C$45,O27-(E27+F27+H27+J27+L27),0)</f>
        <v>0</v>
      </c>
      <c r="O27" s="535">
        <f ca="1">IF(N$5&gt;=提出書!$C$45,W27,0)</f>
        <v>0</v>
      </c>
      <c r="Q27" s="393"/>
      <c r="R27" s="394">
        <f t="shared" ref="R27:W27" ca="1" si="0">R29-SUM(R7,R9,R11,R13,R15,R17,R19,R21,R23,R25,)</f>
        <v>0</v>
      </c>
      <c r="S27" s="394">
        <f t="shared" ca="1" si="0"/>
        <v>0</v>
      </c>
      <c r="T27" s="394">
        <f t="shared" ca="1" si="0"/>
        <v>0</v>
      </c>
      <c r="U27" s="394">
        <f t="shared" ca="1" si="0"/>
        <v>0</v>
      </c>
      <c r="V27" s="394">
        <f t="shared" ca="1" si="0"/>
        <v>0</v>
      </c>
      <c r="W27" s="394">
        <f t="shared" ca="1" si="0"/>
        <v>0</v>
      </c>
    </row>
    <row r="28" spans="1:23" ht="24" customHeight="1">
      <c r="A28" s="909"/>
      <c r="B28" s="910"/>
      <c r="C28" s="911"/>
      <c r="D28" s="218" t="s">
        <v>2793</v>
      </c>
      <c r="E28" s="474"/>
      <c r="F28" s="533"/>
      <c r="G28" s="534"/>
      <c r="H28" s="533"/>
      <c r="I28" s="534"/>
      <c r="J28" s="533"/>
      <c r="K28" s="534"/>
      <c r="L28" s="533"/>
      <c r="M28" s="534"/>
      <c r="N28" s="533"/>
      <c r="O28" s="534"/>
      <c r="Q28" s="393"/>
      <c r="R28" s="394"/>
      <c r="S28" s="394"/>
      <c r="T28" s="394"/>
      <c r="U28" s="394"/>
      <c r="V28" s="394"/>
      <c r="W28" s="394"/>
    </row>
    <row r="29" spans="1:23" ht="24" customHeight="1">
      <c r="A29" s="906" t="s">
        <v>3030</v>
      </c>
      <c r="B29" s="907"/>
      <c r="C29" s="908"/>
      <c r="D29" s="125" t="s">
        <v>2792</v>
      </c>
      <c r="E29" s="355">
        <f ca="1">R29</f>
        <v>0</v>
      </c>
      <c r="F29" s="921">
        <f>IF(F$5&gt;=提出書!$C$45,S29,0)</f>
        <v>0</v>
      </c>
      <c r="G29" s="922"/>
      <c r="H29" s="921">
        <f>IF(H$5&gt;=提出書!$C$45,T29,0)</f>
        <v>0</v>
      </c>
      <c r="I29" s="922"/>
      <c r="J29" s="916">
        <f ca="1">IF(J$5&gt;=提出書!$C$45,U29,0)</f>
        <v>0</v>
      </c>
      <c r="K29" s="917"/>
      <c r="L29" s="916">
        <f ca="1">IF(L$5&gt;=提出書!$C$45,V29,0)</f>
        <v>0</v>
      </c>
      <c r="M29" s="917"/>
      <c r="N29" s="916">
        <f ca="1">IF(N$5&gt;=提出書!$C$45,W29,0)</f>
        <v>0</v>
      </c>
      <c r="O29" s="917"/>
      <c r="Q29" s="390">
        <v>10</v>
      </c>
      <c r="R29" s="391">
        <f ca="1">OFFSET('点検表５，６作業シート'!$B$7,$Q29,R$6)</f>
        <v>0</v>
      </c>
      <c r="S29" s="391">
        <f ca="1">OFFSET('点検表５，６作業シート'!$B$7,$Q29,S$6)</f>
        <v>0</v>
      </c>
      <c r="T29" s="391">
        <f ca="1">OFFSET('点検表５，６作業シート'!$B$7,$Q29,T$6)</f>
        <v>0</v>
      </c>
      <c r="U29" s="391">
        <f ca="1">OFFSET('点検表５，６作業シート'!$B$7,$Q29,U$6)</f>
        <v>0</v>
      </c>
      <c r="V29" s="391">
        <f ca="1">OFFSET('点検表５，６作業シート'!$B$7,$Q29,V$6)</f>
        <v>0</v>
      </c>
      <c r="W29" s="391">
        <f ca="1">OFFSET('点検表５，６作業シート'!$B$7,$Q29,W$6)</f>
        <v>0</v>
      </c>
    </row>
    <row r="30" spans="1:23" ht="24" customHeight="1">
      <c r="A30" s="909"/>
      <c r="B30" s="910"/>
      <c r="C30" s="911"/>
      <c r="D30" s="218" t="s">
        <v>2793</v>
      </c>
      <c r="E30" s="474"/>
      <c r="F30" s="904"/>
      <c r="G30" s="905"/>
      <c r="H30" s="904"/>
      <c r="I30" s="905"/>
      <c r="J30" s="904"/>
      <c r="K30" s="905"/>
      <c r="L30" s="904"/>
      <c r="M30" s="905"/>
      <c r="N30" s="904"/>
      <c r="O30" s="905"/>
    </row>
    <row r="31" spans="1:23" ht="24" customHeight="1">
      <c r="A31" s="918" t="s">
        <v>2791</v>
      </c>
      <c r="B31" s="907"/>
      <c r="C31" s="908"/>
      <c r="D31" s="125" t="s">
        <v>2792</v>
      </c>
      <c r="E31" s="478">
        <f ca="1">IFERROR(((E7+E9)*3+E11*2+E13+E15+E17+E19+E21+E23+E25)/E29*100,0)</f>
        <v>0</v>
      </c>
      <c r="F31" s="914">
        <f>IFERROR(((G7+G9)*3+G11*2+G13+G15+G17+G19+G21+G23+G25)/F29*100,0)</f>
        <v>0</v>
      </c>
      <c r="G31" s="915"/>
      <c r="H31" s="914">
        <f>IFERROR(((I7+I9)*3+I11*2+I13+I15+I17+I19+I21+I23+I25)/H29*100,0)</f>
        <v>0</v>
      </c>
      <c r="I31" s="915"/>
      <c r="J31" s="912">
        <f ca="1">IFERROR(((K7+K9)*3+K11*2+K13+K15+K17+K19+K21+K23+K25)/J29*100,0)</f>
        <v>0</v>
      </c>
      <c r="K31" s="913"/>
      <c r="L31" s="912">
        <f ca="1">IFERROR(((M7+M9)*3+M11*2+M13+M15+M17+M19+M21+M23+M25)/L29*100,0)</f>
        <v>0</v>
      </c>
      <c r="M31" s="913"/>
      <c r="N31" s="912">
        <f ca="1">IFERROR(((O7+O9)*3+O11*2+O13+O15+O17+O19+O21+O23+O25)/N29*100,0)</f>
        <v>0</v>
      </c>
      <c r="O31" s="913"/>
    </row>
    <row r="32" spans="1:23" ht="24" customHeight="1">
      <c r="A32" s="909"/>
      <c r="B32" s="910"/>
      <c r="C32" s="911"/>
      <c r="D32" s="218" t="s">
        <v>2793</v>
      </c>
      <c r="E32" s="479"/>
      <c r="F32" s="919"/>
      <c r="G32" s="920"/>
      <c r="H32" s="919"/>
      <c r="I32" s="920"/>
      <c r="J32" s="919"/>
      <c r="K32" s="920"/>
      <c r="L32" s="919"/>
      <c r="M32" s="920"/>
      <c r="N32" s="919"/>
      <c r="O32" s="920"/>
    </row>
    <row r="33" spans="1:15" ht="12" customHeight="1">
      <c r="N33" s="169"/>
      <c r="O33" s="169"/>
    </row>
    <row r="34" spans="1:15" ht="12" customHeight="1">
      <c r="A34" s="214" t="s">
        <v>2794</v>
      </c>
      <c r="B34" s="215" t="s">
        <v>3031</v>
      </c>
      <c r="C34" s="216"/>
    </row>
    <row r="35" spans="1:15" ht="12" customHeight="1">
      <c r="A35" s="214"/>
      <c r="B35" s="215" t="s">
        <v>3150</v>
      </c>
      <c r="C35" s="215"/>
      <c r="D35" s="57"/>
      <c r="E35" s="57"/>
      <c r="F35" s="57"/>
      <c r="G35" s="57"/>
      <c r="H35" s="57"/>
      <c r="I35" s="57"/>
      <c r="J35" s="57"/>
      <c r="K35" s="57"/>
      <c r="L35" s="57"/>
      <c r="M35" s="57"/>
      <c r="N35" s="57"/>
      <c r="O35" s="57"/>
    </row>
    <row r="36" spans="1:15" ht="12" customHeight="1">
      <c r="A36" s="214"/>
      <c r="B36" s="215" t="s">
        <v>3151</v>
      </c>
      <c r="C36" s="215"/>
      <c r="D36" s="57"/>
      <c r="E36" s="57"/>
      <c r="F36" s="57"/>
      <c r="G36" s="57"/>
      <c r="H36" s="57"/>
      <c r="I36" s="57"/>
      <c r="J36" s="57"/>
      <c r="K36" s="57"/>
      <c r="L36" s="57"/>
      <c r="M36" s="57"/>
      <c r="N36" s="57"/>
      <c r="O36" s="57"/>
    </row>
    <row r="37" spans="1:15" ht="12" customHeight="1">
      <c r="A37" s="216"/>
      <c r="B37" s="215" t="s">
        <v>3152</v>
      </c>
      <c r="C37" s="215"/>
      <c r="D37" s="57"/>
      <c r="E37" s="57"/>
      <c r="F37" s="57"/>
      <c r="G37" s="57"/>
      <c r="H37" s="57"/>
      <c r="I37" s="57"/>
      <c r="J37" s="57"/>
      <c r="K37" s="57"/>
      <c r="L37" s="57"/>
      <c r="M37" s="57"/>
      <c r="N37" s="57"/>
      <c r="O37" s="57"/>
    </row>
    <row r="38" spans="1:15" ht="12" customHeight="1">
      <c r="A38" s="216"/>
      <c r="B38" s="215" t="s">
        <v>3153</v>
      </c>
      <c r="C38" s="215"/>
      <c r="D38" s="57"/>
      <c r="E38" s="57"/>
      <c r="F38" s="57"/>
      <c r="G38" s="57"/>
      <c r="H38" s="57"/>
      <c r="I38" s="57"/>
      <c r="J38" s="57"/>
      <c r="K38" s="57"/>
      <c r="L38" s="57"/>
      <c r="M38" s="57"/>
      <c r="N38" s="57"/>
      <c r="O38" s="57"/>
    </row>
    <row r="39" spans="1:15" ht="12" customHeight="1">
      <c r="A39" s="216"/>
      <c r="B39" s="215" t="s">
        <v>3154</v>
      </c>
      <c r="C39" s="215"/>
      <c r="D39" s="57"/>
      <c r="E39" s="57"/>
      <c r="F39" s="57"/>
      <c r="G39" s="57"/>
      <c r="H39" s="57"/>
      <c r="I39" s="57"/>
      <c r="J39" s="57"/>
      <c r="K39" s="57"/>
      <c r="L39" s="57"/>
      <c r="M39" s="57"/>
      <c r="N39" s="57"/>
      <c r="O39" s="57"/>
    </row>
    <row r="40" spans="1:15" ht="12" customHeight="1"/>
    <row r="41" spans="1:15" ht="12" customHeight="1"/>
    <row r="42" spans="1:15" ht="12" customHeight="1"/>
  </sheetData>
  <sheetProtection algorithmName="SHA-512" hashValue="qJo2GAHeqGAJtQQj/QqmFvteoYy1FDVwZwDSQC1tw0BCNBLJ4mMT6FhE+AzudyOPtVxT1UGI15cB5KtS+jtFvg==" saltValue="90oXiXigc224r5hl6AtfYA==" spinCount="100000" sheet="1" objects="1" scenarios="1"/>
  <mergeCells count="43">
    <mergeCell ref="A4:D6"/>
    <mergeCell ref="E4:E6"/>
    <mergeCell ref="F4:O4"/>
    <mergeCell ref="F5:G5"/>
    <mergeCell ref="H5:I5"/>
    <mergeCell ref="J5:K5"/>
    <mergeCell ref="L5:M5"/>
    <mergeCell ref="N5:O5"/>
    <mergeCell ref="B7:C8"/>
    <mergeCell ref="A7:A26"/>
    <mergeCell ref="B9:C10"/>
    <mergeCell ref="B11:C12"/>
    <mergeCell ref="C13:C14"/>
    <mergeCell ref="C15:C16"/>
    <mergeCell ref="C17:C18"/>
    <mergeCell ref="B19:C20"/>
    <mergeCell ref="B21:C22"/>
    <mergeCell ref="B23:C24"/>
    <mergeCell ref="B25:C26"/>
    <mergeCell ref="B13:B18"/>
    <mergeCell ref="N29:O29"/>
    <mergeCell ref="A31:C32"/>
    <mergeCell ref="L29:M29"/>
    <mergeCell ref="L30:M30"/>
    <mergeCell ref="N30:O30"/>
    <mergeCell ref="N31:O31"/>
    <mergeCell ref="F32:G32"/>
    <mergeCell ref="H32:I32"/>
    <mergeCell ref="J32:K32"/>
    <mergeCell ref="L32:M32"/>
    <mergeCell ref="N32:O32"/>
    <mergeCell ref="A29:C30"/>
    <mergeCell ref="F29:G29"/>
    <mergeCell ref="H29:I29"/>
    <mergeCell ref="J29:K29"/>
    <mergeCell ref="F31:G31"/>
    <mergeCell ref="F30:G30"/>
    <mergeCell ref="A27:C28"/>
    <mergeCell ref="J31:K31"/>
    <mergeCell ref="L31:M31"/>
    <mergeCell ref="H30:I30"/>
    <mergeCell ref="J30:K30"/>
    <mergeCell ref="H31:I31"/>
  </mergeCells>
  <phoneticPr fontId="9"/>
  <dataValidations count="1">
    <dataValidation type="whole" allowBlank="1" showInputMessage="1" showErrorMessage="1" errorTitle="入力エラー" error="-99,999～99,999までの整数を入力してください。" sqref="E32:F32 N32 L32 H32 J32 H29:H30 J29:J30 N29:N30 E29:F30 L29:L30 E7:O28" xr:uid="{00000000-0002-0000-0A00-000000000000}">
      <formula1>-99999</formula1>
      <formula2>99999</formula2>
    </dataValidation>
  </dataValidations>
  <printOptions horizontalCentered="1" verticalCentered="1"/>
  <pageMargins left="0.78740157480314965" right="0.39370078740157483" top="0.59055118110236227" bottom="0.59055118110236227" header="0.39370078740157483" footer="0.39370078740157483"/>
  <pageSetup paperSize="9" scale="9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2:W49"/>
  <sheetViews>
    <sheetView showGridLines="0" showZeros="0" view="pageBreakPreview" zoomScaleNormal="100" zoomScaleSheetLayoutView="100" workbookViewId="0"/>
  </sheetViews>
  <sheetFormatPr defaultColWidth="2.44140625" defaultRowHeight="15" customHeight="1"/>
  <cols>
    <col min="1" max="2" width="5" style="5" customWidth="1"/>
    <col min="3" max="3" width="11" style="5" customWidth="1"/>
    <col min="4" max="4" width="5" style="5" bestFit="1" customWidth="1"/>
    <col min="5" max="15" width="6" style="5" customWidth="1"/>
    <col min="16" max="16" width="2.44140625" style="5"/>
    <col min="17" max="17" width="6.77734375" style="169" hidden="1" customWidth="1"/>
    <col min="18" max="23" width="6" style="5" hidden="1" customWidth="1"/>
    <col min="24" max="16384" width="2.44140625" style="5"/>
  </cols>
  <sheetData>
    <row r="2" spans="1:23" ht="15" customHeight="1">
      <c r="A2" s="302" t="s">
        <v>3033</v>
      </c>
    </row>
    <row r="3" spans="1:23" ht="7.5" customHeight="1">
      <c r="A3" s="57"/>
      <c r="B3" s="57"/>
      <c r="C3" s="57"/>
      <c r="D3" s="57"/>
      <c r="E3" s="57"/>
      <c r="F3" s="57"/>
      <c r="G3" s="57"/>
      <c r="H3" s="57"/>
      <c r="I3" s="57"/>
      <c r="J3" s="57"/>
      <c r="K3" s="57"/>
      <c r="L3" s="57"/>
      <c r="M3" s="57"/>
    </row>
    <row r="4" spans="1:23" ht="24" customHeight="1">
      <c r="A4" s="918" t="s">
        <v>3047</v>
      </c>
      <c r="B4" s="907"/>
      <c r="C4" s="907"/>
      <c r="D4" s="907"/>
      <c r="E4" s="934" t="s">
        <v>1336</v>
      </c>
      <c r="F4" s="908" t="s">
        <v>3158</v>
      </c>
      <c r="G4" s="937"/>
      <c r="H4" s="937"/>
      <c r="I4" s="937"/>
      <c r="J4" s="937"/>
      <c r="K4" s="937"/>
      <c r="L4" s="937"/>
      <c r="M4" s="937"/>
      <c r="N4" s="937"/>
      <c r="O4" s="938"/>
      <c r="Q4" s="356" t="s">
        <v>3066</v>
      </c>
    </row>
    <row r="5" spans="1:23" ht="24" customHeight="1">
      <c r="A5" s="933"/>
      <c r="B5" s="927"/>
      <c r="C5" s="927"/>
      <c r="D5" s="927"/>
      <c r="E5" s="935"/>
      <c r="F5" s="939">
        <f>提出書!$C$44</f>
        <v>2022</v>
      </c>
      <c r="G5" s="940"/>
      <c r="H5" s="939">
        <f>提出書!$C$44+1</f>
        <v>2023</v>
      </c>
      <c r="I5" s="940"/>
      <c r="J5" s="939">
        <f>提出書!$C$44+2</f>
        <v>2024</v>
      </c>
      <c r="K5" s="940"/>
      <c r="L5" s="939">
        <f>提出書!$C$44+3</f>
        <v>2025</v>
      </c>
      <c r="M5" s="940"/>
      <c r="N5" s="939">
        <f>提出書!$C$44+4</f>
        <v>2026</v>
      </c>
      <c r="O5" s="940"/>
      <c r="Q5" s="390"/>
      <c r="R5" s="391" t="s">
        <v>3065</v>
      </c>
      <c r="S5" s="391">
        <v>2022</v>
      </c>
      <c r="T5" s="391">
        <v>2023</v>
      </c>
      <c r="U5" s="391">
        <v>2024</v>
      </c>
      <c r="V5" s="391">
        <v>2025</v>
      </c>
      <c r="W5" s="391">
        <v>2026</v>
      </c>
    </row>
    <row r="6" spans="1:23" ht="24" customHeight="1">
      <c r="A6" s="909"/>
      <c r="B6" s="910"/>
      <c r="C6" s="910"/>
      <c r="D6" s="910"/>
      <c r="E6" s="936"/>
      <c r="F6" s="395" t="s">
        <v>2815</v>
      </c>
      <c r="G6" s="452" t="s">
        <v>3156</v>
      </c>
      <c r="H6" s="395" t="s">
        <v>2815</v>
      </c>
      <c r="I6" s="452" t="s">
        <v>3156</v>
      </c>
      <c r="J6" s="395" t="s">
        <v>2815</v>
      </c>
      <c r="K6" s="452" t="s">
        <v>3156</v>
      </c>
      <c r="L6" s="395" t="s">
        <v>2815</v>
      </c>
      <c r="M6" s="452" t="s">
        <v>3156</v>
      </c>
      <c r="N6" s="395" t="s">
        <v>2815</v>
      </c>
      <c r="O6" s="452" t="s">
        <v>3156</v>
      </c>
      <c r="Q6" s="390" t="s">
        <v>3067</v>
      </c>
      <c r="R6" s="391">
        <v>0</v>
      </c>
      <c r="S6" s="391">
        <v>3</v>
      </c>
      <c r="T6" s="391">
        <v>6</v>
      </c>
      <c r="U6" s="391">
        <v>9</v>
      </c>
      <c r="V6" s="391">
        <v>12</v>
      </c>
      <c r="W6" s="391">
        <v>15</v>
      </c>
    </row>
    <row r="7" spans="1:23" ht="24" customHeight="1">
      <c r="A7" s="924" t="s">
        <v>3019</v>
      </c>
      <c r="B7" s="923" t="s">
        <v>3034</v>
      </c>
      <c r="C7" s="908"/>
      <c r="D7" s="217" t="s">
        <v>2792</v>
      </c>
      <c r="E7" s="355">
        <f ca="1">R7</f>
        <v>0</v>
      </c>
      <c r="F7" s="536">
        <f>IF(F$5&gt;=提出書!$C$45,G7-E7,0)</f>
        <v>0</v>
      </c>
      <c r="G7" s="537">
        <f>IF(F$5&gt;=提出書!$C$45,S7,0)</f>
        <v>0</v>
      </c>
      <c r="H7" s="536">
        <f>IF(H$5&gt;=提出書!$C$45,I7-(E7+F7),0)</f>
        <v>0</v>
      </c>
      <c r="I7" s="537">
        <f>IF(H$5&gt;=提出書!$C$45,T7,0)</f>
        <v>0</v>
      </c>
      <c r="J7" s="542">
        <f ca="1">IF(J$5&gt;=提出書!$C$45,K7-(E7+F7+H7),0)</f>
        <v>0</v>
      </c>
      <c r="K7" s="535">
        <f ca="1">IF(J$5&gt;=提出書!$C$45,U7,0)</f>
        <v>0</v>
      </c>
      <c r="L7" s="542">
        <f ca="1">IF(L$5&gt;=提出書!$C$45,M7-(E7+F7+H7+J7),0)</f>
        <v>0</v>
      </c>
      <c r="M7" s="535">
        <f ca="1">IF(L$5&gt;=提出書!$C$45,V7,0)</f>
        <v>0</v>
      </c>
      <c r="N7" s="542">
        <f ca="1">IF(N$5&gt;=提出書!$C$45,O7-(E7+F7+H7+J7+L7),0)</f>
        <v>0</v>
      </c>
      <c r="O7" s="535">
        <f ca="1">IF(N$5&gt;=提出書!$C$45,W7,0)</f>
        <v>0</v>
      </c>
      <c r="Q7" s="390">
        <v>0</v>
      </c>
      <c r="R7" s="391">
        <f ca="1">OFFSET('点検表５，６作業シート'!$B$22,$Q7,R$6)</f>
        <v>0</v>
      </c>
      <c r="S7" s="391">
        <f ca="1">OFFSET('点検表５，６作業シート'!$B$22,$Q7,S$6)</f>
        <v>0</v>
      </c>
      <c r="T7" s="391">
        <f ca="1">OFFSET('点検表５，６作業シート'!$B$22,$Q7,T$6)</f>
        <v>0</v>
      </c>
      <c r="U7" s="391">
        <f ca="1">OFFSET('点検表５，６作業シート'!$B$22,$Q7,U$6)</f>
        <v>0</v>
      </c>
      <c r="V7" s="391">
        <f ca="1">OFFSET('点検表５，６作業シート'!$B$22,$Q7,V$6)</f>
        <v>0</v>
      </c>
      <c r="W7" s="391">
        <f ca="1">OFFSET('点検表５，６作業シート'!$B$22,$Q7,W$6)</f>
        <v>0</v>
      </c>
    </row>
    <row r="8" spans="1:23" ht="24" customHeight="1">
      <c r="A8" s="925"/>
      <c r="B8" s="910"/>
      <c r="C8" s="911"/>
      <c r="D8" s="7" t="s">
        <v>2793</v>
      </c>
      <c r="E8" s="474"/>
      <c r="F8" s="533"/>
      <c r="G8" s="534"/>
      <c r="H8" s="533"/>
      <c r="I8" s="534"/>
      <c r="J8" s="533"/>
      <c r="K8" s="534"/>
      <c r="L8" s="533"/>
      <c r="M8" s="534"/>
      <c r="N8" s="533"/>
      <c r="O8" s="534"/>
      <c r="Q8" s="393"/>
      <c r="R8" s="394"/>
      <c r="S8" s="394"/>
      <c r="T8" s="394"/>
      <c r="U8" s="394"/>
      <c r="V8" s="394"/>
      <c r="W8" s="394"/>
    </row>
    <row r="9" spans="1:23" ht="24" customHeight="1">
      <c r="A9" s="925"/>
      <c r="B9" s="923" t="s">
        <v>3035</v>
      </c>
      <c r="C9" s="907"/>
      <c r="D9" s="217" t="s">
        <v>2792</v>
      </c>
      <c r="E9" s="355">
        <f ca="1">R9</f>
        <v>0</v>
      </c>
      <c r="F9" s="536">
        <f>IF(F$5&gt;=提出書!$C$45,G9-E9,0)</f>
        <v>0</v>
      </c>
      <c r="G9" s="537">
        <f>IF(F$5&gt;=提出書!$C$45,S9,0)</f>
        <v>0</v>
      </c>
      <c r="H9" s="536">
        <f>IF(H$5&gt;=提出書!$C$45,I9-(E9+F9),0)</f>
        <v>0</v>
      </c>
      <c r="I9" s="537">
        <f>IF(H$5&gt;=提出書!$C$45,T9,0)</f>
        <v>0</v>
      </c>
      <c r="J9" s="542">
        <f ca="1">IF(J$5&gt;=提出書!$C$45,K9-(E9+F9+H9),0)</f>
        <v>0</v>
      </c>
      <c r="K9" s="535">
        <f ca="1">IF(J$5&gt;=提出書!$C$45,U9,0)</f>
        <v>0</v>
      </c>
      <c r="L9" s="542">
        <f ca="1">IF(L$5&gt;=提出書!$C$45,M9-(E9+F9+H9+J9),0)</f>
        <v>0</v>
      </c>
      <c r="M9" s="535">
        <f ca="1">IF(L$5&gt;=提出書!$C$45,V9,0)</f>
        <v>0</v>
      </c>
      <c r="N9" s="542">
        <f ca="1">IF(N$5&gt;=提出書!$C$45,O9-(E9+F9+H9+J9+L9),0)</f>
        <v>0</v>
      </c>
      <c r="O9" s="535">
        <f ca="1">IF(N$5&gt;=提出書!$C$45,W9,0)</f>
        <v>0</v>
      </c>
      <c r="Q9" s="390">
        <v>1</v>
      </c>
      <c r="R9" s="391">
        <f ca="1">OFFSET('点検表５，６作業シート'!$B$22,$Q9,R$6)</f>
        <v>0</v>
      </c>
      <c r="S9" s="391">
        <f ca="1">OFFSET('点検表５，６作業シート'!$B$22,$Q9,S$6)</f>
        <v>0</v>
      </c>
      <c r="T9" s="391">
        <f ca="1">OFFSET('点検表５，６作業シート'!$B$22,$Q9,T$6)</f>
        <v>0</v>
      </c>
      <c r="U9" s="391">
        <f ca="1">OFFSET('点検表５，６作業シート'!$B$22,$Q9,U$6)</f>
        <v>0</v>
      </c>
      <c r="V9" s="391">
        <f ca="1">OFFSET('点検表５，６作業シート'!$B$22,$Q9,V$6)</f>
        <v>0</v>
      </c>
      <c r="W9" s="391">
        <f ca="1">OFFSET('点検表５，６作業シート'!$B$22,$Q9,W$6)</f>
        <v>0</v>
      </c>
    </row>
    <row r="10" spans="1:23" ht="24" customHeight="1">
      <c r="A10" s="925"/>
      <c r="B10" s="910"/>
      <c r="C10" s="910"/>
      <c r="D10" s="7" t="s">
        <v>2793</v>
      </c>
      <c r="E10" s="474"/>
      <c r="F10" s="533"/>
      <c r="G10" s="534"/>
      <c r="H10" s="533"/>
      <c r="I10" s="534"/>
      <c r="J10" s="533"/>
      <c r="K10" s="534"/>
      <c r="L10" s="533"/>
      <c r="M10" s="534"/>
      <c r="N10" s="533"/>
      <c r="O10" s="534"/>
      <c r="Q10" s="393"/>
      <c r="R10" s="394"/>
      <c r="S10" s="394"/>
      <c r="T10" s="394"/>
      <c r="U10" s="394"/>
      <c r="V10" s="394"/>
      <c r="W10" s="394"/>
    </row>
    <row r="11" spans="1:23" ht="24" customHeight="1">
      <c r="A11" s="925"/>
      <c r="B11" s="923" t="s">
        <v>3022</v>
      </c>
      <c r="C11" s="907"/>
      <c r="D11" s="217" t="s">
        <v>2792</v>
      </c>
      <c r="E11" s="355">
        <f ca="1">R11</f>
        <v>0</v>
      </c>
      <c r="F11" s="536">
        <f>IF(F$5&gt;=提出書!$C$45,G11-E11,0)</f>
        <v>0</v>
      </c>
      <c r="G11" s="537">
        <f>IF(F$5&gt;=提出書!$C$45,S11,0)</f>
        <v>0</v>
      </c>
      <c r="H11" s="536">
        <f>IF(H$5&gt;=提出書!$C$45,I11-(E11+F11),0)</f>
        <v>0</v>
      </c>
      <c r="I11" s="537">
        <f>IF(H$5&gt;=提出書!$C$45,T11,0)</f>
        <v>0</v>
      </c>
      <c r="J11" s="542">
        <f ca="1">IF(J$5&gt;=提出書!$C$45,K11-(E11+F11+H11),0)</f>
        <v>0</v>
      </c>
      <c r="K11" s="535">
        <f ca="1">IF(J$5&gt;=提出書!$C$45,U11,0)</f>
        <v>0</v>
      </c>
      <c r="L11" s="542">
        <f ca="1">IF(L$5&gt;=提出書!$C$45,M11-(E11+F11+H11+J11),0)</f>
        <v>0</v>
      </c>
      <c r="M11" s="535">
        <f ca="1">IF(L$5&gt;=提出書!$C$45,V11,0)</f>
        <v>0</v>
      </c>
      <c r="N11" s="542">
        <f ca="1">IF(N$5&gt;=提出書!$C$45,O11-(E11+F11+H11+J11+L11),0)</f>
        <v>0</v>
      </c>
      <c r="O11" s="535">
        <f ca="1">IF(N$5&gt;=提出書!$C$45,W11,0)</f>
        <v>0</v>
      </c>
      <c r="Q11" s="390">
        <v>2</v>
      </c>
      <c r="R11" s="391">
        <f ca="1">OFFSET('点検表５，６作業シート'!$B$22,$Q11,R$6)</f>
        <v>0</v>
      </c>
      <c r="S11" s="391">
        <f ca="1">OFFSET('点検表５，６作業シート'!$B$22,$Q11,S$6)</f>
        <v>0</v>
      </c>
      <c r="T11" s="391">
        <f ca="1">OFFSET('点検表５，６作業シート'!$B$22,$Q11,T$6)</f>
        <v>0</v>
      </c>
      <c r="U11" s="391">
        <f ca="1">OFFSET('点検表５，６作業シート'!$B$22,$Q11,U$6)</f>
        <v>0</v>
      </c>
      <c r="V11" s="391">
        <f ca="1">OFFSET('点検表５，６作業シート'!$B$22,$Q11,V$6)</f>
        <v>0</v>
      </c>
      <c r="W11" s="391">
        <f ca="1">OFFSET('点検表５，６作業シート'!$B$22,$Q11,W$6)</f>
        <v>0</v>
      </c>
    </row>
    <row r="12" spans="1:23" ht="24" customHeight="1">
      <c r="A12" s="925"/>
      <c r="B12" s="910"/>
      <c r="C12" s="927"/>
      <c r="D12" s="126" t="s">
        <v>2793</v>
      </c>
      <c r="E12" s="474"/>
      <c r="F12" s="533"/>
      <c r="G12" s="534"/>
      <c r="H12" s="533"/>
      <c r="I12" s="534"/>
      <c r="J12" s="533"/>
      <c r="K12" s="534"/>
      <c r="L12" s="533"/>
      <c r="M12" s="534"/>
      <c r="N12" s="533"/>
      <c r="O12" s="534"/>
      <c r="Q12" s="393"/>
      <c r="R12" s="394"/>
      <c r="S12" s="394"/>
      <c r="T12" s="394"/>
      <c r="U12" s="394"/>
      <c r="V12" s="394"/>
      <c r="W12" s="394"/>
    </row>
    <row r="13" spans="1:23" ht="24" customHeight="1">
      <c r="A13" s="925"/>
      <c r="B13" s="930" t="s">
        <v>3023</v>
      </c>
      <c r="C13" s="928" t="s">
        <v>2813</v>
      </c>
      <c r="D13" s="217" t="s">
        <v>2792</v>
      </c>
      <c r="E13" s="355">
        <f ca="1">R13</f>
        <v>0</v>
      </c>
      <c r="F13" s="536">
        <f>IF(F$5&gt;=提出書!$C$45,G13-E13,0)</f>
        <v>0</v>
      </c>
      <c r="G13" s="537">
        <f>IF(F$5&gt;=提出書!$C$45,S13,0)</f>
        <v>0</v>
      </c>
      <c r="H13" s="536">
        <f>IF(H$5&gt;=提出書!$C$45,I13-(E13+F13),0)</f>
        <v>0</v>
      </c>
      <c r="I13" s="537">
        <f>IF(H$5&gt;=提出書!$C$45,T13,0)</f>
        <v>0</v>
      </c>
      <c r="J13" s="542">
        <f ca="1">IF(J$5&gt;=提出書!$C$45,K13-(E13+F13+H13),0)</f>
        <v>0</v>
      </c>
      <c r="K13" s="535">
        <f ca="1">IF(J$5&gt;=提出書!$C$45,U13,0)</f>
        <v>0</v>
      </c>
      <c r="L13" s="542">
        <f ca="1">IF(L$5&gt;=提出書!$C$45,M13-(E13+F13+H13+J13),0)</f>
        <v>0</v>
      </c>
      <c r="M13" s="535">
        <f ca="1">IF(L$5&gt;=提出書!$C$45,V13,0)</f>
        <v>0</v>
      </c>
      <c r="N13" s="542">
        <f ca="1">IF(N$5&gt;=提出書!$C$45,O13-(E13+F13+H13+J13+L13),0)</f>
        <v>0</v>
      </c>
      <c r="O13" s="535">
        <f ca="1">IF(N$5&gt;=提出書!$C$45,W13,0)</f>
        <v>0</v>
      </c>
      <c r="Q13" s="390">
        <v>3</v>
      </c>
      <c r="R13" s="391">
        <f ca="1">OFFSET('点検表５，６作業シート'!$B$22,$Q13,R$6)</f>
        <v>0</v>
      </c>
      <c r="S13" s="391">
        <f ca="1">OFFSET('点検表５，６作業シート'!$B$22,$Q13,S$6)</f>
        <v>0</v>
      </c>
      <c r="T13" s="391">
        <f ca="1">OFFSET('点検表５，６作業シート'!$B$22,$Q13,T$6)</f>
        <v>0</v>
      </c>
      <c r="U13" s="391">
        <f ca="1">OFFSET('点検表５，６作業シート'!$B$22,$Q13,U$6)</f>
        <v>0</v>
      </c>
      <c r="V13" s="391">
        <f ca="1">OFFSET('点検表５，６作業シート'!$B$22,$Q13,V$6)</f>
        <v>0</v>
      </c>
      <c r="W13" s="391">
        <f ca="1">OFFSET('点検表５，６作業シート'!$B$22,$Q13,W$6)</f>
        <v>0</v>
      </c>
    </row>
    <row r="14" spans="1:23" ht="24" customHeight="1">
      <c r="A14" s="925"/>
      <c r="B14" s="931"/>
      <c r="C14" s="929"/>
      <c r="D14" s="7" t="s">
        <v>2793</v>
      </c>
      <c r="E14" s="474"/>
      <c r="F14" s="533"/>
      <c r="G14" s="534"/>
      <c r="H14" s="533"/>
      <c r="I14" s="534"/>
      <c r="J14" s="533"/>
      <c r="K14" s="534"/>
      <c r="L14" s="533"/>
      <c r="M14" s="534"/>
      <c r="N14" s="533"/>
      <c r="O14" s="534"/>
      <c r="Q14" s="393"/>
      <c r="R14" s="394"/>
      <c r="S14" s="394"/>
      <c r="T14" s="394"/>
      <c r="U14" s="394"/>
      <c r="V14" s="394"/>
      <c r="W14" s="394"/>
    </row>
    <row r="15" spans="1:23" ht="24" customHeight="1">
      <c r="A15" s="925"/>
      <c r="B15" s="931"/>
      <c r="C15" s="928" t="s">
        <v>1312</v>
      </c>
      <c r="D15" s="217" t="s">
        <v>2792</v>
      </c>
      <c r="E15" s="355">
        <f ca="1">R15</f>
        <v>0</v>
      </c>
      <c r="F15" s="536">
        <f>IF(F$5&gt;=提出書!$C$45,G15-E15,0)</f>
        <v>0</v>
      </c>
      <c r="G15" s="537">
        <f>IF(F$5&gt;=提出書!$C$45,S15,0)</f>
        <v>0</v>
      </c>
      <c r="H15" s="536">
        <f>IF(H$5&gt;=提出書!$C$45,I15-(E15+F15),0)</f>
        <v>0</v>
      </c>
      <c r="I15" s="537">
        <f>IF(H$5&gt;=提出書!$C$45,T15,0)</f>
        <v>0</v>
      </c>
      <c r="J15" s="542">
        <f ca="1">IF(J$5&gt;=提出書!$C$45,K15-(E15+F15+H15),0)</f>
        <v>0</v>
      </c>
      <c r="K15" s="535">
        <f ca="1">IF(J$5&gt;=提出書!$C$45,U15,0)</f>
        <v>0</v>
      </c>
      <c r="L15" s="542">
        <f ca="1">IF(L$5&gt;=提出書!$C$45,M15-(E15+F15+H15+J15),0)</f>
        <v>0</v>
      </c>
      <c r="M15" s="535">
        <f ca="1">IF(L$5&gt;=提出書!$C$45,V15,0)</f>
        <v>0</v>
      </c>
      <c r="N15" s="542">
        <f ca="1">IF(N$5&gt;=提出書!$C$45,O15-(E15+F15+H15+J15+L15),0)</f>
        <v>0</v>
      </c>
      <c r="O15" s="535">
        <f ca="1">IF(N$5&gt;=提出書!$C$45,W15,0)</f>
        <v>0</v>
      </c>
      <c r="Q15" s="390">
        <v>4</v>
      </c>
      <c r="R15" s="391">
        <f ca="1">OFFSET('点検表５，６作業シート'!$B$22,$Q15,R$6)</f>
        <v>0</v>
      </c>
      <c r="S15" s="391">
        <f ca="1">OFFSET('点検表５，６作業シート'!$B$22,$Q15,S$6)</f>
        <v>0</v>
      </c>
      <c r="T15" s="391">
        <f ca="1">OFFSET('点検表５，６作業シート'!$B$22,$Q15,T$6)</f>
        <v>0</v>
      </c>
      <c r="U15" s="391">
        <f ca="1">OFFSET('点検表５，６作業シート'!$B$22,$Q15,U$6)</f>
        <v>0</v>
      </c>
      <c r="V15" s="391">
        <f ca="1">OFFSET('点検表５，６作業シート'!$B$22,$Q15,V$6)</f>
        <v>0</v>
      </c>
      <c r="W15" s="391">
        <f ca="1">OFFSET('点検表５，６作業シート'!$B$22,$Q15,W$6)</f>
        <v>0</v>
      </c>
    </row>
    <row r="16" spans="1:23" ht="24" customHeight="1">
      <c r="A16" s="925"/>
      <c r="B16" s="931"/>
      <c r="C16" s="929"/>
      <c r="D16" s="7" t="s">
        <v>2793</v>
      </c>
      <c r="E16" s="474"/>
      <c r="F16" s="533"/>
      <c r="G16" s="534"/>
      <c r="H16" s="533"/>
      <c r="I16" s="534"/>
      <c r="J16" s="533"/>
      <c r="K16" s="534"/>
      <c r="L16" s="533"/>
      <c r="M16" s="534"/>
      <c r="N16" s="533"/>
      <c r="O16" s="534"/>
      <c r="Q16" s="393"/>
      <c r="R16" s="394"/>
      <c r="S16" s="394"/>
      <c r="T16" s="394"/>
      <c r="U16" s="394"/>
      <c r="V16" s="394"/>
      <c r="W16" s="394"/>
    </row>
    <row r="17" spans="1:23" ht="24" customHeight="1">
      <c r="A17" s="925"/>
      <c r="B17" s="931"/>
      <c r="C17" s="928" t="s">
        <v>1233</v>
      </c>
      <c r="D17" s="217" t="s">
        <v>2792</v>
      </c>
      <c r="E17" s="355">
        <f ca="1">R17</f>
        <v>0</v>
      </c>
      <c r="F17" s="536">
        <f>IF(F$5&gt;=提出書!$C$45,G17-E17,0)</f>
        <v>0</v>
      </c>
      <c r="G17" s="537">
        <f>IF(F$5&gt;=提出書!$C$45,S17,0)</f>
        <v>0</v>
      </c>
      <c r="H17" s="536">
        <f>IF(H$5&gt;=提出書!$C$45,I17-(E17+F17),0)</f>
        <v>0</v>
      </c>
      <c r="I17" s="537">
        <f>IF(H$5&gt;=提出書!$C$45,T17,0)</f>
        <v>0</v>
      </c>
      <c r="J17" s="542">
        <f ca="1">IF(J$5&gt;=提出書!$C$45,K17-(E17+F17+H17),0)</f>
        <v>0</v>
      </c>
      <c r="K17" s="535">
        <f ca="1">IF(J$5&gt;=提出書!$C$45,U17,0)</f>
        <v>0</v>
      </c>
      <c r="L17" s="542">
        <f ca="1">IF(L$5&gt;=提出書!$C$45,M17-(E17+F17+H17+J17),0)</f>
        <v>0</v>
      </c>
      <c r="M17" s="535">
        <f ca="1">IF(L$5&gt;=提出書!$C$45,V17,0)</f>
        <v>0</v>
      </c>
      <c r="N17" s="542">
        <f ca="1">IF(N$5&gt;=提出書!$C$45,O17-(E17+F17+H17+J17+L17),0)</f>
        <v>0</v>
      </c>
      <c r="O17" s="535">
        <f ca="1">IF(N$5&gt;=提出書!$C$45,W17,0)</f>
        <v>0</v>
      </c>
      <c r="Q17" s="390">
        <v>5</v>
      </c>
      <c r="R17" s="391">
        <f ca="1">OFFSET('点検表５，６作業シート'!$B$22,$Q17,R$6)</f>
        <v>0</v>
      </c>
      <c r="S17" s="391">
        <f ca="1">OFFSET('点検表５，６作業シート'!$B$22,$Q17,S$6)</f>
        <v>0</v>
      </c>
      <c r="T17" s="391">
        <f ca="1">OFFSET('点検表５，６作業シート'!$B$22,$Q17,T$6)</f>
        <v>0</v>
      </c>
      <c r="U17" s="391">
        <f ca="1">OFFSET('点検表５，６作業シート'!$B$22,$Q17,U$6)</f>
        <v>0</v>
      </c>
      <c r="V17" s="391">
        <f ca="1">OFFSET('点検表５，６作業シート'!$B$22,$Q17,V$6)</f>
        <v>0</v>
      </c>
      <c r="W17" s="391">
        <f ca="1">OFFSET('点検表５，６作業シート'!$B$22,$Q17,W$6)</f>
        <v>0</v>
      </c>
    </row>
    <row r="18" spans="1:23" ht="24" customHeight="1">
      <c r="A18" s="926"/>
      <c r="B18" s="932"/>
      <c r="C18" s="929"/>
      <c r="D18" s="7" t="s">
        <v>2793</v>
      </c>
      <c r="E18" s="474"/>
      <c r="F18" s="533"/>
      <c r="G18" s="534"/>
      <c r="H18" s="533"/>
      <c r="I18" s="534"/>
      <c r="J18" s="533"/>
      <c r="K18" s="534"/>
      <c r="L18" s="533"/>
      <c r="M18" s="534"/>
      <c r="N18" s="533"/>
      <c r="O18" s="534"/>
      <c r="Q18" s="393"/>
      <c r="R18" s="394"/>
      <c r="S18" s="394"/>
      <c r="T18" s="394"/>
      <c r="U18" s="394"/>
      <c r="V18" s="394"/>
      <c r="W18" s="394"/>
    </row>
    <row r="19" spans="1:23" ht="24" customHeight="1">
      <c r="A19" s="906" t="s">
        <v>3028</v>
      </c>
      <c r="B19" s="907"/>
      <c r="C19" s="908"/>
      <c r="D19" s="125" t="s">
        <v>2792</v>
      </c>
      <c r="E19" s="355">
        <f ca="1">R19</f>
        <v>0</v>
      </c>
      <c r="F19" s="536">
        <f>IF(F$5&gt;=提出書!$C$45,G19-E19,0)</f>
        <v>0</v>
      </c>
      <c r="G19" s="537">
        <f>IF(F$5&gt;=提出書!$C$45,S19,0)</f>
        <v>0</v>
      </c>
      <c r="H19" s="536">
        <f>IF(H$5&gt;=提出書!$C$45,I19-(E19+F19),0)</f>
        <v>0</v>
      </c>
      <c r="I19" s="537">
        <f>IF(H$5&gt;=提出書!$C$45,T19,0)</f>
        <v>0</v>
      </c>
      <c r="J19" s="542">
        <f ca="1">IF(J$5&gt;=提出書!$C$45,K19-(E19+F19+H19),0)</f>
        <v>0</v>
      </c>
      <c r="K19" s="535">
        <f ca="1">IF(J$5&gt;=提出書!$C$45,U19,0)</f>
        <v>0</v>
      </c>
      <c r="L19" s="542">
        <f ca="1">IF(L$5&gt;=提出書!$C$45,M19-(E19+F19+H19+J19),0)</f>
        <v>0</v>
      </c>
      <c r="M19" s="535">
        <f ca="1">IF(L$5&gt;=提出書!$C$45,V19,0)</f>
        <v>0</v>
      </c>
      <c r="N19" s="542">
        <f ca="1">IF(N$5&gt;=提出書!$C$45,O19-(E19+F19+H19+J19+L19),0)</f>
        <v>0</v>
      </c>
      <c r="O19" s="535">
        <f ca="1">IF(N$5&gt;=提出書!$C$45,W19,0)</f>
        <v>0</v>
      </c>
      <c r="Q19" s="393"/>
      <c r="R19" s="394">
        <f t="shared" ref="R19:W19" ca="1" si="0">R21-SUM(R7,R9,R11,R13,R15,R17,)</f>
        <v>0</v>
      </c>
      <c r="S19" s="394">
        <f t="shared" ca="1" si="0"/>
        <v>0</v>
      </c>
      <c r="T19" s="394">
        <f t="shared" ca="1" si="0"/>
        <v>0</v>
      </c>
      <c r="U19" s="394">
        <f t="shared" ca="1" si="0"/>
        <v>0</v>
      </c>
      <c r="V19" s="394">
        <f t="shared" ca="1" si="0"/>
        <v>0</v>
      </c>
      <c r="W19" s="394">
        <f t="shared" ca="1" si="0"/>
        <v>0</v>
      </c>
    </row>
    <row r="20" spans="1:23" ht="24" customHeight="1">
      <c r="A20" s="909"/>
      <c r="B20" s="910"/>
      <c r="C20" s="911"/>
      <c r="D20" s="218" t="s">
        <v>2793</v>
      </c>
      <c r="E20" s="474"/>
      <c r="F20" s="533"/>
      <c r="G20" s="534"/>
      <c r="H20" s="533"/>
      <c r="I20" s="534"/>
      <c r="J20" s="533"/>
      <c r="K20" s="534"/>
      <c r="L20" s="533"/>
      <c r="M20" s="534"/>
      <c r="N20" s="533"/>
      <c r="O20" s="534"/>
      <c r="Q20" s="393"/>
      <c r="R20" s="394"/>
      <c r="S20" s="394"/>
      <c r="T20" s="394"/>
      <c r="U20" s="394"/>
      <c r="V20" s="394"/>
      <c r="W20" s="394"/>
    </row>
    <row r="21" spans="1:23" ht="24" customHeight="1">
      <c r="A21" s="906" t="s">
        <v>3049</v>
      </c>
      <c r="B21" s="907"/>
      <c r="C21" s="908"/>
      <c r="D21" s="125" t="s">
        <v>2792</v>
      </c>
      <c r="E21" s="476">
        <f ca="1">R21</f>
        <v>0</v>
      </c>
      <c r="F21" s="941">
        <f>IF(F$5&gt;=提出書!$C$45,S21,0)</f>
        <v>0</v>
      </c>
      <c r="G21" s="942"/>
      <c r="H21" s="941">
        <f>IF(H$5&gt;=提出書!$C$45,T21,0)</f>
        <v>0</v>
      </c>
      <c r="I21" s="942"/>
      <c r="J21" s="943">
        <f ca="1">IF(J$5&gt;=提出書!$C$45,U21,0)</f>
        <v>0</v>
      </c>
      <c r="K21" s="944"/>
      <c r="L21" s="943">
        <f ca="1">IF(L$5&gt;=提出書!$C$45,V21,0)</f>
        <v>0</v>
      </c>
      <c r="M21" s="944"/>
      <c r="N21" s="943">
        <f ca="1">IF(N$5&gt;=提出書!$C$45,W21,0)</f>
        <v>0</v>
      </c>
      <c r="O21" s="944"/>
      <c r="Q21" s="390">
        <v>10</v>
      </c>
      <c r="R21" s="391">
        <f ca="1">OFFSET('点検表５，６作業シート'!$B$22,$Q21,R$6)</f>
        <v>0</v>
      </c>
      <c r="S21" s="391">
        <f ca="1">OFFSET('点検表５，６作業シート'!$B$22,$Q21,S$6)</f>
        <v>0</v>
      </c>
      <c r="T21" s="391">
        <f ca="1">OFFSET('点検表５，６作業シート'!$B$22,$Q21,T$6)</f>
        <v>0</v>
      </c>
      <c r="U21" s="391">
        <f ca="1">OFFSET('点検表５，６作業シート'!$B$22,$Q21,U$6)</f>
        <v>0</v>
      </c>
      <c r="V21" s="391">
        <f ca="1">OFFSET('点検表５，６作業シート'!$B$22,$Q21,V$6)</f>
        <v>0</v>
      </c>
      <c r="W21" s="391">
        <f ca="1">OFFSET('点検表５，６作業シート'!$B$22,$Q21,W$6)</f>
        <v>0</v>
      </c>
    </row>
    <row r="22" spans="1:23" ht="24" customHeight="1">
      <c r="A22" s="909"/>
      <c r="B22" s="910"/>
      <c r="C22" s="911"/>
      <c r="D22" s="218" t="s">
        <v>2793</v>
      </c>
      <c r="E22" s="474"/>
      <c r="F22" s="904"/>
      <c r="G22" s="905"/>
      <c r="H22" s="904"/>
      <c r="I22" s="905"/>
      <c r="J22" s="904"/>
      <c r="K22" s="905"/>
      <c r="L22" s="904"/>
      <c r="M22" s="905"/>
      <c r="N22" s="904"/>
      <c r="O22" s="905"/>
    </row>
    <row r="23" spans="1:23" ht="24" customHeight="1">
      <c r="A23" s="918" t="s">
        <v>3159</v>
      </c>
      <c r="B23" s="907"/>
      <c r="C23" s="908"/>
      <c r="D23" s="125" t="s">
        <v>2792</v>
      </c>
      <c r="E23" s="477">
        <f ca="1">IFERROR(((E7+E9+E11)*2+E13+E15+E17)/E21*100,0)</f>
        <v>0</v>
      </c>
      <c r="F23" s="947">
        <f>IFERROR(((G7+G9+G11)*2+G13+G15+G17)/F21*100,0)</f>
        <v>0</v>
      </c>
      <c r="G23" s="948"/>
      <c r="H23" s="947">
        <f>IFERROR(((I7+I9+I11)*2+I13+I15+I17)/H21*100,0)</f>
        <v>0</v>
      </c>
      <c r="I23" s="948"/>
      <c r="J23" s="949">
        <f ca="1">IFERROR(((K7+K9+K11)*2+K13+K15+K17)/J21*100,0)</f>
        <v>0</v>
      </c>
      <c r="K23" s="950"/>
      <c r="L23" s="949">
        <f ca="1">IFERROR(((M7+M9+M11)*2+M13+M15+M17)/L21*100,0)</f>
        <v>0</v>
      </c>
      <c r="M23" s="950"/>
      <c r="N23" s="949">
        <f ca="1">IFERROR(((O7+O9+O11)*2+O13+O15+O17)/N21*100,0)</f>
        <v>0</v>
      </c>
      <c r="O23" s="950"/>
    </row>
    <row r="24" spans="1:23" ht="24" customHeight="1">
      <c r="A24" s="909"/>
      <c r="B24" s="910"/>
      <c r="C24" s="911"/>
      <c r="D24" s="218" t="s">
        <v>2793</v>
      </c>
      <c r="E24" s="480"/>
      <c r="F24" s="945"/>
      <c r="G24" s="946"/>
      <c r="H24" s="945"/>
      <c r="I24" s="946"/>
      <c r="J24" s="945"/>
      <c r="K24" s="946"/>
      <c r="L24" s="945"/>
      <c r="M24" s="946"/>
      <c r="N24" s="945"/>
      <c r="O24" s="946"/>
    </row>
    <row r="25" spans="1:23" ht="12" customHeight="1">
      <c r="N25" s="169"/>
      <c r="O25" s="169"/>
    </row>
    <row r="26" spans="1:23" ht="12" customHeight="1">
      <c r="A26" s="214" t="s">
        <v>1872</v>
      </c>
      <c r="B26" s="215" t="s">
        <v>3032</v>
      </c>
      <c r="C26" s="216"/>
    </row>
    <row r="27" spans="1:23" ht="12" customHeight="1">
      <c r="A27" s="214"/>
      <c r="B27" s="215" t="s">
        <v>3150</v>
      </c>
      <c r="C27" s="215"/>
      <c r="D27" s="57"/>
      <c r="E27" s="57"/>
      <c r="F27" s="57"/>
      <c r="G27" s="57"/>
      <c r="H27" s="57"/>
      <c r="I27" s="57"/>
      <c r="J27" s="57"/>
      <c r="K27" s="57"/>
      <c r="L27" s="57"/>
      <c r="M27" s="57"/>
      <c r="N27" s="57"/>
      <c r="O27" s="57"/>
    </row>
    <row r="28" spans="1:23" ht="12" customHeight="1">
      <c r="A28" s="214"/>
      <c r="B28" s="215" t="s">
        <v>3151</v>
      </c>
      <c r="C28" s="215"/>
      <c r="D28" s="57"/>
      <c r="E28" s="57"/>
      <c r="F28" s="57"/>
      <c r="G28" s="57"/>
      <c r="H28" s="57"/>
      <c r="I28" s="57"/>
      <c r="J28" s="57"/>
      <c r="K28" s="57"/>
      <c r="L28" s="57"/>
      <c r="M28" s="57"/>
      <c r="N28" s="57"/>
      <c r="O28" s="57"/>
    </row>
    <row r="29" spans="1:23" ht="12" customHeight="1">
      <c r="A29" s="216"/>
      <c r="B29" s="215" t="s">
        <v>3152</v>
      </c>
      <c r="C29" s="215"/>
      <c r="D29" s="57"/>
      <c r="E29" s="57"/>
      <c r="F29" s="57"/>
      <c r="G29" s="57"/>
      <c r="H29" s="57"/>
      <c r="I29" s="57"/>
      <c r="J29" s="57"/>
      <c r="K29" s="57"/>
      <c r="L29" s="57"/>
      <c r="M29" s="57"/>
      <c r="N29" s="57"/>
      <c r="O29" s="57"/>
    </row>
    <row r="30" spans="1:23" ht="12" customHeight="1">
      <c r="A30" s="216"/>
      <c r="B30" s="215" t="s">
        <v>3153</v>
      </c>
      <c r="C30" s="215"/>
      <c r="D30" s="57"/>
      <c r="E30" s="57"/>
      <c r="F30" s="57"/>
      <c r="G30" s="57"/>
      <c r="H30" s="57"/>
      <c r="I30" s="57"/>
      <c r="J30" s="57"/>
      <c r="K30" s="57"/>
      <c r="L30" s="57"/>
      <c r="M30" s="57"/>
      <c r="N30" s="57"/>
      <c r="O30" s="57"/>
    </row>
    <row r="31" spans="1:23" ht="12" customHeight="1">
      <c r="A31" s="216"/>
      <c r="B31" s="215" t="s">
        <v>3155</v>
      </c>
      <c r="C31" s="215"/>
      <c r="D31" s="57"/>
      <c r="E31" s="57"/>
      <c r="F31" s="57"/>
      <c r="G31" s="57"/>
      <c r="H31" s="57"/>
      <c r="I31" s="57"/>
      <c r="J31" s="57"/>
      <c r="K31" s="57"/>
      <c r="L31" s="57"/>
      <c r="M31" s="57"/>
      <c r="N31" s="57"/>
      <c r="O31" s="57"/>
    </row>
    <row r="32" spans="1:2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algorithmName="SHA-512" hashValue="nSIykzmiYTB3cvqXyMiapaoEjaT60BbwpeauMpSO4W+NPtTTKfRTOIrflmmDfcWNKqdVI7oOUYuroEmSlIkz+g==" saltValue="00w2hASVmRmhdM/83Nprxg==" spinCount="100000" sheet="1" objects="1" scenarios="1"/>
  <mergeCells count="39">
    <mergeCell ref="N24:O24"/>
    <mergeCell ref="A23:C24"/>
    <mergeCell ref="F23:G23"/>
    <mergeCell ref="H23:I23"/>
    <mergeCell ref="J23:K23"/>
    <mergeCell ref="L23:M23"/>
    <mergeCell ref="N23:O23"/>
    <mergeCell ref="F24:G24"/>
    <mergeCell ref="H24:I24"/>
    <mergeCell ref="J24:K24"/>
    <mergeCell ref="L24:M24"/>
    <mergeCell ref="J21:K21"/>
    <mergeCell ref="L21:M21"/>
    <mergeCell ref="N21:O21"/>
    <mergeCell ref="F22:G22"/>
    <mergeCell ref="H22:I22"/>
    <mergeCell ref="J22:K22"/>
    <mergeCell ref="L22:M22"/>
    <mergeCell ref="N22:O22"/>
    <mergeCell ref="A19:C20"/>
    <mergeCell ref="A21:C22"/>
    <mergeCell ref="F21:G21"/>
    <mergeCell ref="H21:I21"/>
    <mergeCell ref="A7:A18"/>
    <mergeCell ref="B7:C8"/>
    <mergeCell ref="B9:C10"/>
    <mergeCell ref="B11:C12"/>
    <mergeCell ref="B13:B18"/>
    <mergeCell ref="C13:C14"/>
    <mergeCell ref="C15:C16"/>
    <mergeCell ref="C17:C18"/>
    <mergeCell ref="A4:D6"/>
    <mergeCell ref="E4:E6"/>
    <mergeCell ref="F4:O4"/>
    <mergeCell ref="F5:G5"/>
    <mergeCell ref="H5:I5"/>
    <mergeCell ref="J5:K5"/>
    <mergeCell ref="L5:M5"/>
    <mergeCell ref="N5:O5"/>
  </mergeCells>
  <phoneticPr fontId="9"/>
  <dataValidations count="1">
    <dataValidation type="whole" allowBlank="1" showInputMessage="1" showErrorMessage="1" errorTitle="入力エラー" error="-99,999～99,999までの整数を入力してください。" sqref="E24:F24 N24 L24 H24 J24 H21:H22 J21:J22 N21:N22 E21:F22 L21:L22 E7:O20" xr:uid="{00000000-0002-0000-0B00-000000000000}">
      <formula1>-99999</formula1>
      <formula2>99999</formula2>
    </dataValidation>
  </dataValidations>
  <printOptions horizontalCentered="1" verticalCentered="1"/>
  <pageMargins left="0.78740157480314965" right="0.39370078740157483" top="0.59055118110236227" bottom="0.59055118110236227" header="0.39370078740157483" footer="0.39370078740157483"/>
  <pageSetup paperSize="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2:AL34"/>
  <sheetViews>
    <sheetView showGridLines="0" showZeros="0" view="pageBreakPreview" zoomScaleNormal="100" zoomScaleSheetLayoutView="100" workbookViewId="0"/>
  </sheetViews>
  <sheetFormatPr defaultColWidth="2.44140625" defaultRowHeight="15" customHeight="1"/>
  <cols>
    <col min="1" max="1" width="4.44140625" style="5" customWidth="1"/>
    <col min="2" max="2" width="11.109375" style="5" bestFit="1" customWidth="1"/>
    <col min="3" max="19" width="4.44140625" style="5" customWidth="1"/>
    <col min="20" max="20" width="2.44140625" style="5" customWidth="1"/>
    <col min="21" max="21" width="2.44140625" style="5"/>
    <col min="22" max="22" width="14.88671875" style="5" hidden="1" customWidth="1"/>
    <col min="23" max="25" width="14.88671875" style="5" customWidth="1"/>
    <col min="26" max="29" width="2.44140625" style="5" customWidth="1"/>
    <col min="30" max="16384" width="2.44140625" style="5"/>
  </cols>
  <sheetData>
    <row r="2" spans="1:22" ht="15" customHeight="1">
      <c r="A2" s="302" t="s">
        <v>1340</v>
      </c>
    </row>
    <row r="3" spans="1:22" ht="10.199999999999999" customHeight="1">
      <c r="A3" s="15"/>
    </row>
    <row r="4" spans="1:22" ht="15" customHeight="1">
      <c r="A4" s="280" t="s">
        <v>2801</v>
      </c>
      <c r="B4" s="227"/>
      <c r="C4" s="227"/>
      <c r="D4" s="227"/>
      <c r="E4" s="227"/>
      <c r="F4" s="227"/>
      <c r="G4" s="227"/>
      <c r="H4" s="227"/>
      <c r="I4" s="227"/>
      <c r="J4" s="227"/>
      <c r="K4" s="227"/>
      <c r="L4" s="227"/>
      <c r="M4" s="227"/>
      <c r="N4" s="227"/>
      <c r="O4" s="227"/>
      <c r="P4" s="227"/>
      <c r="Q4" s="227"/>
      <c r="R4" s="227"/>
      <c r="S4" s="227"/>
    </row>
    <row r="5" spans="1:22" ht="7.5" customHeight="1">
      <c r="A5" s="279"/>
      <c r="B5" s="228"/>
      <c r="C5" s="228"/>
      <c r="D5" s="228"/>
      <c r="E5" s="228"/>
      <c r="F5" s="228"/>
      <c r="G5" s="228"/>
      <c r="H5" s="228"/>
      <c r="I5" s="228"/>
      <c r="J5" s="228"/>
      <c r="K5" s="228"/>
      <c r="L5" s="228"/>
      <c r="M5" s="228"/>
      <c r="N5" s="228"/>
      <c r="O5" s="228"/>
      <c r="P5" s="228"/>
      <c r="Q5" s="228"/>
      <c r="R5" s="228"/>
      <c r="S5" s="228"/>
    </row>
    <row r="6" spans="1:22" ht="19.2" customHeight="1">
      <c r="A6" s="958"/>
      <c r="B6" s="959"/>
      <c r="C6" s="962" t="s">
        <v>2795</v>
      </c>
      <c r="D6" s="939">
        <f>提出書!$C$44</f>
        <v>2022</v>
      </c>
      <c r="E6" s="940"/>
      <c r="F6" s="939">
        <f>提出書!$C$44+1</f>
        <v>2023</v>
      </c>
      <c r="G6" s="940"/>
      <c r="H6" s="939">
        <f>提出書!$C$44+2</f>
        <v>2024</v>
      </c>
      <c r="I6" s="940"/>
      <c r="J6" s="939">
        <f>提出書!$C$44+3</f>
        <v>2025</v>
      </c>
      <c r="K6" s="940"/>
      <c r="L6" s="939">
        <f>提出書!$C$44+4</f>
        <v>2026</v>
      </c>
      <c r="M6" s="940"/>
      <c r="N6" s="971" t="s">
        <v>857</v>
      </c>
      <c r="O6" s="972"/>
      <c r="P6" s="973"/>
      <c r="Q6" s="971" t="s">
        <v>2802</v>
      </c>
      <c r="R6" s="972"/>
      <c r="S6" s="973"/>
    </row>
    <row r="7" spans="1:22" ht="51.6" customHeight="1">
      <c r="A7" s="960"/>
      <c r="B7" s="961"/>
      <c r="C7" s="963"/>
      <c r="D7" s="219" t="s">
        <v>2796</v>
      </c>
      <c r="E7" s="222" t="s">
        <v>2797</v>
      </c>
      <c r="F7" s="219" t="s">
        <v>2796</v>
      </c>
      <c r="G7" s="222" t="s">
        <v>2797</v>
      </c>
      <c r="H7" s="219" t="s">
        <v>2796</v>
      </c>
      <c r="I7" s="222" t="s">
        <v>2797</v>
      </c>
      <c r="J7" s="219" t="s">
        <v>2796</v>
      </c>
      <c r="K7" s="222" t="s">
        <v>2797</v>
      </c>
      <c r="L7" s="219" t="s">
        <v>2796</v>
      </c>
      <c r="M7" s="222" t="s">
        <v>2797</v>
      </c>
      <c r="N7" s="220" t="s">
        <v>2796</v>
      </c>
      <c r="O7" s="223" t="s">
        <v>2797</v>
      </c>
      <c r="P7" s="221" t="s">
        <v>1862</v>
      </c>
      <c r="Q7" s="220" t="s">
        <v>2796</v>
      </c>
      <c r="R7" s="223" t="s">
        <v>2797</v>
      </c>
      <c r="S7" s="221" t="s">
        <v>1862</v>
      </c>
      <c r="V7" s="356" t="s">
        <v>3012</v>
      </c>
    </row>
    <row r="8" spans="1:22" ht="37.5" customHeight="1">
      <c r="A8" s="951" t="s">
        <v>893</v>
      </c>
      <c r="B8" s="955"/>
      <c r="C8" s="229">
        <f>SUMIFS(点検表４!$AH$6:$AH$15292,点検表４!$AF$6:$AF$15292,TRUE,点検表４!$AE$6:AE$15292,FALSE,点検表４!$AK$6:$AK$15292,"&lt;&gt;軽",点検表４!$AY$6:AY$15292,$V8)</f>
        <v>0</v>
      </c>
      <c r="D8" s="233"/>
      <c r="E8" s="235"/>
      <c r="F8" s="233"/>
      <c r="G8" s="235"/>
      <c r="H8" s="418"/>
      <c r="I8" s="417"/>
      <c r="J8" s="418"/>
      <c r="K8" s="417"/>
      <c r="L8" s="416"/>
      <c r="M8" s="419"/>
      <c r="N8" s="230">
        <f>D8+F8+H8+J8+L8</f>
        <v>0</v>
      </c>
      <c r="O8" s="231">
        <f>E8+G8+I8+K8+M8</f>
        <v>0</v>
      </c>
      <c r="P8" s="232">
        <f>C8+O8-N8</f>
        <v>0</v>
      </c>
      <c r="Q8" s="233"/>
      <c r="R8" s="234"/>
      <c r="S8" s="235"/>
      <c r="V8" s="173" t="s">
        <v>1823</v>
      </c>
    </row>
    <row r="9" spans="1:22" ht="37.5" customHeight="1">
      <c r="A9" s="966" t="s">
        <v>1805</v>
      </c>
      <c r="B9" s="6" t="s">
        <v>1260</v>
      </c>
      <c r="C9" s="236">
        <f>SUMIFS(点検表４!$AH$6:$AH$15292,点検表４!$AF$6:$AF$15292,TRUE,点検表４!$AE$6:AE$15292,FALSE,点検表４!$AK$6:$AK$15292,"&lt;&gt;軽",点検表４!$AY$6:AY$15292,$V9)</f>
        <v>0</v>
      </c>
      <c r="D9" s="552"/>
      <c r="E9" s="241"/>
      <c r="F9" s="552"/>
      <c r="G9" s="241"/>
      <c r="H9" s="422"/>
      <c r="I9" s="421"/>
      <c r="J9" s="422"/>
      <c r="K9" s="421"/>
      <c r="L9" s="420"/>
      <c r="M9" s="423"/>
      <c r="N9" s="237">
        <f t="shared" ref="N9:N21" si="0">D9+F9+H9+J9+L9</f>
        <v>0</v>
      </c>
      <c r="O9" s="238">
        <f t="shared" ref="O9:O21" si="1">E9+G9+I9+K9+M9</f>
        <v>0</v>
      </c>
      <c r="P9" s="239">
        <f t="shared" ref="P9:P21" si="2">C9+O9-N9</f>
        <v>0</v>
      </c>
      <c r="Q9" s="240"/>
      <c r="R9" s="240"/>
      <c r="S9" s="241"/>
      <c r="V9" s="173" t="s">
        <v>1835</v>
      </c>
    </row>
    <row r="10" spans="1:22" ht="37.5" customHeight="1">
      <c r="A10" s="966"/>
      <c r="B10" s="223" t="s">
        <v>1261</v>
      </c>
      <c r="C10" s="242">
        <f>SUMIFS(点検表４!$AH$6:$AH$15292,点検表４!$AF$6:$AF$15292,TRUE,点検表４!$AE$6:AE$15292,FALSE,点検表４!$AK$6:$AK$15292,"&lt;&gt;軽",点検表４!$AY$6:AY$15292,$V10)</f>
        <v>0</v>
      </c>
      <c r="D10" s="251"/>
      <c r="E10" s="247"/>
      <c r="F10" s="251"/>
      <c r="G10" s="247"/>
      <c r="H10" s="426"/>
      <c r="I10" s="425"/>
      <c r="J10" s="426"/>
      <c r="K10" s="425"/>
      <c r="L10" s="424"/>
      <c r="M10" s="427"/>
      <c r="N10" s="243">
        <f t="shared" si="0"/>
        <v>0</v>
      </c>
      <c r="O10" s="244">
        <f t="shared" si="1"/>
        <v>0</v>
      </c>
      <c r="P10" s="245">
        <f t="shared" si="2"/>
        <v>0</v>
      </c>
      <c r="Q10" s="246"/>
      <c r="R10" s="246"/>
      <c r="S10" s="247"/>
      <c r="V10" s="173" t="s">
        <v>1057</v>
      </c>
    </row>
    <row r="11" spans="1:22" ht="37.5" customHeight="1">
      <c r="A11" s="966"/>
      <c r="B11" s="223" t="s">
        <v>1774</v>
      </c>
      <c r="C11" s="242">
        <f>SUMIFS(点検表４!$AH$6:$AH$15292,点検表４!$AF$6:$AF$15292,TRUE,点検表４!$AE$6:AE$15292,FALSE,点検表４!$AK$6:$AK$15292,"&lt;&gt;軽",点検表４!$AY$6:AY$15292,$V11)</f>
        <v>0</v>
      </c>
      <c r="D11" s="553"/>
      <c r="E11" s="554"/>
      <c r="F11" s="553"/>
      <c r="G11" s="554"/>
      <c r="H11" s="428"/>
      <c r="I11" s="430"/>
      <c r="J11" s="428"/>
      <c r="K11" s="430"/>
      <c r="L11" s="428"/>
      <c r="M11" s="430"/>
      <c r="N11" s="248">
        <f t="shared" si="0"/>
        <v>0</v>
      </c>
      <c r="O11" s="249">
        <f t="shared" si="1"/>
        <v>0</v>
      </c>
      <c r="P11" s="250">
        <f t="shared" si="2"/>
        <v>0</v>
      </c>
      <c r="Q11" s="251"/>
      <c r="R11" s="246"/>
      <c r="S11" s="247"/>
      <c r="V11" s="173" t="s">
        <v>1836</v>
      </c>
    </row>
    <row r="12" spans="1:22" ht="37.5" customHeight="1">
      <c r="A12" s="967"/>
      <c r="B12" s="7" t="s">
        <v>892</v>
      </c>
      <c r="C12" s="252">
        <f>SUMIFS(点検表４!$AH$6:$AH$15292,点検表４!$AF$6:$AF$15292,TRUE,点検表４!$AE$6:AE$15292,FALSE,点検表４!$AK$6:$AK$15292,"&lt;&gt;軽",点検表４!$AY$6:AY$15292,$V12)</f>
        <v>0</v>
      </c>
      <c r="D12" s="555"/>
      <c r="E12" s="257"/>
      <c r="F12" s="555"/>
      <c r="G12" s="257"/>
      <c r="H12" s="431"/>
      <c r="I12" s="432"/>
      <c r="J12" s="433"/>
      <c r="K12" s="434"/>
      <c r="L12" s="433"/>
      <c r="M12" s="434"/>
      <c r="N12" s="253">
        <f t="shared" si="0"/>
        <v>0</v>
      </c>
      <c r="O12" s="254">
        <f t="shared" si="1"/>
        <v>0</v>
      </c>
      <c r="P12" s="255">
        <f t="shared" si="2"/>
        <v>0</v>
      </c>
      <c r="Q12" s="256"/>
      <c r="R12" s="256"/>
      <c r="S12" s="257"/>
      <c r="V12" s="173" t="s">
        <v>1837</v>
      </c>
    </row>
    <row r="13" spans="1:22" ht="37.5" customHeight="1">
      <c r="A13" s="968" t="s">
        <v>1262</v>
      </c>
      <c r="B13" s="223" t="s">
        <v>1263</v>
      </c>
      <c r="C13" s="258">
        <f>SUMIFS(点検表４!$AH$6:$AH$15292,点検表４!$AF$6:$AF$15292,TRUE,点検表４!$AE$6:AE$15292,FALSE,点検表４!$AK$6:$AK$15292,"&lt;&gt;軽",点検表４!$AY$6:AY$15292,$V13)</f>
        <v>0</v>
      </c>
      <c r="D13" s="552"/>
      <c r="E13" s="241"/>
      <c r="F13" s="552"/>
      <c r="G13" s="241"/>
      <c r="H13" s="422"/>
      <c r="I13" s="423"/>
      <c r="J13" s="420"/>
      <c r="K13" s="421"/>
      <c r="L13" s="420"/>
      <c r="M13" s="421"/>
      <c r="N13" s="237">
        <f t="shared" si="0"/>
        <v>0</v>
      </c>
      <c r="O13" s="238">
        <f t="shared" si="1"/>
        <v>0</v>
      </c>
      <c r="P13" s="259">
        <f t="shared" si="2"/>
        <v>0</v>
      </c>
      <c r="Q13" s="240"/>
      <c r="R13" s="260"/>
      <c r="S13" s="261"/>
      <c r="V13" s="173" t="s">
        <v>1838</v>
      </c>
    </row>
    <row r="14" spans="1:22" ht="37.5" customHeight="1">
      <c r="A14" s="969"/>
      <c r="B14" s="223" t="s">
        <v>1264</v>
      </c>
      <c r="C14" s="242">
        <f>SUMIFS(点検表４!$AH$6:$AH$15292,点検表４!$AF$6:$AF$15292,TRUE,点検表４!$AE$6:AE$15292,FALSE,点検表４!$AK$6:$AK$15292,"&lt;&gt;軽",点検表４!$AY$6:AY$15292,$V14)</f>
        <v>0</v>
      </c>
      <c r="D14" s="251"/>
      <c r="E14" s="247"/>
      <c r="F14" s="251"/>
      <c r="G14" s="247"/>
      <c r="H14" s="426"/>
      <c r="I14" s="427"/>
      <c r="J14" s="424"/>
      <c r="K14" s="425"/>
      <c r="L14" s="424"/>
      <c r="M14" s="425"/>
      <c r="N14" s="243">
        <f t="shared" si="0"/>
        <v>0</v>
      </c>
      <c r="O14" s="244">
        <f t="shared" si="1"/>
        <v>0</v>
      </c>
      <c r="P14" s="262">
        <f t="shared" si="2"/>
        <v>0</v>
      </c>
      <c r="Q14" s="240"/>
      <c r="R14" s="260"/>
      <c r="S14" s="247"/>
      <c r="V14" s="173" t="s">
        <v>1839</v>
      </c>
    </row>
    <row r="15" spans="1:22" ht="37.5" customHeight="1">
      <c r="A15" s="969"/>
      <c r="B15" s="8" t="s">
        <v>1265</v>
      </c>
      <c r="C15" s="242">
        <f>SUMIFS(点検表４!$AH$6:$AH$15292,点検表４!$AF$6:$AF$15292,TRUE,点検表４!$AE$6:AE$15292,FALSE,点検表４!$AK$6:$AK$15292,"&lt;&gt;軽",点検表４!$AY$6:AY$15292,$V15)</f>
        <v>0</v>
      </c>
      <c r="D15" s="251"/>
      <c r="E15" s="247"/>
      <c r="F15" s="251"/>
      <c r="G15" s="247"/>
      <c r="H15" s="426"/>
      <c r="I15" s="427"/>
      <c r="J15" s="424"/>
      <c r="K15" s="425"/>
      <c r="L15" s="424"/>
      <c r="M15" s="425"/>
      <c r="N15" s="243">
        <f t="shared" si="0"/>
        <v>0</v>
      </c>
      <c r="O15" s="244">
        <f t="shared" si="1"/>
        <v>0</v>
      </c>
      <c r="P15" s="262">
        <f t="shared" si="2"/>
        <v>0</v>
      </c>
      <c r="Q15" s="246"/>
      <c r="R15" s="263"/>
      <c r="S15" s="247"/>
      <c r="V15" s="173" t="s">
        <v>1840</v>
      </c>
    </row>
    <row r="16" spans="1:22" ht="37.5" customHeight="1">
      <c r="A16" s="969"/>
      <c r="B16" s="8" t="s">
        <v>1775</v>
      </c>
      <c r="C16" s="242">
        <f>SUMIFS(点検表４!$AH$6:$AH$15292,点検表４!$AF$6:$AF$15292,TRUE,点検表４!$AE$6:AE$15292,FALSE,点検表４!$AK$6:$AK$15292,"&lt;&gt;軽",点検表４!$AY$6:AY$15292,$V16)</f>
        <v>0</v>
      </c>
      <c r="D16" s="251"/>
      <c r="E16" s="247"/>
      <c r="F16" s="251"/>
      <c r="G16" s="247"/>
      <c r="H16" s="426"/>
      <c r="I16" s="427"/>
      <c r="J16" s="424"/>
      <c r="K16" s="425"/>
      <c r="L16" s="424"/>
      <c r="M16" s="425"/>
      <c r="N16" s="264">
        <f t="shared" si="0"/>
        <v>0</v>
      </c>
      <c r="O16" s="244">
        <f t="shared" si="1"/>
        <v>0</v>
      </c>
      <c r="P16" s="262">
        <f t="shared" si="2"/>
        <v>0</v>
      </c>
      <c r="Q16" s="246"/>
      <c r="R16" s="263"/>
      <c r="S16" s="247"/>
      <c r="V16" s="173" t="s">
        <v>1841</v>
      </c>
    </row>
    <row r="17" spans="1:38" ht="37.5" customHeight="1">
      <c r="A17" s="969"/>
      <c r="B17" s="126" t="s">
        <v>1266</v>
      </c>
      <c r="C17" s="252">
        <f>SUMIFS(点検表４!$AH$6:$AH$15292,点検表４!$AF$6:$AF$15292,TRUE,点検表４!$AE$6:AE$15292,FALSE,点検表４!$AK$6:$AK$15292,"&lt;&gt;軽",点検表４!$AY$6:AY$15292,$V17)</f>
        <v>0</v>
      </c>
      <c r="D17" s="555"/>
      <c r="E17" s="257"/>
      <c r="F17" s="555"/>
      <c r="G17" s="257"/>
      <c r="H17" s="431"/>
      <c r="I17" s="432"/>
      <c r="J17" s="433"/>
      <c r="K17" s="434"/>
      <c r="L17" s="433"/>
      <c r="M17" s="434"/>
      <c r="N17" s="253">
        <f t="shared" si="0"/>
        <v>0</v>
      </c>
      <c r="O17" s="254">
        <f t="shared" si="1"/>
        <v>0</v>
      </c>
      <c r="P17" s="255">
        <f t="shared" si="2"/>
        <v>0</v>
      </c>
      <c r="Q17" s="265"/>
      <c r="R17" s="260"/>
      <c r="S17" s="257"/>
      <c r="V17" s="173" t="s">
        <v>1842</v>
      </c>
    </row>
    <row r="18" spans="1:38" ht="37.5" customHeight="1">
      <c r="A18" s="970" t="s">
        <v>894</v>
      </c>
      <c r="B18" s="965"/>
      <c r="C18" s="266">
        <f>SUMIFS(点検表４!$AH$6:$AH$15292,点検表４!$AF$6:$AF$15292,TRUE,点検表４!$AE$6:AE$15292,FALSE,点検表４!$AK$6:$AK$15292,"&lt;&gt;軽",点検表４!$AY$6:AY$15292,$V18)</f>
        <v>0</v>
      </c>
      <c r="D18" s="553"/>
      <c r="E18" s="554"/>
      <c r="F18" s="553"/>
      <c r="G18" s="554"/>
      <c r="H18" s="428"/>
      <c r="I18" s="429"/>
      <c r="J18" s="435"/>
      <c r="K18" s="430"/>
      <c r="L18" s="435"/>
      <c r="M18" s="430"/>
      <c r="N18" s="267">
        <f t="shared" si="0"/>
        <v>0</v>
      </c>
      <c r="O18" s="249">
        <f t="shared" si="1"/>
        <v>0</v>
      </c>
      <c r="P18" s="250">
        <f t="shared" si="2"/>
        <v>0</v>
      </c>
      <c r="Q18" s="268"/>
      <c r="R18" s="234"/>
      <c r="S18" s="269"/>
      <c r="V18" s="173" t="s">
        <v>1843</v>
      </c>
    </row>
    <row r="19" spans="1:38" ht="37.5" customHeight="1">
      <c r="A19" s="964" t="s">
        <v>1325</v>
      </c>
      <c r="B19" s="965"/>
      <c r="C19" s="266">
        <f>SUMIFS(点検表４!$AH$6:$AH$15292,点検表４!$AF$6:$AF$15292,TRUE,点検表４!$AE$6:AE$15292,FALSE,点検表４!$AK$6:$AK$15292,"&lt;&gt;軽",点検表４!$AY$6:AY$15292,$V19)</f>
        <v>0</v>
      </c>
      <c r="D19" s="233"/>
      <c r="E19" s="235"/>
      <c r="F19" s="233"/>
      <c r="G19" s="235"/>
      <c r="H19" s="418"/>
      <c r="I19" s="419"/>
      <c r="J19" s="416"/>
      <c r="K19" s="417"/>
      <c r="L19" s="416"/>
      <c r="M19" s="417"/>
      <c r="N19" s="230">
        <f t="shared" si="0"/>
        <v>0</v>
      </c>
      <c r="O19" s="231">
        <f t="shared" si="1"/>
        <v>0</v>
      </c>
      <c r="P19" s="270">
        <f t="shared" si="2"/>
        <v>0</v>
      </c>
      <c r="Q19" s="268"/>
      <c r="R19" s="234"/>
      <c r="S19" s="269"/>
      <c r="V19" s="173" t="s">
        <v>1844</v>
      </c>
    </row>
    <row r="20" spans="1:38" ht="37.5" customHeight="1">
      <c r="A20" s="951" t="s">
        <v>1247</v>
      </c>
      <c r="B20" s="952"/>
      <c r="C20" s="266">
        <f>SUMIFS(点検表４!$AH$6:$AH$15292,点検表４!$AF$6:$AF$15292,TRUE,点検表４!$AE$6:AE$15292,FALSE,点検表４!$AK$6:$AK$15292,"&lt;&gt;軽",点検表４!$AY$6:AY$15292,$V20)</f>
        <v>0</v>
      </c>
      <c r="D20" s="553"/>
      <c r="E20" s="554"/>
      <c r="F20" s="553"/>
      <c r="G20" s="554"/>
      <c r="H20" s="428"/>
      <c r="I20" s="429"/>
      <c r="J20" s="435"/>
      <c r="K20" s="430"/>
      <c r="L20" s="435"/>
      <c r="M20" s="430"/>
      <c r="N20" s="267">
        <f t="shared" si="0"/>
        <v>0</v>
      </c>
      <c r="O20" s="249">
        <f t="shared" si="1"/>
        <v>0</v>
      </c>
      <c r="P20" s="250">
        <f t="shared" si="2"/>
        <v>0</v>
      </c>
      <c r="Q20" s="268"/>
      <c r="R20" s="234"/>
      <c r="S20" s="269"/>
      <c r="V20" s="173" t="s">
        <v>1845</v>
      </c>
    </row>
    <row r="21" spans="1:38" ht="37.5" customHeight="1">
      <c r="A21" s="953" t="s">
        <v>1267</v>
      </c>
      <c r="B21" s="954"/>
      <c r="C21" s="266">
        <f>SUMIFS(点検表４!$AH$6:$AH$15292,点検表４!$AF$6:$AF$15292,TRUE,点検表４!$AE$6:AE$15292,FALSE,点検表４!$AK$6:$AK$15292,"&lt;&gt;軽",点検表４!$AY$6:AY$15292,$V21)</f>
        <v>0</v>
      </c>
      <c r="D21" s="233"/>
      <c r="E21" s="235"/>
      <c r="F21" s="233"/>
      <c r="G21" s="235"/>
      <c r="H21" s="418"/>
      <c r="I21" s="419"/>
      <c r="J21" s="416"/>
      <c r="K21" s="417"/>
      <c r="L21" s="416"/>
      <c r="M21" s="417"/>
      <c r="N21" s="230">
        <f t="shared" si="0"/>
        <v>0</v>
      </c>
      <c r="O21" s="231">
        <f t="shared" si="1"/>
        <v>0</v>
      </c>
      <c r="P21" s="270">
        <f t="shared" si="2"/>
        <v>0</v>
      </c>
      <c r="Q21" s="268"/>
      <c r="R21" s="234"/>
      <c r="S21" s="269"/>
      <c r="V21" s="173" t="s">
        <v>1846</v>
      </c>
    </row>
    <row r="22" spans="1:38" ht="37.5" customHeight="1">
      <c r="A22" s="951" t="s">
        <v>1863</v>
      </c>
      <c r="B22" s="955"/>
      <c r="C22" s="229">
        <f>SUMIFS(点検表４!$AH$6:$AH$15292,点検表４!$AF$6:$AF$15292,TRUE,点検表４!$AE$6:AE$15292,FALSE,点検表４!$AK$6:$AK$15292,"&lt;&gt;軽")</f>
        <v>0</v>
      </c>
      <c r="D22" s="233">
        <f>SUM(D8:D21)</f>
        <v>0</v>
      </c>
      <c r="E22" s="235">
        <f>SUM(E8:E21)</f>
        <v>0</v>
      </c>
      <c r="F22" s="233">
        <f>SUM(F8:F21)</f>
        <v>0</v>
      </c>
      <c r="G22" s="235">
        <f>SUM(G8:G21)</f>
        <v>0</v>
      </c>
      <c r="H22" s="271">
        <f t="shared" ref="H22:K22" si="3">SUM(H8:H21)</f>
        <v>0</v>
      </c>
      <c r="I22" s="272">
        <f t="shared" si="3"/>
        <v>0</v>
      </c>
      <c r="J22" s="273">
        <f t="shared" si="3"/>
        <v>0</v>
      </c>
      <c r="K22" s="274">
        <f t="shared" si="3"/>
        <v>0</v>
      </c>
      <c r="L22" s="273">
        <f t="shared" ref="L22:M22" si="4">SUM(L8:L21)</f>
        <v>0</v>
      </c>
      <c r="M22" s="274">
        <f t="shared" si="4"/>
        <v>0</v>
      </c>
      <c r="N22" s="230">
        <f>D22+F22+H22+J22+L22</f>
        <v>0</v>
      </c>
      <c r="O22" s="231">
        <f>E22+G22+I22+K22+M22</f>
        <v>0</v>
      </c>
      <c r="P22" s="270">
        <f>C22+O22-N22</f>
        <v>0</v>
      </c>
      <c r="Q22" s="268"/>
      <c r="R22" s="234"/>
      <c r="S22" s="235"/>
    </row>
    <row r="23" spans="1:38" ht="37.5" customHeight="1">
      <c r="A23" s="956" t="s">
        <v>1268</v>
      </c>
      <c r="B23" s="957"/>
      <c r="C23" s="275">
        <f>C8+C9+C10+C11+C13+C14+C15+C16+C18+C19+C20+C21</f>
        <v>0</v>
      </c>
      <c r="D23" s="233">
        <f>D8+D9+D10+D11+D13+D14+D15+D16+D18+D19+D20+D21</f>
        <v>0</v>
      </c>
      <c r="E23" s="235">
        <f t="shared" ref="E23:K23" si="5">E8+E9+E10+E11+E13+E14+E15+E16+E18+E19+E20+E21</f>
        <v>0</v>
      </c>
      <c r="F23" s="233">
        <f>F8+F9+F10+F11+F13+F14+F15+F16+F18+F19+F20+F21</f>
        <v>0</v>
      </c>
      <c r="G23" s="235">
        <f t="shared" ref="G23" si="6">G8+G9+G10+G11+G13+G14+G15+G16+G18+G19+G20+G21</f>
        <v>0</v>
      </c>
      <c r="H23" s="271">
        <f t="shared" si="5"/>
        <v>0</v>
      </c>
      <c r="I23" s="272">
        <f t="shared" si="5"/>
        <v>0</v>
      </c>
      <c r="J23" s="273">
        <f t="shared" si="5"/>
        <v>0</v>
      </c>
      <c r="K23" s="274">
        <f t="shared" si="5"/>
        <v>0</v>
      </c>
      <c r="L23" s="273">
        <f t="shared" ref="L23:O23" si="7">L8+L9+L10+L11+L13+L14+L15+L16+L18+L19+L20+L21</f>
        <v>0</v>
      </c>
      <c r="M23" s="274">
        <f t="shared" si="7"/>
        <v>0</v>
      </c>
      <c r="N23" s="230">
        <f t="shared" si="7"/>
        <v>0</v>
      </c>
      <c r="O23" s="231">
        <f t="shared" si="7"/>
        <v>0</v>
      </c>
      <c r="P23" s="270">
        <f>P8+P9+P10+P11+P13+P14+P15+P16+P18+P19+P20+P21</f>
        <v>0</v>
      </c>
      <c r="Q23" s="276"/>
      <c r="R23" s="277"/>
      <c r="S23" s="278"/>
    </row>
    <row r="24" spans="1:38" ht="12" customHeight="1"/>
    <row r="25" spans="1:38" ht="12" customHeight="1">
      <c r="A25" s="214" t="s">
        <v>1872</v>
      </c>
      <c r="B25" s="215" t="s">
        <v>2798</v>
      </c>
    </row>
    <row r="26" spans="1:38" ht="12" customHeight="1">
      <c r="A26" s="214"/>
      <c r="B26" s="215" t="s">
        <v>2800</v>
      </c>
    </row>
    <row r="27" spans="1:38" ht="12" customHeight="1">
      <c r="A27" s="214"/>
      <c r="B27" s="215" t="s">
        <v>2799</v>
      </c>
      <c r="AL27" s="57"/>
    </row>
    <row r="28" spans="1:38" ht="12" customHeight="1">
      <c r="A28" s="216"/>
      <c r="B28" s="215" t="s">
        <v>1883</v>
      </c>
      <c r="AL28" s="57"/>
    </row>
    <row r="29" spans="1:38" ht="12" customHeight="1">
      <c r="A29" s="216"/>
      <c r="B29" s="215"/>
      <c r="C29" s="215"/>
    </row>
    <row r="30" spans="1:38" ht="12" customHeight="1">
      <c r="A30" s="216"/>
      <c r="B30" s="215"/>
      <c r="C30" s="215"/>
    </row>
    <row r="31" spans="1:38" ht="12" customHeight="1"/>
    <row r="32" spans="1:38" ht="12" customHeight="1"/>
    <row r="33" spans="10:12" ht="12" customHeight="1"/>
    <row r="34" spans="10:12" ht="15" customHeight="1">
      <c r="J34" s="169"/>
      <c r="L34" s="169"/>
    </row>
  </sheetData>
  <sheetProtection algorithmName="SHA-512" hashValue="prTo3AJvj72Gw/haU0mk9hOLl74ZgUjt0Yx93kl7aNevv1w/0ALnCwk5dlBM+YbyT+BWjreXZqvpkMpJrE3DJA==" saltValue="efyw2Y7BtNZjxoohNFr0HQ==" spinCount="100000" sheet="1" objects="1" scenarios="1"/>
  <mergeCells count="18">
    <mergeCell ref="N6:P6"/>
    <mergeCell ref="Q6:S6"/>
    <mergeCell ref="L6:M6"/>
    <mergeCell ref="D6:E6"/>
    <mergeCell ref="J6:K6"/>
    <mergeCell ref="C6:C7"/>
    <mergeCell ref="F6:G6"/>
    <mergeCell ref="H6:I6"/>
    <mergeCell ref="A19:B19"/>
    <mergeCell ref="A8:B8"/>
    <mergeCell ref="A9:A12"/>
    <mergeCell ref="A13:A17"/>
    <mergeCell ref="A18:B18"/>
    <mergeCell ref="A20:B20"/>
    <mergeCell ref="A21:B21"/>
    <mergeCell ref="A22:B22"/>
    <mergeCell ref="A23:B23"/>
    <mergeCell ref="A6:B7"/>
  </mergeCells>
  <phoneticPr fontId="9"/>
  <dataValidations count="2">
    <dataValidation type="whole" allowBlank="1" showInputMessage="1" showErrorMessage="1" sqref="Q8:S21 C8:C21" xr:uid="{00000000-0002-0000-0C00-000000000000}">
      <formula1>-99999</formula1>
      <formula2>99999</formula2>
    </dataValidation>
    <dataValidation type="whole" allowBlank="1" showInputMessage="1" showErrorMessage="1" errorTitle="入力エラー" error="-99,999～99,999までの整数を入力してください。" sqref="D8:O23" xr:uid="{00000000-0002-0000-0C00-000001000000}">
      <formula1>-99999</formula1>
      <formula2>99999</formula2>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rowBreaks count="1" manualBreakCount="1">
    <brk id="28"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D77"/>
  <sheetViews>
    <sheetView showGridLines="0" showZeros="0" view="pageBreakPreview" zoomScaleNormal="100" zoomScaleSheetLayoutView="100" workbookViewId="0"/>
  </sheetViews>
  <sheetFormatPr defaultColWidth="2.44140625" defaultRowHeight="15" customHeight="1"/>
  <cols>
    <col min="1" max="1" width="2.44140625" style="176"/>
    <col min="2" max="2" width="21.21875" style="176" customWidth="1"/>
    <col min="3" max="3" width="6.88671875" style="176" customWidth="1"/>
    <col min="4" max="4" width="83.21875" style="176" customWidth="1"/>
    <col min="5" max="16384" width="2.44140625" style="176"/>
  </cols>
  <sheetData>
    <row r="1" spans="1:4" ht="11.4" customHeight="1"/>
    <row r="2" spans="1:4" ht="15" customHeight="1">
      <c r="A2" s="301" t="s">
        <v>1600</v>
      </c>
    </row>
    <row r="3" spans="1:4" ht="8.4" customHeight="1">
      <c r="A3" s="224"/>
    </row>
    <row r="4" spans="1:4" ht="15" customHeight="1">
      <c r="A4" s="448" t="s">
        <v>1270</v>
      </c>
    </row>
    <row r="5" spans="1:4" ht="23.4" customHeight="1">
      <c r="A5" s="974" t="s">
        <v>3106</v>
      </c>
      <c r="B5" s="975"/>
      <c r="C5" s="414" t="s">
        <v>3107</v>
      </c>
      <c r="D5" s="9" t="s">
        <v>1271</v>
      </c>
    </row>
    <row r="6" spans="1:4" ht="13.5" customHeight="1">
      <c r="A6" s="980" t="s">
        <v>895</v>
      </c>
      <c r="B6" s="980"/>
      <c r="C6" s="1"/>
      <c r="D6" s="225" t="s">
        <v>1326</v>
      </c>
    </row>
    <row r="7" spans="1:4" ht="13.5" customHeight="1">
      <c r="A7" s="980"/>
      <c r="B7" s="980"/>
      <c r="C7" s="1"/>
      <c r="D7" s="225" t="s">
        <v>1272</v>
      </c>
    </row>
    <row r="8" spans="1:4" ht="13.5" customHeight="1">
      <c r="A8" s="980"/>
      <c r="B8" s="980"/>
      <c r="C8" s="1"/>
      <c r="D8" s="225" t="s">
        <v>1327</v>
      </c>
    </row>
    <row r="9" spans="1:4" ht="13.5" customHeight="1">
      <c r="A9" s="980"/>
      <c r="B9" s="980"/>
      <c r="C9" s="1"/>
      <c r="D9" s="225" t="s">
        <v>1328</v>
      </c>
    </row>
    <row r="10" spans="1:4" ht="26.4" customHeight="1">
      <c r="A10" s="980"/>
      <c r="B10" s="980"/>
      <c r="C10" s="1"/>
      <c r="D10" s="413" t="s">
        <v>3137</v>
      </c>
    </row>
    <row r="11" spans="1:4" ht="13.5" customHeight="1">
      <c r="A11" s="980"/>
      <c r="B11" s="980"/>
      <c r="C11" s="1"/>
      <c r="D11" s="225" t="s">
        <v>3136</v>
      </c>
    </row>
    <row r="12" spans="1:4" ht="13.5" customHeight="1">
      <c r="A12" s="980"/>
      <c r="B12" s="980"/>
      <c r="C12" s="1"/>
      <c r="D12" s="225" t="s">
        <v>3079</v>
      </c>
    </row>
    <row r="13" spans="1:4" ht="13.5" customHeight="1">
      <c r="A13" s="980" t="s">
        <v>1273</v>
      </c>
      <c r="B13" s="980"/>
      <c r="C13" s="1"/>
      <c r="D13" s="225" t="s">
        <v>3080</v>
      </c>
    </row>
    <row r="14" spans="1:4" ht="13.5" customHeight="1">
      <c r="A14" s="980"/>
      <c r="B14" s="980"/>
      <c r="C14" s="1"/>
      <c r="D14" s="225" t="s">
        <v>3081</v>
      </c>
    </row>
    <row r="15" spans="1:4" ht="13.5" customHeight="1">
      <c r="A15" s="980"/>
      <c r="B15" s="980"/>
      <c r="C15" s="1"/>
      <c r="D15" s="225" t="s">
        <v>3082</v>
      </c>
    </row>
    <row r="16" spans="1:4" ht="13.5" customHeight="1">
      <c r="A16" s="980"/>
      <c r="B16" s="980"/>
      <c r="C16" s="1"/>
      <c r="D16" s="225" t="s">
        <v>1814</v>
      </c>
    </row>
    <row r="17" spans="1:4" ht="13.5" customHeight="1">
      <c r="A17" s="980"/>
      <c r="B17" s="980"/>
      <c r="C17" s="1"/>
      <c r="D17" s="225" t="s">
        <v>3083</v>
      </c>
    </row>
    <row r="18" spans="1:4" ht="13.5" customHeight="1">
      <c r="A18" s="980"/>
      <c r="B18" s="980"/>
      <c r="C18" s="1"/>
      <c r="D18" s="225" t="s">
        <v>3108</v>
      </c>
    </row>
    <row r="19" spans="1:4" ht="13.5" customHeight="1">
      <c r="A19" s="981" t="s">
        <v>1274</v>
      </c>
      <c r="B19" s="982"/>
      <c r="C19" s="1"/>
      <c r="D19" s="225" t="s">
        <v>1275</v>
      </c>
    </row>
    <row r="20" spans="1:4" ht="13.5" customHeight="1">
      <c r="A20" s="983"/>
      <c r="B20" s="984"/>
      <c r="C20" s="1"/>
      <c r="D20" s="225" t="s">
        <v>1276</v>
      </c>
    </row>
    <row r="21" spans="1:4" ht="13.5" customHeight="1">
      <c r="A21" s="983"/>
      <c r="B21" s="984"/>
      <c r="C21" s="1"/>
      <c r="D21" s="225" t="s">
        <v>1277</v>
      </c>
    </row>
    <row r="22" spans="1:4" ht="13.5" customHeight="1">
      <c r="A22" s="983"/>
      <c r="B22" s="984"/>
      <c r="C22" s="1"/>
      <c r="D22" s="225" t="s">
        <v>1278</v>
      </c>
    </row>
    <row r="23" spans="1:4" ht="13.5" customHeight="1">
      <c r="A23" s="985"/>
      <c r="B23" s="986"/>
      <c r="C23" s="1"/>
      <c r="D23" s="225" t="s">
        <v>1279</v>
      </c>
    </row>
    <row r="24" spans="1:4" ht="13.5" customHeight="1">
      <c r="A24" s="979" t="s">
        <v>896</v>
      </c>
      <c r="B24" s="979"/>
      <c r="C24" s="1"/>
      <c r="D24" s="226"/>
    </row>
    <row r="25" spans="1:4" ht="7.5" customHeight="1"/>
    <row r="26" spans="1:4" ht="15" customHeight="1">
      <c r="A26" s="448" t="s">
        <v>1280</v>
      </c>
    </row>
    <row r="27" spans="1:4" ht="22.2" customHeight="1">
      <c r="A27" s="974" t="s">
        <v>3106</v>
      </c>
      <c r="B27" s="975"/>
      <c r="C27" s="414" t="s">
        <v>3107</v>
      </c>
      <c r="D27" s="9" t="s">
        <v>1271</v>
      </c>
    </row>
    <row r="28" spans="1:4" ht="26.4" customHeight="1">
      <c r="A28" s="976" t="s">
        <v>1329</v>
      </c>
      <c r="B28" s="447" t="s">
        <v>897</v>
      </c>
      <c r="C28" s="1"/>
      <c r="D28" s="413" t="s">
        <v>3135</v>
      </c>
    </row>
    <row r="29" spans="1:4" ht="13.5" customHeight="1">
      <c r="A29" s="977"/>
      <c r="B29" s="987" t="s">
        <v>3084</v>
      </c>
      <c r="C29" s="1"/>
      <c r="D29" s="225" t="s">
        <v>3089</v>
      </c>
    </row>
    <row r="30" spans="1:4" ht="13.5" customHeight="1">
      <c r="A30" s="977"/>
      <c r="B30" s="988"/>
      <c r="C30" s="1"/>
      <c r="D30" s="225" t="s">
        <v>3090</v>
      </c>
    </row>
    <row r="31" spans="1:4" ht="13.5" customHeight="1">
      <c r="A31" s="977"/>
      <c r="B31" s="447" t="s">
        <v>898</v>
      </c>
      <c r="C31" s="1"/>
      <c r="D31" s="225" t="s">
        <v>3091</v>
      </c>
    </row>
    <row r="32" spans="1:4" ht="13.5" customHeight="1">
      <c r="A32" s="977"/>
      <c r="B32" s="225" t="s">
        <v>3085</v>
      </c>
      <c r="C32" s="1"/>
      <c r="D32" s="225" t="s">
        <v>3092</v>
      </c>
    </row>
    <row r="33" spans="1:4" ht="13.5" customHeight="1">
      <c r="A33" s="977"/>
      <c r="B33" s="979" t="s">
        <v>899</v>
      </c>
      <c r="C33" s="1"/>
      <c r="D33" s="225" t="s">
        <v>3109</v>
      </c>
    </row>
    <row r="34" spans="1:4" ht="13.5" customHeight="1">
      <c r="A34" s="977"/>
      <c r="B34" s="979"/>
      <c r="C34" s="1"/>
      <c r="D34" s="225" t="s">
        <v>3110</v>
      </c>
    </row>
    <row r="35" spans="1:4" ht="13.5" customHeight="1">
      <c r="A35" s="977"/>
      <c r="B35" s="447" t="s">
        <v>900</v>
      </c>
      <c r="C35" s="1"/>
      <c r="D35" s="225" t="s">
        <v>3093</v>
      </c>
    </row>
    <row r="36" spans="1:4" ht="38.4" customHeight="1">
      <c r="A36" s="977"/>
      <c r="B36" s="447" t="s">
        <v>3134</v>
      </c>
      <c r="C36" s="1"/>
      <c r="D36" s="225" t="s">
        <v>3133</v>
      </c>
    </row>
    <row r="37" spans="1:4" ht="13.5" customHeight="1">
      <c r="A37" s="977"/>
      <c r="B37" s="979" t="s">
        <v>901</v>
      </c>
      <c r="C37" s="1"/>
      <c r="D37" s="225" t="s">
        <v>902</v>
      </c>
    </row>
    <row r="38" spans="1:4" ht="13.5" customHeight="1">
      <c r="A38" s="977"/>
      <c r="B38" s="979"/>
      <c r="C38" s="1"/>
      <c r="D38" s="225" t="s">
        <v>1330</v>
      </c>
    </row>
    <row r="39" spans="1:4" ht="25.95" customHeight="1">
      <c r="A39" s="977"/>
      <c r="B39" s="447" t="s">
        <v>3087</v>
      </c>
      <c r="C39" s="1"/>
      <c r="D39" s="413" t="s">
        <v>3132</v>
      </c>
    </row>
    <row r="40" spans="1:4" ht="13.5" customHeight="1">
      <c r="A40" s="977"/>
      <c r="B40" s="447" t="s">
        <v>903</v>
      </c>
      <c r="C40" s="1"/>
      <c r="D40" s="225" t="s">
        <v>1331</v>
      </c>
    </row>
    <row r="41" spans="1:4" ht="13.5" customHeight="1">
      <c r="A41" s="978"/>
      <c r="B41" s="447" t="s">
        <v>3086</v>
      </c>
      <c r="C41" s="1"/>
      <c r="D41" s="225" t="s">
        <v>3131</v>
      </c>
    </row>
    <row r="42" spans="1:4" ht="13.5" customHeight="1">
      <c r="A42" s="979" t="s">
        <v>904</v>
      </c>
      <c r="B42" s="979"/>
      <c r="C42" s="1"/>
      <c r="D42" s="225" t="s">
        <v>905</v>
      </c>
    </row>
    <row r="43" spans="1:4" ht="13.5" customHeight="1">
      <c r="A43" s="979" t="s">
        <v>906</v>
      </c>
      <c r="B43" s="979"/>
      <c r="C43" s="1"/>
      <c r="D43" s="225" t="s">
        <v>907</v>
      </c>
    </row>
    <row r="44" spans="1:4" ht="13.5" customHeight="1">
      <c r="A44" s="979"/>
      <c r="B44" s="979"/>
      <c r="C44" s="1"/>
      <c r="D44" s="225" t="s">
        <v>3094</v>
      </c>
    </row>
    <row r="45" spans="1:4" ht="13.5" customHeight="1">
      <c r="A45" s="979"/>
      <c r="B45" s="979"/>
      <c r="C45" s="1"/>
      <c r="D45" s="225" t="s">
        <v>1281</v>
      </c>
    </row>
    <row r="46" spans="1:4" ht="13.5" customHeight="1">
      <c r="A46" s="979" t="s">
        <v>3130</v>
      </c>
      <c r="B46" s="979"/>
      <c r="C46" s="1"/>
      <c r="D46" s="225" t="s">
        <v>3095</v>
      </c>
    </row>
    <row r="47" spans="1:4" ht="13.5" customHeight="1">
      <c r="A47" s="979"/>
      <c r="B47" s="979"/>
      <c r="C47" s="1"/>
      <c r="D47" s="225" t="s">
        <v>3129</v>
      </c>
    </row>
    <row r="48" spans="1:4" ht="13.5" customHeight="1">
      <c r="A48" s="979"/>
      <c r="B48" s="979"/>
      <c r="C48" s="1"/>
      <c r="D48" s="225" t="s">
        <v>3096</v>
      </c>
    </row>
    <row r="49" spans="1:4" ht="13.5" customHeight="1">
      <c r="A49" s="979"/>
      <c r="B49" s="979"/>
      <c r="C49" s="1"/>
      <c r="D49" s="225" t="s">
        <v>1332</v>
      </c>
    </row>
    <row r="50" spans="1:4" ht="13.5" customHeight="1">
      <c r="A50" s="979"/>
      <c r="B50" s="979"/>
      <c r="C50" s="1"/>
      <c r="D50" s="225" t="s">
        <v>908</v>
      </c>
    </row>
    <row r="51" spans="1:4" ht="13.5" customHeight="1">
      <c r="A51" s="979"/>
      <c r="B51" s="979"/>
      <c r="C51" s="1"/>
      <c r="D51" s="225" t="s">
        <v>3097</v>
      </c>
    </row>
    <row r="52" spans="1:4" ht="13.5" customHeight="1">
      <c r="A52" s="979"/>
      <c r="B52" s="979"/>
      <c r="C52" s="1"/>
      <c r="D52" s="225" t="s">
        <v>909</v>
      </c>
    </row>
    <row r="53" spans="1:4" ht="13.5" customHeight="1">
      <c r="A53" s="979" t="s">
        <v>910</v>
      </c>
      <c r="B53" s="979"/>
      <c r="C53" s="1"/>
      <c r="D53" s="225" t="s">
        <v>3098</v>
      </c>
    </row>
    <row r="54" spans="1:4" ht="13.5" customHeight="1">
      <c r="A54" s="979"/>
      <c r="B54" s="979"/>
      <c r="C54" s="1"/>
      <c r="D54" s="225" t="s">
        <v>3099</v>
      </c>
    </row>
    <row r="55" spans="1:4" ht="13.5" customHeight="1">
      <c r="A55" s="979"/>
      <c r="B55" s="979"/>
      <c r="C55" s="1"/>
      <c r="D55" s="225" t="s">
        <v>3100</v>
      </c>
    </row>
    <row r="56" spans="1:4" ht="13.5" customHeight="1">
      <c r="A56" s="979"/>
      <c r="B56" s="979"/>
      <c r="C56" s="1"/>
      <c r="D56" s="413" t="s">
        <v>1282</v>
      </c>
    </row>
    <row r="57" spans="1:4" ht="13.5" customHeight="1">
      <c r="A57" s="979"/>
      <c r="B57" s="979"/>
      <c r="C57" s="1"/>
      <c r="D57" s="225" t="s">
        <v>1283</v>
      </c>
    </row>
    <row r="58" spans="1:4" ht="13.5" customHeight="1">
      <c r="A58" s="979"/>
      <c r="B58" s="979"/>
      <c r="C58" s="1"/>
      <c r="D58" s="225" t="s">
        <v>3128</v>
      </c>
    </row>
    <row r="59" spans="1:4" ht="13.5" customHeight="1">
      <c r="A59" s="979"/>
      <c r="B59" s="979"/>
      <c r="C59" s="1"/>
      <c r="D59" s="225" t="s">
        <v>3101</v>
      </c>
    </row>
    <row r="60" spans="1:4" ht="13.5" customHeight="1">
      <c r="A60" s="979" t="s">
        <v>3127</v>
      </c>
      <c r="B60" s="979"/>
      <c r="C60" s="1"/>
      <c r="D60" s="225" t="s">
        <v>3102</v>
      </c>
    </row>
    <row r="61" spans="1:4" ht="13.5" customHeight="1">
      <c r="A61" s="979"/>
      <c r="B61" s="979"/>
      <c r="C61" s="1"/>
      <c r="D61" s="225" t="s">
        <v>3126</v>
      </c>
    </row>
    <row r="62" spans="1:4" ht="13.5" customHeight="1">
      <c r="A62" s="979"/>
      <c r="B62" s="979"/>
      <c r="C62" s="1"/>
      <c r="D62" s="225" t="s">
        <v>3103</v>
      </c>
    </row>
    <row r="63" spans="1:4" ht="13.5" customHeight="1">
      <c r="A63" s="979"/>
      <c r="B63" s="979"/>
      <c r="C63" s="1"/>
      <c r="D63" s="225" t="s">
        <v>3104</v>
      </c>
    </row>
    <row r="64" spans="1:4" ht="13.5" customHeight="1">
      <c r="A64" s="989" t="s">
        <v>1284</v>
      </c>
      <c r="B64" s="990"/>
      <c r="C64" s="1"/>
      <c r="D64" s="225" t="s">
        <v>1333</v>
      </c>
    </row>
    <row r="65" spans="1:4" ht="13.5" customHeight="1">
      <c r="A65" s="991"/>
      <c r="B65" s="992"/>
      <c r="C65" s="1"/>
      <c r="D65" s="225" t="s">
        <v>1334</v>
      </c>
    </row>
    <row r="66" spans="1:4" ht="13.5" customHeight="1">
      <c r="A66" s="991"/>
      <c r="B66" s="992"/>
      <c r="C66" s="1"/>
      <c r="D66" s="225" t="s">
        <v>911</v>
      </c>
    </row>
    <row r="67" spans="1:4" ht="13.5" customHeight="1">
      <c r="A67" s="991"/>
      <c r="B67" s="992"/>
      <c r="C67" s="1"/>
      <c r="D67" s="225" t="s">
        <v>1285</v>
      </c>
    </row>
    <row r="68" spans="1:4" ht="13.5" customHeight="1">
      <c r="A68" s="991"/>
      <c r="B68" s="992"/>
      <c r="C68" s="1"/>
      <c r="D68" s="225" t="s">
        <v>1286</v>
      </c>
    </row>
    <row r="69" spans="1:4" ht="13.5" customHeight="1">
      <c r="A69" s="991"/>
      <c r="B69" s="992"/>
      <c r="C69" s="1"/>
      <c r="D69" s="225" t="s">
        <v>912</v>
      </c>
    </row>
    <row r="70" spans="1:4" ht="26.4" customHeight="1">
      <c r="A70" s="991"/>
      <c r="B70" s="992"/>
      <c r="C70" s="1"/>
      <c r="D70" s="413" t="s">
        <v>3125</v>
      </c>
    </row>
    <row r="71" spans="1:4" ht="13.5" customHeight="1">
      <c r="A71" s="991"/>
      <c r="B71" s="992"/>
      <c r="C71" s="1"/>
      <c r="D71" s="225" t="s">
        <v>3105</v>
      </c>
    </row>
    <row r="72" spans="1:4" ht="13.5" customHeight="1">
      <c r="A72" s="993"/>
      <c r="B72" s="994"/>
      <c r="C72" s="1"/>
      <c r="D72" s="225" t="s">
        <v>3124</v>
      </c>
    </row>
    <row r="73" spans="1:4" ht="13.5" customHeight="1">
      <c r="A73" s="979" t="s">
        <v>896</v>
      </c>
      <c r="B73" s="979"/>
      <c r="C73" s="1"/>
      <c r="D73" s="226"/>
    </row>
    <row r="74" spans="1:4" ht="13.5" customHeight="1">
      <c r="A74" s="176" t="s">
        <v>3179</v>
      </c>
    </row>
    <row r="75" spans="1:4" ht="15" customHeight="1">
      <c r="A75" s="176" t="s">
        <v>3181</v>
      </c>
    </row>
    <row r="76" spans="1:4" ht="15" customHeight="1">
      <c r="A76" s="176" t="s">
        <v>3180</v>
      </c>
    </row>
    <row r="77" spans="1:4" ht="15" customHeight="1">
      <c r="A77" s="176" t="s">
        <v>3182</v>
      </c>
    </row>
  </sheetData>
  <sheetProtection algorithmName="SHA-512" hashValue="aSViKdFgAyX9gPXR45XV8VlLJ9/UbctZSnfBVmXlxLduwqaWGuPk4NZNDDOci+MwitQCS4tvER37YAJhVym4zw==" saltValue="9ZVkPbRYP8jnslXksSMTAw==" spinCount="100000" sheet="1" objects="1" scenarios="1"/>
  <mergeCells count="17">
    <mergeCell ref="A73:B73"/>
    <mergeCell ref="A42:B42"/>
    <mergeCell ref="A43:B45"/>
    <mergeCell ref="A46:B52"/>
    <mergeCell ref="A53:B59"/>
    <mergeCell ref="A60:B63"/>
    <mergeCell ref="A64:B72"/>
    <mergeCell ref="A5:B5"/>
    <mergeCell ref="A28:A41"/>
    <mergeCell ref="B33:B34"/>
    <mergeCell ref="B37:B38"/>
    <mergeCell ref="A6:B12"/>
    <mergeCell ref="A13:B18"/>
    <mergeCell ref="A19:B23"/>
    <mergeCell ref="A24:B24"/>
    <mergeCell ref="B29:B30"/>
    <mergeCell ref="A27:B27"/>
  </mergeCells>
  <phoneticPr fontId="9"/>
  <dataValidations count="2">
    <dataValidation type="list" allowBlank="1" showInputMessage="1" showErrorMessage="1" promptTitle="記載基準" prompt="「3」：既に計画内容を実施している場合_x000a_「2」：計画の内容に取り組んでいる場合_x000a_「1」：計画しているが着手していない場合_x000a_「空欄」：計画等が無い場合" sqref="C6:C12 C19:C24 C28:C55 C58:C73" xr:uid="{00000000-0002-0000-0D00-000000000000}">
      <formula1>"3,2,1"</formula1>
    </dataValidation>
    <dataValidation type="list" allowBlank="1" showInputMessage="1" showErrorMessage="1" promptTitle="記載基準" prompt="「3」：2026年度末までに100％導入予定_x000a_「2」：2026年度末までに50％以上導入予定_x000a_「1」：2026年度末までに50％未満導入予定_x000a_「空欄」：導入計画なし" sqref="C13:C18 C56:C57" xr:uid="{00000000-0002-0000-0D00-000001000000}">
      <formula1>"3,2,1"</formula1>
    </dataValidation>
  </dataValidations>
  <printOptions horizontalCentered="1"/>
  <pageMargins left="0.78740157480314965" right="0.39370078740157483" top="0.59055118110236227" bottom="0.59055118110236227" header="0.39370078740157483" footer="0.39370078740157483"/>
  <pageSetup paperSize="9" scale="72" orientation="portrait" cellComments="asDisplaye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FF00"/>
  </sheetPr>
  <dimension ref="A1:J120"/>
  <sheetViews>
    <sheetView workbookViewId="0">
      <pane ySplit="2" topLeftCell="A3" activePane="bottomLeft" state="frozen"/>
      <selection activeCell="A3" sqref="A3"/>
      <selection pane="bottomLeft" activeCell="H17" sqref="H17:H22"/>
    </sheetView>
  </sheetViews>
  <sheetFormatPr defaultColWidth="9" defaultRowHeight="10.8"/>
  <cols>
    <col min="1" max="1" width="42.109375" style="104" bestFit="1" customWidth="1"/>
    <col min="2" max="2" width="6" style="104" bestFit="1" customWidth="1"/>
    <col min="3" max="3" width="38.88671875" style="104" bestFit="1" customWidth="1"/>
    <col min="4" max="4" width="2.44140625" style="104" customWidth="1"/>
    <col min="5" max="5" width="35" style="104" customWidth="1"/>
    <col min="6" max="6" width="9" style="104"/>
    <col min="7" max="7" width="2.21875" style="104" customWidth="1"/>
    <col min="8" max="8" width="20.88671875" style="104" customWidth="1"/>
    <col min="9" max="16384" width="9" style="104"/>
  </cols>
  <sheetData>
    <row r="1" spans="1:10">
      <c r="A1" s="104" t="s">
        <v>2759</v>
      </c>
      <c r="E1" s="104" t="s">
        <v>2762</v>
      </c>
      <c r="H1" s="38" t="s">
        <v>3235</v>
      </c>
      <c r="I1" s="38"/>
      <c r="J1" s="523"/>
    </row>
    <row r="2" spans="1:10">
      <c r="A2" s="107" t="s">
        <v>1831</v>
      </c>
      <c r="B2" s="107" t="s">
        <v>2760</v>
      </c>
      <c r="C2" s="107" t="s">
        <v>2761</v>
      </c>
      <c r="E2" s="107" t="s">
        <v>2763</v>
      </c>
      <c r="H2" s="525" t="s">
        <v>3236</v>
      </c>
      <c r="I2" s="524"/>
      <c r="J2" s="524"/>
    </row>
    <row r="3" spans="1:10">
      <c r="A3" s="106" t="str">
        <f>IF(OR(B3="",C3=""),"",B3&amp;"　"&amp;C3)</f>
        <v>01　農業</v>
      </c>
      <c r="B3" s="105" t="s">
        <v>2562</v>
      </c>
      <c r="C3" s="105" t="s">
        <v>2563</v>
      </c>
      <c r="E3" s="105" t="s">
        <v>862</v>
      </c>
      <c r="H3" s="526" t="s">
        <v>3237</v>
      </c>
      <c r="I3" s="38"/>
      <c r="J3" s="38"/>
    </row>
    <row r="4" spans="1:10">
      <c r="A4" s="106" t="str">
        <f t="shared" ref="A4:A5" si="0">IF(OR(B4="",C4=""),"",B4&amp;"　"&amp;C4)</f>
        <v>02　林業</v>
      </c>
      <c r="B4" s="105" t="s">
        <v>2564</v>
      </c>
      <c r="C4" s="105" t="s">
        <v>2565</v>
      </c>
      <c r="E4" s="105" t="s">
        <v>863</v>
      </c>
      <c r="H4" s="105" t="s">
        <v>3248</v>
      </c>
      <c r="I4" s="38"/>
      <c r="J4" s="38"/>
    </row>
    <row r="5" spans="1:10">
      <c r="A5" s="106" t="str">
        <f t="shared" si="0"/>
        <v>03　漁業</v>
      </c>
      <c r="B5" s="105" t="s">
        <v>2566</v>
      </c>
      <c r="C5" s="105" t="s">
        <v>2567</v>
      </c>
      <c r="E5" s="105" t="s">
        <v>864</v>
      </c>
      <c r="H5" s="105" t="s">
        <v>3249</v>
      </c>
      <c r="I5" s="38"/>
      <c r="J5" s="38"/>
    </row>
    <row r="6" spans="1:10">
      <c r="A6" s="106" t="str">
        <f t="shared" ref="A6:A37" si="1">IF(OR(B6="",C6=""),"",B6&amp;"　"&amp;C6)</f>
        <v>04　水産養殖業</v>
      </c>
      <c r="B6" s="105" t="s">
        <v>2568</v>
      </c>
      <c r="C6" s="105" t="s">
        <v>2569</v>
      </c>
      <c r="E6" s="105"/>
      <c r="H6" s="527" t="s">
        <v>3238</v>
      </c>
      <c r="I6" s="38"/>
      <c r="J6" s="38"/>
    </row>
    <row r="7" spans="1:10">
      <c r="A7" s="106" t="str">
        <f t="shared" si="1"/>
        <v>05　鉱業、採石業、砂利採取業</v>
      </c>
      <c r="B7" s="105" t="s">
        <v>2570</v>
      </c>
      <c r="C7" s="105" t="s">
        <v>2571</v>
      </c>
      <c r="E7" s="105"/>
      <c r="H7" s="527" t="s">
        <v>3239</v>
      </c>
      <c r="I7" s="38"/>
      <c r="J7" s="38"/>
    </row>
    <row r="8" spans="1:10">
      <c r="A8" s="106" t="str">
        <f t="shared" si="1"/>
        <v>06　総合工事業</v>
      </c>
      <c r="B8" s="105" t="s">
        <v>2572</v>
      </c>
      <c r="C8" s="105" t="s">
        <v>2573</v>
      </c>
      <c r="E8" s="105"/>
      <c r="H8" s="527" t="s">
        <v>3240</v>
      </c>
      <c r="I8" s="38"/>
      <c r="J8" s="38"/>
    </row>
    <row r="9" spans="1:10">
      <c r="A9" s="106" t="str">
        <f t="shared" si="1"/>
        <v>07　職別工事業（設備工事業を除く）</v>
      </c>
      <c r="B9" s="105" t="s">
        <v>2574</v>
      </c>
      <c r="C9" s="105" t="s">
        <v>2575</v>
      </c>
      <c r="E9" s="105"/>
      <c r="H9" s="531"/>
      <c r="I9" s="38"/>
      <c r="J9" s="38"/>
    </row>
    <row r="10" spans="1:10">
      <c r="A10" s="106" t="str">
        <f t="shared" si="1"/>
        <v>08　設備工事業</v>
      </c>
      <c r="B10" s="105" t="s">
        <v>2576</v>
      </c>
      <c r="C10" s="105" t="s">
        <v>2577</v>
      </c>
      <c r="E10" s="105"/>
      <c r="H10" s="531"/>
      <c r="I10" s="38"/>
      <c r="J10" s="38"/>
    </row>
    <row r="11" spans="1:10">
      <c r="A11" s="106" t="str">
        <f t="shared" si="1"/>
        <v>09　食料品製造業</v>
      </c>
      <c r="B11" s="105" t="s">
        <v>2578</v>
      </c>
      <c r="C11" s="105" t="s">
        <v>2579</v>
      </c>
      <c r="E11" s="105"/>
      <c r="H11" s="531"/>
      <c r="I11" s="38"/>
      <c r="J11" s="38"/>
    </row>
    <row r="12" spans="1:10">
      <c r="A12" s="106" t="str">
        <f t="shared" si="1"/>
        <v>10　飲料・たばこ・飼料製造業</v>
      </c>
      <c r="B12" s="105" t="s">
        <v>2580</v>
      </c>
      <c r="C12" s="105" t="s">
        <v>2581</v>
      </c>
      <c r="E12" s="105"/>
      <c r="H12" s="531"/>
      <c r="I12" s="38"/>
      <c r="J12" s="38"/>
    </row>
    <row r="13" spans="1:10">
      <c r="A13" s="106" t="str">
        <f t="shared" si="1"/>
        <v>11　繊維工業</v>
      </c>
      <c r="B13" s="105" t="s">
        <v>2582</v>
      </c>
      <c r="C13" s="105" t="s">
        <v>2583</v>
      </c>
      <c r="E13" s="105"/>
      <c r="H13" s="531"/>
      <c r="I13" s="38"/>
      <c r="J13" s="38"/>
    </row>
    <row r="14" spans="1:10">
      <c r="A14" s="106" t="str">
        <f t="shared" si="1"/>
        <v>12　木材・木製品製造業（家具を除く）</v>
      </c>
      <c r="B14" s="105" t="s">
        <v>2584</v>
      </c>
      <c r="C14" s="105" t="s">
        <v>2585</v>
      </c>
      <c r="E14" s="105"/>
      <c r="H14" s="531"/>
      <c r="I14" s="38"/>
      <c r="J14" s="38"/>
    </row>
    <row r="15" spans="1:10">
      <c r="A15" s="106" t="str">
        <f t="shared" si="1"/>
        <v>13　家具・装備品製造業</v>
      </c>
      <c r="B15" s="105" t="s">
        <v>2586</v>
      </c>
      <c r="C15" s="105" t="s">
        <v>2587</v>
      </c>
      <c r="H15" s="38"/>
      <c r="I15" s="38"/>
      <c r="J15" s="38"/>
    </row>
    <row r="16" spans="1:10">
      <c r="A16" s="106" t="str">
        <f t="shared" si="1"/>
        <v>14　パルプ・紙・紙加工品製造業</v>
      </c>
      <c r="B16" s="105" t="s">
        <v>2588</v>
      </c>
      <c r="C16" s="105" t="s">
        <v>2589</v>
      </c>
      <c r="E16" s="107" t="s">
        <v>2764</v>
      </c>
      <c r="H16" s="525" t="s">
        <v>3241</v>
      </c>
      <c r="I16" s="38"/>
      <c r="J16" s="38"/>
    </row>
    <row r="17" spans="1:10">
      <c r="A17" s="106" t="str">
        <f t="shared" si="1"/>
        <v>15　印刷・同関連業</v>
      </c>
      <c r="B17" s="105" t="s">
        <v>2590</v>
      </c>
      <c r="C17" s="105" t="s">
        <v>2591</v>
      </c>
      <c r="E17" s="105" t="s">
        <v>897</v>
      </c>
      <c r="H17" s="526" t="s">
        <v>3250</v>
      </c>
      <c r="I17" s="38"/>
      <c r="J17" s="38"/>
    </row>
    <row r="18" spans="1:10">
      <c r="A18" s="106" t="str">
        <f t="shared" si="1"/>
        <v>16　化学工業</v>
      </c>
      <c r="B18" s="105" t="s">
        <v>2592</v>
      </c>
      <c r="C18" s="105" t="s">
        <v>2593</v>
      </c>
      <c r="E18" s="105" t="s">
        <v>3084</v>
      </c>
      <c r="H18" s="526" t="s">
        <v>3251</v>
      </c>
      <c r="I18" s="38"/>
      <c r="J18" s="38"/>
    </row>
    <row r="19" spans="1:10">
      <c r="A19" s="106" t="str">
        <f t="shared" si="1"/>
        <v>17　石油製品・石炭製品製造業</v>
      </c>
      <c r="B19" s="105" t="s">
        <v>2594</v>
      </c>
      <c r="C19" s="105" t="s">
        <v>2595</v>
      </c>
      <c r="E19" s="105" t="s">
        <v>898</v>
      </c>
      <c r="H19" s="526" t="s">
        <v>3242</v>
      </c>
      <c r="I19" s="38"/>
      <c r="J19" s="38"/>
    </row>
    <row r="20" spans="1:10">
      <c r="A20" s="106" t="str">
        <f t="shared" si="1"/>
        <v>18　プラスチック製品製造業（別掲を除く）</v>
      </c>
      <c r="B20" s="105" t="s">
        <v>2596</v>
      </c>
      <c r="C20" s="105" t="s">
        <v>2597</v>
      </c>
      <c r="E20" s="105" t="s">
        <v>3085</v>
      </c>
      <c r="H20" s="526" t="s">
        <v>3243</v>
      </c>
      <c r="I20" s="38"/>
    </row>
    <row r="21" spans="1:10">
      <c r="A21" s="106" t="str">
        <f t="shared" si="1"/>
        <v>19　ゴム製品製造業</v>
      </c>
      <c r="B21" s="105" t="s">
        <v>2598</v>
      </c>
      <c r="C21" s="105" t="s">
        <v>2599</v>
      </c>
      <c r="E21" s="105" t="s">
        <v>899</v>
      </c>
      <c r="H21" s="526" t="s">
        <v>3244</v>
      </c>
      <c r="I21" s="38"/>
    </row>
    <row r="22" spans="1:10">
      <c r="A22" s="106" t="str">
        <f t="shared" si="1"/>
        <v>20　なめし革・同製品・毛皮製造業</v>
      </c>
      <c r="B22" s="105" t="s">
        <v>2600</v>
      </c>
      <c r="C22" s="105" t="s">
        <v>2601</v>
      </c>
      <c r="E22" s="105" t="s">
        <v>900</v>
      </c>
      <c r="H22" s="526" t="s">
        <v>3245</v>
      </c>
    </row>
    <row r="23" spans="1:10">
      <c r="A23" s="106" t="str">
        <f t="shared" si="1"/>
        <v>21　窯業・土石製品製造業</v>
      </c>
      <c r="B23" s="105" t="s">
        <v>2602</v>
      </c>
      <c r="C23" s="105" t="s">
        <v>2603</v>
      </c>
      <c r="E23" s="105" t="s">
        <v>3088</v>
      </c>
      <c r="H23" s="105"/>
    </row>
    <row r="24" spans="1:10">
      <c r="A24" s="106" t="str">
        <f t="shared" si="1"/>
        <v>22　鉄鋼業</v>
      </c>
      <c r="B24" s="105" t="s">
        <v>2604</v>
      </c>
      <c r="C24" s="105" t="s">
        <v>2605</v>
      </c>
      <c r="E24" s="105" t="s">
        <v>901</v>
      </c>
      <c r="H24" s="105"/>
    </row>
    <row r="25" spans="1:10">
      <c r="A25" s="106" t="str">
        <f t="shared" si="1"/>
        <v>23　非鉄金属製造業</v>
      </c>
      <c r="B25" s="105" t="s">
        <v>2606</v>
      </c>
      <c r="C25" s="105" t="s">
        <v>2607</v>
      </c>
      <c r="E25" s="105" t="s">
        <v>3087</v>
      </c>
      <c r="H25" s="105"/>
    </row>
    <row r="26" spans="1:10">
      <c r="A26" s="106" t="str">
        <f t="shared" si="1"/>
        <v>24　金属製品製造業</v>
      </c>
      <c r="B26" s="105" t="s">
        <v>2608</v>
      </c>
      <c r="C26" s="105" t="s">
        <v>2609</v>
      </c>
      <c r="E26" s="105" t="s">
        <v>903</v>
      </c>
      <c r="H26" s="105"/>
    </row>
    <row r="27" spans="1:10">
      <c r="A27" s="106" t="str">
        <f t="shared" si="1"/>
        <v>25　はん用機械器具製造業</v>
      </c>
      <c r="B27" s="105" t="s">
        <v>2610</v>
      </c>
      <c r="C27" s="105" t="s">
        <v>2611</v>
      </c>
      <c r="E27" s="105" t="s">
        <v>3086</v>
      </c>
      <c r="H27" s="105"/>
    </row>
    <row r="28" spans="1:10">
      <c r="A28" s="106" t="str">
        <f t="shared" si="1"/>
        <v>26　生産用機械器具製造業</v>
      </c>
      <c r="B28" s="105" t="s">
        <v>2612</v>
      </c>
      <c r="C28" s="105" t="s">
        <v>2613</v>
      </c>
      <c r="E28" s="105"/>
      <c r="H28" s="105"/>
    </row>
    <row r="29" spans="1:10">
      <c r="A29" s="106" t="str">
        <f t="shared" si="1"/>
        <v>27　業務用機械器具製造業</v>
      </c>
      <c r="B29" s="105" t="s">
        <v>2614</v>
      </c>
      <c r="C29" s="105" t="s">
        <v>2615</v>
      </c>
    </row>
    <row r="30" spans="1:10">
      <c r="A30" s="106" t="str">
        <f t="shared" si="1"/>
        <v>28　電子部品・デバイス・電子回路製造業</v>
      </c>
      <c r="B30" s="105" t="s">
        <v>2616</v>
      </c>
      <c r="C30" s="105" t="s">
        <v>2617</v>
      </c>
      <c r="E30" s="107" t="s">
        <v>2765</v>
      </c>
    </row>
    <row r="31" spans="1:10">
      <c r="A31" s="106" t="str">
        <f t="shared" si="1"/>
        <v>29　電気機械器具製造業</v>
      </c>
      <c r="B31" s="105" t="s">
        <v>2618</v>
      </c>
      <c r="C31" s="105" t="s">
        <v>2619</v>
      </c>
      <c r="E31" s="105" t="s">
        <v>937</v>
      </c>
    </row>
    <row r="32" spans="1:10">
      <c r="A32" s="106" t="str">
        <f t="shared" si="1"/>
        <v>30　情報通信機械器具製造業</v>
      </c>
      <c r="B32" s="105" t="s">
        <v>2620</v>
      </c>
      <c r="C32" s="105" t="s">
        <v>2621</v>
      </c>
      <c r="E32" s="105" t="s">
        <v>938</v>
      </c>
    </row>
    <row r="33" spans="1:5">
      <c r="A33" s="106" t="str">
        <f t="shared" si="1"/>
        <v>31　輸送用機械器具製造業</v>
      </c>
      <c r="B33" s="105" t="s">
        <v>2622</v>
      </c>
      <c r="C33" s="105" t="s">
        <v>2623</v>
      </c>
      <c r="E33" s="105" t="s">
        <v>3147</v>
      </c>
    </row>
    <row r="34" spans="1:5">
      <c r="A34" s="106" t="str">
        <f t="shared" si="1"/>
        <v>32　その他の製造業</v>
      </c>
      <c r="B34" s="105" t="s">
        <v>2624</v>
      </c>
      <c r="C34" s="105" t="s">
        <v>2625</v>
      </c>
      <c r="E34" s="105" t="s">
        <v>939</v>
      </c>
    </row>
    <row r="35" spans="1:5">
      <c r="A35" s="106" t="str">
        <f t="shared" si="1"/>
        <v>33　電気業</v>
      </c>
      <c r="B35" s="105" t="s">
        <v>2626</v>
      </c>
      <c r="C35" s="105" t="s">
        <v>2627</v>
      </c>
      <c r="E35" s="105" t="s">
        <v>3146</v>
      </c>
    </row>
    <row r="36" spans="1:5">
      <c r="A36" s="106" t="str">
        <f t="shared" si="1"/>
        <v>34　ガス業</v>
      </c>
      <c r="B36" s="105" t="s">
        <v>2628</v>
      </c>
      <c r="C36" s="105" t="s">
        <v>2629</v>
      </c>
      <c r="E36" s="105"/>
    </row>
    <row r="37" spans="1:5">
      <c r="A37" s="106" t="str">
        <f t="shared" si="1"/>
        <v>35　熱供給業</v>
      </c>
      <c r="B37" s="105" t="s">
        <v>2630</v>
      </c>
      <c r="C37" s="105" t="s">
        <v>2631</v>
      </c>
      <c r="E37" s="105"/>
    </row>
    <row r="38" spans="1:5">
      <c r="A38" s="106" t="str">
        <f t="shared" ref="A38:A67" si="2">IF(OR(B38="",C38=""),"",B38&amp;"　"&amp;C38)</f>
        <v>36　水道業</v>
      </c>
      <c r="B38" s="105" t="s">
        <v>2632</v>
      </c>
      <c r="C38" s="105" t="s">
        <v>2633</v>
      </c>
      <c r="E38" s="105"/>
    </row>
    <row r="39" spans="1:5">
      <c r="A39" s="106" t="str">
        <f t="shared" si="2"/>
        <v>37　通信業</v>
      </c>
      <c r="B39" s="105" t="s">
        <v>2634</v>
      </c>
      <c r="C39" s="105" t="s">
        <v>2635</v>
      </c>
      <c r="E39" s="105"/>
    </row>
    <row r="40" spans="1:5">
      <c r="A40" s="106" t="str">
        <f t="shared" si="2"/>
        <v>38　放送業</v>
      </c>
      <c r="B40" s="105" t="s">
        <v>2636</v>
      </c>
      <c r="C40" s="105" t="s">
        <v>2637</v>
      </c>
      <c r="E40" s="105"/>
    </row>
    <row r="41" spans="1:5">
      <c r="A41" s="106" t="str">
        <f t="shared" si="2"/>
        <v>39　情報サービス業</v>
      </c>
      <c r="B41" s="105" t="s">
        <v>2638</v>
      </c>
      <c r="C41" s="105" t="s">
        <v>2639</v>
      </c>
      <c r="E41" s="105"/>
    </row>
    <row r="42" spans="1:5">
      <c r="A42" s="106" t="str">
        <f t="shared" si="2"/>
        <v>40　インターネット附随サービス業</v>
      </c>
      <c r="B42" s="105" t="s">
        <v>2640</v>
      </c>
      <c r="C42" s="105" t="s">
        <v>2641</v>
      </c>
      <c r="E42" s="105"/>
    </row>
    <row r="43" spans="1:5">
      <c r="A43" s="106" t="str">
        <f t="shared" si="2"/>
        <v>41　映像・音声・文字情報制作業</v>
      </c>
      <c r="B43" s="105" t="s">
        <v>2642</v>
      </c>
      <c r="C43" s="105" t="s">
        <v>2643</v>
      </c>
    </row>
    <row r="44" spans="1:5">
      <c r="A44" s="106" t="str">
        <f t="shared" si="2"/>
        <v>42　鉄道業</v>
      </c>
      <c r="B44" s="105" t="s">
        <v>2644</v>
      </c>
      <c r="C44" s="105" t="s">
        <v>2645</v>
      </c>
      <c r="E44" s="107" t="s">
        <v>2766</v>
      </c>
    </row>
    <row r="45" spans="1:5">
      <c r="A45" s="106" t="str">
        <f t="shared" si="2"/>
        <v>43　道路旅客運送業</v>
      </c>
      <c r="B45" s="105" t="s">
        <v>2646</v>
      </c>
      <c r="C45" s="105" t="s">
        <v>2647</v>
      </c>
      <c r="E45" s="105" t="s">
        <v>940</v>
      </c>
    </row>
    <row r="46" spans="1:5">
      <c r="A46" s="106" t="str">
        <f t="shared" si="2"/>
        <v>44　道路貨物運送業</v>
      </c>
      <c r="B46" s="105" t="s">
        <v>2648</v>
      </c>
      <c r="C46" s="105" t="s">
        <v>2649</v>
      </c>
      <c r="E46" s="105" t="s">
        <v>941</v>
      </c>
    </row>
    <row r="47" spans="1:5">
      <c r="A47" s="106" t="str">
        <f t="shared" si="2"/>
        <v>45　水運業</v>
      </c>
      <c r="B47" s="105" t="s">
        <v>2650</v>
      </c>
      <c r="C47" s="105" t="s">
        <v>2651</v>
      </c>
      <c r="E47" s="105" t="s">
        <v>942</v>
      </c>
    </row>
    <row r="48" spans="1:5">
      <c r="A48" s="106" t="str">
        <f t="shared" si="2"/>
        <v>46　航空運輸業</v>
      </c>
      <c r="B48" s="105" t="s">
        <v>2652</v>
      </c>
      <c r="C48" s="105" t="s">
        <v>2653</v>
      </c>
      <c r="E48" s="105"/>
    </row>
    <row r="49" spans="1:5">
      <c r="A49" s="106" t="str">
        <f t="shared" si="2"/>
        <v>47　倉庫業</v>
      </c>
      <c r="B49" s="105" t="s">
        <v>2654</v>
      </c>
      <c r="C49" s="105" t="s">
        <v>2655</v>
      </c>
      <c r="E49" s="105"/>
    </row>
    <row r="50" spans="1:5">
      <c r="A50" s="106" t="str">
        <f t="shared" si="2"/>
        <v>48　運輸に附帯するサービス業</v>
      </c>
      <c r="B50" s="105" t="s">
        <v>2656</v>
      </c>
      <c r="C50" s="105" t="s">
        <v>2657</v>
      </c>
      <c r="E50" s="105"/>
    </row>
    <row r="51" spans="1:5">
      <c r="A51" s="106" t="str">
        <f t="shared" si="2"/>
        <v>49　郵便業（信書便事業を含む）</v>
      </c>
      <c r="B51" s="105" t="s">
        <v>2658</v>
      </c>
      <c r="C51" s="105" t="s">
        <v>2659</v>
      </c>
      <c r="E51" s="105"/>
    </row>
    <row r="52" spans="1:5">
      <c r="A52" s="106" t="str">
        <f t="shared" si="2"/>
        <v>50　各種商品卸売業</v>
      </c>
      <c r="B52" s="105" t="s">
        <v>2660</v>
      </c>
      <c r="C52" s="105" t="s">
        <v>2661</v>
      </c>
      <c r="E52" s="105"/>
    </row>
    <row r="53" spans="1:5">
      <c r="A53" s="106" t="str">
        <f t="shared" si="2"/>
        <v>51　繊維・衣服等卸売業</v>
      </c>
      <c r="B53" s="105" t="s">
        <v>2662</v>
      </c>
      <c r="C53" s="105" t="s">
        <v>2663</v>
      </c>
      <c r="E53" s="105"/>
    </row>
    <row r="54" spans="1:5">
      <c r="A54" s="106" t="str">
        <f t="shared" si="2"/>
        <v>52　飲食料品卸売業</v>
      </c>
      <c r="B54" s="105" t="s">
        <v>2664</v>
      </c>
      <c r="C54" s="105" t="s">
        <v>3247</v>
      </c>
      <c r="E54" s="105"/>
    </row>
    <row r="55" spans="1:5">
      <c r="A55" s="106" t="str">
        <f t="shared" si="2"/>
        <v>53　建築材料、鉱物・金属材料等卸売業</v>
      </c>
      <c r="B55" s="105" t="s">
        <v>2665</v>
      </c>
      <c r="C55" s="105" t="s">
        <v>2666</v>
      </c>
      <c r="E55" s="105"/>
    </row>
    <row r="56" spans="1:5">
      <c r="A56" s="106" t="str">
        <f t="shared" si="2"/>
        <v>54　機械器具卸売業</v>
      </c>
      <c r="B56" s="105" t="s">
        <v>2667</v>
      </c>
      <c r="C56" s="105" t="s">
        <v>2668</v>
      </c>
      <c r="E56" s="105"/>
    </row>
    <row r="57" spans="1:5">
      <c r="A57" s="106" t="str">
        <f t="shared" si="2"/>
        <v>55　その他の卸売業</v>
      </c>
      <c r="B57" s="105" t="s">
        <v>2669</v>
      </c>
      <c r="C57" s="105" t="s">
        <v>2670</v>
      </c>
    </row>
    <row r="58" spans="1:5">
      <c r="A58" s="106" t="str">
        <f t="shared" si="2"/>
        <v>56　各種商品小売業</v>
      </c>
      <c r="B58" s="105" t="s">
        <v>2671</v>
      </c>
      <c r="C58" s="105" t="s">
        <v>2672</v>
      </c>
    </row>
    <row r="59" spans="1:5">
      <c r="A59" s="106" t="str">
        <f t="shared" si="2"/>
        <v>57　織物・衣服・身の回り品小売業</v>
      </c>
      <c r="B59" s="105" t="s">
        <v>2673</v>
      </c>
      <c r="C59" s="105" t="s">
        <v>2674</v>
      </c>
    </row>
    <row r="60" spans="1:5">
      <c r="A60" s="106" t="str">
        <f t="shared" si="2"/>
        <v>58　飲食料品小売業</v>
      </c>
      <c r="B60" s="105" t="s">
        <v>2675</v>
      </c>
      <c r="C60" s="105" t="s">
        <v>2676</v>
      </c>
    </row>
    <row r="61" spans="1:5">
      <c r="A61" s="106" t="str">
        <f t="shared" si="2"/>
        <v>59　機械器具小売業</v>
      </c>
      <c r="B61" s="105" t="s">
        <v>2677</v>
      </c>
      <c r="C61" s="105" t="s">
        <v>2678</v>
      </c>
    </row>
    <row r="62" spans="1:5">
      <c r="A62" s="106" t="str">
        <f t="shared" si="2"/>
        <v>60　その他の小売業</v>
      </c>
      <c r="B62" s="105" t="s">
        <v>2679</v>
      </c>
      <c r="C62" s="105" t="s">
        <v>2680</v>
      </c>
    </row>
    <row r="63" spans="1:5">
      <c r="A63" s="106" t="str">
        <f t="shared" si="2"/>
        <v>61　無店舗小売業</v>
      </c>
      <c r="B63" s="105" t="s">
        <v>2681</v>
      </c>
      <c r="C63" s="105" t="s">
        <v>2682</v>
      </c>
    </row>
    <row r="64" spans="1:5">
      <c r="A64" s="106" t="str">
        <f t="shared" si="2"/>
        <v>62　銀行業</v>
      </c>
      <c r="B64" s="105" t="s">
        <v>2683</v>
      </c>
      <c r="C64" s="105" t="s">
        <v>2684</v>
      </c>
    </row>
    <row r="65" spans="1:3">
      <c r="A65" s="106" t="str">
        <f t="shared" si="2"/>
        <v>63　協同組織金融業</v>
      </c>
      <c r="B65" s="105" t="s">
        <v>2685</v>
      </c>
      <c r="C65" s="105" t="s">
        <v>2686</v>
      </c>
    </row>
    <row r="66" spans="1:3">
      <c r="A66" s="106" t="str">
        <f t="shared" si="2"/>
        <v>64　貸金業、クレジットカード業等非預金信用機関</v>
      </c>
      <c r="B66" s="105" t="s">
        <v>2687</v>
      </c>
      <c r="C66" s="105" t="s">
        <v>2688</v>
      </c>
    </row>
    <row r="67" spans="1:3">
      <c r="A67" s="106" t="str">
        <f t="shared" si="2"/>
        <v>65　金融商品取引業、商品先物取引業</v>
      </c>
      <c r="B67" s="105" t="s">
        <v>2689</v>
      </c>
      <c r="C67" s="105" t="s">
        <v>2690</v>
      </c>
    </row>
    <row r="68" spans="1:3">
      <c r="A68" s="106" t="str">
        <f t="shared" ref="A68:A101" si="3">IF(OR(B68="",C68=""),"",B68&amp;"　"&amp;C68)</f>
        <v>66　補助的金融業等</v>
      </c>
      <c r="B68" s="105" t="s">
        <v>2691</v>
      </c>
      <c r="C68" s="105" t="s">
        <v>2692</v>
      </c>
    </row>
    <row r="69" spans="1:3">
      <c r="A69" s="106" t="str">
        <f t="shared" si="3"/>
        <v>67　保険業（保険媒介代理業、保険サービス業を含む）</v>
      </c>
      <c r="B69" s="105" t="s">
        <v>2693</v>
      </c>
      <c r="C69" s="105" t="s">
        <v>2694</v>
      </c>
    </row>
    <row r="70" spans="1:3">
      <c r="A70" s="106" t="str">
        <f t="shared" si="3"/>
        <v>68　不動産取引業</v>
      </c>
      <c r="B70" s="105" t="s">
        <v>2695</v>
      </c>
      <c r="C70" s="105" t="s">
        <v>2696</v>
      </c>
    </row>
    <row r="71" spans="1:3">
      <c r="A71" s="106" t="str">
        <f t="shared" si="3"/>
        <v>69　不動産賃貸業・管理業</v>
      </c>
      <c r="B71" s="105" t="s">
        <v>2697</v>
      </c>
      <c r="C71" s="105" t="s">
        <v>2698</v>
      </c>
    </row>
    <row r="72" spans="1:3">
      <c r="A72" s="106" t="str">
        <f t="shared" si="3"/>
        <v>70　物品賃貸業</v>
      </c>
      <c r="B72" s="105" t="s">
        <v>2699</v>
      </c>
      <c r="C72" s="105" t="s">
        <v>2700</v>
      </c>
    </row>
    <row r="73" spans="1:3">
      <c r="A73" s="106" t="str">
        <f t="shared" si="3"/>
        <v>71　学術・開発研究機関</v>
      </c>
      <c r="B73" s="105" t="s">
        <v>2701</v>
      </c>
      <c r="C73" s="105" t="s">
        <v>2702</v>
      </c>
    </row>
    <row r="74" spans="1:3">
      <c r="A74" s="106" t="str">
        <f t="shared" si="3"/>
        <v>72　専門サービス業（他に分類されないもの）</v>
      </c>
      <c r="B74" s="105" t="s">
        <v>2703</v>
      </c>
      <c r="C74" s="105" t="s">
        <v>2704</v>
      </c>
    </row>
    <row r="75" spans="1:3">
      <c r="A75" s="106" t="str">
        <f t="shared" si="3"/>
        <v>73　広告業</v>
      </c>
      <c r="B75" s="105" t="s">
        <v>2705</v>
      </c>
      <c r="C75" s="105" t="s">
        <v>2706</v>
      </c>
    </row>
    <row r="76" spans="1:3">
      <c r="A76" s="106" t="str">
        <f t="shared" si="3"/>
        <v>74　技術サービス業（他に分類されないもの）</v>
      </c>
      <c r="B76" s="105" t="s">
        <v>2707</v>
      </c>
      <c r="C76" s="105" t="s">
        <v>2708</v>
      </c>
    </row>
    <row r="77" spans="1:3">
      <c r="A77" s="106" t="str">
        <f t="shared" si="3"/>
        <v>75　宿泊業</v>
      </c>
      <c r="B77" s="105" t="s">
        <v>2709</v>
      </c>
      <c r="C77" s="105" t="s">
        <v>2710</v>
      </c>
    </row>
    <row r="78" spans="1:3">
      <c r="A78" s="106" t="str">
        <f t="shared" si="3"/>
        <v>76　飲食業</v>
      </c>
      <c r="B78" s="105" t="s">
        <v>2711</v>
      </c>
      <c r="C78" s="105" t="s">
        <v>2712</v>
      </c>
    </row>
    <row r="79" spans="1:3">
      <c r="A79" s="106" t="str">
        <f t="shared" si="3"/>
        <v>77　持ち帰り・配達飲食サービス業</v>
      </c>
      <c r="B79" s="105" t="s">
        <v>2713</v>
      </c>
      <c r="C79" s="105" t="s">
        <v>2714</v>
      </c>
    </row>
    <row r="80" spans="1:3">
      <c r="A80" s="106" t="str">
        <f t="shared" si="3"/>
        <v>78　選択・利用・美容・浴場業</v>
      </c>
      <c r="B80" s="105" t="s">
        <v>2715</v>
      </c>
      <c r="C80" s="105" t="s">
        <v>2716</v>
      </c>
    </row>
    <row r="81" spans="1:3">
      <c r="A81" s="106" t="str">
        <f t="shared" si="3"/>
        <v>79　その他の生活関連サービス業</v>
      </c>
      <c r="B81" s="105" t="s">
        <v>2717</v>
      </c>
      <c r="C81" s="105" t="s">
        <v>2718</v>
      </c>
    </row>
    <row r="82" spans="1:3">
      <c r="A82" s="106" t="str">
        <f t="shared" si="3"/>
        <v>80　娯楽業</v>
      </c>
      <c r="B82" s="105" t="s">
        <v>2719</v>
      </c>
      <c r="C82" s="105" t="s">
        <v>2720</v>
      </c>
    </row>
    <row r="83" spans="1:3">
      <c r="A83" s="106" t="str">
        <f t="shared" si="3"/>
        <v>81　学校教育</v>
      </c>
      <c r="B83" s="105" t="s">
        <v>2721</v>
      </c>
      <c r="C83" s="105" t="s">
        <v>2722</v>
      </c>
    </row>
    <row r="84" spans="1:3">
      <c r="A84" s="106" t="str">
        <f t="shared" si="3"/>
        <v>82　その他の教育、学習支援業</v>
      </c>
      <c r="B84" s="105" t="s">
        <v>2723</v>
      </c>
      <c r="C84" s="105" t="s">
        <v>2724</v>
      </c>
    </row>
    <row r="85" spans="1:3">
      <c r="A85" s="106" t="str">
        <f t="shared" si="3"/>
        <v>83　医療業</v>
      </c>
      <c r="B85" s="105" t="s">
        <v>2725</v>
      </c>
      <c r="C85" s="105" t="s">
        <v>2726</v>
      </c>
    </row>
    <row r="86" spans="1:3">
      <c r="A86" s="106" t="str">
        <f t="shared" si="3"/>
        <v>84　保健衛生</v>
      </c>
      <c r="B86" s="105" t="s">
        <v>2727</v>
      </c>
      <c r="C86" s="105" t="s">
        <v>2728</v>
      </c>
    </row>
    <row r="87" spans="1:3">
      <c r="A87" s="106" t="str">
        <f t="shared" si="3"/>
        <v>85　社会保険・社会福祉・介護事業</v>
      </c>
      <c r="B87" s="105" t="s">
        <v>2729</v>
      </c>
      <c r="C87" s="105" t="s">
        <v>2730</v>
      </c>
    </row>
    <row r="88" spans="1:3">
      <c r="A88" s="106" t="str">
        <f t="shared" si="3"/>
        <v>86　郵便局</v>
      </c>
      <c r="B88" s="105" t="s">
        <v>2731</v>
      </c>
      <c r="C88" s="105" t="s">
        <v>2732</v>
      </c>
    </row>
    <row r="89" spans="1:3">
      <c r="A89" s="106" t="str">
        <f t="shared" si="3"/>
        <v>87　協同組合（他に分類されないもの）</v>
      </c>
      <c r="B89" s="105" t="s">
        <v>2733</v>
      </c>
      <c r="C89" s="105" t="s">
        <v>2734</v>
      </c>
    </row>
    <row r="90" spans="1:3">
      <c r="A90" s="106" t="str">
        <f t="shared" si="3"/>
        <v>88　廃棄物処理業</v>
      </c>
      <c r="B90" s="105" t="s">
        <v>2735</v>
      </c>
      <c r="C90" s="105" t="s">
        <v>2736</v>
      </c>
    </row>
    <row r="91" spans="1:3">
      <c r="A91" s="106" t="str">
        <f t="shared" si="3"/>
        <v>89　自動車整備業</v>
      </c>
      <c r="B91" s="105" t="s">
        <v>2737</v>
      </c>
      <c r="C91" s="105" t="s">
        <v>2738</v>
      </c>
    </row>
    <row r="92" spans="1:3">
      <c r="A92" s="106" t="str">
        <f t="shared" si="3"/>
        <v>90　機械等修理業（別掲を除く）</v>
      </c>
      <c r="B92" s="105" t="s">
        <v>2739</v>
      </c>
      <c r="C92" s="105" t="s">
        <v>2740</v>
      </c>
    </row>
    <row r="93" spans="1:3">
      <c r="A93" s="106" t="str">
        <f t="shared" si="3"/>
        <v>91　職業紹介・労働者派遣業</v>
      </c>
      <c r="B93" s="105" t="s">
        <v>2741</v>
      </c>
      <c r="C93" s="105" t="s">
        <v>2742</v>
      </c>
    </row>
    <row r="94" spans="1:3">
      <c r="A94" s="106" t="str">
        <f t="shared" si="3"/>
        <v>92　その他の事業サービス業</v>
      </c>
      <c r="B94" s="105" t="s">
        <v>2743</v>
      </c>
      <c r="C94" s="105" t="s">
        <v>2744</v>
      </c>
    </row>
    <row r="95" spans="1:3">
      <c r="A95" s="106" t="str">
        <f t="shared" si="3"/>
        <v>93　政治・経済・文化団体</v>
      </c>
      <c r="B95" s="105" t="s">
        <v>2745</v>
      </c>
      <c r="C95" s="105" t="s">
        <v>2746</v>
      </c>
    </row>
    <row r="96" spans="1:3">
      <c r="A96" s="106" t="str">
        <f t="shared" si="3"/>
        <v>94　宗教</v>
      </c>
      <c r="B96" s="105" t="s">
        <v>2747</v>
      </c>
      <c r="C96" s="105" t="s">
        <v>2748</v>
      </c>
    </row>
    <row r="97" spans="1:3">
      <c r="A97" s="106" t="str">
        <f t="shared" si="3"/>
        <v>95　その他のサービス業</v>
      </c>
      <c r="B97" s="105" t="s">
        <v>2749</v>
      </c>
      <c r="C97" s="105" t="s">
        <v>2750</v>
      </c>
    </row>
    <row r="98" spans="1:3">
      <c r="A98" s="106" t="str">
        <f t="shared" si="3"/>
        <v>96　外国公務</v>
      </c>
      <c r="B98" s="105" t="s">
        <v>2751</v>
      </c>
      <c r="C98" s="105" t="s">
        <v>2752</v>
      </c>
    </row>
    <row r="99" spans="1:3">
      <c r="A99" s="106" t="str">
        <f t="shared" si="3"/>
        <v>97　国家公務</v>
      </c>
      <c r="B99" s="105" t="s">
        <v>2753</v>
      </c>
      <c r="C99" s="105" t="s">
        <v>2754</v>
      </c>
    </row>
    <row r="100" spans="1:3">
      <c r="A100" s="106" t="str">
        <f t="shared" si="3"/>
        <v>98　地方公務</v>
      </c>
      <c r="B100" s="105" t="s">
        <v>2755</v>
      </c>
      <c r="C100" s="105" t="s">
        <v>2756</v>
      </c>
    </row>
    <row r="101" spans="1:3">
      <c r="A101" s="106" t="str">
        <f t="shared" si="3"/>
        <v>99　分類不能の産業</v>
      </c>
      <c r="B101" s="105" t="s">
        <v>2757</v>
      </c>
      <c r="C101" s="105" t="s">
        <v>2758</v>
      </c>
    </row>
    <row r="102" spans="1:3">
      <c r="A102" s="106"/>
      <c r="B102" s="105"/>
      <c r="C102" s="105"/>
    </row>
    <row r="103" spans="1:3">
      <c r="A103" s="106"/>
      <c r="B103" s="105"/>
      <c r="C103" s="105"/>
    </row>
    <row r="104" spans="1:3">
      <c r="A104" s="106"/>
      <c r="B104" s="105"/>
      <c r="C104" s="105"/>
    </row>
    <row r="105" spans="1:3">
      <c r="A105" s="106"/>
      <c r="B105" s="105"/>
      <c r="C105" s="105"/>
    </row>
    <row r="106" spans="1:3">
      <c r="A106" s="106"/>
      <c r="B106" s="105"/>
      <c r="C106" s="105"/>
    </row>
    <row r="107" spans="1:3">
      <c r="A107" s="106"/>
      <c r="B107" s="105"/>
      <c r="C107" s="105"/>
    </row>
    <row r="108" spans="1:3">
      <c r="A108" s="106"/>
      <c r="B108" s="105"/>
      <c r="C108" s="105"/>
    </row>
    <row r="109" spans="1:3">
      <c r="A109" s="106"/>
      <c r="B109" s="105"/>
      <c r="C109" s="105"/>
    </row>
    <row r="110" spans="1:3">
      <c r="A110" s="106"/>
      <c r="B110" s="105"/>
      <c r="C110" s="105"/>
    </row>
    <row r="111" spans="1:3">
      <c r="A111" s="106"/>
      <c r="B111" s="105"/>
      <c r="C111" s="105"/>
    </row>
    <row r="112" spans="1:3">
      <c r="A112" s="106"/>
      <c r="B112" s="105"/>
      <c r="C112" s="105"/>
    </row>
    <row r="113" spans="1:3">
      <c r="A113" s="106"/>
      <c r="B113" s="105"/>
      <c r="C113" s="105"/>
    </row>
    <row r="114" spans="1:3">
      <c r="A114" s="106"/>
      <c r="B114" s="105"/>
      <c r="C114" s="105"/>
    </row>
    <row r="115" spans="1:3">
      <c r="A115" s="106"/>
      <c r="B115" s="105"/>
      <c r="C115" s="105"/>
    </row>
    <row r="116" spans="1:3">
      <c r="A116" s="106"/>
      <c r="B116" s="105"/>
      <c r="C116" s="105"/>
    </row>
    <row r="117" spans="1:3">
      <c r="A117" s="106"/>
      <c r="B117" s="105"/>
      <c r="C117" s="105"/>
    </row>
    <row r="118" spans="1:3">
      <c r="A118" s="106"/>
      <c r="B118" s="105"/>
      <c r="C118" s="105"/>
    </row>
    <row r="119" spans="1:3">
      <c r="A119" s="106"/>
      <c r="B119" s="105"/>
      <c r="C119" s="105"/>
    </row>
    <row r="120" spans="1:3">
      <c r="A120" s="106"/>
      <c r="B120" s="105"/>
      <c r="C120" s="105"/>
    </row>
  </sheetData>
  <phoneticPr fontId="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sheetPr>
  <dimension ref="A1:C1713"/>
  <sheetViews>
    <sheetView workbookViewId="0">
      <pane ySplit="2" topLeftCell="A3" activePane="bottomLeft" state="frozen"/>
      <selection pane="bottomLeft" sqref="A1:A2"/>
    </sheetView>
  </sheetViews>
  <sheetFormatPr defaultColWidth="9" defaultRowHeight="10.8"/>
  <cols>
    <col min="1" max="1" width="15.44140625" style="16" bestFit="1" customWidth="1"/>
    <col min="2" max="2" width="74" style="16" customWidth="1"/>
    <col min="3" max="3" width="7.88671875" style="16" bestFit="1" customWidth="1"/>
    <col min="4" max="16384" width="9" style="16"/>
  </cols>
  <sheetData>
    <row r="1" spans="1:3" ht="13.5" customHeight="1">
      <c r="A1" s="995" t="s">
        <v>3529</v>
      </c>
      <c r="B1" s="996" t="s">
        <v>3530</v>
      </c>
      <c r="C1" s="997" t="s">
        <v>3531</v>
      </c>
    </row>
    <row r="2" spans="1:3" ht="13.5" customHeight="1">
      <c r="A2" s="995"/>
      <c r="B2" s="996"/>
      <c r="C2" s="997"/>
    </row>
    <row r="3" spans="1:3">
      <c r="A3" s="17" t="s">
        <v>915</v>
      </c>
      <c r="B3" s="17" t="s">
        <v>3676</v>
      </c>
      <c r="C3" s="17" t="s">
        <v>3677</v>
      </c>
    </row>
    <row r="4" spans="1:3">
      <c r="A4" s="17" t="s">
        <v>919</v>
      </c>
      <c r="B4" s="17" t="s">
        <v>3678</v>
      </c>
      <c r="C4" s="17" t="s">
        <v>3677</v>
      </c>
    </row>
    <row r="5" spans="1:3">
      <c r="A5" s="17" t="s">
        <v>920</v>
      </c>
      <c r="B5" s="17" t="s">
        <v>3679</v>
      </c>
      <c r="C5" s="17" t="s">
        <v>3677</v>
      </c>
    </row>
    <row r="6" spans="1:3">
      <c r="A6" s="17" t="s">
        <v>921</v>
      </c>
      <c r="B6" s="17" t="s">
        <v>3680</v>
      </c>
      <c r="C6" s="17" t="s">
        <v>3677</v>
      </c>
    </row>
    <row r="7" spans="1:3">
      <c r="A7" s="17" t="s">
        <v>922</v>
      </c>
      <c r="B7" s="17" t="s">
        <v>3681</v>
      </c>
      <c r="C7" s="17" t="s">
        <v>3677</v>
      </c>
    </row>
    <row r="8" spans="1:3">
      <c r="A8" s="17" t="s">
        <v>1601</v>
      </c>
      <c r="B8" s="17"/>
      <c r="C8" s="17" t="s">
        <v>1337</v>
      </c>
    </row>
    <row r="9" spans="1:3">
      <c r="A9" s="17" t="s">
        <v>1602</v>
      </c>
      <c r="B9" s="17"/>
      <c r="C9" s="17" t="s">
        <v>1337</v>
      </c>
    </row>
    <row r="10" spans="1:3">
      <c r="A10" s="17" t="s">
        <v>1603</v>
      </c>
      <c r="B10" s="17" t="s">
        <v>3682</v>
      </c>
      <c r="C10" s="17" t="s">
        <v>3677</v>
      </c>
    </row>
    <row r="11" spans="1:3">
      <c r="A11" s="17" t="s">
        <v>1604</v>
      </c>
      <c r="B11" s="17" t="s">
        <v>3682</v>
      </c>
      <c r="C11" s="17" t="s">
        <v>3677</v>
      </c>
    </row>
    <row r="12" spans="1:3">
      <c r="A12" s="17" t="s">
        <v>1865</v>
      </c>
      <c r="B12" s="17" t="s">
        <v>3682</v>
      </c>
      <c r="C12" s="17" t="s">
        <v>3677</v>
      </c>
    </row>
    <row r="13" spans="1:3">
      <c r="A13" s="17" t="s">
        <v>927</v>
      </c>
      <c r="B13" s="17" t="s">
        <v>3683</v>
      </c>
      <c r="C13" s="17" t="s">
        <v>3677</v>
      </c>
    </row>
    <row r="14" spans="1:3">
      <c r="A14" s="17" t="s">
        <v>1605</v>
      </c>
      <c r="B14" s="17" t="s">
        <v>3682</v>
      </c>
      <c r="C14" s="17" t="s">
        <v>3677</v>
      </c>
    </row>
    <row r="15" spans="1:3">
      <c r="A15" s="17" t="s">
        <v>929</v>
      </c>
      <c r="B15" s="17" t="s">
        <v>3684</v>
      </c>
      <c r="C15" s="17" t="s">
        <v>3677</v>
      </c>
    </row>
    <row r="16" spans="1:3">
      <c r="A16" s="17" t="s">
        <v>933</v>
      </c>
      <c r="B16" s="17" t="s">
        <v>3685</v>
      </c>
      <c r="C16" s="17" t="s">
        <v>3677</v>
      </c>
    </row>
    <row r="17" spans="1:3">
      <c r="A17" s="17" t="s">
        <v>1866</v>
      </c>
      <c r="B17" s="17" t="s">
        <v>3686</v>
      </c>
      <c r="C17" s="17" t="s">
        <v>3677</v>
      </c>
    </row>
    <row r="18" spans="1:3">
      <c r="A18" s="17" t="s">
        <v>1345</v>
      </c>
      <c r="B18" s="17"/>
      <c r="C18" s="17" t="s">
        <v>1337</v>
      </c>
    </row>
    <row r="19" spans="1:3">
      <c r="A19" s="17" t="s">
        <v>1346</v>
      </c>
      <c r="B19" s="17"/>
      <c r="C19" s="17" t="s">
        <v>1337</v>
      </c>
    </row>
    <row r="20" spans="1:3">
      <c r="A20" s="17" t="s">
        <v>1347</v>
      </c>
      <c r="B20" s="17"/>
      <c r="C20" s="17" t="s">
        <v>1337</v>
      </c>
    </row>
    <row r="21" spans="1:3">
      <c r="A21" s="17" t="s">
        <v>1624</v>
      </c>
      <c r="B21" s="17"/>
      <c r="C21" s="17" t="s">
        <v>1867</v>
      </c>
    </row>
    <row r="22" spans="1:3">
      <c r="A22" s="17" t="s">
        <v>944</v>
      </c>
      <c r="B22" s="17" t="s">
        <v>3687</v>
      </c>
      <c r="C22" s="17" t="s">
        <v>3677</v>
      </c>
    </row>
    <row r="23" spans="1:3">
      <c r="A23" s="17" t="s">
        <v>945</v>
      </c>
      <c r="B23" s="17" t="s">
        <v>3688</v>
      </c>
      <c r="C23" s="17" t="s">
        <v>3677</v>
      </c>
    </row>
    <row r="24" spans="1:3">
      <c r="A24" s="17" t="s">
        <v>0</v>
      </c>
      <c r="B24" s="17"/>
      <c r="C24" s="17" t="s">
        <v>1337</v>
      </c>
    </row>
    <row r="25" spans="1:3">
      <c r="A25" s="17" t="s">
        <v>1</v>
      </c>
      <c r="B25" s="17"/>
      <c r="C25" s="17" t="s">
        <v>1337</v>
      </c>
    </row>
    <row r="26" spans="1:3">
      <c r="A26" s="17" t="s">
        <v>2</v>
      </c>
      <c r="B26" s="17"/>
      <c r="C26" s="17" t="s">
        <v>1337</v>
      </c>
    </row>
    <row r="27" spans="1:3">
      <c r="A27" s="17" t="s">
        <v>3</v>
      </c>
      <c r="B27" s="17"/>
      <c r="C27" s="17" t="s">
        <v>1337</v>
      </c>
    </row>
    <row r="28" spans="1:3">
      <c r="A28" s="17" t="s">
        <v>4</v>
      </c>
      <c r="B28" s="17"/>
      <c r="C28" s="17" t="s">
        <v>1337</v>
      </c>
    </row>
    <row r="29" spans="1:3">
      <c r="A29" s="17" t="s">
        <v>5</v>
      </c>
      <c r="B29" s="17"/>
      <c r="C29" s="17" t="s">
        <v>1337</v>
      </c>
    </row>
    <row r="30" spans="1:3">
      <c r="A30" s="17" t="s">
        <v>6</v>
      </c>
      <c r="B30" s="17"/>
      <c r="C30" s="17" t="s">
        <v>1337</v>
      </c>
    </row>
    <row r="31" spans="1:3">
      <c r="A31" s="17" t="s">
        <v>7</v>
      </c>
      <c r="B31" s="17"/>
      <c r="C31" s="17" t="s">
        <v>1337</v>
      </c>
    </row>
    <row r="32" spans="1:3">
      <c r="A32" s="17" t="s">
        <v>8</v>
      </c>
      <c r="B32" s="17"/>
      <c r="C32" s="17" t="s">
        <v>1337</v>
      </c>
    </row>
    <row r="33" spans="1:3">
      <c r="A33" s="17" t="s">
        <v>9</v>
      </c>
      <c r="B33" s="17"/>
      <c r="C33" s="17" t="s">
        <v>1337</v>
      </c>
    </row>
    <row r="34" spans="1:3">
      <c r="A34" s="17" t="s">
        <v>10</v>
      </c>
      <c r="B34" s="17"/>
      <c r="C34" s="17" t="s">
        <v>1337</v>
      </c>
    </row>
    <row r="35" spans="1:3">
      <c r="A35" s="17" t="s">
        <v>1868</v>
      </c>
      <c r="B35" s="17"/>
      <c r="C35" s="17" t="s">
        <v>1337</v>
      </c>
    </row>
    <row r="36" spans="1:3">
      <c r="A36" s="17" t="s">
        <v>18</v>
      </c>
      <c r="B36" s="17"/>
      <c r="C36" s="17" t="s">
        <v>1337</v>
      </c>
    </row>
    <row r="37" spans="1:3">
      <c r="A37" s="17" t="s">
        <v>19</v>
      </c>
      <c r="B37" s="17" t="s">
        <v>3689</v>
      </c>
      <c r="C37" s="17" t="s">
        <v>3677</v>
      </c>
    </row>
    <row r="38" spans="1:3">
      <c r="A38" s="17" t="s">
        <v>20</v>
      </c>
      <c r="B38" s="17"/>
      <c r="C38" s="17" t="s">
        <v>1337</v>
      </c>
    </row>
    <row r="39" spans="1:3">
      <c r="A39" s="17" t="s">
        <v>21</v>
      </c>
      <c r="B39" s="17"/>
      <c r="C39" s="17" t="s">
        <v>1337</v>
      </c>
    </row>
    <row r="40" spans="1:3">
      <c r="A40" s="17" t="s">
        <v>22</v>
      </c>
      <c r="B40" s="17"/>
      <c r="C40" s="17" t="s">
        <v>1337</v>
      </c>
    </row>
    <row r="41" spans="1:3">
      <c r="A41" s="17" t="s">
        <v>23</v>
      </c>
      <c r="B41" s="17"/>
      <c r="C41" s="17" t="s">
        <v>1337</v>
      </c>
    </row>
    <row r="42" spans="1:3">
      <c r="A42" s="17" t="s">
        <v>24</v>
      </c>
      <c r="B42" s="17"/>
      <c r="C42" s="17" t="s">
        <v>1337</v>
      </c>
    </row>
    <row r="43" spans="1:3">
      <c r="A43" s="17" t="s">
        <v>25</v>
      </c>
      <c r="B43" s="17"/>
      <c r="C43" s="17" t="s">
        <v>1337</v>
      </c>
    </row>
    <row r="44" spans="1:3">
      <c r="A44" s="17" t="s">
        <v>26</v>
      </c>
      <c r="B44" s="17"/>
      <c r="C44" s="17" t="s">
        <v>1337</v>
      </c>
    </row>
    <row r="45" spans="1:3">
      <c r="A45" s="17" t="s">
        <v>27</v>
      </c>
      <c r="B45" s="17"/>
      <c r="C45" s="17" t="s">
        <v>1337</v>
      </c>
    </row>
    <row r="46" spans="1:3">
      <c r="A46" s="17" t="s">
        <v>28</v>
      </c>
      <c r="B46" s="17"/>
      <c r="C46" s="17" t="s">
        <v>1337</v>
      </c>
    </row>
    <row r="47" spans="1:3">
      <c r="A47" s="17" t="s">
        <v>29</v>
      </c>
      <c r="B47" s="17"/>
      <c r="C47" s="17" t="s">
        <v>1337</v>
      </c>
    </row>
    <row r="48" spans="1:3">
      <c r="A48" s="17" t="s">
        <v>30</v>
      </c>
      <c r="B48" s="17"/>
      <c r="C48" s="17" t="s">
        <v>1337</v>
      </c>
    </row>
    <row r="49" spans="1:3">
      <c r="A49" s="17" t="s">
        <v>31</v>
      </c>
      <c r="B49" s="17"/>
      <c r="C49" s="17" t="s">
        <v>1337</v>
      </c>
    </row>
    <row r="50" spans="1:3">
      <c r="A50" s="17" t="s">
        <v>32</v>
      </c>
      <c r="B50" s="17"/>
      <c r="C50" s="17" t="s">
        <v>1337</v>
      </c>
    </row>
    <row r="51" spans="1:3">
      <c r="A51" s="17" t="s">
        <v>33</v>
      </c>
      <c r="B51" s="17"/>
      <c r="C51" s="17" t="s">
        <v>1337</v>
      </c>
    </row>
    <row r="52" spans="1:3">
      <c r="A52" s="17" t="s">
        <v>34</v>
      </c>
      <c r="B52" s="17"/>
      <c r="C52" s="17" t="s">
        <v>1337</v>
      </c>
    </row>
    <row r="53" spans="1:3">
      <c r="A53" s="17" t="s">
        <v>35</v>
      </c>
      <c r="B53" s="17"/>
      <c r="C53" s="17" t="s">
        <v>1337</v>
      </c>
    </row>
    <row r="54" spans="1:3">
      <c r="A54" s="17" t="s">
        <v>36</v>
      </c>
      <c r="B54" s="17"/>
      <c r="C54" s="17" t="s">
        <v>1337</v>
      </c>
    </row>
    <row r="55" spans="1:3">
      <c r="A55" s="17" t="s">
        <v>37</v>
      </c>
      <c r="B55" s="17"/>
      <c r="C55" s="17" t="s">
        <v>1337</v>
      </c>
    </row>
    <row r="56" spans="1:3">
      <c r="A56" s="17" t="s">
        <v>38</v>
      </c>
      <c r="B56" s="17"/>
      <c r="C56" s="17" t="s">
        <v>1337</v>
      </c>
    </row>
    <row r="57" spans="1:3">
      <c r="A57" s="17" t="s">
        <v>39</v>
      </c>
      <c r="B57" s="17" t="s">
        <v>3690</v>
      </c>
      <c r="C57" s="17" t="s">
        <v>3677</v>
      </c>
    </row>
    <row r="58" spans="1:3">
      <c r="A58" s="17" t="s">
        <v>41</v>
      </c>
      <c r="B58" s="17" t="s">
        <v>3691</v>
      </c>
      <c r="C58" s="17" t="s">
        <v>3677</v>
      </c>
    </row>
    <row r="59" spans="1:3">
      <c r="A59" s="17" t="s">
        <v>45</v>
      </c>
      <c r="B59" s="17"/>
      <c r="C59" s="17" t="s">
        <v>1337</v>
      </c>
    </row>
    <row r="60" spans="1:3">
      <c r="A60" s="17" t="s">
        <v>46</v>
      </c>
      <c r="B60" s="17"/>
      <c r="C60" s="17" t="s">
        <v>1337</v>
      </c>
    </row>
    <row r="61" spans="1:3">
      <c r="A61" s="17" t="s">
        <v>47</v>
      </c>
      <c r="B61" s="17"/>
      <c r="C61" s="17" t="s">
        <v>1337</v>
      </c>
    </row>
    <row r="62" spans="1:3">
      <c r="A62" s="17" t="s">
        <v>48</v>
      </c>
      <c r="B62" s="17"/>
      <c r="C62" s="17" t="s">
        <v>1337</v>
      </c>
    </row>
    <row r="63" spans="1:3">
      <c r="A63" s="17" t="s">
        <v>49</v>
      </c>
      <c r="B63" s="17"/>
      <c r="C63" s="17" t="s">
        <v>1337</v>
      </c>
    </row>
    <row r="64" spans="1:3">
      <c r="A64" s="17" t="s">
        <v>50</v>
      </c>
      <c r="B64" s="17"/>
      <c r="C64" s="17" t="s">
        <v>1337</v>
      </c>
    </row>
    <row r="65" spans="1:3">
      <c r="A65" s="17" t="s">
        <v>51</v>
      </c>
      <c r="B65" s="17"/>
      <c r="C65" s="17" t="s">
        <v>1337</v>
      </c>
    </row>
    <row r="66" spans="1:3">
      <c r="A66" s="17" t="s">
        <v>52</v>
      </c>
      <c r="B66" s="17"/>
      <c r="C66" s="17" t="s">
        <v>1337</v>
      </c>
    </row>
    <row r="67" spans="1:3">
      <c r="A67" s="17" t="s">
        <v>53</v>
      </c>
      <c r="B67" s="17"/>
      <c r="C67" s="17" t="s">
        <v>1337</v>
      </c>
    </row>
    <row r="68" spans="1:3">
      <c r="A68" s="17" t="s">
        <v>54</v>
      </c>
      <c r="B68" s="17"/>
      <c r="C68" s="17" t="s">
        <v>1337</v>
      </c>
    </row>
    <row r="69" spans="1:3">
      <c r="A69" s="17" t="s">
        <v>55</v>
      </c>
      <c r="B69" s="17"/>
      <c r="C69" s="17" t="s">
        <v>1337</v>
      </c>
    </row>
    <row r="70" spans="1:3">
      <c r="A70" s="17" t="s">
        <v>56</v>
      </c>
      <c r="B70" s="17"/>
      <c r="C70" s="17" t="s">
        <v>1337</v>
      </c>
    </row>
    <row r="71" spans="1:3">
      <c r="A71" s="17" t="s">
        <v>57</v>
      </c>
      <c r="B71" s="17"/>
      <c r="C71" s="17" t="s">
        <v>1337</v>
      </c>
    </row>
    <row r="72" spans="1:3">
      <c r="A72" s="17" t="s">
        <v>58</v>
      </c>
      <c r="B72" s="17" t="s">
        <v>3692</v>
      </c>
      <c r="C72" s="17" t="s">
        <v>3677</v>
      </c>
    </row>
    <row r="73" spans="1:3">
      <c r="A73" s="17" t="s">
        <v>68</v>
      </c>
      <c r="B73" s="17"/>
      <c r="C73" s="17" t="s">
        <v>1337</v>
      </c>
    </row>
    <row r="74" spans="1:3">
      <c r="A74" s="17" t="s">
        <v>69</v>
      </c>
      <c r="B74" s="17"/>
      <c r="C74" s="17" t="s">
        <v>1337</v>
      </c>
    </row>
    <row r="75" spans="1:3">
      <c r="A75" s="17" t="s">
        <v>1776</v>
      </c>
      <c r="B75" s="17"/>
      <c r="C75" s="17" t="s">
        <v>3527</v>
      </c>
    </row>
    <row r="76" spans="1:3">
      <c r="A76" s="17" t="s">
        <v>1777</v>
      </c>
      <c r="B76" s="17"/>
      <c r="C76" s="17" t="s">
        <v>3527</v>
      </c>
    </row>
    <row r="77" spans="1:3">
      <c r="A77" s="17" t="s">
        <v>1778</v>
      </c>
      <c r="B77" s="17"/>
      <c r="C77" s="17" t="s">
        <v>3527</v>
      </c>
    </row>
    <row r="78" spans="1:3">
      <c r="A78" s="17" t="s">
        <v>1779</v>
      </c>
      <c r="B78" s="17"/>
      <c r="C78" s="17" t="s">
        <v>3527</v>
      </c>
    </row>
    <row r="79" spans="1:3">
      <c r="A79" s="17" t="s">
        <v>73</v>
      </c>
      <c r="B79" s="17" t="s">
        <v>3693</v>
      </c>
      <c r="C79" s="17" t="s">
        <v>3677</v>
      </c>
    </row>
    <row r="80" spans="1:3">
      <c r="A80" s="17" t="s">
        <v>74</v>
      </c>
      <c r="B80" s="17" t="s">
        <v>3694</v>
      </c>
      <c r="C80" s="17" t="s">
        <v>3677</v>
      </c>
    </row>
    <row r="81" spans="1:3">
      <c r="A81" s="17" t="s">
        <v>926</v>
      </c>
      <c r="B81" s="17"/>
      <c r="C81" s="17" t="s">
        <v>1337</v>
      </c>
    </row>
    <row r="82" spans="1:3">
      <c r="A82" s="17" t="s">
        <v>914</v>
      </c>
      <c r="B82" s="17" t="s">
        <v>3695</v>
      </c>
      <c r="C82" s="17" t="s">
        <v>3677</v>
      </c>
    </row>
    <row r="83" spans="1:3">
      <c r="A83" s="17" t="s">
        <v>1625</v>
      </c>
      <c r="B83" s="17"/>
      <c r="C83" s="17" t="s">
        <v>1867</v>
      </c>
    </row>
    <row r="84" spans="1:3">
      <c r="A84" s="17" t="s">
        <v>946</v>
      </c>
      <c r="B84" s="17" t="s">
        <v>3693</v>
      </c>
      <c r="C84" s="17" t="s">
        <v>3677</v>
      </c>
    </row>
    <row r="85" spans="1:3">
      <c r="A85" s="17" t="s">
        <v>948</v>
      </c>
      <c r="B85" s="17" t="s">
        <v>3696</v>
      </c>
      <c r="C85" s="17" t="s">
        <v>3677</v>
      </c>
    </row>
    <row r="86" spans="1:3">
      <c r="A86" s="17" t="s">
        <v>949</v>
      </c>
      <c r="B86" s="17" t="s">
        <v>3697</v>
      </c>
      <c r="C86" s="17" t="s">
        <v>3677</v>
      </c>
    </row>
    <row r="87" spans="1:3">
      <c r="A87" s="17" t="s">
        <v>950</v>
      </c>
      <c r="B87" s="17" t="s">
        <v>3698</v>
      </c>
      <c r="C87" s="17" t="s">
        <v>3677</v>
      </c>
    </row>
    <row r="88" spans="1:3">
      <c r="A88" s="17" t="s">
        <v>951</v>
      </c>
      <c r="B88" s="17" t="s">
        <v>3699</v>
      </c>
      <c r="C88" s="17" t="s">
        <v>3677</v>
      </c>
    </row>
    <row r="89" spans="1:3">
      <c r="A89" s="17" t="s">
        <v>934</v>
      </c>
      <c r="B89" s="17" t="s">
        <v>3700</v>
      </c>
      <c r="C89" s="17" t="s">
        <v>3677</v>
      </c>
    </row>
    <row r="90" spans="1:3">
      <c r="A90" s="17" t="s">
        <v>954</v>
      </c>
      <c r="B90" s="17" t="s">
        <v>3678</v>
      </c>
      <c r="C90" s="17" t="s">
        <v>3677</v>
      </c>
    </row>
    <row r="91" spans="1:3">
      <c r="A91" s="17" t="s">
        <v>43</v>
      </c>
      <c r="B91" s="17" t="s">
        <v>3701</v>
      </c>
      <c r="C91" s="17" t="s">
        <v>3677</v>
      </c>
    </row>
    <row r="92" spans="1:3">
      <c r="A92" s="17" t="s">
        <v>928</v>
      </c>
      <c r="B92" s="17" t="s">
        <v>3702</v>
      </c>
      <c r="C92" s="17" t="s">
        <v>3677</v>
      </c>
    </row>
    <row r="93" spans="1:3">
      <c r="A93" s="17" t="s">
        <v>44</v>
      </c>
      <c r="B93" s="17" t="s">
        <v>3703</v>
      </c>
      <c r="C93" s="17" t="s">
        <v>3677</v>
      </c>
    </row>
    <row r="94" spans="1:3">
      <c r="A94" s="17" t="s">
        <v>61</v>
      </c>
      <c r="B94" s="17"/>
      <c r="C94" s="17" t="s">
        <v>1337</v>
      </c>
    </row>
    <row r="95" spans="1:3">
      <c r="A95" s="17" t="s">
        <v>62</v>
      </c>
      <c r="B95" s="17"/>
      <c r="C95" s="17" t="s">
        <v>1337</v>
      </c>
    </row>
    <row r="96" spans="1:3">
      <c r="A96" s="17" t="s">
        <v>63</v>
      </c>
      <c r="B96" s="17"/>
      <c r="C96" s="17" t="s">
        <v>1337</v>
      </c>
    </row>
    <row r="97" spans="1:3">
      <c r="A97" s="17" t="s">
        <v>959</v>
      </c>
      <c r="B97" s="17"/>
      <c r="C97" s="17" t="s">
        <v>1337</v>
      </c>
    </row>
    <row r="98" spans="1:3">
      <c r="A98" s="17" t="s">
        <v>960</v>
      </c>
      <c r="B98" s="17" t="s">
        <v>3704</v>
      </c>
      <c r="C98" s="17" t="s">
        <v>3677</v>
      </c>
    </row>
    <row r="99" spans="1:3">
      <c r="A99" s="17" t="s">
        <v>1085</v>
      </c>
      <c r="B99" s="17"/>
      <c r="C99" s="17" t="s">
        <v>1337</v>
      </c>
    </row>
    <row r="100" spans="1:3">
      <c r="A100" s="17" t="s">
        <v>1086</v>
      </c>
      <c r="B100" s="17"/>
      <c r="C100" s="17" t="s">
        <v>1337</v>
      </c>
    </row>
    <row r="101" spans="1:3">
      <c r="A101" s="17" t="s">
        <v>1087</v>
      </c>
      <c r="B101" s="17"/>
      <c r="C101" s="17" t="s">
        <v>1337</v>
      </c>
    </row>
    <row r="102" spans="1:3">
      <c r="A102" s="17" t="s">
        <v>973</v>
      </c>
      <c r="B102" s="17"/>
      <c r="C102" s="17" t="s">
        <v>1337</v>
      </c>
    </row>
    <row r="103" spans="1:3">
      <c r="A103" s="17" t="s">
        <v>980</v>
      </c>
      <c r="B103" s="17"/>
      <c r="C103" s="17" t="s">
        <v>1337</v>
      </c>
    </row>
    <row r="104" spans="1:3">
      <c r="A104" s="17" t="s">
        <v>981</v>
      </c>
      <c r="B104" s="17"/>
      <c r="C104" s="17" t="s">
        <v>1337</v>
      </c>
    </row>
    <row r="105" spans="1:3">
      <c r="A105" s="17" t="s">
        <v>985</v>
      </c>
      <c r="B105" s="17"/>
      <c r="C105" s="17" t="s">
        <v>1337</v>
      </c>
    </row>
    <row r="106" spans="1:3">
      <c r="A106" s="17" t="s">
        <v>986</v>
      </c>
      <c r="B106" s="17"/>
      <c r="C106" s="17" t="s">
        <v>1337</v>
      </c>
    </row>
    <row r="107" spans="1:3">
      <c r="A107" s="17" t="s">
        <v>1004</v>
      </c>
      <c r="B107" s="17"/>
      <c r="C107" s="17" t="s">
        <v>1337</v>
      </c>
    </row>
    <row r="108" spans="1:3">
      <c r="A108" s="17" t="s">
        <v>1039</v>
      </c>
      <c r="B108" s="17"/>
      <c r="C108" s="17" t="s">
        <v>1337</v>
      </c>
    </row>
    <row r="109" spans="1:3">
      <c r="A109" s="17" t="s">
        <v>1040</v>
      </c>
      <c r="B109" s="17"/>
      <c r="C109" s="17" t="s">
        <v>1337</v>
      </c>
    </row>
    <row r="110" spans="1:3">
      <c r="A110" s="17" t="s">
        <v>1041</v>
      </c>
      <c r="B110" s="17"/>
      <c r="C110" s="17" t="s">
        <v>1337</v>
      </c>
    </row>
    <row r="111" spans="1:3">
      <c r="A111" s="17" t="s">
        <v>1042</v>
      </c>
      <c r="B111" s="17"/>
      <c r="C111" s="17" t="s">
        <v>1337</v>
      </c>
    </row>
    <row r="112" spans="1:3">
      <c r="A112" s="17" t="s">
        <v>1043</v>
      </c>
      <c r="B112" s="17"/>
      <c r="C112" s="17" t="s">
        <v>1337</v>
      </c>
    </row>
    <row r="113" spans="1:3">
      <c r="A113" s="17" t="s">
        <v>1044</v>
      </c>
      <c r="B113" s="17"/>
      <c r="C113" s="17" t="s">
        <v>1337</v>
      </c>
    </row>
    <row r="114" spans="1:3">
      <c r="A114" s="17" t="s">
        <v>1045</v>
      </c>
      <c r="B114" s="17"/>
      <c r="C114" s="17" t="s">
        <v>1337</v>
      </c>
    </row>
    <row r="115" spans="1:3">
      <c r="A115" s="17" t="s">
        <v>1046</v>
      </c>
      <c r="B115" s="17"/>
      <c r="C115" s="17" t="s">
        <v>1337</v>
      </c>
    </row>
    <row r="116" spans="1:3">
      <c r="A116" s="17" t="s">
        <v>1047</v>
      </c>
      <c r="B116" s="17"/>
      <c r="C116" s="17" t="s">
        <v>1337</v>
      </c>
    </row>
    <row r="117" spans="1:3">
      <c r="A117" s="17" t="s">
        <v>1048</v>
      </c>
      <c r="B117" s="17"/>
      <c r="C117" s="17" t="s">
        <v>1337</v>
      </c>
    </row>
    <row r="118" spans="1:3">
      <c r="A118" s="17" t="s">
        <v>1049</v>
      </c>
      <c r="B118" s="17"/>
      <c r="C118" s="17" t="s">
        <v>1337</v>
      </c>
    </row>
    <row r="119" spans="1:3">
      <c r="A119" s="17" t="s">
        <v>1050</v>
      </c>
      <c r="B119" s="17"/>
      <c r="C119" s="17" t="s">
        <v>1337</v>
      </c>
    </row>
    <row r="120" spans="1:3">
      <c r="A120" s="17" t="s">
        <v>64</v>
      </c>
      <c r="B120" s="17"/>
      <c r="C120" s="17" t="s">
        <v>1337</v>
      </c>
    </row>
    <row r="121" spans="1:3">
      <c r="A121" s="17" t="s">
        <v>65</v>
      </c>
      <c r="B121" s="17"/>
      <c r="C121" s="17" t="s">
        <v>1337</v>
      </c>
    </row>
    <row r="122" spans="1:3">
      <c r="A122" s="17" t="s">
        <v>66</v>
      </c>
      <c r="B122" s="17"/>
      <c r="C122" s="17" t="s">
        <v>1337</v>
      </c>
    </row>
    <row r="123" spans="1:3">
      <c r="A123" s="17" t="s">
        <v>1058</v>
      </c>
      <c r="B123" s="17" t="s">
        <v>3705</v>
      </c>
      <c r="C123" s="17" t="s">
        <v>3677</v>
      </c>
    </row>
    <row r="124" spans="1:3">
      <c r="A124" s="17" t="s">
        <v>1061</v>
      </c>
      <c r="B124" s="17"/>
      <c r="C124" s="17" t="s">
        <v>1337</v>
      </c>
    </row>
    <row r="125" spans="1:3">
      <c r="A125" s="17" t="s">
        <v>1062</v>
      </c>
      <c r="B125" s="17"/>
      <c r="C125" s="17" t="s">
        <v>1337</v>
      </c>
    </row>
    <row r="126" spans="1:3">
      <c r="A126" s="17" t="s">
        <v>1063</v>
      </c>
      <c r="B126" s="17"/>
      <c r="C126" s="17" t="s">
        <v>1337</v>
      </c>
    </row>
    <row r="127" spans="1:3">
      <c r="A127" s="17" t="s">
        <v>1064</v>
      </c>
      <c r="B127" s="17" t="s">
        <v>3706</v>
      </c>
      <c r="C127" s="17" t="s">
        <v>3677</v>
      </c>
    </row>
    <row r="128" spans="1:3">
      <c r="A128" s="17" t="s">
        <v>1065</v>
      </c>
      <c r="B128" s="17" t="s">
        <v>3707</v>
      </c>
      <c r="C128" s="17" t="s">
        <v>3677</v>
      </c>
    </row>
    <row r="129" spans="1:3">
      <c r="A129" s="17" t="s">
        <v>1066</v>
      </c>
      <c r="B129" s="17" t="s">
        <v>3708</v>
      </c>
      <c r="C129" s="17" t="s">
        <v>3677</v>
      </c>
    </row>
    <row r="130" spans="1:3">
      <c r="A130" s="17" t="s">
        <v>1067</v>
      </c>
      <c r="B130" s="17" t="s">
        <v>3696</v>
      </c>
      <c r="C130" s="17" t="s">
        <v>3677</v>
      </c>
    </row>
    <row r="131" spans="1:3">
      <c r="A131" s="17" t="s">
        <v>1068</v>
      </c>
      <c r="B131" s="17" t="s">
        <v>3693</v>
      </c>
      <c r="C131" s="17" t="s">
        <v>3677</v>
      </c>
    </row>
    <row r="132" spans="1:3">
      <c r="A132" s="17" t="s">
        <v>1069</v>
      </c>
      <c r="B132" s="17"/>
      <c r="C132" s="17" t="s">
        <v>1337</v>
      </c>
    </row>
    <row r="133" spans="1:3">
      <c r="A133" s="17" t="s">
        <v>1070</v>
      </c>
      <c r="B133" s="17"/>
      <c r="C133" s="17" t="s">
        <v>1337</v>
      </c>
    </row>
    <row r="134" spans="1:3">
      <c r="A134" s="17" t="s">
        <v>1071</v>
      </c>
      <c r="B134" s="17"/>
      <c r="C134" s="17" t="s">
        <v>1337</v>
      </c>
    </row>
    <row r="135" spans="1:3">
      <c r="A135" s="17" t="s">
        <v>1072</v>
      </c>
      <c r="B135" s="17"/>
      <c r="C135" s="17" t="s">
        <v>1337</v>
      </c>
    </row>
    <row r="136" spans="1:3">
      <c r="A136" s="17" t="s">
        <v>958</v>
      </c>
      <c r="B136" s="17" t="s">
        <v>3709</v>
      </c>
      <c r="C136" s="17" t="s">
        <v>3677</v>
      </c>
    </row>
    <row r="137" spans="1:3">
      <c r="A137" s="17" t="s">
        <v>76</v>
      </c>
      <c r="B137" s="17" t="s">
        <v>3710</v>
      </c>
      <c r="C137" s="17" t="s">
        <v>3677</v>
      </c>
    </row>
    <row r="138" spans="1:3">
      <c r="A138" s="17" t="s">
        <v>77</v>
      </c>
      <c r="B138" s="17" t="s">
        <v>3711</v>
      </c>
      <c r="C138" s="17" t="s">
        <v>3677</v>
      </c>
    </row>
    <row r="139" spans="1:3">
      <c r="A139" s="17" t="s">
        <v>1088</v>
      </c>
      <c r="B139" s="17"/>
      <c r="C139" s="17" t="s">
        <v>1337</v>
      </c>
    </row>
    <row r="140" spans="1:3">
      <c r="A140" s="17" t="s">
        <v>14</v>
      </c>
      <c r="B140" s="17"/>
      <c r="C140" s="17" t="s">
        <v>1337</v>
      </c>
    </row>
    <row r="141" spans="1:3">
      <c r="A141" s="17" t="s">
        <v>936</v>
      </c>
      <c r="B141" s="17" t="s">
        <v>3696</v>
      </c>
      <c r="C141" s="17" t="s">
        <v>3677</v>
      </c>
    </row>
    <row r="142" spans="1:3">
      <c r="A142" s="17" t="s">
        <v>40</v>
      </c>
      <c r="B142" s="17" t="s">
        <v>3712</v>
      </c>
      <c r="C142" s="17" t="s">
        <v>3677</v>
      </c>
    </row>
    <row r="143" spans="1:3">
      <c r="A143" s="17" t="s">
        <v>59</v>
      </c>
      <c r="B143" s="17" t="s">
        <v>3704</v>
      </c>
      <c r="C143" s="17" t="s">
        <v>3677</v>
      </c>
    </row>
    <row r="144" spans="1:3">
      <c r="A144" s="17" t="s">
        <v>60</v>
      </c>
      <c r="B144" s="17" t="s">
        <v>3713</v>
      </c>
      <c r="C144" s="17" t="s">
        <v>3677</v>
      </c>
    </row>
    <row r="145" spans="1:3">
      <c r="A145" s="17" t="s">
        <v>935</v>
      </c>
      <c r="B145" s="17" t="s">
        <v>3714</v>
      </c>
      <c r="C145" s="17" t="s">
        <v>3677</v>
      </c>
    </row>
    <row r="146" spans="1:3">
      <c r="A146" s="17" t="s">
        <v>1089</v>
      </c>
      <c r="B146" s="17"/>
      <c r="C146" s="17" t="s">
        <v>1337</v>
      </c>
    </row>
    <row r="147" spans="1:3">
      <c r="A147" s="17" t="s">
        <v>1090</v>
      </c>
      <c r="B147" s="17"/>
      <c r="C147" s="17" t="s">
        <v>1337</v>
      </c>
    </row>
    <row r="148" spans="1:3">
      <c r="A148" s="17" t="s">
        <v>1091</v>
      </c>
      <c r="B148" s="17"/>
      <c r="C148" s="17" t="s">
        <v>1337</v>
      </c>
    </row>
    <row r="149" spans="1:3">
      <c r="A149" s="17" t="s">
        <v>1092</v>
      </c>
      <c r="B149" s="17"/>
      <c r="C149" s="17" t="s">
        <v>1337</v>
      </c>
    </row>
    <row r="150" spans="1:3">
      <c r="A150" s="17" t="s">
        <v>1093</v>
      </c>
      <c r="B150" s="17"/>
      <c r="C150" s="17" t="s">
        <v>1337</v>
      </c>
    </row>
    <row r="151" spans="1:3">
      <c r="A151" s="17" t="s">
        <v>1094</v>
      </c>
      <c r="B151" s="17"/>
      <c r="C151" s="17" t="s">
        <v>1337</v>
      </c>
    </row>
    <row r="152" spans="1:3">
      <c r="A152" s="17" t="s">
        <v>1095</v>
      </c>
      <c r="B152" s="17"/>
      <c r="C152" s="17" t="s">
        <v>1337</v>
      </c>
    </row>
    <row r="153" spans="1:3">
      <c r="A153" s="17" t="s">
        <v>1096</v>
      </c>
      <c r="B153" s="17"/>
      <c r="C153" s="17" t="s">
        <v>1337</v>
      </c>
    </row>
    <row r="154" spans="1:3">
      <c r="A154" s="17" t="s">
        <v>1097</v>
      </c>
      <c r="B154" s="17"/>
      <c r="C154" s="17" t="s">
        <v>1337</v>
      </c>
    </row>
    <row r="155" spans="1:3">
      <c r="A155" s="17" t="s">
        <v>1098</v>
      </c>
      <c r="B155" s="17"/>
      <c r="C155" s="17" t="s">
        <v>1337</v>
      </c>
    </row>
    <row r="156" spans="1:3">
      <c r="A156" s="17" t="s">
        <v>1099</v>
      </c>
      <c r="B156" s="17"/>
      <c r="C156" s="17" t="s">
        <v>1337</v>
      </c>
    </row>
    <row r="157" spans="1:3">
      <c r="A157" s="17" t="s">
        <v>1100</v>
      </c>
      <c r="B157" s="17"/>
      <c r="C157" s="17" t="s">
        <v>1337</v>
      </c>
    </row>
    <row r="158" spans="1:3">
      <c r="A158" s="17" t="s">
        <v>1101</v>
      </c>
      <c r="B158" s="17"/>
      <c r="C158" s="17" t="s">
        <v>1337</v>
      </c>
    </row>
    <row r="159" spans="1:3">
      <c r="A159" s="17" t="s">
        <v>1102</v>
      </c>
      <c r="B159" s="17"/>
      <c r="C159" s="17" t="s">
        <v>1337</v>
      </c>
    </row>
    <row r="160" spans="1:3">
      <c r="A160" s="17" t="s">
        <v>1103</v>
      </c>
      <c r="B160" s="17"/>
      <c r="C160" s="17" t="s">
        <v>1337</v>
      </c>
    </row>
    <row r="161" spans="1:3">
      <c r="A161" s="17" t="s">
        <v>1104</v>
      </c>
      <c r="B161" s="17"/>
      <c r="C161" s="17" t="s">
        <v>1337</v>
      </c>
    </row>
    <row r="162" spans="1:3">
      <c r="A162" s="17" t="s">
        <v>1105</v>
      </c>
      <c r="B162" s="17"/>
      <c r="C162" s="17" t="s">
        <v>1337</v>
      </c>
    </row>
    <row r="163" spans="1:3">
      <c r="A163" s="17" t="s">
        <v>1106</v>
      </c>
      <c r="B163" s="17"/>
      <c r="C163" s="17" t="s">
        <v>1337</v>
      </c>
    </row>
    <row r="164" spans="1:3">
      <c r="A164" s="17" t="s">
        <v>1107</v>
      </c>
      <c r="B164" s="17"/>
      <c r="C164" s="17" t="s">
        <v>1337</v>
      </c>
    </row>
    <row r="165" spans="1:3">
      <c r="A165" s="17" t="s">
        <v>1108</v>
      </c>
      <c r="B165" s="17"/>
      <c r="C165" s="17" t="s">
        <v>1337</v>
      </c>
    </row>
    <row r="166" spans="1:3">
      <c r="A166" s="17" t="s">
        <v>1109</v>
      </c>
      <c r="B166" s="17"/>
      <c r="C166" s="17" t="s">
        <v>1337</v>
      </c>
    </row>
    <row r="167" spans="1:3">
      <c r="A167" s="17" t="s">
        <v>1110</v>
      </c>
      <c r="B167" s="17"/>
      <c r="C167" s="17" t="s">
        <v>1337</v>
      </c>
    </row>
    <row r="168" spans="1:3">
      <c r="A168" s="17" t="s">
        <v>1111</v>
      </c>
      <c r="B168" s="17"/>
      <c r="C168" s="17" t="s">
        <v>1337</v>
      </c>
    </row>
    <row r="169" spans="1:3">
      <c r="A169" s="17" t="s">
        <v>1112</v>
      </c>
      <c r="B169" s="17"/>
      <c r="C169" s="17" t="s">
        <v>1337</v>
      </c>
    </row>
    <row r="170" spans="1:3">
      <c r="A170" s="17" t="s">
        <v>1113</v>
      </c>
      <c r="B170" s="17"/>
      <c r="C170" s="17" t="s">
        <v>1337</v>
      </c>
    </row>
    <row r="171" spans="1:3">
      <c r="A171" s="17" t="s">
        <v>1114</v>
      </c>
      <c r="B171" s="17"/>
      <c r="C171" s="17" t="s">
        <v>1337</v>
      </c>
    </row>
    <row r="172" spans="1:3">
      <c r="A172" s="17" t="s">
        <v>1115</v>
      </c>
      <c r="B172" s="17"/>
      <c r="C172" s="17" t="s">
        <v>1337</v>
      </c>
    </row>
    <row r="173" spans="1:3">
      <c r="A173" s="17" t="s">
        <v>1116</v>
      </c>
      <c r="B173" s="17"/>
      <c r="C173" s="17" t="s">
        <v>1337</v>
      </c>
    </row>
    <row r="174" spans="1:3">
      <c r="A174" s="17" t="s">
        <v>1117</v>
      </c>
      <c r="B174" s="17"/>
      <c r="C174" s="17" t="s">
        <v>1337</v>
      </c>
    </row>
    <row r="175" spans="1:3">
      <c r="A175" s="17" t="s">
        <v>1118</v>
      </c>
      <c r="B175" s="17"/>
      <c r="C175" s="17" t="s">
        <v>1337</v>
      </c>
    </row>
    <row r="176" spans="1:3">
      <c r="A176" s="17" t="s">
        <v>1119</v>
      </c>
      <c r="B176" s="17"/>
      <c r="C176" s="17" t="s">
        <v>1337</v>
      </c>
    </row>
    <row r="177" spans="1:3">
      <c r="A177" s="17" t="s">
        <v>1120</v>
      </c>
      <c r="B177" s="17"/>
      <c r="C177" s="17" t="s">
        <v>1337</v>
      </c>
    </row>
    <row r="178" spans="1:3">
      <c r="A178" s="17" t="s">
        <v>1122</v>
      </c>
      <c r="B178" s="17"/>
      <c r="C178" s="17" t="s">
        <v>1337</v>
      </c>
    </row>
    <row r="179" spans="1:3">
      <c r="A179" s="17" t="s">
        <v>1124</v>
      </c>
      <c r="B179" s="17"/>
      <c r="C179" s="17" t="s">
        <v>1337</v>
      </c>
    </row>
    <row r="180" spans="1:3">
      <c r="A180" s="17" t="s">
        <v>1125</v>
      </c>
      <c r="B180" s="17"/>
      <c r="C180" s="17" t="s">
        <v>1337</v>
      </c>
    </row>
    <row r="181" spans="1:3">
      <c r="A181" s="17" t="s">
        <v>1126</v>
      </c>
      <c r="B181" s="17"/>
      <c r="C181" s="17" t="s">
        <v>1337</v>
      </c>
    </row>
    <row r="182" spans="1:3">
      <c r="A182" s="17" t="s">
        <v>1127</v>
      </c>
      <c r="B182" s="17"/>
      <c r="C182" s="17" t="s">
        <v>1337</v>
      </c>
    </row>
    <row r="183" spans="1:3">
      <c r="A183" s="17" t="s">
        <v>1128</v>
      </c>
      <c r="B183" s="17"/>
      <c r="C183" s="17" t="s">
        <v>1337</v>
      </c>
    </row>
    <row r="184" spans="1:3">
      <c r="A184" s="17" t="s">
        <v>1129</v>
      </c>
      <c r="B184" s="17"/>
      <c r="C184" s="17" t="s">
        <v>1337</v>
      </c>
    </row>
    <row r="185" spans="1:3">
      <c r="A185" s="17" t="s">
        <v>1130</v>
      </c>
      <c r="B185" s="17"/>
      <c r="C185" s="17" t="s">
        <v>1337</v>
      </c>
    </row>
    <row r="186" spans="1:3">
      <c r="A186" s="17" t="s">
        <v>1131</v>
      </c>
      <c r="B186" s="17"/>
      <c r="C186" s="17" t="s">
        <v>1337</v>
      </c>
    </row>
    <row r="187" spans="1:3">
      <c r="A187" s="17" t="s">
        <v>1132</v>
      </c>
      <c r="B187" s="17"/>
      <c r="C187" s="17" t="s">
        <v>1337</v>
      </c>
    </row>
    <row r="188" spans="1:3">
      <c r="A188" s="17" t="s">
        <v>1133</v>
      </c>
      <c r="B188" s="17"/>
      <c r="C188" s="17" t="s">
        <v>1337</v>
      </c>
    </row>
    <row r="189" spans="1:3">
      <c r="A189" s="17" t="s">
        <v>1134</v>
      </c>
      <c r="B189" s="17"/>
      <c r="C189" s="17" t="s">
        <v>1337</v>
      </c>
    </row>
    <row r="190" spans="1:3">
      <c r="A190" s="17" t="s">
        <v>1135</v>
      </c>
      <c r="B190" s="17"/>
      <c r="C190" s="17" t="s">
        <v>1337</v>
      </c>
    </row>
    <row r="191" spans="1:3">
      <c r="A191" s="17" t="s">
        <v>1136</v>
      </c>
      <c r="B191" s="17"/>
      <c r="C191" s="17" t="s">
        <v>1337</v>
      </c>
    </row>
    <row r="192" spans="1:3">
      <c r="A192" s="17" t="s">
        <v>1137</v>
      </c>
      <c r="B192" s="17"/>
      <c r="C192" s="17" t="s">
        <v>1337</v>
      </c>
    </row>
    <row r="193" spans="1:3">
      <c r="A193" s="17" t="s">
        <v>1138</v>
      </c>
      <c r="B193" s="17"/>
      <c r="C193" s="17" t="s">
        <v>1337</v>
      </c>
    </row>
    <row r="194" spans="1:3">
      <c r="A194" s="17" t="s">
        <v>1139</v>
      </c>
      <c r="B194" s="17"/>
      <c r="C194" s="17" t="s">
        <v>1337</v>
      </c>
    </row>
    <row r="195" spans="1:3">
      <c r="A195" s="17" t="s">
        <v>1140</v>
      </c>
      <c r="B195" s="17"/>
      <c r="C195" s="17" t="s">
        <v>1337</v>
      </c>
    </row>
    <row r="196" spans="1:3">
      <c r="A196" s="17" t="s">
        <v>1141</v>
      </c>
      <c r="B196" s="17"/>
      <c r="C196" s="17" t="s">
        <v>1337</v>
      </c>
    </row>
    <row r="197" spans="1:3">
      <c r="A197" s="17" t="s">
        <v>1142</v>
      </c>
      <c r="B197" s="17"/>
      <c r="C197" s="17" t="s">
        <v>1337</v>
      </c>
    </row>
    <row r="198" spans="1:3">
      <c r="A198" s="17" t="s">
        <v>1143</v>
      </c>
      <c r="B198" s="17"/>
      <c r="C198" s="17" t="s">
        <v>1337</v>
      </c>
    </row>
    <row r="199" spans="1:3">
      <c r="A199" s="17" t="s">
        <v>1144</v>
      </c>
      <c r="B199" s="17"/>
      <c r="C199" s="17" t="s">
        <v>1337</v>
      </c>
    </row>
    <row r="200" spans="1:3">
      <c r="A200" s="17" t="s">
        <v>1145</v>
      </c>
      <c r="B200" s="17"/>
      <c r="C200" s="17" t="s">
        <v>1337</v>
      </c>
    </row>
    <row r="201" spans="1:3">
      <c r="A201" s="17" t="s">
        <v>1146</v>
      </c>
      <c r="B201" s="17"/>
      <c r="C201" s="17" t="s">
        <v>1337</v>
      </c>
    </row>
    <row r="202" spans="1:3">
      <c r="A202" s="17" t="s">
        <v>1147</v>
      </c>
      <c r="B202" s="17"/>
      <c r="C202" s="17" t="s">
        <v>1337</v>
      </c>
    </row>
    <row r="203" spans="1:3">
      <c r="A203" s="17" t="s">
        <v>1148</v>
      </c>
      <c r="B203" s="17"/>
      <c r="C203" s="17" t="s">
        <v>1337</v>
      </c>
    </row>
    <row r="204" spans="1:3">
      <c r="A204" s="17" t="s">
        <v>1149</v>
      </c>
      <c r="B204" s="17"/>
      <c r="C204" s="17" t="s">
        <v>1337</v>
      </c>
    </row>
    <row r="205" spans="1:3">
      <c r="A205" s="17" t="s">
        <v>1150</v>
      </c>
      <c r="B205" s="17"/>
      <c r="C205" s="17" t="s">
        <v>1337</v>
      </c>
    </row>
    <row r="206" spans="1:3">
      <c r="A206" s="17" t="s">
        <v>1151</v>
      </c>
      <c r="B206" s="17" t="s">
        <v>3715</v>
      </c>
      <c r="C206" s="17" t="s">
        <v>3677</v>
      </c>
    </row>
    <row r="207" spans="1:3">
      <c r="A207" s="17" t="s">
        <v>932</v>
      </c>
      <c r="B207" s="17" t="s">
        <v>3716</v>
      </c>
      <c r="C207" s="17" t="s">
        <v>3677</v>
      </c>
    </row>
    <row r="208" spans="1:3">
      <c r="A208" s="17" t="s">
        <v>1152</v>
      </c>
      <c r="B208" s="17" t="s">
        <v>3717</v>
      </c>
      <c r="C208" s="17" t="s">
        <v>3677</v>
      </c>
    </row>
    <row r="209" spans="1:3">
      <c r="A209" s="17" t="s">
        <v>1153</v>
      </c>
      <c r="B209" s="17" t="s">
        <v>3717</v>
      </c>
      <c r="C209" s="17" t="s">
        <v>3677</v>
      </c>
    </row>
    <row r="210" spans="1:3">
      <c r="A210" s="17" t="s">
        <v>1154</v>
      </c>
      <c r="B210" s="17" t="s">
        <v>3693</v>
      </c>
      <c r="C210" s="17" t="s">
        <v>3677</v>
      </c>
    </row>
    <row r="211" spans="1:3">
      <c r="A211" s="17" t="s">
        <v>930</v>
      </c>
      <c r="B211" s="17" t="s">
        <v>3718</v>
      </c>
      <c r="C211" s="17" t="s">
        <v>3677</v>
      </c>
    </row>
    <row r="212" spans="1:3">
      <c r="A212" s="17" t="s">
        <v>931</v>
      </c>
      <c r="B212" s="17" t="s">
        <v>3718</v>
      </c>
      <c r="C212" s="17" t="s">
        <v>3677</v>
      </c>
    </row>
    <row r="213" spans="1:3">
      <c r="A213" s="17" t="s">
        <v>1073</v>
      </c>
      <c r="B213" s="17"/>
      <c r="C213" s="17" t="s">
        <v>1337</v>
      </c>
    </row>
    <row r="214" spans="1:3">
      <c r="A214" s="17" t="s">
        <v>1074</v>
      </c>
      <c r="B214" s="17"/>
      <c r="C214" s="17" t="s">
        <v>1337</v>
      </c>
    </row>
    <row r="215" spans="1:3">
      <c r="A215" s="17" t="s">
        <v>1076</v>
      </c>
      <c r="B215" s="17"/>
      <c r="C215" s="17" t="s">
        <v>1337</v>
      </c>
    </row>
    <row r="216" spans="1:3">
      <c r="A216" s="17" t="s">
        <v>1078</v>
      </c>
      <c r="B216" s="17"/>
      <c r="C216" s="17" t="s">
        <v>1337</v>
      </c>
    </row>
    <row r="217" spans="1:3">
      <c r="A217" s="17" t="s">
        <v>923</v>
      </c>
      <c r="B217" s="17" t="s">
        <v>3719</v>
      </c>
      <c r="C217" s="17" t="s">
        <v>3677</v>
      </c>
    </row>
    <row r="218" spans="1:3">
      <c r="A218" s="17" t="s">
        <v>924</v>
      </c>
      <c r="B218" s="17" t="s">
        <v>3720</v>
      </c>
      <c r="C218" s="17" t="s">
        <v>3677</v>
      </c>
    </row>
    <row r="219" spans="1:3">
      <c r="A219" s="17" t="s">
        <v>1782</v>
      </c>
      <c r="B219" s="17"/>
      <c r="C219" s="17" t="s">
        <v>3527</v>
      </c>
    </row>
    <row r="220" spans="1:3">
      <c r="A220" s="17" t="s">
        <v>1156</v>
      </c>
      <c r="B220" s="17"/>
      <c r="C220" s="17" t="s">
        <v>1337</v>
      </c>
    </row>
    <row r="221" spans="1:3">
      <c r="A221" s="17" t="s">
        <v>1157</v>
      </c>
      <c r="B221" s="17"/>
      <c r="C221" s="17" t="s">
        <v>1337</v>
      </c>
    </row>
    <row r="222" spans="1:3">
      <c r="A222" s="17" t="s">
        <v>1158</v>
      </c>
      <c r="B222" s="17"/>
      <c r="C222" s="17" t="s">
        <v>1337</v>
      </c>
    </row>
    <row r="223" spans="1:3">
      <c r="A223" s="17" t="s">
        <v>1159</v>
      </c>
      <c r="B223" s="17"/>
      <c r="C223" s="17" t="s">
        <v>1337</v>
      </c>
    </row>
    <row r="224" spans="1:3">
      <c r="A224" s="17" t="s">
        <v>1160</v>
      </c>
      <c r="B224" s="17"/>
      <c r="C224" s="17" t="s">
        <v>1337</v>
      </c>
    </row>
    <row r="225" spans="1:3">
      <c r="A225" s="17" t="s">
        <v>1161</v>
      </c>
      <c r="B225" s="17"/>
      <c r="C225" s="17" t="s">
        <v>1337</v>
      </c>
    </row>
    <row r="226" spans="1:3">
      <c r="A226" s="17" t="s">
        <v>1162</v>
      </c>
      <c r="B226" s="17"/>
      <c r="C226" s="17" t="s">
        <v>1337</v>
      </c>
    </row>
    <row r="227" spans="1:3">
      <c r="A227" s="17" t="s">
        <v>1163</v>
      </c>
      <c r="B227" s="17"/>
      <c r="C227" s="17" t="s">
        <v>1337</v>
      </c>
    </row>
    <row r="228" spans="1:3">
      <c r="A228" s="17" t="s">
        <v>11</v>
      </c>
      <c r="B228" s="17"/>
      <c r="C228" s="17" t="s">
        <v>1337</v>
      </c>
    </row>
    <row r="229" spans="1:3">
      <c r="A229" s="17" t="s">
        <v>12</v>
      </c>
      <c r="B229" s="17"/>
      <c r="C229" s="17" t="s">
        <v>1337</v>
      </c>
    </row>
    <row r="230" spans="1:3">
      <c r="A230" s="17" t="s">
        <v>13</v>
      </c>
      <c r="B230" s="17"/>
      <c r="C230" s="17" t="s">
        <v>1337</v>
      </c>
    </row>
    <row r="231" spans="1:3">
      <c r="A231" s="17" t="s">
        <v>1164</v>
      </c>
      <c r="B231" s="17"/>
      <c r="C231" s="17" t="s">
        <v>1337</v>
      </c>
    </row>
    <row r="232" spans="1:3">
      <c r="A232" s="17" t="s">
        <v>1165</v>
      </c>
      <c r="B232" s="17"/>
      <c r="C232" s="17" t="s">
        <v>1337</v>
      </c>
    </row>
    <row r="233" spans="1:3">
      <c r="A233" s="17" t="s">
        <v>1166</v>
      </c>
      <c r="B233" s="17"/>
      <c r="C233" s="17" t="s">
        <v>1337</v>
      </c>
    </row>
    <row r="234" spans="1:3">
      <c r="A234" s="17" t="s">
        <v>1167</v>
      </c>
      <c r="B234" s="17"/>
      <c r="C234" s="17" t="s">
        <v>1337</v>
      </c>
    </row>
    <row r="235" spans="1:3">
      <c r="A235" s="17" t="s">
        <v>1168</v>
      </c>
      <c r="B235" s="17"/>
      <c r="C235" s="17" t="s">
        <v>1337</v>
      </c>
    </row>
    <row r="236" spans="1:3">
      <c r="A236" s="17" t="s">
        <v>1169</v>
      </c>
      <c r="B236" s="17"/>
      <c r="C236" s="17" t="s">
        <v>1337</v>
      </c>
    </row>
    <row r="237" spans="1:3">
      <c r="A237" s="17" t="s">
        <v>1170</v>
      </c>
      <c r="B237" s="17"/>
      <c r="C237" s="17" t="s">
        <v>1337</v>
      </c>
    </row>
    <row r="238" spans="1:3">
      <c r="A238" s="17" t="s">
        <v>1171</v>
      </c>
      <c r="B238" s="17"/>
      <c r="C238" s="17" t="s">
        <v>1337</v>
      </c>
    </row>
    <row r="239" spans="1:3">
      <c r="A239" s="17" t="s">
        <v>1172</v>
      </c>
      <c r="B239" s="17"/>
      <c r="C239" s="17" t="s">
        <v>1337</v>
      </c>
    </row>
    <row r="240" spans="1:3">
      <c r="A240" s="17" t="s">
        <v>1173</v>
      </c>
      <c r="B240" s="17"/>
      <c r="C240" s="17" t="s">
        <v>1337</v>
      </c>
    </row>
    <row r="241" spans="1:3">
      <c r="A241" s="17" t="s">
        <v>1174</v>
      </c>
      <c r="B241" s="17"/>
      <c r="C241" s="17" t="s">
        <v>1337</v>
      </c>
    </row>
    <row r="242" spans="1:3">
      <c r="A242" s="17" t="s">
        <v>1175</v>
      </c>
      <c r="B242" s="17"/>
      <c r="C242" s="17" t="s">
        <v>1337</v>
      </c>
    </row>
    <row r="243" spans="1:3">
      <c r="A243" s="17" t="s">
        <v>1176</v>
      </c>
      <c r="B243" s="17"/>
      <c r="C243" s="17" t="s">
        <v>1337</v>
      </c>
    </row>
    <row r="244" spans="1:3">
      <c r="A244" s="17" t="s">
        <v>1177</v>
      </c>
      <c r="B244" s="17"/>
      <c r="C244" s="17" t="s">
        <v>1337</v>
      </c>
    </row>
    <row r="245" spans="1:3">
      <c r="A245" s="17" t="s">
        <v>1178</v>
      </c>
      <c r="B245" s="17"/>
      <c r="C245" s="17" t="s">
        <v>1337</v>
      </c>
    </row>
    <row r="246" spans="1:3">
      <c r="A246" s="17" t="s">
        <v>1179</v>
      </c>
      <c r="B246" s="17"/>
      <c r="C246" s="17" t="s">
        <v>1337</v>
      </c>
    </row>
    <row r="247" spans="1:3">
      <c r="A247" s="17" t="s">
        <v>1180</v>
      </c>
      <c r="B247" s="17"/>
      <c r="C247" s="17" t="s">
        <v>1337</v>
      </c>
    </row>
    <row r="248" spans="1:3">
      <c r="A248" s="17" t="s">
        <v>1183</v>
      </c>
      <c r="B248" s="17"/>
      <c r="C248" s="17" t="s">
        <v>1337</v>
      </c>
    </row>
    <row r="249" spans="1:3">
      <c r="A249" s="17" t="s">
        <v>1184</v>
      </c>
      <c r="B249" s="17"/>
      <c r="C249" s="17" t="s">
        <v>1337</v>
      </c>
    </row>
    <row r="250" spans="1:3">
      <c r="A250" s="17" t="s">
        <v>1185</v>
      </c>
      <c r="B250" s="17"/>
      <c r="C250" s="17" t="s">
        <v>1337</v>
      </c>
    </row>
    <row r="251" spans="1:3">
      <c r="A251" s="17" t="s">
        <v>1186</v>
      </c>
      <c r="B251" s="17"/>
      <c r="C251" s="17" t="s">
        <v>1337</v>
      </c>
    </row>
    <row r="252" spans="1:3">
      <c r="A252" s="17" t="s">
        <v>1187</v>
      </c>
      <c r="B252" s="17" t="s">
        <v>3721</v>
      </c>
      <c r="C252" s="17" t="s">
        <v>3677</v>
      </c>
    </row>
    <row r="253" spans="1:3">
      <c r="A253" s="17" t="s">
        <v>1192</v>
      </c>
      <c r="B253" s="17" t="s">
        <v>3722</v>
      </c>
      <c r="C253" s="17" t="s">
        <v>3677</v>
      </c>
    </row>
    <row r="254" spans="1:3">
      <c r="A254" s="17" t="s">
        <v>16</v>
      </c>
      <c r="B254" s="17"/>
      <c r="C254" s="17" t="s">
        <v>1337</v>
      </c>
    </row>
    <row r="255" spans="1:3">
      <c r="A255" s="17" t="s">
        <v>17</v>
      </c>
      <c r="B255" s="17"/>
      <c r="C255" s="17" t="s">
        <v>1337</v>
      </c>
    </row>
    <row r="256" spans="1:3">
      <c r="A256" s="17" t="s">
        <v>1348</v>
      </c>
      <c r="B256" s="17"/>
      <c r="C256" s="17" t="s">
        <v>1337</v>
      </c>
    </row>
    <row r="257" spans="1:3">
      <c r="A257" s="17" t="s">
        <v>1349</v>
      </c>
      <c r="B257" s="17"/>
      <c r="C257" s="17" t="s">
        <v>1337</v>
      </c>
    </row>
    <row r="258" spans="1:3">
      <c r="A258" s="17" t="s">
        <v>1350</v>
      </c>
      <c r="B258" s="17"/>
      <c r="C258" s="17" t="s">
        <v>1337</v>
      </c>
    </row>
    <row r="259" spans="1:3">
      <c r="A259" s="17" t="s">
        <v>1351</v>
      </c>
      <c r="B259" s="17"/>
      <c r="C259" s="17" t="s">
        <v>1337</v>
      </c>
    </row>
    <row r="260" spans="1:3">
      <c r="A260" s="17" t="s">
        <v>1352</v>
      </c>
      <c r="B260" s="17"/>
      <c r="C260" s="17" t="s">
        <v>1337</v>
      </c>
    </row>
    <row r="261" spans="1:3">
      <c r="A261" s="17" t="s">
        <v>1353</v>
      </c>
      <c r="B261" s="17"/>
      <c r="C261" s="17" t="s">
        <v>1337</v>
      </c>
    </row>
    <row r="262" spans="1:3">
      <c r="A262" s="17" t="s">
        <v>1354</v>
      </c>
      <c r="B262" s="17"/>
      <c r="C262" s="17" t="s">
        <v>1337</v>
      </c>
    </row>
    <row r="263" spans="1:3">
      <c r="A263" s="17" t="s">
        <v>1355</v>
      </c>
      <c r="B263" s="17"/>
      <c r="C263" s="17" t="s">
        <v>1337</v>
      </c>
    </row>
    <row r="264" spans="1:3">
      <c r="A264" s="17" t="s">
        <v>1356</v>
      </c>
      <c r="B264" s="17"/>
      <c r="C264" s="17" t="s">
        <v>1337</v>
      </c>
    </row>
    <row r="265" spans="1:3">
      <c r="A265" s="17" t="s">
        <v>1357</v>
      </c>
      <c r="B265" s="17"/>
      <c r="C265" s="17" t="s">
        <v>1337</v>
      </c>
    </row>
    <row r="266" spans="1:3">
      <c r="A266" s="17" t="s">
        <v>1358</v>
      </c>
      <c r="B266" s="17"/>
      <c r="C266" s="17" t="s">
        <v>1337</v>
      </c>
    </row>
    <row r="267" spans="1:3">
      <c r="A267" s="17" t="s">
        <v>1359</v>
      </c>
      <c r="B267" s="17"/>
      <c r="C267" s="17" t="s">
        <v>1337</v>
      </c>
    </row>
    <row r="268" spans="1:3">
      <c r="A268" s="17" t="s">
        <v>1360</v>
      </c>
      <c r="B268" s="17"/>
      <c r="C268" s="17" t="s">
        <v>1337</v>
      </c>
    </row>
    <row r="269" spans="1:3">
      <c r="A269" s="17" t="s">
        <v>1361</v>
      </c>
      <c r="B269" s="17"/>
      <c r="C269" s="17" t="s">
        <v>1337</v>
      </c>
    </row>
    <row r="270" spans="1:3">
      <c r="A270" s="17" t="s">
        <v>1362</v>
      </c>
      <c r="B270" s="17"/>
      <c r="C270" s="17" t="s">
        <v>1337</v>
      </c>
    </row>
    <row r="271" spans="1:3">
      <c r="A271" s="17" t="s">
        <v>1363</v>
      </c>
      <c r="B271" s="17"/>
      <c r="C271" s="17" t="s">
        <v>1337</v>
      </c>
    </row>
    <row r="272" spans="1:3">
      <c r="A272" s="17" t="s">
        <v>1364</v>
      </c>
      <c r="B272" s="17"/>
      <c r="C272" s="17" t="s">
        <v>1337</v>
      </c>
    </row>
    <row r="273" spans="1:3">
      <c r="A273" s="17" t="s">
        <v>1365</v>
      </c>
      <c r="B273" s="17"/>
      <c r="C273" s="17" t="s">
        <v>1337</v>
      </c>
    </row>
    <row r="274" spans="1:3">
      <c r="A274" s="17" t="s">
        <v>1366</v>
      </c>
      <c r="B274" s="17"/>
      <c r="C274" s="17" t="s">
        <v>1337</v>
      </c>
    </row>
    <row r="275" spans="1:3">
      <c r="A275" s="17" t="s">
        <v>1367</v>
      </c>
      <c r="B275" s="17"/>
      <c r="C275" s="17" t="s">
        <v>1337</v>
      </c>
    </row>
    <row r="276" spans="1:3">
      <c r="A276" s="17" t="s">
        <v>1368</v>
      </c>
      <c r="B276" s="17"/>
      <c r="C276" s="17" t="s">
        <v>1337</v>
      </c>
    </row>
    <row r="277" spans="1:3">
      <c r="A277" s="17" t="s">
        <v>1369</v>
      </c>
      <c r="B277" s="17"/>
      <c r="C277" s="17" t="s">
        <v>1337</v>
      </c>
    </row>
    <row r="278" spans="1:3">
      <c r="A278" s="17" t="s">
        <v>1370</v>
      </c>
      <c r="B278" s="17"/>
      <c r="C278" s="17" t="s">
        <v>1337</v>
      </c>
    </row>
    <row r="279" spans="1:3">
      <c r="A279" s="17" t="s">
        <v>1371</v>
      </c>
      <c r="B279" s="17"/>
      <c r="C279" s="17" t="s">
        <v>1337</v>
      </c>
    </row>
    <row r="280" spans="1:3">
      <c r="A280" s="17" t="s">
        <v>1372</v>
      </c>
      <c r="B280" s="17"/>
      <c r="C280" s="17" t="s">
        <v>1337</v>
      </c>
    </row>
    <row r="281" spans="1:3">
      <c r="A281" s="17" t="s">
        <v>1373</v>
      </c>
      <c r="B281" s="17"/>
      <c r="C281" s="17" t="s">
        <v>1337</v>
      </c>
    </row>
    <row r="282" spans="1:3">
      <c r="A282" s="17" t="s">
        <v>1376</v>
      </c>
      <c r="B282" s="17"/>
      <c r="C282" s="17" t="s">
        <v>1337</v>
      </c>
    </row>
    <row r="283" spans="1:3">
      <c r="A283" s="17" t="s">
        <v>1377</v>
      </c>
      <c r="B283" s="17"/>
      <c r="C283" s="17" t="s">
        <v>1337</v>
      </c>
    </row>
    <row r="284" spans="1:3">
      <c r="A284" s="17" t="s">
        <v>1378</v>
      </c>
      <c r="B284" s="17"/>
      <c r="C284" s="17" t="s">
        <v>1337</v>
      </c>
    </row>
    <row r="285" spans="1:3">
      <c r="A285" s="17" t="s">
        <v>1379</v>
      </c>
      <c r="B285" s="17"/>
      <c r="C285" s="17" t="s">
        <v>1337</v>
      </c>
    </row>
    <row r="286" spans="1:3">
      <c r="A286" s="17" t="s">
        <v>1380</v>
      </c>
      <c r="B286" s="17"/>
      <c r="C286" s="17" t="s">
        <v>1337</v>
      </c>
    </row>
    <row r="287" spans="1:3">
      <c r="A287" s="17" t="s">
        <v>1381</v>
      </c>
      <c r="B287" s="17"/>
      <c r="C287" s="17" t="s">
        <v>1337</v>
      </c>
    </row>
    <row r="288" spans="1:3">
      <c r="A288" s="17" t="s">
        <v>1382</v>
      </c>
      <c r="B288" s="17"/>
      <c r="C288" s="17" t="s">
        <v>1337</v>
      </c>
    </row>
    <row r="289" spans="1:3">
      <c r="A289" s="17" t="s">
        <v>1383</v>
      </c>
      <c r="B289" s="17"/>
      <c r="C289" s="17" t="s">
        <v>1337</v>
      </c>
    </row>
    <row r="290" spans="1:3">
      <c r="A290" s="17" t="s">
        <v>1384</v>
      </c>
      <c r="B290" s="17"/>
      <c r="C290" s="17" t="s">
        <v>1337</v>
      </c>
    </row>
    <row r="291" spans="1:3">
      <c r="A291" s="17" t="s">
        <v>1385</v>
      </c>
      <c r="B291" s="17"/>
      <c r="C291" s="17" t="s">
        <v>1337</v>
      </c>
    </row>
    <row r="292" spans="1:3">
      <c r="A292" s="17" t="s">
        <v>1386</v>
      </c>
      <c r="B292" s="17"/>
      <c r="C292" s="17" t="s">
        <v>1337</v>
      </c>
    </row>
    <row r="293" spans="1:3">
      <c r="A293" s="17" t="s">
        <v>1389</v>
      </c>
      <c r="B293" s="17"/>
      <c r="C293" s="17" t="s">
        <v>1337</v>
      </c>
    </row>
    <row r="294" spans="1:3">
      <c r="A294" s="17" t="s">
        <v>1390</v>
      </c>
      <c r="B294" s="17"/>
      <c r="C294" s="17" t="s">
        <v>1337</v>
      </c>
    </row>
    <row r="295" spans="1:3">
      <c r="A295" s="17" t="s">
        <v>1391</v>
      </c>
      <c r="B295" s="17"/>
      <c r="C295" s="17" t="s">
        <v>1337</v>
      </c>
    </row>
    <row r="296" spans="1:3">
      <c r="A296" s="17" t="s">
        <v>1392</v>
      </c>
      <c r="B296" s="17"/>
      <c r="C296" s="17" t="s">
        <v>1337</v>
      </c>
    </row>
    <row r="297" spans="1:3">
      <c r="A297" s="17" t="s">
        <v>1051</v>
      </c>
      <c r="B297" s="17" t="s">
        <v>3723</v>
      </c>
      <c r="C297" s="17" t="s">
        <v>3677</v>
      </c>
    </row>
    <row r="298" spans="1:3">
      <c r="A298" s="17" t="s">
        <v>1599</v>
      </c>
      <c r="B298" s="17"/>
      <c r="C298" s="17" t="s">
        <v>1337</v>
      </c>
    </row>
    <row r="299" spans="1:3">
      <c r="A299" s="17" t="s">
        <v>1626</v>
      </c>
      <c r="B299" s="17"/>
      <c r="C299" s="17" t="s">
        <v>1867</v>
      </c>
    </row>
    <row r="300" spans="1:3">
      <c r="A300" s="17" t="s">
        <v>1395</v>
      </c>
      <c r="B300" s="17"/>
      <c r="C300" s="17" t="s">
        <v>1337</v>
      </c>
    </row>
    <row r="301" spans="1:3">
      <c r="A301" s="17" t="s">
        <v>1396</v>
      </c>
      <c r="B301" s="17"/>
      <c r="C301" s="17" t="s">
        <v>1337</v>
      </c>
    </row>
    <row r="302" spans="1:3">
      <c r="A302" s="17" t="s">
        <v>1397</v>
      </c>
      <c r="B302" s="17"/>
      <c r="C302" s="17" t="s">
        <v>1337</v>
      </c>
    </row>
    <row r="303" spans="1:3">
      <c r="A303" s="17" t="s">
        <v>1398</v>
      </c>
      <c r="B303" s="17"/>
      <c r="C303" s="17" t="s">
        <v>1337</v>
      </c>
    </row>
    <row r="304" spans="1:3">
      <c r="A304" s="17" t="s">
        <v>1399</v>
      </c>
      <c r="B304" s="17" t="s">
        <v>3724</v>
      </c>
      <c r="C304" s="17" t="s">
        <v>3677</v>
      </c>
    </row>
    <row r="305" spans="1:3">
      <c r="A305" s="17" t="s">
        <v>1402</v>
      </c>
      <c r="B305" s="17"/>
      <c r="C305" s="17" t="s">
        <v>1337</v>
      </c>
    </row>
    <row r="306" spans="1:3">
      <c r="A306" s="17" t="s">
        <v>1403</v>
      </c>
      <c r="B306" s="17"/>
      <c r="C306" s="17" t="s">
        <v>1337</v>
      </c>
    </row>
    <row r="307" spans="1:3">
      <c r="A307" s="17" t="s">
        <v>1404</v>
      </c>
      <c r="B307" s="17"/>
      <c r="C307" s="17" t="s">
        <v>1337</v>
      </c>
    </row>
    <row r="308" spans="1:3">
      <c r="A308" s="17" t="s">
        <v>1405</v>
      </c>
      <c r="B308" s="17"/>
      <c r="C308" s="17" t="s">
        <v>1337</v>
      </c>
    </row>
    <row r="309" spans="1:3">
      <c r="A309" s="17" t="s">
        <v>1406</v>
      </c>
      <c r="B309" s="17" t="s">
        <v>3725</v>
      </c>
      <c r="C309" s="17" t="s">
        <v>3677</v>
      </c>
    </row>
    <row r="310" spans="1:3">
      <c r="A310" s="17" t="s">
        <v>916</v>
      </c>
      <c r="B310" s="17" t="s">
        <v>3726</v>
      </c>
      <c r="C310" s="17" t="s">
        <v>3677</v>
      </c>
    </row>
    <row r="311" spans="1:3">
      <c r="A311" s="17" t="s">
        <v>1407</v>
      </c>
      <c r="B311" s="17"/>
      <c r="C311" s="17" t="s">
        <v>1337</v>
      </c>
    </row>
    <row r="312" spans="1:3">
      <c r="A312" s="17" t="s">
        <v>1409</v>
      </c>
      <c r="B312" s="17" t="s">
        <v>3727</v>
      </c>
      <c r="C312" s="17" t="s">
        <v>3677</v>
      </c>
    </row>
    <row r="313" spans="1:3">
      <c r="A313" s="17" t="s">
        <v>1410</v>
      </c>
      <c r="B313" s="17" t="s">
        <v>3728</v>
      </c>
      <c r="C313" s="17" t="s">
        <v>3677</v>
      </c>
    </row>
    <row r="314" spans="1:3">
      <c r="A314" s="17" t="s">
        <v>1411</v>
      </c>
      <c r="B314" s="17" t="s">
        <v>3729</v>
      </c>
      <c r="C314" s="17" t="s">
        <v>3677</v>
      </c>
    </row>
    <row r="315" spans="1:3">
      <c r="A315" s="17" t="s">
        <v>1413</v>
      </c>
      <c r="B315" s="17" t="s">
        <v>3730</v>
      </c>
      <c r="C315" s="17" t="s">
        <v>3677</v>
      </c>
    </row>
    <row r="316" spans="1:3">
      <c r="A316" s="17" t="s">
        <v>1415</v>
      </c>
      <c r="B316" s="17"/>
      <c r="C316" s="17" t="s">
        <v>1337</v>
      </c>
    </row>
    <row r="317" spans="1:3">
      <c r="A317" s="17" t="s">
        <v>1416</v>
      </c>
      <c r="B317" s="17"/>
      <c r="C317" s="17" t="s">
        <v>1337</v>
      </c>
    </row>
    <row r="318" spans="1:3">
      <c r="A318" s="17" t="s">
        <v>1417</v>
      </c>
      <c r="B318" s="17"/>
      <c r="C318" s="17" t="s">
        <v>1337</v>
      </c>
    </row>
    <row r="319" spans="1:3">
      <c r="A319" s="17" t="s">
        <v>1429</v>
      </c>
      <c r="B319" s="17"/>
      <c r="C319" s="17" t="s">
        <v>1337</v>
      </c>
    </row>
    <row r="320" spans="1:3">
      <c r="A320" s="17" t="s">
        <v>1450</v>
      </c>
      <c r="B320" s="17"/>
      <c r="C320" s="17" t="s">
        <v>1337</v>
      </c>
    </row>
    <row r="321" spans="1:3">
      <c r="A321" s="17" t="s">
        <v>1451</v>
      </c>
      <c r="B321" s="17"/>
      <c r="C321" s="17" t="s">
        <v>1337</v>
      </c>
    </row>
    <row r="322" spans="1:3">
      <c r="A322" s="17" t="s">
        <v>1627</v>
      </c>
      <c r="B322" s="17"/>
      <c r="C322" s="17" t="s">
        <v>1867</v>
      </c>
    </row>
    <row r="323" spans="1:3">
      <c r="A323" s="17" t="s">
        <v>1452</v>
      </c>
      <c r="B323" s="17"/>
      <c r="C323" s="17" t="s">
        <v>1337</v>
      </c>
    </row>
    <row r="324" spans="1:3">
      <c r="A324" s="17" t="s">
        <v>1453</v>
      </c>
      <c r="B324" s="17"/>
      <c r="C324" s="17" t="s">
        <v>1337</v>
      </c>
    </row>
    <row r="325" spans="1:3">
      <c r="A325" s="17" t="s">
        <v>1454</v>
      </c>
      <c r="B325" s="17"/>
      <c r="C325" s="17" t="s">
        <v>1337</v>
      </c>
    </row>
    <row r="326" spans="1:3">
      <c r="A326" s="17" t="s">
        <v>1455</v>
      </c>
      <c r="B326" s="17"/>
      <c r="C326" s="17" t="s">
        <v>1337</v>
      </c>
    </row>
    <row r="327" spans="1:3">
      <c r="A327" s="17" t="s">
        <v>1456</v>
      </c>
      <c r="B327" s="17"/>
      <c r="C327" s="17" t="s">
        <v>1337</v>
      </c>
    </row>
    <row r="328" spans="1:3">
      <c r="A328" s="17" t="s">
        <v>1457</v>
      </c>
      <c r="B328" s="17"/>
      <c r="C328" s="17" t="s">
        <v>1337</v>
      </c>
    </row>
    <row r="329" spans="1:3">
      <c r="A329" s="17" t="s">
        <v>1458</v>
      </c>
      <c r="B329" s="17"/>
      <c r="C329" s="17" t="s">
        <v>1337</v>
      </c>
    </row>
    <row r="330" spans="1:3">
      <c r="A330" s="17" t="s">
        <v>1459</v>
      </c>
      <c r="B330" s="17"/>
      <c r="C330" s="17" t="s">
        <v>1337</v>
      </c>
    </row>
    <row r="331" spans="1:3">
      <c r="A331" s="17" t="s">
        <v>1460</v>
      </c>
      <c r="B331" s="17"/>
      <c r="C331" s="17" t="s">
        <v>1337</v>
      </c>
    </row>
    <row r="332" spans="1:3">
      <c r="A332" s="17" t="s">
        <v>1461</v>
      </c>
      <c r="B332" s="17"/>
      <c r="C332" s="17" t="s">
        <v>1337</v>
      </c>
    </row>
    <row r="333" spans="1:3">
      <c r="A333" s="17" t="s">
        <v>1462</v>
      </c>
      <c r="B333" s="17"/>
      <c r="C333" s="17" t="s">
        <v>1337</v>
      </c>
    </row>
    <row r="334" spans="1:3">
      <c r="A334" s="17" t="s">
        <v>1463</v>
      </c>
      <c r="B334" s="17"/>
      <c r="C334" s="17" t="s">
        <v>1337</v>
      </c>
    </row>
    <row r="335" spans="1:3">
      <c r="A335" s="17" t="s">
        <v>1464</v>
      </c>
      <c r="B335" s="17"/>
      <c r="C335" s="17" t="s">
        <v>1337</v>
      </c>
    </row>
    <row r="336" spans="1:3">
      <c r="A336" s="17" t="s">
        <v>1465</v>
      </c>
      <c r="B336" s="17"/>
      <c r="C336" s="17" t="s">
        <v>1337</v>
      </c>
    </row>
    <row r="337" spans="1:3">
      <c r="A337" s="17" t="s">
        <v>1466</v>
      </c>
      <c r="B337" s="17"/>
      <c r="C337" s="17" t="s">
        <v>1337</v>
      </c>
    </row>
    <row r="338" spans="1:3">
      <c r="A338" s="17" t="s">
        <v>1467</v>
      </c>
      <c r="B338" s="17"/>
      <c r="C338" s="17" t="s">
        <v>1337</v>
      </c>
    </row>
    <row r="339" spans="1:3">
      <c r="A339" s="17" t="s">
        <v>1468</v>
      </c>
      <c r="B339" s="17"/>
      <c r="C339" s="17" t="s">
        <v>1337</v>
      </c>
    </row>
    <row r="340" spans="1:3">
      <c r="A340" s="17" t="s">
        <v>1469</v>
      </c>
      <c r="B340" s="17"/>
      <c r="C340" s="17" t="s">
        <v>1337</v>
      </c>
    </row>
    <row r="341" spans="1:3">
      <c r="A341" s="17" t="s">
        <v>1470</v>
      </c>
      <c r="B341" s="17"/>
      <c r="C341" s="17" t="s">
        <v>1337</v>
      </c>
    </row>
    <row r="342" spans="1:3">
      <c r="A342" s="17" t="s">
        <v>1471</v>
      </c>
      <c r="B342" s="17"/>
      <c r="C342" s="17" t="s">
        <v>1337</v>
      </c>
    </row>
    <row r="343" spans="1:3">
      <c r="A343" s="17" t="s">
        <v>1472</v>
      </c>
      <c r="B343" s="17"/>
      <c r="C343" s="17" t="s">
        <v>1337</v>
      </c>
    </row>
    <row r="344" spans="1:3">
      <c r="A344" s="17" t="s">
        <v>1473</v>
      </c>
      <c r="B344" s="17"/>
      <c r="C344" s="17" t="s">
        <v>1337</v>
      </c>
    </row>
    <row r="345" spans="1:3">
      <c r="A345" s="17" t="s">
        <v>1474</v>
      </c>
      <c r="B345" s="17"/>
      <c r="C345" s="17" t="s">
        <v>1337</v>
      </c>
    </row>
    <row r="346" spans="1:3">
      <c r="A346" s="17" t="s">
        <v>1475</v>
      </c>
      <c r="B346" s="17"/>
      <c r="C346" s="17" t="s">
        <v>1337</v>
      </c>
    </row>
    <row r="347" spans="1:3">
      <c r="A347" s="17" t="s">
        <v>1476</v>
      </c>
      <c r="B347" s="17"/>
      <c r="C347" s="17" t="s">
        <v>1337</v>
      </c>
    </row>
    <row r="348" spans="1:3">
      <c r="A348" s="17" t="s">
        <v>1477</v>
      </c>
      <c r="B348" s="17"/>
      <c r="C348" s="17" t="s">
        <v>1337</v>
      </c>
    </row>
    <row r="349" spans="1:3">
      <c r="A349" s="17" t="s">
        <v>1075</v>
      </c>
      <c r="B349" s="17"/>
      <c r="C349" s="17" t="s">
        <v>1337</v>
      </c>
    </row>
    <row r="350" spans="1:3">
      <c r="A350" s="17" t="s">
        <v>1121</v>
      </c>
      <c r="B350" s="17"/>
      <c r="C350" s="17" t="s">
        <v>1337</v>
      </c>
    </row>
    <row r="351" spans="1:3">
      <c r="A351" s="17" t="s">
        <v>1077</v>
      </c>
      <c r="B351" s="17"/>
      <c r="C351" s="17" t="s">
        <v>1337</v>
      </c>
    </row>
    <row r="352" spans="1:3">
      <c r="A352" s="17" t="s">
        <v>1079</v>
      </c>
      <c r="B352" s="17"/>
      <c r="C352" s="17" t="s">
        <v>1337</v>
      </c>
    </row>
    <row r="353" spans="1:3">
      <c r="A353" s="17" t="s">
        <v>1080</v>
      </c>
      <c r="B353" s="17"/>
      <c r="C353" s="17" t="s">
        <v>1337</v>
      </c>
    </row>
    <row r="354" spans="1:3">
      <c r="A354" s="17" t="s">
        <v>1081</v>
      </c>
      <c r="B354" s="17"/>
      <c r="C354" s="17" t="s">
        <v>1337</v>
      </c>
    </row>
    <row r="355" spans="1:3">
      <c r="A355" s="17" t="s">
        <v>1082</v>
      </c>
      <c r="B355" s="17"/>
      <c r="C355" s="17" t="s">
        <v>1337</v>
      </c>
    </row>
    <row r="356" spans="1:3">
      <c r="A356" s="17" t="s">
        <v>1083</v>
      </c>
      <c r="B356" s="17"/>
      <c r="C356" s="17" t="s">
        <v>1337</v>
      </c>
    </row>
    <row r="357" spans="1:3">
      <c r="A357" s="17" t="s">
        <v>1084</v>
      </c>
      <c r="B357" s="17"/>
      <c r="C357" s="17" t="s">
        <v>1337</v>
      </c>
    </row>
    <row r="358" spans="1:3">
      <c r="A358" s="17" t="s">
        <v>1478</v>
      </c>
      <c r="B358" s="17" t="s">
        <v>3731</v>
      </c>
      <c r="C358" s="17" t="s">
        <v>3677</v>
      </c>
    </row>
    <row r="359" spans="1:3">
      <c r="A359" s="17" t="s">
        <v>1479</v>
      </c>
      <c r="B359" s="17" t="s">
        <v>3732</v>
      </c>
      <c r="C359" s="17" t="s">
        <v>3677</v>
      </c>
    </row>
    <row r="360" spans="1:3">
      <c r="A360" s="17" t="s">
        <v>1480</v>
      </c>
      <c r="B360" s="17" t="s">
        <v>3733</v>
      </c>
      <c r="C360" s="17" t="s">
        <v>3677</v>
      </c>
    </row>
    <row r="361" spans="1:3">
      <c r="A361" s="17" t="s">
        <v>75</v>
      </c>
      <c r="B361" s="17" t="s">
        <v>3734</v>
      </c>
      <c r="C361" s="17" t="s">
        <v>3677</v>
      </c>
    </row>
    <row r="362" spans="1:3">
      <c r="A362" s="17" t="s">
        <v>1482</v>
      </c>
      <c r="B362" s="17" t="s">
        <v>3735</v>
      </c>
      <c r="C362" s="17" t="s">
        <v>3677</v>
      </c>
    </row>
    <row r="363" spans="1:3">
      <c r="A363" s="17" t="s">
        <v>1483</v>
      </c>
      <c r="B363" s="17" t="s">
        <v>3736</v>
      </c>
      <c r="C363" s="17" t="s">
        <v>3677</v>
      </c>
    </row>
    <row r="364" spans="1:3">
      <c r="A364" s="17" t="s">
        <v>1484</v>
      </c>
      <c r="B364" s="17" t="s">
        <v>3737</v>
      </c>
      <c r="C364" s="17" t="s">
        <v>3677</v>
      </c>
    </row>
    <row r="365" spans="1:3">
      <c r="A365" s="17" t="s">
        <v>1783</v>
      </c>
      <c r="B365" s="17"/>
      <c r="C365" s="17" t="s">
        <v>3527</v>
      </c>
    </row>
    <row r="366" spans="1:3">
      <c r="A366" s="17" t="s">
        <v>72</v>
      </c>
      <c r="B366" s="17" t="s">
        <v>3738</v>
      </c>
      <c r="C366" s="17" t="s">
        <v>3677</v>
      </c>
    </row>
    <row r="367" spans="1:3">
      <c r="A367" s="17" t="s">
        <v>1485</v>
      </c>
      <c r="B367" s="17"/>
      <c r="C367" s="17" t="s">
        <v>1337</v>
      </c>
    </row>
    <row r="368" spans="1:3">
      <c r="A368" s="17" t="s">
        <v>1486</v>
      </c>
      <c r="B368" s="17"/>
      <c r="C368" s="17" t="s">
        <v>1337</v>
      </c>
    </row>
    <row r="369" spans="1:3">
      <c r="A369" s="17" t="s">
        <v>1487</v>
      </c>
      <c r="B369" s="17"/>
      <c r="C369" s="17" t="s">
        <v>1337</v>
      </c>
    </row>
    <row r="370" spans="1:3">
      <c r="A370" s="17" t="s">
        <v>1488</v>
      </c>
      <c r="B370" s="17"/>
      <c r="C370" s="17" t="s">
        <v>1337</v>
      </c>
    </row>
    <row r="371" spans="1:3">
      <c r="A371" s="17" t="s">
        <v>1489</v>
      </c>
      <c r="B371" s="17"/>
      <c r="C371" s="17" t="s">
        <v>1337</v>
      </c>
    </row>
    <row r="372" spans="1:3">
      <c r="A372" s="17" t="s">
        <v>1490</v>
      </c>
      <c r="B372" s="17"/>
      <c r="C372" s="17" t="s">
        <v>1337</v>
      </c>
    </row>
    <row r="373" spans="1:3">
      <c r="A373" s="17" t="s">
        <v>1491</v>
      </c>
      <c r="B373" s="17"/>
      <c r="C373" s="17" t="s">
        <v>1337</v>
      </c>
    </row>
    <row r="374" spans="1:3">
      <c r="A374" s="17" t="s">
        <v>1492</v>
      </c>
      <c r="B374" s="17"/>
      <c r="C374" s="17" t="s">
        <v>1337</v>
      </c>
    </row>
    <row r="375" spans="1:3">
      <c r="A375" s="17" t="s">
        <v>1493</v>
      </c>
      <c r="B375" s="17"/>
      <c r="C375" s="17" t="s">
        <v>1337</v>
      </c>
    </row>
    <row r="376" spans="1:3">
      <c r="A376" s="17" t="s">
        <v>1494</v>
      </c>
      <c r="B376" s="17"/>
      <c r="C376" s="17" t="s">
        <v>1337</v>
      </c>
    </row>
    <row r="377" spans="1:3">
      <c r="A377" s="17" t="s">
        <v>1495</v>
      </c>
      <c r="B377" s="17"/>
      <c r="C377" s="17" t="s">
        <v>1337</v>
      </c>
    </row>
    <row r="378" spans="1:3">
      <c r="A378" s="17" t="s">
        <v>1496</v>
      </c>
      <c r="B378" s="17"/>
      <c r="C378" s="17" t="s">
        <v>1337</v>
      </c>
    </row>
    <row r="379" spans="1:3">
      <c r="A379" s="17" t="s">
        <v>1497</v>
      </c>
      <c r="B379" s="17"/>
      <c r="C379" s="17" t="s">
        <v>1337</v>
      </c>
    </row>
    <row r="380" spans="1:3">
      <c r="A380" s="17" t="s">
        <v>1498</v>
      </c>
      <c r="B380" s="17"/>
      <c r="C380" s="17" t="s">
        <v>1337</v>
      </c>
    </row>
    <row r="381" spans="1:3">
      <c r="A381" s="17" t="s">
        <v>1499</v>
      </c>
      <c r="B381" s="17"/>
      <c r="C381" s="17" t="s">
        <v>1337</v>
      </c>
    </row>
    <row r="382" spans="1:3">
      <c r="A382" s="17" t="s">
        <v>1500</v>
      </c>
      <c r="B382" s="17"/>
      <c r="C382" s="17" t="s">
        <v>1337</v>
      </c>
    </row>
    <row r="383" spans="1:3">
      <c r="A383" s="17" t="s">
        <v>1501</v>
      </c>
      <c r="B383" s="17"/>
      <c r="C383" s="17" t="s">
        <v>1337</v>
      </c>
    </row>
    <row r="384" spans="1:3">
      <c r="A384" s="17" t="s">
        <v>1502</v>
      </c>
      <c r="B384" s="17"/>
      <c r="C384" s="17" t="s">
        <v>1337</v>
      </c>
    </row>
    <row r="385" spans="1:3">
      <c r="A385" s="17" t="s">
        <v>1503</v>
      </c>
      <c r="B385" s="17"/>
      <c r="C385" s="17" t="s">
        <v>1337</v>
      </c>
    </row>
    <row r="386" spans="1:3">
      <c r="A386" s="17" t="s">
        <v>1504</v>
      </c>
      <c r="B386" s="17"/>
      <c r="C386" s="17" t="s">
        <v>1337</v>
      </c>
    </row>
    <row r="387" spans="1:3">
      <c r="A387" s="17" t="s">
        <v>15</v>
      </c>
      <c r="B387" s="17"/>
      <c r="C387" s="17" t="s">
        <v>1337</v>
      </c>
    </row>
    <row r="388" spans="1:3">
      <c r="A388" s="17" t="s">
        <v>71</v>
      </c>
      <c r="B388" s="17" t="s">
        <v>3739</v>
      </c>
      <c r="C388" s="17" t="s">
        <v>3677</v>
      </c>
    </row>
    <row r="389" spans="1:3">
      <c r="A389" s="17" t="s">
        <v>1628</v>
      </c>
      <c r="B389" s="17"/>
      <c r="C389" s="17" t="s">
        <v>1867</v>
      </c>
    </row>
    <row r="390" spans="1:3">
      <c r="A390" s="17" t="s">
        <v>1629</v>
      </c>
      <c r="B390" s="17"/>
      <c r="C390" s="17" t="s">
        <v>1867</v>
      </c>
    </row>
    <row r="391" spans="1:3">
      <c r="A391" s="17" t="s">
        <v>1630</v>
      </c>
      <c r="B391" s="17"/>
      <c r="C391" s="17" t="s">
        <v>1867</v>
      </c>
    </row>
    <row r="392" spans="1:3">
      <c r="A392" s="17" t="s">
        <v>1505</v>
      </c>
      <c r="B392" s="17"/>
      <c r="C392" s="17" t="s">
        <v>1337</v>
      </c>
    </row>
    <row r="393" spans="1:3">
      <c r="A393" s="17" t="s">
        <v>1506</v>
      </c>
      <c r="B393" s="17"/>
      <c r="C393" s="17" t="s">
        <v>1337</v>
      </c>
    </row>
    <row r="394" spans="1:3">
      <c r="A394" s="17" t="s">
        <v>1507</v>
      </c>
      <c r="B394" s="17"/>
      <c r="C394" s="17" t="s">
        <v>1337</v>
      </c>
    </row>
    <row r="395" spans="1:3">
      <c r="A395" s="17" t="s">
        <v>1508</v>
      </c>
      <c r="B395" s="17"/>
      <c r="C395" s="17" t="s">
        <v>1337</v>
      </c>
    </row>
    <row r="396" spans="1:3">
      <c r="A396" s="17" t="s">
        <v>1509</v>
      </c>
      <c r="B396" s="17"/>
      <c r="C396" s="17" t="s">
        <v>1337</v>
      </c>
    </row>
    <row r="397" spans="1:3">
      <c r="A397" s="17" t="s">
        <v>1510</v>
      </c>
      <c r="B397" s="17"/>
      <c r="C397" s="17" t="s">
        <v>1337</v>
      </c>
    </row>
    <row r="398" spans="1:3">
      <c r="A398" s="17" t="s">
        <v>1511</v>
      </c>
      <c r="B398" s="17"/>
      <c r="C398" s="17" t="s">
        <v>1337</v>
      </c>
    </row>
    <row r="399" spans="1:3">
      <c r="A399" s="17" t="s">
        <v>1512</v>
      </c>
      <c r="B399" s="17"/>
      <c r="C399" s="17" t="s">
        <v>1337</v>
      </c>
    </row>
    <row r="400" spans="1:3">
      <c r="A400" s="17" t="s">
        <v>1513</v>
      </c>
      <c r="B400" s="17"/>
      <c r="C400" s="17" t="s">
        <v>1337</v>
      </c>
    </row>
    <row r="401" spans="1:3">
      <c r="A401" s="17" t="s">
        <v>1514</v>
      </c>
      <c r="B401" s="17"/>
      <c r="C401" s="17" t="s">
        <v>1337</v>
      </c>
    </row>
    <row r="402" spans="1:3">
      <c r="A402" s="17" t="s">
        <v>1515</v>
      </c>
      <c r="B402" s="17"/>
      <c r="C402" s="17" t="s">
        <v>1337</v>
      </c>
    </row>
    <row r="403" spans="1:3">
      <c r="A403" s="17" t="s">
        <v>1516</v>
      </c>
      <c r="B403" s="17"/>
      <c r="C403" s="17" t="s">
        <v>1337</v>
      </c>
    </row>
    <row r="404" spans="1:3">
      <c r="A404" s="17" t="s">
        <v>1517</v>
      </c>
      <c r="B404" s="17"/>
      <c r="C404" s="17" t="s">
        <v>1337</v>
      </c>
    </row>
    <row r="405" spans="1:3">
      <c r="A405" s="17" t="s">
        <v>1518</v>
      </c>
      <c r="B405" s="17"/>
      <c r="C405" s="17" t="s">
        <v>1337</v>
      </c>
    </row>
    <row r="406" spans="1:3">
      <c r="A406" s="17" t="s">
        <v>1519</v>
      </c>
      <c r="B406" s="17"/>
      <c r="C406" s="17" t="s">
        <v>1337</v>
      </c>
    </row>
    <row r="407" spans="1:3">
      <c r="A407" s="17" t="s">
        <v>1520</v>
      </c>
      <c r="B407" s="17"/>
      <c r="C407" s="17" t="s">
        <v>1337</v>
      </c>
    </row>
    <row r="408" spans="1:3">
      <c r="A408" s="17" t="s">
        <v>1521</v>
      </c>
      <c r="B408" s="17"/>
      <c r="C408" s="17" t="s">
        <v>1337</v>
      </c>
    </row>
    <row r="409" spans="1:3">
      <c r="A409" s="17" t="s">
        <v>1522</v>
      </c>
      <c r="B409" s="17"/>
      <c r="C409" s="17" t="s">
        <v>1337</v>
      </c>
    </row>
    <row r="410" spans="1:3">
      <c r="A410" s="17" t="s">
        <v>1523</v>
      </c>
      <c r="B410" s="17"/>
      <c r="C410" s="17" t="s">
        <v>1337</v>
      </c>
    </row>
    <row r="411" spans="1:3">
      <c r="A411" s="17" t="s">
        <v>1524</v>
      </c>
      <c r="B411" s="17"/>
      <c r="C411" s="17" t="s">
        <v>1337</v>
      </c>
    </row>
    <row r="412" spans="1:3">
      <c r="A412" s="17" t="s">
        <v>1525</v>
      </c>
      <c r="B412" s="17"/>
      <c r="C412" s="17" t="s">
        <v>1337</v>
      </c>
    </row>
    <row r="413" spans="1:3">
      <c r="A413" s="17" t="s">
        <v>1060</v>
      </c>
      <c r="B413" s="17"/>
      <c r="C413" s="17" t="s">
        <v>1337</v>
      </c>
    </row>
    <row r="414" spans="1:3">
      <c r="A414" s="17" t="s">
        <v>1059</v>
      </c>
      <c r="B414" s="17" t="s">
        <v>3739</v>
      </c>
      <c r="C414" s="17" t="s">
        <v>3677</v>
      </c>
    </row>
    <row r="415" spans="1:3">
      <c r="A415" s="17" t="s">
        <v>1526</v>
      </c>
      <c r="B415" s="17" t="s">
        <v>3740</v>
      </c>
      <c r="C415" s="17" t="s">
        <v>3677</v>
      </c>
    </row>
    <row r="416" spans="1:3">
      <c r="A416" s="17" t="s">
        <v>1527</v>
      </c>
      <c r="B416" s="17" t="s">
        <v>3741</v>
      </c>
      <c r="C416" s="17" t="s">
        <v>3677</v>
      </c>
    </row>
    <row r="417" spans="1:3">
      <c r="A417" s="17" t="s">
        <v>1528</v>
      </c>
      <c r="B417" s="17" t="s">
        <v>3742</v>
      </c>
      <c r="C417" s="17" t="s">
        <v>3677</v>
      </c>
    </row>
    <row r="418" spans="1:3">
      <c r="A418" s="17" t="s">
        <v>1530</v>
      </c>
      <c r="B418" s="17" t="s">
        <v>3696</v>
      </c>
      <c r="C418" s="17" t="s">
        <v>3677</v>
      </c>
    </row>
    <row r="419" spans="1:3">
      <c r="A419" s="17" t="s">
        <v>1531</v>
      </c>
      <c r="B419" s="17" t="s">
        <v>3743</v>
      </c>
      <c r="C419" s="17" t="s">
        <v>3677</v>
      </c>
    </row>
    <row r="420" spans="1:3">
      <c r="A420" s="17" t="s">
        <v>1887</v>
      </c>
      <c r="B420" s="17" t="s">
        <v>3744</v>
      </c>
      <c r="C420" s="17" t="s">
        <v>3677</v>
      </c>
    </row>
    <row r="421" spans="1:3">
      <c r="A421" s="17" t="s">
        <v>1123</v>
      </c>
      <c r="B421" s="17"/>
      <c r="C421" s="17" t="s">
        <v>1337</v>
      </c>
    </row>
    <row r="422" spans="1:3">
      <c r="A422" s="17" t="s">
        <v>1181</v>
      </c>
      <c r="B422" s="17"/>
      <c r="C422" s="17" t="s">
        <v>1337</v>
      </c>
    </row>
    <row r="423" spans="1:3">
      <c r="A423" s="17" t="s">
        <v>1532</v>
      </c>
      <c r="B423" s="17"/>
      <c r="C423" s="17" t="s">
        <v>1337</v>
      </c>
    </row>
    <row r="424" spans="1:3">
      <c r="A424" s="17" t="s">
        <v>1784</v>
      </c>
      <c r="B424" s="17"/>
      <c r="C424" s="17" t="s">
        <v>3527</v>
      </c>
    </row>
    <row r="425" spans="1:3">
      <c r="A425" s="17" t="s">
        <v>1533</v>
      </c>
      <c r="B425" s="17"/>
      <c r="C425" s="17" t="s">
        <v>1337</v>
      </c>
    </row>
    <row r="426" spans="1:3">
      <c r="A426" s="17" t="s">
        <v>1534</v>
      </c>
      <c r="B426" s="17"/>
      <c r="C426" s="17" t="s">
        <v>1337</v>
      </c>
    </row>
    <row r="427" spans="1:3">
      <c r="A427" s="17" t="s">
        <v>1535</v>
      </c>
      <c r="B427" s="17"/>
      <c r="C427" s="17" t="s">
        <v>1337</v>
      </c>
    </row>
    <row r="428" spans="1:3">
      <c r="A428" s="17" t="s">
        <v>1536</v>
      </c>
      <c r="B428" s="17"/>
      <c r="C428" s="17" t="s">
        <v>1337</v>
      </c>
    </row>
    <row r="429" spans="1:3">
      <c r="A429" s="17" t="s">
        <v>1537</v>
      </c>
      <c r="B429" s="17"/>
      <c r="C429" s="17" t="s">
        <v>1337</v>
      </c>
    </row>
    <row r="430" spans="1:3">
      <c r="A430" s="17" t="s">
        <v>1538</v>
      </c>
      <c r="B430" s="17"/>
      <c r="C430" s="17" t="s">
        <v>1337</v>
      </c>
    </row>
    <row r="431" spans="1:3">
      <c r="A431" s="17" t="s">
        <v>1539</v>
      </c>
      <c r="B431" s="17"/>
      <c r="C431" s="17" t="s">
        <v>1337</v>
      </c>
    </row>
    <row r="432" spans="1:3">
      <c r="A432" s="17" t="s">
        <v>1540</v>
      </c>
      <c r="B432" s="17"/>
      <c r="C432" s="17" t="s">
        <v>1337</v>
      </c>
    </row>
    <row r="433" spans="1:3">
      <c r="A433" s="17" t="s">
        <v>1541</v>
      </c>
      <c r="B433" s="17"/>
      <c r="C433" s="17" t="s">
        <v>1337</v>
      </c>
    </row>
    <row r="434" spans="1:3">
      <c r="A434" s="17" t="s">
        <v>1542</v>
      </c>
      <c r="B434" s="17"/>
      <c r="C434" s="17" t="s">
        <v>1337</v>
      </c>
    </row>
    <row r="435" spans="1:3">
      <c r="A435" s="17" t="s">
        <v>1543</v>
      </c>
      <c r="B435" s="17"/>
      <c r="C435" s="17" t="s">
        <v>1337</v>
      </c>
    </row>
    <row r="436" spans="1:3">
      <c r="A436" s="17" t="s">
        <v>1544</v>
      </c>
      <c r="B436" s="17"/>
      <c r="C436" s="17" t="s">
        <v>1337</v>
      </c>
    </row>
    <row r="437" spans="1:3">
      <c r="A437" s="17" t="s">
        <v>1545</v>
      </c>
      <c r="B437" s="17"/>
      <c r="C437" s="17" t="s">
        <v>1337</v>
      </c>
    </row>
    <row r="438" spans="1:3">
      <c r="A438" s="17" t="s">
        <v>1546</v>
      </c>
      <c r="B438" s="17" t="s">
        <v>3739</v>
      </c>
      <c r="C438" s="17" t="s">
        <v>3677</v>
      </c>
    </row>
    <row r="439" spans="1:3">
      <c r="A439" s="17" t="s">
        <v>1547</v>
      </c>
      <c r="B439" s="17"/>
      <c r="C439" s="17" t="s">
        <v>1337</v>
      </c>
    </row>
    <row r="440" spans="1:3">
      <c r="A440" s="17" t="s">
        <v>1548</v>
      </c>
      <c r="B440" s="17"/>
      <c r="C440" s="17" t="s">
        <v>1337</v>
      </c>
    </row>
    <row r="441" spans="1:3">
      <c r="A441" s="17" t="s">
        <v>1549</v>
      </c>
      <c r="B441" s="17"/>
      <c r="C441" s="17" t="s">
        <v>1337</v>
      </c>
    </row>
    <row r="442" spans="1:3">
      <c r="A442" s="17" t="s">
        <v>1550</v>
      </c>
      <c r="B442" s="17"/>
      <c r="C442" s="17" t="s">
        <v>1337</v>
      </c>
    </row>
    <row r="443" spans="1:3">
      <c r="A443" s="17" t="s">
        <v>1551</v>
      </c>
      <c r="B443" s="17"/>
      <c r="C443" s="17" t="s">
        <v>1337</v>
      </c>
    </row>
    <row r="444" spans="1:3">
      <c r="A444" s="17" t="s">
        <v>1552</v>
      </c>
      <c r="B444" s="17" t="s">
        <v>3745</v>
      </c>
      <c r="C444" s="17" t="s">
        <v>3677</v>
      </c>
    </row>
    <row r="445" spans="1:3">
      <c r="A445" s="17" t="s">
        <v>1553</v>
      </c>
      <c r="B445" s="17" t="s">
        <v>3745</v>
      </c>
      <c r="C445" s="17" t="s">
        <v>3677</v>
      </c>
    </row>
    <row r="446" spans="1:3">
      <c r="A446" s="17" t="s">
        <v>67</v>
      </c>
      <c r="B446" s="17" t="s">
        <v>3745</v>
      </c>
      <c r="C446" s="17" t="s">
        <v>3677</v>
      </c>
    </row>
    <row r="447" spans="1:3">
      <c r="A447" s="17" t="s">
        <v>1554</v>
      </c>
      <c r="B447" s="17"/>
      <c r="C447" s="17" t="s">
        <v>1337</v>
      </c>
    </row>
    <row r="448" spans="1:3">
      <c r="A448" s="17" t="s">
        <v>1555</v>
      </c>
      <c r="B448" s="17"/>
      <c r="C448" s="17" t="s">
        <v>1337</v>
      </c>
    </row>
    <row r="449" spans="1:3">
      <c r="A449" s="17" t="s">
        <v>1556</v>
      </c>
      <c r="B449" s="17"/>
      <c r="C449" s="17" t="s">
        <v>1337</v>
      </c>
    </row>
    <row r="450" spans="1:3">
      <c r="A450" s="17" t="s">
        <v>1557</v>
      </c>
      <c r="B450" s="17"/>
      <c r="C450" s="17" t="s">
        <v>1337</v>
      </c>
    </row>
    <row r="451" spans="1:3">
      <c r="A451" s="17" t="s">
        <v>1869</v>
      </c>
      <c r="B451" s="17"/>
      <c r="C451" s="17" t="s">
        <v>1337</v>
      </c>
    </row>
    <row r="452" spans="1:3">
      <c r="A452" s="17" t="s">
        <v>1870</v>
      </c>
      <c r="B452" s="17"/>
      <c r="C452" s="17" t="s">
        <v>1337</v>
      </c>
    </row>
    <row r="453" spans="1:3">
      <c r="A453" s="17" t="s">
        <v>1871</v>
      </c>
      <c r="B453" s="17" t="s">
        <v>3746</v>
      </c>
      <c r="C453" s="17" t="s">
        <v>3677</v>
      </c>
    </row>
    <row r="454" spans="1:3">
      <c r="A454" s="17" t="s">
        <v>1606</v>
      </c>
      <c r="B454" s="17"/>
      <c r="C454" s="17" t="s">
        <v>1337</v>
      </c>
    </row>
    <row r="455" spans="1:3">
      <c r="A455" s="17" t="s">
        <v>1607</v>
      </c>
      <c r="B455" s="17"/>
      <c r="C455" s="17" t="s">
        <v>1337</v>
      </c>
    </row>
    <row r="456" spans="1:3">
      <c r="A456" s="17" t="s">
        <v>947</v>
      </c>
      <c r="B456" s="17" t="s">
        <v>3691</v>
      </c>
      <c r="C456" s="17" t="s">
        <v>3677</v>
      </c>
    </row>
    <row r="457" spans="1:3">
      <c r="A457" s="17" t="s">
        <v>1481</v>
      </c>
      <c r="B457" s="17"/>
      <c r="C457" s="17" t="s">
        <v>1337</v>
      </c>
    </row>
    <row r="458" spans="1:3">
      <c r="A458" s="17" t="s">
        <v>1608</v>
      </c>
      <c r="B458" s="17" t="s">
        <v>3747</v>
      </c>
      <c r="C458" s="17" t="s">
        <v>3677</v>
      </c>
    </row>
    <row r="459" spans="1:3">
      <c r="A459" s="17" t="s">
        <v>1609</v>
      </c>
      <c r="B459" s="17" t="s">
        <v>3748</v>
      </c>
      <c r="C459" s="17" t="s">
        <v>3677</v>
      </c>
    </row>
    <row r="460" spans="1:3">
      <c r="A460" s="17" t="s">
        <v>3749</v>
      </c>
      <c r="B460" s="17"/>
      <c r="C460" s="17" t="s">
        <v>1867</v>
      </c>
    </row>
    <row r="461" spans="1:3">
      <c r="A461" s="17" t="s">
        <v>1610</v>
      </c>
      <c r="B461" s="17"/>
      <c r="C461" s="17" t="s">
        <v>1337</v>
      </c>
    </row>
    <row r="462" spans="1:3">
      <c r="A462" s="17" t="s">
        <v>918</v>
      </c>
      <c r="B462" s="17"/>
      <c r="C462" s="17" t="s">
        <v>1337</v>
      </c>
    </row>
    <row r="463" spans="1:3">
      <c r="A463" s="17" t="s">
        <v>1611</v>
      </c>
      <c r="B463" s="17"/>
      <c r="C463" s="17" t="s">
        <v>1337</v>
      </c>
    </row>
    <row r="464" spans="1:3">
      <c r="A464" s="17" t="s">
        <v>1634</v>
      </c>
      <c r="B464" s="17"/>
      <c r="C464" s="17" t="s">
        <v>1337</v>
      </c>
    </row>
    <row r="465" spans="1:3">
      <c r="A465" s="17" t="s">
        <v>1635</v>
      </c>
      <c r="B465" s="17"/>
      <c r="C465" s="17" t="s">
        <v>1337</v>
      </c>
    </row>
    <row r="466" spans="1:3">
      <c r="A466" s="17" t="s">
        <v>1888</v>
      </c>
      <c r="B466" s="17"/>
      <c r="C466" s="17" t="s">
        <v>1337</v>
      </c>
    </row>
    <row r="467" spans="1:3">
      <c r="A467" s="17" t="s">
        <v>1889</v>
      </c>
      <c r="B467" s="17"/>
      <c r="C467" s="17" t="s">
        <v>1337</v>
      </c>
    </row>
    <row r="468" spans="1:3">
      <c r="A468" s="17" t="s">
        <v>1890</v>
      </c>
      <c r="B468" s="17"/>
      <c r="C468" s="17" t="s">
        <v>1337</v>
      </c>
    </row>
    <row r="469" spans="1:3">
      <c r="A469" s="17" t="s">
        <v>1891</v>
      </c>
      <c r="B469" s="17"/>
      <c r="C469" s="17" t="s">
        <v>1337</v>
      </c>
    </row>
    <row r="470" spans="1:3">
      <c r="A470" s="17" t="s">
        <v>1892</v>
      </c>
      <c r="B470" s="17"/>
      <c r="C470" s="17" t="s">
        <v>1337</v>
      </c>
    </row>
    <row r="471" spans="1:3">
      <c r="A471" s="17" t="s">
        <v>1893</v>
      </c>
      <c r="B471" s="17"/>
      <c r="C471" s="17" t="s">
        <v>1337</v>
      </c>
    </row>
    <row r="472" spans="1:3">
      <c r="A472" s="17" t="s">
        <v>1894</v>
      </c>
      <c r="B472" s="17"/>
      <c r="C472" s="17" t="s">
        <v>1337</v>
      </c>
    </row>
    <row r="473" spans="1:3">
      <c r="A473" s="17" t="s">
        <v>1895</v>
      </c>
      <c r="B473" s="17"/>
      <c r="C473" s="17" t="s">
        <v>1337</v>
      </c>
    </row>
    <row r="474" spans="1:3">
      <c r="A474" s="17" t="s">
        <v>1896</v>
      </c>
      <c r="B474" s="17"/>
      <c r="C474" s="17" t="s">
        <v>1337</v>
      </c>
    </row>
    <row r="475" spans="1:3">
      <c r="A475" s="17" t="s">
        <v>1897</v>
      </c>
      <c r="B475" s="17"/>
      <c r="C475" s="17" t="s">
        <v>1337</v>
      </c>
    </row>
    <row r="476" spans="1:3">
      <c r="A476" s="17" t="s">
        <v>1898</v>
      </c>
      <c r="B476" s="17"/>
      <c r="C476" s="17" t="s">
        <v>1337</v>
      </c>
    </row>
    <row r="477" spans="1:3">
      <c r="A477" s="17" t="s">
        <v>1899</v>
      </c>
      <c r="B477" s="17"/>
      <c r="C477" s="17" t="s">
        <v>1337</v>
      </c>
    </row>
    <row r="478" spans="1:3">
      <c r="A478" s="17" t="s">
        <v>1900</v>
      </c>
      <c r="B478" s="17"/>
      <c r="C478" s="17" t="s">
        <v>1337</v>
      </c>
    </row>
    <row r="479" spans="1:3">
      <c r="A479" s="17" t="s">
        <v>1901</v>
      </c>
      <c r="B479" s="17"/>
      <c r="C479" s="17" t="s">
        <v>1337</v>
      </c>
    </row>
    <row r="480" spans="1:3">
      <c r="A480" s="17" t="s">
        <v>1902</v>
      </c>
      <c r="B480" s="17"/>
      <c r="C480" s="17" t="s">
        <v>1337</v>
      </c>
    </row>
    <row r="481" spans="1:3">
      <c r="A481" s="17" t="s">
        <v>1903</v>
      </c>
      <c r="B481" s="17"/>
      <c r="C481" s="17" t="s">
        <v>1337</v>
      </c>
    </row>
    <row r="482" spans="1:3">
      <c r="A482" s="17" t="s">
        <v>1904</v>
      </c>
      <c r="B482" s="17"/>
      <c r="C482" s="17" t="s">
        <v>1337</v>
      </c>
    </row>
    <row r="483" spans="1:3">
      <c r="A483" s="17" t="s">
        <v>1905</v>
      </c>
      <c r="B483" s="17"/>
      <c r="C483" s="17" t="s">
        <v>1337</v>
      </c>
    </row>
    <row r="484" spans="1:3">
      <c r="A484" s="17" t="s">
        <v>1906</v>
      </c>
      <c r="B484" s="17"/>
      <c r="C484" s="17" t="s">
        <v>1337</v>
      </c>
    </row>
    <row r="485" spans="1:3">
      <c r="A485" s="17" t="s">
        <v>1907</v>
      </c>
      <c r="B485" s="17"/>
      <c r="C485" s="17" t="s">
        <v>1337</v>
      </c>
    </row>
    <row r="486" spans="1:3">
      <c r="A486" s="17" t="s">
        <v>1908</v>
      </c>
      <c r="B486" s="17"/>
      <c r="C486" s="17" t="s">
        <v>1337</v>
      </c>
    </row>
    <row r="487" spans="1:3">
      <c r="A487" s="17" t="s">
        <v>1909</v>
      </c>
      <c r="B487" s="17"/>
      <c r="C487" s="17" t="s">
        <v>1337</v>
      </c>
    </row>
    <row r="488" spans="1:3">
      <c r="A488" s="17" t="s">
        <v>1910</v>
      </c>
      <c r="B488" s="17"/>
      <c r="C488" s="17" t="s">
        <v>1337</v>
      </c>
    </row>
    <row r="489" spans="1:3">
      <c r="A489" s="17" t="s">
        <v>1911</v>
      </c>
      <c r="B489" s="17"/>
      <c r="C489" s="17" t="s">
        <v>1337</v>
      </c>
    </row>
    <row r="490" spans="1:3">
      <c r="A490" s="17" t="s">
        <v>1912</v>
      </c>
      <c r="B490" s="17"/>
      <c r="C490" s="17" t="s">
        <v>1337</v>
      </c>
    </row>
    <row r="491" spans="1:3">
      <c r="A491" s="17" t="s">
        <v>1913</v>
      </c>
      <c r="B491" s="17"/>
      <c r="C491" s="17" t="s">
        <v>1337</v>
      </c>
    </row>
    <row r="492" spans="1:3">
      <c r="A492" s="17" t="s">
        <v>1914</v>
      </c>
      <c r="B492" s="17"/>
      <c r="C492" s="17" t="s">
        <v>1337</v>
      </c>
    </row>
    <row r="493" spans="1:3">
      <c r="A493" s="17" t="s">
        <v>1915</v>
      </c>
      <c r="B493" s="17"/>
      <c r="C493" s="17" t="s">
        <v>1337</v>
      </c>
    </row>
    <row r="494" spans="1:3">
      <c r="A494" s="17" t="s">
        <v>1916</v>
      </c>
      <c r="B494" s="17"/>
      <c r="C494" s="17" t="s">
        <v>1337</v>
      </c>
    </row>
    <row r="495" spans="1:3">
      <c r="A495" s="17" t="s">
        <v>1917</v>
      </c>
      <c r="B495" s="17"/>
      <c r="C495" s="17" t="s">
        <v>1337</v>
      </c>
    </row>
    <row r="496" spans="1:3">
      <c r="A496" s="17" t="s">
        <v>1918</v>
      </c>
      <c r="B496" s="17"/>
      <c r="C496" s="17" t="s">
        <v>1337</v>
      </c>
    </row>
    <row r="497" spans="1:3">
      <c r="A497" s="17" t="s">
        <v>1919</v>
      </c>
      <c r="B497" s="17"/>
      <c r="C497" s="17" t="s">
        <v>1337</v>
      </c>
    </row>
    <row r="498" spans="1:3">
      <c r="A498" s="17" t="s">
        <v>1920</v>
      </c>
      <c r="B498" s="17"/>
      <c r="C498" s="17" t="s">
        <v>1337</v>
      </c>
    </row>
    <row r="499" spans="1:3">
      <c r="A499" s="17" t="s">
        <v>1921</v>
      </c>
      <c r="B499" s="17"/>
      <c r="C499" s="17" t="s">
        <v>1337</v>
      </c>
    </row>
    <row r="500" spans="1:3">
      <c r="A500" s="17" t="s">
        <v>1922</v>
      </c>
      <c r="B500" s="17"/>
      <c r="C500" s="17" t="s">
        <v>1337</v>
      </c>
    </row>
    <row r="501" spans="1:3">
      <c r="A501" s="17" t="s">
        <v>1923</v>
      </c>
      <c r="B501" s="17"/>
      <c r="C501" s="17" t="s">
        <v>1337</v>
      </c>
    </row>
    <row r="502" spans="1:3">
      <c r="A502" s="17" t="s">
        <v>1924</v>
      </c>
      <c r="B502" s="17"/>
      <c r="C502" s="17" t="s">
        <v>1337</v>
      </c>
    </row>
    <row r="503" spans="1:3">
      <c r="A503" s="17" t="s">
        <v>1925</v>
      </c>
      <c r="B503" s="17"/>
      <c r="C503" s="17" t="s">
        <v>1337</v>
      </c>
    </row>
    <row r="504" spans="1:3">
      <c r="A504" s="17" t="s">
        <v>1926</v>
      </c>
      <c r="B504" s="17"/>
      <c r="C504" s="17" t="s">
        <v>1337</v>
      </c>
    </row>
    <row r="505" spans="1:3">
      <c r="A505" s="17" t="s">
        <v>1927</v>
      </c>
      <c r="B505" s="17"/>
      <c r="C505" s="17" t="s">
        <v>1337</v>
      </c>
    </row>
    <row r="506" spans="1:3">
      <c r="A506" s="17" t="s">
        <v>1928</v>
      </c>
      <c r="B506" s="17"/>
      <c r="C506" s="17" t="s">
        <v>1337</v>
      </c>
    </row>
    <row r="507" spans="1:3">
      <c r="A507" s="17" t="s">
        <v>1612</v>
      </c>
      <c r="B507" s="17"/>
      <c r="C507" s="17" t="s">
        <v>1337</v>
      </c>
    </row>
    <row r="508" spans="1:3">
      <c r="A508" s="17" t="s">
        <v>1613</v>
      </c>
      <c r="B508" s="17"/>
      <c r="C508" s="17" t="s">
        <v>1337</v>
      </c>
    </row>
    <row r="509" spans="1:3">
      <c r="A509" s="17" t="s">
        <v>1614</v>
      </c>
      <c r="B509" s="17"/>
      <c r="C509" s="17" t="s">
        <v>1337</v>
      </c>
    </row>
    <row r="510" spans="1:3">
      <c r="A510" s="17" t="s">
        <v>1615</v>
      </c>
      <c r="B510" s="17"/>
      <c r="C510" s="17" t="s">
        <v>1337</v>
      </c>
    </row>
    <row r="511" spans="1:3">
      <c r="A511" s="17" t="s">
        <v>1616</v>
      </c>
      <c r="B511" s="17"/>
      <c r="C511" s="17" t="s">
        <v>1337</v>
      </c>
    </row>
    <row r="512" spans="1:3">
      <c r="A512" s="17" t="s">
        <v>1617</v>
      </c>
      <c r="B512" s="17"/>
      <c r="C512" s="17" t="s">
        <v>1337</v>
      </c>
    </row>
    <row r="513" spans="1:3">
      <c r="A513" s="17" t="s">
        <v>1618</v>
      </c>
      <c r="B513" s="17"/>
      <c r="C513" s="17" t="s">
        <v>1337</v>
      </c>
    </row>
    <row r="514" spans="1:3">
      <c r="A514" s="17" t="s">
        <v>1619</v>
      </c>
      <c r="B514" s="17"/>
      <c r="C514" s="17" t="s">
        <v>1337</v>
      </c>
    </row>
    <row r="515" spans="1:3">
      <c r="A515" s="17" t="s">
        <v>1620</v>
      </c>
      <c r="B515" s="17"/>
      <c r="C515" s="17" t="s">
        <v>1337</v>
      </c>
    </row>
    <row r="516" spans="1:3">
      <c r="A516" s="17" t="s">
        <v>1621</v>
      </c>
      <c r="B516" s="17"/>
      <c r="C516" s="17" t="s">
        <v>1337</v>
      </c>
    </row>
    <row r="517" spans="1:3">
      <c r="A517" s="17" t="s">
        <v>1622</v>
      </c>
      <c r="B517" s="17"/>
      <c r="C517" s="17" t="s">
        <v>1337</v>
      </c>
    </row>
    <row r="518" spans="1:3">
      <c r="A518" s="17" t="s">
        <v>1418</v>
      </c>
      <c r="B518" s="17"/>
      <c r="C518" s="17" t="s">
        <v>1337</v>
      </c>
    </row>
    <row r="519" spans="1:3">
      <c r="A519" s="17" t="s">
        <v>1419</v>
      </c>
      <c r="B519" s="17"/>
      <c r="C519" s="17" t="s">
        <v>1337</v>
      </c>
    </row>
    <row r="520" spans="1:3">
      <c r="A520" s="17" t="s">
        <v>1420</v>
      </c>
      <c r="B520" s="17"/>
      <c r="C520" s="17" t="s">
        <v>1337</v>
      </c>
    </row>
    <row r="521" spans="1:3">
      <c r="A521" s="17" t="s">
        <v>1421</v>
      </c>
      <c r="B521" s="17"/>
      <c r="C521" s="17" t="s">
        <v>1337</v>
      </c>
    </row>
    <row r="522" spans="1:3">
      <c r="A522" s="17" t="s">
        <v>1422</v>
      </c>
      <c r="B522" s="17"/>
      <c r="C522" s="17" t="s">
        <v>1337</v>
      </c>
    </row>
    <row r="523" spans="1:3">
      <c r="A523" s="17" t="s">
        <v>1423</v>
      </c>
      <c r="B523" s="17"/>
      <c r="C523" s="17" t="s">
        <v>1337</v>
      </c>
    </row>
    <row r="524" spans="1:3">
      <c r="A524" s="17" t="s">
        <v>1424</v>
      </c>
      <c r="B524" s="17"/>
      <c r="C524" s="17" t="s">
        <v>1337</v>
      </c>
    </row>
    <row r="525" spans="1:3">
      <c r="A525" s="17" t="s">
        <v>1425</v>
      </c>
      <c r="B525" s="17"/>
      <c r="C525" s="17" t="s">
        <v>1337</v>
      </c>
    </row>
    <row r="526" spans="1:3">
      <c r="A526" s="17" t="s">
        <v>1426</v>
      </c>
      <c r="B526" s="17"/>
      <c r="C526" s="17" t="s">
        <v>1337</v>
      </c>
    </row>
    <row r="527" spans="1:3">
      <c r="A527" s="17" t="s">
        <v>1427</v>
      </c>
      <c r="B527" s="17"/>
      <c r="C527" s="17" t="s">
        <v>1337</v>
      </c>
    </row>
    <row r="528" spans="1:3">
      <c r="A528" s="17" t="s">
        <v>1428</v>
      </c>
      <c r="B528" s="17"/>
      <c r="C528" s="17" t="s">
        <v>1337</v>
      </c>
    </row>
    <row r="529" spans="1:3">
      <c r="A529" s="17" t="s">
        <v>1430</v>
      </c>
      <c r="B529" s="17"/>
      <c r="C529" s="17" t="s">
        <v>1337</v>
      </c>
    </row>
    <row r="530" spans="1:3">
      <c r="A530" s="17" t="s">
        <v>1431</v>
      </c>
      <c r="B530" s="17"/>
      <c r="C530" s="17" t="s">
        <v>1337</v>
      </c>
    </row>
    <row r="531" spans="1:3">
      <c r="A531" s="17" t="s">
        <v>1432</v>
      </c>
      <c r="B531" s="17"/>
      <c r="C531" s="17" t="s">
        <v>1337</v>
      </c>
    </row>
    <row r="532" spans="1:3">
      <c r="A532" s="17" t="s">
        <v>1433</v>
      </c>
      <c r="B532" s="17"/>
      <c r="C532" s="17" t="s">
        <v>1337</v>
      </c>
    </row>
    <row r="533" spans="1:3">
      <c r="A533" s="17" t="s">
        <v>1434</v>
      </c>
      <c r="B533" s="17"/>
      <c r="C533" s="17" t="s">
        <v>1337</v>
      </c>
    </row>
    <row r="534" spans="1:3">
      <c r="A534" s="17" t="s">
        <v>1435</v>
      </c>
      <c r="B534" s="17"/>
      <c r="C534" s="17" t="s">
        <v>1337</v>
      </c>
    </row>
    <row r="535" spans="1:3">
      <c r="A535" s="17" t="s">
        <v>1436</v>
      </c>
      <c r="B535" s="17"/>
      <c r="C535" s="17" t="s">
        <v>1337</v>
      </c>
    </row>
    <row r="536" spans="1:3">
      <c r="A536" s="17" t="s">
        <v>1437</v>
      </c>
      <c r="B536" s="17"/>
      <c r="C536" s="17" t="s">
        <v>1337</v>
      </c>
    </row>
    <row r="537" spans="1:3">
      <c r="A537" s="17" t="s">
        <v>1438</v>
      </c>
      <c r="B537" s="17"/>
      <c r="C537" s="17" t="s">
        <v>1337</v>
      </c>
    </row>
    <row r="538" spans="1:3">
      <c r="A538" s="17" t="s">
        <v>1439</v>
      </c>
      <c r="B538" s="17"/>
      <c r="C538" s="17" t="s">
        <v>1337</v>
      </c>
    </row>
    <row r="539" spans="1:3">
      <c r="A539" s="17" t="s">
        <v>1440</v>
      </c>
      <c r="B539" s="17"/>
      <c r="C539" s="17" t="s">
        <v>1337</v>
      </c>
    </row>
    <row r="540" spans="1:3">
      <c r="A540" s="17" t="s">
        <v>1441</v>
      </c>
      <c r="B540" s="17"/>
      <c r="C540" s="17" t="s">
        <v>1337</v>
      </c>
    </row>
    <row r="541" spans="1:3">
      <c r="A541" s="17" t="s">
        <v>1442</v>
      </c>
      <c r="B541" s="17"/>
      <c r="C541" s="17" t="s">
        <v>1337</v>
      </c>
    </row>
    <row r="542" spans="1:3">
      <c r="A542" s="17" t="s">
        <v>1443</v>
      </c>
      <c r="B542" s="17"/>
      <c r="C542" s="17" t="s">
        <v>1337</v>
      </c>
    </row>
    <row r="543" spans="1:3">
      <c r="A543" s="17" t="s">
        <v>1444</v>
      </c>
      <c r="B543" s="17"/>
      <c r="C543" s="17" t="s">
        <v>1337</v>
      </c>
    </row>
    <row r="544" spans="1:3">
      <c r="A544" s="17" t="s">
        <v>1445</v>
      </c>
      <c r="B544" s="17"/>
      <c r="C544" s="17" t="s">
        <v>1337</v>
      </c>
    </row>
    <row r="545" spans="1:3">
      <c r="A545" s="17" t="s">
        <v>1446</v>
      </c>
      <c r="B545" s="17"/>
      <c r="C545" s="17" t="s">
        <v>1337</v>
      </c>
    </row>
    <row r="546" spans="1:3">
      <c r="A546" s="17" t="s">
        <v>1447</v>
      </c>
      <c r="B546" s="17"/>
      <c r="C546" s="17" t="s">
        <v>1337</v>
      </c>
    </row>
    <row r="547" spans="1:3">
      <c r="A547" s="17" t="s">
        <v>1448</v>
      </c>
      <c r="B547" s="17"/>
      <c r="C547" s="17" t="s">
        <v>1337</v>
      </c>
    </row>
    <row r="548" spans="1:3">
      <c r="A548" s="17" t="s">
        <v>1449</v>
      </c>
      <c r="B548" s="17"/>
      <c r="C548" s="17" t="s">
        <v>1337</v>
      </c>
    </row>
    <row r="549" spans="1:3">
      <c r="A549" s="17" t="s">
        <v>961</v>
      </c>
      <c r="B549" s="17"/>
      <c r="C549" s="17" t="s">
        <v>1337</v>
      </c>
    </row>
    <row r="550" spans="1:3">
      <c r="A550" s="17" t="s">
        <v>962</v>
      </c>
      <c r="B550" s="17"/>
      <c r="C550" s="17" t="s">
        <v>1337</v>
      </c>
    </row>
    <row r="551" spans="1:3">
      <c r="A551" s="17" t="s">
        <v>963</v>
      </c>
      <c r="B551" s="17"/>
      <c r="C551" s="17" t="s">
        <v>1337</v>
      </c>
    </row>
    <row r="552" spans="1:3">
      <c r="A552" s="17" t="s">
        <v>964</v>
      </c>
      <c r="B552" s="17"/>
      <c r="C552" s="17" t="s">
        <v>1337</v>
      </c>
    </row>
    <row r="553" spans="1:3">
      <c r="A553" s="17" t="s">
        <v>965</v>
      </c>
      <c r="B553" s="17"/>
      <c r="C553" s="17" t="s">
        <v>1337</v>
      </c>
    </row>
    <row r="554" spans="1:3">
      <c r="A554" s="17" t="s">
        <v>966</v>
      </c>
      <c r="B554" s="17"/>
      <c r="C554" s="17" t="s">
        <v>1337</v>
      </c>
    </row>
    <row r="555" spans="1:3">
      <c r="A555" s="17" t="s">
        <v>967</v>
      </c>
      <c r="B555" s="17"/>
      <c r="C555" s="17" t="s">
        <v>1337</v>
      </c>
    </row>
    <row r="556" spans="1:3">
      <c r="A556" s="17" t="s">
        <v>968</v>
      </c>
      <c r="B556" s="17"/>
      <c r="C556" s="17" t="s">
        <v>1337</v>
      </c>
    </row>
    <row r="557" spans="1:3">
      <c r="A557" s="17" t="s">
        <v>969</v>
      </c>
      <c r="B557" s="17"/>
      <c r="C557" s="17" t="s">
        <v>1337</v>
      </c>
    </row>
    <row r="558" spans="1:3">
      <c r="A558" s="17" t="s">
        <v>970</v>
      </c>
      <c r="B558" s="17"/>
      <c r="C558" s="17" t="s">
        <v>1337</v>
      </c>
    </row>
    <row r="559" spans="1:3">
      <c r="A559" s="17" t="s">
        <v>971</v>
      </c>
      <c r="B559" s="17"/>
      <c r="C559" s="17" t="s">
        <v>1337</v>
      </c>
    </row>
    <row r="560" spans="1:3">
      <c r="A560" s="17" t="s">
        <v>972</v>
      </c>
      <c r="B560" s="17"/>
      <c r="C560" s="17" t="s">
        <v>1337</v>
      </c>
    </row>
    <row r="561" spans="1:3">
      <c r="A561" s="17" t="s">
        <v>974</v>
      </c>
      <c r="B561" s="17"/>
      <c r="C561" s="17" t="s">
        <v>1337</v>
      </c>
    </row>
    <row r="562" spans="1:3">
      <c r="A562" s="17" t="s">
        <v>975</v>
      </c>
      <c r="B562" s="17"/>
      <c r="C562" s="17" t="s">
        <v>1337</v>
      </c>
    </row>
    <row r="563" spans="1:3">
      <c r="A563" s="17" t="s">
        <v>976</v>
      </c>
      <c r="B563" s="17"/>
      <c r="C563" s="17" t="s">
        <v>1337</v>
      </c>
    </row>
    <row r="564" spans="1:3">
      <c r="A564" s="17" t="s">
        <v>977</v>
      </c>
      <c r="B564" s="17"/>
      <c r="C564" s="17" t="s">
        <v>1337</v>
      </c>
    </row>
    <row r="565" spans="1:3">
      <c r="A565" s="17" t="s">
        <v>978</v>
      </c>
      <c r="B565" s="17"/>
      <c r="C565" s="17" t="s">
        <v>1337</v>
      </c>
    </row>
    <row r="566" spans="1:3">
      <c r="A566" s="17" t="s">
        <v>979</v>
      </c>
      <c r="B566" s="17"/>
      <c r="C566" s="17" t="s">
        <v>1337</v>
      </c>
    </row>
    <row r="567" spans="1:3">
      <c r="A567" s="17" t="s">
        <v>982</v>
      </c>
      <c r="B567" s="17"/>
      <c r="C567" s="17" t="s">
        <v>1337</v>
      </c>
    </row>
    <row r="568" spans="1:3">
      <c r="A568" s="17" t="s">
        <v>983</v>
      </c>
      <c r="B568" s="17"/>
      <c r="C568" s="17" t="s">
        <v>1337</v>
      </c>
    </row>
    <row r="569" spans="1:3">
      <c r="A569" s="17" t="s">
        <v>984</v>
      </c>
      <c r="B569" s="17"/>
      <c r="C569" s="17" t="s">
        <v>1337</v>
      </c>
    </row>
    <row r="570" spans="1:3">
      <c r="A570" s="17" t="s">
        <v>987</v>
      </c>
      <c r="B570" s="17"/>
      <c r="C570" s="17" t="s">
        <v>1337</v>
      </c>
    </row>
    <row r="571" spans="1:3">
      <c r="A571" s="17" t="s">
        <v>988</v>
      </c>
      <c r="B571" s="17"/>
      <c r="C571" s="17" t="s">
        <v>1337</v>
      </c>
    </row>
    <row r="572" spans="1:3">
      <c r="A572" s="17" t="s">
        <v>989</v>
      </c>
      <c r="B572" s="17"/>
      <c r="C572" s="17" t="s">
        <v>1337</v>
      </c>
    </row>
    <row r="573" spans="1:3">
      <c r="A573" s="17" t="s">
        <v>990</v>
      </c>
      <c r="B573" s="17"/>
      <c r="C573" s="17" t="s">
        <v>1337</v>
      </c>
    </row>
    <row r="574" spans="1:3">
      <c r="A574" s="17" t="s">
        <v>991</v>
      </c>
      <c r="B574" s="17"/>
      <c r="C574" s="17" t="s">
        <v>1337</v>
      </c>
    </row>
    <row r="575" spans="1:3">
      <c r="A575" s="17" t="s">
        <v>992</v>
      </c>
      <c r="B575" s="17"/>
      <c r="C575" s="17" t="s">
        <v>1337</v>
      </c>
    </row>
    <row r="576" spans="1:3">
      <c r="A576" s="17" t="s">
        <v>993</v>
      </c>
      <c r="B576" s="17"/>
      <c r="C576" s="17" t="s">
        <v>1337</v>
      </c>
    </row>
    <row r="577" spans="1:3">
      <c r="A577" s="17" t="s">
        <v>994</v>
      </c>
      <c r="B577" s="17"/>
      <c r="C577" s="17" t="s">
        <v>1337</v>
      </c>
    </row>
    <row r="578" spans="1:3">
      <c r="A578" s="17" t="s">
        <v>995</v>
      </c>
      <c r="B578" s="17"/>
      <c r="C578" s="17" t="s">
        <v>1337</v>
      </c>
    </row>
    <row r="579" spans="1:3">
      <c r="A579" s="17" t="s">
        <v>996</v>
      </c>
      <c r="B579" s="17"/>
      <c r="C579" s="17" t="s">
        <v>1337</v>
      </c>
    </row>
    <row r="580" spans="1:3">
      <c r="A580" s="17" t="s">
        <v>997</v>
      </c>
      <c r="B580" s="17"/>
      <c r="C580" s="17" t="s">
        <v>1337</v>
      </c>
    </row>
    <row r="581" spans="1:3">
      <c r="A581" s="17" t="s">
        <v>998</v>
      </c>
      <c r="B581" s="17"/>
      <c r="C581" s="17" t="s">
        <v>1337</v>
      </c>
    </row>
    <row r="582" spans="1:3">
      <c r="A582" s="17" t="s">
        <v>999</v>
      </c>
      <c r="B582" s="17"/>
      <c r="C582" s="17" t="s">
        <v>1337</v>
      </c>
    </row>
    <row r="583" spans="1:3">
      <c r="A583" s="17" t="s">
        <v>1000</v>
      </c>
      <c r="B583" s="17"/>
      <c r="C583" s="17" t="s">
        <v>1337</v>
      </c>
    </row>
    <row r="584" spans="1:3">
      <c r="A584" s="17" t="s">
        <v>1001</v>
      </c>
      <c r="B584" s="17"/>
      <c r="C584" s="17" t="s">
        <v>1337</v>
      </c>
    </row>
    <row r="585" spans="1:3">
      <c r="A585" s="17" t="s">
        <v>1002</v>
      </c>
      <c r="B585" s="17"/>
      <c r="C585" s="17" t="s">
        <v>1337</v>
      </c>
    </row>
    <row r="586" spans="1:3">
      <c r="A586" s="17" t="s">
        <v>1003</v>
      </c>
      <c r="B586" s="17"/>
      <c r="C586" s="17" t="s">
        <v>1337</v>
      </c>
    </row>
    <row r="587" spans="1:3">
      <c r="A587" s="17" t="s">
        <v>1005</v>
      </c>
      <c r="B587" s="17"/>
      <c r="C587" s="17" t="s">
        <v>1337</v>
      </c>
    </row>
    <row r="588" spans="1:3">
      <c r="A588" s="17" t="s">
        <v>1006</v>
      </c>
      <c r="B588" s="17"/>
      <c r="C588" s="17" t="s">
        <v>1337</v>
      </c>
    </row>
    <row r="589" spans="1:3">
      <c r="A589" s="17" t="s">
        <v>1007</v>
      </c>
      <c r="B589" s="17"/>
      <c r="C589" s="17" t="s">
        <v>1337</v>
      </c>
    </row>
    <row r="590" spans="1:3">
      <c r="A590" s="17" t="s">
        <v>1008</v>
      </c>
      <c r="B590" s="17"/>
      <c r="C590" s="17" t="s">
        <v>1337</v>
      </c>
    </row>
    <row r="591" spans="1:3">
      <c r="A591" s="17" t="s">
        <v>1009</v>
      </c>
      <c r="B591" s="17"/>
      <c r="C591" s="17" t="s">
        <v>1337</v>
      </c>
    </row>
    <row r="592" spans="1:3">
      <c r="A592" s="17" t="s">
        <v>1010</v>
      </c>
      <c r="B592" s="17"/>
      <c r="C592" s="17" t="s">
        <v>1337</v>
      </c>
    </row>
    <row r="593" spans="1:3">
      <c r="A593" s="17" t="s">
        <v>1011</v>
      </c>
      <c r="B593" s="17"/>
      <c r="C593" s="17" t="s">
        <v>1337</v>
      </c>
    </row>
    <row r="594" spans="1:3">
      <c r="A594" s="17" t="s">
        <v>1012</v>
      </c>
      <c r="B594" s="17"/>
      <c r="C594" s="17" t="s">
        <v>1337</v>
      </c>
    </row>
    <row r="595" spans="1:3">
      <c r="A595" s="17" t="s">
        <v>1013</v>
      </c>
      <c r="B595" s="17"/>
      <c r="C595" s="17" t="s">
        <v>1337</v>
      </c>
    </row>
    <row r="596" spans="1:3">
      <c r="A596" s="17" t="s">
        <v>1014</v>
      </c>
      <c r="B596" s="17"/>
      <c r="C596" s="17" t="s">
        <v>1337</v>
      </c>
    </row>
    <row r="597" spans="1:3">
      <c r="A597" s="17" t="s">
        <v>1015</v>
      </c>
      <c r="B597" s="17"/>
      <c r="C597" s="17" t="s">
        <v>1337</v>
      </c>
    </row>
    <row r="598" spans="1:3">
      <c r="A598" s="17" t="s">
        <v>1016</v>
      </c>
      <c r="B598" s="17"/>
      <c r="C598" s="17" t="s">
        <v>1337</v>
      </c>
    </row>
    <row r="599" spans="1:3">
      <c r="A599" s="17" t="s">
        <v>1017</v>
      </c>
      <c r="B599" s="17"/>
      <c r="C599" s="17" t="s">
        <v>1337</v>
      </c>
    </row>
    <row r="600" spans="1:3">
      <c r="A600" s="17" t="s">
        <v>1018</v>
      </c>
      <c r="B600" s="17"/>
      <c r="C600" s="17" t="s">
        <v>1337</v>
      </c>
    </row>
    <row r="601" spans="1:3">
      <c r="A601" s="17" t="s">
        <v>1019</v>
      </c>
      <c r="B601" s="17"/>
      <c r="C601" s="17" t="s">
        <v>1337</v>
      </c>
    </row>
    <row r="602" spans="1:3">
      <c r="A602" s="17" t="s">
        <v>1020</v>
      </c>
      <c r="B602" s="17"/>
      <c r="C602" s="17" t="s">
        <v>1337</v>
      </c>
    </row>
    <row r="603" spans="1:3">
      <c r="A603" s="17" t="s">
        <v>1021</v>
      </c>
      <c r="B603" s="17"/>
      <c r="C603" s="17" t="s">
        <v>1337</v>
      </c>
    </row>
    <row r="604" spans="1:3">
      <c r="A604" s="17" t="s">
        <v>1022</v>
      </c>
      <c r="B604" s="17"/>
      <c r="C604" s="17" t="s">
        <v>1337</v>
      </c>
    </row>
    <row r="605" spans="1:3">
      <c r="A605" s="17" t="s">
        <v>1023</v>
      </c>
      <c r="B605" s="17"/>
      <c r="C605" s="17" t="s">
        <v>1337</v>
      </c>
    </row>
    <row r="606" spans="1:3">
      <c r="A606" s="17" t="s">
        <v>1024</v>
      </c>
      <c r="B606" s="17"/>
      <c r="C606" s="17" t="s">
        <v>1337</v>
      </c>
    </row>
    <row r="607" spans="1:3">
      <c r="A607" s="17" t="s">
        <v>1025</v>
      </c>
      <c r="B607" s="17"/>
      <c r="C607" s="17" t="s">
        <v>1337</v>
      </c>
    </row>
    <row r="608" spans="1:3">
      <c r="A608" s="17" t="s">
        <v>1026</v>
      </c>
      <c r="B608" s="17"/>
      <c r="C608" s="17" t="s">
        <v>1337</v>
      </c>
    </row>
    <row r="609" spans="1:3">
      <c r="A609" s="17" t="s">
        <v>1027</v>
      </c>
      <c r="B609" s="17"/>
      <c r="C609" s="17" t="s">
        <v>1337</v>
      </c>
    </row>
    <row r="610" spans="1:3">
      <c r="A610" s="17" t="s">
        <v>1028</v>
      </c>
      <c r="B610" s="17"/>
      <c r="C610" s="17" t="s">
        <v>1337</v>
      </c>
    </row>
    <row r="611" spans="1:3">
      <c r="A611" s="17" t="s">
        <v>1029</v>
      </c>
      <c r="B611" s="17"/>
      <c r="C611" s="17" t="s">
        <v>1337</v>
      </c>
    </row>
    <row r="612" spans="1:3">
      <c r="A612" s="17" t="s">
        <v>1030</v>
      </c>
      <c r="B612" s="17"/>
      <c r="C612" s="17" t="s">
        <v>1337</v>
      </c>
    </row>
    <row r="613" spans="1:3">
      <c r="A613" s="17" t="s">
        <v>1031</v>
      </c>
      <c r="B613" s="17"/>
      <c r="C613" s="17" t="s">
        <v>1337</v>
      </c>
    </row>
    <row r="614" spans="1:3">
      <c r="A614" s="17" t="s">
        <v>1032</v>
      </c>
      <c r="B614" s="17"/>
      <c r="C614" s="17" t="s">
        <v>1337</v>
      </c>
    </row>
    <row r="615" spans="1:3">
      <c r="A615" s="17" t="s">
        <v>1033</v>
      </c>
      <c r="B615" s="17"/>
      <c r="C615" s="17" t="s">
        <v>1337</v>
      </c>
    </row>
    <row r="616" spans="1:3">
      <c r="A616" s="17" t="s">
        <v>1034</v>
      </c>
      <c r="B616" s="17"/>
      <c r="C616" s="17" t="s">
        <v>1337</v>
      </c>
    </row>
    <row r="617" spans="1:3">
      <c r="A617" s="17" t="s">
        <v>1035</v>
      </c>
      <c r="B617" s="17"/>
      <c r="C617" s="17" t="s">
        <v>1337</v>
      </c>
    </row>
    <row r="618" spans="1:3">
      <c r="A618" s="17" t="s">
        <v>1036</v>
      </c>
      <c r="B618" s="17"/>
      <c r="C618" s="17" t="s">
        <v>1337</v>
      </c>
    </row>
    <row r="619" spans="1:3">
      <c r="A619" s="17" t="s">
        <v>1037</v>
      </c>
      <c r="B619" s="17"/>
      <c r="C619" s="17" t="s">
        <v>1337</v>
      </c>
    </row>
    <row r="620" spans="1:3">
      <c r="A620" s="17" t="s">
        <v>1038</v>
      </c>
      <c r="B620" s="17"/>
      <c r="C620" s="17" t="s">
        <v>1337</v>
      </c>
    </row>
    <row r="621" spans="1:3">
      <c r="A621" s="17" t="s">
        <v>1929</v>
      </c>
      <c r="B621" s="17" t="s">
        <v>3750</v>
      </c>
      <c r="C621" s="17" t="s">
        <v>3677</v>
      </c>
    </row>
    <row r="622" spans="1:3">
      <c r="A622" s="17" t="s">
        <v>1930</v>
      </c>
      <c r="B622" s="17" t="s">
        <v>3750</v>
      </c>
      <c r="C622" s="17" t="s">
        <v>3677</v>
      </c>
    </row>
    <row r="623" spans="1:3">
      <c r="A623" s="17" t="s">
        <v>1931</v>
      </c>
      <c r="B623" s="17" t="s">
        <v>3750</v>
      </c>
      <c r="C623" s="17" t="s">
        <v>3677</v>
      </c>
    </row>
    <row r="624" spans="1:3">
      <c r="A624" s="17" t="s">
        <v>1932</v>
      </c>
      <c r="B624" s="17" t="s">
        <v>3750</v>
      </c>
      <c r="C624" s="17" t="s">
        <v>3677</v>
      </c>
    </row>
    <row r="625" spans="1:3">
      <c r="A625" s="17" t="s">
        <v>1933</v>
      </c>
      <c r="B625" s="17" t="s">
        <v>3750</v>
      </c>
      <c r="C625" s="17" t="s">
        <v>3677</v>
      </c>
    </row>
    <row r="626" spans="1:3">
      <c r="A626" s="17" t="s">
        <v>1934</v>
      </c>
      <c r="B626" s="17" t="s">
        <v>3750</v>
      </c>
      <c r="C626" s="17" t="s">
        <v>3677</v>
      </c>
    </row>
    <row r="627" spans="1:3">
      <c r="A627" s="17" t="s">
        <v>1935</v>
      </c>
      <c r="B627" s="17" t="s">
        <v>3750</v>
      </c>
      <c r="C627" s="17" t="s">
        <v>3677</v>
      </c>
    </row>
    <row r="628" spans="1:3">
      <c r="A628" s="17" t="s">
        <v>1936</v>
      </c>
      <c r="B628" s="17" t="s">
        <v>3750</v>
      </c>
      <c r="C628" s="17" t="s">
        <v>3677</v>
      </c>
    </row>
    <row r="629" spans="1:3">
      <c r="A629" s="17" t="s">
        <v>1937</v>
      </c>
      <c r="B629" s="17" t="s">
        <v>3750</v>
      </c>
      <c r="C629" s="17" t="s">
        <v>3677</v>
      </c>
    </row>
    <row r="630" spans="1:3">
      <c r="A630" s="17" t="s">
        <v>1938</v>
      </c>
      <c r="B630" s="17" t="s">
        <v>3751</v>
      </c>
      <c r="C630" s="17" t="s">
        <v>3677</v>
      </c>
    </row>
    <row r="631" spans="1:3">
      <c r="A631" s="17" t="s">
        <v>1939</v>
      </c>
      <c r="B631" s="17" t="s">
        <v>3751</v>
      </c>
      <c r="C631" s="17" t="s">
        <v>3677</v>
      </c>
    </row>
    <row r="632" spans="1:3">
      <c r="A632" s="17" t="s">
        <v>1940</v>
      </c>
      <c r="B632" s="17" t="s">
        <v>3751</v>
      </c>
      <c r="C632" s="17" t="s">
        <v>3677</v>
      </c>
    </row>
    <row r="633" spans="1:3">
      <c r="A633" s="17" t="s">
        <v>1941</v>
      </c>
      <c r="B633" s="17" t="s">
        <v>3751</v>
      </c>
      <c r="C633" s="17" t="s">
        <v>3677</v>
      </c>
    </row>
    <row r="634" spans="1:3">
      <c r="A634" s="17" t="s">
        <v>1942</v>
      </c>
      <c r="B634" s="17" t="s">
        <v>3751</v>
      </c>
      <c r="C634" s="17" t="s">
        <v>3677</v>
      </c>
    </row>
    <row r="635" spans="1:3">
      <c r="A635" s="17" t="s">
        <v>1943</v>
      </c>
      <c r="B635" s="17" t="s">
        <v>3751</v>
      </c>
      <c r="C635" s="17" t="s">
        <v>3677</v>
      </c>
    </row>
    <row r="636" spans="1:3">
      <c r="A636" s="17" t="s">
        <v>1944</v>
      </c>
      <c r="B636" s="17" t="s">
        <v>3751</v>
      </c>
      <c r="C636" s="17" t="s">
        <v>3677</v>
      </c>
    </row>
    <row r="637" spans="1:3">
      <c r="A637" s="17" t="s">
        <v>1945</v>
      </c>
      <c r="B637" s="17" t="s">
        <v>3751</v>
      </c>
      <c r="C637" s="17" t="s">
        <v>3677</v>
      </c>
    </row>
    <row r="638" spans="1:3">
      <c r="A638" s="17" t="s">
        <v>1946</v>
      </c>
      <c r="B638" s="17" t="s">
        <v>3751</v>
      </c>
      <c r="C638" s="17" t="s">
        <v>3677</v>
      </c>
    </row>
    <row r="639" spans="1:3">
      <c r="A639" s="17" t="s">
        <v>1947</v>
      </c>
      <c r="B639" s="17" t="s">
        <v>3751</v>
      </c>
      <c r="C639" s="17" t="s">
        <v>3677</v>
      </c>
    </row>
    <row r="640" spans="1:3">
      <c r="A640" s="17" t="s">
        <v>1948</v>
      </c>
      <c r="B640" s="17" t="s">
        <v>3751</v>
      </c>
      <c r="C640" s="17" t="s">
        <v>3677</v>
      </c>
    </row>
    <row r="641" spans="1:3">
      <c r="A641" s="17" t="s">
        <v>1949</v>
      </c>
      <c r="B641" s="17" t="s">
        <v>3751</v>
      </c>
      <c r="C641" s="17" t="s">
        <v>3677</v>
      </c>
    </row>
    <row r="642" spans="1:3">
      <c r="A642" s="17" t="s">
        <v>1950</v>
      </c>
      <c r="B642" s="17" t="s">
        <v>3751</v>
      </c>
      <c r="C642" s="17" t="s">
        <v>3677</v>
      </c>
    </row>
    <row r="643" spans="1:3">
      <c r="A643" s="17" t="s">
        <v>1951</v>
      </c>
      <c r="B643" s="17" t="s">
        <v>3751</v>
      </c>
      <c r="C643" s="17" t="s">
        <v>3677</v>
      </c>
    </row>
    <row r="644" spans="1:3">
      <c r="A644" s="17" t="s">
        <v>1952</v>
      </c>
      <c r="B644" s="17" t="s">
        <v>3751</v>
      </c>
      <c r="C644" s="17" t="s">
        <v>3677</v>
      </c>
    </row>
    <row r="645" spans="1:3">
      <c r="A645" s="17" t="s">
        <v>1953</v>
      </c>
      <c r="B645" s="17" t="s">
        <v>3751</v>
      </c>
      <c r="C645" s="17" t="s">
        <v>3677</v>
      </c>
    </row>
    <row r="646" spans="1:3">
      <c r="A646" s="17" t="s">
        <v>1954</v>
      </c>
      <c r="B646" s="17" t="s">
        <v>3751</v>
      </c>
      <c r="C646" s="17" t="s">
        <v>3677</v>
      </c>
    </row>
    <row r="647" spans="1:3">
      <c r="A647" s="17" t="s">
        <v>1955</v>
      </c>
      <c r="B647" s="17" t="s">
        <v>3751</v>
      </c>
      <c r="C647" s="17" t="s">
        <v>3677</v>
      </c>
    </row>
    <row r="648" spans="1:3">
      <c r="A648" s="17" t="s">
        <v>1956</v>
      </c>
      <c r="B648" s="17" t="s">
        <v>3751</v>
      </c>
      <c r="C648" s="17" t="s">
        <v>3677</v>
      </c>
    </row>
    <row r="649" spans="1:3">
      <c r="A649" s="17" t="s">
        <v>1957</v>
      </c>
      <c r="B649" s="17" t="s">
        <v>3751</v>
      </c>
      <c r="C649" s="17" t="s">
        <v>3677</v>
      </c>
    </row>
    <row r="650" spans="1:3">
      <c r="A650" s="17" t="s">
        <v>1958</v>
      </c>
      <c r="B650" s="17" t="s">
        <v>3751</v>
      </c>
      <c r="C650" s="17" t="s">
        <v>3677</v>
      </c>
    </row>
    <row r="651" spans="1:3">
      <c r="A651" s="17" t="s">
        <v>1959</v>
      </c>
      <c r="B651" s="17" t="s">
        <v>3751</v>
      </c>
      <c r="C651" s="17" t="s">
        <v>3677</v>
      </c>
    </row>
    <row r="652" spans="1:3">
      <c r="A652" s="17" t="s">
        <v>1960</v>
      </c>
      <c r="B652" s="17" t="s">
        <v>3751</v>
      </c>
      <c r="C652" s="17" t="s">
        <v>3677</v>
      </c>
    </row>
    <row r="653" spans="1:3">
      <c r="A653" s="17" t="s">
        <v>1961</v>
      </c>
      <c r="B653" s="17" t="s">
        <v>3751</v>
      </c>
      <c r="C653" s="17" t="s">
        <v>3677</v>
      </c>
    </row>
    <row r="654" spans="1:3">
      <c r="A654" s="17" t="s">
        <v>1962</v>
      </c>
      <c r="B654" s="17" t="s">
        <v>3751</v>
      </c>
      <c r="C654" s="17" t="s">
        <v>3677</v>
      </c>
    </row>
    <row r="655" spans="1:3">
      <c r="A655" s="17" t="s">
        <v>1963</v>
      </c>
      <c r="B655" s="17" t="s">
        <v>3751</v>
      </c>
      <c r="C655" s="17" t="s">
        <v>3677</v>
      </c>
    </row>
    <row r="656" spans="1:3">
      <c r="A656" s="17" t="s">
        <v>1964</v>
      </c>
      <c r="B656" s="17" t="s">
        <v>3751</v>
      </c>
      <c r="C656" s="17" t="s">
        <v>3677</v>
      </c>
    </row>
    <row r="657" spans="1:3">
      <c r="A657" s="17" t="s">
        <v>1965</v>
      </c>
      <c r="B657" s="17" t="s">
        <v>3751</v>
      </c>
      <c r="C657" s="17" t="s">
        <v>3677</v>
      </c>
    </row>
    <row r="658" spans="1:3">
      <c r="A658" s="17" t="s">
        <v>1966</v>
      </c>
      <c r="B658" s="17" t="s">
        <v>3751</v>
      </c>
      <c r="C658" s="17" t="s">
        <v>3677</v>
      </c>
    </row>
    <row r="659" spans="1:3">
      <c r="A659" s="17" t="s">
        <v>1967</v>
      </c>
      <c r="B659" s="17" t="s">
        <v>3751</v>
      </c>
      <c r="C659" s="17" t="s">
        <v>3677</v>
      </c>
    </row>
    <row r="660" spans="1:3">
      <c r="A660" s="17" t="s">
        <v>1968</v>
      </c>
      <c r="B660" s="17" t="s">
        <v>3751</v>
      </c>
      <c r="C660" s="17" t="s">
        <v>3677</v>
      </c>
    </row>
    <row r="661" spans="1:3">
      <c r="A661" s="17" t="s">
        <v>1969</v>
      </c>
      <c r="B661" s="17" t="s">
        <v>3751</v>
      </c>
      <c r="C661" s="17" t="s">
        <v>3677</v>
      </c>
    </row>
    <row r="662" spans="1:3">
      <c r="A662" s="17" t="s">
        <v>1970</v>
      </c>
      <c r="B662" s="17" t="s">
        <v>3751</v>
      </c>
      <c r="C662" s="17" t="s">
        <v>3677</v>
      </c>
    </row>
    <row r="663" spans="1:3">
      <c r="A663" s="17" t="s">
        <v>1971</v>
      </c>
      <c r="B663" s="17" t="s">
        <v>3751</v>
      </c>
      <c r="C663" s="17" t="s">
        <v>3677</v>
      </c>
    </row>
    <row r="664" spans="1:3">
      <c r="A664" s="17" t="s">
        <v>1977</v>
      </c>
      <c r="B664" s="17"/>
      <c r="C664" s="17" t="s">
        <v>1337</v>
      </c>
    </row>
    <row r="665" spans="1:3">
      <c r="A665" s="17" t="s">
        <v>1978</v>
      </c>
      <c r="B665" s="17"/>
      <c r="C665" s="17" t="s">
        <v>1337</v>
      </c>
    </row>
    <row r="666" spans="1:3">
      <c r="A666" s="17" t="s">
        <v>1979</v>
      </c>
      <c r="B666" s="17"/>
      <c r="C666" s="17" t="s">
        <v>1337</v>
      </c>
    </row>
    <row r="667" spans="1:3">
      <c r="A667" s="17" t="s">
        <v>1980</v>
      </c>
      <c r="B667" s="17"/>
      <c r="C667" s="17" t="s">
        <v>1337</v>
      </c>
    </row>
    <row r="668" spans="1:3">
      <c r="A668" s="17" t="s">
        <v>1982</v>
      </c>
      <c r="B668" s="17"/>
      <c r="C668" s="17" t="s">
        <v>1337</v>
      </c>
    </row>
    <row r="669" spans="1:3">
      <c r="A669" s="17" t="s">
        <v>1983</v>
      </c>
      <c r="B669" s="17"/>
      <c r="C669" s="17" t="s">
        <v>1337</v>
      </c>
    </row>
    <row r="670" spans="1:3">
      <c r="A670" s="17" t="s">
        <v>1984</v>
      </c>
      <c r="B670" s="17"/>
      <c r="C670" s="17" t="s">
        <v>1337</v>
      </c>
    </row>
    <row r="671" spans="1:3">
      <c r="A671" s="17" t="s">
        <v>1985</v>
      </c>
      <c r="B671" s="17"/>
      <c r="C671" s="17" t="s">
        <v>1337</v>
      </c>
    </row>
    <row r="672" spans="1:3">
      <c r="A672" s="17" t="s">
        <v>1623</v>
      </c>
      <c r="B672" s="17" t="s">
        <v>3690</v>
      </c>
      <c r="C672" s="17" t="s">
        <v>3677</v>
      </c>
    </row>
    <row r="673" spans="1:3">
      <c r="A673" s="17" t="s">
        <v>42</v>
      </c>
      <c r="B673" s="17"/>
      <c r="C673" s="17" t="s">
        <v>1337</v>
      </c>
    </row>
    <row r="674" spans="1:3">
      <c r="A674" s="17" t="s">
        <v>1786</v>
      </c>
      <c r="B674" s="17" t="s">
        <v>3691</v>
      </c>
      <c r="C674" s="17" t="s">
        <v>3677</v>
      </c>
    </row>
    <row r="675" spans="1:3">
      <c r="A675" s="17" t="s">
        <v>1787</v>
      </c>
      <c r="B675" s="17" t="s">
        <v>3691</v>
      </c>
      <c r="C675" s="17" t="s">
        <v>3677</v>
      </c>
    </row>
    <row r="676" spans="1:3">
      <c r="A676" s="17" t="s">
        <v>1788</v>
      </c>
      <c r="B676" s="17"/>
      <c r="C676" s="17" t="s">
        <v>1337</v>
      </c>
    </row>
    <row r="677" spans="1:3">
      <c r="A677" s="17" t="s">
        <v>1408</v>
      </c>
      <c r="B677" s="17" t="s">
        <v>3752</v>
      </c>
      <c r="C677" s="17" t="s">
        <v>3677</v>
      </c>
    </row>
    <row r="678" spans="1:3">
      <c r="A678" s="17" t="s">
        <v>1789</v>
      </c>
      <c r="B678" s="17" t="s">
        <v>3753</v>
      </c>
      <c r="C678" s="17" t="s">
        <v>3677</v>
      </c>
    </row>
    <row r="679" spans="1:3">
      <c r="A679" s="17" t="s">
        <v>1986</v>
      </c>
      <c r="B679" s="17"/>
      <c r="C679" s="17" t="s">
        <v>1337</v>
      </c>
    </row>
    <row r="680" spans="1:3">
      <c r="A680" s="17" t="s">
        <v>1992</v>
      </c>
      <c r="B680" s="17" t="s">
        <v>3754</v>
      </c>
      <c r="C680" s="17" t="s">
        <v>3677</v>
      </c>
    </row>
    <row r="681" spans="1:3">
      <c r="A681" s="17" t="s">
        <v>1993</v>
      </c>
      <c r="B681" s="17"/>
      <c r="C681" s="17" t="s">
        <v>1337</v>
      </c>
    </row>
    <row r="682" spans="1:3">
      <c r="A682" s="17" t="s">
        <v>1994</v>
      </c>
      <c r="B682" s="17"/>
      <c r="C682" s="17" t="s">
        <v>1337</v>
      </c>
    </row>
    <row r="683" spans="1:3">
      <c r="A683" s="17" t="s">
        <v>1995</v>
      </c>
      <c r="B683" s="17"/>
      <c r="C683" s="17" t="s">
        <v>1337</v>
      </c>
    </row>
    <row r="684" spans="1:3">
      <c r="A684" s="17" t="s">
        <v>1996</v>
      </c>
      <c r="B684" s="17"/>
      <c r="C684" s="17" t="s">
        <v>1337</v>
      </c>
    </row>
    <row r="685" spans="1:3">
      <c r="A685" s="17" t="s">
        <v>1997</v>
      </c>
      <c r="B685" s="17"/>
      <c r="C685" s="17" t="s">
        <v>1337</v>
      </c>
    </row>
    <row r="686" spans="1:3">
      <c r="A686" s="17" t="s">
        <v>1998</v>
      </c>
      <c r="B686" s="17"/>
      <c r="C686" s="17" t="s">
        <v>1337</v>
      </c>
    </row>
    <row r="687" spans="1:3">
      <c r="A687" s="17" t="s">
        <v>1999</v>
      </c>
      <c r="B687" s="17"/>
      <c r="C687" s="17" t="s">
        <v>1337</v>
      </c>
    </row>
    <row r="688" spans="1:3">
      <c r="A688" s="17" t="s">
        <v>2000</v>
      </c>
      <c r="B688" s="17"/>
      <c r="C688" s="17" t="s">
        <v>1337</v>
      </c>
    </row>
    <row r="689" spans="1:3">
      <c r="A689" s="17" t="s">
        <v>2001</v>
      </c>
      <c r="B689" s="17" t="s">
        <v>3739</v>
      </c>
      <c r="C689" s="17" t="s">
        <v>3677</v>
      </c>
    </row>
    <row r="690" spans="1:3">
      <c r="A690" s="17" t="s">
        <v>2002</v>
      </c>
      <c r="B690" s="17"/>
      <c r="C690" s="17" t="s">
        <v>1337</v>
      </c>
    </row>
    <row r="691" spans="1:3">
      <c r="A691" s="17" t="s">
        <v>2003</v>
      </c>
      <c r="B691" s="17"/>
      <c r="C691" s="17" t="s">
        <v>1337</v>
      </c>
    </row>
    <row r="692" spans="1:3">
      <c r="A692" s="17" t="s">
        <v>2004</v>
      </c>
      <c r="B692" s="17"/>
      <c r="C692" s="17" t="s">
        <v>1337</v>
      </c>
    </row>
    <row r="693" spans="1:3">
      <c r="A693" s="17" t="s">
        <v>2005</v>
      </c>
      <c r="B693" s="17"/>
      <c r="C693" s="17" t="s">
        <v>1337</v>
      </c>
    </row>
    <row r="694" spans="1:3">
      <c r="A694" s="17" t="s">
        <v>2006</v>
      </c>
      <c r="B694" s="17"/>
      <c r="C694" s="17" t="s">
        <v>1337</v>
      </c>
    </row>
    <row r="695" spans="1:3">
      <c r="A695" s="17" t="s">
        <v>2007</v>
      </c>
      <c r="B695" s="17"/>
      <c r="C695" s="17" t="s">
        <v>1337</v>
      </c>
    </row>
    <row r="696" spans="1:3">
      <c r="A696" s="17" t="s">
        <v>2008</v>
      </c>
      <c r="B696" s="17"/>
      <c r="C696" s="17" t="s">
        <v>1337</v>
      </c>
    </row>
    <row r="697" spans="1:3">
      <c r="A697" s="17" t="s">
        <v>2009</v>
      </c>
      <c r="B697" s="17"/>
      <c r="C697" s="17" t="s">
        <v>1337</v>
      </c>
    </row>
    <row r="698" spans="1:3">
      <c r="A698" s="17" t="s">
        <v>2010</v>
      </c>
      <c r="B698" s="17"/>
      <c r="C698" s="17" t="s">
        <v>1337</v>
      </c>
    </row>
    <row r="699" spans="1:3">
      <c r="A699" s="17" t="s">
        <v>2011</v>
      </c>
      <c r="B699" s="17"/>
      <c r="C699" s="17" t="s">
        <v>1337</v>
      </c>
    </row>
    <row r="700" spans="1:3">
      <c r="A700" s="17" t="s">
        <v>2012</v>
      </c>
      <c r="B700" s="17"/>
      <c r="C700" s="17" t="s">
        <v>1337</v>
      </c>
    </row>
    <row r="701" spans="1:3">
      <c r="A701" s="17" t="s">
        <v>2013</v>
      </c>
      <c r="B701" s="17"/>
      <c r="C701" s="17" t="s">
        <v>1337</v>
      </c>
    </row>
    <row r="702" spans="1:3">
      <c r="A702" s="17" t="s">
        <v>2014</v>
      </c>
      <c r="B702" s="17"/>
      <c r="C702" s="17" t="s">
        <v>1337</v>
      </c>
    </row>
    <row r="703" spans="1:3">
      <c r="A703" s="17" t="s">
        <v>2015</v>
      </c>
      <c r="B703" s="17"/>
      <c r="C703" s="17" t="s">
        <v>1337</v>
      </c>
    </row>
    <row r="704" spans="1:3">
      <c r="A704" s="17" t="s">
        <v>2016</v>
      </c>
      <c r="B704" s="17"/>
      <c r="C704" s="17" t="s">
        <v>1337</v>
      </c>
    </row>
    <row r="705" spans="1:3">
      <c r="A705" s="17" t="s">
        <v>2017</v>
      </c>
      <c r="B705" s="17"/>
      <c r="C705" s="17" t="s">
        <v>1337</v>
      </c>
    </row>
    <row r="706" spans="1:3">
      <c r="A706" s="17" t="s">
        <v>957</v>
      </c>
      <c r="B706" s="17"/>
      <c r="C706" s="17" t="s">
        <v>1337</v>
      </c>
    </row>
    <row r="707" spans="1:3">
      <c r="A707" s="17" t="s">
        <v>1054</v>
      </c>
      <c r="B707" s="17"/>
      <c r="C707" s="17" t="s">
        <v>1337</v>
      </c>
    </row>
    <row r="708" spans="1:3">
      <c r="A708" s="17" t="s">
        <v>1190</v>
      </c>
      <c r="B708" s="17"/>
      <c r="C708" s="17" t="s">
        <v>1337</v>
      </c>
    </row>
    <row r="709" spans="1:3">
      <c r="A709" s="17" t="s">
        <v>1191</v>
      </c>
      <c r="B709" s="17"/>
      <c r="C709" s="17" t="s">
        <v>1337</v>
      </c>
    </row>
    <row r="710" spans="1:3">
      <c r="A710" s="17" t="s">
        <v>1790</v>
      </c>
      <c r="B710" s="17" t="s">
        <v>3691</v>
      </c>
      <c r="C710" s="17" t="s">
        <v>3677</v>
      </c>
    </row>
    <row r="711" spans="1:3">
      <c r="A711" s="17" t="s">
        <v>1791</v>
      </c>
      <c r="B711" s="17"/>
      <c r="C711" s="17" t="s">
        <v>1337</v>
      </c>
    </row>
    <row r="712" spans="1:3">
      <c r="A712" s="17" t="s">
        <v>1792</v>
      </c>
      <c r="B712" s="17" t="s">
        <v>3755</v>
      </c>
      <c r="C712" s="17" t="s">
        <v>3677</v>
      </c>
    </row>
    <row r="713" spans="1:3">
      <c r="A713" s="17" t="s">
        <v>943</v>
      </c>
      <c r="B713" s="17"/>
      <c r="C713" s="17" t="s">
        <v>1337</v>
      </c>
    </row>
    <row r="714" spans="1:3">
      <c r="A714" s="17" t="s">
        <v>1794</v>
      </c>
      <c r="B714" s="17"/>
      <c r="C714" s="17" t="s">
        <v>1337</v>
      </c>
    </row>
    <row r="715" spans="1:3">
      <c r="A715" s="17" t="s">
        <v>1055</v>
      </c>
      <c r="B715" s="17"/>
      <c r="C715" s="17" t="s">
        <v>1337</v>
      </c>
    </row>
    <row r="716" spans="1:3">
      <c r="A716" s="17" t="s">
        <v>1795</v>
      </c>
      <c r="B716" s="17" t="s">
        <v>3691</v>
      </c>
      <c r="C716" s="17" t="s">
        <v>3677</v>
      </c>
    </row>
    <row r="717" spans="1:3">
      <c r="A717" s="17" t="s">
        <v>1796</v>
      </c>
      <c r="B717" s="17" t="s">
        <v>3691</v>
      </c>
      <c r="C717" s="17" t="s">
        <v>3677</v>
      </c>
    </row>
    <row r="718" spans="1:3">
      <c r="A718" s="17" t="s">
        <v>2018</v>
      </c>
      <c r="B718" s="17"/>
      <c r="C718" s="17" t="s">
        <v>1337</v>
      </c>
    </row>
    <row r="719" spans="1:3">
      <c r="A719" s="17" t="s">
        <v>2019</v>
      </c>
      <c r="B719" s="17" t="s">
        <v>3739</v>
      </c>
      <c r="C719" s="17" t="s">
        <v>3677</v>
      </c>
    </row>
    <row r="720" spans="1:3">
      <c r="A720" s="17" t="s">
        <v>2020</v>
      </c>
      <c r="B720" s="17"/>
      <c r="C720" s="17" t="s">
        <v>1337</v>
      </c>
    </row>
    <row r="721" spans="1:3">
      <c r="A721" s="17" t="s">
        <v>2021</v>
      </c>
      <c r="B721" s="17"/>
      <c r="C721" s="17" t="s">
        <v>1337</v>
      </c>
    </row>
    <row r="722" spans="1:3">
      <c r="A722" s="17" t="s">
        <v>2022</v>
      </c>
      <c r="B722" s="17"/>
      <c r="C722" s="17" t="s">
        <v>1337</v>
      </c>
    </row>
    <row r="723" spans="1:3">
      <c r="A723" s="17" t="s">
        <v>2023</v>
      </c>
      <c r="B723" s="17"/>
      <c r="C723" s="17" t="s">
        <v>1337</v>
      </c>
    </row>
    <row r="724" spans="1:3">
      <c r="A724" s="17" t="s">
        <v>2024</v>
      </c>
      <c r="B724" s="17"/>
      <c r="C724" s="17" t="s">
        <v>1337</v>
      </c>
    </row>
    <row r="725" spans="1:3">
      <c r="A725" s="17" t="s">
        <v>2025</v>
      </c>
      <c r="B725" s="17"/>
      <c r="C725" s="17" t="s">
        <v>1337</v>
      </c>
    </row>
    <row r="726" spans="1:3">
      <c r="A726" s="17" t="s">
        <v>2026</v>
      </c>
      <c r="B726" s="17"/>
      <c r="C726" s="17" t="s">
        <v>1337</v>
      </c>
    </row>
    <row r="727" spans="1:3">
      <c r="A727" s="17" t="s">
        <v>2027</v>
      </c>
      <c r="B727" s="17"/>
      <c r="C727" s="17" t="s">
        <v>1337</v>
      </c>
    </row>
    <row r="728" spans="1:3">
      <c r="A728" s="17" t="s">
        <v>2028</v>
      </c>
      <c r="B728" s="17"/>
      <c r="C728" s="17" t="s">
        <v>1337</v>
      </c>
    </row>
    <row r="729" spans="1:3">
      <c r="A729" s="17" t="s">
        <v>2029</v>
      </c>
      <c r="B729" s="17"/>
      <c r="C729" s="17" t="s">
        <v>1337</v>
      </c>
    </row>
    <row r="730" spans="1:3">
      <c r="A730" s="17" t="s">
        <v>2030</v>
      </c>
      <c r="B730" s="17"/>
      <c r="C730" s="17" t="s">
        <v>1337</v>
      </c>
    </row>
    <row r="731" spans="1:3">
      <c r="A731" s="17" t="s">
        <v>2031</v>
      </c>
      <c r="B731" s="17"/>
      <c r="C731" s="17" t="s">
        <v>1337</v>
      </c>
    </row>
    <row r="732" spans="1:3">
      <c r="A732" s="17" t="s">
        <v>2032</v>
      </c>
      <c r="B732" s="17"/>
      <c r="C732" s="17" t="s">
        <v>1337</v>
      </c>
    </row>
    <row r="733" spans="1:3">
      <c r="A733" s="17" t="s">
        <v>2033</v>
      </c>
      <c r="B733" s="17"/>
      <c r="C733" s="17" t="s">
        <v>1337</v>
      </c>
    </row>
    <row r="734" spans="1:3">
      <c r="A734" s="17" t="s">
        <v>2034</v>
      </c>
      <c r="B734" s="17"/>
      <c r="C734" s="17" t="s">
        <v>1337</v>
      </c>
    </row>
    <row r="735" spans="1:3">
      <c r="A735" s="17" t="s">
        <v>2035</v>
      </c>
      <c r="B735" s="17"/>
      <c r="C735" s="17" t="s">
        <v>1337</v>
      </c>
    </row>
    <row r="736" spans="1:3">
      <c r="A736" s="17" t="s">
        <v>2036</v>
      </c>
      <c r="B736" s="17"/>
      <c r="C736" s="17" t="s">
        <v>1337</v>
      </c>
    </row>
    <row r="737" spans="1:3">
      <c r="A737" s="17" t="s">
        <v>2037</v>
      </c>
      <c r="B737" s="17"/>
      <c r="C737" s="17" t="s">
        <v>1337</v>
      </c>
    </row>
    <row r="738" spans="1:3">
      <c r="A738" s="17" t="s">
        <v>2038</v>
      </c>
      <c r="B738" s="17"/>
      <c r="C738" s="17" t="s">
        <v>1337</v>
      </c>
    </row>
    <row r="739" spans="1:3">
      <c r="A739" s="17" t="s">
        <v>2039</v>
      </c>
      <c r="B739" s="17"/>
      <c r="C739" s="17" t="s">
        <v>1337</v>
      </c>
    </row>
    <row r="740" spans="1:3">
      <c r="A740" s="17" t="s">
        <v>2040</v>
      </c>
      <c r="B740" s="17"/>
      <c r="C740" s="17" t="s">
        <v>1337</v>
      </c>
    </row>
    <row r="741" spans="1:3">
      <c r="A741" s="17" t="s">
        <v>2041</v>
      </c>
      <c r="B741" s="17"/>
      <c r="C741" s="17" t="s">
        <v>1337</v>
      </c>
    </row>
    <row r="742" spans="1:3">
      <c r="A742" s="17" t="s">
        <v>2042</v>
      </c>
      <c r="B742" s="17"/>
      <c r="C742" s="17" t="s">
        <v>1337</v>
      </c>
    </row>
    <row r="743" spans="1:3">
      <c r="A743" s="17" t="s">
        <v>2043</v>
      </c>
      <c r="B743" s="17"/>
      <c r="C743" s="17" t="s">
        <v>1337</v>
      </c>
    </row>
    <row r="744" spans="1:3">
      <c r="A744" s="17" t="s">
        <v>2044</v>
      </c>
      <c r="B744" s="17"/>
      <c r="C744" s="17" t="s">
        <v>1337</v>
      </c>
    </row>
    <row r="745" spans="1:3">
      <c r="A745" s="17" t="s">
        <v>2045</v>
      </c>
      <c r="B745" s="17"/>
      <c r="C745" s="17" t="s">
        <v>1337</v>
      </c>
    </row>
    <row r="746" spans="1:3">
      <c r="A746" s="17" t="s">
        <v>2046</v>
      </c>
      <c r="B746" s="17"/>
      <c r="C746" s="17" t="s">
        <v>1337</v>
      </c>
    </row>
    <row r="747" spans="1:3">
      <c r="A747" s="17" t="s">
        <v>2047</v>
      </c>
      <c r="B747" s="17"/>
      <c r="C747" s="17" t="s">
        <v>1337</v>
      </c>
    </row>
    <row r="748" spans="1:3">
      <c r="A748" s="17" t="s">
        <v>2048</v>
      </c>
      <c r="B748" s="17"/>
      <c r="C748" s="17" t="s">
        <v>1337</v>
      </c>
    </row>
    <row r="749" spans="1:3">
      <c r="A749" s="17" t="s">
        <v>2049</v>
      </c>
      <c r="B749" s="17"/>
      <c r="C749" s="17" t="s">
        <v>1337</v>
      </c>
    </row>
    <row r="750" spans="1:3">
      <c r="A750" s="17" t="s">
        <v>2050</v>
      </c>
      <c r="B750" s="17"/>
      <c r="C750" s="17" t="s">
        <v>1337</v>
      </c>
    </row>
    <row r="751" spans="1:3">
      <c r="A751" s="17" t="s">
        <v>2051</v>
      </c>
      <c r="B751" s="17"/>
      <c r="C751" s="17" t="s">
        <v>1337</v>
      </c>
    </row>
    <row r="752" spans="1:3">
      <c r="A752" s="17" t="s">
        <v>2052</v>
      </c>
      <c r="B752" s="17"/>
      <c r="C752" s="17" t="s">
        <v>1337</v>
      </c>
    </row>
    <row r="753" spans="1:3">
      <c r="A753" s="17" t="s">
        <v>2053</v>
      </c>
      <c r="B753" s="17"/>
      <c r="C753" s="17" t="s">
        <v>1337</v>
      </c>
    </row>
    <row r="754" spans="1:3">
      <c r="A754" s="17" t="s">
        <v>2054</v>
      </c>
      <c r="B754" s="17"/>
      <c r="C754" s="17" t="s">
        <v>1337</v>
      </c>
    </row>
    <row r="755" spans="1:3">
      <c r="A755" s="17" t="s">
        <v>2055</v>
      </c>
      <c r="B755" s="17"/>
      <c r="C755" s="17" t="s">
        <v>1337</v>
      </c>
    </row>
    <row r="756" spans="1:3">
      <c r="A756" s="17" t="s">
        <v>2056</v>
      </c>
      <c r="B756" s="17"/>
      <c r="C756" s="17" t="s">
        <v>1337</v>
      </c>
    </row>
    <row r="757" spans="1:3">
      <c r="A757" s="17" t="s">
        <v>2057</v>
      </c>
      <c r="B757" s="17"/>
      <c r="C757" s="17" t="s">
        <v>1337</v>
      </c>
    </row>
    <row r="758" spans="1:3">
      <c r="A758" s="17" t="s">
        <v>2058</v>
      </c>
      <c r="B758" s="17"/>
      <c r="C758" s="17" t="s">
        <v>1337</v>
      </c>
    </row>
    <row r="759" spans="1:3">
      <c r="A759" s="17" t="s">
        <v>2059</v>
      </c>
      <c r="B759" s="17"/>
      <c r="C759" s="17" t="s">
        <v>1337</v>
      </c>
    </row>
    <row r="760" spans="1:3">
      <c r="A760" s="17" t="s">
        <v>2060</v>
      </c>
      <c r="B760" s="17"/>
      <c r="C760" s="17" t="s">
        <v>1337</v>
      </c>
    </row>
    <row r="761" spans="1:3">
      <c r="A761" s="17" t="s">
        <v>2061</v>
      </c>
      <c r="B761" s="17"/>
      <c r="C761" s="17" t="s">
        <v>1337</v>
      </c>
    </row>
    <row r="762" spans="1:3">
      <c r="A762" s="17" t="s">
        <v>2062</v>
      </c>
      <c r="B762" s="17"/>
      <c r="C762" s="17" t="s">
        <v>1337</v>
      </c>
    </row>
    <row r="763" spans="1:3">
      <c r="A763" s="17" t="s">
        <v>2063</v>
      </c>
      <c r="B763" s="17"/>
      <c r="C763" s="17" t="s">
        <v>1337</v>
      </c>
    </row>
    <row r="764" spans="1:3">
      <c r="A764" s="17" t="s">
        <v>2064</v>
      </c>
      <c r="B764" s="17"/>
      <c r="C764" s="17" t="s">
        <v>1337</v>
      </c>
    </row>
    <row r="765" spans="1:3">
      <c r="A765" s="17" t="s">
        <v>2065</v>
      </c>
      <c r="B765" s="17" t="s">
        <v>3754</v>
      </c>
      <c r="C765" s="17" t="s">
        <v>3677</v>
      </c>
    </row>
    <row r="766" spans="1:3">
      <c r="A766" s="17" t="s">
        <v>2066</v>
      </c>
      <c r="B766" s="17"/>
      <c r="C766" s="17" t="s">
        <v>1337</v>
      </c>
    </row>
    <row r="767" spans="1:3">
      <c r="A767" s="17" t="s">
        <v>2067</v>
      </c>
      <c r="B767" s="17"/>
      <c r="C767" s="17" t="s">
        <v>1337</v>
      </c>
    </row>
    <row r="768" spans="1:3">
      <c r="A768" s="17" t="s">
        <v>2068</v>
      </c>
      <c r="B768" s="17"/>
      <c r="C768" s="17" t="s">
        <v>1337</v>
      </c>
    </row>
    <row r="769" spans="1:3">
      <c r="A769" s="17" t="s">
        <v>1393</v>
      </c>
      <c r="B769" s="17"/>
      <c r="C769" s="17" t="s">
        <v>1337</v>
      </c>
    </row>
    <row r="770" spans="1:3">
      <c r="A770" s="17" t="s">
        <v>1394</v>
      </c>
      <c r="B770" s="17"/>
      <c r="C770" s="17" t="s">
        <v>1337</v>
      </c>
    </row>
    <row r="771" spans="1:3">
      <c r="A771" s="17" t="s">
        <v>1797</v>
      </c>
      <c r="B771" s="17" t="s">
        <v>3722</v>
      </c>
      <c r="C771" s="17" t="s">
        <v>3677</v>
      </c>
    </row>
    <row r="772" spans="1:3">
      <c r="A772" s="17" t="s">
        <v>1636</v>
      </c>
      <c r="B772" s="17"/>
      <c r="C772" s="17" t="s">
        <v>1337</v>
      </c>
    </row>
    <row r="773" spans="1:3">
      <c r="A773" s="17" t="s">
        <v>1798</v>
      </c>
      <c r="B773" s="17"/>
      <c r="C773" s="17" t="s">
        <v>1337</v>
      </c>
    </row>
    <row r="774" spans="1:3">
      <c r="A774" s="17" t="s">
        <v>1799</v>
      </c>
      <c r="B774" s="17"/>
      <c r="C774" s="17" t="s">
        <v>1337</v>
      </c>
    </row>
    <row r="775" spans="1:3">
      <c r="A775" s="17" t="s">
        <v>1811</v>
      </c>
      <c r="B775" s="17"/>
      <c r="C775" s="17" t="s">
        <v>1337</v>
      </c>
    </row>
    <row r="776" spans="1:3">
      <c r="A776" s="17" t="s">
        <v>952</v>
      </c>
      <c r="B776" s="17"/>
      <c r="C776" s="17" t="s">
        <v>1337</v>
      </c>
    </row>
    <row r="777" spans="1:3">
      <c r="A777" s="17" t="s">
        <v>953</v>
      </c>
      <c r="B777" s="17"/>
      <c r="C777" s="17" t="s">
        <v>1337</v>
      </c>
    </row>
    <row r="778" spans="1:3">
      <c r="A778" s="17" t="s">
        <v>1633</v>
      </c>
      <c r="B778" s="17"/>
      <c r="C778" s="17" t="s">
        <v>1337</v>
      </c>
    </row>
    <row r="779" spans="1:3">
      <c r="A779" s="17" t="s">
        <v>955</v>
      </c>
      <c r="B779" s="17"/>
      <c r="C779" s="17" t="s">
        <v>1337</v>
      </c>
    </row>
    <row r="780" spans="1:3">
      <c r="A780" s="17" t="s">
        <v>956</v>
      </c>
      <c r="B780" s="17"/>
      <c r="C780" s="17" t="s">
        <v>1337</v>
      </c>
    </row>
    <row r="781" spans="1:3">
      <c r="A781" s="17" t="s">
        <v>1801</v>
      </c>
      <c r="B781" s="17"/>
      <c r="C781" s="17" t="s">
        <v>1337</v>
      </c>
    </row>
    <row r="782" spans="1:3">
      <c r="A782" s="17" t="s">
        <v>1802</v>
      </c>
      <c r="B782" s="17"/>
      <c r="C782" s="17" t="s">
        <v>1337</v>
      </c>
    </row>
    <row r="783" spans="1:3">
      <c r="A783" s="17" t="s">
        <v>1803</v>
      </c>
      <c r="B783" s="17"/>
      <c r="C783" s="17" t="s">
        <v>1337</v>
      </c>
    </row>
    <row r="784" spans="1:3">
      <c r="A784" s="17" t="s">
        <v>1387</v>
      </c>
      <c r="B784" s="17"/>
      <c r="C784" s="17" t="s">
        <v>1337</v>
      </c>
    </row>
    <row r="785" spans="1:3">
      <c r="A785" s="17" t="s">
        <v>1388</v>
      </c>
      <c r="B785" s="17"/>
      <c r="C785" s="17" t="s">
        <v>1337</v>
      </c>
    </row>
    <row r="786" spans="1:3">
      <c r="A786" s="17" t="s">
        <v>2070</v>
      </c>
      <c r="B786" s="17"/>
      <c r="C786" s="17" t="s">
        <v>1337</v>
      </c>
    </row>
    <row r="787" spans="1:3">
      <c r="A787" s="17" t="s">
        <v>2071</v>
      </c>
      <c r="B787" s="17"/>
      <c r="C787" s="17" t="s">
        <v>1337</v>
      </c>
    </row>
    <row r="788" spans="1:3">
      <c r="A788" s="17" t="s">
        <v>2072</v>
      </c>
      <c r="B788" s="17"/>
      <c r="C788" s="17" t="s">
        <v>1337</v>
      </c>
    </row>
    <row r="789" spans="1:3">
      <c r="A789" s="17" t="s">
        <v>2073</v>
      </c>
      <c r="B789" s="17"/>
      <c r="C789" s="17" t="s">
        <v>1337</v>
      </c>
    </row>
    <row r="790" spans="1:3">
      <c r="A790" s="17" t="s">
        <v>2074</v>
      </c>
      <c r="B790" s="17"/>
      <c r="C790" s="17" t="s">
        <v>1337</v>
      </c>
    </row>
    <row r="791" spans="1:3">
      <c r="A791" s="17" t="s">
        <v>2075</v>
      </c>
      <c r="B791" s="17"/>
      <c r="C791" s="17" t="s">
        <v>1337</v>
      </c>
    </row>
    <row r="792" spans="1:3">
      <c r="A792" s="17" t="s">
        <v>2076</v>
      </c>
      <c r="B792" s="17"/>
      <c r="C792" s="17" t="s">
        <v>1337</v>
      </c>
    </row>
    <row r="793" spans="1:3">
      <c r="A793" s="17" t="s">
        <v>2077</v>
      </c>
      <c r="B793" s="17"/>
      <c r="C793" s="17" t="s">
        <v>1337</v>
      </c>
    </row>
    <row r="794" spans="1:3">
      <c r="A794" s="17" t="s">
        <v>2078</v>
      </c>
      <c r="B794" s="17"/>
      <c r="C794" s="17" t="s">
        <v>1337</v>
      </c>
    </row>
    <row r="795" spans="1:3">
      <c r="A795" s="17" t="s">
        <v>2079</v>
      </c>
      <c r="B795" s="17"/>
      <c r="C795" s="17" t="s">
        <v>1337</v>
      </c>
    </row>
    <row r="796" spans="1:3">
      <c r="A796" s="17" t="s">
        <v>2080</v>
      </c>
      <c r="B796" s="17"/>
      <c r="C796" s="17" t="s">
        <v>1337</v>
      </c>
    </row>
    <row r="797" spans="1:3">
      <c r="A797" s="17" t="s">
        <v>2081</v>
      </c>
      <c r="B797" s="17"/>
      <c r="C797" s="17" t="s">
        <v>1337</v>
      </c>
    </row>
    <row r="798" spans="1:3">
      <c r="A798" s="17" t="s">
        <v>2082</v>
      </c>
      <c r="B798" s="17"/>
      <c r="C798" s="17" t="s">
        <v>1337</v>
      </c>
    </row>
    <row r="799" spans="1:3">
      <c r="A799" s="17" t="s">
        <v>2083</v>
      </c>
      <c r="B799" s="17"/>
      <c r="C799" s="17" t="s">
        <v>1337</v>
      </c>
    </row>
    <row r="800" spans="1:3">
      <c r="A800" s="17" t="s">
        <v>2084</v>
      </c>
      <c r="B800" s="17"/>
      <c r="C800" s="17" t="s">
        <v>1337</v>
      </c>
    </row>
    <row r="801" spans="1:3">
      <c r="A801" s="17" t="s">
        <v>2085</v>
      </c>
      <c r="B801" s="17"/>
      <c r="C801" s="17" t="s">
        <v>1337</v>
      </c>
    </row>
    <row r="802" spans="1:3">
      <c r="A802" s="17" t="s">
        <v>2086</v>
      </c>
      <c r="B802" s="17"/>
      <c r="C802" s="17" t="s">
        <v>1337</v>
      </c>
    </row>
    <row r="803" spans="1:3">
      <c r="A803" s="17" t="s">
        <v>2087</v>
      </c>
      <c r="B803" s="17"/>
      <c r="C803" s="17" t="s">
        <v>1337</v>
      </c>
    </row>
    <row r="804" spans="1:3">
      <c r="A804" s="17" t="s">
        <v>2088</v>
      </c>
      <c r="B804" s="17"/>
      <c r="C804" s="17" t="s">
        <v>1337</v>
      </c>
    </row>
    <row r="805" spans="1:3">
      <c r="A805" s="17" t="s">
        <v>2089</v>
      </c>
      <c r="B805" s="17"/>
      <c r="C805" s="17" t="s">
        <v>1337</v>
      </c>
    </row>
    <row r="806" spans="1:3">
      <c r="A806" s="17" t="s">
        <v>1194</v>
      </c>
      <c r="B806" s="17" t="s">
        <v>3756</v>
      </c>
      <c r="C806" s="17" t="s">
        <v>3677</v>
      </c>
    </row>
    <row r="807" spans="1:3">
      <c r="A807" s="17" t="s">
        <v>1182</v>
      </c>
      <c r="B807" s="17" t="s">
        <v>3757</v>
      </c>
      <c r="C807" s="17" t="s">
        <v>3677</v>
      </c>
    </row>
    <row r="808" spans="1:3">
      <c r="A808" s="17" t="s">
        <v>1052</v>
      </c>
      <c r="B808" s="17" t="s">
        <v>3758</v>
      </c>
      <c r="C808" s="17" t="s">
        <v>3677</v>
      </c>
    </row>
    <row r="809" spans="1:3">
      <c r="A809" s="17" t="s">
        <v>1053</v>
      </c>
      <c r="B809" s="17" t="s">
        <v>3759</v>
      </c>
      <c r="C809" s="17" t="s">
        <v>3677</v>
      </c>
    </row>
    <row r="810" spans="1:3">
      <c r="A810" s="17" t="s">
        <v>2092</v>
      </c>
      <c r="B810" s="17" t="s">
        <v>3760</v>
      </c>
      <c r="C810" s="17" t="s">
        <v>3677</v>
      </c>
    </row>
    <row r="811" spans="1:3">
      <c r="A811" s="17" t="s">
        <v>1155</v>
      </c>
      <c r="B811" s="17" t="s">
        <v>3761</v>
      </c>
      <c r="C811" s="17" t="s">
        <v>3677</v>
      </c>
    </row>
    <row r="812" spans="1:3">
      <c r="A812" s="17" t="s">
        <v>1781</v>
      </c>
      <c r="B812" s="17"/>
      <c r="C812" s="17" t="s">
        <v>3527</v>
      </c>
    </row>
    <row r="813" spans="1:3">
      <c r="A813" s="17" t="s">
        <v>1780</v>
      </c>
      <c r="B813" s="17"/>
      <c r="C813" s="17" t="s">
        <v>3527</v>
      </c>
    </row>
    <row r="814" spans="1:3">
      <c r="A814" s="17" t="s">
        <v>925</v>
      </c>
      <c r="B814" s="17" t="s">
        <v>3762</v>
      </c>
      <c r="C814" s="17" t="s">
        <v>3677</v>
      </c>
    </row>
    <row r="815" spans="1:3">
      <c r="A815" s="17" t="s">
        <v>2093</v>
      </c>
      <c r="B815" s="17"/>
      <c r="C815" s="17" t="s">
        <v>1337</v>
      </c>
    </row>
    <row r="816" spans="1:3">
      <c r="A816" s="17" t="s">
        <v>2094</v>
      </c>
      <c r="B816" s="17"/>
      <c r="C816" s="17" t="s">
        <v>1337</v>
      </c>
    </row>
    <row r="817" spans="1:3">
      <c r="A817" s="17" t="s">
        <v>2095</v>
      </c>
      <c r="B817" s="17"/>
      <c r="C817" s="17" t="s">
        <v>1337</v>
      </c>
    </row>
    <row r="818" spans="1:3">
      <c r="A818" s="17" t="s">
        <v>2096</v>
      </c>
      <c r="B818" s="17"/>
      <c r="C818" s="17" t="s">
        <v>1337</v>
      </c>
    </row>
    <row r="819" spans="1:3">
      <c r="A819" s="17" t="s">
        <v>2097</v>
      </c>
      <c r="B819" s="17"/>
      <c r="C819" s="17" t="s">
        <v>1337</v>
      </c>
    </row>
    <row r="820" spans="1:3">
      <c r="A820" s="17" t="s">
        <v>2098</v>
      </c>
      <c r="B820" s="17"/>
      <c r="C820" s="17" t="s">
        <v>1337</v>
      </c>
    </row>
    <row r="821" spans="1:3">
      <c r="A821" s="17" t="s">
        <v>2099</v>
      </c>
      <c r="B821" s="17"/>
      <c r="C821" s="17" t="s">
        <v>1337</v>
      </c>
    </row>
    <row r="822" spans="1:3">
      <c r="A822" s="17" t="s">
        <v>2100</v>
      </c>
      <c r="B822" s="17"/>
      <c r="C822" s="17" t="s">
        <v>1337</v>
      </c>
    </row>
    <row r="823" spans="1:3">
      <c r="A823" s="17" t="s">
        <v>2101</v>
      </c>
      <c r="B823" s="17"/>
      <c r="C823" s="17" t="s">
        <v>1337</v>
      </c>
    </row>
    <row r="824" spans="1:3">
      <c r="A824" s="17" t="s">
        <v>2102</v>
      </c>
      <c r="B824" s="17"/>
      <c r="C824" s="17" t="s">
        <v>1337</v>
      </c>
    </row>
    <row r="825" spans="1:3">
      <c r="A825" s="17" t="s">
        <v>2103</v>
      </c>
      <c r="B825" s="17"/>
      <c r="C825" s="17" t="s">
        <v>1337</v>
      </c>
    </row>
    <row r="826" spans="1:3">
      <c r="A826" s="17" t="s">
        <v>2104</v>
      </c>
      <c r="B826" s="17"/>
      <c r="C826" s="17" t="s">
        <v>1337</v>
      </c>
    </row>
    <row r="827" spans="1:3">
      <c r="A827" s="17" t="s">
        <v>2105</v>
      </c>
      <c r="B827" s="17"/>
      <c r="C827" s="17" t="s">
        <v>1337</v>
      </c>
    </row>
    <row r="828" spans="1:3">
      <c r="A828" s="17" t="s">
        <v>2106</v>
      </c>
      <c r="B828" s="17"/>
      <c r="C828" s="17" t="s">
        <v>1337</v>
      </c>
    </row>
    <row r="829" spans="1:3">
      <c r="A829" s="17" t="s">
        <v>2107</v>
      </c>
      <c r="B829" s="17"/>
      <c r="C829" s="17" t="s">
        <v>1337</v>
      </c>
    </row>
    <row r="830" spans="1:3">
      <c r="A830" s="17" t="s">
        <v>2108</v>
      </c>
      <c r="B830" s="17" t="s">
        <v>3760</v>
      </c>
      <c r="C830" s="17" t="s">
        <v>3677</v>
      </c>
    </row>
    <row r="831" spans="1:3">
      <c r="A831" s="17" t="s">
        <v>2109</v>
      </c>
      <c r="B831" s="17"/>
      <c r="C831" s="17" t="s">
        <v>3527</v>
      </c>
    </row>
    <row r="832" spans="1:3">
      <c r="A832" s="17" t="s">
        <v>1414</v>
      </c>
      <c r="B832" s="17" t="s">
        <v>3763</v>
      </c>
      <c r="C832" s="17" t="s">
        <v>3677</v>
      </c>
    </row>
    <row r="833" spans="1:3">
      <c r="A833" s="17" t="s">
        <v>1193</v>
      </c>
      <c r="B833" s="17"/>
      <c r="C833" s="17" t="s">
        <v>1337</v>
      </c>
    </row>
    <row r="834" spans="1:3">
      <c r="A834" s="17" t="s">
        <v>70</v>
      </c>
      <c r="B834" s="17" t="s">
        <v>3764</v>
      </c>
      <c r="C834" s="17" t="s">
        <v>3677</v>
      </c>
    </row>
    <row r="835" spans="1:3">
      <c r="A835" s="17" t="s">
        <v>2110</v>
      </c>
      <c r="B835" s="17"/>
      <c r="C835" s="17" t="s">
        <v>1337</v>
      </c>
    </row>
    <row r="836" spans="1:3">
      <c r="A836" s="17" t="s">
        <v>2111</v>
      </c>
      <c r="B836" s="17" t="s">
        <v>3751</v>
      </c>
      <c r="C836" s="17" t="s">
        <v>3677</v>
      </c>
    </row>
    <row r="837" spans="1:3">
      <c r="A837" s="17" t="s">
        <v>2112</v>
      </c>
      <c r="B837" s="17" t="s">
        <v>3751</v>
      </c>
      <c r="C837" s="17" t="s">
        <v>3677</v>
      </c>
    </row>
    <row r="838" spans="1:3">
      <c r="A838" s="17" t="s">
        <v>2113</v>
      </c>
      <c r="B838" s="17" t="s">
        <v>3751</v>
      </c>
      <c r="C838" s="17" t="s">
        <v>3677</v>
      </c>
    </row>
    <row r="839" spans="1:3">
      <c r="A839" s="17" t="s">
        <v>2114</v>
      </c>
      <c r="B839" s="17" t="s">
        <v>3751</v>
      </c>
      <c r="C839" s="17" t="s">
        <v>3677</v>
      </c>
    </row>
    <row r="840" spans="1:3">
      <c r="A840" s="17" t="s">
        <v>2115</v>
      </c>
      <c r="B840" s="17" t="s">
        <v>3750</v>
      </c>
      <c r="C840" s="17" t="s">
        <v>3677</v>
      </c>
    </row>
    <row r="841" spans="1:3">
      <c r="A841" s="17" t="s">
        <v>2116</v>
      </c>
      <c r="B841" s="17" t="s">
        <v>3750</v>
      </c>
      <c r="C841" s="17" t="s">
        <v>3677</v>
      </c>
    </row>
    <row r="842" spans="1:3">
      <c r="A842" s="17" t="s">
        <v>2117</v>
      </c>
      <c r="B842" s="17" t="s">
        <v>3750</v>
      </c>
      <c r="C842" s="17" t="s">
        <v>3677</v>
      </c>
    </row>
    <row r="843" spans="1:3">
      <c r="A843" s="17" t="s">
        <v>2118</v>
      </c>
      <c r="B843" s="17" t="s">
        <v>3750</v>
      </c>
      <c r="C843" s="17" t="s">
        <v>3677</v>
      </c>
    </row>
    <row r="844" spans="1:3">
      <c r="A844" s="17" t="s">
        <v>2119</v>
      </c>
      <c r="B844" s="17" t="s">
        <v>3750</v>
      </c>
      <c r="C844" s="17" t="s">
        <v>3677</v>
      </c>
    </row>
    <row r="845" spans="1:3">
      <c r="A845" s="17" t="s">
        <v>2120</v>
      </c>
      <c r="B845" s="17" t="s">
        <v>3750</v>
      </c>
      <c r="C845" s="17" t="s">
        <v>3677</v>
      </c>
    </row>
    <row r="846" spans="1:3">
      <c r="A846" s="17" t="s">
        <v>2121</v>
      </c>
      <c r="B846" s="17" t="s">
        <v>3750</v>
      </c>
      <c r="C846" s="17" t="s">
        <v>3677</v>
      </c>
    </row>
    <row r="847" spans="1:3">
      <c r="A847" s="17" t="s">
        <v>2122</v>
      </c>
      <c r="B847" s="17" t="s">
        <v>3748</v>
      </c>
      <c r="C847" s="17" t="s">
        <v>3677</v>
      </c>
    </row>
    <row r="848" spans="1:3">
      <c r="A848" s="17" t="s">
        <v>2123</v>
      </c>
      <c r="B848" s="17"/>
      <c r="C848" s="17" t="s">
        <v>1337</v>
      </c>
    </row>
    <row r="849" spans="1:3">
      <c r="A849" s="17" t="s">
        <v>2124</v>
      </c>
      <c r="B849" s="17"/>
      <c r="C849" s="17" t="s">
        <v>1337</v>
      </c>
    </row>
    <row r="850" spans="1:3">
      <c r="A850" s="17" t="s">
        <v>2125</v>
      </c>
      <c r="B850" s="17"/>
      <c r="C850" s="17" t="s">
        <v>1337</v>
      </c>
    </row>
    <row r="851" spans="1:3">
      <c r="A851" s="17" t="s">
        <v>1374</v>
      </c>
      <c r="B851" s="17"/>
      <c r="C851" s="17" t="s">
        <v>1337</v>
      </c>
    </row>
    <row r="852" spans="1:3">
      <c r="A852" s="17" t="s">
        <v>1375</v>
      </c>
      <c r="B852" s="17"/>
      <c r="C852" s="17" t="s">
        <v>1337</v>
      </c>
    </row>
    <row r="853" spans="1:3">
      <c r="A853" s="17" t="s">
        <v>2126</v>
      </c>
      <c r="B853" s="17"/>
      <c r="C853" s="17" t="s">
        <v>1337</v>
      </c>
    </row>
    <row r="854" spans="1:3">
      <c r="A854" s="17" t="s">
        <v>2127</v>
      </c>
      <c r="B854" s="17"/>
      <c r="C854" s="17" t="s">
        <v>1337</v>
      </c>
    </row>
    <row r="855" spans="1:3">
      <c r="A855" s="17" t="s">
        <v>2128</v>
      </c>
      <c r="B855" s="17"/>
      <c r="C855" s="17" t="s">
        <v>1337</v>
      </c>
    </row>
    <row r="856" spans="1:3">
      <c r="A856" s="17" t="s">
        <v>1631</v>
      </c>
      <c r="B856" s="17"/>
      <c r="C856" s="17" t="s">
        <v>1867</v>
      </c>
    </row>
    <row r="857" spans="1:3">
      <c r="A857" s="17" t="s">
        <v>1785</v>
      </c>
      <c r="B857" s="17"/>
      <c r="C857" s="17" t="s">
        <v>3527</v>
      </c>
    </row>
    <row r="858" spans="1:3">
      <c r="A858" s="17" t="s">
        <v>2129</v>
      </c>
      <c r="B858" s="17" t="s">
        <v>3690</v>
      </c>
      <c r="C858" s="17" t="s">
        <v>3677</v>
      </c>
    </row>
    <row r="859" spans="1:3">
      <c r="A859" s="17" t="s">
        <v>2130</v>
      </c>
      <c r="B859" s="17"/>
      <c r="C859" s="17" t="s">
        <v>1337</v>
      </c>
    </row>
    <row r="860" spans="1:3">
      <c r="A860" s="17" t="s">
        <v>2131</v>
      </c>
      <c r="B860" s="17"/>
      <c r="C860" s="17" t="s">
        <v>1337</v>
      </c>
    </row>
    <row r="861" spans="1:3">
      <c r="A861" s="17" t="s">
        <v>2132</v>
      </c>
      <c r="B861" s="17"/>
      <c r="C861" s="17" t="s">
        <v>1337</v>
      </c>
    </row>
    <row r="862" spans="1:3">
      <c r="A862" s="17" t="s">
        <v>2133</v>
      </c>
      <c r="B862" s="17"/>
      <c r="C862" s="17" t="s">
        <v>1337</v>
      </c>
    </row>
    <row r="863" spans="1:3">
      <c r="A863" s="17" t="s">
        <v>2134</v>
      </c>
      <c r="B863" s="17"/>
      <c r="C863" s="17" t="s">
        <v>1337</v>
      </c>
    </row>
    <row r="864" spans="1:3">
      <c r="A864" s="17" t="s">
        <v>2135</v>
      </c>
      <c r="B864" s="17"/>
      <c r="C864" s="17" t="s">
        <v>1337</v>
      </c>
    </row>
    <row r="865" spans="1:3">
      <c r="A865" s="17" t="s">
        <v>2136</v>
      </c>
      <c r="B865" s="17"/>
      <c r="C865" s="17" t="s">
        <v>1337</v>
      </c>
    </row>
    <row r="866" spans="1:3">
      <c r="A866" s="17" t="s">
        <v>2137</v>
      </c>
      <c r="B866" s="17"/>
      <c r="C866" s="17" t="s">
        <v>1337</v>
      </c>
    </row>
    <row r="867" spans="1:3">
      <c r="A867" s="17" t="s">
        <v>2138</v>
      </c>
      <c r="B867" s="17"/>
      <c r="C867" s="17" t="s">
        <v>1337</v>
      </c>
    </row>
    <row r="868" spans="1:3">
      <c r="A868" s="17" t="s">
        <v>2139</v>
      </c>
      <c r="B868" s="17"/>
      <c r="C868" s="17" t="s">
        <v>1337</v>
      </c>
    </row>
    <row r="869" spans="1:3">
      <c r="A869" s="17" t="s">
        <v>2140</v>
      </c>
      <c r="B869" s="17"/>
      <c r="C869" s="17" t="s">
        <v>1337</v>
      </c>
    </row>
    <row r="870" spans="1:3">
      <c r="A870" s="17" t="s">
        <v>2141</v>
      </c>
      <c r="B870" s="17"/>
      <c r="C870" s="17" t="s">
        <v>1337</v>
      </c>
    </row>
    <row r="871" spans="1:3">
      <c r="A871" s="17" t="s">
        <v>2142</v>
      </c>
      <c r="B871" s="17"/>
      <c r="C871" s="17" t="s">
        <v>1337</v>
      </c>
    </row>
    <row r="872" spans="1:3">
      <c r="A872" s="17" t="s">
        <v>2143</v>
      </c>
      <c r="B872" s="17" t="s">
        <v>3765</v>
      </c>
      <c r="C872" s="17" t="s">
        <v>3677</v>
      </c>
    </row>
    <row r="873" spans="1:3">
      <c r="A873" s="17" t="s">
        <v>2144</v>
      </c>
      <c r="B873" s="17"/>
      <c r="C873" s="17" t="s">
        <v>1867</v>
      </c>
    </row>
    <row r="874" spans="1:3">
      <c r="A874" s="17" t="s">
        <v>2145</v>
      </c>
      <c r="B874" s="17"/>
      <c r="C874" s="17" t="s">
        <v>1337</v>
      </c>
    </row>
    <row r="875" spans="1:3">
      <c r="A875" s="17" t="s">
        <v>2146</v>
      </c>
      <c r="B875" s="17"/>
      <c r="C875" s="17" t="s">
        <v>1337</v>
      </c>
    </row>
    <row r="876" spans="1:3">
      <c r="A876" s="17" t="s">
        <v>2147</v>
      </c>
      <c r="B876" s="17"/>
      <c r="C876" s="17" t="s">
        <v>1337</v>
      </c>
    </row>
    <row r="877" spans="1:3">
      <c r="A877" s="17" t="s">
        <v>2148</v>
      </c>
      <c r="B877" s="17"/>
      <c r="C877" s="17" t="s">
        <v>1337</v>
      </c>
    </row>
    <row r="878" spans="1:3">
      <c r="A878" s="17" t="s">
        <v>2149</v>
      </c>
      <c r="B878" s="17"/>
      <c r="C878" s="17" t="s">
        <v>1337</v>
      </c>
    </row>
    <row r="879" spans="1:3">
      <c r="A879" s="17" t="s">
        <v>2151</v>
      </c>
      <c r="B879" s="17"/>
      <c r="C879" s="17" t="s">
        <v>1337</v>
      </c>
    </row>
    <row r="880" spans="1:3">
      <c r="A880" s="17" t="s">
        <v>2152</v>
      </c>
      <c r="B880" s="17"/>
      <c r="C880" s="17" t="s">
        <v>1337</v>
      </c>
    </row>
    <row r="881" spans="1:3">
      <c r="A881" s="17" t="s">
        <v>2154</v>
      </c>
      <c r="B881" s="17"/>
      <c r="C881" s="17" t="s">
        <v>1337</v>
      </c>
    </row>
    <row r="882" spans="1:3">
      <c r="A882" s="17" t="s">
        <v>2155</v>
      </c>
      <c r="B882" s="17"/>
      <c r="C882" s="17" t="s">
        <v>1337</v>
      </c>
    </row>
    <row r="883" spans="1:3">
      <c r="A883" s="17" t="s">
        <v>2157</v>
      </c>
      <c r="B883" s="17"/>
      <c r="C883" s="17" t="s">
        <v>1337</v>
      </c>
    </row>
    <row r="884" spans="1:3">
      <c r="A884" s="17" t="s">
        <v>2158</v>
      </c>
      <c r="B884" s="17"/>
      <c r="C884" s="17" t="s">
        <v>1337</v>
      </c>
    </row>
    <row r="885" spans="1:3">
      <c r="A885" s="17" t="s">
        <v>2159</v>
      </c>
      <c r="B885" s="17"/>
      <c r="C885" s="17" t="s">
        <v>1337</v>
      </c>
    </row>
    <row r="886" spans="1:3">
      <c r="A886" s="17" t="s">
        <v>2162</v>
      </c>
      <c r="B886" s="17"/>
      <c r="C886" s="17" t="s">
        <v>1337</v>
      </c>
    </row>
    <row r="887" spans="1:3">
      <c r="A887" s="17" t="s">
        <v>2163</v>
      </c>
      <c r="B887" s="17"/>
      <c r="C887" s="17" t="s">
        <v>1337</v>
      </c>
    </row>
    <row r="888" spans="1:3">
      <c r="A888" s="17" t="s">
        <v>2164</v>
      </c>
      <c r="B888" s="17"/>
      <c r="C888" s="17" t="s">
        <v>1337</v>
      </c>
    </row>
    <row r="889" spans="1:3">
      <c r="A889" s="17" t="s">
        <v>2165</v>
      </c>
      <c r="B889" s="17"/>
      <c r="C889" s="17" t="s">
        <v>1337</v>
      </c>
    </row>
    <row r="890" spans="1:3">
      <c r="A890" s="17" t="s">
        <v>2166</v>
      </c>
      <c r="B890" s="17"/>
      <c r="C890" s="17" t="s">
        <v>1337</v>
      </c>
    </row>
    <row r="891" spans="1:3">
      <c r="A891" s="17" t="s">
        <v>1189</v>
      </c>
      <c r="B891" s="17" t="s">
        <v>3766</v>
      </c>
      <c r="C891" s="17" t="s">
        <v>3677</v>
      </c>
    </row>
    <row r="892" spans="1:3">
      <c r="A892" s="17" t="s">
        <v>2167</v>
      </c>
      <c r="B892" s="17"/>
      <c r="C892" s="17" t="s">
        <v>1337</v>
      </c>
    </row>
    <row r="893" spans="1:3">
      <c r="A893" s="17" t="s">
        <v>2168</v>
      </c>
      <c r="B893" s="17"/>
      <c r="C893" s="17" t="s">
        <v>1337</v>
      </c>
    </row>
    <row r="894" spans="1:3">
      <c r="A894" s="17" t="s">
        <v>2169</v>
      </c>
      <c r="B894" s="17"/>
      <c r="C894" s="17" t="s">
        <v>1337</v>
      </c>
    </row>
    <row r="895" spans="1:3">
      <c r="A895" s="17" t="s">
        <v>2170</v>
      </c>
      <c r="B895" s="17"/>
      <c r="C895" s="17" t="s">
        <v>1337</v>
      </c>
    </row>
    <row r="896" spans="1:3">
      <c r="A896" s="17" t="s">
        <v>2172</v>
      </c>
      <c r="B896" s="17"/>
      <c r="C896" s="17" t="s">
        <v>1337</v>
      </c>
    </row>
    <row r="897" spans="1:3">
      <c r="A897" s="17" t="s">
        <v>2173</v>
      </c>
      <c r="B897" s="17"/>
      <c r="C897" s="17" t="s">
        <v>1337</v>
      </c>
    </row>
    <row r="898" spans="1:3">
      <c r="A898" s="17" t="s">
        <v>2174</v>
      </c>
      <c r="B898" s="17"/>
      <c r="C898" s="17" t="s">
        <v>1337</v>
      </c>
    </row>
    <row r="899" spans="1:3">
      <c r="A899" s="17" t="s">
        <v>2176</v>
      </c>
      <c r="B899" s="17"/>
      <c r="C899" s="17" t="s">
        <v>1337</v>
      </c>
    </row>
    <row r="900" spans="1:3">
      <c r="A900" s="17" t="s">
        <v>2177</v>
      </c>
      <c r="B900" s="17"/>
      <c r="C900" s="17" t="s">
        <v>1337</v>
      </c>
    </row>
    <row r="901" spans="1:3">
      <c r="A901" s="17" t="s">
        <v>2178</v>
      </c>
      <c r="B901" s="17"/>
      <c r="C901" s="17" t="s">
        <v>1337</v>
      </c>
    </row>
    <row r="902" spans="1:3">
      <c r="A902" s="17" t="s">
        <v>2179</v>
      </c>
      <c r="B902" s="17"/>
      <c r="C902" s="17" t="s">
        <v>1337</v>
      </c>
    </row>
    <row r="903" spans="1:3">
      <c r="A903" s="17" t="s">
        <v>2180</v>
      </c>
      <c r="B903" s="17"/>
      <c r="C903" s="17" t="s">
        <v>1337</v>
      </c>
    </row>
    <row r="904" spans="1:3">
      <c r="A904" s="17" t="s">
        <v>2181</v>
      </c>
      <c r="B904" s="17"/>
      <c r="C904" s="17" t="s">
        <v>1337</v>
      </c>
    </row>
    <row r="905" spans="1:3">
      <c r="A905" s="17" t="s">
        <v>2182</v>
      </c>
      <c r="B905" s="17"/>
      <c r="C905" s="17" t="s">
        <v>1337</v>
      </c>
    </row>
    <row r="906" spans="1:3">
      <c r="A906" s="17" t="s">
        <v>2183</v>
      </c>
      <c r="B906" s="17"/>
      <c r="C906" s="17" t="s">
        <v>1337</v>
      </c>
    </row>
    <row r="907" spans="1:3">
      <c r="A907" s="17" t="s">
        <v>2184</v>
      </c>
      <c r="B907" s="17"/>
      <c r="C907" s="17" t="s">
        <v>1337</v>
      </c>
    </row>
    <row r="908" spans="1:3">
      <c r="A908" s="17" t="s">
        <v>2185</v>
      </c>
      <c r="B908" s="17"/>
      <c r="C908" s="17" t="s">
        <v>1337</v>
      </c>
    </row>
    <row r="909" spans="1:3">
      <c r="A909" s="17" t="s">
        <v>2186</v>
      </c>
      <c r="B909" s="17"/>
      <c r="C909" s="17" t="s">
        <v>1337</v>
      </c>
    </row>
    <row r="910" spans="1:3">
      <c r="A910" s="17" t="s">
        <v>2187</v>
      </c>
      <c r="B910" s="17"/>
      <c r="C910" s="17" t="s">
        <v>1337</v>
      </c>
    </row>
    <row r="911" spans="1:3">
      <c r="A911" s="17" t="s">
        <v>3831</v>
      </c>
      <c r="B911" s="17"/>
      <c r="C911" s="17" t="s">
        <v>3527</v>
      </c>
    </row>
    <row r="912" spans="1:3">
      <c r="A912" s="17" t="s">
        <v>2188</v>
      </c>
      <c r="B912" s="17"/>
      <c r="C912" s="17" t="s">
        <v>3527</v>
      </c>
    </row>
    <row r="913" spans="1:3">
      <c r="A913" s="17" t="s">
        <v>2189</v>
      </c>
      <c r="B913" s="17"/>
      <c r="C913" s="17" t="s">
        <v>3527</v>
      </c>
    </row>
    <row r="914" spans="1:3">
      <c r="A914" s="17" t="s">
        <v>1412</v>
      </c>
      <c r="B914" s="17" t="s">
        <v>3767</v>
      </c>
      <c r="C914" s="17" t="s">
        <v>3677</v>
      </c>
    </row>
    <row r="915" spans="1:3">
      <c r="A915" s="17" t="s">
        <v>1529</v>
      </c>
      <c r="B915" s="17" t="s">
        <v>3768</v>
      </c>
      <c r="C915" s="17" t="s">
        <v>3677</v>
      </c>
    </row>
    <row r="916" spans="1:3">
      <c r="A916" s="17" t="s">
        <v>2191</v>
      </c>
      <c r="B916" s="17"/>
      <c r="C916" s="17" t="s">
        <v>1337</v>
      </c>
    </row>
    <row r="917" spans="1:3">
      <c r="A917" s="17" t="s">
        <v>2192</v>
      </c>
      <c r="B917" s="17"/>
      <c r="C917" s="17" t="s">
        <v>1337</v>
      </c>
    </row>
    <row r="918" spans="1:3">
      <c r="A918" s="17" t="s">
        <v>2193</v>
      </c>
      <c r="B918" s="17"/>
      <c r="C918" s="17" t="s">
        <v>3527</v>
      </c>
    </row>
    <row r="919" spans="1:3">
      <c r="A919" s="17" t="s">
        <v>1632</v>
      </c>
      <c r="B919" s="17"/>
      <c r="C919" s="17" t="s">
        <v>1867</v>
      </c>
    </row>
    <row r="920" spans="1:3">
      <c r="A920" s="17" t="s">
        <v>2194</v>
      </c>
      <c r="B920" s="17"/>
      <c r="C920" s="17" t="s">
        <v>1337</v>
      </c>
    </row>
    <row r="921" spans="1:3">
      <c r="A921" s="17" t="s">
        <v>2195</v>
      </c>
      <c r="B921" s="17"/>
      <c r="C921" s="17" t="s">
        <v>1337</v>
      </c>
    </row>
    <row r="922" spans="1:3">
      <c r="A922" s="17" t="s">
        <v>2196</v>
      </c>
      <c r="B922" s="17"/>
      <c r="C922" s="17" t="s">
        <v>1337</v>
      </c>
    </row>
    <row r="923" spans="1:3">
      <c r="A923" s="17" t="s">
        <v>2197</v>
      </c>
      <c r="B923" s="17"/>
      <c r="C923" s="17" t="s">
        <v>1337</v>
      </c>
    </row>
    <row r="924" spans="1:3">
      <c r="A924" s="17" t="s">
        <v>2198</v>
      </c>
      <c r="B924" s="17"/>
      <c r="C924" s="17" t="s">
        <v>1337</v>
      </c>
    </row>
    <row r="925" spans="1:3">
      <c r="A925" s="17" t="s">
        <v>2199</v>
      </c>
      <c r="B925" s="17"/>
      <c r="C925" s="17" t="s">
        <v>1337</v>
      </c>
    </row>
    <row r="926" spans="1:3">
      <c r="A926" s="17" t="s">
        <v>2200</v>
      </c>
      <c r="B926" s="17"/>
      <c r="C926" s="17" t="s">
        <v>1337</v>
      </c>
    </row>
    <row r="927" spans="1:3">
      <c r="A927" s="17" t="s">
        <v>2201</v>
      </c>
      <c r="B927" s="17"/>
      <c r="C927" s="17" t="s">
        <v>1337</v>
      </c>
    </row>
    <row r="928" spans="1:3">
      <c r="A928" s="17" t="s">
        <v>2202</v>
      </c>
      <c r="B928" s="17"/>
      <c r="C928" s="17" t="s">
        <v>1337</v>
      </c>
    </row>
    <row r="929" spans="1:3">
      <c r="A929" s="17" t="s">
        <v>2203</v>
      </c>
      <c r="B929" s="17"/>
      <c r="C929" s="17" t="s">
        <v>1337</v>
      </c>
    </row>
    <row r="930" spans="1:3">
      <c r="A930" s="17" t="s">
        <v>2204</v>
      </c>
      <c r="B930" s="17"/>
      <c r="C930" s="17" t="s">
        <v>1337</v>
      </c>
    </row>
    <row r="931" spans="1:3">
      <c r="A931" s="17" t="s">
        <v>2205</v>
      </c>
      <c r="B931" s="17"/>
      <c r="C931" s="17" t="s">
        <v>1337</v>
      </c>
    </row>
    <row r="932" spans="1:3">
      <c r="A932" s="17" t="s">
        <v>2206</v>
      </c>
      <c r="B932" s="17"/>
      <c r="C932" s="17" t="s">
        <v>1337</v>
      </c>
    </row>
    <row r="933" spans="1:3">
      <c r="A933" s="17" t="s">
        <v>2207</v>
      </c>
      <c r="B933" s="17"/>
      <c r="C933" s="17" t="s">
        <v>1337</v>
      </c>
    </row>
    <row r="934" spans="1:3">
      <c r="A934" s="17" t="s">
        <v>2208</v>
      </c>
      <c r="B934" s="17"/>
      <c r="C934" s="17" t="s">
        <v>1337</v>
      </c>
    </row>
    <row r="935" spans="1:3">
      <c r="A935" s="17" t="s">
        <v>2209</v>
      </c>
      <c r="B935" s="17"/>
      <c r="C935" s="17" t="s">
        <v>1337</v>
      </c>
    </row>
    <row r="936" spans="1:3">
      <c r="A936" s="17" t="s">
        <v>2220</v>
      </c>
      <c r="B936" s="17"/>
      <c r="C936" s="17" t="s">
        <v>1337</v>
      </c>
    </row>
    <row r="937" spans="1:3">
      <c r="A937" s="17" t="s">
        <v>2222</v>
      </c>
      <c r="B937" s="17"/>
      <c r="C937" s="17" t="s">
        <v>1337</v>
      </c>
    </row>
    <row r="938" spans="1:3">
      <c r="A938" s="17" t="s">
        <v>2223</v>
      </c>
      <c r="B938" s="17"/>
      <c r="C938" s="17" t="s">
        <v>1337</v>
      </c>
    </row>
    <row r="939" spans="1:3">
      <c r="A939" s="17" t="s">
        <v>2224</v>
      </c>
      <c r="B939" s="17"/>
      <c r="C939" s="17" t="s">
        <v>1337</v>
      </c>
    </row>
    <row r="940" spans="1:3">
      <c r="A940" s="17" t="s">
        <v>2225</v>
      </c>
      <c r="B940" s="17"/>
      <c r="C940" s="17" t="s">
        <v>1337</v>
      </c>
    </row>
    <row r="941" spans="1:3">
      <c r="A941" s="17" t="s">
        <v>2226</v>
      </c>
      <c r="B941" s="17"/>
      <c r="C941" s="17" t="s">
        <v>1337</v>
      </c>
    </row>
    <row r="942" spans="1:3">
      <c r="A942" s="17" t="s">
        <v>2227</v>
      </c>
      <c r="B942" s="17"/>
      <c r="C942" s="17" t="s">
        <v>1337</v>
      </c>
    </row>
    <row r="943" spans="1:3">
      <c r="A943" s="17" t="s">
        <v>2228</v>
      </c>
      <c r="B943" s="17"/>
      <c r="C943" s="17" t="s">
        <v>1337</v>
      </c>
    </row>
    <row r="944" spans="1:3">
      <c r="A944" s="17" t="s">
        <v>2229</v>
      </c>
      <c r="B944" s="17"/>
      <c r="C944" s="17" t="s">
        <v>1337</v>
      </c>
    </row>
    <row r="945" spans="1:3">
      <c r="A945" s="17" t="s">
        <v>2230</v>
      </c>
      <c r="B945" s="17"/>
      <c r="C945" s="17" t="s">
        <v>1337</v>
      </c>
    </row>
    <row r="946" spans="1:3">
      <c r="A946" s="17" t="s">
        <v>2231</v>
      </c>
      <c r="B946" s="17"/>
      <c r="C946" s="17" t="s">
        <v>1337</v>
      </c>
    </row>
    <row r="947" spans="1:3">
      <c r="A947" s="17" t="s">
        <v>2232</v>
      </c>
      <c r="B947" s="17"/>
      <c r="C947" s="17" t="s">
        <v>1337</v>
      </c>
    </row>
    <row r="948" spans="1:3">
      <c r="A948" s="17" t="s">
        <v>2233</v>
      </c>
      <c r="B948" s="17"/>
      <c r="C948" s="17" t="s">
        <v>1337</v>
      </c>
    </row>
    <row r="949" spans="1:3">
      <c r="A949" s="17" t="s">
        <v>2234</v>
      </c>
      <c r="B949" s="17"/>
      <c r="C949" s="17" t="s">
        <v>1337</v>
      </c>
    </row>
    <row r="950" spans="1:3">
      <c r="A950" s="17" t="s">
        <v>2235</v>
      </c>
      <c r="B950" s="17"/>
      <c r="C950" s="17" t="s">
        <v>1337</v>
      </c>
    </row>
    <row r="951" spans="1:3">
      <c r="A951" s="17" t="s">
        <v>2236</v>
      </c>
      <c r="B951" s="17"/>
      <c r="C951" s="17" t="s">
        <v>1337</v>
      </c>
    </row>
    <row r="952" spans="1:3">
      <c r="A952" s="17" t="s">
        <v>2237</v>
      </c>
      <c r="B952" s="17"/>
      <c r="C952" s="17" t="s">
        <v>1337</v>
      </c>
    </row>
    <row r="953" spans="1:3">
      <c r="A953" s="17" t="s">
        <v>2238</v>
      </c>
      <c r="B953" s="17"/>
      <c r="C953" s="17" t="s">
        <v>1337</v>
      </c>
    </row>
    <row r="954" spans="1:3">
      <c r="A954" s="17" t="s">
        <v>2239</v>
      </c>
      <c r="B954" s="17"/>
      <c r="C954" s="17" t="s">
        <v>1337</v>
      </c>
    </row>
    <row r="955" spans="1:3">
      <c r="A955" s="17" t="s">
        <v>2240</v>
      </c>
      <c r="B955" s="17"/>
      <c r="C955" s="17" t="s">
        <v>1337</v>
      </c>
    </row>
    <row r="956" spans="1:3">
      <c r="A956" s="17" t="s">
        <v>2241</v>
      </c>
      <c r="B956" s="17"/>
      <c r="C956" s="17" t="s">
        <v>1337</v>
      </c>
    </row>
    <row r="957" spans="1:3">
      <c r="A957" s="17" t="s">
        <v>2242</v>
      </c>
      <c r="B957" s="17"/>
      <c r="C957" s="17" t="s">
        <v>1337</v>
      </c>
    </row>
    <row r="958" spans="1:3">
      <c r="A958" s="17" t="s">
        <v>2243</v>
      </c>
      <c r="B958" s="17"/>
      <c r="C958" s="17" t="s">
        <v>1337</v>
      </c>
    </row>
    <row r="959" spans="1:3">
      <c r="A959" s="17" t="s">
        <v>2244</v>
      </c>
      <c r="B959" s="17"/>
      <c r="C959" s="17" t="s">
        <v>1337</v>
      </c>
    </row>
    <row r="960" spans="1:3">
      <c r="A960" s="17" t="s">
        <v>2245</v>
      </c>
      <c r="B960" s="17"/>
      <c r="C960" s="17" t="s">
        <v>1337</v>
      </c>
    </row>
    <row r="961" spans="1:3">
      <c r="A961" s="17" t="s">
        <v>2246</v>
      </c>
      <c r="B961" s="17"/>
      <c r="C961" s="17" t="s">
        <v>1337</v>
      </c>
    </row>
    <row r="962" spans="1:3">
      <c r="A962" s="17" t="s">
        <v>2247</v>
      </c>
      <c r="B962" s="17"/>
      <c r="C962" s="17" t="s">
        <v>1337</v>
      </c>
    </row>
    <row r="963" spans="1:3">
      <c r="A963" s="17" t="s">
        <v>2248</v>
      </c>
      <c r="B963" s="17"/>
      <c r="C963" s="17" t="s">
        <v>1337</v>
      </c>
    </row>
    <row r="964" spans="1:3">
      <c r="A964" s="17" t="s">
        <v>2249</v>
      </c>
      <c r="B964" s="17"/>
      <c r="C964" s="17" t="s">
        <v>1337</v>
      </c>
    </row>
    <row r="965" spans="1:3">
      <c r="A965" s="17" t="s">
        <v>2250</v>
      </c>
      <c r="B965" s="17"/>
      <c r="C965" s="17" t="s">
        <v>1337</v>
      </c>
    </row>
    <row r="966" spans="1:3">
      <c r="A966" s="17" t="s">
        <v>2252</v>
      </c>
      <c r="B966" s="17"/>
      <c r="C966" s="17" t="s">
        <v>1337</v>
      </c>
    </row>
    <row r="967" spans="1:3">
      <c r="A967" s="17" t="s">
        <v>2253</v>
      </c>
      <c r="B967" s="17"/>
      <c r="C967" s="17" t="s">
        <v>1337</v>
      </c>
    </row>
    <row r="968" spans="1:3">
      <c r="A968" s="17" t="s">
        <v>2254</v>
      </c>
      <c r="B968" s="17"/>
      <c r="C968" s="17" t="s">
        <v>1337</v>
      </c>
    </row>
    <row r="969" spans="1:3">
      <c r="A969" s="17" t="s">
        <v>2256</v>
      </c>
      <c r="B969" s="17"/>
      <c r="C969" s="17" t="s">
        <v>1337</v>
      </c>
    </row>
    <row r="970" spans="1:3">
      <c r="A970" s="17" t="s">
        <v>2257</v>
      </c>
      <c r="B970" s="17"/>
      <c r="C970" s="17" t="s">
        <v>1337</v>
      </c>
    </row>
    <row r="971" spans="1:3">
      <c r="A971" s="17" t="s">
        <v>2258</v>
      </c>
      <c r="B971" s="17"/>
      <c r="C971" s="17" t="s">
        <v>1337</v>
      </c>
    </row>
    <row r="972" spans="1:3">
      <c r="A972" s="17" t="s">
        <v>2261</v>
      </c>
      <c r="B972" s="17"/>
      <c r="C972" s="17" t="s">
        <v>1337</v>
      </c>
    </row>
    <row r="973" spans="1:3">
      <c r="A973" s="17" t="s">
        <v>2263</v>
      </c>
      <c r="B973" s="17"/>
      <c r="C973" s="17" t="s">
        <v>1337</v>
      </c>
    </row>
    <row r="974" spans="1:3">
      <c r="A974" s="17" t="s">
        <v>2264</v>
      </c>
      <c r="B974" s="17"/>
      <c r="C974" s="17" t="s">
        <v>1337</v>
      </c>
    </row>
    <row r="975" spans="1:3">
      <c r="A975" s="17" t="s">
        <v>2265</v>
      </c>
      <c r="B975" s="17"/>
      <c r="C975" s="17" t="s">
        <v>1337</v>
      </c>
    </row>
    <row r="976" spans="1:3">
      <c r="A976" s="17" t="s">
        <v>2266</v>
      </c>
      <c r="B976" s="17"/>
      <c r="C976" s="17" t="s">
        <v>1337</v>
      </c>
    </row>
    <row r="977" spans="1:3">
      <c r="A977" s="17" t="s">
        <v>2267</v>
      </c>
      <c r="B977" s="17"/>
      <c r="C977" s="17" t="s">
        <v>1337</v>
      </c>
    </row>
    <row r="978" spans="1:3">
      <c r="A978" s="17" t="s">
        <v>2268</v>
      </c>
      <c r="B978" s="17"/>
      <c r="C978" s="17" t="s">
        <v>1337</v>
      </c>
    </row>
    <row r="979" spans="1:3">
      <c r="A979" s="17" t="s">
        <v>2269</v>
      </c>
      <c r="B979" s="17"/>
      <c r="C979" s="17" t="s">
        <v>1337</v>
      </c>
    </row>
    <row r="980" spans="1:3">
      <c r="A980" s="17" t="s">
        <v>2270</v>
      </c>
      <c r="B980" s="17"/>
      <c r="C980" s="17" t="s">
        <v>1337</v>
      </c>
    </row>
    <row r="981" spans="1:3">
      <c r="A981" s="17" t="s">
        <v>2271</v>
      </c>
      <c r="B981" s="17"/>
      <c r="C981" s="17" t="s">
        <v>1337</v>
      </c>
    </row>
    <row r="982" spans="1:3">
      <c r="A982" s="17" t="s">
        <v>2272</v>
      </c>
      <c r="B982" s="17"/>
      <c r="C982" s="17" t="s">
        <v>1337</v>
      </c>
    </row>
    <row r="983" spans="1:3">
      <c r="A983" s="17" t="s">
        <v>2273</v>
      </c>
      <c r="B983" s="17"/>
      <c r="C983" s="17" t="s">
        <v>1337</v>
      </c>
    </row>
    <row r="984" spans="1:3">
      <c r="A984" s="17" t="s">
        <v>2274</v>
      </c>
      <c r="B984" s="17"/>
      <c r="C984" s="17" t="s">
        <v>1337</v>
      </c>
    </row>
    <row r="985" spans="1:3">
      <c r="A985" s="17" t="s">
        <v>2275</v>
      </c>
      <c r="B985" s="17"/>
      <c r="C985" s="17" t="s">
        <v>1337</v>
      </c>
    </row>
    <row r="986" spans="1:3">
      <c r="A986" s="17" t="s">
        <v>2276</v>
      </c>
      <c r="B986" s="17"/>
      <c r="C986" s="17" t="s">
        <v>1337</v>
      </c>
    </row>
    <row r="987" spans="1:3">
      <c r="A987" s="17" t="s">
        <v>2277</v>
      </c>
      <c r="B987" s="17"/>
      <c r="C987" s="17" t="s">
        <v>1337</v>
      </c>
    </row>
    <row r="988" spans="1:3">
      <c r="A988" s="17" t="s">
        <v>2278</v>
      </c>
      <c r="B988" s="17"/>
      <c r="C988" s="17" t="s">
        <v>1337</v>
      </c>
    </row>
    <row r="989" spans="1:3">
      <c r="A989" s="17" t="s">
        <v>2279</v>
      </c>
      <c r="B989" s="17"/>
      <c r="C989" s="17" t="s">
        <v>1337</v>
      </c>
    </row>
    <row r="990" spans="1:3">
      <c r="A990" s="17" t="s">
        <v>2290</v>
      </c>
      <c r="B990" s="17"/>
      <c r="C990" s="17" t="s">
        <v>1337</v>
      </c>
    </row>
    <row r="991" spans="1:3">
      <c r="A991" s="17" t="s">
        <v>2291</v>
      </c>
      <c r="B991" s="17"/>
      <c r="C991" s="17" t="s">
        <v>1337</v>
      </c>
    </row>
    <row r="992" spans="1:3">
      <c r="A992" s="17" t="s">
        <v>2292</v>
      </c>
      <c r="B992" s="17"/>
      <c r="C992" s="17" t="s">
        <v>1337</v>
      </c>
    </row>
    <row r="993" spans="1:3">
      <c r="A993" s="17" t="s">
        <v>2293</v>
      </c>
      <c r="B993" s="17"/>
      <c r="C993" s="17" t="s">
        <v>1337</v>
      </c>
    </row>
    <row r="994" spans="1:3">
      <c r="A994" s="17" t="s">
        <v>2294</v>
      </c>
      <c r="B994" s="17"/>
      <c r="C994" s="17" t="s">
        <v>1337</v>
      </c>
    </row>
    <row r="995" spans="1:3">
      <c r="A995" s="17" t="s">
        <v>2295</v>
      </c>
      <c r="B995" s="17"/>
      <c r="C995" s="17" t="s">
        <v>1337</v>
      </c>
    </row>
    <row r="996" spans="1:3">
      <c r="A996" s="17" t="s">
        <v>2296</v>
      </c>
      <c r="B996" s="17"/>
      <c r="C996" s="17" t="s">
        <v>1337</v>
      </c>
    </row>
    <row r="997" spans="1:3">
      <c r="A997" s="17" t="s">
        <v>2297</v>
      </c>
      <c r="B997" s="17"/>
      <c r="C997" s="17" t="s">
        <v>1337</v>
      </c>
    </row>
    <row r="998" spans="1:3">
      <c r="A998" s="17" t="s">
        <v>2298</v>
      </c>
      <c r="B998" s="17"/>
      <c r="C998" s="17" t="s">
        <v>1337</v>
      </c>
    </row>
    <row r="999" spans="1:3">
      <c r="A999" s="17" t="s">
        <v>2299</v>
      </c>
      <c r="B999" s="17"/>
      <c r="C999" s="17" t="s">
        <v>1337</v>
      </c>
    </row>
    <row r="1000" spans="1:3">
      <c r="A1000" s="17" t="s">
        <v>2300</v>
      </c>
      <c r="B1000" s="17"/>
      <c r="C1000" s="17" t="s">
        <v>1337</v>
      </c>
    </row>
    <row r="1001" spans="1:3">
      <c r="A1001" s="17" t="s">
        <v>2301</v>
      </c>
      <c r="B1001" s="17"/>
      <c r="C1001" s="17" t="s">
        <v>1337</v>
      </c>
    </row>
    <row r="1002" spans="1:3">
      <c r="A1002" s="17" t="s">
        <v>2302</v>
      </c>
      <c r="B1002" s="17"/>
      <c r="C1002" s="17" t="s">
        <v>1337</v>
      </c>
    </row>
    <row r="1003" spans="1:3">
      <c r="A1003" s="17" t="s">
        <v>2303</v>
      </c>
      <c r="B1003" s="17"/>
      <c r="C1003" s="17" t="s">
        <v>1337</v>
      </c>
    </row>
    <row r="1004" spans="1:3">
      <c r="A1004" s="17" t="s">
        <v>2304</v>
      </c>
      <c r="B1004" s="17"/>
      <c r="C1004" s="17" t="s">
        <v>1337</v>
      </c>
    </row>
    <row r="1005" spans="1:3">
      <c r="A1005" s="17" t="s">
        <v>2305</v>
      </c>
      <c r="B1005" s="17"/>
      <c r="C1005" s="17" t="s">
        <v>1337</v>
      </c>
    </row>
    <row r="1006" spans="1:3">
      <c r="A1006" s="17" t="s">
        <v>2306</v>
      </c>
      <c r="B1006" s="17"/>
      <c r="C1006" s="17" t="s">
        <v>1337</v>
      </c>
    </row>
    <row r="1007" spans="1:3">
      <c r="A1007" s="17" t="s">
        <v>2307</v>
      </c>
      <c r="B1007" s="17"/>
      <c r="C1007" s="17" t="s">
        <v>1337</v>
      </c>
    </row>
    <row r="1008" spans="1:3">
      <c r="A1008" s="17" t="s">
        <v>2308</v>
      </c>
      <c r="B1008" s="17"/>
      <c r="C1008" s="17" t="s">
        <v>1337</v>
      </c>
    </row>
    <row r="1009" spans="1:3">
      <c r="A1009" s="17" t="s">
        <v>2309</v>
      </c>
      <c r="B1009" s="17"/>
      <c r="C1009" s="17" t="s">
        <v>1337</v>
      </c>
    </row>
    <row r="1010" spans="1:3">
      <c r="A1010" s="17" t="s">
        <v>2310</v>
      </c>
      <c r="B1010" s="17"/>
      <c r="C1010" s="17" t="s">
        <v>1337</v>
      </c>
    </row>
    <row r="1011" spans="1:3">
      <c r="A1011" s="17" t="s">
        <v>2311</v>
      </c>
      <c r="B1011" s="17"/>
      <c r="C1011" s="17" t="s">
        <v>1337</v>
      </c>
    </row>
    <row r="1012" spans="1:3">
      <c r="A1012" s="17" t="s">
        <v>2312</v>
      </c>
      <c r="B1012" s="17"/>
      <c r="C1012" s="17" t="s">
        <v>1337</v>
      </c>
    </row>
    <row r="1013" spans="1:3">
      <c r="A1013" s="17" t="s">
        <v>2313</v>
      </c>
      <c r="B1013" s="17"/>
      <c r="C1013" s="17" t="s">
        <v>1337</v>
      </c>
    </row>
    <row r="1014" spans="1:3">
      <c r="A1014" s="17" t="s">
        <v>2314</v>
      </c>
      <c r="B1014" s="17"/>
      <c r="C1014" s="17" t="s">
        <v>1337</v>
      </c>
    </row>
    <row r="1015" spans="1:3">
      <c r="A1015" s="17" t="s">
        <v>2315</v>
      </c>
      <c r="B1015" s="17"/>
      <c r="C1015" s="17" t="s">
        <v>1337</v>
      </c>
    </row>
    <row r="1016" spans="1:3">
      <c r="A1016" s="17" t="s">
        <v>2316</v>
      </c>
      <c r="B1016" s="17"/>
      <c r="C1016" s="17" t="s">
        <v>1337</v>
      </c>
    </row>
    <row r="1017" spans="1:3">
      <c r="A1017" s="17" t="s">
        <v>2317</v>
      </c>
      <c r="B1017" s="17"/>
      <c r="C1017" s="17" t="s">
        <v>1337</v>
      </c>
    </row>
    <row r="1018" spans="1:3">
      <c r="A1018" s="17" t="s">
        <v>2318</v>
      </c>
      <c r="B1018" s="17"/>
      <c r="C1018" s="17" t="s">
        <v>1337</v>
      </c>
    </row>
    <row r="1019" spans="1:3">
      <c r="A1019" s="17" t="s">
        <v>2319</v>
      </c>
      <c r="B1019" s="17"/>
      <c r="C1019" s="17" t="s">
        <v>1337</v>
      </c>
    </row>
    <row r="1020" spans="1:3">
      <c r="A1020" s="17" t="s">
        <v>2320</v>
      </c>
      <c r="B1020" s="17"/>
      <c r="C1020" s="17" t="s">
        <v>1337</v>
      </c>
    </row>
    <row r="1021" spans="1:3">
      <c r="A1021" s="17" t="s">
        <v>2321</v>
      </c>
      <c r="B1021" s="17"/>
      <c r="C1021" s="17" t="s">
        <v>1337</v>
      </c>
    </row>
    <row r="1022" spans="1:3">
      <c r="A1022" s="17" t="s">
        <v>2322</v>
      </c>
      <c r="B1022" s="17"/>
      <c r="C1022" s="17" t="s">
        <v>1337</v>
      </c>
    </row>
    <row r="1023" spans="1:3">
      <c r="A1023" s="17" t="s">
        <v>2323</v>
      </c>
      <c r="B1023" s="17"/>
      <c r="C1023" s="17" t="s">
        <v>1337</v>
      </c>
    </row>
    <row r="1024" spans="1:3">
      <c r="A1024" s="17" t="s">
        <v>2324</v>
      </c>
      <c r="B1024" s="17"/>
      <c r="C1024" s="17" t="s">
        <v>1337</v>
      </c>
    </row>
    <row r="1025" spans="1:3">
      <c r="A1025" s="17" t="s">
        <v>2325</v>
      </c>
      <c r="B1025" s="17"/>
      <c r="C1025" s="17" t="s">
        <v>1337</v>
      </c>
    </row>
    <row r="1026" spans="1:3">
      <c r="A1026" s="17" t="s">
        <v>2326</v>
      </c>
      <c r="B1026" s="17"/>
      <c r="C1026" s="17" t="s">
        <v>1337</v>
      </c>
    </row>
    <row r="1027" spans="1:3">
      <c r="A1027" s="17" t="s">
        <v>2327</v>
      </c>
      <c r="B1027" s="17"/>
      <c r="C1027" s="17" t="s">
        <v>1337</v>
      </c>
    </row>
    <row r="1028" spans="1:3">
      <c r="A1028" s="17" t="s">
        <v>2328</v>
      </c>
      <c r="B1028" s="17"/>
      <c r="C1028" s="17" t="s">
        <v>1337</v>
      </c>
    </row>
    <row r="1029" spans="1:3">
      <c r="A1029" s="17" t="s">
        <v>2329</v>
      </c>
      <c r="B1029" s="17"/>
      <c r="C1029" s="17" t="s">
        <v>1337</v>
      </c>
    </row>
    <row r="1030" spans="1:3">
      <c r="A1030" s="17" t="s">
        <v>2330</v>
      </c>
      <c r="B1030" s="17"/>
      <c r="C1030" s="17" t="s">
        <v>1337</v>
      </c>
    </row>
    <row r="1031" spans="1:3">
      <c r="A1031" s="17" t="s">
        <v>2331</v>
      </c>
      <c r="B1031" s="17"/>
      <c r="C1031" s="17" t="s">
        <v>1337</v>
      </c>
    </row>
    <row r="1032" spans="1:3">
      <c r="A1032" s="17" t="s">
        <v>2332</v>
      </c>
      <c r="B1032" s="17"/>
      <c r="C1032" s="17" t="s">
        <v>1337</v>
      </c>
    </row>
    <row r="1033" spans="1:3">
      <c r="A1033" s="17" t="s">
        <v>1793</v>
      </c>
      <c r="B1033" s="17"/>
      <c r="C1033" s="17" t="s">
        <v>1337</v>
      </c>
    </row>
    <row r="1034" spans="1:3">
      <c r="A1034" s="17" t="s">
        <v>2334</v>
      </c>
      <c r="B1034" s="17"/>
      <c r="C1034" s="17" t="s">
        <v>1337</v>
      </c>
    </row>
    <row r="1035" spans="1:3">
      <c r="A1035" s="17" t="s">
        <v>2335</v>
      </c>
      <c r="B1035" s="17"/>
      <c r="C1035" s="17" t="s">
        <v>1337</v>
      </c>
    </row>
    <row r="1036" spans="1:3">
      <c r="A1036" s="17" t="s">
        <v>2336</v>
      </c>
      <c r="B1036" s="17"/>
      <c r="C1036" s="17" t="s">
        <v>1337</v>
      </c>
    </row>
    <row r="1037" spans="1:3">
      <c r="A1037" s="17" t="s">
        <v>2339</v>
      </c>
      <c r="B1037" s="17"/>
      <c r="C1037" s="17" t="s">
        <v>1337</v>
      </c>
    </row>
    <row r="1038" spans="1:3">
      <c r="A1038" s="17" t="s">
        <v>2340</v>
      </c>
      <c r="B1038" s="17"/>
      <c r="C1038" s="17" t="s">
        <v>1337</v>
      </c>
    </row>
    <row r="1039" spans="1:3">
      <c r="A1039" s="17" t="s">
        <v>2341</v>
      </c>
      <c r="B1039" s="17"/>
      <c r="C1039" s="17" t="s">
        <v>1337</v>
      </c>
    </row>
    <row r="1040" spans="1:3">
      <c r="A1040" s="17" t="s">
        <v>2342</v>
      </c>
      <c r="B1040" s="17"/>
      <c r="C1040" s="17" t="s">
        <v>1337</v>
      </c>
    </row>
    <row r="1041" spans="1:3">
      <c r="A1041" s="17" t="s">
        <v>2343</v>
      </c>
      <c r="B1041" s="17"/>
      <c r="C1041" s="17" t="s">
        <v>1337</v>
      </c>
    </row>
    <row r="1042" spans="1:3">
      <c r="A1042" s="17" t="s">
        <v>2344</v>
      </c>
      <c r="B1042" s="17"/>
      <c r="C1042" s="17" t="s">
        <v>1337</v>
      </c>
    </row>
    <row r="1043" spans="1:3">
      <c r="A1043" s="17" t="s">
        <v>2345</v>
      </c>
      <c r="B1043" s="17"/>
      <c r="C1043" s="17" t="s">
        <v>1337</v>
      </c>
    </row>
    <row r="1044" spans="1:3">
      <c r="A1044" s="17" t="s">
        <v>2346</v>
      </c>
      <c r="B1044" s="17"/>
      <c r="C1044" s="17" t="s">
        <v>1337</v>
      </c>
    </row>
    <row r="1045" spans="1:3">
      <c r="A1045" s="17" t="s">
        <v>2347</v>
      </c>
      <c r="B1045" s="17"/>
      <c r="C1045" s="17" t="s">
        <v>1337</v>
      </c>
    </row>
    <row r="1046" spans="1:3">
      <c r="A1046" s="17" t="s">
        <v>2348</v>
      </c>
      <c r="B1046" s="17"/>
      <c r="C1046" s="17" t="s">
        <v>1337</v>
      </c>
    </row>
    <row r="1047" spans="1:3">
      <c r="A1047" s="17" t="s">
        <v>2349</v>
      </c>
      <c r="B1047" s="17"/>
      <c r="C1047" s="17" t="s">
        <v>1337</v>
      </c>
    </row>
    <row r="1048" spans="1:3">
      <c r="A1048" s="17" t="s">
        <v>2350</v>
      </c>
      <c r="B1048" s="17"/>
      <c r="C1048" s="17" t="s">
        <v>1337</v>
      </c>
    </row>
    <row r="1049" spans="1:3">
      <c r="A1049" s="17" t="s">
        <v>2351</v>
      </c>
      <c r="B1049" s="17"/>
      <c r="C1049" s="17" t="s">
        <v>1337</v>
      </c>
    </row>
    <row r="1050" spans="1:3">
      <c r="A1050" s="17" t="s">
        <v>2352</v>
      </c>
      <c r="B1050" s="17"/>
      <c r="C1050" s="17" t="s">
        <v>1337</v>
      </c>
    </row>
    <row r="1051" spans="1:3">
      <c r="A1051" s="17" t="s">
        <v>2353</v>
      </c>
      <c r="B1051" s="17"/>
      <c r="C1051" s="17" t="s">
        <v>1337</v>
      </c>
    </row>
    <row r="1052" spans="1:3">
      <c r="A1052" s="17" t="s">
        <v>2354</v>
      </c>
      <c r="B1052" s="17"/>
      <c r="C1052" s="17" t="s">
        <v>1337</v>
      </c>
    </row>
    <row r="1053" spans="1:3">
      <c r="A1053" s="17" t="s">
        <v>2355</v>
      </c>
      <c r="B1053" s="17"/>
      <c r="C1053" s="17" t="s">
        <v>1337</v>
      </c>
    </row>
    <row r="1054" spans="1:3">
      <c r="A1054" s="17" t="s">
        <v>2356</v>
      </c>
      <c r="B1054" s="17"/>
      <c r="C1054" s="17" t="s">
        <v>1337</v>
      </c>
    </row>
    <row r="1055" spans="1:3">
      <c r="A1055" s="17" t="s">
        <v>2357</v>
      </c>
      <c r="B1055" s="17"/>
      <c r="C1055" s="17" t="s">
        <v>1337</v>
      </c>
    </row>
    <row r="1056" spans="1:3">
      <c r="A1056" s="17" t="s">
        <v>2358</v>
      </c>
      <c r="B1056" s="17"/>
      <c r="C1056" s="17" t="s">
        <v>1337</v>
      </c>
    </row>
    <row r="1057" spans="1:3">
      <c r="A1057" s="17" t="s">
        <v>2359</v>
      </c>
      <c r="B1057" s="17"/>
      <c r="C1057" s="17" t="s">
        <v>1337</v>
      </c>
    </row>
    <row r="1058" spans="1:3">
      <c r="A1058" s="17" t="s">
        <v>2360</v>
      </c>
      <c r="B1058" s="17"/>
      <c r="C1058" s="17" t="s">
        <v>1337</v>
      </c>
    </row>
    <row r="1059" spans="1:3">
      <c r="A1059" s="17" t="s">
        <v>2361</v>
      </c>
      <c r="B1059" s="17"/>
      <c r="C1059" s="17" t="s">
        <v>1337</v>
      </c>
    </row>
    <row r="1060" spans="1:3">
      <c r="A1060" s="17" t="s">
        <v>2362</v>
      </c>
      <c r="B1060" s="17"/>
      <c r="C1060" s="17" t="s">
        <v>1337</v>
      </c>
    </row>
    <row r="1061" spans="1:3">
      <c r="A1061" s="17" t="s">
        <v>2363</v>
      </c>
      <c r="B1061" s="17"/>
      <c r="C1061" s="17" t="s">
        <v>1337</v>
      </c>
    </row>
    <row r="1062" spans="1:3">
      <c r="A1062" s="17" t="s">
        <v>2364</v>
      </c>
      <c r="B1062" s="17"/>
      <c r="C1062" s="17" t="s">
        <v>1337</v>
      </c>
    </row>
    <row r="1063" spans="1:3">
      <c r="A1063" s="17" t="s">
        <v>2365</v>
      </c>
      <c r="B1063" s="17"/>
      <c r="C1063" s="17" t="s">
        <v>1337</v>
      </c>
    </row>
    <row r="1064" spans="1:3">
      <c r="A1064" s="17" t="s">
        <v>2366</v>
      </c>
      <c r="B1064" s="17"/>
      <c r="C1064" s="17" t="s">
        <v>1337</v>
      </c>
    </row>
    <row r="1065" spans="1:3">
      <c r="A1065" s="17" t="s">
        <v>2367</v>
      </c>
      <c r="B1065" s="17"/>
      <c r="C1065" s="17" t="s">
        <v>1337</v>
      </c>
    </row>
    <row r="1066" spans="1:3">
      <c r="A1066" s="17" t="s">
        <v>2368</v>
      </c>
      <c r="B1066" s="17"/>
      <c r="C1066" s="17" t="s">
        <v>1337</v>
      </c>
    </row>
    <row r="1067" spans="1:3">
      <c r="A1067" s="17" t="s">
        <v>2369</v>
      </c>
      <c r="B1067" s="17"/>
      <c r="C1067" s="17" t="s">
        <v>1337</v>
      </c>
    </row>
    <row r="1068" spans="1:3">
      <c r="A1068" s="17" t="s">
        <v>2370</v>
      </c>
      <c r="B1068" s="17"/>
      <c r="C1068" s="17" t="s">
        <v>1337</v>
      </c>
    </row>
    <row r="1069" spans="1:3">
      <c r="A1069" s="16" t="s">
        <v>2371</v>
      </c>
      <c r="B1069" s="17"/>
      <c r="C1069" s="16" t="s">
        <v>1337</v>
      </c>
    </row>
    <row r="1070" spans="1:3">
      <c r="A1070" s="16" t="s">
        <v>2372</v>
      </c>
      <c r="B1070" s="17"/>
      <c r="C1070" s="16" t="s">
        <v>1337</v>
      </c>
    </row>
    <row r="1071" spans="1:3">
      <c r="A1071" s="16" t="s">
        <v>2373</v>
      </c>
      <c r="B1071" s="17"/>
      <c r="C1071" s="16" t="s">
        <v>1337</v>
      </c>
    </row>
    <row r="1072" spans="1:3">
      <c r="A1072" s="16" t="s">
        <v>2374</v>
      </c>
      <c r="B1072" s="17"/>
      <c r="C1072" s="16" t="s">
        <v>1337</v>
      </c>
    </row>
    <row r="1073" spans="1:3">
      <c r="A1073" s="16" t="s">
        <v>2375</v>
      </c>
      <c r="B1073" s="17"/>
      <c r="C1073" s="16" t="s">
        <v>1337</v>
      </c>
    </row>
    <row r="1074" spans="1:3">
      <c r="A1074" s="16" t="s">
        <v>2376</v>
      </c>
      <c r="B1074" s="17"/>
      <c r="C1074" s="16" t="s">
        <v>1337</v>
      </c>
    </row>
    <row r="1075" spans="1:3">
      <c r="A1075" s="16" t="s">
        <v>2377</v>
      </c>
      <c r="B1075" s="17"/>
      <c r="C1075" s="16" t="s">
        <v>1337</v>
      </c>
    </row>
    <row r="1076" spans="1:3">
      <c r="A1076" s="16" t="s">
        <v>2378</v>
      </c>
      <c r="B1076" s="17"/>
      <c r="C1076" s="16" t="s">
        <v>1337</v>
      </c>
    </row>
    <row r="1077" spans="1:3">
      <c r="A1077" s="16" t="s">
        <v>2379</v>
      </c>
      <c r="B1077" s="17"/>
      <c r="C1077" s="16" t="s">
        <v>1337</v>
      </c>
    </row>
    <row r="1078" spans="1:3">
      <c r="A1078" s="16" t="s">
        <v>2380</v>
      </c>
      <c r="B1078" s="17"/>
      <c r="C1078" s="16" t="s">
        <v>1337</v>
      </c>
    </row>
    <row r="1079" spans="1:3">
      <c r="A1079" s="16" t="s">
        <v>2381</v>
      </c>
      <c r="B1079" s="17"/>
      <c r="C1079" s="16" t="s">
        <v>1337</v>
      </c>
    </row>
    <row r="1080" spans="1:3">
      <c r="A1080" s="16" t="s">
        <v>2382</v>
      </c>
      <c r="B1080" s="17"/>
      <c r="C1080" s="16" t="s">
        <v>1337</v>
      </c>
    </row>
    <row r="1081" spans="1:3">
      <c r="A1081" s="16" t="s">
        <v>2383</v>
      </c>
      <c r="B1081" s="17"/>
      <c r="C1081" s="16" t="s">
        <v>1337</v>
      </c>
    </row>
    <row r="1082" spans="1:3">
      <c r="A1082" s="16" t="s">
        <v>2384</v>
      </c>
      <c r="B1082" s="17"/>
      <c r="C1082" s="16" t="s">
        <v>1337</v>
      </c>
    </row>
    <row r="1083" spans="1:3">
      <c r="A1083" s="16" t="s">
        <v>2385</v>
      </c>
      <c r="B1083" s="17"/>
      <c r="C1083" s="16" t="s">
        <v>1337</v>
      </c>
    </row>
    <row r="1084" spans="1:3">
      <c r="A1084" s="16" t="s">
        <v>2386</v>
      </c>
      <c r="B1084" s="17"/>
      <c r="C1084" s="16" t="s">
        <v>1337</v>
      </c>
    </row>
    <row r="1085" spans="1:3">
      <c r="A1085" s="16" t="s">
        <v>2387</v>
      </c>
      <c r="B1085" s="17"/>
      <c r="C1085" s="16" t="s">
        <v>1337</v>
      </c>
    </row>
    <row r="1086" spans="1:3">
      <c r="A1086" s="16" t="s">
        <v>2388</v>
      </c>
      <c r="B1086" s="17"/>
      <c r="C1086" s="16" t="s">
        <v>1337</v>
      </c>
    </row>
    <row r="1087" spans="1:3">
      <c r="A1087" s="16" t="s">
        <v>1188</v>
      </c>
      <c r="B1087" s="17" t="s">
        <v>3769</v>
      </c>
      <c r="C1087" s="16" t="s">
        <v>3677</v>
      </c>
    </row>
    <row r="1088" spans="1:3">
      <c r="A1088" s="16" t="s">
        <v>2390</v>
      </c>
      <c r="B1088" s="17"/>
      <c r="C1088" s="16" t="s">
        <v>1337</v>
      </c>
    </row>
    <row r="1089" spans="1:3">
      <c r="A1089" s="16" t="s">
        <v>2391</v>
      </c>
      <c r="B1089" s="17"/>
      <c r="C1089" s="16" t="s">
        <v>1337</v>
      </c>
    </row>
    <row r="1090" spans="1:3">
      <c r="A1090" s="16" t="s">
        <v>1400</v>
      </c>
      <c r="B1090" s="17" t="s">
        <v>3770</v>
      </c>
      <c r="C1090" s="16" t="s">
        <v>3677</v>
      </c>
    </row>
    <row r="1091" spans="1:3">
      <c r="A1091" s="16" t="s">
        <v>1401</v>
      </c>
      <c r="B1091" s="17" t="s">
        <v>3770</v>
      </c>
      <c r="C1091" s="16" t="s">
        <v>3677</v>
      </c>
    </row>
    <row r="1092" spans="1:3">
      <c r="A1092" s="16" t="s">
        <v>2392</v>
      </c>
      <c r="B1092" s="17" t="s">
        <v>3760</v>
      </c>
      <c r="C1092" s="16" t="s">
        <v>3677</v>
      </c>
    </row>
    <row r="1093" spans="1:3">
      <c r="A1093" s="16" t="s">
        <v>917</v>
      </c>
      <c r="B1093" s="17" t="s">
        <v>3771</v>
      </c>
      <c r="C1093" s="16" t="s">
        <v>3677</v>
      </c>
    </row>
    <row r="1094" spans="1:3">
      <c r="A1094" s="16" t="s">
        <v>2393</v>
      </c>
      <c r="B1094" s="17"/>
      <c r="C1094" s="16" t="s">
        <v>1337</v>
      </c>
    </row>
    <row r="1095" spans="1:3">
      <c r="A1095" s="16" t="s">
        <v>2394</v>
      </c>
      <c r="B1095" s="17"/>
      <c r="C1095" s="16" t="s">
        <v>1337</v>
      </c>
    </row>
    <row r="1096" spans="1:3">
      <c r="A1096" s="16" t="s">
        <v>2395</v>
      </c>
      <c r="B1096" s="17"/>
      <c r="C1096" s="16" t="s">
        <v>1337</v>
      </c>
    </row>
    <row r="1097" spans="1:3">
      <c r="A1097" s="16" t="s">
        <v>2400</v>
      </c>
      <c r="B1097" s="17"/>
      <c r="C1097" s="16" t="s">
        <v>1337</v>
      </c>
    </row>
    <row r="1098" spans="1:3">
      <c r="A1098" s="16" t="s">
        <v>2401</v>
      </c>
      <c r="B1098" s="17"/>
      <c r="C1098" s="16" t="s">
        <v>1337</v>
      </c>
    </row>
    <row r="1099" spans="1:3">
      <c r="A1099" s="16" t="s">
        <v>2402</v>
      </c>
      <c r="B1099" s="17"/>
      <c r="C1099" s="16" t="s">
        <v>1337</v>
      </c>
    </row>
    <row r="1100" spans="1:3">
      <c r="A1100" s="16" t="s">
        <v>2403</v>
      </c>
      <c r="B1100" s="17" t="s">
        <v>3772</v>
      </c>
      <c r="C1100" s="16" t="s">
        <v>3677</v>
      </c>
    </row>
    <row r="1101" spans="1:3">
      <c r="A1101" s="16" t="s">
        <v>2404</v>
      </c>
      <c r="B1101" s="17" t="s">
        <v>3772</v>
      </c>
      <c r="C1101" s="16" t="s">
        <v>3677</v>
      </c>
    </row>
    <row r="1102" spans="1:3">
      <c r="A1102" s="16" t="s">
        <v>2405</v>
      </c>
      <c r="B1102" s="17"/>
      <c r="C1102" s="16" t="s">
        <v>1337</v>
      </c>
    </row>
    <row r="1103" spans="1:3">
      <c r="A1103" s="16" t="s">
        <v>2406</v>
      </c>
      <c r="B1103" s="17"/>
      <c r="C1103" s="16" t="s">
        <v>1337</v>
      </c>
    </row>
    <row r="1104" spans="1:3">
      <c r="A1104" s="16" t="s">
        <v>2407</v>
      </c>
      <c r="B1104" s="17"/>
      <c r="C1104" s="16" t="s">
        <v>1337</v>
      </c>
    </row>
    <row r="1105" spans="1:3">
      <c r="A1105" s="16" t="s">
        <v>2408</v>
      </c>
      <c r="B1105" s="17"/>
      <c r="C1105" s="16" t="s">
        <v>1337</v>
      </c>
    </row>
    <row r="1106" spans="1:3">
      <c r="A1106" s="16" t="s">
        <v>2409</v>
      </c>
      <c r="B1106" s="17"/>
      <c r="C1106" s="16" t="s">
        <v>1337</v>
      </c>
    </row>
    <row r="1107" spans="1:3">
      <c r="A1107" s="16" t="s">
        <v>2410</v>
      </c>
      <c r="B1107" s="17" t="s">
        <v>3748</v>
      </c>
      <c r="C1107" s="17" t="s">
        <v>3677</v>
      </c>
    </row>
    <row r="1108" spans="1:3">
      <c r="A1108" s="16" t="s">
        <v>2411</v>
      </c>
      <c r="B1108" s="17" t="s">
        <v>3748</v>
      </c>
      <c r="C1108" s="16" t="s">
        <v>3677</v>
      </c>
    </row>
    <row r="1109" spans="1:3">
      <c r="A1109" s="16" t="s">
        <v>2412</v>
      </c>
      <c r="B1109" s="17"/>
      <c r="C1109" s="16" t="s">
        <v>1337</v>
      </c>
    </row>
    <row r="1110" spans="1:3">
      <c r="A1110" s="16" t="s">
        <v>2413</v>
      </c>
      <c r="B1110" s="17" t="s">
        <v>3773</v>
      </c>
      <c r="C1110" s="17" t="s">
        <v>3677</v>
      </c>
    </row>
    <row r="1111" spans="1:3">
      <c r="A1111" s="16" t="s">
        <v>2414</v>
      </c>
      <c r="B1111" s="17" t="s">
        <v>3774</v>
      </c>
      <c r="C1111" s="17" t="s">
        <v>3677</v>
      </c>
    </row>
    <row r="1112" spans="1:3">
      <c r="A1112" s="16" t="s">
        <v>2415</v>
      </c>
      <c r="B1112" s="17"/>
      <c r="C1112" s="17" t="s">
        <v>1337</v>
      </c>
    </row>
    <row r="1113" spans="1:3">
      <c r="A1113" s="16" t="s">
        <v>2416</v>
      </c>
      <c r="B1113" s="17" t="s">
        <v>3775</v>
      </c>
      <c r="C1113" s="17" t="s">
        <v>3677</v>
      </c>
    </row>
    <row r="1114" spans="1:3">
      <c r="A1114" s="16" t="s">
        <v>2417</v>
      </c>
      <c r="B1114" s="17"/>
      <c r="C1114" s="16" t="s">
        <v>1337</v>
      </c>
    </row>
    <row r="1115" spans="1:3">
      <c r="A1115" s="16" t="s">
        <v>2418</v>
      </c>
      <c r="B1115" s="17"/>
      <c r="C1115" s="16" t="s">
        <v>1867</v>
      </c>
    </row>
    <row r="1116" spans="1:3">
      <c r="A1116" s="16" t="s">
        <v>2420</v>
      </c>
      <c r="B1116" s="17"/>
      <c r="C1116" s="16" t="s">
        <v>3527</v>
      </c>
    </row>
    <row r="1117" spans="1:3">
      <c r="A1117" s="16" t="s">
        <v>2421</v>
      </c>
      <c r="B1117" s="17"/>
      <c r="C1117" s="16" t="s">
        <v>1337</v>
      </c>
    </row>
    <row r="1118" spans="1:3">
      <c r="A1118" s="16" t="s">
        <v>2422</v>
      </c>
      <c r="B1118" s="17"/>
      <c r="C1118" s="16" t="s">
        <v>1337</v>
      </c>
    </row>
    <row r="1119" spans="1:3">
      <c r="A1119" s="16" t="s">
        <v>2423</v>
      </c>
      <c r="B1119" s="17" t="s">
        <v>3776</v>
      </c>
      <c r="C1119" s="16" t="s">
        <v>3677</v>
      </c>
    </row>
    <row r="1120" spans="1:3">
      <c r="A1120" s="16" t="s">
        <v>2424</v>
      </c>
      <c r="B1120" s="17" t="s">
        <v>3722</v>
      </c>
      <c r="C1120" s="17" t="s">
        <v>3677</v>
      </c>
    </row>
    <row r="1121" spans="1:3">
      <c r="A1121" s="16" t="s">
        <v>2425</v>
      </c>
      <c r="B1121" s="17" t="s">
        <v>3693</v>
      </c>
      <c r="C1121" s="17" t="s">
        <v>3677</v>
      </c>
    </row>
    <row r="1122" spans="1:3">
      <c r="A1122" s="16" t="s">
        <v>2426</v>
      </c>
      <c r="B1122" s="17" t="s">
        <v>3693</v>
      </c>
      <c r="C1122" s="16" t="s">
        <v>3677</v>
      </c>
    </row>
    <row r="1123" spans="1:3">
      <c r="A1123" s="16" t="s">
        <v>2427</v>
      </c>
      <c r="B1123" s="17" t="s">
        <v>3777</v>
      </c>
      <c r="C1123" s="16" t="s">
        <v>3677</v>
      </c>
    </row>
    <row r="1124" spans="1:3">
      <c r="A1124" s="16" t="s">
        <v>2428</v>
      </c>
      <c r="B1124" s="16" t="s">
        <v>3777</v>
      </c>
      <c r="C1124" s="16" t="s">
        <v>3677</v>
      </c>
    </row>
    <row r="1125" spans="1:3">
      <c r="A1125" s="16" t="s">
        <v>2429</v>
      </c>
      <c r="C1125" s="16" t="s">
        <v>1337</v>
      </c>
    </row>
    <row r="1126" spans="1:3">
      <c r="A1126" s="16" t="s">
        <v>2430</v>
      </c>
      <c r="B1126" s="17"/>
      <c r="C1126" s="16" t="s">
        <v>1337</v>
      </c>
    </row>
    <row r="1127" spans="1:3">
      <c r="A1127" s="16" t="s">
        <v>2431</v>
      </c>
      <c r="B1127" s="17"/>
      <c r="C1127" s="17" t="s">
        <v>1337</v>
      </c>
    </row>
    <row r="1128" spans="1:3">
      <c r="A1128" s="16" t="s">
        <v>2432</v>
      </c>
      <c r="C1128" s="17" t="s">
        <v>1337</v>
      </c>
    </row>
    <row r="1129" spans="1:3">
      <c r="A1129" s="16" t="s">
        <v>2433</v>
      </c>
      <c r="C1129" s="16" t="s">
        <v>1337</v>
      </c>
    </row>
    <row r="1130" spans="1:3">
      <c r="A1130" s="16" t="s">
        <v>2436</v>
      </c>
      <c r="C1130" s="17" t="s">
        <v>1337</v>
      </c>
    </row>
    <row r="1131" spans="1:3">
      <c r="A1131" s="16" t="s">
        <v>2437</v>
      </c>
      <c r="B1131" s="16" t="s">
        <v>3778</v>
      </c>
      <c r="C1131" s="17" t="s">
        <v>3677</v>
      </c>
    </row>
    <row r="1132" spans="1:3">
      <c r="A1132" s="16" t="s">
        <v>2438</v>
      </c>
      <c r="B1132" s="17"/>
      <c r="C1132" s="16" t="s">
        <v>1337</v>
      </c>
    </row>
    <row r="1133" spans="1:3">
      <c r="A1133" s="16" t="s">
        <v>2439</v>
      </c>
      <c r="B1133" s="17"/>
      <c r="C1133" s="17" t="s">
        <v>1337</v>
      </c>
    </row>
    <row r="1134" spans="1:3">
      <c r="A1134" s="16" t="s">
        <v>2440</v>
      </c>
      <c r="B1134" s="17"/>
      <c r="C1134" s="16" t="s">
        <v>1337</v>
      </c>
    </row>
    <row r="1135" spans="1:3">
      <c r="A1135" s="16" t="s">
        <v>2444</v>
      </c>
      <c r="B1135" s="17"/>
      <c r="C1135" s="16" t="s">
        <v>3527</v>
      </c>
    </row>
    <row r="1136" spans="1:3">
      <c r="A1136" s="16" t="s">
        <v>2445</v>
      </c>
      <c r="B1136" s="17"/>
      <c r="C1136" s="16" t="s">
        <v>1337</v>
      </c>
    </row>
    <row r="1137" spans="1:3">
      <c r="A1137" s="16" t="s">
        <v>2446</v>
      </c>
      <c r="B1137" s="17"/>
      <c r="C1137" s="16" t="s">
        <v>1337</v>
      </c>
    </row>
    <row r="1138" spans="1:3">
      <c r="A1138" s="16" t="s">
        <v>2447</v>
      </c>
      <c r="C1138" s="16" t="s">
        <v>1337</v>
      </c>
    </row>
    <row r="1139" spans="1:3">
      <c r="A1139" s="16" t="s">
        <v>2448</v>
      </c>
      <c r="C1139" s="17" t="s">
        <v>1337</v>
      </c>
    </row>
    <row r="1140" spans="1:3">
      <c r="A1140" s="16" t="s">
        <v>2449</v>
      </c>
      <c r="B1140" s="17"/>
      <c r="C1140" s="17" t="s">
        <v>1337</v>
      </c>
    </row>
    <row r="1141" spans="1:3">
      <c r="A1141" s="16" t="s">
        <v>2450</v>
      </c>
      <c r="B1141" s="17" t="s">
        <v>3739</v>
      </c>
      <c r="C1141" s="17" t="s">
        <v>3677</v>
      </c>
    </row>
    <row r="1142" spans="1:3">
      <c r="A1142" s="16" t="s">
        <v>2451</v>
      </c>
      <c r="B1142" s="17"/>
      <c r="C1142" s="17" t="s">
        <v>1337</v>
      </c>
    </row>
    <row r="1143" spans="1:3">
      <c r="A1143" s="16" t="s">
        <v>2452</v>
      </c>
      <c r="B1143" s="17"/>
      <c r="C1143" s="17" t="s">
        <v>1337</v>
      </c>
    </row>
    <row r="1144" spans="1:3">
      <c r="A1144" s="16" t="s">
        <v>2453</v>
      </c>
      <c r="B1144" s="17"/>
      <c r="C1144" s="17" t="s">
        <v>1337</v>
      </c>
    </row>
    <row r="1145" spans="1:3">
      <c r="A1145" s="16" t="s">
        <v>2454</v>
      </c>
      <c r="C1145" s="16" t="s">
        <v>1337</v>
      </c>
    </row>
    <row r="1146" spans="1:3">
      <c r="A1146" s="16" t="s">
        <v>2455</v>
      </c>
      <c r="C1146" s="16" t="s">
        <v>1337</v>
      </c>
    </row>
    <row r="1147" spans="1:3">
      <c r="A1147" s="16" t="s">
        <v>2456</v>
      </c>
      <c r="B1147" s="17"/>
      <c r="C1147" s="16" t="s">
        <v>1337</v>
      </c>
    </row>
    <row r="1148" spans="1:3">
      <c r="A1148" s="16" t="s">
        <v>2457</v>
      </c>
      <c r="C1148" s="16" t="s">
        <v>1337</v>
      </c>
    </row>
    <row r="1149" spans="1:3">
      <c r="A1149" s="16" t="s">
        <v>2460</v>
      </c>
      <c r="B1149" s="16" t="s">
        <v>3693</v>
      </c>
      <c r="C1149" s="16" t="s">
        <v>3677</v>
      </c>
    </row>
    <row r="1150" spans="1:3">
      <c r="A1150" s="16" t="s">
        <v>2461</v>
      </c>
      <c r="B1150" s="17" t="s">
        <v>3693</v>
      </c>
      <c r="C1150" s="16" t="s">
        <v>3677</v>
      </c>
    </row>
    <row r="1151" spans="1:3">
      <c r="A1151" s="16" t="s">
        <v>2462</v>
      </c>
      <c r="C1151" s="16" t="s">
        <v>3527</v>
      </c>
    </row>
    <row r="1152" spans="1:3">
      <c r="A1152" s="16" t="s">
        <v>2463</v>
      </c>
      <c r="B1152" s="17" t="s">
        <v>3779</v>
      </c>
      <c r="C1152" s="16" t="s">
        <v>3677</v>
      </c>
    </row>
    <row r="1153" spans="1:3">
      <c r="A1153" s="16" t="s">
        <v>2464</v>
      </c>
      <c r="B1153" s="17" t="s">
        <v>3779</v>
      </c>
      <c r="C1153" s="17" t="s">
        <v>3677</v>
      </c>
    </row>
    <row r="1154" spans="1:3">
      <c r="A1154" s="16" t="s">
        <v>2465</v>
      </c>
      <c r="B1154" s="17"/>
      <c r="C1154" s="16" t="s">
        <v>1337</v>
      </c>
    </row>
    <row r="1155" spans="1:3">
      <c r="A1155" s="16" t="s">
        <v>2466</v>
      </c>
      <c r="B1155" s="17"/>
      <c r="C1155" s="16" t="s">
        <v>1337</v>
      </c>
    </row>
    <row r="1156" spans="1:3">
      <c r="A1156" s="16" t="s">
        <v>2467</v>
      </c>
      <c r="B1156" s="17"/>
      <c r="C1156" s="16" t="s">
        <v>1337</v>
      </c>
    </row>
    <row r="1157" spans="1:3">
      <c r="A1157" s="16" t="s">
        <v>2468</v>
      </c>
      <c r="B1157" s="17"/>
      <c r="C1157" s="16" t="s">
        <v>1337</v>
      </c>
    </row>
    <row r="1158" spans="1:3">
      <c r="A1158" s="16" t="s">
        <v>2470</v>
      </c>
      <c r="C1158" s="16" t="s">
        <v>1337</v>
      </c>
    </row>
    <row r="1159" spans="1:3">
      <c r="A1159" s="16" t="s">
        <v>2471</v>
      </c>
      <c r="C1159" s="16" t="s">
        <v>1337</v>
      </c>
    </row>
    <row r="1160" spans="1:3">
      <c r="A1160" s="16" t="s">
        <v>2472</v>
      </c>
      <c r="C1160" s="16" t="s">
        <v>1337</v>
      </c>
    </row>
    <row r="1161" spans="1:3">
      <c r="A1161" s="16" t="s">
        <v>2473</v>
      </c>
      <c r="C1161" s="16" t="s">
        <v>1337</v>
      </c>
    </row>
    <row r="1162" spans="1:3">
      <c r="A1162" s="16" t="s">
        <v>2474</v>
      </c>
      <c r="C1162" s="16" t="s">
        <v>1337</v>
      </c>
    </row>
    <row r="1163" spans="1:3">
      <c r="A1163" s="16" t="s">
        <v>2475</v>
      </c>
      <c r="C1163" s="17" t="s">
        <v>1337</v>
      </c>
    </row>
    <row r="1164" spans="1:3">
      <c r="A1164" s="16" t="s">
        <v>2476</v>
      </c>
      <c r="B1164" s="17"/>
      <c r="C1164" s="16" t="s">
        <v>1337</v>
      </c>
    </row>
    <row r="1165" spans="1:3">
      <c r="A1165" s="16" t="s">
        <v>2477</v>
      </c>
      <c r="B1165" s="17"/>
      <c r="C1165" s="16" t="s">
        <v>1337</v>
      </c>
    </row>
    <row r="1166" spans="1:3">
      <c r="A1166" s="16" t="s">
        <v>2478</v>
      </c>
      <c r="B1166" s="17"/>
      <c r="C1166" s="16" t="s">
        <v>1337</v>
      </c>
    </row>
    <row r="1167" spans="1:3">
      <c r="A1167" s="16" t="s">
        <v>2479</v>
      </c>
      <c r="B1167" s="17"/>
      <c r="C1167" s="16" t="s">
        <v>1337</v>
      </c>
    </row>
    <row r="1168" spans="1:3">
      <c r="A1168" s="16" t="s">
        <v>2480</v>
      </c>
      <c r="B1168" s="17"/>
      <c r="C1168" s="16" t="s">
        <v>1337</v>
      </c>
    </row>
    <row r="1169" spans="1:3">
      <c r="A1169" s="16" t="s">
        <v>2481</v>
      </c>
      <c r="B1169" s="17"/>
      <c r="C1169" s="16" t="s">
        <v>1337</v>
      </c>
    </row>
    <row r="1170" spans="1:3">
      <c r="A1170" s="16" t="s">
        <v>2482</v>
      </c>
      <c r="B1170" s="17"/>
      <c r="C1170" s="16" t="s">
        <v>1337</v>
      </c>
    </row>
    <row r="1171" spans="1:3">
      <c r="A1171" s="16" t="s">
        <v>2483</v>
      </c>
      <c r="B1171" s="17"/>
      <c r="C1171" s="17" t="s">
        <v>1337</v>
      </c>
    </row>
    <row r="1172" spans="1:3">
      <c r="A1172" s="16" t="s">
        <v>2484</v>
      </c>
      <c r="C1172" s="17" t="s">
        <v>1337</v>
      </c>
    </row>
    <row r="1173" spans="1:3">
      <c r="A1173" s="16" t="s">
        <v>2485</v>
      </c>
      <c r="B1173" s="17"/>
      <c r="C1173" s="16" t="s">
        <v>1337</v>
      </c>
    </row>
    <row r="1174" spans="1:3">
      <c r="A1174" s="16" t="s">
        <v>2486</v>
      </c>
      <c r="B1174" s="17"/>
      <c r="C1174" s="17" t="s">
        <v>1337</v>
      </c>
    </row>
    <row r="1175" spans="1:3">
      <c r="A1175" s="16" t="s">
        <v>2487</v>
      </c>
      <c r="B1175" s="17"/>
      <c r="C1175" s="17" t="s">
        <v>1337</v>
      </c>
    </row>
    <row r="1176" spans="1:3">
      <c r="A1176" s="16" t="s">
        <v>2488</v>
      </c>
      <c r="B1176" s="17"/>
      <c r="C1176" s="16" t="s">
        <v>1337</v>
      </c>
    </row>
    <row r="1177" spans="1:3">
      <c r="A1177" s="16" t="s">
        <v>2489</v>
      </c>
      <c r="C1177" s="16" t="s">
        <v>1337</v>
      </c>
    </row>
    <row r="1178" spans="1:3">
      <c r="A1178" s="16" t="s">
        <v>2490</v>
      </c>
      <c r="B1178" s="17"/>
      <c r="C1178" s="16" t="s">
        <v>1337</v>
      </c>
    </row>
    <row r="1179" spans="1:3">
      <c r="A1179" s="16" t="s">
        <v>2532</v>
      </c>
      <c r="B1179" s="17"/>
      <c r="C1179" s="16" t="s">
        <v>1337</v>
      </c>
    </row>
    <row r="1180" spans="1:3">
      <c r="A1180" s="16" t="s">
        <v>2491</v>
      </c>
      <c r="B1180" s="17"/>
      <c r="C1180" s="16" t="s">
        <v>1337</v>
      </c>
    </row>
    <row r="1181" spans="1:3">
      <c r="A1181" s="16" t="s">
        <v>2492</v>
      </c>
      <c r="B1181" s="17"/>
      <c r="C1181" s="16" t="s">
        <v>1337</v>
      </c>
    </row>
    <row r="1182" spans="1:3">
      <c r="A1182" s="16" t="s">
        <v>2493</v>
      </c>
      <c r="B1182" s="17"/>
      <c r="C1182" s="16" t="s">
        <v>1337</v>
      </c>
    </row>
    <row r="1183" spans="1:3">
      <c r="A1183" s="16" t="s">
        <v>2494</v>
      </c>
      <c r="B1183" s="17"/>
      <c r="C1183" s="16" t="s">
        <v>1337</v>
      </c>
    </row>
    <row r="1184" spans="1:3">
      <c r="A1184" s="16" t="s">
        <v>2495</v>
      </c>
      <c r="B1184" s="17"/>
      <c r="C1184" s="16" t="s">
        <v>1337</v>
      </c>
    </row>
    <row r="1185" spans="1:3">
      <c r="A1185" s="16" t="s">
        <v>2496</v>
      </c>
      <c r="C1185" s="16" t="s">
        <v>1337</v>
      </c>
    </row>
    <row r="1186" spans="1:3">
      <c r="A1186" s="16" t="s">
        <v>2497</v>
      </c>
      <c r="B1186" s="17"/>
      <c r="C1186" s="16" t="s">
        <v>1337</v>
      </c>
    </row>
    <row r="1187" spans="1:3">
      <c r="A1187" s="16" t="s">
        <v>2498</v>
      </c>
      <c r="B1187" s="17"/>
      <c r="C1187" s="16" t="s">
        <v>1337</v>
      </c>
    </row>
    <row r="1188" spans="1:3">
      <c r="A1188" s="16" t="s">
        <v>2499</v>
      </c>
      <c r="B1188" s="17"/>
      <c r="C1188" s="16" t="s">
        <v>1337</v>
      </c>
    </row>
    <row r="1189" spans="1:3">
      <c r="A1189" s="16" t="s">
        <v>2533</v>
      </c>
      <c r="B1189" s="17"/>
      <c r="C1189" s="16" t="s">
        <v>1337</v>
      </c>
    </row>
    <row r="1190" spans="1:3">
      <c r="A1190" s="16" t="s">
        <v>2500</v>
      </c>
      <c r="B1190" s="17"/>
      <c r="C1190" s="16" t="s">
        <v>1337</v>
      </c>
    </row>
    <row r="1191" spans="1:3">
      <c r="A1191" s="16" t="s">
        <v>2501</v>
      </c>
      <c r="B1191" s="17"/>
      <c r="C1191" s="16" t="s">
        <v>1337</v>
      </c>
    </row>
    <row r="1192" spans="1:3">
      <c r="A1192" s="16" t="s">
        <v>2502</v>
      </c>
      <c r="B1192" s="17"/>
      <c r="C1192" s="16" t="s">
        <v>1337</v>
      </c>
    </row>
    <row r="1193" spans="1:3">
      <c r="A1193" s="16" t="s">
        <v>2503</v>
      </c>
      <c r="B1193" s="17"/>
      <c r="C1193" s="16" t="s">
        <v>1337</v>
      </c>
    </row>
    <row r="1194" spans="1:3">
      <c r="A1194" s="16" t="s">
        <v>2504</v>
      </c>
      <c r="C1194" s="16" t="s">
        <v>1337</v>
      </c>
    </row>
    <row r="1195" spans="1:3">
      <c r="A1195" s="16" t="s">
        <v>2505</v>
      </c>
      <c r="C1195" s="16" t="s">
        <v>1337</v>
      </c>
    </row>
    <row r="1196" spans="1:3">
      <c r="A1196" s="16" t="s">
        <v>2506</v>
      </c>
      <c r="B1196" s="17"/>
      <c r="C1196" s="16" t="s">
        <v>1337</v>
      </c>
    </row>
    <row r="1197" spans="1:3">
      <c r="A1197" s="16" t="s">
        <v>2507</v>
      </c>
      <c r="C1197" s="16" t="s">
        <v>1337</v>
      </c>
    </row>
    <row r="1198" spans="1:3">
      <c r="A1198" s="16" t="s">
        <v>2508</v>
      </c>
      <c r="C1198" s="16" t="s">
        <v>1337</v>
      </c>
    </row>
    <row r="1199" spans="1:3">
      <c r="A1199" s="16" t="s">
        <v>2509</v>
      </c>
      <c r="B1199" s="17"/>
      <c r="C1199" s="16" t="s">
        <v>1337</v>
      </c>
    </row>
    <row r="1200" spans="1:3">
      <c r="A1200" s="16" t="s">
        <v>2510</v>
      </c>
      <c r="B1200" s="17" t="s">
        <v>3739</v>
      </c>
      <c r="C1200" s="16" t="s">
        <v>3677</v>
      </c>
    </row>
    <row r="1201" spans="1:3">
      <c r="A1201" s="16" t="s">
        <v>2511</v>
      </c>
      <c r="B1201" s="17"/>
      <c r="C1201" s="16" t="s">
        <v>1337</v>
      </c>
    </row>
    <row r="1202" spans="1:3">
      <c r="A1202" s="16" t="s">
        <v>2512</v>
      </c>
      <c r="B1202" s="17"/>
      <c r="C1202" s="16" t="s">
        <v>1337</v>
      </c>
    </row>
    <row r="1203" spans="1:3">
      <c r="A1203" s="16" t="s">
        <v>2513</v>
      </c>
      <c r="B1203" s="17"/>
      <c r="C1203" s="16" t="s">
        <v>1337</v>
      </c>
    </row>
    <row r="1204" spans="1:3">
      <c r="A1204" s="16" t="s">
        <v>2514</v>
      </c>
      <c r="B1204" s="17"/>
      <c r="C1204" s="16" t="s">
        <v>1337</v>
      </c>
    </row>
    <row r="1205" spans="1:3">
      <c r="A1205" s="16" t="s">
        <v>2515</v>
      </c>
      <c r="B1205" s="17"/>
      <c r="C1205" s="16" t="s">
        <v>1337</v>
      </c>
    </row>
    <row r="1206" spans="1:3">
      <c r="A1206" s="16" t="s">
        <v>2516</v>
      </c>
      <c r="B1206" s="17"/>
      <c r="C1206" s="16" t="s">
        <v>1337</v>
      </c>
    </row>
    <row r="1207" spans="1:3">
      <c r="A1207" s="16" t="s">
        <v>2517</v>
      </c>
      <c r="B1207" s="17"/>
      <c r="C1207" s="16" t="s">
        <v>1337</v>
      </c>
    </row>
    <row r="1208" spans="1:3">
      <c r="A1208" s="16" t="s">
        <v>2518</v>
      </c>
      <c r="B1208" s="17"/>
      <c r="C1208" s="16" t="s">
        <v>1337</v>
      </c>
    </row>
    <row r="1209" spans="1:3">
      <c r="A1209" s="16" t="s">
        <v>2519</v>
      </c>
      <c r="B1209" s="17"/>
      <c r="C1209" s="16" t="s">
        <v>1337</v>
      </c>
    </row>
    <row r="1210" spans="1:3">
      <c r="A1210" s="16" t="s">
        <v>2520</v>
      </c>
      <c r="B1210" s="17"/>
      <c r="C1210" s="16" t="s">
        <v>1337</v>
      </c>
    </row>
    <row r="1211" spans="1:3">
      <c r="A1211" s="16" t="s">
        <v>2521</v>
      </c>
      <c r="B1211" s="17"/>
      <c r="C1211" s="16" t="s">
        <v>1337</v>
      </c>
    </row>
    <row r="1212" spans="1:3">
      <c r="A1212" s="16" t="s">
        <v>2522</v>
      </c>
      <c r="B1212" s="17"/>
      <c r="C1212" s="16" t="s">
        <v>1337</v>
      </c>
    </row>
    <row r="1213" spans="1:3">
      <c r="A1213" s="16" t="s">
        <v>2523</v>
      </c>
      <c r="B1213" s="17"/>
      <c r="C1213" s="16" t="s">
        <v>1337</v>
      </c>
    </row>
    <row r="1214" spans="1:3">
      <c r="A1214" s="16" t="s">
        <v>2524</v>
      </c>
      <c r="B1214" s="17"/>
      <c r="C1214" s="16" t="s">
        <v>1337</v>
      </c>
    </row>
    <row r="1215" spans="1:3">
      <c r="A1215" s="16" t="s">
        <v>2525</v>
      </c>
      <c r="B1215" s="17"/>
      <c r="C1215" s="16" t="s">
        <v>1337</v>
      </c>
    </row>
    <row r="1216" spans="1:3">
      <c r="A1216" s="16" t="s">
        <v>2526</v>
      </c>
      <c r="B1216" s="17"/>
      <c r="C1216" s="16" t="s">
        <v>1337</v>
      </c>
    </row>
    <row r="1217" spans="1:3">
      <c r="A1217" s="16" t="s">
        <v>2527</v>
      </c>
      <c r="B1217" s="17"/>
      <c r="C1217" s="16" t="s">
        <v>1337</v>
      </c>
    </row>
    <row r="1218" spans="1:3">
      <c r="A1218" s="16" t="s">
        <v>2528</v>
      </c>
      <c r="B1218" s="17"/>
      <c r="C1218" s="16" t="s">
        <v>1337</v>
      </c>
    </row>
    <row r="1219" spans="1:3">
      <c r="A1219" s="16" t="s">
        <v>3198</v>
      </c>
      <c r="B1219" s="17" t="s">
        <v>3722</v>
      </c>
      <c r="C1219" s="16" t="s">
        <v>3677</v>
      </c>
    </row>
    <row r="1220" spans="1:3">
      <c r="A1220" s="16" t="s">
        <v>3199</v>
      </c>
      <c r="B1220" s="17" t="s">
        <v>3722</v>
      </c>
      <c r="C1220" s="16" t="s">
        <v>3677</v>
      </c>
    </row>
    <row r="1221" spans="1:3">
      <c r="A1221" s="16" t="s">
        <v>2259</v>
      </c>
      <c r="B1221" s="17"/>
      <c r="C1221" s="16" t="s">
        <v>1337</v>
      </c>
    </row>
    <row r="1222" spans="1:3">
      <c r="A1222" s="16" t="s">
        <v>2260</v>
      </c>
      <c r="B1222" s="17"/>
      <c r="C1222" s="17" t="s">
        <v>1337</v>
      </c>
    </row>
    <row r="1223" spans="1:3">
      <c r="A1223" s="16" t="s">
        <v>2251</v>
      </c>
      <c r="B1223" s="17"/>
      <c r="C1223" s="16" t="s">
        <v>1337</v>
      </c>
    </row>
    <row r="1224" spans="1:3">
      <c r="A1224" s="16" t="s">
        <v>2255</v>
      </c>
      <c r="B1224" s="17"/>
      <c r="C1224" s="16" t="s">
        <v>1337</v>
      </c>
    </row>
    <row r="1225" spans="1:3">
      <c r="A1225" s="16" t="s">
        <v>2091</v>
      </c>
      <c r="B1225" s="17"/>
      <c r="C1225" s="16" t="s">
        <v>1337</v>
      </c>
    </row>
    <row r="1226" spans="1:3">
      <c r="A1226" s="16" t="s">
        <v>1987</v>
      </c>
      <c r="B1226" s="17"/>
      <c r="C1226" s="16" t="s">
        <v>1337</v>
      </c>
    </row>
    <row r="1227" spans="1:3">
      <c r="A1227" s="16" t="s">
        <v>1989</v>
      </c>
      <c r="B1227" s="17"/>
      <c r="C1227" s="16" t="s">
        <v>1337</v>
      </c>
    </row>
    <row r="1228" spans="1:3">
      <c r="A1228" s="16" t="s">
        <v>1991</v>
      </c>
      <c r="B1228" s="17"/>
      <c r="C1228" s="16" t="s">
        <v>1337</v>
      </c>
    </row>
    <row r="1229" spans="1:3">
      <c r="A1229" s="16" t="s">
        <v>2090</v>
      </c>
      <c r="B1229" s="17"/>
      <c r="C1229" s="16" t="s">
        <v>1337</v>
      </c>
    </row>
    <row r="1230" spans="1:3">
      <c r="A1230" s="16" t="s">
        <v>1988</v>
      </c>
      <c r="B1230" s="17"/>
      <c r="C1230" s="16" t="s">
        <v>1337</v>
      </c>
    </row>
    <row r="1231" spans="1:3">
      <c r="A1231" s="16" t="s">
        <v>1990</v>
      </c>
      <c r="B1231" s="17"/>
      <c r="C1231" s="16" t="s">
        <v>1337</v>
      </c>
    </row>
    <row r="1232" spans="1:3">
      <c r="A1232" s="16" t="s">
        <v>3200</v>
      </c>
      <c r="B1232" s="17" t="s">
        <v>3693</v>
      </c>
      <c r="C1232" s="16" t="s">
        <v>3677</v>
      </c>
    </row>
    <row r="1233" spans="1:3">
      <c r="A1233" s="16" t="s">
        <v>3201</v>
      </c>
      <c r="B1233" s="17" t="s">
        <v>3693</v>
      </c>
      <c r="C1233" s="16" t="s">
        <v>3677</v>
      </c>
    </row>
    <row r="1234" spans="1:3">
      <c r="A1234" s="16" t="s">
        <v>2399</v>
      </c>
      <c r="B1234" s="17" t="s">
        <v>3693</v>
      </c>
      <c r="C1234" s="16" t="s">
        <v>3677</v>
      </c>
    </row>
    <row r="1235" spans="1:3">
      <c r="A1235" s="16" t="s">
        <v>2459</v>
      </c>
      <c r="B1235" s="17"/>
      <c r="C1235" s="16" t="s">
        <v>3527</v>
      </c>
    </row>
    <row r="1236" spans="1:3">
      <c r="A1236" s="16" t="s">
        <v>3202</v>
      </c>
      <c r="B1236" s="17"/>
      <c r="C1236" s="16" t="s">
        <v>3527</v>
      </c>
    </row>
    <row r="1237" spans="1:3">
      <c r="A1237" s="16" t="s">
        <v>3203</v>
      </c>
      <c r="B1237" s="17"/>
      <c r="C1237" s="16" t="s">
        <v>1337</v>
      </c>
    </row>
    <row r="1238" spans="1:3">
      <c r="A1238" s="16" t="s">
        <v>3205</v>
      </c>
      <c r="B1238" s="17"/>
      <c r="C1238" s="16" t="s">
        <v>1337</v>
      </c>
    </row>
    <row r="1239" spans="1:3">
      <c r="A1239" s="16" t="s">
        <v>3206</v>
      </c>
      <c r="B1239" s="17"/>
      <c r="C1239" s="16" t="s">
        <v>1337</v>
      </c>
    </row>
    <row r="1240" spans="1:3">
      <c r="A1240" s="16" t="s">
        <v>3208</v>
      </c>
      <c r="B1240" s="17"/>
      <c r="C1240" s="16" t="s">
        <v>1337</v>
      </c>
    </row>
    <row r="1241" spans="1:3">
      <c r="A1241" s="16" t="s">
        <v>3211</v>
      </c>
      <c r="B1241" s="17"/>
      <c r="C1241" s="17" t="s">
        <v>1337</v>
      </c>
    </row>
    <row r="1242" spans="1:3">
      <c r="A1242" s="16" t="s">
        <v>3212</v>
      </c>
      <c r="B1242" s="17"/>
      <c r="C1242" s="17" t="s">
        <v>1337</v>
      </c>
    </row>
    <row r="1243" spans="1:3">
      <c r="A1243" s="16" t="s">
        <v>3217</v>
      </c>
      <c r="B1243" s="17" t="s">
        <v>3748</v>
      </c>
      <c r="C1243" s="17" t="s">
        <v>3677</v>
      </c>
    </row>
    <row r="1244" spans="1:3">
      <c r="A1244" s="16" t="s">
        <v>2262</v>
      </c>
      <c r="B1244" s="17"/>
      <c r="C1244" s="17" t="s">
        <v>1337</v>
      </c>
    </row>
    <row r="1245" spans="1:3">
      <c r="A1245" s="16" t="s">
        <v>2190</v>
      </c>
      <c r="C1245" s="16" t="s">
        <v>1337</v>
      </c>
    </row>
    <row r="1246" spans="1:3">
      <c r="A1246" s="16" t="s">
        <v>3218</v>
      </c>
      <c r="B1246" s="17"/>
      <c r="C1246" s="16" t="s">
        <v>1337</v>
      </c>
    </row>
    <row r="1247" spans="1:3">
      <c r="A1247" s="16" t="s">
        <v>3219</v>
      </c>
      <c r="B1247" s="17"/>
      <c r="C1247" s="16" t="s">
        <v>1337</v>
      </c>
    </row>
    <row r="1248" spans="1:3">
      <c r="A1248" s="16" t="s">
        <v>3220</v>
      </c>
      <c r="B1248" s="17"/>
      <c r="C1248" s="16" t="s">
        <v>1337</v>
      </c>
    </row>
    <row r="1249" spans="1:3">
      <c r="A1249" s="16" t="s">
        <v>3221</v>
      </c>
      <c r="B1249" s="17"/>
      <c r="C1249" s="16" t="s">
        <v>1337</v>
      </c>
    </row>
    <row r="1250" spans="1:3">
      <c r="A1250" s="16" t="s">
        <v>3222</v>
      </c>
      <c r="B1250" s="17"/>
      <c r="C1250" s="16" t="s">
        <v>1337</v>
      </c>
    </row>
    <row r="1251" spans="1:3">
      <c r="A1251" s="16" t="s">
        <v>3223</v>
      </c>
      <c r="B1251" s="17"/>
      <c r="C1251" s="16" t="s">
        <v>1337</v>
      </c>
    </row>
    <row r="1252" spans="1:3">
      <c r="A1252" s="16" t="s">
        <v>3224</v>
      </c>
      <c r="B1252" s="17"/>
      <c r="C1252" s="16" t="s">
        <v>1337</v>
      </c>
    </row>
    <row r="1253" spans="1:3">
      <c r="A1253" s="16" t="s">
        <v>3225</v>
      </c>
      <c r="B1253" s="17"/>
      <c r="C1253" s="16" t="s">
        <v>1337</v>
      </c>
    </row>
    <row r="1254" spans="1:3">
      <c r="A1254" s="16" t="s">
        <v>3226</v>
      </c>
      <c r="B1254" s="17"/>
      <c r="C1254" s="16" t="s">
        <v>1337</v>
      </c>
    </row>
    <row r="1255" spans="1:3">
      <c r="A1255" s="16" t="s">
        <v>3227</v>
      </c>
      <c r="B1255" s="17"/>
      <c r="C1255" s="16" t="s">
        <v>1337</v>
      </c>
    </row>
    <row r="1256" spans="1:3">
      <c r="A1256" s="16" t="s">
        <v>3228</v>
      </c>
      <c r="B1256" s="17"/>
      <c r="C1256" s="17" t="s">
        <v>1337</v>
      </c>
    </row>
    <row r="1257" spans="1:3">
      <c r="A1257" s="16" t="s">
        <v>3229</v>
      </c>
      <c r="B1257" s="17"/>
      <c r="C1257" s="17" t="s">
        <v>3527</v>
      </c>
    </row>
    <row r="1258" spans="1:3">
      <c r="A1258" s="16" t="s">
        <v>3230</v>
      </c>
      <c r="B1258" s="17"/>
      <c r="C1258" s="17" t="s">
        <v>3527</v>
      </c>
    </row>
    <row r="1259" spans="1:3">
      <c r="A1259" s="16" t="s">
        <v>3231</v>
      </c>
      <c r="B1259" s="17"/>
      <c r="C1259" s="16" t="s">
        <v>3527</v>
      </c>
    </row>
    <row r="1260" spans="1:3">
      <c r="A1260" s="16" t="s">
        <v>3233</v>
      </c>
      <c r="B1260" s="17"/>
      <c r="C1260" s="16" t="s">
        <v>3527</v>
      </c>
    </row>
    <row r="1261" spans="1:3">
      <c r="A1261" s="16" t="s">
        <v>3252</v>
      </c>
      <c r="B1261" s="17"/>
      <c r="C1261" s="16" t="s">
        <v>3527</v>
      </c>
    </row>
    <row r="1262" spans="1:3">
      <c r="A1262" s="16" t="s">
        <v>3253</v>
      </c>
      <c r="B1262" s="17"/>
      <c r="C1262" s="16" t="s">
        <v>3527</v>
      </c>
    </row>
    <row r="1263" spans="1:3">
      <c r="A1263" s="16" t="s">
        <v>3254</v>
      </c>
      <c r="B1263" s="17"/>
      <c r="C1263" s="16" t="s">
        <v>3527</v>
      </c>
    </row>
    <row r="1264" spans="1:3">
      <c r="A1264" s="16" t="s">
        <v>3255</v>
      </c>
      <c r="C1264" s="16" t="s">
        <v>3527</v>
      </c>
    </row>
    <row r="1265" spans="1:3">
      <c r="A1265" s="16" t="s">
        <v>3256</v>
      </c>
      <c r="C1265" s="16" t="s">
        <v>1337</v>
      </c>
    </row>
    <row r="1266" spans="1:3">
      <c r="A1266" s="16" t="s">
        <v>3257</v>
      </c>
      <c r="C1266" s="16" t="s">
        <v>3527</v>
      </c>
    </row>
    <row r="1267" spans="1:3">
      <c r="A1267" s="16" t="s">
        <v>3258</v>
      </c>
      <c r="C1267" s="17" t="s">
        <v>3527</v>
      </c>
    </row>
    <row r="1268" spans="1:3">
      <c r="A1268" s="16" t="s">
        <v>2389</v>
      </c>
      <c r="B1268" s="17" t="s">
        <v>3780</v>
      </c>
      <c r="C1268" s="16" t="s">
        <v>3677</v>
      </c>
    </row>
    <row r="1269" spans="1:3">
      <c r="A1269" s="16" t="s">
        <v>2441</v>
      </c>
      <c r="B1269" s="17"/>
      <c r="C1269" s="16" t="s">
        <v>1337</v>
      </c>
    </row>
    <row r="1270" spans="1:3">
      <c r="A1270" s="16" t="s">
        <v>3259</v>
      </c>
      <c r="B1270" s="17"/>
      <c r="C1270" s="16" t="s">
        <v>1337</v>
      </c>
    </row>
    <row r="1271" spans="1:3">
      <c r="A1271" s="16" t="s">
        <v>3260</v>
      </c>
      <c r="B1271" s="17"/>
      <c r="C1271" s="16" t="s">
        <v>1337</v>
      </c>
    </row>
    <row r="1272" spans="1:3">
      <c r="A1272" s="16" t="s">
        <v>3261</v>
      </c>
      <c r="B1272" s="17"/>
      <c r="C1272" s="16" t="s">
        <v>1337</v>
      </c>
    </row>
    <row r="1273" spans="1:3">
      <c r="A1273" s="16" t="s">
        <v>3262</v>
      </c>
      <c r="B1273" s="17"/>
      <c r="C1273" s="16" t="s">
        <v>3527</v>
      </c>
    </row>
    <row r="1274" spans="1:3">
      <c r="A1274" s="16" t="s">
        <v>3263</v>
      </c>
      <c r="B1274" s="17"/>
      <c r="C1274" s="16" t="s">
        <v>3527</v>
      </c>
    </row>
    <row r="1275" spans="1:3">
      <c r="A1275" s="16" t="s">
        <v>2337</v>
      </c>
      <c r="B1275" s="17" t="s">
        <v>3781</v>
      </c>
      <c r="C1275" s="16" t="s">
        <v>3677</v>
      </c>
    </row>
    <row r="1276" spans="1:3">
      <c r="A1276" s="16" t="s">
        <v>2338</v>
      </c>
      <c r="B1276" s="17" t="s">
        <v>3742</v>
      </c>
      <c r="C1276" s="16" t="s">
        <v>3677</v>
      </c>
    </row>
    <row r="1277" spans="1:3">
      <c r="A1277" s="16" t="s">
        <v>3264</v>
      </c>
      <c r="B1277" s="17" t="s">
        <v>3689</v>
      </c>
      <c r="C1277" s="16" t="s">
        <v>3677</v>
      </c>
    </row>
    <row r="1278" spans="1:3">
      <c r="A1278" s="16" t="s">
        <v>3265</v>
      </c>
      <c r="B1278" s="17"/>
      <c r="C1278" s="16" t="s">
        <v>1337</v>
      </c>
    </row>
    <row r="1279" spans="1:3">
      <c r="A1279" s="16" t="s">
        <v>3266</v>
      </c>
      <c r="B1279" s="16" t="s">
        <v>3760</v>
      </c>
      <c r="C1279" s="16" t="s">
        <v>3677</v>
      </c>
    </row>
    <row r="1280" spans="1:3">
      <c r="A1280" s="16" t="s">
        <v>1800</v>
      </c>
      <c r="C1280" s="16" t="s">
        <v>3527</v>
      </c>
    </row>
    <row r="1281" spans="1:3">
      <c r="A1281" s="16" t="s">
        <v>3232</v>
      </c>
      <c r="B1281" s="17"/>
      <c r="C1281" s="16" t="s">
        <v>3527</v>
      </c>
    </row>
    <row r="1282" spans="1:3">
      <c r="A1282" s="16" t="s">
        <v>3267</v>
      </c>
      <c r="B1282" s="17"/>
      <c r="C1282" s="16" t="s">
        <v>3527</v>
      </c>
    </row>
    <row r="1283" spans="1:3">
      <c r="A1283" s="16" t="s">
        <v>3268</v>
      </c>
      <c r="B1283" s="17"/>
      <c r="C1283" s="16" t="s">
        <v>3527</v>
      </c>
    </row>
    <row r="1284" spans="1:3">
      <c r="A1284" s="16" t="s">
        <v>3269</v>
      </c>
      <c r="C1284" s="16" t="s">
        <v>3527</v>
      </c>
    </row>
    <row r="1285" spans="1:3">
      <c r="A1285" s="16" t="s">
        <v>3270</v>
      </c>
      <c r="B1285" s="17"/>
      <c r="C1285" s="16" t="s">
        <v>3527</v>
      </c>
    </row>
    <row r="1286" spans="1:3">
      <c r="A1286" s="16" t="s">
        <v>2221</v>
      </c>
      <c r="B1286" s="17"/>
      <c r="C1286" s="16" t="s">
        <v>1337</v>
      </c>
    </row>
    <row r="1287" spans="1:3">
      <c r="A1287" s="16" t="s">
        <v>2419</v>
      </c>
      <c r="B1287" s="17"/>
      <c r="C1287" s="16" t="s">
        <v>1867</v>
      </c>
    </row>
    <row r="1288" spans="1:3">
      <c r="A1288" s="16" t="s">
        <v>3271</v>
      </c>
      <c r="B1288" s="17"/>
      <c r="C1288" s="16" t="s">
        <v>1337</v>
      </c>
    </row>
    <row r="1289" spans="1:3">
      <c r="A1289" s="16" t="s">
        <v>3272</v>
      </c>
      <c r="B1289" s="17"/>
      <c r="C1289" s="16" t="s">
        <v>1867</v>
      </c>
    </row>
    <row r="1290" spans="1:3">
      <c r="A1290" s="16" t="s">
        <v>3273</v>
      </c>
      <c r="B1290" s="17"/>
      <c r="C1290" s="16" t="s">
        <v>1867</v>
      </c>
    </row>
    <row r="1291" spans="1:3">
      <c r="A1291" s="16" t="s">
        <v>3274</v>
      </c>
      <c r="B1291" s="17"/>
      <c r="C1291" s="16" t="s">
        <v>1337</v>
      </c>
    </row>
    <row r="1292" spans="1:3">
      <c r="A1292" s="16" t="s">
        <v>3275</v>
      </c>
      <c r="B1292" s="17"/>
      <c r="C1292" s="17" t="s">
        <v>1337</v>
      </c>
    </row>
    <row r="1293" spans="1:3">
      <c r="A1293" s="16" t="s">
        <v>3276</v>
      </c>
      <c r="B1293" s="17"/>
      <c r="C1293" s="16" t="s">
        <v>1337</v>
      </c>
    </row>
    <row r="1294" spans="1:3">
      <c r="A1294" s="16" t="s">
        <v>3277</v>
      </c>
      <c r="B1294" s="17"/>
      <c r="C1294" s="16" t="s">
        <v>1337</v>
      </c>
    </row>
    <row r="1295" spans="1:3">
      <c r="A1295" s="16" t="s">
        <v>2398</v>
      </c>
      <c r="B1295" s="17"/>
      <c r="C1295" s="16" t="s">
        <v>1337</v>
      </c>
    </row>
    <row r="1296" spans="1:3">
      <c r="A1296" s="16" t="s">
        <v>3278</v>
      </c>
      <c r="B1296" s="17"/>
      <c r="C1296" s="16" t="s">
        <v>1337</v>
      </c>
    </row>
    <row r="1297" spans="1:3">
      <c r="A1297" s="16" t="s">
        <v>3279</v>
      </c>
      <c r="B1297" s="17"/>
      <c r="C1297" s="16" t="s">
        <v>1337</v>
      </c>
    </row>
    <row r="1298" spans="1:3">
      <c r="A1298" s="16" t="s">
        <v>3280</v>
      </c>
      <c r="B1298" s="17"/>
      <c r="C1298" s="16" t="s">
        <v>1337</v>
      </c>
    </row>
    <row r="1299" spans="1:3">
      <c r="A1299" s="16" t="s">
        <v>3281</v>
      </c>
      <c r="B1299" s="17"/>
      <c r="C1299" s="17" t="s">
        <v>1337</v>
      </c>
    </row>
    <row r="1300" spans="1:3">
      <c r="A1300" s="16" t="s">
        <v>3282</v>
      </c>
      <c r="C1300" s="17" t="s">
        <v>1337</v>
      </c>
    </row>
    <row r="1301" spans="1:3">
      <c r="A1301" s="16" t="s">
        <v>3283</v>
      </c>
      <c r="C1301" s="17" t="s">
        <v>1337</v>
      </c>
    </row>
    <row r="1302" spans="1:3">
      <c r="A1302" s="16" t="s">
        <v>3284</v>
      </c>
      <c r="B1302" s="17"/>
      <c r="C1302" s="16" t="s">
        <v>1337</v>
      </c>
    </row>
    <row r="1303" spans="1:3">
      <c r="A1303" s="16" t="s">
        <v>3216</v>
      </c>
      <c r="B1303" s="17" t="s">
        <v>3782</v>
      </c>
      <c r="C1303" s="17" t="s">
        <v>3677</v>
      </c>
    </row>
    <row r="1304" spans="1:3">
      <c r="A1304" s="16" t="s">
        <v>3285</v>
      </c>
      <c r="B1304" s="17" t="s">
        <v>3783</v>
      </c>
      <c r="C1304" s="16" t="s">
        <v>3677</v>
      </c>
    </row>
    <row r="1305" spans="1:3">
      <c r="A1305" s="16" t="s">
        <v>3286</v>
      </c>
      <c r="B1305" s="17" t="s">
        <v>3783</v>
      </c>
      <c r="C1305" s="16" t="s">
        <v>3677</v>
      </c>
    </row>
    <row r="1306" spans="1:3">
      <c r="A1306" s="16" t="s">
        <v>2443</v>
      </c>
      <c r="B1306" s="17" t="s">
        <v>3784</v>
      </c>
      <c r="C1306" s="16" t="s">
        <v>3677</v>
      </c>
    </row>
    <row r="1307" spans="1:3">
      <c r="A1307" s="16" t="s">
        <v>2442</v>
      </c>
      <c r="B1307" s="17" t="s">
        <v>3785</v>
      </c>
      <c r="C1307" s="16" t="s">
        <v>3677</v>
      </c>
    </row>
    <row r="1308" spans="1:3">
      <c r="A1308" s="16" t="s">
        <v>3287</v>
      </c>
      <c r="B1308" s="17"/>
      <c r="C1308" s="16" t="s">
        <v>1337</v>
      </c>
    </row>
    <row r="1309" spans="1:3">
      <c r="A1309" s="16" t="s">
        <v>3288</v>
      </c>
      <c r="B1309" s="17"/>
      <c r="C1309" s="16" t="s">
        <v>1337</v>
      </c>
    </row>
    <row r="1310" spans="1:3">
      <c r="A1310" s="16" t="s">
        <v>3289</v>
      </c>
      <c r="B1310" s="17"/>
      <c r="C1310" s="16" t="s">
        <v>1337</v>
      </c>
    </row>
    <row r="1311" spans="1:3">
      <c r="A1311" s="16" t="s">
        <v>3290</v>
      </c>
      <c r="B1311" s="17"/>
      <c r="C1311" s="16" t="s">
        <v>1337</v>
      </c>
    </row>
    <row r="1312" spans="1:3">
      <c r="A1312" s="16" t="s">
        <v>3291</v>
      </c>
      <c r="B1312" s="17"/>
      <c r="C1312" s="16" t="s">
        <v>1337</v>
      </c>
    </row>
    <row r="1313" spans="1:3">
      <c r="A1313" s="16" t="s">
        <v>3292</v>
      </c>
      <c r="B1313" s="17"/>
      <c r="C1313" s="16" t="s">
        <v>1337</v>
      </c>
    </row>
    <row r="1314" spans="1:3">
      <c r="A1314" s="16" t="s">
        <v>3293</v>
      </c>
      <c r="B1314" s="17"/>
      <c r="C1314" s="16" t="s">
        <v>1337</v>
      </c>
    </row>
    <row r="1315" spans="1:3">
      <c r="A1315" s="16" t="s">
        <v>3294</v>
      </c>
      <c r="B1315" s="17"/>
      <c r="C1315" s="16" t="s">
        <v>1337</v>
      </c>
    </row>
    <row r="1316" spans="1:3">
      <c r="A1316" s="16" t="s">
        <v>3295</v>
      </c>
      <c r="B1316" s="17"/>
      <c r="C1316" s="16" t="s">
        <v>1337</v>
      </c>
    </row>
    <row r="1317" spans="1:3">
      <c r="A1317" s="16" t="s">
        <v>3296</v>
      </c>
      <c r="B1317" s="17"/>
      <c r="C1317" s="16" t="s">
        <v>1337</v>
      </c>
    </row>
    <row r="1318" spans="1:3">
      <c r="A1318" s="16" t="s">
        <v>3297</v>
      </c>
      <c r="B1318" s="17"/>
      <c r="C1318" s="16" t="s">
        <v>1337</v>
      </c>
    </row>
    <row r="1319" spans="1:3">
      <c r="A1319" s="16" t="s">
        <v>3298</v>
      </c>
      <c r="C1319" s="16" t="s">
        <v>1337</v>
      </c>
    </row>
    <row r="1320" spans="1:3">
      <c r="A1320" s="16" t="s">
        <v>3299</v>
      </c>
      <c r="B1320" s="17"/>
      <c r="C1320" s="17" t="s">
        <v>1337</v>
      </c>
    </row>
    <row r="1321" spans="1:3">
      <c r="A1321" s="16" t="s">
        <v>3300</v>
      </c>
      <c r="B1321" s="17"/>
      <c r="C1321" s="16" t="s">
        <v>1337</v>
      </c>
    </row>
    <row r="1322" spans="1:3">
      <c r="A1322" s="16" t="s">
        <v>3301</v>
      </c>
      <c r="B1322" s="17"/>
      <c r="C1322" s="17" t="s">
        <v>1337</v>
      </c>
    </row>
    <row r="1323" spans="1:3">
      <c r="A1323" s="16" t="s">
        <v>3302</v>
      </c>
      <c r="B1323" s="17"/>
      <c r="C1323" s="16" t="s">
        <v>1337</v>
      </c>
    </row>
    <row r="1324" spans="1:3">
      <c r="A1324" s="16" t="s">
        <v>3303</v>
      </c>
      <c r="B1324" s="17"/>
      <c r="C1324" s="16" t="s">
        <v>1337</v>
      </c>
    </row>
    <row r="1325" spans="1:3">
      <c r="A1325" s="16" t="s">
        <v>3304</v>
      </c>
      <c r="C1325" s="16" t="s">
        <v>1337</v>
      </c>
    </row>
    <row r="1326" spans="1:3">
      <c r="A1326" s="16" t="s">
        <v>3305</v>
      </c>
      <c r="C1326" s="16" t="s">
        <v>1337</v>
      </c>
    </row>
    <row r="1327" spans="1:3">
      <c r="A1327" s="16" t="s">
        <v>3306</v>
      </c>
      <c r="C1327" s="16" t="s">
        <v>1337</v>
      </c>
    </row>
    <row r="1328" spans="1:3">
      <c r="A1328" s="16" t="s">
        <v>3307</v>
      </c>
      <c r="C1328" s="16" t="s">
        <v>1337</v>
      </c>
    </row>
    <row r="1329" spans="1:3">
      <c r="A1329" s="16" t="s">
        <v>3308</v>
      </c>
      <c r="C1329" s="17" t="s">
        <v>1337</v>
      </c>
    </row>
    <row r="1330" spans="1:3">
      <c r="A1330" s="16" t="s">
        <v>3309</v>
      </c>
      <c r="C1330" s="17" t="s">
        <v>1337</v>
      </c>
    </row>
    <row r="1331" spans="1:3">
      <c r="A1331" s="16" t="s">
        <v>3310</v>
      </c>
      <c r="C1331" s="17" t="s">
        <v>1337</v>
      </c>
    </row>
    <row r="1332" spans="1:3">
      <c r="A1332" s="16" t="s">
        <v>3311</v>
      </c>
      <c r="C1332" s="17" t="s">
        <v>1337</v>
      </c>
    </row>
    <row r="1333" spans="1:3">
      <c r="A1333" s="16" t="s">
        <v>3312</v>
      </c>
      <c r="C1333" s="17" t="s">
        <v>1337</v>
      </c>
    </row>
    <row r="1334" spans="1:3">
      <c r="A1334" s="16" t="s">
        <v>3313</v>
      </c>
      <c r="C1334" s="16" t="s">
        <v>1337</v>
      </c>
    </row>
    <row r="1335" spans="1:3">
      <c r="A1335" s="16" t="s">
        <v>3314</v>
      </c>
      <c r="C1335" s="16" t="s">
        <v>1337</v>
      </c>
    </row>
    <row r="1336" spans="1:3">
      <c r="A1336" s="16" t="s">
        <v>3315</v>
      </c>
      <c r="C1336" s="16" t="s">
        <v>1337</v>
      </c>
    </row>
    <row r="1337" spans="1:3">
      <c r="A1337" s="16" t="s">
        <v>3316</v>
      </c>
      <c r="C1337" s="16" t="s">
        <v>1337</v>
      </c>
    </row>
    <row r="1338" spans="1:3">
      <c r="A1338" s="16" t="s">
        <v>3317</v>
      </c>
      <c r="C1338" s="16" t="s">
        <v>1337</v>
      </c>
    </row>
    <row r="1339" spans="1:3">
      <c r="A1339" s="16" t="s">
        <v>3318</v>
      </c>
      <c r="C1339" s="16" t="s">
        <v>1337</v>
      </c>
    </row>
    <row r="1340" spans="1:3">
      <c r="A1340" s="16" t="s">
        <v>3319</v>
      </c>
      <c r="B1340" s="16" t="s">
        <v>3760</v>
      </c>
      <c r="C1340" s="16" t="s">
        <v>3677</v>
      </c>
    </row>
    <row r="1341" spans="1:3">
      <c r="A1341" s="16" t="s">
        <v>3320</v>
      </c>
      <c r="B1341" s="16" t="s">
        <v>3760</v>
      </c>
      <c r="C1341" s="16" t="s">
        <v>3677</v>
      </c>
    </row>
    <row r="1342" spans="1:3">
      <c r="A1342" s="16" t="s">
        <v>3204</v>
      </c>
      <c r="C1342" s="16" t="s">
        <v>1337</v>
      </c>
    </row>
    <row r="1343" spans="1:3">
      <c r="A1343" s="16" t="s">
        <v>3321</v>
      </c>
      <c r="C1343" s="16" t="s">
        <v>1337</v>
      </c>
    </row>
    <row r="1344" spans="1:3">
      <c r="A1344" s="16" t="s">
        <v>3322</v>
      </c>
      <c r="C1344" s="16" t="s">
        <v>1337</v>
      </c>
    </row>
    <row r="1345" spans="1:3">
      <c r="A1345" s="16" t="s">
        <v>3323</v>
      </c>
      <c r="C1345" s="16" t="s">
        <v>1337</v>
      </c>
    </row>
    <row r="1346" spans="1:3">
      <c r="A1346" s="16" t="s">
        <v>3324</v>
      </c>
      <c r="C1346" s="16" t="s">
        <v>1337</v>
      </c>
    </row>
    <row r="1347" spans="1:3">
      <c r="A1347" s="16" t="s">
        <v>3830</v>
      </c>
      <c r="C1347" s="16" t="s">
        <v>3527</v>
      </c>
    </row>
    <row r="1348" spans="1:3">
      <c r="A1348" s="16" t="s">
        <v>3213</v>
      </c>
      <c r="C1348" s="16" t="s">
        <v>1337</v>
      </c>
    </row>
    <row r="1349" spans="1:3">
      <c r="A1349" s="16" t="s">
        <v>3325</v>
      </c>
      <c r="C1349" s="16" t="s">
        <v>1337</v>
      </c>
    </row>
    <row r="1350" spans="1:3">
      <c r="A1350" s="16" t="s">
        <v>3326</v>
      </c>
      <c r="C1350" s="16" t="s">
        <v>1337</v>
      </c>
    </row>
    <row r="1351" spans="1:3">
      <c r="A1351" s="16" t="s">
        <v>3327</v>
      </c>
      <c r="C1351" s="16" t="s">
        <v>3527</v>
      </c>
    </row>
    <row r="1352" spans="1:3">
      <c r="A1352" s="16" t="s">
        <v>3328</v>
      </c>
      <c r="C1352" s="16" t="s">
        <v>1337</v>
      </c>
    </row>
    <row r="1353" spans="1:3">
      <c r="A1353" s="16" t="s">
        <v>3329</v>
      </c>
      <c r="C1353" s="16" t="s">
        <v>1337</v>
      </c>
    </row>
    <row r="1354" spans="1:3">
      <c r="A1354" s="16" t="s">
        <v>3330</v>
      </c>
      <c r="C1354" s="16" t="s">
        <v>1337</v>
      </c>
    </row>
    <row r="1355" spans="1:3">
      <c r="A1355" s="16" t="s">
        <v>3331</v>
      </c>
      <c r="C1355" s="16" t="s">
        <v>1337</v>
      </c>
    </row>
    <row r="1356" spans="1:3">
      <c r="A1356" s="16" t="s">
        <v>3332</v>
      </c>
      <c r="C1356" s="16" t="s">
        <v>1337</v>
      </c>
    </row>
    <row r="1357" spans="1:3">
      <c r="A1357" s="16" t="s">
        <v>3333</v>
      </c>
      <c r="C1357" s="16" t="s">
        <v>1337</v>
      </c>
    </row>
    <row r="1358" spans="1:3">
      <c r="A1358" s="16" t="s">
        <v>3334</v>
      </c>
      <c r="C1358" s="16" t="s">
        <v>1337</v>
      </c>
    </row>
    <row r="1359" spans="1:3">
      <c r="A1359" s="16" t="s">
        <v>3335</v>
      </c>
      <c r="C1359" s="16" t="s">
        <v>1337</v>
      </c>
    </row>
    <row r="1360" spans="1:3">
      <c r="A1360" s="16" t="s">
        <v>3336</v>
      </c>
      <c r="C1360" s="16" t="s">
        <v>1337</v>
      </c>
    </row>
    <row r="1361" spans="1:3">
      <c r="A1361" s="16" t="s">
        <v>3337</v>
      </c>
      <c r="C1361" s="16" t="s">
        <v>1337</v>
      </c>
    </row>
    <row r="1362" spans="1:3">
      <c r="A1362" s="16" t="s">
        <v>3338</v>
      </c>
      <c r="C1362" s="16" t="s">
        <v>1337</v>
      </c>
    </row>
    <row r="1363" spans="1:3">
      <c r="A1363" s="16" t="s">
        <v>3339</v>
      </c>
      <c r="C1363" s="16" t="s">
        <v>1337</v>
      </c>
    </row>
    <row r="1364" spans="1:3">
      <c r="A1364" s="16" t="s">
        <v>3340</v>
      </c>
      <c r="C1364" s="16" t="s">
        <v>1337</v>
      </c>
    </row>
    <row r="1365" spans="1:3">
      <c r="A1365" s="16" t="s">
        <v>3341</v>
      </c>
      <c r="C1365" s="16" t="s">
        <v>1337</v>
      </c>
    </row>
    <row r="1366" spans="1:3">
      <c r="A1366" s="16" t="s">
        <v>3342</v>
      </c>
      <c r="C1366" s="17" t="s">
        <v>1337</v>
      </c>
    </row>
    <row r="1367" spans="1:3">
      <c r="A1367" s="16" t="s">
        <v>3343</v>
      </c>
      <c r="C1367" s="17" t="s">
        <v>1337</v>
      </c>
    </row>
    <row r="1368" spans="1:3">
      <c r="A1368" s="16" t="s">
        <v>3344</v>
      </c>
      <c r="C1368" s="16" t="s">
        <v>1337</v>
      </c>
    </row>
    <row r="1369" spans="1:3">
      <c r="A1369" s="16" t="s">
        <v>3345</v>
      </c>
      <c r="C1369" s="16" t="s">
        <v>1337</v>
      </c>
    </row>
    <row r="1370" spans="1:3">
      <c r="A1370" s="16" t="s">
        <v>3346</v>
      </c>
      <c r="C1370" s="16" t="s">
        <v>1337</v>
      </c>
    </row>
    <row r="1371" spans="1:3">
      <c r="A1371" s="16" t="s">
        <v>3347</v>
      </c>
      <c r="C1371" s="16" t="s">
        <v>1337</v>
      </c>
    </row>
    <row r="1372" spans="1:3">
      <c r="A1372" s="16" t="s">
        <v>3348</v>
      </c>
      <c r="C1372" s="16" t="s">
        <v>1337</v>
      </c>
    </row>
    <row r="1373" spans="1:3">
      <c r="A1373" s="16" t="s">
        <v>3349</v>
      </c>
      <c r="C1373" s="16" t="s">
        <v>1337</v>
      </c>
    </row>
    <row r="1374" spans="1:3">
      <c r="A1374" s="16" t="s">
        <v>3350</v>
      </c>
      <c r="C1374" s="16" t="s">
        <v>1337</v>
      </c>
    </row>
    <row r="1375" spans="1:3">
      <c r="A1375" s="16" t="s">
        <v>3351</v>
      </c>
      <c r="C1375" s="16" t="s">
        <v>1337</v>
      </c>
    </row>
    <row r="1376" spans="1:3">
      <c r="A1376" s="16" t="s">
        <v>3352</v>
      </c>
      <c r="C1376" s="16" t="s">
        <v>1337</v>
      </c>
    </row>
    <row r="1377" spans="1:3">
      <c r="A1377" s="16" t="s">
        <v>3353</v>
      </c>
      <c r="C1377" s="16" t="s">
        <v>1337</v>
      </c>
    </row>
    <row r="1378" spans="1:3">
      <c r="A1378" s="16" t="s">
        <v>3354</v>
      </c>
      <c r="C1378" s="16" t="s">
        <v>1337</v>
      </c>
    </row>
    <row r="1379" spans="1:3">
      <c r="A1379" s="16" t="s">
        <v>3355</v>
      </c>
      <c r="C1379" s="16" t="s">
        <v>1337</v>
      </c>
    </row>
    <row r="1380" spans="1:3">
      <c r="A1380" s="16" t="s">
        <v>3356</v>
      </c>
      <c r="C1380" s="16" t="s">
        <v>1337</v>
      </c>
    </row>
    <row r="1381" spans="1:3">
      <c r="A1381" s="16" t="s">
        <v>3357</v>
      </c>
      <c r="C1381" s="16" t="s">
        <v>1337</v>
      </c>
    </row>
    <row r="1382" spans="1:3">
      <c r="A1382" s="16" t="s">
        <v>3358</v>
      </c>
      <c r="C1382" s="16" t="s">
        <v>1337</v>
      </c>
    </row>
    <row r="1383" spans="1:3">
      <c r="A1383" s="16" t="s">
        <v>3359</v>
      </c>
      <c r="C1383" s="16" t="s">
        <v>1337</v>
      </c>
    </row>
    <row r="1384" spans="1:3">
      <c r="A1384" s="16" t="s">
        <v>3360</v>
      </c>
      <c r="C1384" s="16" t="s">
        <v>1337</v>
      </c>
    </row>
    <row r="1385" spans="1:3">
      <c r="A1385" s="16" t="s">
        <v>3361</v>
      </c>
      <c r="C1385" s="16" t="s">
        <v>1337</v>
      </c>
    </row>
    <row r="1386" spans="1:3">
      <c r="A1386" s="16" t="s">
        <v>3362</v>
      </c>
      <c r="C1386" s="16" t="s">
        <v>1337</v>
      </c>
    </row>
    <row r="1387" spans="1:3">
      <c r="A1387" s="16" t="s">
        <v>3363</v>
      </c>
      <c r="C1387" s="16" t="s">
        <v>1337</v>
      </c>
    </row>
    <row r="1388" spans="1:3">
      <c r="A1388" s="16" t="s">
        <v>3364</v>
      </c>
      <c r="C1388" s="16" t="s">
        <v>1337</v>
      </c>
    </row>
    <row r="1389" spans="1:3">
      <c r="A1389" s="16" t="s">
        <v>3365</v>
      </c>
      <c r="C1389" s="16" t="s">
        <v>1337</v>
      </c>
    </row>
    <row r="1390" spans="1:3">
      <c r="A1390" s="16" t="s">
        <v>3366</v>
      </c>
      <c r="C1390" s="16" t="s">
        <v>1337</v>
      </c>
    </row>
    <row r="1391" spans="1:3">
      <c r="A1391" s="16" t="s">
        <v>3367</v>
      </c>
      <c r="C1391" s="16" t="s">
        <v>1337</v>
      </c>
    </row>
    <row r="1392" spans="1:3">
      <c r="A1392" s="16" t="s">
        <v>3368</v>
      </c>
      <c r="C1392" s="16" t="s">
        <v>1337</v>
      </c>
    </row>
    <row r="1393" spans="1:3">
      <c r="A1393" s="16" t="s">
        <v>3369</v>
      </c>
      <c r="C1393" s="16" t="s">
        <v>1337</v>
      </c>
    </row>
    <row r="1394" spans="1:3">
      <c r="A1394" s="16" t="s">
        <v>3370</v>
      </c>
      <c r="C1394" s="16" t="s">
        <v>1337</v>
      </c>
    </row>
    <row r="1395" spans="1:3">
      <c r="A1395" s="16" t="s">
        <v>3371</v>
      </c>
      <c r="C1395" s="16" t="s">
        <v>1337</v>
      </c>
    </row>
    <row r="1396" spans="1:3">
      <c r="A1396" s="16" t="s">
        <v>3372</v>
      </c>
      <c r="C1396" s="16" t="s">
        <v>1337</v>
      </c>
    </row>
    <row r="1397" spans="1:3">
      <c r="A1397" s="16" t="s">
        <v>3373</v>
      </c>
      <c r="C1397" s="16" t="s">
        <v>1337</v>
      </c>
    </row>
    <row r="1398" spans="1:3">
      <c r="A1398" s="16" t="s">
        <v>3374</v>
      </c>
      <c r="C1398" s="16" t="s">
        <v>1337</v>
      </c>
    </row>
    <row r="1399" spans="1:3">
      <c r="A1399" s="16" t="s">
        <v>3375</v>
      </c>
      <c r="C1399" s="16" t="s">
        <v>1337</v>
      </c>
    </row>
    <row r="1400" spans="1:3">
      <c r="A1400" s="16" t="s">
        <v>3376</v>
      </c>
      <c r="C1400" s="16" t="s">
        <v>1337</v>
      </c>
    </row>
    <row r="1401" spans="1:3">
      <c r="A1401" s="16" t="s">
        <v>3377</v>
      </c>
      <c r="C1401" s="16" t="s">
        <v>1337</v>
      </c>
    </row>
    <row r="1402" spans="1:3">
      <c r="A1402" s="16" t="s">
        <v>3378</v>
      </c>
      <c r="C1402" s="16" t="s">
        <v>1337</v>
      </c>
    </row>
    <row r="1403" spans="1:3">
      <c r="A1403" s="16" t="s">
        <v>2171</v>
      </c>
      <c r="C1403" s="16" t="s">
        <v>1337</v>
      </c>
    </row>
    <row r="1404" spans="1:3">
      <c r="A1404" s="16" t="s">
        <v>2150</v>
      </c>
      <c r="C1404" s="16" t="s">
        <v>1337</v>
      </c>
    </row>
    <row r="1405" spans="1:3">
      <c r="A1405" s="16" t="s">
        <v>2153</v>
      </c>
      <c r="C1405" s="16" t="s">
        <v>1337</v>
      </c>
    </row>
    <row r="1406" spans="1:3">
      <c r="A1406" s="16" t="s">
        <v>2175</v>
      </c>
      <c r="C1406" s="16" t="s">
        <v>1337</v>
      </c>
    </row>
    <row r="1407" spans="1:3">
      <c r="A1407" s="16" t="s">
        <v>2156</v>
      </c>
      <c r="C1407" s="16" t="s">
        <v>1337</v>
      </c>
    </row>
    <row r="1408" spans="1:3">
      <c r="A1408" s="16" t="s">
        <v>2160</v>
      </c>
      <c r="C1408" s="16" t="s">
        <v>1337</v>
      </c>
    </row>
    <row r="1409" spans="1:3">
      <c r="A1409" s="16" t="s">
        <v>2161</v>
      </c>
      <c r="C1409" s="16" t="s">
        <v>1337</v>
      </c>
    </row>
    <row r="1410" spans="1:3">
      <c r="A1410" s="16" t="s">
        <v>3379</v>
      </c>
      <c r="C1410" s="16" t="s">
        <v>1337</v>
      </c>
    </row>
    <row r="1411" spans="1:3">
      <c r="A1411" s="16" t="s">
        <v>3380</v>
      </c>
      <c r="C1411" s="16" t="s">
        <v>1337</v>
      </c>
    </row>
    <row r="1412" spans="1:3">
      <c r="A1412" s="16" t="s">
        <v>3381</v>
      </c>
      <c r="C1412" s="16" t="s">
        <v>1337</v>
      </c>
    </row>
    <row r="1413" spans="1:3">
      <c r="A1413" s="16" t="s">
        <v>3382</v>
      </c>
      <c r="C1413" s="16" t="s">
        <v>1337</v>
      </c>
    </row>
    <row r="1414" spans="1:3">
      <c r="A1414" s="16" t="s">
        <v>3383</v>
      </c>
      <c r="C1414" s="16" t="s">
        <v>1337</v>
      </c>
    </row>
    <row r="1415" spans="1:3">
      <c r="A1415" s="16" t="s">
        <v>3384</v>
      </c>
      <c r="C1415" s="16" t="s">
        <v>1337</v>
      </c>
    </row>
    <row r="1416" spans="1:3">
      <c r="A1416" s="16" t="s">
        <v>3385</v>
      </c>
      <c r="C1416" s="16" t="s">
        <v>1337</v>
      </c>
    </row>
    <row r="1417" spans="1:3">
      <c r="A1417" s="16" t="s">
        <v>3386</v>
      </c>
      <c r="C1417" s="16" t="s">
        <v>1337</v>
      </c>
    </row>
    <row r="1418" spans="1:3">
      <c r="A1418" s="16" t="s">
        <v>3387</v>
      </c>
      <c r="C1418" s="16" t="s">
        <v>1337</v>
      </c>
    </row>
    <row r="1419" spans="1:3">
      <c r="A1419" s="16" t="s">
        <v>3388</v>
      </c>
      <c r="C1419" s="16" t="s">
        <v>1337</v>
      </c>
    </row>
    <row r="1420" spans="1:3">
      <c r="A1420" s="16" t="s">
        <v>3389</v>
      </c>
      <c r="C1420" s="16" t="s">
        <v>1337</v>
      </c>
    </row>
    <row r="1421" spans="1:3">
      <c r="A1421" s="16" t="s">
        <v>3390</v>
      </c>
      <c r="C1421" s="16" t="s">
        <v>1337</v>
      </c>
    </row>
    <row r="1422" spans="1:3">
      <c r="A1422" s="16" t="s">
        <v>3391</v>
      </c>
      <c r="C1422" s="16" t="s">
        <v>1337</v>
      </c>
    </row>
    <row r="1423" spans="1:3">
      <c r="A1423" s="16" t="s">
        <v>3392</v>
      </c>
      <c r="C1423" s="16" t="s">
        <v>1337</v>
      </c>
    </row>
    <row r="1424" spans="1:3">
      <c r="A1424" s="16" t="s">
        <v>3393</v>
      </c>
      <c r="C1424" s="16" t="s">
        <v>1337</v>
      </c>
    </row>
    <row r="1425" spans="1:3">
      <c r="A1425" s="16" t="s">
        <v>3394</v>
      </c>
      <c r="C1425" s="16" t="s">
        <v>1337</v>
      </c>
    </row>
    <row r="1426" spans="1:3">
      <c r="A1426" s="16" t="s">
        <v>3395</v>
      </c>
      <c r="C1426" s="16" t="s">
        <v>1337</v>
      </c>
    </row>
    <row r="1427" spans="1:3">
      <c r="A1427" s="16" t="s">
        <v>3532</v>
      </c>
      <c r="C1427" s="16" t="s">
        <v>1337</v>
      </c>
    </row>
    <row r="1428" spans="1:3">
      <c r="A1428" s="16" t="s">
        <v>3396</v>
      </c>
      <c r="C1428" s="16" t="s">
        <v>1337</v>
      </c>
    </row>
    <row r="1429" spans="1:3">
      <c r="A1429" s="16" t="s">
        <v>3397</v>
      </c>
      <c r="C1429" s="16" t="s">
        <v>1337</v>
      </c>
    </row>
    <row r="1430" spans="1:3">
      <c r="A1430" s="16" t="s">
        <v>3398</v>
      </c>
      <c r="C1430" s="16" t="s">
        <v>1337</v>
      </c>
    </row>
    <row r="1431" spans="1:3">
      <c r="A1431" s="16" t="s">
        <v>3399</v>
      </c>
      <c r="C1431" s="16" t="s">
        <v>1337</v>
      </c>
    </row>
    <row r="1432" spans="1:3">
      <c r="A1432" s="16" t="s">
        <v>3400</v>
      </c>
      <c r="C1432" s="16" t="s">
        <v>1337</v>
      </c>
    </row>
    <row r="1433" spans="1:3">
      <c r="A1433" s="16" t="s">
        <v>3401</v>
      </c>
      <c r="C1433" s="16" t="s">
        <v>1337</v>
      </c>
    </row>
    <row r="1434" spans="1:3">
      <c r="A1434" s="16" t="s">
        <v>3402</v>
      </c>
      <c r="C1434" s="16" t="s">
        <v>1337</v>
      </c>
    </row>
    <row r="1435" spans="1:3">
      <c r="A1435" s="16" t="s">
        <v>3403</v>
      </c>
      <c r="C1435" s="16" t="s">
        <v>1337</v>
      </c>
    </row>
    <row r="1436" spans="1:3">
      <c r="A1436" s="16" t="s">
        <v>3404</v>
      </c>
      <c r="C1436" s="16" t="s">
        <v>1337</v>
      </c>
    </row>
    <row r="1437" spans="1:3">
      <c r="A1437" s="16" t="s">
        <v>3405</v>
      </c>
      <c r="C1437" s="16" t="s">
        <v>1337</v>
      </c>
    </row>
    <row r="1438" spans="1:3">
      <c r="A1438" s="16" t="s">
        <v>3406</v>
      </c>
      <c r="C1438" s="16" t="s">
        <v>1337</v>
      </c>
    </row>
    <row r="1439" spans="1:3">
      <c r="A1439" s="16" t="s">
        <v>3407</v>
      </c>
      <c r="C1439" s="16" t="s">
        <v>1337</v>
      </c>
    </row>
    <row r="1440" spans="1:3">
      <c r="A1440" s="16" t="s">
        <v>3408</v>
      </c>
      <c r="C1440" s="16" t="s">
        <v>1337</v>
      </c>
    </row>
    <row r="1441" spans="1:3">
      <c r="A1441" s="16" t="s">
        <v>3409</v>
      </c>
      <c r="C1441" s="16" t="s">
        <v>1337</v>
      </c>
    </row>
    <row r="1442" spans="1:3">
      <c r="A1442" s="16" t="s">
        <v>3410</v>
      </c>
      <c r="C1442" s="16" t="s">
        <v>1337</v>
      </c>
    </row>
    <row r="1443" spans="1:3">
      <c r="A1443" s="16" t="s">
        <v>3411</v>
      </c>
      <c r="C1443" s="16" t="s">
        <v>1337</v>
      </c>
    </row>
    <row r="1444" spans="1:3">
      <c r="A1444" s="16" t="s">
        <v>3412</v>
      </c>
      <c r="C1444" s="16" t="s">
        <v>1337</v>
      </c>
    </row>
    <row r="1445" spans="1:3">
      <c r="A1445" s="16" t="s">
        <v>3413</v>
      </c>
      <c r="C1445" s="16" t="s">
        <v>1337</v>
      </c>
    </row>
    <row r="1446" spans="1:3">
      <c r="A1446" s="16" t="s">
        <v>3414</v>
      </c>
      <c r="C1446" s="16" t="s">
        <v>1337</v>
      </c>
    </row>
    <row r="1447" spans="1:3">
      <c r="A1447" s="16" t="s">
        <v>3415</v>
      </c>
      <c r="C1447" s="16" t="s">
        <v>1337</v>
      </c>
    </row>
    <row r="1448" spans="1:3">
      <c r="A1448" s="16" t="s">
        <v>3416</v>
      </c>
      <c r="C1448" s="16" t="s">
        <v>1337</v>
      </c>
    </row>
    <row r="1449" spans="1:3">
      <c r="A1449" s="16" t="s">
        <v>3417</v>
      </c>
      <c r="C1449" s="16" t="s">
        <v>1337</v>
      </c>
    </row>
    <row r="1450" spans="1:3">
      <c r="A1450" s="16" t="s">
        <v>3418</v>
      </c>
      <c r="C1450" s="16" t="s">
        <v>1337</v>
      </c>
    </row>
    <row r="1451" spans="1:3">
      <c r="A1451" s="16" t="s">
        <v>3533</v>
      </c>
      <c r="C1451" s="16" t="s">
        <v>1337</v>
      </c>
    </row>
    <row r="1452" spans="1:3">
      <c r="A1452" s="16" t="s">
        <v>3419</v>
      </c>
      <c r="C1452" s="16" t="s">
        <v>1337</v>
      </c>
    </row>
    <row r="1453" spans="1:3">
      <c r="A1453" s="16" t="s">
        <v>3534</v>
      </c>
      <c r="C1453" s="16" t="s">
        <v>1337</v>
      </c>
    </row>
    <row r="1454" spans="1:3">
      <c r="A1454" s="16" t="s">
        <v>3420</v>
      </c>
      <c r="C1454" s="16" t="s">
        <v>3527</v>
      </c>
    </row>
    <row r="1455" spans="1:3">
      <c r="A1455" s="16" t="s">
        <v>3421</v>
      </c>
      <c r="C1455" s="16" t="s">
        <v>3527</v>
      </c>
    </row>
    <row r="1456" spans="1:3">
      <c r="A1456" s="16" t="s">
        <v>3422</v>
      </c>
      <c r="C1456" s="16" t="s">
        <v>3527</v>
      </c>
    </row>
    <row r="1457" spans="1:3">
      <c r="A1457" s="16" t="s">
        <v>3423</v>
      </c>
      <c r="C1457" s="16" t="s">
        <v>1337</v>
      </c>
    </row>
    <row r="1458" spans="1:3">
      <c r="A1458" s="16" t="s">
        <v>3424</v>
      </c>
      <c r="C1458" s="16" t="s">
        <v>1337</v>
      </c>
    </row>
    <row r="1459" spans="1:3">
      <c r="A1459" s="16" t="s">
        <v>3425</v>
      </c>
      <c r="C1459" s="16" t="s">
        <v>1337</v>
      </c>
    </row>
    <row r="1460" spans="1:3">
      <c r="A1460" s="16" t="s">
        <v>3426</v>
      </c>
      <c r="C1460" s="16" t="s">
        <v>1337</v>
      </c>
    </row>
    <row r="1461" spans="1:3">
      <c r="A1461" s="16" t="s">
        <v>3427</v>
      </c>
      <c r="C1461" s="16" t="s">
        <v>1337</v>
      </c>
    </row>
    <row r="1462" spans="1:3">
      <c r="A1462" s="16" t="s">
        <v>3428</v>
      </c>
      <c r="C1462" s="16" t="s">
        <v>1337</v>
      </c>
    </row>
    <row r="1463" spans="1:3">
      <c r="A1463" s="16" t="s">
        <v>3429</v>
      </c>
      <c r="C1463" s="16" t="s">
        <v>1337</v>
      </c>
    </row>
    <row r="1464" spans="1:3">
      <c r="A1464" s="16" t="s">
        <v>3430</v>
      </c>
      <c r="C1464" s="16" t="s">
        <v>1337</v>
      </c>
    </row>
    <row r="1465" spans="1:3">
      <c r="A1465" s="16" t="s">
        <v>3431</v>
      </c>
      <c r="C1465" s="16" t="s">
        <v>1337</v>
      </c>
    </row>
    <row r="1466" spans="1:3">
      <c r="A1466" s="16" t="s">
        <v>3432</v>
      </c>
      <c r="C1466" s="16" t="s">
        <v>1337</v>
      </c>
    </row>
    <row r="1467" spans="1:3">
      <c r="A1467" s="16" t="s">
        <v>3433</v>
      </c>
      <c r="C1467" s="16" t="s">
        <v>1337</v>
      </c>
    </row>
    <row r="1468" spans="1:3">
      <c r="A1468" s="16" t="s">
        <v>3434</v>
      </c>
      <c r="C1468" s="16" t="s">
        <v>1337</v>
      </c>
    </row>
    <row r="1469" spans="1:3">
      <c r="A1469" s="16" t="s">
        <v>3435</v>
      </c>
      <c r="C1469" s="16" t="s">
        <v>1337</v>
      </c>
    </row>
    <row r="1470" spans="1:3">
      <c r="A1470" s="16" t="s">
        <v>3436</v>
      </c>
      <c r="C1470" s="16" t="s">
        <v>1337</v>
      </c>
    </row>
    <row r="1471" spans="1:3">
      <c r="A1471" s="16" t="s">
        <v>3437</v>
      </c>
      <c r="C1471" s="16" t="s">
        <v>1337</v>
      </c>
    </row>
    <row r="1472" spans="1:3">
      <c r="A1472" s="16" t="s">
        <v>3438</v>
      </c>
      <c r="B1472" s="16" t="s">
        <v>3748</v>
      </c>
      <c r="C1472" s="16" t="s">
        <v>3677</v>
      </c>
    </row>
    <row r="1473" spans="1:3">
      <c r="A1473" s="16" t="s">
        <v>3439</v>
      </c>
      <c r="B1473" s="16" t="s">
        <v>3689</v>
      </c>
      <c r="C1473" s="16" t="s">
        <v>3677</v>
      </c>
    </row>
    <row r="1474" spans="1:3">
      <c r="A1474" s="16" t="s">
        <v>3440</v>
      </c>
      <c r="C1474" s="16" t="s">
        <v>1337</v>
      </c>
    </row>
    <row r="1475" spans="1:3">
      <c r="A1475" s="16" t="s">
        <v>3441</v>
      </c>
      <c r="C1475" s="16" t="s">
        <v>1337</v>
      </c>
    </row>
    <row r="1476" spans="1:3">
      <c r="A1476" s="16" t="s">
        <v>3442</v>
      </c>
      <c r="C1476" s="16" t="s">
        <v>1337</v>
      </c>
    </row>
    <row r="1477" spans="1:3">
      <c r="A1477" s="16" t="s">
        <v>3443</v>
      </c>
      <c r="C1477" s="16" t="s">
        <v>1337</v>
      </c>
    </row>
    <row r="1478" spans="1:3">
      <c r="A1478" s="16" t="s">
        <v>3444</v>
      </c>
      <c r="C1478" s="16" t="s">
        <v>1337</v>
      </c>
    </row>
    <row r="1479" spans="1:3">
      <c r="A1479" s="16" t="s">
        <v>3445</v>
      </c>
      <c r="C1479" s="16" t="s">
        <v>1337</v>
      </c>
    </row>
    <row r="1480" spans="1:3">
      <c r="A1480" s="16" t="s">
        <v>3446</v>
      </c>
      <c r="C1480" s="16" t="s">
        <v>1337</v>
      </c>
    </row>
    <row r="1481" spans="1:3">
      <c r="A1481" s="16" t="s">
        <v>3447</v>
      </c>
      <c r="C1481" s="16" t="s">
        <v>1337</v>
      </c>
    </row>
    <row r="1482" spans="1:3">
      <c r="A1482" s="16" t="s">
        <v>3448</v>
      </c>
      <c r="C1482" s="16" t="s">
        <v>1337</v>
      </c>
    </row>
    <row r="1483" spans="1:3">
      <c r="A1483" s="16" t="s">
        <v>3449</v>
      </c>
      <c r="C1483" s="16" t="s">
        <v>1337</v>
      </c>
    </row>
    <row r="1484" spans="1:3">
      <c r="A1484" s="16" t="s">
        <v>3450</v>
      </c>
      <c r="C1484" s="16" t="s">
        <v>1337</v>
      </c>
    </row>
    <row r="1485" spans="1:3">
      <c r="A1485" s="16" t="s">
        <v>3451</v>
      </c>
      <c r="C1485" s="16" t="s">
        <v>1337</v>
      </c>
    </row>
    <row r="1486" spans="1:3">
      <c r="A1486" s="16" t="s">
        <v>3452</v>
      </c>
      <c r="C1486" s="16" t="s">
        <v>1337</v>
      </c>
    </row>
    <row r="1487" spans="1:3">
      <c r="A1487" s="16" t="s">
        <v>3453</v>
      </c>
      <c r="C1487" s="16" t="s">
        <v>1337</v>
      </c>
    </row>
    <row r="1488" spans="1:3">
      <c r="A1488" s="16" t="s">
        <v>3454</v>
      </c>
      <c r="C1488" s="16" t="s">
        <v>1337</v>
      </c>
    </row>
    <row r="1489" spans="1:3">
      <c r="A1489" s="16" t="s">
        <v>3455</v>
      </c>
      <c r="C1489" s="16" t="s">
        <v>1337</v>
      </c>
    </row>
    <row r="1490" spans="1:3">
      <c r="A1490" s="16" t="s">
        <v>3456</v>
      </c>
      <c r="C1490" s="16" t="s">
        <v>1337</v>
      </c>
    </row>
    <row r="1491" spans="1:3">
      <c r="A1491" s="16" t="s">
        <v>3457</v>
      </c>
      <c r="C1491" s="16" t="s">
        <v>1337</v>
      </c>
    </row>
    <row r="1492" spans="1:3">
      <c r="A1492" s="16" t="s">
        <v>3458</v>
      </c>
      <c r="C1492" s="16" t="s">
        <v>1337</v>
      </c>
    </row>
    <row r="1493" spans="1:3">
      <c r="A1493" s="16" t="s">
        <v>3459</v>
      </c>
      <c r="C1493" s="16" t="s">
        <v>1337</v>
      </c>
    </row>
    <row r="1494" spans="1:3">
      <c r="A1494" s="16" t="s">
        <v>3460</v>
      </c>
      <c r="C1494" s="16" t="s">
        <v>1337</v>
      </c>
    </row>
    <row r="1495" spans="1:3">
      <c r="A1495" s="16" t="s">
        <v>3461</v>
      </c>
      <c r="C1495" s="16" t="s">
        <v>1337</v>
      </c>
    </row>
    <row r="1496" spans="1:3">
      <c r="A1496" s="16" t="s">
        <v>3462</v>
      </c>
      <c r="C1496" s="16" t="s">
        <v>1337</v>
      </c>
    </row>
    <row r="1497" spans="1:3">
      <c r="A1497" s="16" t="s">
        <v>3463</v>
      </c>
      <c r="C1497" s="16" t="s">
        <v>1337</v>
      </c>
    </row>
    <row r="1498" spans="1:3">
      <c r="A1498" s="16" t="s">
        <v>3464</v>
      </c>
      <c r="C1498" s="16" t="s">
        <v>1337</v>
      </c>
    </row>
    <row r="1499" spans="1:3">
      <c r="A1499" s="16" t="s">
        <v>3465</v>
      </c>
      <c r="C1499" s="16" t="s">
        <v>1337</v>
      </c>
    </row>
    <row r="1500" spans="1:3">
      <c r="A1500" s="16" t="s">
        <v>3466</v>
      </c>
      <c r="C1500" s="17" t="s">
        <v>1337</v>
      </c>
    </row>
    <row r="1501" spans="1:3">
      <c r="A1501" s="16" t="s">
        <v>3467</v>
      </c>
      <c r="C1501" s="17" t="s">
        <v>1337</v>
      </c>
    </row>
    <row r="1502" spans="1:3">
      <c r="A1502" s="16" t="s">
        <v>3468</v>
      </c>
      <c r="C1502" s="16" t="s">
        <v>1337</v>
      </c>
    </row>
    <row r="1503" spans="1:3">
      <c r="A1503" s="16" t="s">
        <v>3469</v>
      </c>
      <c r="C1503" s="16" t="s">
        <v>1337</v>
      </c>
    </row>
    <row r="1504" spans="1:3">
      <c r="A1504" s="16" t="s">
        <v>3470</v>
      </c>
      <c r="C1504" s="16" t="s">
        <v>1337</v>
      </c>
    </row>
    <row r="1505" spans="1:3">
      <c r="A1505" s="16" t="s">
        <v>3471</v>
      </c>
      <c r="C1505" s="16" t="s">
        <v>1337</v>
      </c>
    </row>
    <row r="1506" spans="1:3">
      <c r="A1506" s="16" t="s">
        <v>3472</v>
      </c>
      <c r="C1506" s="16" t="s">
        <v>1337</v>
      </c>
    </row>
    <row r="1507" spans="1:3">
      <c r="A1507" s="16" t="s">
        <v>3473</v>
      </c>
      <c r="C1507" s="16" t="s">
        <v>1337</v>
      </c>
    </row>
    <row r="1508" spans="1:3">
      <c r="A1508" s="16" t="s">
        <v>3474</v>
      </c>
      <c r="C1508" s="16" t="s">
        <v>1337</v>
      </c>
    </row>
    <row r="1509" spans="1:3">
      <c r="A1509" s="16" t="s">
        <v>3475</v>
      </c>
      <c r="C1509" s="16" t="s">
        <v>1337</v>
      </c>
    </row>
    <row r="1510" spans="1:3">
      <c r="A1510" s="16" t="s">
        <v>3476</v>
      </c>
      <c r="C1510" s="16" t="s">
        <v>1337</v>
      </c>
    </row>
    <row r="1511" spans="1:3">
      <c r="A1511" s="16" t="s">
        <v>3477</v>
      </c>
      <c r="C1511" s="16" t="s">
        <v>1337</v>
      </c>
    </row>
    <row r="1512" spans="1:3">
      <c r="A1512" s="16" t="s">
        <v>3478</v>
      </c>
      <c r="C1512" s="16" t="s">
        <v>1337</v>
      </c>
    </row>
    <row r="1513" spans="1:3">
      <c r="A1513" s="16" t="s">
        <v>3479</v>
      </c>
      <c r="C1513" s="16" t="s">
        <v>1337</v>
      </c>
    </row>
    <row r="1514" spans="1:3">
      <c r="A1514" s="16" t="s">
        <v>3480</v>
      </c>
      <c r="C1514" s="16" t="s">
        <v>1337</v>
      </c>
    </row>
    <row r="1515" spans="1:3">
      <c r="A1515" s="16" t="s">
        <v>3481</v>
      </c>
      <c r="C1515" s="16" t="s">
        <v>1337</v>
      </c>
    </row>
    <row r="1516" spans="1:3">
      <c r="A1516" s="16" t="s">
        <v>3482</v>
      </c>
      <c r="C1516" s="16" t="s">
        <v>1337</v>
      </c>
    </row>
    <row r="1517" spans="1:3">
      <c r="A1517" s="16" t="s">
        <v>3483</v>
      </c>
      <c r="C1517" s="16" t="s">
        <v>1337</v>
      </c>
    </row>
    <row r="1518" spans="1:3">
      <c r="A1518" s="16" t="s">
        <v>3484</v>
      </c>
      <c r="C1518" s="16" t="s">
        <v>3527</v>
      </c>
    </row>
    <row r="1519" spans="1:3">
      <c r="A1519" s="16" t="s">
        <v>3485</v>
      </c>
      <c r="C1519" s="16" t="s">
        <v>1337</v>
      </c>
    </row>
    <row r="1520" spans="1:3">
      <c r="A1520" s="16" t="s">
        <v>3535</v>
      </c>
      <c r="B1520" s="16" t="s">
        <v>3739</v>
      </c>
      <c r="C1520" s="16" t="s">
        <v>3677</v>
      </c>
    </row>
    <row r="1521" spans="1:3">
      <c r="A1521" s="16" t="s">
        <v>3486</v>
      </c>
      <c r="C1521" s="16" t="s">
        <v>1337</v>
      </c>
    </row>
    <row r="1522" spans="1:3">
      <c r="A1522" s="16" t="s">
        <v>3536</v>
      </c>
      <c r="C1522" s="16" t="s">
        <v>1337</v>
      </c>
    </row>
    <row r="1523" spans="1:3">
      <c r="A1523" s="16" t="s">
        <v>3487</v>
      </c>
      <c r="C1523" s="16" t="s">
        <v>1337</v>
      </c>
    </row>
    <row r="1524" spans="1:3">
      <c r="A1524" s="16" t="s">
        <v>3537</v>
      </c>
      <c r="C1524" s="16" t="s">
        <v>1337</v>
      </c>
    </row>
    <row r="1525" spans="1:3">
      <c r="A1525" s="16" t="s">
        <v>3488</v>
      </c>
      <c r="C1525" s="16" t="s">
        <v>1337</v>
      </c>
    </row>
    <row r="1526" spans="1:3">
      <c r="A1526" s="16" t="s">
        <v>3538</v>
      </c>
      <c r="C1526" s="16" t="s">
        <v>1337</v>
      </c>
    </row>
    <row r="1527" spans="1:3">
      <c r="A1527" s="16" t="s">
        <v>3489</v>
      </c>
      <c r="C1527" s="16" t="s">
        <v>1337</v>
      </c>
    </row>
    <row r="1528" spans="1:3">
      <c r="A1528" s="16" t="s">
        <v>3539</v>
      </c>
      <c r="C1528" s="16" t="s">
        <v>1337</v>
      </c>
    </row>
    <row r="1529" spans="1:3">
      <c r="A1529" s="16" t="s">
        <v>3490</v>
      </c>
      <c r="C1529" s="16" t="s">
        <v>1337</v>
      </c>
    </row>
    <row r="1530" spans="1:3">
      <c r="A1530" s="16" t="s">
        <v>3491</v>
      </c>
      <c r="C1530" s="16" t="s">
        <v>1337</v>
      </c>
    </row>
    <row r="1531" spans="1:3">
      <c r="A1531" s="16" t="s">
        <v>3492</v>
      </c>
      <c r="C1531" s="16" t="s">
        <v>1337</v>
      </c>
    </row>
    <row r="1532" spans="1:3">
      <c r="A1532" s="16" t="s">
        <v>3493</v>
      </c>
      <c r="C1532" s="16" t="s">
        <v>1337</v>
      </c>
    </row>
    <row r="1533" spans="1:3">
      <c r="A1533" s="16" t="s">
        <v>3494</v>
      </c>
      <c r="C1533" s="16" t="s">
        <v>1337</v>
      </c>
    </row>
    <row r="1534" spans="1:3">
      <c r="A1534" s="16" t="s">
        <v>3495</v>
      </c>
      <c r="C1534" s="16" t="s">
        <v>1337</v>
      </c>
    </row>
    <row r="1535" spans="1:3">
      <c r="A1535" s="16" t="s">
        <v>3496</v>
      </c>
      <c r="C1535" s="16" t="s">
        <v>1337</v>
      </c>
    </row>
    <row r="1536" spans="1:3">
      <c r="A1536" s="16" t="s">
        <v>3497</v>
      </c>
      <c r="C1536" s="16" t="s">
        <v>1337</v>
      </c>
    </row>
    <row r="1537" spans="1:3">
      <c r="A1537" s="16" t="s">
        <v>3498</v>
      </c>
      <c r="C1537" s="16" t="s">
        <v>1337</v>
      </c>
    </row>
    <row r="1538" spans="1:3">
      <c r="A1538" s="16" t="s">
        <v>3540</v>
      </c>
      <c r="C1538" s="16" t="s">
        <v>1337</v>
      </c>
    </row>
    <row r="1539" spans="1:3">
      <c r="A1539" s="16" t="s">
        <v>3499</v>
      </c>
      <c r="C1539" s="16" t="s">
        <v>1337</v>
      </c>
    </row>
    <row r="1540" spans="1:3">
      <c r="A1540" s="16" t="s">
        <v>3541</v>
      </c>
      <c r="C1540" s="16" t="s">
        <v>1337</v>
      </c>
    </row>
    <row r="1541" spans="1:3">
      <c r="A1541" s="16" t="s">
        <v>3500</v>
      </c>
      <c r="C1541" s="16" t="s">
        <v>1337</v>
      </c>
    </row>
    <row r="1542" spans="1:3">
      <c r="A1542" s="16" t="s">
        <v>3501</v>
      </c>
      <c r="C1542" s="16" t="s">
        <v>1337</v>
      </c>
    </row>
    <row r="1543" spans="1:3">
      <c r="A1543" s="16" t="s">
        <v>3502</v>
      </c>
      <c r="C1543" s="16" t="s">
        <v>1337</v>
      </c>
    </row>
    <row r="1544" spans="1:3">
      <c r="A1544" s="16" t="s">
        <v>3503</v>
      </c>
      <c r="C1544" s="16" t="s">
        <v>1337</v>
      </c>
    </row>
    <row r="1545" spans="1:3">
      <c r="A1545" s="16" t="s">
        <v>3504</v>
      </c>
      <c r="C1545" s="16" t="s">
        <v>1337</v>
      </c>
    </row>
    <row r="1546" spans="1:3">
      <c r="A1546" s="16" t="s">
        <v>3505</v>
      </c>
      <c r="C1546" s="16" t="s">
        <v>1337</v>
      </c>
    </row>
    <row r="1547" spans="1:3">
      <c r="A1547" s="16" t="s">
        <v>3506</v>
      </c>
      <c r="C1547" s="16" t="s">
        <v>1337</v>
      </c>
    </row>
    <row r="1548" spans="1:3">
      <c r="A1548" s="16" t="s">
        <v>3507</v>
      </c>
      <c r="C1548" s="17" t="s">
        <v>1337</v>
      </c>
    </row>
    <row r="1549" spans="1:3">
      <c r="A1549" s="16" t="s">
        <v>3508</v>
      </c>
      <c r="C1549" s="16" t="s">
        <v>1337</v>
      </c>
    </row>
    <row r="1550" spans="1:3">
      <c r="A1550" s="16" t="s">
        <v>3509</v>
      </c>
      <c r="C1550" s="16" t="s">
        <v>1337</v>
      </c>
    </row>
    <row r="1551" spans="1:3">
      <c r="A1551" s="16" t="s">
        <v>3510</v>
      </c>
      <c r="C1551" s="16" t="s">
        <v>1867</v>
      </c>
    </row>
    <row r="1552" spans="1:3">
      <c r="A1552" s="16" t="s">
        <v>3511</v>
      </c>
      <c r="C1552" s="16" t="s">
        <v>1337</v>
      </c>
    </row>
    <row r="1553" spans="1:3">
      <c r="A1553" s="16" t="s">
        <v>3512</v>
      </c>
      <c r="C1553" s="16" t="s">
        <v>1337</v>
      </c>
    </row>
    <row r="1554" spans="1:3">
      <c r="A1554" s="16" t="s">
        <v>3513</v>
      </c>
      <c r="C1554" s="16" t="s">
        <v>3527</v>
      </c>
    </row>
    <row r="1555" spans="1:3">
      <c r="A1555" s="16" t="s">
        <v>3514</v>
      </c>
      <c r="C1555" s="16" t="s">
        <v>3527</v>
      </c>
    </row>
    <row r="1556" spans="1:3">
      <c r="A1556" s="16" t="s">
        <v>3515</v>
      </c>
      <c r="C1556" s="16" t="s">
        <v>3527</v>
      </c>
    </row>
    <row r="1557" spans="1:3">
      <c r="A1557" s="16" t="s">
        <v>3516</v>
      </c>
      <c r="C1557" s="16" t="s">
        <v>3527</v>
      </c>
    </row>
    <row r="1558" spans="1:3">
      <c r="A1558" s="16" t="s">
        <v>3542</v>
      </c>
      <c r="C1558" s="16" t="s">
        <v>1337</v>
      </c>
    </row>
    <row r="1559" spans="1:3">
      <c r="A1559" s="16" t="s">
        <v>3543</v>
      </c>
      <c r="C1559" s="16" t="s">
        <v>1337</v>
      </c>
    </row>
    <row r="1560" spans="1:3">
      <c r="A1560" s="16" t="s">
        <v>3786</v>
      </c>
      <c r="B1560" s="16" t="s">
        <v>3739</v>
      </c>
      <c r="C1560" s="16" t="s">
        <v>3677</v>
      </c>
    </row>
    <row r="1561" spans="1:3">
      <c r="A1561" s="16" t="s">
        <v>3544</v>
      </c>
      <c r="C1561" s="16" t="s">
        <v>1337</v>
      </c>
    </row>
    <row r="1562" spans="1:3">
      <c r="A1562" s="16" t="s">
        <v>3787</v>
      </c>
      <c r="C1562" s="16" t="s">
        <v>1337</v>
      </c>
    </row>
    <row r="1563" spans="1:3">
      <c r="A1563" s="16" t="s">
        <v>3545</v>
      </c>
      <c r="C1563" s="16" t="s">
        <v>1337</v>
      </c>
    </row>
    <row r="1564" spans="1:3">
      <c r="A1564" s="16" t="s">
        <v>3788</v>
      </c>
      <c r="C1564" s="16" t="s">
        <v>1337</v>
      </c>
    </row>
    <row r="1565" spans="1:3">
      <c r="A1565" s="16" t="s">
        <v>3546</v>
      </c>
      <c r="C1565" s="16" t="s">
        <v>1337</v>
      </c>
    </row>
    <row r="1566" spans="1:3">
      <c r="A1566" s="16" t="s">
        <v>3789</v>
      </c>
      <c r="C1566" s="16" t="s">
        <v>1337</v>
      </c>
    </row>
    <row r="1567" spans="1:3">
      <c r="A1567" s="16" t="s">
        <v>3547</v>
      </c>
      <c r="C1567" s="16" t="s">
        <v>1337</v>
      </c>
    </row>
    <row r="1568" spans="1:3">
      <c r="A1568" s="16" t="s">
        <v>3790</v>
      </c>
      <c r="C1568" s="16" t="s">
        <v>1337</v>
      </c>
    </row>
    <row r="1569" spans="1:3">
      <c r="A1569" s="16" t="s">
        <v>3548</v>
      </c>
      <c r="C1569" s="16" t="s">
        <v>1337</v>
      </c>
    </row>
    <row r="1570" spans="1:3">
      <c r="A1570" s="16" t="s">
        <v>3791</v>
      </c>
      <c r="C1570" s="16" t="s">
        <v>1337</v>
      </c>
    </row>
    <row r="1571" spans="1:3">
      <c r="A1571" s="16" t="s">
        <v>3549</v>
      </c>
      <c r="C1571" s="16" t="s">
        <v>1337</v>
      </c>
    </row>
    <row r="1572" spans="1:3">
      <c r="A1572" s="16" t="s">
        <v>3792</v>
      </c>
      <c r="C1572" s="16" t="s">
        <v>1337</v>
      </c>
    </row>
    <row r="1573" spans="1:3">
      <c r="A1573" s="16" t="s">
        <v>3550</v>
      </c>
      <c r="C1573" s="16" t="s">
        <v>1337</v>
      </c>
    </row>
    <row r="1574" spans="1:3">
      <c r="A1574" s="16" t="s">
        <v>3793</v>
      </c>
      <c r="C1574" s="16" t="s">
        <v>1337</v>
      </c>
    </row>
    <row r="1575" spans="1:3">
      <c r="A1575" s="16" t="s">
        <v>3551</v>
      </c>
      <c r="C1575" s="16" t="s">
        <v>1337</v>
      </c>
    </row>
    <row r="1576" spans="1:3">
      <c r="A1576" s="16" t="s">
        <v>3794</v>
      </c>
      <c r="C1576" s="16" t="s">
        <v>1337</v>
      </c>
    </row>
    <row r="1577" spans="1:3">
      <c r="A1577" s="16" t="s">
        <v>3552</v>
      </c>
      <c r="C1577" s="16" t="s">
        <v>1337</v>
      </c>
    </row>
    <row r="1578" spans="1:3">
      <c r="A1578" s="16" t="s">
        <v>3795</v>
      </c>
      <c r="C1578" s="16" t="s">
        <v>1337</v>
      </c>
    </row>
    <row r="1579" spans="1:3">
      <c r="A1579" s="16" t="s">
        <v>3553</v>
      </c>
      <c r="C1579" s="16" t="s">
        <v>1337</v>
      </c>
    </row>
    <row r="1580" spans="1:3">
      <c r="A1580" s="16" t="s">
        <v>3796</v>
      </c>
      <c r="C1580" s="16" t="s">
        <v>1337</v>
      </c>
    </row>
    <row r="1581" spans="1:3">
      <c r="A1581" s="16" t="s">
        <v>3554</v>
      </c>
      <c r="C1581" s="16" t="s">
        <v>1337</v>
      </c>
    </row>
    <row r="1582" spans="1:3">
      <c r="A1582" s="16" t="s">
        <v>3797</v>
      </c>
      <c r="C1582" s="16" t="s">
        <v>1337</v>
      </c>
    </row>
    <row r="1583" spans="1:3">
      <c r="A1583" s="16" t="s">
        <v>3555</v>
      </c>
      <c r="C1583" s="16" t="s">
        <v>1337</v>
      </c>
    </row>
    <row r="1584" spans="1:3">
      <c r="A1584" s="16" t="s">
        <v>3798</v>
      </c>
      <c r="C1584" s="16" t="s">
        <v>1337</v>
      </c>
    </row>
    <row r="1585" spans="1:3">
      <c r="A1585" s="16" t="s">
        <v>3556</v>
      </c>
      <c r="C1585" s="16" t="s">
        <v>1337</v>
      </c>
    </row>
    <row r="1586" spans="1:3">
      <c r="A1586" s="16" t="s">
        <v>3557</v>
      </c>
      <c r="C1586" s="16" t="s">
        <v>1337</v>
      </c>
    </row>
    <row r="1587" spans="1:3">
      <c r="A1587" s="16" t="s">
        <v>3558</v>
      </c>
      <c r="C1587" s="16" t="s">
        <v>1337</v>
      </c>
    </row>
    <row r="1588" spans="1:3">
      <c r="A1588" s="16" t="s">
        <v>3559</v>
      </c>
      <c r="C1588" s="16" t="s">
        <v>1337</v>
      </c>
    </row>
    <row r="1589" spans="1:3">
      <c r="A1589" s="16" t="s">
        <v>3560</v>
      </c>
      <c r="C1589" s="16" t="s">
        <v>1337</v>
      </c>
    </row>
    <row r="1590" spans="1:3">
      <c r="A1590" s="16" t="s">
        <v>3561</v>
      </c>
      <c r="C1590" s="16" t="s">
        <v>1337</v>
      </c>
    </row>
    <row r="1591" spans="1:3">
      <c r="A1591" s="16" t="s">
        <v>3562</v>
      </c>
      <c r="C1591" s="16" t="s">
        <v>1337</v>
      </c>
    </row>
    <row r="1592" spans="1:3">
      <c r="A1592" s="16" t="s">
        <v>3563</v>
      </c>
      <c r="C1592" s="16" t="s">
        <v>1867</v>
      </c>
    </row>
    <row r="1593" spans="1:3">
      <c r="A1593" s="16" t="s">
        <v>2333</v>
      </c>
      <c r="B1593" s="16" t="s">
        <v>3799</v>
      </c>
      <c r="C1593" s="16" t="s">
        <v>3677</v>
      </c>
    </row>
    <row r="1594" spans="1:3">
      <c r="A1594" s="16" t="s">
        <v>3564</v>
      </c>
      <c r="C1594" s="16" t="s">
        <v>1337</v>
      </c>
    </row>
    <row r="1595" spans="1:3">
      <c r="A1595" s="16" t="s">
        <v>3565</v>
      </c>
      <c r="C1595" s="16" t="s">
        <v>1337</v>
      </c>
    </row>
    <row r="1596" spans="1:3">
      <c r="A1596" s="16" t="s">
        <v>3566</v>
      </c>
      <c r="C1596" s="16" t="s">
        <v>3527</v>
      </c>
    </row>
    <row r="1597" spans="1:3">
      <c r="A1597" s="16" t="s">
        <v>3567</v>
      </c>
      <c r="C1597" s="16" t="s">
        <v>1337</v>
      </c>
    </row>
    <row r="1598" spans="1:3">
      <c r="A1598" s="16" t="s">
        <v>3568</v>
      </c>
      <c r="C1598" s="16" t="s">
        <v>3527</v>
      </c>
    </row>
    <row r="1599" spans="1:3">
      <c r="A1599" s="16" t="s">
        <v>3569</v>
      </c>
      <c r="C1599" s="16" t="s">
        <v>1337</v>
      </c>
    </row>
    <row r="1600" spans="1:3">
      <c r="A1600" s="16" t="s">
        <v>3570</v>
      </c>
      <c r="C1600" s="16" t="s">
        <v>1337</v>
      </c>
    </row>
    <row r="1601" spans="1:3">
      <c r="A1601" s="16" t="s">
        <v>3571</v>
      </c>
      <c r="C1601" s="16" t="s">
        <v>1337</v>
      </c>
    </row>
    <row r="1602" spans="1:3">
      <c r="A1602" s="16" t="s">
        <v>3572</v>
      </c>
      <c r="C1602" s="16" t="s">
        <v>1337</v>
      </c>
    </row>
    <row r="1603" spans="1:3">
      <c r="A1603" s="16" t="s">
        <v>3573</v>
      </c>
      <c r="C1603" s="16" t="s">
        <v>1337</v>
      </c>
    </row>
    <row r="1604" spans="1:3">
      <c r="A1604" s="16" t="s">
        <v>3574</v>
      </c>
      <c r="C1604" s="16" t="s">
        <v>1337</v>
      </c>
    </row>
    <row r="1605" spans="1:3">
      <c r="A1605" s="16" t="s">
        <v>3575</v>
      </c>
      <c r="C1605" s="16" t="s">
        <v>1337</v>
      </c>
    </row>
    <row r="1606" spans="1:3">
      <c r="A1606" s="16" t="s">
        <v>3576</v>
      </c>
      <c r="C1606" s="16" t="s">
        <v>1337</v>
      </c>
    </row>
    <row r="1607" spans="1:3">
      <c r="A1607" s="16" t="s">
        <v>3577</v>
      </c>
      <c r="C1607" s="16" t="s">
        <v>1337</v>
      </c>
    </row>
    <row r="1608" spans="1:3">
      <c r="A1608" s="16" t="s">
        <v>3578</v>
      </c>
      <c r="C1608" s="16" t="s">
        <v>1337</v>
      </c>
    </row>
    <row r="1609" spans="1:3">
      <c r="A1609" s="16" t="s">
        <v>3579</v>
      </c>
      <c r="C1609" s="17" t="s">
        <v>1337</v>
      </c>
    </row>
    <row r="1610" spans="1:3">
      <c r="A1610" s="16" t="s">
        <v>3580</v>
      </c>
      <c r="C1610" s="16" t="s">
        <v>1337</v>
      </c>
    </row>
    <row r="1611" spans="1:3">
      <c r="A1611" s="16" t="s">
        <v>3581</v>
      </c>
      <c r="C1611" s="16" t="s">
        <v>1337</v>
      </c>
    </row>
    <row r="1612" spans="1:3">
      <c r="A1612" s="16" t="s">
        <v>3582</v>
      </c>
      <c r="C1612" s="16" t="s">
        <v>1337</v>
      </c>
    </row>
    <row r="1613" spans="1:3">
      <c r="A1613" s="16" t="s">
        <v>3583</v>
      </c>
      <c r="C1613" s="16" t="s">
        <v>1337</v>
      </c>
    </row>
    <row r="1614" spans="1:3">
      <c r="A1614" s="16" t="s">
        <v>3584</v>
      </c>
      <c r="C1614" s="16" t="s">
        <v>1337</v>
      </c>
    </row>
    <row r="1615" spans="1:3">
      <c r="A1615" s="16" t="s">
        <v>3800</v>
      </c>
      <c r="C1615" s="16" t="s">
        <v>1337</v>
      </c>
    </row>
    <row r="1616" spans="1:3">
      <c r="A1616" s="16" t="s">
        <v>3801</v>
      </c>
      <c r="C1616" s="16" t="s">
        <v>1337</v>
      </c>
    </row>
    <row r="1617" spans="1:3">
      <c r="A1617" s="16" t="s">
        <v>3585</v>
      </c>
      <c r="C1617" s="16" t="s">
        <v>1337</v>
      </c>
    </row>
    <row r="1618" spans="1:3">
      <c r="A1618" s="16" t="s">
        <v>3586</v>
      </c>
      <c r="C1618" s="16" t="s">
        <v>1337</v>
      </c>
    </row>
    <row r="1619" spans="1:3">
      <c r="A1619" s="16" t="s">
        <v>3587</v>
      </c>
      <c r="C1619" s="16" t="s">
        <v>1337</v>
      </c>
    </row>
    <row r="1620" spans="1:3">
      <c r="A1620" s="16" t="s">
        <v>3588</v>
      </c>
      <c r="C1620" s="16" t="s">
        <v>1337</v>
      </c>
    </row>
    <row r="1621" spans="1:3">
      <c r="A1621" s="16" t="s">
        <v>3589</v>
      </c>
      <c r="C1621" s="16" t="s">
        <v>1337</v>
      </c>
    </row>
    <row r="1622" spans="1:3">
      <c r="A1622" s="16" t="s">
        <v>3590</v>
      </c>
      <c r="C1622" s="16" t="s">
        <v>1337</v>
      </c>
    </row>
    <row r="1623" spans="1:3">
      <c r="A1623" s="16" t="s">
        <v>3591</v>
      </c>
      <c r="C1623" s="16" t="s">
        <v>1337</v>
      </c>
    </row>
    <row r="1624" spans="1:3">
      <c r="A1624" s="16" t="s">
        <v>3592</v>
      </c>
      <c r="C1624" s="16" t="s">
        <v>1337</v>
      </c>
    </row>
    <row r="1625" spans="1:3">
      <c r="A1625" s="16" t="s">
        <v>3593</v>
      </c>
      <c r="C1625" s="16" t="s">
        <v>1337</v>
      </c>
    </row>
    <row r="1626" spans="1:3">
      <c r="A1626" s="16" t="s">
        <v>3594</v>
      </c>
      <c r="C1626" s="16" t="s">
        <v>1337</v>
      </c>
    </row>
    <row r="1627" spans="1:3">
      <c r="A1627" s="16" t="s">
        <v>3595</v>
      </c>
      <c r="C1627" s="16" t="s">
        <v>1337</v>
      </c>
    </row>
    <row r="1628" spans="1:3">
      <c r="A1628" s="16" t="s">
        <v>3596</v>
      </c>
      <c r="C1628" s="16" t="s">
        <v>1337</v>
      </c>
    </row>
    <row r="1629" spans="1:3">
      <c r="A1629" s="16" t="s">
        <v>3597</v>
      </c>
      <c r="C1629" s="16" t="s">
        <v>1337</v>
      </c>
    </row>
    <row r="1630" spans="1:3">
      <c r="A1630" s="16" t="s">
        <v>3598</v>
      </c>
      <c r="C1630" s="16" t="s">
        <v>1337</v>
      </c>
    </row>
    <row r="1631" spans="1:3">
      <c r="A1631" s="16" t="s">
        <v>3599</v>
      </c>
      <c r="C1631" s="16" t="s">
        <v>1337</v>
      </c>
    </row>
    <row r="1632" spans="1:3">
      <c r="A1632" s="16" t="s">
        <v>3600</v>
      </c>
      <c r="C1632" s="16" t="s">
        <v>1337</v>
      </c>
    </row>
    <row r="1633" spans="1:3">
      <c r="A1633" s="16" t="s">
        <v>3601</v>
      </c>
      <c r="C1633" s="16" t="s">
        <v>1337</v>
      </c>
    </row>
    <row r="1634" spans="1:3">
      <c r="A1634" s="16" t="s">
        <v>3602</v>
      </c>
      <c r="C1634" s="16" t="s">
        <v>1337</v>
      </c>
    </row>
    <row r="1635" spans="1:3">
      <c r="A1635" s="16" t="s">
        <v>3603</v>
      </c>
      <c r="C1635" s="16" t="s">
        <v>1337</v>
      </c>
    </row>
    <row r="1636" spans="1:3">
      <c r="A1636" s="16" t="s">
        <v>3604</v>
      </c>
      <c r="C1636" s="16" t="s">
        <v>1337</v>
      </c>
    </row>
    <row r="1637" spans="1:3">
      <c r="A1637" s="16" t="s">
        <v>3605</v>
      </c>
      <c r="C1637" s="16" t="s">
        <v>1337</v>
      </c>
    </row>
    <row r="1638" spans="1:3">
      <c r="A1638" s="16" t="s">
        <v>3606</v>
      </c>
      <c r="C1638" s="16" t="s">
        <v>1337</v>
      </c>
    </row>
    <row r="1639" spans="1:3">
      <c r="A1639" s="16" t="s">
        <v>3607</v>
      </c>
      <c r="C1639" s="16" t="s">
        <v>1337</v>
      </c>
    </row>
    <row r="1640" spans="1:3">
      <c r="A1640" s="16" t="s">
        <v>3802</v>
      </c>
      <c r="C1640" s="16" t="s">
        <v>1337</v>
      </c>
    </row>
    <row r="1641" spans="1:3">
      <c r="A1641" s="16" t="s">
        <v>3608</v>
      </c>
      <c r="C1641" s="16" t="s">
        <v>1337</v>
      </c>
    </row>
    <row r="1642" spans="1:3">
      <c r="A1642" s="16" t="s">
        <v>3803</v>
      </c>
      <c r="C1642" s="16" t="s">
        <v>1337</v>
      </c>
    </row>
    <row r="1643" spans="1:3">
      <c r="A1643" s="16" t="s">
        <v>3609</v>
      </c>
      <c r="C1643" s="16" t="s">
        <v>1337</v>
      </c>
    </row>
    <row r="1644" spans="1:3">
      <c r="A1644" s="16" t="s">
        <v>3610</v>
      </c>
      <c r="C1644" s="16" t="s">
        <v>1337</v>
      </c>
    </row>
    <row r="1645" spans="1:3">
      <c r="A1645" s="16" t="s">
        <v>3611</v>
      </c>
      <c r="C1645" s="16" t="s">
        <v>1337</v>
      </c>
    </row>
    <row r="1646" spans="1:3">
      <c r="A1646" s="16" t="s">
        <v>1972</v>
      </c>
      <c r="C1646" s="16" t="s">
        <v>1337</v>
      </c>
    </row>
    <row r="1647" spans="1:3">
      <c r="A1647" s="16" t="s">
        <v>1973</v>
      </c>
      <c r="C1647" s="16" t="s">
        <v>1337</v>
      </c>
    </row>
    <row r="1648" spans="1:3">
      <c r="A1648" s="16" t="s">
        <v>1974</v>
      </c>
      <c r="C1648" s="16" t="s">
        <v>1337</v>
      </c>
    </row>
    <row r="1649" spans="1:3">
      <c r="A1649" s="16" t="s">
        <v>1975</v>
      </c>
      <c r="C1649" s="16" t="s">
        <v>1337</v>
      </c>
    </row>
    <row r="1650" spans="1:3">
      <c r="A1650" s="16" t="s">
        <v>1976</v>
      </c>
      <c r="C1650" s="16" t="s">
        <v>1337</v>
      </c>
    </row>
    <row r="1651" spans="1:3">
      <c r="A1651" s="16" t="s">
        <v>3207</v>
      </c>
      <c r="C1651" s="16" t="s">
        <v>1337</v>
      </c>
    </row>
    <row r="1652" spans="1:3">
      <c r="A1652" s="16" t="s">
        <v>3209</v>
      </c>
      <c r="C1652" s="16" t="s">
        <v>1337</v>
      </c>
    </row>
    <row r="1653" spans="1:3">
      <c r="A1653" s="16" t="s">
        <v>3210</v>
      </c>
      <c r="C1653" s="16" t="s">
        <v>1337</v>
      </c>
    </row>
    <row r="1654" spans="1:3">
      <c r="A1654" s="16" t="s">
        <v>2069</v>
      </c>
      <c r="C1654" s="16" t="s">
        <v>1337</v>
      </c>
    </row>
    <row r="1655" spans="1:3">
      <c r="A1655" s="16" t="s">
        <v>1981</v>
      </c>
      <c r="C1655" s="16" t="s">
        <v>1337</v>
      </c>
    </row>
    <row r="1656" spans="1:3">
      <c r="A1656" s="16" t="s">
        <v>3612</v>
      </c>
      <c r="C1656" s="16" t="s">
        <v>1337</v>
      </c>
    </row>
    <row r="1657" spans="1:3">
      <c r="A1657" s="16" t="s">
        <v>3613</v>
      </c>
      <c r="C1657" s="16" t="s">
        <v>1337</v>
      </c>
    </row>
    <row r="1658" spans="1:3">
      <c r="A1658" s="16" t="s">
        <v>3614</v>
      </c>
      <c r="C1658" s="16" t="s">
        <v>1337</v>
      </c>
    </row>
    <row r="1659" spans="1:3">
      <c r="A1659" s="16" t="s">
        <v>3615</v>
      </c>
      <c r="C1659" s="16" t="s">
        <v>1337</v>
      </c>
    </row>
    <row r="1660" spans="1:3">
      <c r="A1660" s="16" t="s">
        <v>2469</v>
      </c>
      <c r="B1660" s="16" t="s">
        <v>3804</v>
      </c>
      <c r="C1660" s="16" t="s">
        <v>3677</v>
      </c>
    </row>
    <row r="1661" spans="1:3">
      <c r="A1661" s="16" t="s">
        <v>3197</v>
      </c>
      <c r="B1661" s="16" t="s">
        <v>3748</v>
      </c>
      <c r="C1661" s="16" t="s">
        <v>3677</v>
      </c>
    </row>
    <row r="1662" spans="1:3">
      <c r="A1662" s="16" t="s">
        <v>3805</v>
      </c>
      <c r="C1662" s="16" t="s">
        <v>1337</v>
      </c>
    </row>
    <row r="1663" spans="1:3">
      <c r="A1663" s="16" t="s">
        <v>3806</v>
      </c>
      <c r="C1663" s="16" t="s">
        <v>3527</v>
      </c>
    </row>
    <row r="1664" spans="1:3">
      <c r="A1664" s="16" t="s">
        <v>3807</v>
      </c>
      <c r="C1664" s="16" t="s">
        <v>3527</v>
      </c>
    </row>
    <row r="1665" spans="1:3">
      <c r="A1665" s="16" t="s">
        <v>3808</v>
      </c>
      <c r="C1665" s="16" t="s">
        <v>3527</v>
      </c>
    </row>
    <row r="1666" spans="1:3">
      <c r="A1666" s="16" t="s">
        <v>3809</v>
      </c>
      <c r="C1666" s="16" t="s">
        <v>3527</v>
      </c>
    </row>
    <row r="1667" spans="1:3">
      <c r="A1667" s="16" t="s">
        <v>3810</v>
      </c>
      <c r="B1667" s="16" t="s">
        <v>3760</v>
      </c>
      <c r="C1667" s="16" t="s">
        <v>3677</v>
      </c>
    </row>
    <row r="1668" spans="1:3">
      <c r="A1668" s="16" t="s">
        <v>2396</v>
      </c>
      <c r="C1668" s="16" t="s">
        <v>1337</v>
      </c>
    </row>
    <row r="1669" spans="1:3">
      <c r="A1669" s="16" t="s">
        <v>2397</v>
      </c>
      <c r="B1669" s="16" t="s">
        <v>3811</v>
      </c>
      <c r="C1669" s="16" t="s">
        <v>3677</v>
      </c>
    </row>
    <row r="1670" spans="1:3">
      <c r="A1670" s="16" t="s">
        <v>3812</v>
      </c>
      <c r="C1670" s="16" t="s">
        <v>3527</v>
      </c>
    </row>
    <row r="1671" spans="1:3">
      <c r="A1671" s="16" t="s">
        <v>3813</v>
      </c>
      <c r="C1671" s="16" t="s">
        <v>3527</v>
      </c>
    </row>
    <row r="1672" spans="1:3">
      <c r="A1672" s="16" t="s">
        <v>3814</v>
      </c>
      <c r="C1672" s="16" t="s">
        <v>1337</v>
      </c>
    </row>
    <row r="1673" spans="1:3">
      <c r="A1673" s="16" t="s">
        <v>3815</v>
      </c>
      <c r="C1673" s="16" t="s">
        <v>3527</v>
      </c>
    </row>
    <row r="1674" spans="1:3">
      <c r="A1674" s="16" t="s">
        <v>2434</v>
      </c>
      <c r="B1674" s="16" t="s">
        <v>3816</v>
      </c>
      <c r="C1674" s="16" t="s">
        <v>3677</v>
      </c>
    </row>
    <row r="1675" spans="1:3">
      <c r="A1675" s="16" t="s">
        <v>2435</v>
      </c>
      <c r="C1675" s="16" t="s">
        <v>1337</v>
      </c>
    </row>
    <row r="1676" spans="1:3">
      <c r="A1676" s="16" t="s">
        <v>3817</v>
      </c>
      <c r="C1676" s="16" t="s">
        <v>1867</v>
      </c>
    </row>
    <row r="1677" spans="1:3">
      <c r="A1677" s="16" t="s">
        <v>3818</v>
      </c>
      <c r="C1677" s="16" t="s">
        <v>1337</v>
      </c>
    </row>
    <row r="1678" spans="1:3">
      <c r="A1678" s="16" t="s">
        <v>3819</v>
      </c>
      <c r="C1678" s="16" t="s">
        <v>1337</v>
      </c>
    </row>
    <row r="1679" spans="1:3">
      <c r="A1679" s="16" t="s">
        <v>3820</v>
      </c>
      <c r="C1679" s="16" t="s">
        <v>1337</v>
      </c>
    </row>
    <row r="1680" spans="1:3">
      <c r="A1680" s="16" t="s">
        <v>3821</v>
      </c>
      <c r="C1680" s="16" t="s">
        <v>1337</v>
      </c>
    </row>
    <row r="1681" spans="1:3">
      <c r="A1681" s="16" t="s">
        <v>2458</v>
      </c>
      <c r="C1681" s="16" t="s">
        <v>3527</v>
      </c>
    </row>
    <row r="1682" spans="1:3">
      <c r="A1682" s="16" t="s">
        <v>2211</v>
      </c>
      <c r="C1682" s="16" t="s">
        <v>1337</v>
      </c>
    </row>
    <row r="1683" spans="1:3">
      <c r="A1683" s="16" t="s">
        <v>2212</v>
      </c>
      <c r="C1683" s="16" t="s">
        <v>1337</v>
      </c>
    </row>
    <row r="1684" spans="1:3">
      <c r="A1684" s="16" t="s">
        <v>2213</v>
      </c>
      <c r="C1684" s="16" t="s">
        <v>1337</v>
      </c>
    </row>
    <row r="1685" spans="1:3">
      <c r="A1685" s="16" t="s">
        <v>3822</v>
      </c>
      <c r="C1685" s="16" t="s">
        <v>1337</v>
      </c>
    </row>
    <row r="1686" spans="1:3">
      <c r="A1686" s="16" t="s">
        <v>2214</v>
      </c>
      <c r="C1686" s="16" t="s">
        <v>1337</v>
      </c>
    </row>
    <row r="1687" spans="1:3">
      <c r="A1687" s="16" t="s">
        <v>2215</v>
      </c>
      <c r="C1687" s="16" t="s">
        <v>1337</v>
      </c>
    </row>
    <row r="1688" spans="1:3">
      <c r="A1688" s="16" t="s">
        <v>3823</v>
      </c>
      <c r="C1688" s="16" t="s">
        <v>1337</v>
      </c>
    </row>
    <row r="1689" spans="1:3">
      <c r="A1689" s="16" t="s">
        <v>2216</v>
      </c>
      <c r="C1689" s="16" t="s">
        <v>1337</v>
      </c>
    </row>
    <row r="1690" spans="1:3">
      <c r="A1690" s="16" t="s">
        <v>2217</v>
      </c>
      <c r="C1690" s="16" t="s">
        <v>1337</v>
      </c>
    </row>
    <row r="1691" spans="1:3">
      <c r="A1691" s="16" t="s">
        <v>3824</v>
      </c>
      <c r="C1691" s="16" t="s">
        <v>1337</v>
      </c>
    </row>
    <row r="1692" spans="1:3">
      <c r="A1692" s="16" t="s">
        <v>2218</v>
      </c>
      <c r="C1692" s="16" t="s">
        <v>1337</v>
      </c>
    </row>
    <row r="1693" spans="1:3">
      <c r="A1693" s="16" t="s">
        <v>2219</v>
      </c>
      <c r="C1693" s="16" t="s">
        <v>1337</v>
      </c>
    </row>
    <row r="1694" spans="1:3">
      <c r="A1694" s="16" t="s">
        <v>2210</v>
      </c>
      <c r="C1694" s="16" t="s">
        <v>1337</v>
      </c>
    </row>
    <row r="1695" spans="1:3">
      <c r="A1695" s="16" t="s">
        <v>3215</v>
      </c>
      <c r="C1695" s="16" t="s">
        <v>1867</v>
      </c>
    </row>
    <row r="1696" spans="1:3">
      <c r="A1696" s="16" t="s">
        <v>3214</v>
      </c>
      <c r="C1696" s="16" t="s">
        <v>1337</v>
      </c>
    </row>
    <row r="1697" spans="1:3">
      <c r="A1697" s="16" t="s">
        <v>2281</v>
      </c>
      <c r="C1697" s="16" t="s">
        <v>1337</v>
      </c>
    </row>
    <row r="1698" spans="1:3">
      <c r="A1698" s="16" t="s">
        <v>2282</v>
      </c>
      <c r="C1698" s="16" t="s">
        <v>1337</v>
      </c>
    </row>
    <row r="1699" spans="1:3">
      <c r="A1699" s="16" t="s">
        <v>2283</v>
      </c>
      <c r="C1699" s="16" t="s">
        <v>1337</v>
      </c>
    </row>
    <row r="1700" spans="1:3">
      <c r="A1700" s="16" t="s">
        <v>3825</v>
      </c>
      <c r="C1700" s="16" t="s">
        <v>1337</v>
      </c>
    </row>
    <row r="1701" spans="1:3">
      <c r="A1701" s="16" t="s">
        <v>2284</v>
      </c>
      <c r="C1701" s="16" t="s">
        <v>1337</v>
      </c>
    </row>
    <row r="1702" spans="1:3">
      <c r="A1702" s="16" t="s">
        <v>2285</v>
      </c>
      <c r="C1702" s="16" t="s">
        <v>1337</v>
      </c>
    </row>
    <row r="1703" spans="1:3">
      <c r="A1703" s="16" t="s">
        <v>3826</v>
      </c>
      <c r="C1703" s="16" t="s">
        <v>1337</v>
      </c>
    </row>
    <row r="1704" spans="1:3">
      <c r="A1704" s="16" t="s">
        <v>2286</v>
      </c>
      <c r="C1704" s="16" t="s">
        <v>1337</v>
      </c>
    </row>
    <row r="1705" spans="1:3">
      <c r="A1705" s="16" t="s">
        <v>2287</v>
      </c>
      <c r="C1705" s="16" t="s">
        <v>1337</v>
      </c>
    </row>
    <row r="1706" spans="1:3">
      <c r="A1706" s="16" t="s">
        <v>3827</v>
      </c>
      <c r="C1706" s="16" t="s">
        <v>1337</v>
      </c>
    </row>
    <row r="1707" spans="1:3">
      <c r="A1707" s="16" t="s">
        <v>2288</v>
      </c>
      <c r="C1707" s="16" t="s">
        <v>1337</v>
      </c>
    </row>
    <row r="1708" spans="1:3">
      <c r="A1708" s="16" t="s">
        <v>2289</v>
      </c>
      <c r="C1708" s="16" t="s">
        <v>1337</v>
      </c>
    </row>
    <row r="1709" spans="1:3">
      <c r="A1709" s="16" t="s">
        <v>2280</v>
      </c>
      <c r="C1709" s="16" t="s">
        <v>1337</v>
      </c>
    </row>
    <row r="1710" spans="1:3">
      <c r="A1710" s="16" t="s">
        <v>3828</v>
      </c>
      <c r="C1710" s="16" t="s">
        <v>3527</v>
      </c>
    </row>
    <row r="1711" spans="1:3">
      <c r="A1711" s="16" t="s">
        <v>2529</v>
      </c>
      <c r="C1711" s="16" t="s">
        <v>3829</v>
      </c>
    </row>
    <row r="1712" spans="1:3">
      <c r="A1712" s="16" t="s">
        <v>2530</v>
      </c>
      <c r="C1712" s="16" t="s">
        <v>1337</v>
      </c>
    </row>
    <row r="1713" spans="1:3">
      <c r="A1713" s="16" t="s">
        <v>2531</v>
      </c>
      <c r="C1713" s="16" t="s">
        <v>1337</v>
      </c>
    </row>
  </sheetData>
  <sheetProtection algorithmName="SHA-512" hashValue="Mfb5T1JkYxWEpPao0iILeCTGEI4SsBsJG7OF4uNpCiFvxUYUxaOyqlNA1Hs9NwDvxYokgfD0zBSXSySD1DNjjQ==" saltValue="pn6Jzx0pBh+uUWl0Jyng4A==" spinCount="100000" sheet="1" objects="1" scenarios="1"/>
  <autoFilter ref="A1:C1713" xr:uid="{00000000-0009-0000-0000-00000F000000}"/>
  <mergeCells count="3">
    <mergeCell ref="A1:A2"/>
    <mergeCell ref="B1:B2"/>
    <mergeCell ref="C1:C2"/>
  </mergeCells>
  <phoneticPr fontId="9"/>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N957"/>
  <sheetViews>
    <sheetView showZeros="0" zoomScaleNormal="100" workbookViewId="0">
      <pane ySplit="3" topLeftCell="A931" activePane="bottomLeft" state="frozen"/>
      <selection pane="bottomLeft" activeCell="A958" sqref="A958"/>
    </sheetView>
  </sheetViews>
  <sheetFormatPr defaultColWidth="9" defaultRowHeight="10.8"/>
  <cols>
    <col min="1" max="1" width="14.109375" style="21" bestFit="1" customWidth="1"/>
    <col min="2" max="5" width="11.88671875" style="21" bestFit="1" customWidth="1"/>
    <col min="6" max="7" width="13.109375" style="21" bestFit="1" customWidth="1"/>
    <col min="8" max="8" width="12.109375" style="21" bestFit="1" customWidth="1"/>
    <col min="9" max="9" width="15" style="21" bestFit="1" customWidth="1"/>
    <col min="10" max="13" width="11" style="21" bestFit="1" customWidth="1"/>
    <col min="14" max="14" width="12.6640625" style="21" bestFit="1" customWidth="1"/>
    <col min="15" max="16384" width="9" style="21"/>
  </cols>
  <sheetData>
    <row r="1" spans="1:14">
      <c r="A1" s="18" t="s">
        <v>1558</v>
      </c>
      <c r="B1" s="19"/>
      <c r="C1" s="19"/>
      <c r="D1" s="19"/>
      <c r="E1" s="19"/>
      <c r="F1" s="19"/>
      <c r="G1" s="19"/>
      <c r="H1" s="20"/>
      <c r="I1" s="20"/>
      <c r="J1" s="20"/>
      <c r="K1" s="20"/>
      <c r="L1" s="20"/>
      <c r="M1" s="20"/>
      <c r="N1" s="20"/>
    </row>
    <row r="2" spans="1:14" s="26" customFormat="1" ht="21.6">
      <c r="A2" s="22" t="s">
        <v>1559</v>
      </c>
      <c r="B2" s="22"/>
      <c r="C2" s="22"/>
      <c r="D2" s="22"/>
      <c r="E2" s="22"/>
      <c r="F2" s="23" t="s">
        <v>78</v>
      </c>
      <c r="G2" s="23" t="s">
        <v>78</v>
      </c>
      <c r="H2" s="24" t="s">
        <v>1559</v>
      </c>
      <c r="I2" s="24" t="s">
        <v>79</v>
      </c>
      <c r="J2" s="25"/>
      <c r="K2" s="25"/>
      <c r="L2" s="25"/>
      <c r="M2" s="25"/>
      <c r="N2" s="25"/>
    </row>
    <row r="3" spans="1:14">
      <c r="A3" s="27" t="s">
        <v>858</v>
      </c>
      <c r="B3" s="28" t="s">
        <v>80</v>
      </c>
      <c r="C3" s="27" t="s">
        <v>81</v>
      </c>
      <c r="D3" s="27" t="s">
        <v>82</v>
      </c>
      <c r="E3" s="27" t="s">
        <v>83</v>
      </c>
      <c r="F3" s="27" t="s">
        <v>84</v>
      </c>
      <c r="G3" s="27" t="s">
        <v>85</v>
      </c>
      <c r="H3" s="29" t="s">
        <v>858</v>
      </c>
      <c r="I3" s="30" t="s">
        <v>86</v>
      </c>
      <c r="J3" s="29" t="s">
        <v>87</v>
      </c>
      <c r="K3" s="29" t="s">
        <v>88</v>
      </c>
      <c r="L3" s="29" t="s">
        <v>89</v>
      </c>
      <c r="M3" s="29" t="s">
        <v>90</v>
      </c>
      <c r="N3" s="29" t="s">
        <v>91</v>
      </c>
    </row>
    <row r="4" spans="1:14">
      <c r="A4" s="31" t="s">
        <v>92</v>
      </c>
      <c r="B4" s="31">
        <v>2.1800000000000002</v>
      </c>
      <c r="C4" s="31">
        <v>2.1800000000000002</v>
      </c>
      <c r="D4" s="31">
        <v>2.1800000000000002</v>
      </c>
      <c r="E4" s="31">
        <v>1.8</v>
      </c>
      <c r="F4" s="31">
        <v>1.17</v>
      </c>
      <c r="G4" s="31" t="s">
        <v>913</v>
      </c>
      <c r="H4" s="31" t="s">
        <v>92</v>
      </c>
      <c r="I4" s="31">
        <v>0</v>
      </c>
      <c r="J4" s="31">
        <v>0</v>
      </c>
      <c r="K4" s="31">
        <v>0</v>
      </c>
      <c r="L4" s="31">
        <v>0</v>
      </c>
      <c r="M4" s="31">
        <v>0</v>
      </c>
      <c r="N4" s="31" t="s">
        <v>741</v>
      </c>
    </row>
    <row r="5" spans="1:14">
      <c r="A5" s="31" t="s">
        <v>860</v>
      </c>
      <c r="B5" s="31">
        <v>2.1800000000000002</v>
      </c>
      <c r="C5" s="31">
        <v>2.1800000000000002</v>
      </c>
      <c r="D5" s="31">
        <v>2.1800000000000002</v>
      </c>
      <c r="E5" s="31">
        <v>1.8</v>
      </c>
      <c r="F5" s="31">
        <v>1.17</v>
      </c>
      <c r="G5" s="31" t="s">
        <v>913</v>
      </c>
      <c r="H5" s="31" t="s">
        <v>860</v>
      </c>
      <c r="I5" s="31">
        <v>0</v>
      </c>
      <c r="J5" s="31">
        <v>0</v>
      </c>
      <c r="K5" s="31">
        <v>0</v>
      </c>
      <c r="L5" s="31">
        <v>0</v>
      </c>
      <c r="M5" s="31">
        <v>0</v>
      </c>
      <c r="N5" s="31" t="s">
        <v>741</v>
      </c>
    </row>
    <row r="6" spans="1:14">
      <c r="A6" s="31" t="s">
        <v>865</v>
      </c>
      <c r="B6" s="31" t="s">
        <v>92</v>
      </c>
      <c r="C6" s="31" t="s">
        <v>92</v>
      </c>
      <c r="D6" s="31" t="s">
        <v>92</v>
      </c>
      <c r="E6" s="31" t="s">
        <v>92</v>
      </c>
      <c r="F6" s="31" t="s">
        <v>92</v>
      </c>
      <c r="G6" s="31" t="s">
        <v>92</v>
      </c>
      <c r="H6" s="31" t="s">
        <v>865</v>
      </c>
      <c r="I6" s="31" t="s">
        <v>92</v>
      </c>
      <c r="J6" s="31" t="s">
        <v>92</v>
      </c>
      <c r="K6" s="31" t="s">
        <v>92</v>
      </c>
      <c r="L6" s="31" t="s">
        <v>92</v>
      </c>
      <c r="M6" s="31" t="s">
        <v>92</v>
      </c>
      <c r="N6" s="31" t="s">
        <v>741</v>
      </c>
    </row>
    <row r="7" spans="1:14">
      <c r="A7" s="31" t="s">
        <v>867</v>
      </c>
      <c r="B7" s="31">
        <v>1.2</v>
      </c>
      <c r="C7" s="31" t="s">
        <v>913</v>
      </c>
      <c r="D7" s="31" t="s">
        <v>913</v>
      </c>
      <c r="E7" s="31" t="s">
        <v>913</v>
      </c>
      <c r="F7" s="31" t="s">
        <v>913</v>
      </c>
      <c r="G7" s="31" t="s">
        <v>913</v>
      </c>
      <c r="H7" s="31" t="s">
        <v>867</v>
      </c>
      <c r="I7" s="31">
        <v>0</v>
      </c>
      <c r="J7" s="31" t="s">
        <v>913</v>
      </c>
      <c r="K7" s="31" t="s">
        <v>913</v>
      </c>
      <c r="L7" s="31" t="s">
        <v>913</v>
      </c>
      <c r="M7" s="31" t="s">
        <v>913</v>
      </c>
      <c r="N7" s="31" t="s">
        <v>741</v>
      </c>
    </row>
    <row r="8" spans="1:14">
      <c r="A8" s="31" t="s">
        <v>93</v>
      </c>
      <c r="B8" s="31">
        <v>0.05</v>
      </c>
      <c r="C8" s="31">
        <v>0.05</v>
      </c>
      <c r="D8" s="31" t="s">
        <v>913</v>
      </c>
      <c r="E8" s="31" t="s">
        <v>913</v>
      </c>
      <c r="F8" s="31" t="s">
        <v>913</v>
      </c>
      <c r="G8" s="31" t="s">
        <v>913</v>
      </c>
      <c r="H8" s="31" t="s">
        <v>93</v>
      </c>
      <c r="I8" s="31">
        <v>0</v>
      </c>
      <c r="J8" s="31">
        <v>0</v>
      </c>
      <c r="K8" s="31" t="s">
        <v>913</v>
      </c>
      <c r="L8" s="31" t="s">
        <v>913</v>
      </c>
      <c r="M8" s="31" t="s">
        <v>913</v>
      </c>
      <c r="N8" s="31" t="s">
        <v>880</v>
      </c>
    </row>
    <row r="9" spans="1:14">
      <c r="A9" s="31" t="s">
        <v>94</v>
      </c>
      <c r="B9" s="31" t="s">
        <v>913</v>
      </c>
      <c r="C9" s="31">
        <v>0.05</v>
      </c>
      <c r="D9" s="31">
        <v>7.0000000000000007E-2</v>
      </c>
      <c r="E9" s="31" t="s">
        <v>913</v>
      </c>
      <c r="F9" s="31" t="s">
        <v>913</v>
      </c>
      <c r="G9" s="31" t="s">
        <v>913</v>
      </c>
      <c r="H9" s="31" t="s">
        <v>94</v>
      </c>
      <c r="I9" s="31" t="s">
        <v>913</v>
      </c>
      <c r="J9" s="31">
        <v>0</v>
      </c>
      <c r="K9" s="31">
        <v>0</v>
      </c>
      <c r="L9" s="31" t="s">
        <v>913</v>
      </c>
      <c r="M9" s="31" t="s">
        <v>913</v>
      </c>
      <c r="N9" s="31" t="s">
        <v>880</v>
      </c>
    </row>
    <row r="10" spans="1:14">
      <c r="A10" s="31" t="s">
        <v>95</v>
      </c>
      <c r="B10" s="31" t="s">
        <v>913</v>
      </c>
      <c r="C10" s="31" t="s">
        <v>913</v>
      </c>
      <c r="D10" s="31">
        <v>7.0000000000000007E-2</v>
      </c>
      <c r="E10" s="31">
        <v>7.0000000000000007E-2</v>
      </c>
      <c r="F10" s="31">
        <v>0.05</v>
      </c>
      <c r="G10" s="31" t="s">
        <v>913</v>
      </c>
      <c r="H10" s="31" t="s">
        <v>95</v>
      </c>
      <c r="I10" s="31" t="s">
        <v>913</v>
      </c>
      <c r="J10" s="31" t="s">
        <v>913</v>
      </c>
      <c r="K10" s="31">
        <v>0</v>
      </c>
      <c r="L10" s="31">
        <v>0</v>
      </c>
      <c r="M10" s="31">
        <v>0</v>
      </c>
      <c r="N10" s="31" t="s">
        <v>880</v>
      </c>
    </row>
    <row r="11" spans="1:14">
      <c r="A11" s="31" t="s">
        <v>96</v>
      </c>
      <c r="B11" s="31" t="s">
        <v>913</v>
      </c>
      <c r="C11" s="31" t="s">
        <v>913</v>
      </c>
      <c r="D11" s="31" t="s">
        <v>913</v>
      </c>
      <c r="E11" s="31" t="s">
        <v>913</v>
      </c>
      <c r="F11" s="31">
        <v>0.05</v>
      </c>
      <c r="G11" s="31" t="s">
        <v>913</v>
      </c>
      <c r="H11" s="31" t="s">
        <v>96</v>
      </c>
      <c r="I11" s="31" t="s">
        <v>913</v>
      </c>
      <c r="J11" s="31" t="s">
        <v>913</v>
      </c>
      <c r="K11" s="31" t="s">
        <v>913</v>
      </c>
      <c r="L11" s="31" t="s">
        <v>913</v>
      </c>
      <c r="M11" s="31">
        <v>0</v>
      </c>
      <c r="N11" s="31" t="s">
        <v>880</v>
      </c>
    </row>
    <row r="12" spans="1:14">
      <c r="A12" s="31" t="s">
        <v>97</v>
      </c>
      <c r="B12" s="31">
        <v>0.05</v>
      </c>
      <c r="C12" s="31">
        <v>0.05</v>
      </c>
      <c r="D12" s="31" t="s">
        <v>913</v>
      </c>
      <c r="E12" s="31" t="s">
        <v>913</v>
      </c>
      <c r="F12" s="31" t="s">
        <v>913</v>
      </c>
      <c r="G12" s="31" t="s">
        <v>913</v>
      </c>
      <c r="H12" s="31" t="s">
        <v>97</v>
      </c>
      <c r="I12" s="31">
        <v>0</v>
      </c>
      <c r="J12" s="31">
        <v>0</v>
      </c>
      <c r="K12" s="31" t="s">
        <v>913</v>
      </c>
      <c r="L12" s="31" t="s">
        <v>913</v>
      </c>
      <c r="M12" s="31" t="s">
        <v>913</v>
      </c>
      <c r="N12" s="31" t="s">
        <v>741</v>
      </c>
    </row>
    <row r="13" spans="1:14">
      <c r="A13" s="31" t="s">
        <v>98</v>
      </c>
      <c r="B13" s="31" t="s">
        <v>913</v>
      </c>
      <c r="C13" s="31">
        <v>0.05</v>
      </c>
      <c r="D13" s="31">
        <v>7.0000000000000007E-2</v>
      </c>
      <c r="E13" s="31" t="s">
        <v>913</v>
      </c>
      <c r="F13" s="31" t="s">
        <v>913</v>
      </c>
      <c r="G13" s="31" t="s">
        <v>913</v>
      </c>
      <c r="H13" s="31" t="s">
        <v>98</v>
      </c>
      <c r="I13" s="31" t="s">
        <v>913</v>
      </c>
      <c r="J13" s="31">
        <v>0</v>
      </c>
      <c r="K13" s="31">
        <v>0</v>
      </c>
      <c r="L13" s="31" t="s">
        <v>913</v>
      </c>
      <c r="M13" s="31" t="s">
        <v>913</v>
      </c>
      <c r="N13" s="31" t="s">
        <v>741</v>
      </c>
    </row>
    <row r="14" spans="1:14">
      <c r="A14" s="31" t="s">
        <v>99</v>
      </c>
      <c r="B14" s="31" t="s">
        <v>913</v>
      </c>
      <c r="C14" s="31" t="s">
        <v>913</v>
      </c>
      <c r="D14" s="31">
        <v>7.0000000000000007E-2</v>
      </c>
      <c r="E14" s="31">
        <v>7.0000000000000007E-2</v>
      </c>
      <c r="F14" s="31">
        <v>0.05</v>
      </c>
      <c r="G14" s="31" t="s">
        <v>913</v>
      </c>
      <c r="H14" s="31" t="s">
        <v>99</v>
      </c>
      <c r="I14" s="31" t="s">
        <v>913</v>
      </c>
      <c r="J14" s="31" t="s">
        <v>913</v>
      </c>
      <c r="K14" s="31">
        <v>0</v>
      </c>
      <c r="L14" s="31">
        <v>0</v>
      </c>
      <c r="M14" s="31">
        <v>0</v>
      </c>
      <c r="N14" s="31" t="s">
        <v>741</v>
      </c>
    </row>
    <row r="15" spans="1:14">
      <c r="A15" s="31" t="s">
        <v>100</v>
      </c>
      <c r="B15" s="31" t="s">
        <v>913</v>
      </c>
      <c r="C15" s="31" t="s">
        <v>913</v>
      </c>
      <c r="D15" s="31" t="s">
        <v>913</v>
      </c>
      <c r="E15" s="31" t="s">
        <v>913</v>
      </c>
      <c r="F15" s="31">
        <v>0.05</v>
      </c>
      <c r="G15" s="31" t="s">
        <v>913</v>
      </c>
      <c r="H15" s="31" t="s">
        <v>100</v>
      </c>
      <c r="I15" s="31" t="s">
        <v>913</v>
      </c>
      <c r="J15" s="31" t="s">
        <v>913</v>
      </c>
      <c r="K15" s="31" t="s">
        <v>913</v>
      </c>
      <c r="L15" s="31" t="s">
        <v>913</v>
      </c>
      <c r="M15" s="31">
        <v>0</v>
      </c>
      <c r="N15" s="31" t="s">
        <v>741</v>
      </c>
    </row>
    <row r="16" spans="1:14">
      <c r="A16" s="31" t="s">
        <v>101</v>
      </c>
      <c r="B16" s="31">
        <v>0.14000000000000001</v>
      </c>
      <c r="C16" s="31">
        <v>0.14000000000000001</v>
      </c>
      <c r="D16" s="31" t="s">
        <v>913</v>
      </c>
      <c r="E16" s="31" t="s">
        <v>913</v>
      </c>
      <c r="F16" s="31" t="s">
        <v>913</v>
      </c>
      <c r="G16" s="31" t="s">
        <v>913</v>
      </c>
      <c r="H16" s="31" t="s">
        <v>101</v>
      </c>
      <c r="I16" s="31">
        <v>1.2999999999999999E-2</v>
      </c>
      <c r="J16" s="31">
        <v>1.2999999999999999E-2</v>
      </c>
      <c r="K16" s="31" t="s">
        <v>913</v>
      </c>
      <c r="L16" s="31" t="s">
        <v>913</v>
      </c>
      <c r="M16" s="31" t="s">
        <v>913</v>
      </c>
      <c r="N16" s="31" t="s">
        <v>880</v>
      </c>
    </row>
    <row r="17" spans="1:14">
      <c r="A17" s="31" t="s">
        <v>102</v>
      </c>
      <c r="B17" s="31">
        <v>0.14000000000000001</v>
      </c>
      <c r="C17" s="31">
        <v>0.14000000000000001</v>
      </c>
      <c r="D17" s="31" t="s">
        <v>913</v>
      </c>
      <c r="E17" s="31" t="s">
        <v>913</v>
      </c>
      <c r="F17" s="31" t="s">
        <v>913</v>
      </c>
      <c r="G17" s="31" t="s">
        <v>913</v>
      </c>
      <c r="H17" s="31" t="s">
        <v>102</v>
      </c>
      <c r="I17" s="31">
        <v>1.2999999999999999E-2</v>
      </c>
      <c r="J17" s="31">
        <v>1.2999999999999999E-2</v>
      </c>
      <c r="K17" s="31" t="s">
        <v>913</v>
      </c>
      <c r="L17" s="31" t="s">
        <v>913</v>
      </c>
      <c r="M17" s="31" t="s">
        <v>913</v>
      </c>
      <c r="N17" s="31" t="s">
        <v>880</v>
      </c>
    </row>
    <row r="18" spans="1:14">
      <c r="A18" s="31" t="s">
        <v>103</v>
      </c>
      <c r="B18" s="31" t="s">
        <v>913</v>
      </c>
      <c r="C18" s="31">
        <v>0.14000000000000001</v>
      </c>
      <c r="D18" s="31">
        <v>0.25</v>
      </c>
      <c r="E18" s="31" t="s">
        <v>913</v>
      </c>
      <c r="F18" s="31" t="s">
        <v>913</v>
      </c>
      <c r="G18" s="31" t="s">
        <v>913</v>
      </c>
      <c r="H18" s="31" t="s">
        <v>103</v>
      </c>
      <c r="I18" s="31" t="s">
        <v>913</v>
      </c>
      <c r="J18" s="31">
        <v>1.2999999999999999E-2</v>
      </c>
      <c r="K18" s="31">
        <v>1.4999999999999999E-2</v>
      </c>
      <c r="L18" s="31" t="s">
        <v>913</v>
      </c>
      <c r="M18" s="31" t="s">
        <v>913</v>
      </c>
      <c r="N18" s="31" t="s">
        <v>880</v>
      </c>
    </row>
    <row r="19" spans="1:14">
      <c r="A19" s="31" t="s">
        <v>104</v>
      </c>
      <c r="B19" s="31" t="s">
        <v>913</v>
      </c>
      <c r="C19" s="31" t="s">
        <v>913</v>
      </c>
      <c r="D19" s="31">
        <v>0.25</v>
      </c>
      <c r="E19" s="31">
        <v>0.25</v>
      </c>
      <c r="F19" s="31">
        <v>0.15</v>
      </c>
      <c r="G19" s="31" t="s">
        <v>913</v>
      </c>
      <c r="H19" s="31" t="s">
        <v>104</v>
      </c>
      <c r="I19" s="31" t="s">
        <v>913</v>
      </c>
      <c r="J19" s="31" t="s">
        <v>913</v>
      </c>
      <c r="K19" s="31">
        <v>1.4999999999999999E-2</v>
      </c>
      <c r="L19" s="31">
        <v>1.4999999999999999E-2</v>
      </c>
      <c r="M19" s="31">
        <v>3.0000000000000001E-3</v>
      </c>
      <c r="N19" s="31" t="s">
        <v>880</v>
      </c>
    </row>
    <row r="20" spans="1:14">
      <c r="A20" s="31" t="s">
        <v>105</v>
      </c>
      <c r="B20" s="31" t="s">
        <v>913</v>
      </c>
      <c r="C20" s="31" t="s">
        <v>913</v>
      </c>
      <c r="D20" s="31" t="s">
        <v>913</v>
      </c>
      <c r="E20" s="31" t="s">
        <v>913</v>
      </c>
      <c r="F20" s="31">
        <v>0.15</v>
      </c>
      <c r="G20" s="31" t="s">
        <v>913</v>
      </c>
      <c r="H20" s="31" t="s">
        <v>105</v>
      </c>
      <c r="I20" s="31" t="s">
        <v>913</v>
      </c>
      <c r="J20" s="31" t="s">
        <v>913</v>
      </c>
      <c r="K20" s="31" t="s">
        <v>913</v>
      </c>
      <c r="L20" s="31" t="s">
        <v>913</v>
      </c>
      <c r="M20" s="31">
        <v>3.0000000000000001E-3</v>
      </c>
      <c r="N20" s="31" t="s">
        <v>880</v>
      </c>
    </row>
    <row r="21" spans="1:14">
      <c r="A21" s="31" t="s">
        <v>106</v>
      </c>
      <c r="B21" s="31">
        <v>0.14000000000000001</v>
      </c>
      <c r="C21" s="31">
        <v>0.14000000000000001</v>
      </c>
      <c r="D21" s="31" t="s">
        <v>913</v>
      </c>
      <c r="E21" s="31" t="s">
        <v>913</v>
      </c>
      <c r="F21" s="31" t="s">
        <v>913</v>
      </c>
      <c r="G21" s="31" t="s">
        <v>913</v>
      </c>
      <c r="H21" s="31" t="s">
        <v>106</v>
      </c>
      <c r="I21" s="31">
        <v>1.2999999999999999E-2</v>
      </c>
      <c r="J21" s="31">
        <v>1.2999999999999999E-2</v>
      </c>
      <c r="K21" s="31" t="s">
        <v>913</v>
      </c>
      <c r="L21" s="31" t="s">
        <v>913</v>
      </c>
      <c r="M21" s="31" t="s">
        <v>913</v>
      </c>
      <c r="N21" s="31" t="s">
        <v>876</v>
      </c>
    </row>
    <row r="22" spans="1:14">
      <c r="A22" s="31" t="s">
        <v>107</v>
      </c>
      <c r="B22" s="31">
        <v>0.14000000000000001</v>
      </c>
      <c r="C22" s="31">
        <v>0.14000000000000001</v>
      </c>
      <c r="D22" s="31" t="s">
        <v>913</v>
      </c>
      <c r="E22" s="31" t="s">
        <v>913</v>
      </c>
      <c r="F22" s="31" t="s">
        <v>913</v>
      </c>
      <c r="G22" s="31" t="s">
        <v>913</v>
      </c>
      <c r="H22" s="31" t="s">
        <v>107</v>
      </c>
      <c r="I22" s="31">
        <v>1.2999999999999999E-2</v>
      </c>
      <c r="J22" s="31">
        <v>1.2999999999999999E-2</v>
      </c>
      <c r="K22" s="31" t="s">
        <v>913</v>
      </c>
      <c r="L22" s="31" t="s">
        <v>913</v>
      </c>
      <c r="M22" s="31" t="s">
        <v>913</v>
      </c>
      <c r="N22" s="31" t="s">
        <v>876</v>
      </c>
    </row>
    <row r="23" spans="1:14">
      <c r="A23" s="31" t="s">
        <v>108</v>
      </c>
      <c r="B23" s="31" t="s">
        <v>913</v>
      </c>
      <c r="C23" s="31">
        <v>0.14000000000000001</v>
      </c>
      <c r="D23" s="31">
        <v>0.25</v>
      </c>
      <c r="E23" s="31" t="s">
        <v>913</v>
      </c>
      <c r="F23" s="31" t="s">
        <v>913</v>
      </c>
      <c r="G23" s="31" t="s">
        <v>913</v>
      </c>
      <c r="H23" s="31" t="s">
        <v>108</v>
      </c>
      <c r="I23" s="31" t="s">
        <v>913</v>
      </c>
      <c r="J23" s="31">
        <v>1.2999999999999999E-2</v>
      </c>
      <c r="K23" s="31">
        <v>1.4999999999999999E-2</v>
      </c>
      <c r="L23" s="31" t="s">
        <v>913</v>
      </c>
      <c r="M23" s="31" t="s">
        <v>913</v>
      </c>
      <c r="N23" s="31" t="s">
        <v>876</v>
      </c>
    </row>
    <row r="24" spans="1:14">
      <c r="A24" s="31" t="s">
        <v>109</v>
      </c>
      <c r="B24" s="31" t="s">
        <v>913</v>
      </c>
      <c r="C24" s="31" t="s">
        <v>913</v>
      </c>
      <c r="D24" s="31">
        <v>0.25</v>
      </c>
      <c r="E24" s="31">
        <v>0.25</v>
      </c>
      <c r="F24" s="31">
        <v>0.15</v>
      </c>
      <c r="G24" s="31" t="s">
        <v>913</v>
      </c>
      <c r="H24" s="31" t="s">
        <v>109</v>
      </c>
      <c r="I24" s="31" t="s">
        <v>913</v>
      </c>
      <c r="J24" s="31" t="s">
        <v>913</v>
      </c>
      <c r="K24" s="31">
        <v>1.4999999999999999E-2</v>
      </c>
      <c r="L24" s="31">
        <v>1.4999999999999999E-2</v>
      </c>
      <c r="M24" s="31">
        <v>3.0000000000000001E-3</v>
      </c>
      <c r="N24" s="31" t="s">
        <v>876</v>
      </c>
    </row>
    <row r="25" spans="1:14">
      <c r="A25" s="31" t="s">
        <v>110</v>
      </c>
      <c r="B25" s="31" t="s">
        <v>913</v>
      </c>
      <c r="C25" s="31" t="s">
        <v>913</v>
      </c>
      <c r="D25" s="31" t="s">
        <v>913</v>
      </c>
      <c r="E25" s="31" t="s">
        <v>913</v>
      </c>
      <c r="F25" s="31">
        <v>0.15</v>
      </c>
      <c r="G25" s="31" t="s">
        <v>913</v>
      </c>
      <c r="H25" s="31" t="s">
        <v>110</v>
      </c>
      <c r="I25" s="31" t="s">
        <v>913</v>
      </c>
      <c r="J25" s="31" t="s">
        <v>913</v>
      </c>
      <c r="K25" s="31" t="s">
        <v>913</v>
      </c>
      <c r="L25" s="31" t="s">
        <v>913</v>
      </c>
      <c r="M25" s="31">
        <v>3.0000000000000001E-3</v>
      </c>
      <c r="N25" s="31" t="s">
        <v>876</v>
      </c>
    </row>
    <row r="26" spans="1:14">
      <c r="A26" s="31" t="s">
        <v>111</v>
      </c>
      <c r="B26" s="31">
        <v>2.5000000000000001E-2</v>
      </c>
      <c r="C26" s="31">
        <v>2.5000000000000001E-2</v>
      </c>
      <c r="D26" s="31" t="s">
        <v>913</v>
      </c>
      <c r="E26" s="31" t="s">
        <v>913</v>
      </c>
      <c r="F26" s="31" t="s">
        <v>913</v>
      </c>
      <c r="G26" s="31" t="s">
        <v>913</v>
      </c>
      <c r="H26" s="31" t="s">
        <v>111</v>
      </c>
      <c r="I26" s="31">
        <v>0</v>
      </c>
      <c r="J26" s="31">
        <v>0</v>
      </c>
      <c r="K26" s="31" t="s">
        <v>913</v>
      </c>
      <c r="L26" s="31" t="s">
        <v>913</v>
      </c>
      <c r="M26" s="31" t="s">
        <v>913</v>
      </c>
      <c r="N26" s="31" t="s">
        <v>861</v>
      </c>
    </row>
    <row r="27" spans="1:14">
      <c r="A27" s="31" t="s">
        <v>112</v>
      </c>
      <c r="B27" s="31" t="s">
        <v>913</v>
      </c>
      <c r="C27" s="31">
        <v>2.5000000000000001E-2</v>
      </c>
      <c r="D27" s="31">
        <v>3.5000000000000003E-2</v>
      </c>
      <c r="E27" s="31" t="s">
        <v>913</v>
      </c>
      <c r="F27" s="31" t="s">
        <v>913</v>
      </c>
      <c r="G27" s="31" t="s">
        <v>913</v>
      </c>
      <c r="H27" s="31" t="s">
        <v>112</v>
      </c>
      <c r="I27" s="31" t="s">
        <v>913</v>
      </c>
      <c r="J27" s="31">
        <v>0</v>
      </c>
      <c r="K27" s="31">
        <v>0</v>
      </c>
      <c r="L27" s="31" t="s">
        <v>913</v>
      </c>
      <c r="M27" s="31" t="s">
        <v>913</v>
      </c>
      <c r="N27" s="31" t="s">
        <v>861</v>
      </c>
    </row>
    <row r="28" spans="1:14">
      <c r="A28" s="31" t="s">
        <v>113</v>
      </c>
      <c r="B28" s="31" t="s">
        <v>913</v>
      </c>
      <c r="C28" s="31" t="s">
        <v>913</v>
      </c>
      <c r="D28" s="31">
        <v>3.5000000000000003E-2</v>
      </c>
      <c r="E28" s="31">
        <v>3.5000000000000003E-2</v>
      </c>
      <c r="F28" s="31">
        <v>7.4999999999999997E-2</v>
      </c>
      <c r="G28" s="31" t="s">
        <v>913</v>
      </c>
      <c r="H28" s="31" t="s">
        <v>113</v>
      </c>
      <c r="I28" s="31" t="s">
        <v>913</v>
      </c>
      <c r="J28" s="31" t="s">
        <v>913</v>
      </c>
      <c r="K28" s="31">
        <v>0</v>
      </c>
      <c r="L28" s="31">
        <v>0</v>
      </c>
      <c r="M28" s="31">
        <v>0</v>
      </c>
      <c r="N28" s="31" t="s">
        <v>861</v>
      </c>
    </row>
    <row r="29" spans="1:14">
      <c r="A29" s="31" t="s">
        <v>114</v>
      </c>
      <c r="B29" s="31" t="s">
        <v>913</v>
      </c>
      <c r="C29" s="31" t="s">
        <v>913</v>
      </c>
      <c r="D29" s="31" t="s">
        <v>913</v>
      </c>
      <c r="E29" s="31" t="s">
        <v>913</v>
      </c>
      <c r="F29" s="31">
        <v>7.4999999999999997E-2</v>
      </c>
      <c r="G29" s="31" t="s">
        <v>913</v>
      </c>
      <c r="H29" s="31" t="s">
        <v>114</v>
      </c>
      <c r="I29" s="31" t="s">
        <v>913</v>
      </c>
      <c r="J29" s="31" t="s">
        <v>913</v>
      </c>
      <c r="K29" s="31" t="s">
        <v>913</v>
      </c>
      <c r="L29" s="31" t="s">
        <v>913</v>
      </c>
      <c r="M29" s="31">
        <v>0</v>
      </c>
      <c r="N29" s="31" t="s">
        <v>861</v>
      </c>
    </row>
    <row r="30" spans="1:14">
      <c r="A30" s="31" t="s">
        <v>115</v>
      </c>
      <c r="B30" s="31">
        <v>0.05</v>
      </c>
      <c r="C30" s="31">
        <v>0.05</v>
      </c>
      <c r="D30" s="31" t="s">
        <v>913</v>
      </c>
      <c r="E30" s="31" t="s">
        <v>913</v>
      </c>
      <c r="F30" s="31" t="s">
        <v>913</v>
      </c>
      <c r="G30" s="31" t="s">
        <v>913</v>
      </c>
      <c r="H30" s="31" t="s">
        <v>115</v>
      </c>
      <c r="I30" s="31">
        <v>0</v>
      </c>
      <c r="J30" s="31">
        <v>0</v>
      </c>
      <c r="K30" s="31" t="s">
        <v>913</v>
      </c>
      <c r="L30" s="31" t="s">
        <v>913</v>
      </c>
      <c r="M30" s="31" t="s">
        <v>913</v>
      </c>
      <c r="N30" s="31" t="s">
        <v>861</v>
      </c>
    </row>
    <row r="31" spans="1:14">
      <c r="A31" s="31" t="s">
        <v>116</v>
      </c>
      <c r="B31" s="31" t="s">
        <v>913</v>
      </c>
      <c r="C31" s="31">
        <v>0.05</v>
      </c>
      <c r="D31" s="31">
        <v>7.0000000000000007E-2</v>
      </c>
      <c r="E31" s="31" t="s">
        <v>913</v>
      </c>
      <c r="F31" s="31" t="s">
        <v>913</v>
      </c>
      <c r="G31" s="31" t="s">
        <v>913</v>
      </c>
      <c r="H31" s="31" t="s">
        <v>116</v>
      </c>
      <c r="I31" s="31" t="s">
        <v>913</v>
      </c>
      <c r="J31" s="31">
        <v>0</v>
      </c>
      <c r="K31" s="31">
        <v>0</v>
      </c>
      <c r="L31" s="31" t="s">
        <v>913</v>
      </c>
      <c r="M31" s="31" t="s">
        <v>913</v>
      </c>
      <c r="N31" s="31" t="s">
        <v>861</v>
      </c>
    </row>
    <row r="32" spans="1:14">
      <c r="A32" s="31" t="s">
        <v>117</v>
      </c>
      <c r="B32" s="31" t="s">
        <v>913</v>
      </c>
      <c r="C32" s="31" t="s">
        <v>913</v>
      </c>
      <c r="D32" s="31">
        <v>7.0000000000000007E-2</v>
      </c>
      <c r="E32" s="31">
        <v>7.0000000000000007E-2</v>
      </c>
      <c r="F32" s="31">
        <v>0.15</v>
      </c>
      <c r="G32" s="31" t="s">
        <v>913</v>
      </c>
      <c r="H32" s="31" t="s">
        <v>117</v>
      </c>
      <c r="I32" s="31"/>
      <c r="J32" s="31" t="s">
        <v>913</v>
      </c>
      <c r="K32" s="31">
        <v>0</v>
      </c>
      <c r="L32" s="31">
        <v>0</v>
      </c>
      <c r="M32" s="31">
        <v>0</v>
      </c>
      <c r="N32" s="31" t="s">
        <v>861</v>
      </c>
    </row>
    <row r="33" spans="1:14">
      <c r="A33" s="31" t="s">
        <v>118</v>
      </c>
      <c r="B33" s="31" t="s">
        <v>913</v>
      </c>
      <c r="C33" s="31" t="s">
        <v>913</v>
      </c>
      <c r="D33" s="31" t="s">
        <v>913</v>
      </c>
      <c r="E33" s="31" t="s">
        <v>913</v>
      </c>
      <c r="F33" s="31">
        <v>0.15</v>
      </c>
      <c r="G33" s="31" t="s">
        <v>913</v>
      </c>
      <c r="H33" s="31" t="s">
        <v>118</v>
      </c>
      <c r="I33" s="31" t="s">
        <v>913</v>
      </c>
      <c r="J33" s="31" t="s">
        <v>913</v>
      </c>
      <c r="K33" s="31" t="s">
        <v>913</v>
      </c>
      <c r="L33" s="31" t="s">
        <v>913</v>
      </c>
      <c r="M33" s="31">
        <v>0</v>
      </c>
      <c r="N33" s="31" t="s">
        <v>861</v>
      </c>
    </row>
    <row r="34" spans="1:14">
      <c r="A34" s="31" t="s">
        <v>119</v>
      </c>
      <c r="B34" s="31">
        <v>7.0000000000000007E-2</v>
      </c>
      <c r="C34" s="31">
        <v>7.0000000000000007E-2</v>
      </c>
      <c r="D34" s="31" t="s">
        <v>913</v>
      </c>
      <c r="E34" s="31" t="s">
        <v>913</v>
      </c>
      <c r="F34" s="31" t="s">
        <v>913</v>
      </c>
      <c r="G34" s="31" t="s">
        <v>913</v>
      </c>
      <c r="H34" s="31" t="s">
        <v>119</v>
      </c>
      <c r="I34" s="31">
        <v>0</v>
      </c>
      <c r="J34" s="31">
        <v>0</v>
      </c>
      <c r="K34" s="31" t="s">
        <v>913</v>
      </c>
      <c r="L34" s="31" t="s">
        <v>913</v>
      </c>
      <c r="M34" s="31" t="s">
        <v>913</v>
      </c>
      <c r="N34" s="31" t="s">
        <v>884</v>
      </c>
    </row>
    <row r="35" spans="1:14">
      <c r="A35" s="31" t="s">
        <v>120</v>
      </c>
      <c r="B35" s="31" t="s">
        <v>913</v>
      </c>
      <c r="C35" s="31">
        <v>7.0000000000000007E-2</v>
      </c>
      <c r="D35" s="31">
        <v>0.125</v>
      </c>
      <c r="E35" s="31" t="s">
        <v>913</v>
      </c>
      <c r="F35" s="31" t="s">
        <v>913</v>
      </c>
      <c r="G35" s="31" t="s">
        <v>913</v>
      </c>
      <c r="H35" s="31" t="s">
        <v>120</v>
      </c>
      <c r="I35" s="31" t="s">
        <v>913</v>
      </c>
      <c r="J35" s="31">
        <v>0</v>
      </c>
      <c r="K35" s="31">
        <v>0</v>
      </c>
      <c r="L35" s="31" t="s">
        <v>913</v>
      </c>
      <c r="M35" s="31" t="s">
        <v>913</v>
      </c>
      <c r="N35" s="31" t="s">
        <v>884</v>
      </c>
    </row>
    <row r="36" spans="1:14">
      <c r="A36" s="31" t="s">
        <v>121</v>
      </c>
      <c r="B36" s="31" t="s">
        <v>913</v>
      </c>
      <c r="C36" s="31" t="s">
        <v>913</v>
      </c>
      <c r="D36" s="31">
        <v>0.125</v>
      </c>
      <c r="E36" s="31">
        <v>0.125</v>
      </c>
      <c r="F36" s="31">
        <v>7.4999999999999997E-2</v>
      </c>
      <c r="G36" s="31" t="s">
        <v>913</v>
      </c>
      <c r="H36" s="31" t="s">
        <v>121</v>
      </c>
      <c r="I36" s="31" t="s">
        <v>913</v>
      </c>
      <c r="J36" s="31" t="s">
        <v>913</v>
      </c>
      <c r="K36" s="31">
        <v>0</v>
      </c>
      <c r="L36" s="31">
        <v>0</v>
      </c>
      <c r="M36" s="31">
        <v>0</v>
      </c>
      <c r="N36" s="31" t="s">
        <v>884</v>
      </c>
    </row>
    <row r="37" spans="1:14">
      <c r="A37" s="31" t="s">
        <v>122</v>
      </c>
      <c r="B37" s="31" t="s">
        <v>913</v>
      </c>
      <c r="C37" s="31" t="s">
        <v>913</v>
      </c>
      <c r="D37" s="31" t="s">
        <v>913</v>
      </c>
      <c r="E37" s="31" t="s">
        <v>913</v>
      </c>
      <c r="F37" s="31">
        <v>7.4999999999999997E-2</v>
      </c>
      <c r="G37" s="31" t="s">
        <v>913</v>
      </c>
      <c r="H37" s="31" t="s">
        <v>122</v>
      </c>
      <c r="I37" s="31" t="s">
        <v>913</v>
      </c>
      <c r="J37" s="31" t="s">
        <v>913</v>
      </c>
      <c r="K37" s="31" t="s">
        <v>913</v>
      </c>
      <c r="L37" s="31" t="s">
        <v>913</v>
      </c>
      <c r="M37" s="31">
        <v>0</v>
      </c>
      <c r="N37" s="31" t="s">
        <v>884</v>
      </c>
    </row>
    <row r="38" spans="1:14">
      <c r="A38" s="31" t="s">
        <v>123</v>
      </c>
      <c r="B38" s="31">
        <v>0.14000000000000001</v>
      </c>
      <c r="C38" s="31">
        <v>0.14000000000000001</v>
      </c>
      <c r="D38" s="31" t="s">
        <v>913</v>
      </c>
      <c r="E38" s="31" t="s">
        <v>913</v>
      </c>
      <c r="F38" s="31" t="s">
        <v>913</v>
      </c>
      <c r="G38" s="31" t="s">
        <v>913</v>
      </c>
      <c r="H38" s="31" t="s">
        <v>123</v>
      </c>
      <c r="I38" s="31">
        <v>0</v>
      </c>
      <c r="J38" s="31">
        <v>0</v>
      </c>
      <c r="K38" s="31" t="s">
        <v>913</v>
      </c>
      <c r="L38" s="31" t="s">
        <v>913</v>
      </c>
      <c r="M38" s="31" t="s">
        <v>913</v>
      </c>
      <c r="N38" s="31" t="s">
        <v>884</v>
      </c>
    </row>
    <row r="39" spans="1:14">
      <c r="A39" s="31" t="s">
        <v>124</v>
      </c>
      <c r="B39" s="31" t="s">
        <v>913</v>
      </c>
      <c r="C39" s="31">
        <v>0.14000000000000001</v>
      </c>
      <c r="D39" s="31">
        <v>0.25</v>
      </c>
      <c r="E39" s="31" t="s">
        <v>913</v>
      </c>
      <c r="F39" s="31" t="s">
        <v>913</v>
      </c>
      <c r="G39" s="31" t="s">
        <v>913</v>
      </c>
      <c r="H39" s="31" t="s">
        <v>124</v>
      </c>
      <c r="I39" s="31" t="s">
        <v>913</v>
      </c>
      <c r="J39" s="31">
        <v>0</v>
      </c>
      <c r="K39" s="31">
        <v>0</v>
      </c>
      <c r="L39" s="31" t="s">
        <v>913</v>
      </c>
      <c r="M39" s="31" t="s">
        <v>913</v>
      </c>
      <c r="N39" s="31" t="s">
        <v>884</v>
      </c>
    </row>
    <row r="40" spans="1:14">
      <c r="A40" s="31" t="s">
        <v>125</v>
      </c>
      <c r="B40" s="31" t="s">
        <v>913</v>
      </c>
      <c r="C40" s="31" t="s">
        <v>913</v>
      </c>
      <c r="D40" s="31">
        <v>0.25</v>
      </c>
      <c r="E40" s="31">
        <v>0.25</v>
      </c>
      <c r="F40" s="31">
        <v>0.15</v>
      </c>
      <c r="G40" s="31" t="s">
        <v>913</v>
      </c>
      <c r="H40" s="31" t="s">
        <v>125</v>
      </c>
      <c r="I40" s="31" t="s">
        <v>913</v>
      </c>
      <c r="J40" s="31" t="s">
        <v>913</v>
      </c>
      <c r="K40" s="31">
        <v>0</v>
      </c>
      <c r="L40" s="31">
        <v>0</v>
      </c>
      <c r="M40" s="31">
        <v>0</v>
      </c>
      <c r="N40" s="31" t="s">
        <v>884</v>
      </c>
    </row>
    <row r="41" spans="1:14">
      <c r="A41" s="31" t="s">
        <v>126</v>
      </c>
      <c r="B41" s="31" t="s">
        <v>913</v>
      </c>
      <c r="C41" s="31" t="s">
        <v>913</v>
      </c>
      <c r="D41" s="31" t="s">
        <v>913</v>
      </c>
      <c r="E41" s="31" t="s">
        <v>913</v>
      </c>
      <c r="F41" s="31">
        <v>0.15</v>
      </c>
      <c r="G41" s="31" t="s">
        <v>913</v>
      </c>
      <c r="H41" s="31" t="s">
        <v>126</v>
      </c>
      <c r="I41" s="31" t="s">
        <v>913</v>
      </c>
      <c r="J41" s="31" t="s">
        <v>913</v>
      </c>
      <c r="K41" s="31" t="s">
        <v>913</v>
      </c>
      <c r="L41" s="31" t="s">
        <v>913</v>
      </c>
      <c r="M41" s="31">
        <v>0</v>
      </c>
      <c r="N41" s="31" t="s">
        <v>884</v>
      </c>
    </row>
    <row r="42" spans="1:14">
      <c r="A42" s="31" t="s">
        <v>127</v>
      </c>
      <c r="B42" s="31">
        <v>0.14000000000000001</v>
      </c>
      <c r="C42" s="31">
        <v>0.14000000000000001</v>
      </c>
      <c r="D42" s="31" t="s">
        <v>913</v>
      </c>
      <c r="E42" s="31" t="s">
        <v>913</v>
      </c>
      <c r="F42" s="31" t="s">
        <v>913</v>
      </c>
      <c r="G42" s="31" t="s">
        <v>913</v>
      </c>
      <c r="H42" s="31" t="s">
        <v>127</v>
      </c>
      <c r="I42" s="31">
        <v>1.2999999999999999E-2</v>
      </c>
      <c r="J42" s="31">
        <v>1.2999999999999999E-2</v>
      </c>
      <c r="K42" s="31" t="s">
        <v>913</v>
      </c>
      <c r="L42" s="31" t="s">
        <v>913</v>
      </c>
      <c r="M42" s="31" t="s">
        <v>913</v>
      </c>
      <c r="N42" s="31" t="s">
        <v>880</v>
      </c>
    </row>
    <row r="43" spans="1:14">
      <c r="A43" s="31" t="s">
        <v>128</v>
      </c>
      <c r="B43" s="31">
        <v>0.14000000000000001</v>
      </c>
      <c r="C43" s="31">
        <v>0.14000000000000001</v>
      </c>
      <c r="D43" s="31" t="s">
        <v>913</v>
      </c>
      <c r="E43" s="31" t="s">
        <v>913</v>
      </c>
      <c r="F43" s="31" t="s">
        <v>913</v>
      </c>
      <c r="G43" s="31" t="s">
        <v>913</v>
      </c>
      <c r="H43" s="31" t="s">
        <v>128</v>
      </c>
      <c r="I43" s="31">
        <v>1.2999999999999999E-2</v>
      </c>
      <c r="J43" s="31">
        <v>1.2999999999999999E-2</v>
      </c>
      <c r="K43" s="31" t="s">
        <v>913</v>
      </c>
      <c r="L43" s="31" t="s">
        <v>913</v>
      </c>
      <c r="M43" s="31" t="s">
        <v>913</v>
      </c>
      <c r="N43" s="31" t="s">
        <v>880</v>
      </c>
    </row>
    <row r="44" spans="1:14">
      <c r="A44" s="31" t="s">
        <v>129</v>
      </c>
      <c r="B44" s="31" t="s">
        <v>913</v>
      </c>
      <c r="C44" s="31">
        <v>0.14000000000000001</v>
      </c>
      <c r="D44" s="31">
        <v>0.25</v>
      </c>
      <c r="E44" s="31" t="s">
        <v>913</v>
      </c>
      <c r="F44" s="31" t="s">
        <v>913</v>
      </c>
      <c r="G44" s="31" t="s">
        <v>913</v>
      </c>
      <c r="H44" s="31" t="s">
        <v>129</v>
      </c>
      <c r="I44" s="31" t="s">
        <v>913</v>
      </c>
      <c r="J44" s="31">
        <v>1.2999999999999999E-2</v>
      </c>
      <c r="K44" s="31">
        <v>1.4999999999999999E-2</v>
      </c>
      <c r="L44" s="31" t="s">
        <v>913</v>
      </c>
      <c r="M44" s="31" t="s">
        <v>913</v>
      </c>
      <c r="N44" s="31" t="s">
        <v>880</v>
      </c>
    </row>
    <row r="45" spans="1:14">
      <c r="A45" s="31" t="s">
        <v>130</v>
      </c>
      <c r="B45" s="31" t="s">
        <v>913</v>
      </c>
      <c r="C45" s="31" t="s">
        <v>913</v>
      </c>
      <c r="D45" s="31">
        <v>0.25</v>
      </c>
      <c r="E45" s="31">
        <v>0.25</v>
      </c>
      <c r="F45" s="31">
        <v>0.15</v>
      </c>
      <c r="G45" s="31" t="s">
        <v>913</v>
      </c>
      <c r="H45" s="31" t="s">
        <v>130</v>
      </c>
      <c r="I45" s="31" t="s">
        <v>913</v>
      </c>
      <c r="J45" s="31" t="s">
        <v>913</v>
      </c>
      <c r="K45" s="31">
        <v>1.4999999999999999E-2</v>
      </c>
      <c r="L45" s="31">
        <v>1.4999999999999999E-2</v>
      </c>
      <c r="M45" s="31">
        <v>3.0000000000000001E-3</v>
      </c>
      <c r="N45" s="31" t="s">
        <v>880</v>
      </c>
    </row>
    <row r="46" spans="1:14">
      <c r="A46" s="31" t="s">
        <v>131</v>
      </c>
      <c r="B46" s="31" t="s">
        <v>913</v>
      </c>
      <c r="C46" s="31" t="s">
        <v>913</v>
      </c>
      <c r="D46" s="31" t="s">
        <v>913</v>
      </c>
      <c r="E46" s="31" t="s">
        <v>913</v>
      </c>
      <c r="F46" s="31">
        <v>0.15</v>
      </c>
      <c r="G46" s="31" t="s">
        <v>913</v>
      </c>
      <c r="H46" s="31" t="s">
        <v>131</v>
      </c>
      <c r="I46" s="31" t="s">
        <v>913</v>
      </c>
      <c r="J46" s="31" t="s">
        <v>913</v>
      </c>
      <c r="K46" s="31" t="s">
        <v>913</v>
      </c>
      <c r="L46" s="31" t="s">
        <v>913</v>
      </c>
      <c r="M46" s="31">
        <v>3.0000000000000001E-3</v>
      </c>
      <c r="N46" s="31" t="s">
        <v>880</v>
      </c>
    </row>
    <row r="47" spans="1:14">
      <c r="A47" s="31" t="s">
        <v>132</v>
      </c>
      <c r="B47" s="31">
        <v>0.14000000000000001</v>
      </c>
      <c r="C47" s="31">
        <v>0.14000000000000001</v>
      </c>
      <c r="D47" s="31" t="s">
        <v>913</v>
      </c>
      <c r="E47" s="31" t="s">
        <v>913</v>
      </c>
      <c r="F47" s="31" t="s">
        <v>913</v>
      </c>
      <c r="G47" s="31" t="s">
        <v>913</v>
      </c>
      <c r="H47" s="31" t="s">
        <v>132</v>
      </c>
      <c r="I47" s="31">
        <v>1.2999999999999999E-2</v>
      </c>
      <c r="J47" s="31">
        <v>1.2999999999999999E-2</v>
      </c>
      <c r="K47" s="31" t="s">
        <v>913</v>
      </c>
      <c r="L47" s="31" t="s">
        <v>913</v>
      </c>
      <c r="M47" s="31" t="s">
        <v>913</v>
      </c>
      <c r="N47" s="31" t="s">
        <v>876</v>
      </c>
    </row>
    <row r="48" spans="1:14">
      <c r="A48" s="31" t="s">
        <v>133</v>
      </c>
      <c r="B48" s="31">
        <v>0.14000000000000001</v>
      </c>
      <c r="C48" s="31">
        <v>0.14000000000000001</v>
      </c>
      <c r="D48" s="31" t="s">
        <v>913</v>
      </c>
      <c r="E48" s="31" t="s">
        <v>913</v>
      </c>
      <c r="F48" s="31" t="s">
        <v>913</v>
      </c>
      <c r="G48" s="31" t="s">
        <v>913</v>
      </c>
      <c r="H48" s="31" t="s">
        <v>133</v>
      </c>
      <c r="I48" s="31">
        <v>1.2999999999999999E-2</v>
      </c>
      <c r="J48" s="31">
        <v>1.2999999999999999E-2</v>
      </c>
      <c r="K48" s="31" t="s">
        <v>913</v>
      </c>
      <c r="L48" s="31" t="s">
        <v>913</v>
      </c>
      <c r="M48" s="31" t="s">
        <v>913</v>
      </c>
      <c r="N48" s="31" t="s">
        <v>876</v>
      </c>
    </row>
    <row r="49" spans="1:14">
      <c r="A49" s="31" t="s">
        <v>134</v>
      </c>
      <c r="B49" s="31" t="s">
        <v>913</v>
      </c>
      <c r="C49" s="31">
        <v>0.14000000000000001</v>
      </c>
      <c r="D49" s="31">
        <v>0.25</v>
      </c>
      <c r="E49" s="31" t="s">
        <v>913</v>
      </c>
      <c r="F49" s="31" t="s">
        <v>913</v>
      </c>
      <c r="G49" s="31" t="s">
        <v>913</v>
      </c>
      <c r="H49" s="31" t="s">
        <v>134</v>
      </c>
      <c r="I49" s="31" t="s">
        <v>913</v>
      </c>
      <c r="J49" s="31">
        <v>1.2999999999999999E-2</v>
      </c>
      <c r="K49" s="31">
        <v>1.4999999999999999E-2</v>
      </c>
      <c r="L49" s="31" t="s">
        <v>913</v>
      </c>
      <c r="M49" s="31" t="s">
        <v>913</v>
      </c>
      <c r="N49" s="31" t="s">
        <v>876</v>
      </c>
    </row>
    <row r="50" spans="1:14">
      <c r="A50" s="31" t="s">
        <v>135</v>
      </c>
      <c r="B50" s="31" t="s">
        <v>913</v>
      </c>
      <c r="C50" s="31" t="s">
        <v>913</v>
      </c>
      <c r="D50" s="31">
        <v>0.25</v>
      </c>
      <c r="E50" s="31">
        <v>0.25</v>
      </c>
      <c r="F50" s="31">
        <v>0.15</v>
      </c>
      <c r="G50" s="31" t="s">
        <v>913</v>
      </c>
      <c r="H50" s="31" t="s">
        <v>135</v>
      </c>
      <c r="I50" s="31" t="s">
        <v>913</v>
      </c>
      <c r="J50" s="31" t="s">
        <v>913</v>
      </c>
      <c r="K50" s="31">
        <v>1.4999999999999999E-2</v>
      </c>
      <c r="L50" s="31">
        <v>1.4999999999999999E-2</v>
      </c>
      <c r="M50" s="31">
        <v>3.0000000000000001E-3</v>
      </c>
      <c r="N50" s="31" t="s">
        <v>876</v>
      </c>
    </row>
    <row r="51" spans="1:14">
      <c r="A51" s="31" t="s">
        <v>136</v>
      </c>
      <c r="B51" s="31" t="s">
        <v>913</v>
      </c>
      <c r="C51" s="31" t="s">
        <v>913</v>
      </c>
      <c r="D51" s="31" t="s">
        <v>913</v>
      </c>
      <c r="E51" s="31" t="s">
        <v>913</v>
      </c>
      <c r="F51" s="31">
        <v>0.15</v>
      </c>
      <c r="G51" s="31" t="s">
        <v>913</v>
      </c>
      <c r="H51" s="31" t="s">
        <v>136</v>
      </c>
      <c r="I51" s="31" t="s">
        <v>913</v>
      </c>
      <c r="J51" s="31" t="s">
        <v>913</v>
      </c>
      <c r="K51" s="31" t="s">
        <v>913</v>
      </c>
      <c r="L51" s="31" t="s">
        <v>913</v>
      </c>
      <c r="M51" s="31">
        <v>3.0000000000000001E-3</v>
      </c>
      <c r="N51" s="31" t="s">
        <v>876</v>
      </c>
    </row>
    <row r="52" spans="1:14">
      <c r="A52" s="32" t="s">
        <v>137</v>
      </c>
      <c r="B52" s="32">
        <v>2.5000000000000001E-2</v>
      </c>
      <c r="C52" s="32">
        <v>2.5000000000000001E-2</v>
      </c>
      <c r="D52" s="32"/>
      <c r="E52" s="32"/>
      <c r="F52" s="32"/>
      <c r="G52" s="32"/>
      <c r="H52" s="32" t="s">
        <v>137</v>
      </c>
      <c r="I52" s="32">
        <v>0</v>
      </c>
      <c r="J52" s="32">
        <v>0</v>
      </c>
      <c r="K52" s="32"/>
      <c r="L52" s="32"/>
      <c r="M52" s="32"/>
      <c r="N52" s="32" t="s">
        <v>685</v>
      </c>
    </row>
    <row r="53" spans="1:14">
      <c r="A53" s="32" t="s">
        <v>138</v>
      </c>
      <c r="B53" s="32">
        <v>7.0000000000000007E-2</v>
      </c>
      <c r="C53" s="32">
        <v>7.0000000000000007E-2</v>
      </c>
      <c r="D53" s="32"/>
      <c r="E53" s="32"/>
      <c r="F53" s="32"/>
      <c r="G53" s="32"/>
      <c r="H53" s="32" t="s">
        <v>138</v>
      </c>
      <c r="I53" s="32">
        <v>6.4999999999999997E-3</v>
      </c>
      <c r="J53" s="32">
        <v>6.4999999999999997E-3</v>
      </c>
      <c r="K53" s="32"/>
      <c r="L53" s="32"/>
      <c r="M53" s="32"/>
      <c r="N53" s="32" t="s">
        <v>685</v>
      </c>
    </row>
    <row r="54" spans="1:14">
      <c r="A54" s="32" t="s">
        <v>139</v>
      </c>
      <c r="B54" s="32">
        <v>7.0000000000000007E-2</v>
      </c>
      <c r="C54" s="32">
        <v>7.0000000000000007E-2</v>
      </c>
      <c r="D54" s="32"/>
      <c r="E54" s="32"/>
      <c r="F54" s="32"/>
      <c r="G54" s="32"/>
      <c r="H54" s="32" t="s">
        <v>139</v>
      </c>
      <c r="I54" s="32">
        <v>6.4999999999999997E-3</v>
      </c>
      <c r="J54" s="32">
        <v>6.4999999999999997E-3</v>
      </c>
      <c r="K54" s="32"/>
      <c r="L54" s="32"/>
      <c r="M54" s="32"/>
      <c r="N54" s="32" t="s">
        <v>685</v>
      </c>
    </row>
    <row r="55" spans="1:14">
      <c r="A55" s="31" t="s">
        <v>869</v>
      </c>
      <c r="B55" s="31">
        <v>0.6</v>
      </c>
      <c r="C55" s="31" t="s">
        <v>913</v>
      </c>
      <c r="D55" s="31" t="s">
        <v>913</v>
      </c>
      <c r="E55" s="31" t="s">
        <v>913</v>
      </c>
      <c r="F55" s="31" t="s">
        <v>913</v>
      </c>
      <c r="G55" s="31" t="s">
        <v>913</v>
      </c>
      <c r="H55" s="31" t="s">
        <v>869</v>
      </c>
      <c r="I55" s="31">
        <v>0</v>
      </c>
      <c r="J55" s="31" t="s">
        <v>913</v>
      </c>
      <c r="K55" s="31" t="s">
        <v>913</v>
      </c>
      <c r="L55" s="31" t="s">
        <v>913</v>
      </c>
      <c r="M55" s="31" t="s">
        <v>913</v>
      </c>
      <c r="N55" s="31" t="s">
        <v>741</v>
      </c>
    </row>
    <row r="56" spans="1:14">
      <c r="A56" s="31" t="s">
        <v>140</v>
      </c>
      <c r="B56" s="31">
        <v>7.4999999999999997E-2</v>
      </c>
      <c r="C56" s="31">
        <v>7.4999999999999997E-2</v>
      </c>
      <c r="D56" s="31" t="s">
        <v>913</v>
      </c>
      <c r="E56" s="31" t="s">
        <v>913</v>
      </c>
      <c r="F56" s="31" t="s">
        <v>913</v>
      </c>
      <c r="G56" s="31" t="s">
        <v>913</v>
      </c>
      <c r="H56" s="31" t="s">
        <v>140</v>
      </c>
      <c r="I56" s="31">
        <v>0</v>
      </c>
      <c r="J56" s="31">
        <v>0</v>
      </c>
      <c r="K56" s="31" t="s">
        <v>913</v>
      </c>
      <c r="L56" s="31" t="s">
        <v>913</v>
      </c>
      <c r="M56" s="31" t="s">
        <v>913</v>
      </c>
      <c r="N56" s="31" t="s">
        <v>880</v>
      </c>
    </row>
    <row r="57" spans="1:14">
      <c r="A57" s="31" t="s">
        <v>141</v>
      </c>
      <c r="B57" s="31" t="s">
        <v>913</v>
      </c>
      <c r="C57" s="31">
        <v>7.4999999999999997E-2</v>
      </c>
      <c r="D57" s="31">
        <v>0.105</v>
      </c>
      <c r="E57" s="31" t="s">
        <v>913</v>
      </c>
      <c r="F57" s="31" t="s">
        <v>913</v>
      </c>
      <c r="G57" s="31" t="s">
        <v>913</v>
      </c>
      <c r="H57" s="31" t="s">
        <v>141</v>
      </c>
      <c r="I57" s="31" t="s">
        <v>913</v>
      </c>
      <c r="J57" s="31">
        <v>0</v>
      </c>
      <c r="K57" s="31">
        <v>0</v>
      </c>
      <c r="L57" s="31" t="s">
        <v>913</v>
      </c>
      <c r="M57" s="31" t="s">
        <v>913</v>
      </c>
      <c r="N57" s="31" t="s">
        <v>880</v>
      </c>
    </row>
    <row r="58" spans="1:14">
      <c r="A58" s="31" t="s">
        <v>142</v>
      </c>
      <c r="B58" s="31" t="s">
        <v>913</v>
      </c>
      <c r="C58" s="31" t="s">
        <v>913</v>
      </c>
      <c r="D58" s="31">
        <v>0.105</v>
      </c>
      <c r="E58" s="31">
        <v>0.105</v>
      </c>
      <c r="F58" s="31">
        <v>7.4999999999999997E-2</v>
      </c>
      <c r="G58" s="31" t="s">
        <v>913</v>
      </c>
      <c r="H58" s="31" t="s">
        <v>142</v>
      </c>
      <c r="I58" s="31" t="s">
        <v>913</v>
      </c>
      <c r="J58" s="31" t="s">
        <v>913</v>
      </c>
      <c r="K58" s="31">
        <v>0</v>
      </c>
      <c r="L58" s="31">
        <v>0</v>
      </c>
      <c r="M58" s="31">
        <v>0</v>
      </c>
      <c r="N58" s="31" t="s">
        <v>880</v>
      </c>
    </row>
    <row r="59" spans="1:14">
      <c r="A59" s="31" t="s">
        <v>143</v>
      </c>
      <c r="B59" s="31" t="s">
        <v>913</v>
      </c>
      <c r="C59" s="31" t="s">
        <v>913</v>
      </c>
      <c r="D59" s="31" t="s">
        <v>913</v>
      </c>
      <c r="E59" s="31" t="s">
        <v>913</v>
      </c>
      <c r="F59" s="31">
        <v>7.4999999999999997E-2</v>
      </c>
      <c r="G59" s="31" t="s">
        <v>913</v>
      </c>
      <c r="H59" s="31" t="s">
        <v>143</v>
      </c>
      <c r="I59" s="31" t="s">
        <v>913</v>
      </c>
      <c r="J59" s="31" t="s">
        <v>913</v>
      </c>
      <c r="K59" s="31" t="s">
        <v>913</v>
      </c>
      <c r="L59" s="31" t="s">
        <v>913</v>
      </c>
      <c r="M59" s="31">
        <v>0</v>
      </c>
      <c r="N59" s="31" t="s">
        <v>880</v>
      </c>
    </row>
    <row r="60" spans="1:14">
      <c r="A60" s="31" t="s">
        <v>144</v>
      </c>
      <c r="B60" s="31">
        <v>3.7499999999999999E-2</v>
      </c>
      <c r="C60" s="31">
        <v>3.7499999999999999E-2</v>
      </c>
      <c r="D60" s="31" t="s">
        <v>913</v>
      </c>
      <c r="E60" s="31" t="s">
        <v>913</v>
      </c>
      <c r="F60" s="31" t="s">
        <v>913</v>
      </c>
      <c r="G60" s="31" t="s">
        <v>913</v>
      </c>
      <c r="H60" s="31" t="s">
        <v>144</v>
      </c>
      <c r="I60" s="31">
        <v>0</v>
      </c>
      <c r="J60" s="31">
        <v>0</v>
      </c>
      <c r="K60" s="31" t="s">
        <v>913</v>
      </c>
      <c r="L60" s="31" t="s">
        <v>913</v>
      </c>
      <c r="M60" s="31" t="s">
        <v>913</v>
      </c>
      <c r="N60" s="31" t="s">
        <v>741</v>
      </c>
    </row>
    <row r="61" spans="1:14">
      <c r="A61" s="31" t="s">
        <v>145</v>
      </c>
      <c r="B61" s="31" t="s">
        <v>913</v>
      </c>
      <c r="C61" s="31">
        <v>3.7499999999999999E-2</v>
      </c>
      <c r="D61" s="31">
        <v>5.2499999999999998E-2</v>
      </c>
      <c r="E61" s="31" t="s">
        <v>913</v>
      </c>
      <c r="F61" s="31" t="s">
        <v>913</v>
      </c>
      <c r="G61" s="31" t="s">
        <v>913</v>
      </c>
      <c r="H61" s="31" t="s">
        <v>145</v>
      </c>
      <c r="I61" s="31" t="s">
        <v>913</v>
      </c>
      <c r="J61" s="31">
        <v>0</v>
      </c>
      <c r="K61" s="31">
        <v>0</v>
      </c>
      <c r="L61" s="31" t="s">
        <v>913</v>
      </c>
      <c r="M61" s="31" t="s">
        <v>913</v>
      </c>
      <c r="N61" s="31" t="s">
        <v>741</v>
      </c>
    </row>
    <row r="62" spans="1:14">
      <c r="A62" s="31" t="s">
        <v>146</v>
      </c>
      <c r="B62" s="31" t="s">
        <v>913</v>
      </c>
      <c r="C62" s="31" t="s">
        <v>913</v>
      </c>
      <c r="D62" s="31">
        <v>5.2499999999999998E-2</v>
      </c>
      <c r="E62" s="31">
        <v>5.2499999999999998E-2</v>
      </c>
      <c r="F62" s="31">
        <v>3.7499999999999999E-2</v>
      </c>
      <c r="G62" s="31" t="s">
        <v>913</v>
      </c>
      <c r="H62" s="31" t="s">
        <v>146</v>
      </c>
      <c r="I62" s="31" t="s">
        <v>913</v>
      </c>
      <c r="J62" s="31" t="s">
        <v>913</v>
      </c>
      <c r="K62" s="31">
        <v>0</v>
      </c>
      <c r="L62" s="31">
        <v>0</v>
      </c>
      <c r="M62" s="31">
        <v>0</v>
      </c>
      <c r="N62" s="31" t="s">
        <v>741</v>
      </c>
    </row>
    <row r="63" spans="1:14">
      <c r="A63" s="31" t="s">
        <v>147</v>
      </c>
      <c r="B63" s="31" t="s">
        <v>913</v>
      </c>
      <c r="C63" s="31" t="s">
        <v>913</v>
      </c>
      <c r="D63" s="31" t="s">
        <v>913</v>
      </c>
      <c r="E63" s="31" t="s">
        <v>913</v>
      </c>
      <c r="F63" s="31">
        <v>3.7499999999999999E-2</v>
      </c>
      <c r="G63" s="31" t="s">
        <v>913</v>
      </c>
      <c r="H63" s="31" t="s">
        <v>147</v>
      </c>
      <c r="I63" s="31" t="s">
        <v>913</v>
      </c>
      <c r="J63" s="31" t="s">
        <v>913</v>
      </c>
      <c r="K63" s="31" t="s">
        <v>913</v>
      </c>
      <c r="L63" s="31" t="s">
        <v>913</v>
      </c>
      <c r="M63" s="31">
        <v>0</v>
      </c>
      <c r="N63" s="31" t="s">
        <v>741</v>
      </c>
    </row>
    <row r="64" spans="1:14">
      <c r="A64" s="31" t="s">
        <v>148</v>
      </c>
      <c r="B64" s="31">
        <v>0.126</v>
      </c>
      <c r="C64" s="31">
        <v>0.126</v>
      </c>
      <c r="D64" s="31" t="s">
        <v>913</v>
      </c>
      <c r="E64" s="31" t="s">
        <v>913</v>
      </c>
      <c r="F64" s="31" t="s">
        <v>913</v>
      </c>
      <c r="G64" s="31" t="s">
        <v>913</v>
      </c>
      <c r="H64" s="31" t="s">
        <v>148</v>
      </c>
      <c r="I64" s="31">
        <v>9.75E-3</v>
      </c>
      <c r="J64" s="31">
        <v>9.75E-3</v>
      </c>
      <c r="K64" s="31" t="s">
        <v>913</v>
      </c>
      <c r="L64" s="31" t="s">
        <v>913</v>
      </c>
      <c r="M64" s="31" t="s">
        <v>913</v>
      </c>
      <c r="N64" s="31" t="s">
        <v>880</v>
      </c>
    </row>
    <row r="65" spans="1:14">
      <c r="A65" s="31" t="s">
        <v>149</v>
      </c>
      <c r="B65" s="31">
        <v>0.126</v>
      </c>
      <c r="C65" s="31">
        <v>0.126</v>
      </c>
      <c r="D65" s="31" t="s">
        <v>913</v>
      </c>
      <c r="E65" s="31" t="s">
        <v>913</v>
      </c>
      <c r="F65" s="31" t="s">
        <v>913</v>
      </c>
      <c r="G65" s="31" t="s">
        <v>913</v>
      </c>
      <c r="H65" s="31" t="s">
        <v>149</v>
      </c>
      <c r="I65" s="31">
        <v>9.75E-3</v>
      </c>
      <c r="J65" s="31">
        <v>9.75E-3</v>
      </c>
      <c r="K65" s="31" t="s">
        <v>913</v>
      </c>
      <c r="L65" s="31" t="s">
        <v>913</v>
      </c>
      <c r="M65" s="31" t="s">
        <v>913</v>
      </c>
      <c r="N65" s="31" t="s">
        <v>880</v>
      </c>
    </row>
    <row r="66" spans="1:14">
      <c r="A66" s="31" t="s">
        <v>150</v>
      </c>
      <c r="B66" s="31" t="s">
        <v>913</v>
      </c>
      <c r="C66" s="31">
        <v>0.126</v>
      </c>
      <c r="D66" s="31">
        <v>0.22500000000000001</v>
      </c>
      <c r="E66" s="31" t="s">
        <v>913</v>
      </c>
      <c r="F66" s="31" t="s">
        <v>913</v>
      </c>
      <c r="G66" s="31" t="s">
        <v>913</v>
      </c>
      <c r="H66" s="31" t="s">
        <v>150</v>
      </c>
      <c r="I66" s="31" t="s">
        <v>913</v>
      </c>
      <c r="J66" s="31">
        <v>9.75E-3</v>
      </c>
      <c r="K66" s="31">
        <v>1.35E-2</v>
      </c>
      <c r="L66" s="31" t="s">
        <v>913</v>
      </c>
      <c r="M66" s="31" t="s">
        <v>913</v>
      </c>
      <c r="N66" s="31" t="s">
        <v>880</v>
      </c>
    </row>
    <row r="67" spans="1:14">
      <c r="A67" s="31" t="s">
        <v>151</v>
      </c>
      <c r="B67" s="31" t="s">
        <v>913</v>
      </c>
      <c r="C67" s="31" t="s">
        <v>913</v>
      </c>
      <c r="D67" s="31">
        <v>0.22500000000000001</v>
      </c>
      <c r="E67" s="31">
        <v>0.22500000000000001</v>
      </c>
      <c r="F67" s="31">
        <v>0.13500000000000001</v>
      </c>
      <c r="G67" s="31" t="s">
        <v>913</v>
      </c>
      <c r="H67" s="31" t="s">
        <v>151</v>
      </c>
      <c r="I67" s="31" t="s">
        <v>913</v>
      </c>
      <c r="J67" s="31" t="s">
        <v>913</v>
      </c>
      <c r="K67" s="31">
        <v>1.35E-2</v>
      </c>
      <c r="L67" s="31">
        <v>1.35E-2</v>
      </c>
      <c r="M67" s="31">
        <v>2.2499999999999998E-3</v>
      </c>
      <c r="N67" s="31" t="s">
        <v>880</v>
      </c>
    </row>
    <row r="68" spans="1:14">
      <c r="A68" s="31" t="s">
        <v>152</v>
      </c>
      <c r="B68" s="31" t="s">
        <v>913</v>
      </c>
      <c r="C68" s="31" t="s">
        <v>913</v>
      </c>
      <c r="D68" s="31" t="s">
        <v>913</v>
      </c>
      <c r="E68" s="31" t="s">
        <v>913</v>
      </c>
      <c r="F68" s="31">
        <v>0.13500000000000001</v>
      </c>
      <c r="G68" s="31" t="s">
        <v>913</v>
      </c>
      <c r="H68" s="31" t="s">
        <v>152</v>
      </c>
      <c r="I68" s="31" t="s">
        <v>913</v>
      </c>
      <c r="J68" s="31" t="s">
        <v>913</v>
      </c>
      <c r="K68" s="31" t="s">
        <v>913</v>
      </c>
      <c r="L68" s="31" t="s">
        <v>913</v>
      </c>
      <c r="M68" s="31">
        <v>2.2499999999999998E-3</v>
      </c>
      <c r="N68" s="31" t="s">
        <v>880</v>
      </c>
    </row>
    <row r="69" spans="1:14">
      <c r="A69" s="31" t="s">
        <v>153</v>
      </c>
      <c r="B69" s="31">
        <v>0.126</v>
      </c>
      <c r="C69" s="31">
        <v>0.126</v>
      </c>
      <c r="D69" s="31" t="s">
        <v>913</v>
      </c>
      <c r="E69" s="31" t="s">
        <v>913</v>
      </c>
      <c r="F69" s="31" t="s">
        <v>913</v>
      </c>
      <c r="G69" s="31" t="s">
        <v>913</v>
      </c>
      <c r="H69" s="31" t="s">
        <v>153</v>
      </c>
      <c r="I69" s="31">
        <v>9.75E-3</v>
      </c>
      <c r="J69" s="31">
        <v>9.75E-3</v>
      </c>
      <c r="K69" s="31" t="s">
        <v>913</v>
      </c>
      <c r="L69" s="31" t="s">
        <v>913</v>
      </c>
      <c r="M69" s="31" t="s">
        <v>913</v>
      </c>
      <c r="N69" s="31" t="s">
        <v>1560</v>
      </c>
    </row>
    <row r="70" spans="1:14">
      <c r="A70" s="31" t="s">
        <v>154</v>
      </c>
      <c r="B70" s="31">
        <v>0.126</v>
      </c>
      <c r="C70" s="31">
        <v>0.126</v>
      </c>
      <c r="D70" s="31" t="s">
        <v>913</v>
      </c>
      <c r="E70" s="31" t="s">
        <v>913</v>
      </c>
      <c r="F70" s="31" t="s">
        <v>913</v>
      </c>
      <c r="G70" s="31" t="s">
        <v>913</v>
      </c>
      <c r="H70" s="31" t="s">
        <v>154</v>
      </c>
      <c r="I70" s="31">
        <v>9.75E-3</v>
      </c>
      <c r="J70" s="31">
        <v>9.75E-3</v>
      </c>
      <c r="K70" s="31" t="s">
        <v>913</v>
      </c>
      <c r="L70" s="31" t="s">
        <v>913</v>
      </c>
      <c r="M70" s="31" t="s">
        <v>913</v>
      </c>
      <c r="N70" s="31" t="s">
        <v>1560</v>
      </c>
    </row>
    <row r="71" spans="1:14">
      <c r="A71" s="31" t="s">
        <v>155</v>
      </c>
      <c r="B71" s="31" t="s">
        <v>913</v>
      </c>
      <c r="C71" s="31">
        <v>0.126</v>
      </c>
      <c r="D71" s="31">
        <v>0.22500000000000001</v>
      </c>
      <c r="E71" s="31" t="s">
        <v>913</v>
      </c>
      <c r="F71" s="31" t="s">
        <v>913</v>
      </c>
      <c r="G71" s="31" t="s">
        <v>913</v>
      </c>
      <c r="H71" s="31" t="s">
        <v>155</v>
      </c>
      <c r="I71" s="31" t="s">
        <v>913</v>
      </c>
      <c r="J71" s="31">
        <v>9.75E-3</v>
      </c>
      <c r="K71" s="31">
        <v>1.35E-2</v>
      </c>
      <c r="L71" s="31" t="s">
        <v>913</v>
      </c>
      <c r="M71" s="31" t="s">
        <v>913</v>
      </c>
      <c r="N71" s="31" t="s">
        <v>1560</v>
      </c>
    </row>
    <row r="72" spans="1:14">
      <c r="A72" s="31" t="s">
        <v>156</v>
      </c>
      <c r="B72" s="31" t="s">
        <v>913</v>
      </c>
      <c r="C72" s="31" t="s">
        <v>913</v>
      </c>
      <c r="D72" s="31">
        <v>0.22500000000000001</v>
      </c>
      <c r="E72" s="31">
        <v>0.22500000000000001</v>
      </c>
      <c r="F72" s="31">
        <v>0.13500000000000001</v>
      </c>
      <c r="G72" s="31" t="s">
        <v>913</v>
      </c>
      <c r="H72" s="31" t="s">
        <v>156</v>
      </c>
      <c r="I72" s="31" t="s">
        <v>913</v>
      </c>
      <c r="J72" s="31" t="s">
        <v>913</v>
      </c>
      <c r="K72" s="31">
        <v>1.35E-2</v>
      </c>
      <c r="L72" s="31">
        <v>1.35E-2</v>
      </c>
      <c r="M72" s="31">
        <v>2.2499999999999998E-3</v>
      </c>
      <c r="N72" s="31" t="s">
        <v>1560</v>
      </c>
    </row>
    <row r="73" spans="1:14">
      <c r="A73" s="31" t="s">
        <v>157</v>
      </c>
      <c r="B73" s="31" t="s">
        <v>913</v>
      </c>
      <c r="C73" s="31" t="s">
        <v>913</v>
      </c>
      <c r="D73" s="31" t="s">
        <v>913</v>
      </c>
      <c r="E73" s="31" t="s">
        <v>913</v>
      </c>
      <c r="F73" s="31">
        <v>0.13500000000000001</v>
      </c>
      <c r="G73" s="31" t="s">
        <v>913</v>
      </c>
      <c r="H73" s="31" t="s">
        <v>157</v>
      </c>
      <c r="I73" s="31" t="s">
        <v>913</v>
      </c>
      <c r="J73" s="31" t="s">
        <v>913</v>
      </c>
      <c r="K73" s="31" t="s">
        <v>913</v>
      </c>
      <c r="L73" s="31" t="s">
        <v>913</v>
      </c>
      <c r="M73" s="31">
        <v>2.2499999999999998E-3</v>
      </c>
      <c r="N73" s="31" t="s">
        <v>1560</v>
      </c>
    </row>
    <row r="74" spans="1:14">
      <c r="A74" s="31" t="s">
        <v>158</v>
      </c>
      <c r="B74" s="31">
        <v>1.8749999999999999E-2</v>
      </c>
      <c r="C74" s="31">
        <v>1.8749999999999999E-2</v>
      </c>
      <c r="D74" s="31" t="s">
        <v>913</v>
      </c>
      <c r="E74" s="31" t="s">
        <v>913</v>
      </c>
      <c r="F74" s="31" t="s">
        <v>913</v>
      </c>
      <c r="G74" s="31" t="s">
        <v>913</v>
      </c>
      <c r="H74" s="31" t="s">
        <v>158</v>
      </c>
      <c r="I74" s="31">
        <v>0</v>
      </c>
      <c r="J74" s="31">
        <v>0</v>
      </c>
      <c r="K74" s="31" t="s">
        <v>913</v>
      </c>
      <c r="L74" s="31" t="s">
        <v>913</v>
      </c>
      <c r="M74" s="31" t="s">
        <v>913</v>
      </c>
      <c r="N74" s="31" t="s">
        <v>861</v>
      </c>
    </row>
    <row r="75" spans="1:14">
      <c r="A75" s="31" t="s">
        <v>159</v>
      </c>
      <c r="B75" s="31" t="s">
        <v>913</v>
      </c>
      <c r="C75" s="31">
        <v>1.8749999999999999E-2</v>
      </c>
      <c r="D75" s="31">
        <v>2.6249999999999999E-2</v>
      </c>
      <c r="E75" s="31" t="s">
        <v>913</v>
      </c>
      <c r="F75" s="31" t="s">
        <v>913</v>
      </c>
      <c r="G75" s="31" t="s">
        <v>913</v>
      </c>
      <c r="H75" s="31" t="s">
        <v>159</v>
      </c>
      <c r="I75" s="31" t="s">
        <v>913</v>
      </c>
      <c r="J75" s="31">
        <v>0</v>
      </c>
      <c r="K75" s="31">
        <v>0</v>
      </c>
      <c r="L75" s="31" t="s">
        <v>913</v>
      </c>
      <c r="M75" s="31" t="s">
        <v>913</v>
      </c>
      <c r="N75" s="31" t="s">
        <v>861</v>
      </c>
    </row>
    <row r="76" spans="1:14">
      <c r="A76" s="31" t="s">
        <v>160</v>
      </c>
      <c r="B76" s="31" t="s">
        <v>913</v>
      </c>
      <c r="C76" s="31" t="s">
        <v>913</v>
      </c>
      <c r="D76" s="31">
        <v>2.6249999999999999E-2</v>
      </c>
      <c r="E76" s="31">
        <v>2.6249999999999999E-2</v>
      </c>
      <c r="F76" s="31">
        <v>5.6250000000000001E-2</v>
      </c>
      <c r="G76" s="31" t="s">
        <v>913</v>
      </c>
      <c r="H76" s="31" t="s">
        <v>160</v>
      </c>
      <c r="I76" s="31" t="s">
        <v>913</v>
      </c>
      <c r="J76" s="31" t="s">
        <v>913</v>
      </c>
      <c r="K76" s="31">
        <v>0</v>
      </c>
      <c r="L76" s="31">
        <v>0</v>
      </c>
      <c r="M76" s="31">
        <v>0</v>
      </c>
      <c r="N76" s="31" t="s">
        <v>861</v>
      </c>
    </row>
    <row r="77" spans="1:14">
      <c r="A77" s="31" t="s">
        <v>161</v>
      </c>
      <c r="B77" s="31" t="s">
        <v>913</v>
      </c>
      <c r="C77" s="31" t="s">
        <v>913</v>
      </c>
      <c r="D77" s="31" t="s">
        <v>913</v>
      </c>
      <c r="E77" s="31" t="s">
        <v>913</v>
      </c>
      <c r="F77" s="31">
        <v>5.6250000000000001E-2</v>
      </c>
      <c r="G77" s="31" t="s">
        <v>913</v>
      </c>
      <c r="H77" s="31" t="s">
        <v>161</v>
      </c>
      <c r="I77" s="31" t="s">
        <v>913</v>
      </c>
      <c r="J77" s="31" t="s">
        <v>913</v>
      </c>
      <c r="K77" s="31" t="s">
        <v>913</v>
      </c>
      <c r="L77" s="31" t="s">
        <v>913</v>
      </c>
      <c r="M77" s="31">
        <v>0</v>
      </c>
      <c r="N77" s="31" t="s">
        <v>861</v>
      </c>
    </row>
    <row r="78" spans="1:14">
      <c r="A78" s="31" t="s">
        <v>162</v>
      </c>
      <c r="B78" s="31">
        <v>1.8749999999999999E-2</v>
      </c>
      <c r="C78" s="31">
        <v>1.8749999999999999E-2</v>
      </c>
      <c r="D78" s="31" t="s">
        <v>913</v>
      </c>
      <c r="E78" s="31" t="s">
        <v>913</v>
      </c>
      <c r="F78" s="31" t="s">
        <v>913</v>
      </c>
      <c r="G78" s="31" t="s">
        <v>913</v>
      </c>
      <c r="H78" s="31" t="s">
        <v>162</v>
      </c>
      <c r="I78" s="31">
        <v>0</v>
      </c>
      <c r="J78" s="31">
        <v>0</v>
      </c>
      <c r="K78" s="31" t="s">
        <v>913</v>
      </c>
      <c r="L78" s="31" t="s">
        <v>913</v>
      </c>
      <c r="M78" s="31" t="s">
        <v>913</v>
      </c>
      <c r="N78" s="31" t="s">
        <v>861</v>
      </c>
    </row>
    <row r="79" spans="1:14">
      <c r="A79" s="31" t="s">
        <v>163</v>
      </c>
      <c r="B79" s="31" t="s">
        <v>913</v>
      </c>
      <c r="C79" s="31">
        <v>1.8749999999999999E-2</v>
      </c>
      <c r="D79" s="31">
        <v>2.6249999999999999E-2</v>
      </c>
      <c r="E79" s="31" t="s">
        <v>913</v>
      </c>
      <c r="F79" s="31" t="s">
        <v>913</v>
      </c>
      <c r="G79" s="31" t="s">
        <v>913</v>
      </c>
      <c r="H79" s="31" t="s">
        <v>163</v>
      </c>
      <c r="I79" s="31" t="s">
        <v>913</v>
      </c>
      <c r="J79" s="31">
        <v>0</v>
      </c>
      <c r="K79" s="31">
        <v>0</v>
      </c>
      <c r="L79" s="31" t="s">
        <v>913</v>
      </c>
      <c r="M79" s="31" t="s">
        <v>913</v>
      </c>
      <c r="N79" s="31" t="s">
        <v>861</v>
      </c>
    </row>
    <row r="80" spans="1:14">
      <c r="A80" s="31" t="s">
        <v>164</v>
      </c>
      <c r="B80" s="31" t="s">
        <v>913</v>
      </c>
      <c r="C80" s="31" t="s">
        <v>913</v>
      </c>
      <c r="D80" s="31">
        <v>2.6249999999999999E-2</v>
      </c>
      <c r="E80" s="31">
        <v>2.6249999999999999E-2</v>
      </c>
      <c r="F80" s="31">
        <v>5.6250000000000001E-2</v>
      </c>
      <c r="G80" s="31" t="s">
        <v>913</v>
      </c>
      <c r="H80" s="31" t="s">
        <v>164</v>
      </c>
      <c r="I80" s="31" t="s">
        <v>913</v>
      </c>
      <c r="J80" s="31" t="s">
        <v>913</v>
      </c>
      <c r="K80" s="31">
        <v>0</v>
      </c>
      <c r="L80" s="31">
        <v>0</v>
      </c>
      <c r="M80" s="31">
        <v>0</v>
      </c>
      <c r="N80" s="31" t="s">
        <v>861</v>
      </c>
    </row>
    <row r="81" spans="1:14">
      <c r="A81" s="31" t="s">
        <v>165</v>
      </c>
      <c r="B81" s="31" t="s">
        <v>913</v>
      </c>
      <c r="C81" s="31" t="s">
        <v>913</v>
      </c>
      <c r="D81" s="31" t="s">
        <v>913</v>
      </c>
      <c r="E81" s="31" t="s">
        <v>913</v>
      </c>
      <c r="F81" s="31">
        <v>5.6250000000000001E-2</v>
      </c>
      <c r="G81" s="31" t="s">
        <v>913</v>
      </c>
      <c r="H81" s="31" t="s">
        <v>165</v>
      </c>
      <c r="I81" s="31" t="s">
        <v>913</v>
      </c>
      <c r="J81" s="31" t="s">
        <v>913</v>
      </c>
      <c r="K81" s="31" t="s">
        <v>913</v>
      </c>
      <c r="L81" s="31" t="s">
        <v>913</v>
      </c>
      <c r="M81" s="31">
        <v>0</v>
      </c>
      <c r="N81" s="31" t="s">
        <v>861</v>
      </c>
    </row>
    <row r="82" spans="1:14">
      <c r="A82" s="31" t="s">
        <v>166</v>
      </c>
      <c r="B82" s="31">
        <v>0.105</v>
      </c>
      <c r="C82" s="31">
        <v>0.105</v>
      </c>
      <c r="D82" s="31" t="s">
        <v>913</v>
      </c>
      <c r="E82" s="31" t="s">
        <v>913</v>
      </c>
      <c r="F82" s="31" t="s">
        <v>913</v>
      </c>
      <c r="G82" s="31" t="s">
        <v>913</v>
      </c>
      <c r="H82" s="31" t="s">
        <v>166</v>
      </c>
      <c r="I82" s="31">
        <v>0</v>
      </c>
      <c r="J82" s="31">
        <v>0</v>
      </c>
      <c r="K82" s="31" t="s">
        <v>913</v>
      </c>
      <c r="L82" s="31" t="s">
        <v>913</v>
      </c>
      <c r="M82" s="31" t="s">
        <v>913</v>
      </c>
      <c r="N82" s="31" t="s">
        <v>884</v>
      </c>
    </row>
    <row r="83" spans="1:14">
      <c r="A83" s="31" t="s">
        <v>167</v>
      </c>
      <c r="B83" s="31" t="s">
        <v>913</v>
      </c>
      <c r="C83" s="31">
        <v>0.105</v>
      </c>
      <c r="D83" s="31">
        <v>0.1875</v>
      </c>
      <c r="E83" s="31" t="s">
        <v>913</v>
      </c>
      <c r="F83" s="31" t="s">
        <v>913</v>
      </c>
      <c r="G83" s="31" t="s">
        <v>913</v>
      </c>
      <c r="H83" s="31" t="s">
        <v>167</v>
      </c>
      <c r="I83" s="31" t="s">
        <v>913</v>
      </c>
      <c r="J83" s="31">
        <v>0</v>
      </c>
      <c r="K83" s="31">
        <v>0</v>
      </c>
      <c r="L83" s="31" t="s">
        <v>913</v>
      </c>
      <c r="M83" s="31" t="s">
        <v>913</v>
      </c>
      <c r="N83" s="31" t="s">
        <v>884</v>
      </c>
    </row>
    <row r="84" spans="1:14">
      <c r="A84" s="31" t="s">
        <v>168</v>
      </c>
      <c r="B84" s="31" t="s">
        <v>913</v>
      </c>
      <c r="C84" s="31" t="s">
        <v>913</v>
      </c>
      <c r="D84" s="31">
        <v>0.1875</v>
      </c>
      <c r="E84" s="31">
        <v>0.1875</v>
      </c>
      <c r="F84" s="31">
        <v>0.1125</v>
      </c>
      <c r="G84" s="31" t="s">
        <v>913</v>
      </c>
      <c r="H84" s="31" t="s">
        <v>168</v>
      </c>
      <c r="I84" s="31" t="s">
        <v>913</v>
      </c>
      <c r="J84" s="31" t="s">
        <v>913</v>
      </c>
      <c r="K84" s="31">
        <v>0</v>
      </c>
      <c r="L84" s="31">
        <v>0</v>
      </c>
      <c r="M84" s="31">
        <v>0</v>
      </c>
      <c r="N84" s="31" t="s">
        <v>884</v>
      </c>
    </row>
    <row r="85" spans="1:14">
      <c r="A85" s="31" t="s">
        <v>169</v>
      </c>
      <c r="B85" s="31" t="s">
        <v>913</v>
      </c>
      <c r="C85" s="31" t="s">
        <v>913</v>
      </c>
      <c r="D85" s="31" t="s">
        <v>913</v>
      </c>
      <c r="E85" s="31" t="s">
        <v>913</v>
      </c>
      <c r="F85" s="31">
        <v>0.1125</v>
      </c>
      <c r="G85" s="31" t="s">
        <v>913</v>
      </c>
      <c r="H85" s="31" t="s">
        <v>169</v>
      </c>
      <c r="I85" s="31" t="s">
        <v>913</v>
      </c>
      <c r="J85" s="31" t="s">
        <v>913</v>
      </c>
      <c r="K85" s="31" t="s">
        <v>913</v>
      </c>
      <c r="L85" s="31" t="s">
        <v>913</v>
      </c>
      <c r="M85" s="31">
        <v>0</v>
      </c>
      <c r="N85" s="31" t="s">
        <v>884</v>
      </c>
    </row>
    <row r="86" spans="1:14">
      <c r="A86" s="31" t="s">
        <v>170</v>
      </c>
      <c r="B86" s="31">
        <v>0.105</v>
      </c>
      <c r="C86" s="31">
        <v>0.105</v>
      </c>
      <c r="D86" s="31" t="s">
        <v>913</v>
      </c>
      <c r="E86" s="31" t="s">
        <v>913</v>
      </c>
      <c r="F86" s="31" t="s">
        <v>913</v>
      </c>
      <c r="G86" s="31" t="s">
        <v>913</v>
      </c>
      <c r="H86" s="31" t="s">
        <v>170</v>
      </c>
      <c r="I86" s="31">
        <v>0</v>
      </c>
      <c r="J86" s="31">
        <v>0</v>
      </c>
      <c r="K86" s="31" t="s">
        <v>913</v>
      </c>
      <c r="L86" s="31" t="s">
        <v>913</v>
      </c>
      <c r="M86" s="31" t="s">
        <v>913</v>
      </c>
      <c r="N86" s="31" t="s">
        <v>884</v>
      </c>
    </row>
    <row r="87" spans="1:14">
      <c r="A87" s="31" t="s">
        <v>171</v>
      </c>
      <c r="B87" s="31" t="s">
        <v>913</v>
      </c>
      <c r="C87" s="31">
        <v>0.105</v>
      </c>
      <c r="D87" s="31">
        <v>0.1875</v>
      </c>
      <c r="E87" s="31" t="s">
        <v>913</v>
      </c>
      <c r="F87" s="31" t="s">
        <v>913</v>
      </c>
      <c r="G87" s="31" t="s">
        <v>913</v>
      </c>
      <c r="H87" s="31" t="s">
        <v>171</v>
      </c>
      <c r="I87" s="31" t="s">
        <v>913</v>
      </c>
      <c r="J87" s="31">
        <v>0</v>
      </c>
      <c r="K87" s="31">
        <v>0</v>
      </c>
      <c r="L87" s="31" t="s">
        <v>913</v>
      </c>
      <c r="M87" s="31" t="s">
        <v>913</v>
      </c>
      <c r="N87" s="31" t="s">
        <v>884</v>
      </c>
    </row>
    <row r="88" spans="1:14">
      <c r="A88" s="31" t="s">
        <v>172</v>
      </c>
      <c r="B88" s="31" t="s">
        <v>913</v>
      </c>
      <c r="C88" s="31" t="s">
        <v>913</v>
      </c>
      <c r="D88" s="31">
        <v>0.1875</v>
      </c>
      <c r="E88" s="31">
        <v>0.1875</v>
      </c>
      <c r="F88" s="31">
        <v>0.1125</v>
      </c>
      <c r="G88" s="31" t="s">
        <v>913</v>
      </c>
      <c r="H88" s="31" t="s">
        <v>172</v>
      </c>
      <c r="I88" s="31" t="s">
        <v>913</v>
      </c>
      <c r="J88" s="31" t="s">
        <v>913</v>
      </c>
      <c r="K88" s="31">
        <v>0</v>
      </c>
      <c r="L88" s="31">
        <v>0</v>
      </c>
      <c r="M88" s="31">
        <v>0</v>
      </c>
      <c r="N88" s="31" t="s">
        <v>884</v>
      </c>
    </row>
    <row r="89" spans="1:14">
      <c r="A89" s="31" t="s">
        <v>173</v>
      </c>
      <c r="B89" s="31" t="s">
        <v>913</v>
      </c>
      <c r="C89" s="31" t="s">
        <v>913</v>
      </c>
      <c r="D89" s="31" t="s">
        <v>913</v>
      </c>
      <c r="E89" s="31" t="s">
        <v>913</v>
      </c>
      <c r="F89" s="31">
        <v>0.1125</v>
      </c>
      <c r="G89" s="31" t="s">
        <v>913</v>
      </c>
      <c r="H89" s="31" t="s">
        <v>173</v>
      </c>
      <c r="I89" s="31" t="s">
        <v>913</v>
      </c>
      <c r="J89" s="31" t="s">
        <v>913</v>
      </c>
      <c r="K89" s="31" t="s">
        <v>913</v>
      </c>
      <c r="L89" s="31" t="s">
        <v>913</v>
      </c>
      <c r="M89" s="31">
        <v>0</v>
      </c>
      <c r="N89" s="31" t="s">
        <v>884</v>
      </c>
    </row>
    <row r="90" spans="1:14">
      <c r="A90" s="31" t="s">
        <v>174</v>
      </c>
      <c r="B90" s="31">
        <v>0.126</v>
      </c>
      <c r="C90" s="31" t="s">
        <v>913</v>
      </c>
      <c r="D90" s="31" t="s">
        <v>913</v>
      </c>
      <c r="E90" s="31" t="s">
        <v>913</v>
      </c>
      <c r="F90" s="31" t="s">
        <v>913</v>
      </c>
      <c r="G90" s="31" t="s">
        <v>913</v>
      </c>
      <c r="H90" s="31" t="s">
        <v>174</v>
      </c>
      <c r="I90" s="31">
        <v>1.17E-2</v>
      </c>
      <c r="J90" s="31" t="s">
        <v>913</v>
      </c>
      <c r="K90" s="31" t="s">
        <v>913</v>
      </c>
      <c r="L90" s="31" t="s">
        <v>913</v>
      </c>
      <c r="M90" s="31" t="s">
        <v>913</v>
      </c>
      <c r="N90" s="31" t="s">
        <v>880</v>
      </c>
    </row>
    <row r="91" spans="1:14">
      <c r="A91" s="31" t="s">
        <v>175</v>
      </c>
      <c r="B91" s="31">
        <v>0.126</v>
      </c>
      <c r="C91" s="31">
        <v>0.126</v>
      </c>
      <c r="D91" s="31" t="s">
        <v>913</v>
      </c>
      <c r="E91" s="31" t="s">
        <v>913</v>
      </c>
      <c r="F91" s="31" t="s">
        <v>913</v>
      </c>
      <c r="G91" s="31" t="s">
        <v>913</v>
      </c>
      <c r="H91" s="31" t="s">
        <v>175</v>
      </c>
      <c r="I91" s="31">
        <v>1.17E-2</v>
      </c>
      <c r="J91" s="31">
        <v>1.17E-2</v>
      </c>
      <c r="K91" s="31" t="s">
        <v>913</v>
      </c>
      <c r="L91" s="31" t="s">
        <v>913</v>
      </c>
      <c r="M91" s="31" t="s">
        <v>913</v>
      </c>
      <c r="N91" s="31" t="s">
        <v>880</v>
      </c>
    </row>
    <row r="92" spans="1:14">
      <c r="A92" s="31" t="s">
        <v>176</v>
      </c>
      <c r="B92" s="31" t="s">
        <v>913</v>
      </c>
      <c r="C92" s="31">
        <v>0.126</v>
      </c>
      <c r="D92" s="31">
        <v>0.22500000000000001</v>
      </c>
      <c r="E92" s="31" t="s">
        <v>913</v>
      </c>
      <c r="F92" s="31" t="s">
        <v>913</v>
      </c>
      <c r="G92" s="31" t="s">
        <v>913</v>
      </c>
      <c r="H92" s="31" t="s">
        <v>176</v>
      </c>
      <c r="I92" s="31" t="s">
        <v>913</v>
      </c>
      <c r="J92" s="31">
        <v>1.17E-2</v>
      </c>
      <c r="K92" s="31">
        <v>1.35E-2</v>
      </c>
      <c r="L92" s="31" t="s">
        <v>913</v>
      </c>
      <c r="M92" s="31" t="s">
        <v>913</v>
      </c>
      <c r="N92" s="31" t="s">
        <v>880</v>
      </c>
    </row>
    <row r="93" spans="1:14">
      <c r="A93" s="31" t="s">
        <v>177</v>
      </c>
      <c r="B93" s="31" t="s">
        <v>913</v>
      </c>
      <c r="C93" s="31" t="s">
        <v>913</v>
      </c>
      <c r="D93" s="31">
        <v>0.22500000000000001</v>
      </c>
      <c r="E93" s="31">
        <v>0.22500000000000001</v>
      </c>
      <c r="F93" s="31">
        <v>0.13500000000000001</v>
      </c>
      <c r="G93" s="31" t="s">
        <v>913</v>
      </c>
      <c r="H93" s="31" t="s">
        <v>177</v>
      </c>
      <c r="I93" s="31" t="s">
        <v>913</v>
      </c>
      <c r="J93" s="31" t="s">
        <v>913</v>
      </c>
      <c r="K93" s="31">
        <v>1.35E-2</v>
      </c>
      <c r="L93" s="31">
        <v>1.35E-2</v>
      </c>
      <c r="M93" s="31">
        <v>2.7000000000000001E-3</v>
      </c>
      <c r="N93" s="31" t="s">
        <v>880</v>
      </c>
    </row>
    <row r="94" spans="1:14">
      <c r="A94" s="31" t="s">
        <v>178</v>
      </c>
      <c r="B94" s="31" t="s">
        <v>913</v>
      </c>
      <c r="C94" s="31" t="s">
        <v>913</v>
      </c>
      <c r="D94" s="31" t="s">
        <v>913</v>
      </c>
      <c r="E94" s="31" t="s">
        <v>913</v>
      </c>
      <c r="F94" s="31">
        <v>0.13500000000000001</v>
      </c>
      <c r="G94" s="31" t="s">
        <v>913</v>
      </c>
      <c r="H94" s="31" t="s">
        <v>178</v>
      </c>
      <c r="I94" s="31" t="s">
        <v>913</v>
      </c>
      <c r="J94" s="31" t="s">
        <v>913</v>
      </c>
      <c r="K94" s="31" t="s">
        <v>913</v>
      </c>
      <c r="L94" s="31" t="s">
        <v>913</v>
      </c>
      <c r="M94" s="31">
        <v>2.7000000000000001E-3</v>
      </c>
      <c r="N94" s="31" t="s">
        <v>880</v>
      </c>
    </row>
    <row r="95" spans="1:14">
      <c r="A95" s="31" t="s">
        <v>179</v>
      </c>
      <c r="B95" s="31">
        <v>0.126</v>
      </c>
      <c r="C95" s="31" t="s">
        <v>913</v>
      </c>
      <c r="D95" s="31" t="s">
        <v>913</v>
      </c>
      <c r="E95" s="31" t="s">
        <v>913</v>
      </c>
      <c r="F95" s="31" t="s">
        <v>913</v>
      </c>
      <c r="G95" s="31" t="s">
        <v>913</v>
      </c>
      <c r="H95" s="31" t="s">
        <v>179</v>
      </c>
      <c r="I95" s="31">
        <v>1.17E-2</v>
      </c>
      <c r="J95" s="31" t="s">
        <v>913</v>
      </c>
      <c r="K95" s="31" t="s">
        <v>913</v>
      </c>
      <c r="L95" s="31" t="s">
        <v>913</v>
      </c>
      <c r="M95" s="31" t="s">
        <v>913</v>
      </c>
      <c r="N95" s="31" t="s">
        <v>1560</v>
      </c>
    </row>
    <row r="96" spans="1:14">
      <c r="A96" s="31" t="s">
        <v>180</v>
      </c>
      <c r="B96" s="31">
        <v>0.126</v>
      </c>
      <c r="C96" s="31">
        <v>0.126</v>
      </c>
      <c r="D96" s="31" t="s">
        <v>913</v>
      </c>
      <c r="E96" s="31" t="s">
        <v>913</v>
      </c>
      <c r="F96" s="31" t="s">
        <v>913</v>
      </c>
      <c r="G96" s="31" t="s">
        <v>913</v>
      </c>
      <c r="H96" s="31" t="s">
        <v>180</v>
      </c>
      <c r="I96" s="31">
        <v>1.17E-2</v>
      </c>
      <c r="J96" s="31">
        <v>1.17E-2</v>
      </c>
      <c r="K96" s="31" t="s">
        <v>913</v>
      </c>
      <c r="L96" s="31" t="s">
        <v>913</v>
      </c>
      <c r="M96" s="31" t="s">
        <v>913</v>
      </c>
      <c r="N96" s="31" t="s">
        <v>1560</v>
      </c>
    </row>
    <row r="97" spans="1:14">
      <c r="A97" s="31" t="s">
        <v>181</v>
      </c>
      <c r="B97" s="31" t="s">
        <v>913</v>
      </c>
      <c r="C97" s="31">
        <v>0.126</v>
      </c>
      <c r="D97" s="31">
        <v>0.22500000000000001</v>
      </c>
      <c r="E97" s="31" t="s">
        <v>913</v>
      </c>
      <c r="F97" s="31" t="s">
        <v>913</v>
      </c>
      <c r="G97" s="31" t="s">
        <v>913</v>
      </c>
      <c r="H97" s="31" t="s">
        <v>181</v>
      </c>
      <c r="I97" s="31" t="s">
        <v>913</v>
      </c>
      <c r="J97" s="31">
        <v>1.17E-2</v>
      </c>
      <c r="K97" s="31">
        <v>1.35E-2</v>
      </c>
      <c r="L97" s="31" t="s">
        <v>913</v>
      </c>
      <c r="M97" s="31" t="s">
        <v>913</v>
      </c>
      <c r="N97" s="31" t="s">
        <v>1560</v>
      </c>
    </row>
    <row r="98" spans="1:14">
      <c r="A98" s="31" t="s">
        <v>182</v>
      </c>
      <c r="B98" s="31" t="s">
        <v>913</v>
      </c>
      <c r="C98" s="31" t="s">
        <v>913</v>
      </c>
      <c r="D98" s="31">
        <v>0.22500000000000001</v>
      </c>
      <c r="E98" s="31">
        <v>0.22500000000000001</v>
      </c>
      <c r="F98" s="31">
        <v>0.13500000000000001</v>
      </c>
      <c r="G98" s="31" t="s">
        <v>913</v>
      </c>
      <c r="H98" s="31" t="s">
        <v>182</v>
      </c>
      <c r="I98" s="31" t="s">
        <v>913</v>
      </c>
      <c r="J98" s="31" t="s">
        <v>913</v>
      </c>
      <c r="K98" s="31">
        <v>1.35E-2</v>
      </c>
      <c r="L98" s="31">
        <v>1.35E-2</v>
      </c>
      <c r="M98" s="31">
        <v>2.7000000000000001E-3</v>
      </c>
      <c r="N98" s="31" t="s">
        <v>1560</v>
      </c>
    </row>
    <row r="99" spans="1:14">
      <c r="A99" s="31" t="s">
        <v>183</v>
      </c>
      <c r="B99" s="31" t="s">
        <v>913</v>
      </c>
      <c r="C99" s="31" t="s">
        <v>913</v>
      </c>
      <c r="D99" s="31" t="s">
        <v>913</v>
      </c>
      <c r="E99" s="31" t="s">
        <v>913</v>
      </c>
      <c r="F99" s="31">
        <v>0.13500000000000001</v>
      </c>
      <c r="G99" s="31" t="s">
        <v>913</v>
      </c>
      <c r="H99" s="31" t="s">
        <v>183</v>
      </c>
      <c r="I99" s="31" t="s">
        <v>913</v>
      </c>
      <c r="J99" s="31" t="s">
        <v>913</v>
      </c>
      <c r="K99" s="31" t="s">
        <v>913</v>
      </c>
      <c r="L99" s="31" t="s">
        <v>913</v>
      </c>
      <c r="M99" s="31">
        <v>2.7000000000000001E-3</v>
      </c>
      <c r="N99" s="31" t="s">
        <v>1560</v>
      </c>
    </row>
    <row r="100" spans="1:14">
      <c r="A100" s="31" t="s">
        <v>861</v>
      </c>
      <c r="B100" s="31">
        <v>0.6</v>
      </c>
      <c r="C100" s="31" t="s">
        <v>913</v>
      </c>
      <c r="D100" s="31" t="s">
        <v>913</v>
      </c>
      <c r="E100" s="31" t="s">
        <v>913</v>
      </c>
      <c r="F100" s="31" t="s">
        <v>913</v>
      </c>
      <c r="G100" s="31" t="s">
        <v>913</v>
      </c>
      <c r="H100" s="31" t="s">
        <v>861</v>
      </c>
      <c r="I100" s="31">
        <v>0</v>
      </c>
      <c r="J100" s="31" t="s">
        <v>913</v>
      </c>
      <c r="K100" s="31" t="s">
        <v>913</v>
      </c>
      <c r="L100" s="31" t="s">
        <v>913</v>
      </c>
      <c r="M100" s="31" t="s">
        <v>913</v>
      </c>
      <c r="N100" s="31" t="s">
        <v>741</v>
      </c>
    </row>
    <row r="101" spans="1:14">
      <c r="A101" s="31" t="s">
        <v>184</v>
      </c>
      <c r="B101" s="31">
        <v>0.05</v>
      </c>
      <c r="C101" s="31">
        <v>0.05</v>
      </c>
      <c r="D101" s="31" t="s">
        <v>913</v>
      </c>
      <c r="E101" s="31" t="s">
        <v>913</v>
      </c>
      <c r="F101" s="31" t="s">
        <v>913</v>
      </c>
      <c r="G101" s="31" t="s">
        <v>913</v>
      </c>
      <c r="H101" s="31" t="s">
        <v>184</v>
      </c>
      <c r="I101" s="31">
        <v>0</v>
      </c>
      <c r="J101" s="31">
        <v>0</v>
      </c>
      <c r="K101" s="31">
        <v>0</v>
      </c>
      <c r="L101" s="31">
        <v>0</v>
      </c>
      <c r="M101" s="31">
        <v>0</v>
      </c>
      <c r="N101" s="31" t="s">
        <v>880</v>
      </c>
    </row>
    <row r="102" spans="1:14">
      <c r="A102" s="31" t="s">
        <v>185</v>
      </c>
      <c r="B102" s="31">
        <v>0.05</v>
      </c>
      <c r="C102" s="31">
        <v>0.05</v>
      </c>
      <c r="D102" s="31">
        <v>7.0000000000000007E-2</v>
      </c>
      <c r="E102" s="31">
        <v>7.0000000000000007E-2</v>
      </c>
      <c r="F102" s="31">
        <v>0.05</v>
      </c>
      <c r="G102" s="31" t="s">
        <v>913</v>
      </c>
      <c r="H102" s="31" t="s">
        <v>185</v>
      </c>
      <c r="I102" s="31">
        <v>0</v>
      </c>
      <c r="J102" s="31">
        <v>0</v>
      </c>
      <c r="K102" s="31">
        <v>0</v>
      </c>
      <c r="L102" s="31">
        <v>0</v>
      </c>
      <c r="M102" s="31">
        <v>0</v>
      </c>
      <c r="N102" s="31" t="s">
        <v>880</v>
      </c>
    </row>
    <row r="103" spans="1:14">
      <c r="A103" s="31" t="s">
        <v>186</v>
      </c>
      <c r="B103" s="31">
        <v>0.05</v>
      </c>
      <c r="C103" s="31">
        <v>0.05</v>
      </c>
      <c r="D103" s="31">
        <v>7.0000000000000007E-2</v>
      </c>
      <c r="E103" s="31">
        <v>7.0000000000000007E-2</v>
      </c>
      <c r="F103" s="31">
        <v>0.05</v>
      </c>
      <c r="G103" s="31" t="s">
        <v>913</v>
      </c>
      <c r="H103" s="31" t="s">
        <v>186</v>
      </c>
      <c r="I103" s="31">
        <v>0</v>
      </c>
      <c r="J103" s="31">
        <v>0</v>
      </c>
      <c r="K103" s="31">
        <v>0</v>
      </c>
      <c r="L103" s="31">
        <v>0</v>
      </c>
      <c r="M103" s="31">
        <v>0</v>
      </c>
      <c r="N103" s="31" t="s">
        <v>880</v>
      </c>
    </row>
    <row r="104" spans="1:14">
      <c r="A104" s="31" t="s">
        <v>187</v>
      </c>
      <c r="B104" s="31">
        <v>0.05</v>
      </c>
      <c r="C104" s="31">
        <v>0.05</v>
      </c>
      <c r="D104" s="31">
        <v>7.0000000000000007E-2</v>
      </c>
      <c r="E104" s="31">
        <v>7.0000000000000007E-2</v>
      </c>
      <c r="F104" s="31">
        <v>0.05</v>
      </c>
      <c r="G104" s="31" t="s">
        <v>913</v>
      </c>
      <c r="H104" s="31" t="s">
        <v>187</v>
      </c>
      <c r="I104" s="31">
        <v>0</v>
      </c>
      <c r="J104" s="31">
        <v>0</v>
      </c>
      <c r="K104" s="31">
        <v>0</v>
      </c>
      <c r="L104" s="31">
        <v>0</v>
      </c>
      <c r="M104" s="31">
        <v>0</v>
      </c>
      <c r="N104" s="31" t="s">
        <v>880</v>
      </c>
    </row>
    <row r="105" spans="1:14">
      <c r="A105" s="31" t="s">
        <v>188</v>
      </c>
      <c r="B105" s="31">
        <v>2.5000000000000001E-2</v>
      </c>
      <c r="C105" s="31">
        <v>2.5000000000000001E-2</v>
      </c>
      <c r="D105" s="31">
        <v>3.5000000000000003E-2</v>
      </c>
      <c r="E105" s="31">
        <v>3.5000000000000003E-2</v>
      </c>
      <c r="F105" s="31">
        <v>2.5000000000000001E-2</v>
      </c>
      <c r="G105" s="31" t="s">
        <v>913</v>
      </c>
      <c r="H105" s="31" t="s">
        <v>188</v>
      </c>
      <c r="I105" s="31">
        <v>0</v>
      </c>
      <c r="J105" s="31">
        <v>0</v>
      </c>
      <c r="K105" s="31">
        <v>0</v>
      </c>
      <c r="L105" s="31">
        <v>0</v>
      </c>
      <c r="M105" s="31">
        <v>0</v>
      </c>
      <c r="N105" s="31" t="s">
        <v>1056</v>
      </c>
    </row>
    <row r="106" spans="1:14">
      <c r="A106" s="31" t="s">
        <v>189</v>
      </c>
      <c r="B106" s="31">
        <v>2.5000000000000001E-2</v>
      </c>
      <c r="C106" s="31">
        <v>2.5000000000000001E-2</v>
      </c>
      <c r="D106" s="31">
        <v>3.5000000000000003E-2</v>
      </c>
      <c r="E106" s="31">
        <v>3.5000000000000003E-2</v>
      </c>
      <c r="F106" s="31">
        <v>2.5000000000000001E-2</v>
      </c>
      <c r="G106" s="31" t="s">
        <v>913</v>
      </c>
      <c r="H106" s="31" t="s">
        <v>189</v>
      </c>
      <c r="I106" s="31">
        <v>0</v>
      </c>
      <c r="J106" s="31">
        <v>0</v>
      </c>
      <c r="K106" s="31">
        <v>0</v>
      </c>
      <c r="L106" s="31">
        <v>0</v>
      </c>
      <c r="M106" s="31">
        <v>0</v>
      </c>
      <c r="N106" s="31" t="s">
        <v>1056</v>
      </c>
    </row>
    <row r="107" spans="1:14">
      <c r="A107" s="31" t="s">
        <v>190</v>
      </c>
      <c r="B107" s="31">
        <v>2.5000000000000001E-2</v>
      </c>
      <c r="C107" s="31">
        <v>2.5000000000000001E-2</v>
      </c>
      <c r="D107" s="31">
        <v>3.5000000000000003E-2</v>
      </c>
      <c r="E107" s="31">
        <v>3.5000000000000003E-2</v>
      </c>
      <c r="F107" s="31">
        <v>2.5000000000000001E-2</v>
      </c>
      <c r="G107" s="31" t="s">
        <v>913</v>
      </c>
      <c r="H107" s="31" t="s">
        <v>190</v>
      </c>
      <c r="I107" s="31">
        <v>0</v>
      </c>
      <c r="J107" s="31">
        <v>0</v>
      </c>
      <c r="K107" s="31">
        <v>0</v>
      </c>
      <c r="L107" s="31">
        <v>0</v>
      </c>
      <c r="M107" s="31">
        <v>0</v>
      </c>
      <c r="N107" s="31" t="s">
        <v>1056</v>
      </c>
    </row>
    <row r="108" spans="1:14">
      <c r="A108" s="31" t="s">
        <v>191</v>
      </c>
      <c r="B108" s="31">
        <v>2.5000000000000001E-2</v>
      </c>
      <c r="C108" s="31">
        <v>2.5000000000000001E-2</v>
      </c>
      <c r="D108" s="31">
        <v>3.5000000000000003E-2</v>
      </c>
      <c r="E108" s="31">
        <v>3.5000000000000003E-2</v>
      </c>
      <c r="F108" s="31">
        <v>2.5000000000000001E-2</v>
      </c>
      <c r="G108" s="31" t="s">
        <v>913</v>
      </c>
      <c r="H108" s="31" t="s">
        <v>191</v>
      </c>
      <c r="I108" s="31">
        <v>0</v>
      </c>
      <c r="J108" s="31">
        <v>0</v>
      </c>
      <c r="K108" s="31">
        <v>0</v>
      </c>
      <c r="L108" s="31">
        <v>0</v>
      </c>
      <c r="M108" s="31">
        <v>0</v>
      </c>
      <c r="N108" s="31" t="s">
        <v>1056</v>
      </c>
    </row>
    <row r="109" spans="1:14">
      <c r="A109" s="31" t="s">
        <v>192</v>
      </c>
      <c r="B109" s="31">
        <v>0.14000000000000001</v>
      </c>
      <c r="C109" s="31">
        <v>0.14000000000000001</v>
      </c>
      <c r="D109" s="31">
        <v>0.25</v>
      </c>
      <c r="E109" s="31">
        <v>0.25</v>
      </c>
      <c r="F109" s="31">
        <v>0.15</v>
      </c>
      <c r="G109" s="31" t="s">
        <v>913</v>
      </c>
      <c r="H109" s="31" t="s">
        <v>192</v>
      </c>
      <c r="I109" s="31">
        <v>1.2999999999999999E-2</v>
      </c>
      <c r="J109" s="31" t="s">
        <v>913</v>
      </c>
      <c r="K109" s="31" t="s">
        <v>913</v>
      </c>
      <c r="L109" s="31" t="s">
        <v>913</v>
      </c>
      <c r="M109" s="31" t="s">
        <v>913</v>
      </c>
      <c r="N109" s="31" t="s">
        <v>880</v>
      </c>
    </row>
    <row r="110" spans="1:14">
      <c r="A110" s="31" t="s">
        <v>193</v>
      </c>
      <c r="B110" s="31">
        <v>0.14000000000000001</v>
      </c>
      <c r="C110" s="31">
        <v>0.14000000000000001</v>
      </c>
      <c r="D110" s="31">
        <v>0.25</v>
      </c>
      <c r="E110" s="31">
        <v>0.25</v>
      </c>
      <c r="F110" s="31">
        <v>0.15</v>
      </c>
      <c r="G110" s="31" t="s">
        <v>913</v>
      </c>
      <c r="H110" s="31" t="s">
        <v>193</v>
      </c>
      <c r="I110" s="31">
        <v>1.2999999999999999E-2</v>
      </c>
      <c r="J110" s="31">
        <v>1.2999999999999999E-2</v>
      </c>
      <c r="K110" s="31" t="s">
        <v>913</v>
      </c>
      <c r="L110" s="31" t="s">
        <v>913</v>
      </c>
      <c r="M110" s="31" t="s">
        <v>913</v>
      </c>
      <c r="N110" s="31" t="s">
        <v>880</v>
      </c>
    </row>
    <row r="111" spans="1:14">
      <c r="A111" s="31" t="s">
        <v>194</v>
      </c>
      <c r="B111" s="31">
        <v>0.14000000000000001</v>
      </c>
      <c r="C111" s="31">
        <v>0.14000000000000001</v>
      </c>
      <c r="D111" s="31">
        <v>0.25</v>
      </c>
      <c r="E111" s="31">
        <v>0.25</v>
      </c>
      <c r="F111" s="31">
        <v>0.15</v>
      </c>
      <c r="G111" s="31" t="s">
        <v>913</v>
      </c>
      <c r="H111" s="31" t="s">
        <v>194</v>
      </c>
      <c r="I111" s="31" t="s">
        <v>913</v>
      </c>
      <c r="J111" s="31">
        <v>1.2999999999999999E-2</v>
      </c>
      <c r="K111" s="31">
        <v>1.4999999999999999E-2</v>
      </c>
      <c r="L111" s="31" t="s">
        <v>913</v>
      </c>
      <c r="M111" s="31" t="s">
        <v>913</v>
      </c>
      <c r="N111" s="31" t="s">
        <v>880</v>
      </c>
    </row>
    <row r="112" spans="1:14">
      <c r="A112" s="31" t="s">
        <v>195</v>
      </c>
      <c r="B112" s="31">
        <v>0.14000000000000001</v>
      </c>
      <c r="C112" s="31">
        <v>0.14000000000000001</v>
      </c>
      <c r="D112" s="31">
        <v>0.25</v>
      </c>
      <c r="E112" s="31">
        <v>0.25</v>
      </c>
      <c r="F112" s="31">
        <v>0.15</v>
      </c>
      <c r="G112" s="31" t="s">
        <v>913</v>
      </c>
      <c r="H112" s="31" t="s">
        <v>195</v>
      </c>
      <c r="I112" s="31" t="s">
        <v>913</v>
      </c>
      <c r="J112" s="31" t="s">
        <v>913</v>
      </c>
      <c r="K112" s="31">
        <v>1.4999999999999999E-2</v>
      </c>
      <c r="L112" s="31">
        <v>1.4999999999999999E-2</v>
      </c>
      <c r="M112" s="31">
        <v>3.0000000000000001E-3</v>
      </c>
      <c r="N112" s="31" t="s">
        <v>880</v>
      </c>
    </row>
    <row r="113" spans="1:14">
      <c r="A113" s="31" t="s">
        <v>196</v>
      </c>
      <c r="B113" s="31">
        <v>0.14000000000000001</v>
      </c>
      <c r="C113" s="31">
        <v>0.14000000000000001</v>
      </c>
      <c r="D113" s="31">
        <v>0.25</v>
      </c>
      <c r="E113" s="31">
        <v>0.25</v>
      </c>
      <c r="F113" s="31">
        <v>0.15</v>
      </c>
      <c r="G113" s="31" t="s">
        <v>913</v>
      </c>
      <c r="H113" s="31" t="s">
        <v>196</v>
      </c>
      <c r="I113" s="31" t="s">
        <v>913</v>
      </c>
      <c r="J113" s="31" t="s">
        <v>913</v>
      </c>
      <c r="K113" s="31" t="s">
        <v>913</v>
      </c>
      <c r="L113" s="31" t="s">
        <v>913</v>
      </c>
      <c r="M113" s="31">
        <v>3.0000000000000001E-3</v>
      </c>
      <c r="N113" s="31" t="s">
        <v>880</v>
      </c>
    </row>
    <row r="114" spans="1:14">
      <c r="A114" s="31" t="s">
        <v>197</v>
      </c>
      <c r="B114" s="31">
        <v>7.0000000000000007E-2</v>
      </c>
      <c r="C114" s="31" t="s">
        <v>913</v>
      </c>
      <c r="D114" s="31" t="s">
        <v>913</v>
      </c>
      <c r="E114" s="31" t="s">
        <v>913</v>
      </c>
      <c r="F114" s="31" t="s">
        <v>913</v>
      </c>
      <c r="G114" s="31" t="s">
        <v>913</v>
      </c>
      <c r="H114" s="31" t="s">
        <v>197</v>
      </c>
      <c r="I114" s="31">
        <v>6.4999999999999997E-3</v>
      </c>
      <c r="J114" s="31" t="s">
        <v>913</v>
      </c>
      <c r="K114" s="31" t="s">
        <v>913</v>
      </c>
      <c r="L114" s="31" t="s">
        <v>913</v>
      </c>
      <c r="M114" s="31" t="s">
        <v>913</v>
      </c>
      <c r="N114" s="31" t="s">
        <v>876</v>
      </c>
    </row>
    <row r="115" spans="1:14">
      <c r="A115" s="31" t="s">
        <v>198</v>
      </c>
      <c r="B115" s="31">
        <v>7.0000000000000007E-2</v>
      </c>
      <c r="C115" s="31">
        <v>7.0000000000000007E-2</v>
      </c>
      <c r="D115" s="31" t="s">
        <v>913</v>
      </c>
      <c r="E115" s="31" t="s">
        <v>913</v>
      </c>
      <c r="F115" s="31" t="s">
        <v>913</v>
      </c>
      <c r="G115" s="31" t="s">
        <v>913</v>
      </c>
      <c r="H115" s="31" t="s">
        <v>198</v>
      </c>
      <c r="I115" s="31">
        <v>6.4999999999999997E-3</v>
      </c>
      <c r="J115" s="31">
        <v>6.4999999999999997E-3</v>
      </c>
      <c r="K115" s="31" t="s">
        <v>913</v>
      </c>
      <c r="L115" s="31" t="s">
        <v>913</v>
      </c>
      <c r="M115" s="31" t="s">
        <v>913</v>
      </c>
      <c r="N115" s="31" t="s">
        <v>876</v>
      </c>
    </row>
    <row r="116" spans="1:14">
      <c r="A116" s="31" t="s">
        <v>199</v>
      </c>
      <c r="B116" s="31" t="s">
        <v>913</v>
      </c>
      <c r="C116" s="31">
        <v>7.0000000000000007E-2</v>
      </c>
      <c r="D116" s="31">
        <v>0.125</v>
      </c>
      <c r="E116" s="31" t="s">
        <v>913</v>
      </c>
      <c r="F116" s="31" t="s">
        <v>913</v>
      </c>
      <c r="G116" s="31" t="s">
        <v>913</v>
      </c>
      <c r="H116" s="31" t="s">
        <v>199</v>
      </c>
      <c r="I116" s="31" t="s">
        <v>913</v>
      </c>
      <c r="J116" s="31">
        <v>6.4999999999999997E-3</v>
      </c>
      <c r="K116" s="31">
        <v>7.4999999999999997E-3</v>
      </c>
      <c r="L116" s="31" t="s">
        <v>913</v>
      </c>
      <c r="M116" s="31" t="s">
        <v>913</v>
      </c>
      <c r="N116" s="31" t="s">
        <v>876</v>
      </c>
    </row>
    <row r="117" spans="1:14">
      <c r="A117" s="31" t="s">
        <v>200</v>
      </c>
      <c r="B117" s="31" t="s">
        <v>913</v>
      </c>
      <c r="C117" s="31" t="s">
        <v>913</v>
      </c>
      <c r="D117" s="31">
        <v>0.125</v>
      </c>
      <c r="E117" s="31">
        <v>0.125</v>
      </c>
      <c r="F117" s="31">
        <v>7.4999999999999997E-2</v>
      </c>
      <c r="G117" s="31" t="s">
        <v>913</v>
      </c>
      <c r="H117" s="31" t="s">
        <v>200</v>
      </c>
      <c r="I117" s="31" t="s">
        <v>913</v>
      </c>
      <c r="J117" s="31" t="s">
        <v>913</v>
      </c>
      <c r="K117" s="31">
        <v>7.4999999999999997E-3</v>
      </c>
      <c r="L117" s="31">
        <v>7.4999999999999997E-3</v>
      </c>
      <c r="M117" s="31">
        <v>1.5E-3</v>
      </c>
      <c r="N117" s="31" t="s">
        <v>876</v>
      </c>
    </row>
    <row r="118" spans="1:14">
      <c r="A118" s="31" t="s">
        <v>201</v>
      </c>
      <c r="B118" s="31" t="s">
        <v>913</v>
      </c>
      <c r="C118" s="31" t="s">
        <v>913</v>
      </c>
      <c r="D118" s="31" t="s">
        <v>913</v>
      </c>
      <c r="E118" s="31" t="s">
        <v>913</v>
      </c>
      <c r="F118" s="31">
        <v>7.4999999999999997E-2</v>
      </c>
      <c r="G118" s="31" t="s">
        <v>913</v>
      </c>
      <c r="H118" s="31" t="s">
        <v>201</v>
      </c>
      <c r="I118" s="31" t="s">
        <v>913</v>
      </c>
      <c r="J118" s="31" t="s">
        <v>913</v>
      </c>
      <c r="K118" s="31" t="s">
        <v>913</v>
      </c>
      <c r="L118" s="31" t="s">
        <v>913</v>
      </c>
      <c r="M118" s="31">
        <v>1.5E-3</v>
      </c>
      <c r="N118" s="31" t="s">
        <v>876</v>
      </c>
    </row>
    <row r="119" spans="1:14">
      <c r="A119" s="31" t="s">
        <v>202</v>
      </c>
      <c r="B119" s="31">
        <v>2.5000000000000001E-2</v>
      </c>
      <c r="C119" s="31">
        <v>2.5000000000000001E-2</v>
      </c>
      <c r="D119" s="31" t="s">
        <v>913</v>
      </c>
      <c r="E119" s="31" t="s">
        <v>913</v>
      </c>
      <c r="F119" s="31" t="s">
        <v>913</v>
      </c>
      <c r="G119" s="31" t="s">
        <v>913</v>
      </c>
      <c r="H119" s="31" t="s">
        <v>202</v>
      </c>
      <c r="I119" s="31">
        <v>0</v>
      </c>
      <c r="J119" s="31">
        <v>0</v>
      </c>
      <c r="K119" s="31" t="s">
        <v>913</v>
      </c>
      <c r="L119" s="31" t="s">
        <v>913</v>
      </c>
      <c r="M119" s="31" t="s">
        <v>913</v>
      </c>
      <c r="N119" s="31" t="s">
        <v>861</v>
      </c>
    </row>
    <row r="120" spans="1:14">
      <c r="A120" s="31" t="s">
        <v>203</v>
      </c>
      <c r="B120" s="31" t="s">
        <v>913</v>
      </c>
      <c r="C120" s="31">
        <v>2.5000000000000001E-2</v>
      </c>
      <c r="D120" s="31">
        <v>3.5000000000000003E-2</v>
      </c>
      <c r="E120" s="31" t="s">
        <v>913</v>
      </c>
      <c r="F120" s="31" t="s">
        <v>913</v>
      </c>
      <c r="G120" s="31" t="s">
        <v>913</v>
      </c>
      <c r="H120" s="31" t="s">
        <v>203</v>
      </c>
      <c r="I120" s="31" t="s">
        <v>913</v>
      </c>
      <c r="J120" s="31">
        <v>0</v>
      </c>
      <c r="K120" s="31">
        <v>0</v>
      </c>
      <c r="L120" s="31" t="s">
        <v>913</v>
      </c>
      <c r="M120" s="31" t="s">
        <v>913</v>
      </c>
      <c r="N120" s="31" t="s">
        <v>861</v>
      </c>
    </row>
    <row r="121" spans="1:14">
      <c r="A121" s="31" t="s">
        <v>204</v>
      </c>
      <c r="B121" s="31" t="s">
        <v>913</v>
      </c>
      <c r="C121" s="31" t="s">
        <v>913</v>
      </c>
      <c r="D121" s="31">
        <v>3.5000000000000003E-2</v>
      </c>
      <c r="E121" s="31">
        <v>3.5000000000000003E-2</v>
      </c>
      <c r="F121" s="31">
        <v>7.4999999999999997E-2</v>
      </c>
      <c r="G121" s="31" t="s">
        <v>913</v>
      </c>
      <c r="H121" s="31" t="s">
        <v>204</v>
      </c>
      <c r="I121" s="31" t="s">
        <v>913</v>
      </c>
      <c r="J121" s="31" t="s">
        <v>913</v>
      </c>
      <c r="K121" s="31">
        <v>0</v>
      </c>
      <c r="L121" s="31">
        <v>0</v>
      </c>
      <c r="M121" s="31">
        <v>0</v>
      </c>
      <c r="N121" s="31" t="s">
        <v>861</v>
      </c>
    </row>
    <row r="122" spans="1:14">
      <c r="A122" s="31" t="s">
        <v>205</v>
      </c>
      <c r="B122" s="31" t="s">
        <v>913</v>
      </c>
      <c r="C122" s="31" t="s">
        <v>913</v>
      </c>
      <c r="D122" s="31" t="s">
        <v>913</v>
      </c>
      <c r="E122" s="31" t="s">
        <v>913</v>
      </c>
      <c r="F122" s="31">
        <v>7.4999999999999997E-2</v>
      </c>
      <c r="G122" s="31" t="s">
        <v>913</v>
      </c>
      <c r="H122" s="31" t="s">
        <v>205</v>
      </c>
      <c r="I122" s="31" t="s">
        <v>913</v>
      </c>
      <c r="J122" s="31" t="s">
        <v>913</v>
      </c>
      <c r="K122" s="31" t="s">
        <v>913</v>
      </c>
      <c r="L122" s="31" t="s">
        <v>913</v>
      </c>
      <c r="M122" s="31">
        <v>0</v>
      </c>
      <c r="N122" s="31" t="s">
        <v>861</v>
      </c>
    </row>
    <row r="123" spans="1:14">
      <c r="A123" s="31" t="s">
        <v>206</v>
      </c>
      <c r="B123" s="31">
        <v>2.5000000000000001E-2</v>
      </c>
      <c r="C123" s="31">
        <v>2.5000000000000001E-2</v>
      </c>
      <c r="D123" s="31" t="s">
        <v>913</v>
      </c>
      <c r="E123" s="31" t="s">
        <v>913</v>
      </c>
      <c r="F123" s="31" t="s">
        <v>913</v>
      </c>
      <c r="G123" s="31" t="s">
        <v>913</v>
      </c>
      <c r="H123" s="31" t="s">
        <v>206</v>
      </c>
      <c r="I123" s="31">
        <v>0</v>
      </c>
      <c r="J123" s="31">
        <v>0</v>
      </c>
      <c r="K123" s="31" t="s">
        <v>913</v>
      </c>
      <c r="L123" s="31" t="s">
        <v>913</v>
      </c>
      <c r="M123" s="31" t="s">
        <v>913</v>
      </c>
      <c r="N123" s="31" t="s">
        <v>861</v>
      </c>
    </row>
    <row r="124" spans="1:14">
      <c r="A124" s="31" t="s">
        <v>207</v>
      </c>
      <c r="B124" s="31" t="s">
        <v>913</v>
      </c>
      <c r="C124" s="31">
        <v>2.5000000000000001E-2</v>
      </c>
      <c r="D124" s="31">
        <v>3.5000000000000003E-2</v>
      </c>
      <c r="E124" s="31" t="s">
        <v>913</v>
      </c>
      <c r="F124" s="31" t="s">
        <v>913</v>
      </c>
      <c r="G124" s="31" t="s">
        <v>913</v>
      </c>
      <c r="H124" s="31" t="s">
        <v>207</v>
      </c>
      <c r="I124" s="31" t="s">
        <v>913</v>
      </c>
      <c r="J124" s="31">
        <v>0</v>
      </c>
      <c r="K124" s="31">
        <v>0</v>
      </c>
      <c r="L124" s="31" t="s">
        <v>913</v>
      </c>
      <c r="M124" s="31" t="s">
        <v>913</v>
      </c>
      <c r="N124" s="31" t="s">
        <v>861</v>
      </c>
    </row>
    <row r="125" spans="1:14">
      <c r="A125" s="31" t="s">
        <v>208</v>
      </c>
      <c r="B125" s="31" t="s">
        <v>913</v>
      </c>
      <c r="C125" s="31" t="s">
        <v>913</v>
      </c>
      <c r="D125" s="31">
        <v>3.5000000000000003E-2</v>
      </c>
      <c r="E125" s="31">
        <v>3.5000000000000003E-2</v>
      </c>
      <c r="F125" s="31">
        <v>7.4999999999999997E-2</v>
      </c>
      <c r="G125" s="31" t="s">
        <v>913</v>
      </c>
      <c r="H125" s="31" t="s">
        <v>208</v>
      </c>
      <c r="I125" s="31" t="s">
        <v>913</v>
      </c>
      <c r="J125" s="31" t="s">
        <v>913</v>
      </c>
      <c r="K125" s="31">
        <v>0</v>
      </c>
      <c r="L125" s="31">
        <v>0</v>
      </c>
      <c r="M125" s="31">
        <v>0</v>
      </c>
      <c r="N125" s="31" t="s">
        <v>861</v>
      </c>
    </row>
    <row r="126" spans="1:14">
      <c r="A126" s="31" t="s">
        <v>209</v>
      </c>
      <c r="B126" s="31" t="s">
        <v>913</v>
      </c>
      <c r="C126" s="31" t="s">
        <v>913</v>
      </c>
      <c r="D126" s="31" t="s">
        <v>913</v>
      </c>
      <c r="E126" s="31" t="s">
        <v>913</v>
      </c>
      <c r="F126" s="31">
        <v>7.4999999999999997E-2</v>
      </c>
      <c r="G126" s="31" t="s">
        <v>913</v>
      </c>
      <c r="H126" s="31" t="s">
        <v>209</v>
      </c>
      <c r="I126" s="31" t="s">
        <v>913</v>
      </c>
      <c r="J126" s="31" t="s">
        <v>913</v>
      </c>
      <c r="K126" s="31" t="s">
        <v>913</v>
      </c>
      <c r="L126" s="31" t="s">
        <v>913</v>
      </c>
      <c r="M126" s="31">
        <v>0</v>
      </c>
      <c r="N126" s="31" t="s">
        <v>861</v>
      </c>
    </row>
    <row r="127" spans="1:14">
      <c r="A127" s="31" t="s">
        <v>210</v>
      </c>
      <c r="B127" s="31">
        <v>7.0000000000000007E-2</v>
      </c>
      <c r="C127" s="31">
        <v>7.0000000000000007E-2</v>
      </c>
      <c r="D127" s="31" t="s">
        <v>913</v>
      </c>
      <c r="E127" s="31" t="s">
        <v>913</v>
      </c>
      <c r="F127" s="31" t="s">
        <v>913</v>
      </c>
      <c r="G127" s="31" t="s">
        <v>913</v>
      </c>
      <c r="H127" s="31" t="s">
        <v>210</v>
      </c>
      <c r="I127" s="31">
        <v>0</v>
      </c>
      <c r="J127" s="31">
        <v>0</v>
      </c>
      <c r="K127" s="31" t="s">
        <v>913</v>
      </c>
      <c r="L127" s="31" t="s">
        <v>913</v>
      </c>
      <c r="M127" s="31" t="s">
        <v>913</v>
      </c>
      <c r="N127" s="31" t="s">
        <v>884</v>
      </c>
    </row>
    <row r="128" spans="1:14">
      <c r="A128" s="31" t="s">
        <v>211</v>
      </c>
      <c r="B128" s="31" t="s">
        <v>913</v>
      </c>
      <c r="C128" s="31">
        <v>7.0000000000000007E-2</v>
      </c>
      <c r="D128" s="31">
        <v>0.125</v>
      </c>
      <c r="E128" s="31" t="s">
        <v>913</v>
      </c>
      <c r="F128" s="31" t="s">
        <v>913</v>
      </c>
      <c r="G128" s="31" t="s">
        <v>913</v>
      </c>
      <c r="H128" s="31" t="s">
        <v>211</v>
      </c>
      <c r="I128" s="31" t="s">
        <v>913</v>
      </c>
      <c r="J128" s="31">
        <v>0</v>
      </c>
      <c r="K128" s="31">
        <v>0</v>
      </c>
      <c r="L128" s="31" t="s">
        <v>913</v>
      </c>
      <c r="M128" s="31" t="s">
        <v>913</v>
      </c>
      <c r="N128" s="31" t="s">
        <v>884</v>
      </c>
    </row>
    <row r="129" spans="1:14">
      <c r="A129" s="31" t="s">
        <v>212</v>
      </c>
      <c r="B129" s="31" t="s">
        <v>913</v>
      </c>
      <c r="C129" s="31" t="s">
        <v>913</v>
      </c>
      <c r="D129" s="31">
        <v>0.125</v>
      </c>
      <c r="E129" s="31">
        <v>0.125</v>
      </c>
      <c r="F129" s="31">
        <v>7.4999999999999997E-2</v>
      </c>
      <c r="G129" s="31" t="s">
        <v>913</v>
      </c>
      <c r="H129" s="31" t="s">
        <v>212</v>
      </c>
      <c r="I129" s="31" t="s">
        <v>913</v>
      </c>
      <c r="J129" s="31" t="s">
        <v>913</v>
      </c>
      <c r="K129" s="31">
        <v>0</v>
      </c>
      <c r="L129" s="31">
        <v>0</v>
      </c>
      <c r="M129" s="31">
        <v>0</v>
      </c>
      <c r="N129" s="31" t="s">
        <v>884</v>
      </c>
    </row>
    <row r="130" spans="1:14">
      <c r="A130" s="31" t="s">
        <v>213</v>
      </c>
      <c r="B130" s="31" t="s">
        <v>913</v>
      </c>
      <c r="C130" s="31" t="s">
        <v>913</v>
      </c>
      <c r="D130" s="31" t="s">
        <v>913</v>
      </c>
      <c r="E130" s="31" t="s">
        <v>913</v>
      </c>
      <c r="F130" s="31">
        <v>7.4999999999999997E-2</v>
      </c>
      <c r="G130" s="31" t="s">
        <v>913</v>
      </c>
      <c r="H130" s="31" t="s">
        <v>213</v>
      </c>
      <c r="I130" s="31" t="s">
        <v>913</v>
      </c>
      <c r="J130" s="31" t="s">
        <v>913</v>
      </c>
      <c r="K130" s="31" t="s">
        <v>913</v>
      </c>
      <c r="L130" s="31" t="s">
        <v>913</v>
      </c>
      <c r="M130" s="31">
        <v>0</v>
      </c>
      <c r="N130" s="31" t="s">
        <v>884</v>
      </c>
    </row>
    <row r="131" spans="1:14">
      <c r="A131" s="31" t="s">
        <v>214</v>
      </c>
      <c r="B131" s="31">
        <v>7.0000000000000007E-2</v>
      </c>
      <c r="C131" s="31">
        <v>7.0000000000000007E-2</v>
      </c>
      <c r="D131" s="31" t="s">
        <v>913</v>
      </c>
      <c r="E131" s="31" t="s">
        <v>913</v>
      </c>
      <c r="F131" s="31" t="s">
        <v>913</v>
      </c>
      <c r="G131" s="31" t="s">
        <v>913</v>
      </c>
      <c r="H131" s="31" t="s">
        <v>214</v>
      </c>
      <c r="I131" s="31">
        <v>0</v>
      </c>
      <c r="J131" s="31">
        <v>0</v>
      </c>
      <c r="K131" s="31" t="s">
        <v>913</v>
      </c>
      <c r="L131" s="31" t="s">
        <v>913</v>
      </c>
      <c r="M131" s="31" t="s">
        <v>913</v>
      </c>
      <c r="N131" s="31" t="s">
        <v>884</v>
      </c>
    </row>
    <row r="132" spans="1:14">
      <c r="A132" s="31" t="s">
        <v>215</v>
      </c>
      <c r="B132" s="31" t="s">
        <v>913</v>
      </c>
      <c r="C132" s="31">
        <v>7.0000000000000007E-2</v>
      </c>
      <c r="D132" s="31">
        <v>0.125</v>
      </c>
      <c r="E132" s="31" t="s">
        <v>913</v>
      </c>
      <c r="F132" s="31" t="s">
        <v>913</v>
      </c>
      <c r="G132" s="31" t="s">
        <v>913</v>
      </c>
      <c r="H132" s="31" t="s">
        <v>215</v>
      </c>
      <c r="I132" s="31" t="s">
        <v>913</v>
      </c>
      <c r="J132" s="31">
        <v>0</v>
      </c>
      <c r="K132" s="31">
        <v>0</v>
      </c>
      <c r="L132" s="31" t="s">
        <v>913</v>
      </c>
      <c r="M132" s="31" t="s">
        <v>913</v>
      </c>
      <c r="N132" s="31" t="s">
        <v>884</v>
      </c>
    </row>
    <row r="133" spans="1:14">
      <c r="A133" s="31" t="s">
        <v>216</v>
      </c>
      <c r="B133" s="31" t="s">
        <v>913</v>
      </c>
      <c r="C133" s="31" t="s">
        <v>913</v>
      </c>
      <c r="D133" s="31">
        <v>0.125</v>
      </c>
      <c r="E133" s="31">
        <v>0.125</v>
      </c>
      <c r="F133" s="31">
        <v>7.4999999999999997E-2</v>
      </c>
      <c r="G133" s="31" t="s">
        <v>913</v>
      </c>
      <c r="H133" s="31" t="s">
        <v>216</v>
      </c>
      <c r="I133" s="31" t="s">
        <v>913</v>
      </c>
      <c r="J133" s="31" t="s">
        <v>913</v>
      </c>
      <c r="K133" s="31">
        <v>0</v>
      </c>
      <c r="L133" s="31">
        <v>0</v>
      </c>
      <c r="M133" s="31">
        <v>0</v>
      </c>
      <c r="N133" s="31" t="s">
        <v>884</v>
      </c>
    </row>
    <row r="134" spans="1:14">
      <c r="A134" s="31" t="s">
        <v>217</v>
      </c>
      <c r="B134" s="31" t="s">
        <v>913</v>
      </c>
      <c r="C134" s="31" t="s">
        <v>913</v>
      </c>
      <c r="D134" s="31" t="s">
        <v>913</v>
      </c>
      <c r="E134" s="31" t="s">
        <v>913</v>
      </c>
      <c r="F134" s="31">
        <v>7.4999999999999997E-2</v>
      </c>
      <c r="G134" s="31" t="s">
        <v>913</v>
      </c>
      <c r="H134" s="31" t="s">
        <v>217</v>
      </c>
      <c r="I134" s="31" t="s">
        <v>913</v>
      </c>
      <c r="J134" s="31" t="s">
        <v>913</v>
      </c>
      <c r="K134" s="31" t="s">
        <v>913</v>
      </c>
      <c r="L134" s="31" t="s">
        <v>913</v>
      </c>
      <c r="M134" s="31">
        <v>0</v>
      </c>
      <c r="N134" s="31" t="s">
        <v>884</v>
      </c>
    </row>
    <row r="135" spans="1:14">
      <c r="A135" s="31" t="s">
        <v>218</v>
      </c>
      <c r="B135" s="31">
        <v>0.14000000000000001</v>
      </c>
      <c r="C135" s="31" t="s">
        <v>913</v>
      </c>
      <c r="D135" s="31" t="s">
        <v>913</v>
      </c>
      <c r="E135" s="31" t="s">
        <v>913</v>
      </c>
      <c r="F135" s="31" t="s">
        <v>913</v>
      </c>
      <c r="G135" s="31" t="s">
        <v>913</v>
      </c>
      <c r="H135" s="31" t="s">
        <v>218</v>
      </c>
      <c r="I135" s="31">
        <v>1.2999999999999999E-2</v>
      </c>
      <c r="J135" s="31" t="s">
        <v>913</v>
      </c>
      <c r="K135" s="31" t="s">
        <v>913</v>
      </c>
      <c r="L135" s="31" t="s">
        <v>913</v>
      </c>
      <c r="M135" s="31" t="s">
        <v>913</v>
      </c>
      <c r="N135" s="31" t="s">
        <v>880</v>
      </c>
    </row>
    <row r="136" spans="1:14">
      <c r="A136" s="31" t="s">
        <v>219</v>
      </c>
      <c r="B136" s="31">
        <v>0.14000000000000001</v>
      </c>
      <c r="C136" s="31">
        <v>0.14000000000000001</v>
      </c>
      <c r="D136" s="31" t="s">
        <v>913</v>
      </c>
      <c r="E136" s="31" t="s">
        <v>913</v>
      </c>
      <c r="F136" s="31" t="s">
        <v>913</v>
      </c>
      <c r="G136" s="31" t="s">
        <v>913</v>
      </c>
      <c r="H136" s="31" t="s">
        <v>219</v>
      </c>
      <c r="I136" s="31">
        <v>1.2999999999999999E-2</v>
      </c>
      <c r="J136" s="31">
        <v>1.2999999999999999E-2</v>
      </c>
      <c r="K136" s="31" t="s">
        <v>913</v>
      </c>
      <c r="L136" s="31" t="s">
        <v>913</v>
      </c>
      <c r="M136" s="31" t="s">
        <v>913</v>
      </c>
      <c r="N136" s="31" t="s">
        <v>880</v>
      </c>
    </row>
    <row r="137" spans="1:14">
      <c r="A137" s="31" t="s">
        <v>220</v>
      </c>
      <c r="B137" s="31" t="s">
        <v>913</v>
      </c>
      <c r="C137" s="31">
        <v>0.14000000000000001</v>
      </c>
      <c r="D137" s="31">
        <v>0.25</v>
      </c>
      <c r="E137" s="31" t="s">
        <v>913</v>
      </c>
      <c r="F137" s="31" t="s">
        <v>913</v>
      </c>
      <c r="G137" s="31" t="s">
        <v>913</v>
      </c>
      <c r="H137" s="31" t="s">
        <v>220</v>
      </c>
      <c r="I137" s="31" t="s">
        <v>913</v>
      </c>
      <c r="J137" s="31">
        <v>1.2999999999999999E-2</v>
      </c>
      <c r="K137" s="31">
        <v>1.4999999999999999E-2</v>
      </c>
      <c r="L137" s="31" t="s">
        <v>913</v>
      </c>
      <c r="M137" s="31" t="s">
        <v>913</v>
      </c>
      <c r="N137" s="31" t="s">
        <v>880</v>
      </c>
    </row>
    <row r="138" spans="1:14">
      <c r="A138" s="31" t="s">
        <v>221</v>
      </c>
      <c r="B138" s="31" t="s">
        <v>913</v>
      </c>
      <c r="C138" s="31" t="s">
        <v>913</v>
      </c>
      <c r="D138" s="31">
        <v>0.25</v>
      </c>
      <c r="E138" s="31">
        <v>0.25</v>
      </c>
      <c r="F138" s="31">
        <v>0.15</v>
      </c>
      <c r="G138" s="31" t="s">
        <v>913</v>
      </c>
      <c r="H138" s="31" t="s">
        <v>221</v>
      </c>
      <c r="I138" s="31" t="s">
        <v>913</v>
      </c>
      <c r="J138" s="31" t="s">
        <v>913</v>
      </c>
      <c r="K138" s="31">
        <v>1.4999999999999999E-2</v>
      </c>
      <c r="L138" s="31">
        <v>1.4999999999999999E-2</v>
      </c>
      <c r="M138" s="31">
        <v>3.0000000000000001E-3</v>
      </c>
      <c r="N138" s="31" t="s">
        <v>880</v>
      </c>
    </row>
    <row r="139" spans="1:14">
      <c r="A139" s="31" t="s">
        <v>222</v>
      </c>
      <c r="B139" s="31" t="s">
        <v>913</v>
      </c>
      <c r="C139" s="31" t="s">
        <v>913</v>
      </c>
      <c r="D139" s="31" t="s">
        <v>913</v>
      </c>
      <c r="E139" s="31" t="s">
        <v>913</v>
      </c>
      <c r="F139" s="31">
        <v>0.15</v>
      </c>
      <c r="G139" s="31" t="s">
        <v>913</v>
      </c>
      <c r="H139" s="31" t="s">
        <v>222</v>
      </c>
      <c r="I139" s="31" t="s">
        <v>913</v>
      </c>
      <c r="J139" s="31" t="s">
        <v>913</v>
      </c>
      <c r="K139" s="31" t="s">
        <v>913</v>
      </c>
      <c r="L139" s="31" t="s">
        <v>913</v>
      </c>
      <c r="M139" s="31">
        <v>3.0000000000000001E-3</v>
      </c>
      <c r="N139" s="31" t="s">
        <v>880</v>
      </c>
    </row>
    <row r="140" spans="1:14">
      <c r="A140" s="31" t="s">
        <v>223</v>
      </c>
      <c r="B140" s="31">
        <v>7.0000000000000007E-2</v>
      </c>
      <c r="C140" s="31" t="s">
        <v>913</v>
      </c>
      <c r="D140" s="31" t="s">
        <v>913</v>
      </c>
      <c r="E140" s="31" t="s">
        <v>913</v>
      </c>
      <c r="F140" s="31" t="s">
        <v>913</v>
      </c>
      <c r="G140" s="31" t="s">
        <v>913</v>
      </c>
      <c r="H140" s="31" t="s">
        <v>223</v>
      </c>
      <c r="I140" s="31">
        <v>6.4999999999999997E-3</v>
      </c>
      <c r="J140" s="31" t="s">
        <v>913</v>
      </c>
      <c r="K140" s="31" t="s">
        <v>913</v>
      </c>
      <c r="L140" s="31" t="s">
        <v>913</v>
      </c>
      <c r="M140" s="31" t="s">
        <v>913</v>
      </c>
      <c r="N140" s="31" t="s">
        <v>876</v>
      </c>
    </row>
    <row r="141" spans="1:14">
      <c r="A141" s="31" t="s">
        <v>224</v>
      </c>
      <c r="B141" s="31">
        <v>7.0000000000000007E-2</v>
      </c>
      <c r="C141" s="31">
        <v>7.0000000000000007E-2</v>
      </c>
      <c r="D141" s="31" t="s">
        <v>913</v>
      </c>
      <c r="E141" s="31" t="s">
        <v>913</v>
      </c>
      <c r="F141" s="31" t="s">
        <v>913</v>
      </c>
      <c r="G141" s="31" t="s">
        <v>913</v>
      </c>
      <c r="H141" s="31" t="s">
        <v>224</v>
      </c>
      <c r="I141" s="31">
        <v>6.4999999999999997E-3</v>
      </c>
      <c r="J141" s="31">
        <v>6.4999999999999997E-3</v>
      </c>
      <c r="K141" s="31" t="s">
        <v>913</v>
      </c>
      <c r="L141" s="31" t="s">
        <v>913</v>
      </c>
      <c r="M141" s="31" t="s">
        <v>913</v>
      </c>
      <c r="N141" s="31" t="s">
        <v>876</v>
      </c>
    </row>
    <row r="142" spans="1:14">
      <c r="A142" s="31" t="s">
        <v>225</v>
      </c>
      <c r="B142" s="31" t="s">
        <v>913</v>
      </c>
      <c r="C142" s="31">
        <v>7.0000000000000007E-2</v>
      </c>
      <c r="D142" s="31">
        <v>0.125</v>
      </c>
      <c r="E142" s="31" t="s">
        <v>913</v>
      </c>
      <c r="F142" s="31" t="s">
        <v>913</v>
      </c>
      <c r="G142" s="31" t="s">
        <v>913</v>
      </c>
      <c r="H142" s="31" t="s">
        <v>225</v>
      </c>
      <c r="I142" s="31" t="s">
        <v>913</v>
      </c>
      <c r="J142" s="31">
        <v>6.4999999999999997E-3</v>
      </c>
      <c r="K142" s="31">
        <v>7.4999999999999997E-3</v>
      </c>
      <c r="L142" s="31" t="s">
        <v>913</v>
      </c>
      <c r="M142" s="31" t="s">
        <v>913</v>
      </c>
      <c r="N142" s="31" t="s">
        <v>876</v>
      </c>
    </row>
    <row r="143" spans="1:14">
      <c r="A143" s="31" t="s">
        <v>226</v>
      </c>
      <c r="B143" s="31" t="s">
        <v>913</v>
      </c>
      <c r="C143" s="31" t="s">
        <v>913</v>
      </c>
      <c r="D143" s="31">
        <v>0.125</v>
      </c>
      <c r="E143" s="31">
        <v>0.125</v>
      </c>
      <c r="F143" s="31">
        <v>7.4999999999999997E-2</v>
      </c>
      <c r="G143" s="31" t="s">
        <v>913</v>
      </c>
      <c r="H143" s="31" t="s">
        <v>226</v>
      </c>
      <c r="I143" s="31" t="s">
        <v>913</v>
      </c>
      <c r="J143" s="31" t="s">
        <v>913</v>
      </c>
      <c r="K143" s="31">
        <v>7.4999999999999997E-3</v>
      </c>
      <c r="L143" s="31">
        <v>7.4999999999999997E-3</v>
      </c>
      <c r="M143" s="31">
        <v>1.5E-3</v>
      </c>
      <c r="N143" s="31" t="s">
        <v>876</v>
      </c>
    </row>
    <row r="144" spans="1:14">
      <c r="A144" s="31" t="s">
        <v>227</v>
      </c>
      <c r="B144" s="31" t="s">
        <v>913</v>
      </c>
      <c r="C144" s="31" t="s">
        <v>913</v>
      </c>
      <c r="D144" s="31" t="s">
        <v>913</v>
      </c>
      <c r="E144" s="31" t="s">
        <v>913</v>
      </c>
      <c r="F144" s="31">
        <v>7.4999999999999997E-2</v>
      </c>
      <c r="G144" s="31" t="s">
        <v>913</v>
      </c>
      <c r="H144" s="31" t="s">
        <v>227</v>
      </c>
      <c r="I144" s="31" t="s">
        <v>913</v>
      </c>
      <c r="J144" s="31" t="s">
        <v>913</v>
      </c>
      <c r="K144" s="31" t="s">
        <v>913</v>
      </c>
      <c r="L144" s="31" t="s">
        <v>913</v>
      </c>
      <c r="M144" s="31">
        <v>1.5E-3</v>
      </c>
      <c r="N144" s="31" t="s">
        <v>876</v>
      </c>
    </row>
    <row r="145" spans="1:14">
      <c r="A145" s="32" t="s">
        <v>228</v>
      </c>
      <c r="B145" s="32">
        <v>0.05</v>
      </c>
      <c r="C145" s="32">
        <v>0.05</v>
      </c>
      <c r="D145" s="32"/>
      <c r="E145" s="32"/>
      <c r="F145" s="32"/>
      <c r="G145" s="32"/>
      <c r="H145" s="32" t="s">
        <v>228</v>
      </c>
      <c r="I145" s="32">
        <v>0</v>
      </c>
      <c r="J145" s="32">
        <v>0</v>
      </c>
      <c r="K145" s="32"/>
      <c r="L145" s="32"/>
      <c r="M145" s="32"/>
      <c r="N145" s="32" t="s">
        <v>685</v>
      </c>
    </row>
    <row r="146" spans="1:14">
      <c r="A146" s="32" t="s">
        <v>229</v>
      </c>
      <c r="B146" s="32">
        <v>1.4E-2</v>
      </c>
      <c r="C146" s="32">
        <v>1.4E-2</v>
      </c>
      <c r="D146" s="32"/>
      <c r="E146" s="32"/>
      <c r="F146" s="32"/>
      <c r="G146" s="32"/>
      <c r="H146" s="32" t="s">
        <v>229</v>
      </c>
      <c r="I146" s="32">
        <v>1.2999999999999999E-2</v>
      </c>
      <c r="J146" s="32">
        <v>1.2999999999999999E-2</v>
      </c>
      <c r="K146" s="32"/>
      <c r="L146" s="32"/>
      <c r="M146" s="32"/>
      <c r="N146" s="32" t="s">
        <v>685</v>
      </c>
    </row>
    <row r="147" spans="1:14">
      <c r="A147" s="32" t="s">
        <v>230</v>
      </c>
      <c r="B147" s="32">
        <v>1.4E-2</v>
      </c>
      <c r="C147" s="32">
        <v>1.4E-2</v>
      </c>
      <c r="D147" s="32"/>
      <c r="E147" s="32"/>
      <c r="F147" s="32"/>
      <c r="G147" s="32"/>
      <c r="H147" s="32" t="s">
        <v>230</v>
      </c>
      <c r="I147" s="32">
        <v>1.2999999999999999E-2</v>
      </c>
      <c r="J147" s="32">
        <v>1.2999999999999999E-2</v>
      </c>
      <c r="K147" s="32"/>
      <c r="L147" s="32"/>
      <c r="M147" s="32"/>
      <c r="N147" s="32" t="s">
        <v>685</v>
      </c>
    </row>
    <row r="148" spans="1:14">
      <c r="A148" s="31" t="s">
        <v>231</v>
      </c>
      <c r="B148" s="31">
        <v>0.3</v>
      </c>
      <c r="C148" s="31" t="s">
        <v>913</v>
      </c>
      <c r="D148" s="31" t="s">
        <v>913</v>
      </c>
      <c r="E148" s="31" t="s">
        <v>913</v>
      </c>
      <c r="F148" s="31" t="s">
        <v>913</v>
      </c>
      <c r="G148" s="31" t="s">
        <v>913</v>
      </c>
      <c r="H148" s="31" t="s">
        <v>231</v>
      </c>
      <c r="I148" s="31">
        <v>0.06</v>
      </c>
      <c r="J148" s="31" t="s">
        <v>913</v>
      </c>
      <c r="K148" s="31" t="s">
        <v>913</v>
      </c>
      <c r="L148" s="31" t="s">
        <v>913</v>
      </c>
      <c r="M148" s="31" t="s">
        <v>913</v>
      </c>
      <c r="N148" s="31" t="s">
        <v>878</v>
      </c>
    </row>
    <row r="149" spans="1:14">
      <c r="A149" s="31" t="s">
        <v>232</v>
      </c>
      <c r="B149" s="31">
        <v>2.5000000000000001E-2</v>
      </c>
      <c r="C149" s="31">
        <v>2.5000000000000001E-2</v>
      </c>
      <c r="D149" s="31">
        <v>3.5000000000000003E-2</v>
      </c>
      <c r="E149" s="31">
        <v>3.5000000000000003E-2</v>
      </c>
      <c r="F149" s="31">
        <v>2.5000000000000001E-2</v>
      </c>
      <c r="G149" s="31" t="s">
        <v>913</v>
      </c>
      <c r="H149" s="31" t="s">
        <v>232</v>
      </c>
      <c r="I149" s="31">
        <v>0</v>
      </c>
      <c r="J149" s="31">
        <v>0</v>
      </c>
      <c r="K149" s="31">
        <v>0</v>
      </c>
      <c r="L149" s="31">
        <v>0</v>
      </c>
      <c r="M149" s="31">
        <v>0</v>
      </c>
      <c r="N149" s="31" t="s">
        <v>880</v>
      </c>
    </row>
    <row r="150" spans="1:14">
      <c r="A150" s="31" t="s">
        <v>233</v>
      </c>
      <c r="B150" s="31">
        <v>2.5000000000000001E-2</v>
      </c>
      <c r="C150" s="31">
        <v>2.5000000000000001E-2</v>
      </c>
      <c r="D150" s="31">
        <v>3.5000000000000003E-2</v>
      </c>
      <c r="E150" s="31">
        <v>3.5000000000000003E-2</v>
      </c>
      <c r="F150" s="31">
        <v>2.5000000000000001E-2</v>
      </c>
      <c r="G150" s="31" t="s">
        <v>913</v>
      </c>
      <c r="H150" s="31" t="s">
        <v>233</v>
      </c>
      <c r="I150" s="31">
        <v>0</v>
      </c>
      <c r="J150" s="31">
        <v>0</v>
      </c>
      <c r="K150" s="31">
        <v>0</v>
      </c>
      <c r="L150" s="31">
        <v>0</v>
      </c>
      <c r="M150" s="31">
        <v>0</v>
      </c>
      <c r="N150" s="31" t="s">
        <v>880</v>
      </c>
    </row>
    <row r="151" spans="1:14">
      <c r="A151" s="31" t="s">
        <v>234</v>
      </c>
      <c r="B151" s="31">
        <v>2.5000000000000001E-2</v>
      </c>
      <c r="C151" s="31">
        <v>2.5000000000000001E-2</v>
      </c>
      <c r="D151" s="31">
        <v>3.5000000000000003E-2</v>
      </c>
      <c r="E151" s="31">
        <v>3.5000000000000003E-2</v>
      </c>
      <c r="F151" s="31">
        <v>2.5000000000000001E-2</v>
      </c>
      <c r="G151" s="31" t="s">
        <v>913</v>
      </c>
      <c r="H151" s="31" t="s">
        <v>234</v>
      </c>
      <c r="I151" s="31">
        <v>0</v>
      </c>
      <c r="J151" s="31">
        <v>0</v>
      </c>
      <c r="K151" s="31">
        <v>0</v>
      </c>
      <c r="L151" s="31">
        <v>0</v>
      </c>
      <c r="M151" s="31">
        <v>0</v>
      </c>
      <c r="N151" s="31" t="s">
        <v>880</v>
      </c>
    </row>
    <row r="152" spans="1:14">
      <c r="A152" s="31" t="s">
        <v>235</v>
      </c>
      <c r="B152" s="31">
        <v>2.5000000000000001E-2</v>
      </c>
      <c r="C152" s="31">
        <v>2.5000000000000001E-2</v>
      </c>
      <c r="D152" s="31">
        <v>3.5000000000000003E-2</v>
      </c>
      <c r="E152" s="31">
        <v>3.5000000000000003E-2</v>
      </c>
      <c r="F152" s="31">
        <v>2.5000000000000001E-2</v>
      </c>
      <c r="G152" s="31" t="s">
        <v>913</v>
      </c>
      <c r="H152" s="31" t="s">
        <v>235</v>
      </c>
      <c r="I152" s="31">
        <v>0</v>
      </c>
      <c r="J152" s="31">
        <v>0</v>
      </c>
      <c r="K152" s="31">
        <v>0</v>
      </c>
      <c r="L152" s="31">
        <v>0</v>
      </c>
      <c r="M152" s="31">
        <v>0</v>
      </c>
      <c r="N152" s="31" t="s">
        <v>880</v>
      </c>
    </row>
    <row r="153" spans="1:14">
      <c r="A153" s="31" t="s">
        <v>236</v>
      </c>
      <c r="B153" s="31">
        <v>0.2</v>
      </c>
      <c r="C153" s="31" t="s">
        <v>913</v>
      </c>
      <c r="D153" s="31" t="s">
        <v>913</v>
      </c>
      <c r="E153" s="31" t="s">
        <v>913</v>
      </c>
      <c r="F153" s="31" t="s">
        <v>913</v>
      </c>
      <c r="G153" s="31" t="s">
        <v>913</v>
      </c>
      <c r="H153" s="31" t="s">
        <v>236</v>
      </c>
      <c r="I153" s="31">
        <v>0.04</v>
      </c>
      <c r="J153" s="31" t="s">
        <v>913</v>
      </c>
      <c r="K153" s="31" t="s">
        <v>913</v>
      </c>
      <c r="L153" s="31" t="s">
        <v>913</v>
      </c>
      <c r="M153" s="31" t="s">
        <v>913</v>
      </c>
      <c r="N153" s="31" t="s">
        <v>878</v>
      </c>
    </row>
    <row r="154" spans="1:14">
      <c r="A154" s="31" t="s">
        <v>237</v>
      </c>
      <c r="B154" s="31">
        <v>1.2500000000000001E-2</v>
      </c>
      <c r="C154" s="31">
        <v>1.2500000000000001E-2</v>
      </c>
      <c r="D154" s="31">
        <v>1.7500000000000002E-2</v>
      </c>
      <c r="E154" s="31">
        <v>1.7500000000000002E-2</v>
      </c>
      <c r="F154" s="31">
        <v>1.2500000000000001E-2</v>
      </c>
      <c r="G154" s="31" t="s">
        <v>913</v>
      </c>
      <c r="H154" s="31" t="s">
        <v>237</v>
      </c>
      <c r="I154" s="31">
        <v>0</v>
      </c>
      <c r="J154" s="31">
        <v>0</v>
      </c>
      <c r="K154" s="31">
        <v>0</v>
      </c>
      <c r="L154" s="31">
        <v>0</v>
      </c>
      <c r="M154" s="31">
        <v>0</v>
      </c>
      <c r="N154" s="31" t="s">
        <v>1057</v>
      </c>
    </row>
    <row r="155" spans="1:14">
      <c r="A155" s="31" t="s">
        <v>238</v>
      </c>
      <c r="B155" s="31">
        <v>1.2500000000000001E-2</v>
      </c>
      <c r="C155" s="31">
        <v>1.2500000000000001E-2</v>
      </c>
      <c r="D155" s="31">
        <v>1.7500000000000002E-2</v>
      </c>
      <c r="E155" s="31">
        <v>1.7500000000000002E-2</v>
      </c>
      <c r="F155" s="31">
        <v>1.2500000000000001E-2</v>
      </c>
      <c r="G155" s="31" t="s">
        <v>913</v>
      </c>
      <c r="H155" s="31" t="s">
        <v>238</v>
      </c>
      <c r="I155" s="31">
        <v>0</v>
      </c>
      <c r="J155" s="31">
        <v>0</v>
      </c>
      <c r="K155" s="31">
        <v>0</v>
      </c>
      <c r="L155" s="31">
        <v>0</v>
      </c>
      <c r="M155" s="31">
        <v>0</v>
      </c>
      <c r="N155" s="31" t="s">
        <v>1057</v>
      </c>
    </row>
    <row r="156" spans="1:14">
      <c r="A156" s="31" t="s">
        <v>239</v>
      </c>
      <c r="B156" s="31">
        <v>1.2500000000000001E-2</v>
      </c>
      <c r="C156" s="31">
        <v>1.2500000000000001E-2</v>
      </c>
      <c r="D156" s="31">
        <v>1.7500000000000002E-2</v>
      </c>
      <c r="E156" s="31">
        <v>1.7500000000000002E-2</v>
      </c>
      <c r="F156" s="31">
        <v>1.2500000000000001E-2</v>
      </c>
      <c r="G156" s="31" t="s">
        <v>913</v>
      </c>
      <c r="H156" s="31" t="s">
        <v>239</v>
      </c>
      <c r="I156" s="31">
        <v>0</v>
      </c>
      <c r="J156" s="31">
        <v>0</v>
      </c>
      <c r="K156" s="31">
        <v>0</v>
      </c>
      <c r="L156" s="31">
        <v>0</v>
      </c>
      <c r="M156" s="31">
        <v>0</v>
      </c>
      <c r="N156" s="31" t="s">
        <v>1057</v>
      </c>
    </row>
    <row r="157" spans="1:14">
      <c r="A157" s="31" t="s">
        <v>240</v>
      </c>
      <c r="B157" s="31">
        <v>1.2500000000000001E-2</v>
      </c>
      <c r="C157" s="31">
        <v>1.2500000000000001E-2</v>
      </c>
      <c r="D157" s="31">
        <v>1.7500000000000002E-2</v>
      </c>
      <c r="E157" s="31">
        <v>1.7500000000000002E-2</v>
      </c>
      <c r="F157" s="31">
        <v>1.2500000000000001E-2</v>
      </c>
      <c r="G157" s="31" t="s">
        <v>913</v>
      </c>
      <c r="H157" s="31" t="s">
        <v>240</v>
      </c>
      <c r="I157" s="31">
        <v>0</v>
      </c>
      <c r="J157" s="31">
        <v>0</v>
      </c>
      <c r="K157" s="31">
        <v>0</v>
      </c>
      <c r="L157" s="31">
        <v>0</v>
      </c>
      <c r="M157" s="31">
        <v>0</v>
      </c>
      <c r="N157" s="31" t="s">
        <v>1057</v>
      </c>
    </row>
    <row r="158" spans="1:14">
      <c r="A158" s="31" t="s">
        <v>241</v>
      </c>
      <c r="B158" s="31">
        <v>0.1</v>
      </c>
      <c r="C158" s="31" t="s">
        <v>913</v>
      </c>
      <c r="D158" s="31" t="s">
        <v>913</v>
      </c>
      <c r="E158" s="31" t="s">
        <v>913</v>
      </c>
      <c r="F158" s="31" t="s">
        <v>913</v>
      </c>
      <c r="G158" s="31" t="s">
        <v>913</v>
      </c>
      <c r="H158" s="31" t="s">
        <v>241</v>
      </c>
      <c r="I158" s="31">
        <v>0.02</v>
      </c>
      <c r="J158" s="31" t="s">
        <v>913</v>
      </c>
      <c r="K158" s="31" t="s">
        <v>913</v>
      </c>
      <c r="L158" s="31" t="s">
        <v>913</v>
      </c>
      <c r="M158" s="31" t="s">
        <v>913</v>
      </c>
      <c r="N158" s="31" t="s">
        <v>878</v>
      </c>
    </row>
    <row r="159" spans="1:14">
      <c r="A159" s="31" t="s">
        <v>242</v>
      </c>
      <c r="B159" s="31">
        <v>7.0000000000000007E-2</v>
      </c>
      <c r="C159" s="31" t="s">
        <v>913</v>
      </c>
      <c r="D159" s="31" t="s">
        <v>913</v>
      </c>
      <c r="E159" s="31" t="s">
        <v>913</v>
      </c>
      <c r="F159" s="31" t="s">
        <v>913</v>
      </c>
      <c r="G159" s="31" t="s">
        <v>913</v>
      </c>
      <c r="H159" s="31" t="s">
        <v>242</v>
      </c>
      <c r="I159" s="31">
        <v>6.4999999999999997E-3</v>
      </c>
      <c r="J159" s="31" t="s">
        <v>913</v>
      </c>
      <c r="K159" s="31" t="s">
        <v>913</v>
      </c>
      <c r="L159" s="31" t="s">
        <v>913</v>
      </c>
      <c r="M159" s="31" t="s">
        <v>913</v>
      </c>
      <c r="N159" s="31" t="s">
        <v>880</v>
      </c>
    </row>
    <row r="160" spans="1:14">
      <c r="A160" s="31" t="s">
        <v>243</v>
      </c>
      <c r="B160" s="31">
        <v>7.0000000000000007E-2</v>
      </c>
      <c r="C160" s="31">
        <v>7.0000000000000007E-2</v>
      </c>
      <c r="D160" s="31" t="s">
        <v>913</v>
      </c>
      <c r="E160" s="31" t="s">
        <v>913</v>
      </c>
      <c r="F160" s="31" t="s">
        <v>913</v>
      </c>
      <c r="G160" s="31" t="s">
        <v>913</v>
      </c>
      <c r="H160" s="31" t="s">
        <v>243</v>
      </c>
      <c r="I160" s="31">
        <v>6.4999999999999997E-3</v>
      </c>
      <c r="J160" s="31">
        <v>6.4999999999999997E-3</v>
      </c>
      <c r="K160" s="31" t="s">
        <v>913</v>
      </c>
      <c r="L160" s="31" t="s">
        <v>913</v>
      </c>
      <c r="M160" s="31" t="s">
        <v>913</v>
      </c>
      <c r="N160" s="31" t="s">
        <v>880</v>
      </c>
    </row>
    <row r="161" spans="1:14">
      <c r="A161" s="31" t="s">
        <v>244</v>
      </c>
      <c r="B161" s="31" t="s">
        <v>913</v>
      </c>
      <c r="C161" s="31">
        <v>7.0000000000000007E-2</v>
      </c>
      <c r="D161" s="31">
        <v>0.125</v>
      </c>
      <c r="E161" s="31" t="s">
        <v>913</v>
      </c>
      <c r="F161" s="31" t="s">
        <v>913</v>
      </c>
      <c r="G161" s="31" t="s">
        <v>913</v>
      </c>
      <c r="H161" s="31" t="s">
        <v>244</v>
      </c>
      <c r="I161" s="31" t="s">
        <v>913</v>
      </c>
      <c r="J161" s="31">
        <v>6.4999999999999997E-3</v>
      </c>
      <c r="K161" s="31">
        <v>7.4999999999999997E-3</v>
      </c>
      <c r="L161" s="31" t="s">
        <v>913</v>
      </c>
      <c r="M161" s="31" t="s">
        <v>913</v>
      </c>
      <c r="N161" s="31" t="s">
        <v>880</v>
      </c>
    </row>
    <row r="162" spans="1:14">
      <c r="A162" s="31" t="s">
        <v>245</v>
      </c>
      <c r="B162" s="31" t="s">
        <v>913</v>
      </c>
      <c r="C162" s="31" t="s">
        <v>913</v>
      </c>
      <c r="D162" s="31">
        <v>0.125</v>
      </c>
      <c r="E162" s="31">
        <v>0.125</v>
      </c>
      <c r="F162" s="31">
        <v>7.4999999999999997E-2</v>
      </c>
      <c r="G162" s="31" t="s">
        <v>913</v>
      </c>
      <c r="H162" s="31" t="s">
        <v>245</v>
      </c>
      <c r="I162" s="31" t="s">
        <v>913</v>
      </c>
      <c r="J162" s="31" t="s">
        <v>913</v>
      </c>
      <c r="K162" s="31">
        <v>7.4999999999999997E-3</v>
      </c>
      <c r="L162" s="31">
        <v>7.4999999999999997E-3</v>
      </c>
      <c r="M162" s="31">
        <v>1.5E-3</v>
      </c>
      <c r="N162" s="31" t="s">
        <v>880</v>
      </c>
    </row>
    <row r="163" spans="1:14">
      <c r="A163" s="31" t="s">
        <v>246</v>
      </c>
      <c r="B163" s="31" t="s">
        <v>913</v>
      </c>
      <c r="C163" s="31" t="s">
        <v>913</v>
      </c>
      <c r="D163" s="31" t="s">
        <v>913</v>
      </c>
      <c r="E163" s="31" t="s">
        <v>913</v>
      </c>
      <c r="F163" s="31">
        <v>7.4999999999999997E-2</v>
      </c>
      <c r="G163" s="31" t="s">
        <v>913</v>
      </c>
      <c r="H163" s="31" t="s">
        <v>246</v>
      </c>
      <c r="I163" s="31" t="s">
        <v>913</v>
      </c>
      <c r="J163" s="31" t="s">
        <v>913</v>
      </c>
      <c r="K163" s="31" t="s">
        <v>913</v>
      </c>
      <c r="L163" s="31" t="s">
        <v>913</v>
      </c>
      <c r="M163" s="31">
        <v>1.5E-3</v>
      </c>
      <c r="N163" s="31" t="s">
        <v>880</v>
      </c>
    </row>
    <row r="164" spans="1:14">
      <c r="A164" s="31" t="s">
        <v>247</v>
      </c>
      <c r="B164" s="31" t="s">
        <v>913</v>
      </c>
      <c r="C164" s="31" t="s">
        <v>913</v>
      </c>
      <c r="D164" s="31">
        <v>0.52500000000000002</v>
      </c>
      <c r="E164" s="31" t="s">
        <v>913</v>
      </c>
      <c r="F164" s="31" t="s">
        <v>913</v>
      </c>
      <c r="G164" s="31" t="s">
        <v>913</v>
      </c>
      <c r="H164" s="31" t="s">
        <v>247</v>
      </c>
      <c r="I164" s="31" t="s">
        <v>913</v>
      </c>
      <c r="J164" s="31" t="s">
        <v>913</v>
      </c>
      <c r="K164" s="31">
        <v>6.7500000000000004E-2</v>
      </c>
      <c r="L164" s="31" t="s">
        <v>913</v>
      </c>
      <c r="M164" s="31" t="s">
        <v>913</v>
      </c>
      <c r="N164" s="31" t="s">
        <v>878</v>
      </c>
    </row>
    <row r="165" spans="1:14">
      <c r="A165" s="31" t="s">
        <v>248</v>
      </c>
      <c r="B165" s="31">
        <v>3.5000000000000003E-2</v>
      </c>
      <c r="C165" s="31" t="s">
        <v>913</v>
      </c>
      <c r="D165" s="31" t="s">
        <v>913</v>
      </c>
      <c r="E165" s="31" t="s">
        <v>913</v>
      </c>
      <c r="F165" s="31" t="s">
        <v>913</v>
      </c>
      <c r="G165" s="31" t="s">
        <v>913</v>
      </c>
      <c r="H165" s="31" t="s">
        <v>248</v>
      </c>
      <c r="I165" s="31">
        <v>3.2499999999999999E-3</v>
      </c>
      <c r="J165" s="31" t="s">
        <v>913</v>
      </c>
      <c r="K165" s="31" t="s">
        <v>913</v>
      </c>
      <c r="L165" s="31" t="s">
        <v>913</v>
      </c>
      <c r="M165" s="31" t="s">
        <v>913</v>
      </c>
      <c r="N165" s="31" t="s">
        <v>876</v>
      </c>
    </row>
    <row r="166" spans="1:14">
      <c r="A166" s="31" t="s">
        <v>249</v>
      </c>
      <c r="B166" s="31">
        <v>3.5000000000000003E-2</v>
      </c>
      <c r="C166" s="31">
        <v>3.5000000000000003E-2</v>
      </c>
      <c r="D166" s="31" t="s">
        <v>913</v>
      </c>
      <c r="E166" s="31" t="s">
        <v>913</v>
      </c>
      <c r="F166" s="31" t="s">
        <v>913</v>
      </c>
      <c r="G166" s="31" t="s">
        <v>913</v>
      </c>
      <c r="H166" s="31" t="s">
        <v>249</v>
      </c>
      <c r="I166" s="31">
        <v>3.2499999999999999E-3</v>
      </c>
      <c r="J166" s="31">
        <v>3.2499999999999999E-3</v>
      </c>
      <c r="K166" s="31" t="s">
        <v>913</v>
      </c>
      <c r="L166" s="31" t="s">
        <v>913</v>
      </c>
      <c r="M166" s="31" t="s">
        <v>913</v>
      </c>
      <c r="N166" s="31" t="s">
        <v>876</v>
      </c>
    </row>
    <row r="167" spans="1:14">
      <c r="A167" s="31" t="s">
        <v>250</v>
      </c>
      <c r="B167" s="31" t="s">
        <v>913</v>
      </c>
      <c r="C167" s="31">
        <v>3.5000000000000003E-2</v>
      </c>
      <c r="D167" s="31">
        <v>6.25E-2</v>
      </c>
      <c r="E167" s="31" t="s">
        <v>913</v>
      </c>
      <c r="F167" s="31" t="s">
        <v>913</v>
      </c>
      <c r="G167" s="31" t="s">
        <v>913</v>
      </c>
      <c r="H167" s="31" t="s">
        <v>250</v>
      </c>
      <c r="I167" s="31" t="s">
        <v>913</v>
      </c>
      <c r="J167" s="31">
        <v>3.2499999999999999E-3</v>
      </c>
      <c r="K167" s="31">
        <v>3.7499999999999999E-3</v>
      </c>
      <c r="L167" s="31" t="s">
        <v>913</v>
      </c>
      <c r="M167" s="31" t="s">
        <v>913</v>
      </c>
      <c r="N167" s="31" t="s">
        <v>876</v>
      </c>
    </row>
    <row r="168" spans="1:14">
      <c r="A168" s="31" t="s">
        <v>251</v>
      </c>
      <c r="B168" s="31" t="s">
        <v>913</v>
      </c>
      <c r="C168" s="31" t="s">
        <v>913</v>
      </c>
      <c r="D168" s="31">
        <v>6.25E-2</v>
      </c>
      <c r="E168" s="31">
        <v>6.25E-2</v>
      </c>
      <c r="F168" s="31">
        <v>3.7499999999999999E-2</v>
      </c>
      <c r="G168" s="31" t="s">
        <v>913</v>
      </c>
      <c r="H168" s="31" t="s">
        <v>251</v>
      </c>
      <c r="I168" s="31" t="s">
        <v>913</v>
      </c>
      <c r="J168" s="31" t="s">
        <v>913</v>
      </c>
      <c r="K168" s="31">
        <v>3.7499999999999999E-3</v>
      </c>
      <c r="L168" s="31">
        <v>3.7499999999999999E-3</v>
      </c>
      <c r="M168" s="31">
        <v>7.5000000000000002E-4</v>
      </c>
      <c r="N168" s="31" t="s">
        <v>876</v>
      </c>
    </row>
    <row r="169" spans="1:14">
      <c r="A169" s="31" t="s">
        <v>252</v>
      </c>
      <c r="B169" s="31" t="s">
        <v>913</v>
      </c>
      <c r="C169" s="31" t="s">
        <v>913</v>
      </c>
      <c r="D169" s="31" t="s">
        <v>913</v>
      </c>
      <c r="E169" s="31" t="s">
        <v>913</v>
      </c>
      <c r="F169" s="31">
        <v>3.7499999999999999E-2</v>
      </c>
      <c r="G169" s="31" t="s">
        <v>913</v>
      </c>
      <c r="H169" s="31" t="s">
        <v>252</v>
      </c>
      <c r="I169" s="31" t="s">
        <v>913</v>
      </c>
      <c r="J169" s="31" t="s">
        <v>913</v>
      </c>
      <c r="K169" s="31" t="s">
        <v>913</v>
      </c>
      <c r="L169" s="31" t="s">
        <v>913</v>
      </c>
      <c r="M169" s="31">
        <v>7.5000000000000002E-4</v>
      </c>
      <c r="N169" s="31" t="s">
        <v>876</v>
      </c>
    </row>
    <row r="170" spans="1:14">
      <c r="A170" s="31" t="s">
        <v>253</v>
      </c>
      <c r="B170" s="31" t="s">
        <v>913</v>
      </c>
      <c r="C170" s="31" t="s">
        <v>913</v>
      </c>
      <c r="D170" s="31">
        <v>0.35</v>
      </c>
      <c r="E170" s="31" t="s">
        <v>913</v>
      </c>
      <c r="F170" s="31" t="s">
        <v>913</v>
      </c>
      <c r="G170" s="31" t="s">
        <v>913</v>
      </c>
      <c r="H170" s="31" t="s">
        <v>253</v>
      </c>
      <c r="I170" s="31" t="s">
        <v>913</v>
      </c>
      <c r="J170" s="31" t="s">
        <v>913</v>
      </c>
      <c r="K170" s="31">
        <v>4.4999999999999998E-2</v>
      </c>
      <c r="L170" s="31" t="s">
        <v>913</v>
      </c>
      <c r="M170" s="31" t="s">
        <v>913</v>
      </c>
      <c r="N170" s="31" t="s">
        <v>878</v>
      </c>
    </row>
    <row r="171" spans="1:14">
      <c r="A171" s="31" t="s">
        <v>254</v>
      </c>
      <c r="B171" s="31">
        <v>1.2500000000000001E-2</v>
      </c>
      <c r="C171" s="31">
        <v>1.2500000000000001E-2</v>
      </c>
      <c r="D171" s="31" t="s">
        <v>913</v>
      </c>
      <c r="E171" s="31" t="s">
        <v>913</v>
      </c>
      <c r="F171" s="31" t="s">
        <v>913</v>
      </c>
      <c r="G171" s="31" t="s">
        <v>913</v>
      </c>
      <c r="H171" s="31" t="s">
        <v>254</v>
      </c>
      <c r="I171" s="31">
        <v>0</v>
      </c>
      <c r="J171" s="31">
        <v>0</v>
      </c>
      <c r="K171" s="31" t="s">
        <v>913</v>
      </c>
      <c r="L171" s="31" t="s">
        <v>913</v>
      </c>
      <c r="M171" s="31" t="s">
        <v>913</v>
      </c>
      <c r="N171" s="31" t="s">
        <v>861</v>
      </c>
    </row>
    <row r="172" spans="1:14">
      <c r="A172" s="31" t="s">
        <v>255</v>
      </c>
      <c r="B172" s="31" t="s">
        <v>913</v>
      </c>
      <c r="C172" s="31">
        <v>1.2500000000000001E-2</v>
      </c>
      <c r="D172" s="31">
        <v>1.7500000000000002E-2</v>
      </c>
      <c r="E172" s="31" t="s">
        <v>913</v>
      </c>
      <c r="F172" s="31" t="s">
        <v>913</v>
      </c>
      <c r="G172" s="31" t="s">
        <v>913</v>
      </c>
      <c r="H172" s="31" t="s">
        <v>255</v>
      </c>
      <c r="I172" s="31" t="s">
        <v>913</v>
      </c>
      <c r="J172" s="31">
        <v>0</v>
      </c>
      <c r="K172" s="31">
        <v>0</v>
      </c>
      <c r="L172" s="31" t="s">
        <v>913</v>
      </c>
      <c r="M172" s="31" t="s">
        <v>913</v>
      </c>
      <c r="N172" s="31" t="s">
        <v>861</v>
      </c>
    </row>
    <row r="173" spans="1:14">
      <c r="A173" s="31" t="s">
        <v>256</v>
      </c>
      <c r="B173" s="31" t="s">
        <v>913</v>
      </c>
      <c r="C173" s="31" t="s">
        <v>913</v>
      </c>
      <c r="D173" s="31">
        <v>1.7500000000000002E-2</v>
      </c>
      <c r="E173" s="31">
        <v>1.7500000000000002E-2</v>
      </c>
      <c r="F173" s="31">
        <v>3.7499999999999999E-2</v>
      </c>
      <c r="G173" s="31" t="s">
        <v>913</v>
      </c>
      <c r="H173" s="31" t="s">
        <v>256</v>
      </c>
      <c r="I173" s="31" t="s">
        <v>913</v>
      </c>
      <c r="J173" s="31" t="s">
        <v>913</v>
      </c>
      <c r="K173" s="31">
        <v>0</v>
      </c>
      <c r="L173" s="31">
        <v>0</v>
      </c>
      <c r="M173" s="31">
        <v>0</v>
      </c>
      <c r="N173" s="31" t="s">
        <v>861</v>
      </c>
    </row>
    <row r="174" spans="1:14">
      <c r="A174" s="31" t="s">
        <v>257</v>
      </c>
      <c r="B174" s="31" t="s">
        <v>913</v>
      </c>
      <c r="C174" s="31" t="s">
        <v>913</v>
      </c>
      <c r="D174" s="31" t="s">
        <v>913</v>
      </c>
      <c r="E174" s="31" t="s">
        <v>913</v>
      </c>
      <c r="F174" s="31">
        <v>3.7499999999999999E-2</v>
      </c>
      <c r="G174" s="31" t="s">
        <v>913</v>
      </c>
      <c r="H174" s="31" t="s">
        <v>257</v>
      </c>
      <c r="I174" s="31" t="s">
        <v>913</v>
      </c>
      <c r="J174" s="31" t="s">
        <v>913</v>
      </c>
      <c r="K174" s="31" t="s">
        <v>913</v>
      </c>
      <c r="L174" s="31" t="s">
        <v>913</v>
      </c>
      <c r="M174" s="31">
        <v>0</v>
      </c>
      <c r="N174" s="31" t="s">
        <v>861</v>
      </c>
    </row>
    <row r="175" spans="1:14">
      <c r="A175" s="31" t="s">
        <v>258</v>
      </c>
      <c r="B175" s="31" t="s">
        <v>913</v>
      </c>
      <c r="C175" s="31" t="s">
        <v>913</v>
      </c>
      <c r="D175" s="31">
        <v>0.17499999999999999</v>
      </c>
      <c r="E175" s="31" t="s">
        <v>913</v>
      </c>
      <c r="F175" s="31" t="s">
        <v>913</v>
      </c>
      <c r="G175" s="31" t="s">
        <v>913</v>
      </c>
      <c r="H175" s="31" t="s">
        <v>258</v>
      </c>
      <c r="I175" s="31" t="s">
        <v>913</v>
      </c>
      <c r="J175" s="31" t="s">
        <v>913</v>
      </c>
      <c r="K175" s="31">
        <v>2.2499999999999999E-2</v>
      </c>
      <c r="L175" s="31" t="s">
        <v>913</v>
      </c>
      <c r="M175" s="31" t="s">
        <v>913</v>
      </c>
      <c r="N175" s="31" t="s">
        <v>878</v>
      </c>
    </row>
    <row r="176" spans="1:14">
      <c r="A176" s="31" t="s">
        <v>259</v>
      </c>
      <c r="B176" s="31">
        <v>1.2500000000000001E-2</v>
      </c>
      <c r="C176" s="31">
        <v>1.2500000000000001E-2</v>
      </c>
      <c r="D176" s="31" t="s">
        <v>913</v>
      </c>
      <c r="E176" s="31" t="s">
        <v>913</v>
      </c>
      <c r="F176" s="31" t="s">
        <v>913</v>
      </c>
      <c r="G176" s="31" t="s">
        <v>913</v>
      </c>
      <c r="H176" s="31" t="s">
        <v>259</v>
      </c>
      <c r="I176" s="31">
        <v>0</v>
      </c>
      <c r="J176" s="31">
        <v>0</v>
      </c>
      <c r="K176" s="31" t="s">
        <v>913</v>
      </c>
      <c r="L176" s="31" t="s">
        <v>913</v>
      </c>
      <c r="M176" s="31" t="s">
        <v>913</v>
      </c>
      <c r="N176" s="31" t="s">
        <v>861</v>
      </c>
    </row>
    <row r="177" spans="1:14">
      <c r="A177" s="31" t="s">
        <v>260</v>
      </c>
      <c r="B177" s="31" t="s">
        <v>913</v>
      </c>
      <c r="C177" s="31">
        <v>1.2500000000000001E-2</v>
      </c>
      <c r="D177" s="31">
        <v>1.7500000000000002E-2</v>
      </c>
      <c r="E177" s="31" t="s">
        <v>913</v>
      </c>
      <c r="F177" s="31" t="s">
        <v>913</v>
      </c>
      <c r="G177" s="31" t="s">
        <v>913</v>
      </c>
      <c r="H177" s="31" t="s">
        <v>260</v>
      </c>
      <c r="I177" s="31" t="s">
        <v>913</v>
      </c>
      <c r="J177" s="31">
        <v>0</v>
      </c>
      <c r="K177" s="31">
        <v>0</v>
      </c>
      <c r="L177" s="31" t="s">
        <v>913</v>
      </c>
      <c r="M177" s="31" t="s">
        <v>913</v>
      </c>
      <c r="N177" s="31" t="s">
        <v>861</v>
      </c>
    </row>
    <row r="178" spans="1:14">
      <c r="A178" s="31" t="s">
        <v>261</v>
      </c>
      <c r="B178" s="31" t="s">
        <v>913</v>
      </c>
      <c r="C178" s="31" t="s">
        <v>913</v>
      </c>
      <c r="D178" s="31">
        <v>1.7500000000000002E-2</v>
      </c>
      <c r="E178" s="31">
        <v>1.7500000000000002E-2</v>
      </c>
      <c r="F178" s="31">
        <v>3.7499999999999999E-2</v>
      </c>
      <c r="G178" s="31" t="s">
        <v>913</v>
      </c>
      <c r="H178" s="31" t="s">
        <v>261</v>
      </c>
      <c r="I178" s="31" t="s">
        <v>913</v>
      </c>
      <c r="J178" s="31" t="s">
        <v>913</v>
      </c>
      <c r="K178" s="31">
        <v>0</v>
      </c>
      <c r="L178" s="31">
        <v>0</v>
      </c>
      <c r="M178" s="31">
        <v>0</v>
      </c>
      <c r="N178" s="31" t="s">
        <v>861</v>
      </c>
    </row>
    <row r="179" spans="1:14">
      <c r="A179" s="31" t="s">
        <v>262</v>
      </c>
      <c r="B179" s="31" t="s">
        <v>913</v>
      </c>
      <c r="C179" s="31" t="s">
        <v>913</v>
      </c>
      <c r="D179" s="31" t="s">
        <v>913</v>
      </c>
      <c r="E179" s="31" t="s">
        <v>913</v>
      </c>
      <c r="F179" s="31">
        <v>3.7499999999999999E-2</v>
      </c>
      <c r="G179" s="31" t="s">
        <v>913</v>
      </c>
      <c r="H179" s="31" t="s">
        <v>262</v>
      </c>
      <c r="I179" s="31" t="s">
        <v>913</v>
      </c>
      <c r="J179" s="31" t="s">
        <v>913</v>
      </c>
      <c r="K179" s="31" t="s">
        <v>913</v>
      </c>
      <c r="L179" s="31" t="s">
        <v>913</v>
      </c>
      <c r="M179" s="31">
        <v>0</v>
      </c>
      <c r="N179" s="31" t="s">
        <v>861</v>
      </c>
    </row>
    <row r="180" spans="1:14">
      <c r="A180" s="31" t="s">
        <v>263</v>
      </c>
      <c r="B180" s="31" t="s">
        <v>913</v>
      </c>
      <c r="C180" s="31" t="s">
        <v>913</v>
      </c>
      <c r="D180" s="31" t="s">
        <v>913</v>
      </c>
      <c r="E180" s="31">
        <v>0.52500000000000002</v>
      </c>
      <c r="F180" s="31" t="s">
        <v>913</v>
      </c>
      <c r="G180" s="31" t="s">
        <v>913</v>
      </c>
      <c r="H180" s="31" t="s">
        <v>263</v>
      </c>
      <c r="I180" s="31" t="s">
        <v>913</v>
      </c>
      <c r="J180" s="31" t="s">
        <v>913</v>
      </c>
      <c r="K180" s="31" t="s">
        <v>913</v>
      </c>
      <c r="L180" s="31">
        <v>6.7500000000000004E-2</v>
      </c>
      <c r="M180" s="31" t="s">
        <v>913</v>
      </c>
      <c r="N180" s="31" t="s">
        <v>878</v>
      </c>
    </row>
    <row r="181" spans="1:14">
      <c r="A181" s="31" t="s">
        <v>264</v>
      </c>
      <c r="B181" s="31">
        <v>3.5000000000000003E-2</v>
      </c>
      <c r="C181" s="31">
        <v>3.5000000000000003E-2</v>
      </c>
      <c r="D181" s="31" t="s">
        <v>913</v>
      </c>
      <c r="E181" s="31" t="s">
        <v>913</v>
      </c>
      <c r="F181" s="31" t="s">
        <v>913</v>
      </c>
      <c r="G181" s="31" t="s">
        <v>913</v>
      </c>
      <c r="H181" s="31" t="s">
        <v>264</v>
      </c>
      <c r="I181" s="31">
        <v>0</v>
      </c>
      <c r="J181" s="31">
        <v>0</v>
      </c>
      <c r="K181" s="31" t="s">
        <v>913</v>
      </c>
      <c r="L181" s="31" t="s">
        <v>913</v>
      </c>
      <c r="M181" s="31" t="s">
        <v>913</v>
      </c>
      <c r="N181" s="31" t="s">
        <v>884</v>
      </c>
    </row>
    <row r="182" spans="1:14">
      <c r="A182" s="31" t="s">
        <v>265</v>
      </c>
      <c r="B182" s="31" t="s">
        <v>913</v>
      </c>
      <c r="C182" s="31">
        <v>3.5000000000000003E-2</v>
      </c>
      <c r="D182" s="31">
        <v>6.25E-2</v>
      </c>
      <c r="E182" s="31" t="s">
        <v>913</v>
      </c>
      <c r="F182" s="31" t="s">
        <v>913</v>
      </c>
      <c r="G182" s="31" t="s">
        <v>913</v>
      </c>
      <c r="H182" s="31" t="s">
        <v>265</v>
      </c>
      <c r="I182" s="31" t="s">
        <v>913</v>
      </c>
      <c r="J182" s="31">
        <v>0</v>
      </c>
      <c r="K182" s="31">
        <v>0</v>
      </c>
      <c r="L182" s="31" t="s">
        <v>913</v>
      </c>
      <c r="M182" s="31" t="s">
        <v>913</v>
      </c>
      <c r="N182" s="31" t="s">
        <v>884</v>
      </c>
    </row>
    <row r="183" spans="1:14">
      <c r="A183" s="31" t="s">
        <v>266</v>
      </c>
      <c r="B183" s="31" t="s">
        <v>913</v>
      </c>
      <c r="C183" s="31" t="s">
        <v>913</v>
      </c>
      <c r="D183" s="31">
        <v>6.25E-2</v>
      </c>
      <c r="E183" s="31">
        <v>6.25E-2</v>
      </c>
      <c r="F183" s="31">
        <v>3.7499999999999999E-2</v>
      </c>
      <c r="G183" s="31" t="s">
        <v>913</v>
      </c>
      <c r="H183" s="31" t="s">
        <v>266</v>
      </c>
      <c r="I183" s="31" t="s">
        <v>913</v>
      </c>
      <c r="J183" s="31" t="s">
        <v>913</v>
      </c>
      <c r="K183" s="31">
        <v>0</v>
      </c>
      <c r="L183" s="31">
        <v>0</v>
      </c>
      <c r="M183" s="31">
        <v>0</v>
      </c>
      <c r="N183" s="31" t="s">
        <v>884</v>
      </c>
    </row>
    <row r="184" spans="1:14">
      <c r="A184" s="31" t="s">
        <v>267</v>
      </c>
      <c r="B184" s="31" t="s">
        <v>913</v>
      </c>
      <c r="C184" s="31" t="s">
        <v>913</v>
      </c>
      <c r="D184" s="31" t="s">
        <v>913</v>
      </c>
      <c r="E184" s="31" t="s">
        <v>913</v>
      </c>
      <c r="F184" s="31">
        <v>3.7499999999999999E-2</v>
      </c>
      <c r="G184" s="31" t="s">
        <v>913</v>
      </c>
      <c r="H184" s="31" t="s">
        <v>267</v>
      </c>
      <c r="I184" s="31" t="s">
        <v>913</v>
      </c>
      <c r="J184" s="31" t="s">
        <v>913</v>
      </c>
      <c r="K184" s="31" t="s">
        <v>913</v>
      </c>
      <c r="L184" s="31" t="s">
        <v>913</v>
      </c>
      <c r="M184" s="31">
        <v>0</v>
      </c>
      <c r="N184" s="31" t="s">
        <v>884</v>
      </c>
    </row>
    <row r="185" spans="1:14">
      <c r="A185" s="31" t="s">
        <v>268</v>
      </c>
      <c r="B185" s="31" t="s">
        <v>913</v>
      </c>
      <c r="C185" s="31" t="s">
        <v>913</v>
      </c>
      <c r="D185" s="31" t="s">
        <v>913</v>
      </c>
      <c r="E185" s="31">
        <v>0.35</v>
      </c>
      <c r="F185" s="31" t="s">
        <v>913</v>
      </c>
      <c r="G185" s="31" t="s">
        <v>913</v>
      </c>
      <c r="H185" s="31" t="s">
        <v>268</v>
      </c>
      <c r="I185" s="31" t="s">
        <v>913</v>
      </c>
      <c r="J185" s="31" t="s">
        <v>913</v>
      </c>
      <c r="K185" s="31" t="s">
        <v>913</v>
      </c>
      <c r="L185" s="31">
        <v>4.4999999999999998E-2</v>
      </c>
      <c r="M185" s="31" t="s">
        <v>913</v>
      </c>
      <c r="N185" s="31" t="s">
        <v>878</v>
      </c>
    </row>
    <row r="186" spans="1:14">
      <c r="A186" s="31" t="s">
        <v>269</v>
      </c>
      <c r="B186" s="31">
        <v>3.5000000000000003E-2</v>
      </c>
      <c r="C186" s="31">
        <v>3.5000000000000003E-2</v>
      </c>
      <c r="D186" s="31" t="s">
        <v>913</v>
      </c>
      <c r="E186" s="31" t="s">
        <v>913</v>
      </c>
      <c r="F186" s="31" t="s">
        <v>913</v>
      </c>
      <c r="G186" s="31" t="s">
        <v>913</v>
      </c>
      <c r="H186" s="31" t="s">
        <v>269</v>
      </c>
      <c r="I186" s="31">
        <v>0</v>
      </c>
      <c r="J186" s="31">
        <v>0</v>
      </c>
      <c r="K186" s="31" t="s">
        <v>913</v>
      </c>
      <c r="L186" s="31" t="s">
        <v>913</v>
      </c>
      <c r="M186" s="31" t="s">
        <v>913</v>
      </c>
      <c r="N186" s="31" t="s">
        <v>884</v>
      </c>
    </row>
    <row r="187" spans="1:14">
      <c r="A187" s="31" t="s">
        <v>270</v>
      </c>
      <c r="B187" s="31" t="s">
        <v>913</v>
      </c>
      <c r="C187" s="31">
        <v>3.5000000000000003E-2</v>
      </c>
      <c r="D187" s="31">
        <v>6.25E-2</v>
      </c>
      <c r="E187" s="31" t="s">
        <v>913</v>
      </c>
      <c r="F187" s="31" t="s">
        <v>913</v>
      </c>
      <c r="G187" s="31" t="s">
        <v>913</v>
      </c>
      <c r="H187" s="31" t="s">
        <v>270</v>
      </c>
      <c r="I187" s="31" t="s">
        <v>913</v>
      </c>
      <c r="J187" s="31">
        <v>0</v>
      </c>
      <c r="K187" s="31">
        <v>0</v>
      </c>
      <c r="L187" s="31" t="s">
        <v>913</v>
      </c>
      <c r="M187" s="31" t="s">
        <v>913</v>
      </c>
      <c r="N187" s="31" t="s">
        <v>884</v>
      </c>
    </row>
    <row r="188" spans="1:14">
      <c r="A188" s="31" t="s">
        <v>271</v>
      </c>
      <c r="B188" s="31" t="s">
        <v>913</v>
      </c>
      <c r="C188" s="31" t="s">
        <v>913</v>
      </c>
      <c r="D188" s="31">
        <v>6.25E-2</v>
      </c>
      <c r="E188" s="31">
        <v>6.25E-2</v>
      </c>
      <c r="F188" s="31">
        <v>3.7499999999999999E-2</v>
      </c>
      <c r="G188" s="31" t="s">
        <v>913</v>
      </c>
      <c r="H188" s="31" t="s">
        <v>271</v>
      </c>
      <c r="I188" s="31" t="s">
        <v>913</v>
      </c>
      <c r="J188" s="31" t="s">
        <v>913</v>
      </c>
      <c r="K188" s="31">
        <v>0</v>
      </c>
      <c r="L188" s="31">
        <v>0</v>
      </c>
      <c r="M188" s="31">
        <v>0</v>
      </c>
      <c r="N188" s="31" t="s">
        <v>884</v>
      </c>
    </row>
    <row r="189" spans="1:14">
      <c r="A189" s="31" t="s">
        <v>272</v>
      </c>
      <c r="B189" s="31" t="s">
        <v>913</v>
      </c>
      <c r="C189" s="31" t="s">
        <v>913</v>
      </c>
      <c r="D189" s="31" t="s">
        <v>913</v>
      </c>
      <c r="E189" s="31" t="s">
        <v>913</v>
      </c>
      <c r="F189" s="31">
        <v>3.7499999999999999E-2</v>
      </c>
      <c r="G189" s="31" t="s">
        <v>913</v>
      </c>
      <c r="H189" s="31" t="s">
        <v>272</v>
      </c>
      <c r="I189" s="31" t="s">
        <v>913</v>
      </c>
      <c r="J189" s="31" t="s">
        <v>913</v>
      </c>
      <c r="K189" s="31" t="s">
        <v>913</v>
      </c>
      <c r="L189" s="31" t="s">
        <v>913</v>
      </c>
      <c r="M189" s="31">
        <v>0</v>
      </c>
      <c r="N189" s="31" t="s">
        <v>884</v>
      </c>
    </row>
    <row r="190" spans="1:14">
      <c r="A190" s="31" t="s">
        <v>273</v>
      </c>
      <c r="B190" s="31">
        <v>7.0000000000000007E-2</v>
      </c>
      <c r="C190" s="31" t="s">
        <v>913</v>
      </c>
      <c r="D190" s="31" t="s">
        <v>913</v>
      </c>
      <c r="E190" s="31" t="s">
        <v>913</v>
      </c>
      <c r="F190" s="31" t="s">
        <v>913</v>
      </c>
      <c r="G190" s="31" t="s">
        <v>913</v>
      </c>
      <c r="H190" s="31" t="s">
        <v>273</v>
      </c>
      <c r="I190" s="31">
        <v>6.4999999999999997E-3</v>
      </c>
      <c r="J190" s="31" t="s">
        <v>913</v>
      </c>
      <c r="K190" s="31" t="s">
        <v>913</v>
      </c>
      <c r="L190" s="31" t="s">
        <v>913</v>
      </c>
      <c r="M190" s="31" t="s">
        <v>913</v>
      </c>
      <c r="N190" s="31" t="s">
        <v>880</v>
      </c>
    </row>
    <row r="191" spans="1:14">
      <c r="A191" s="31" t="s">
        <v>274</v>
      </c>
      <c r="B191" s="31">
        <v>7.0000000000000007E-2</v>
      </c>
      <c r="C191" s="31">
        <v>7.0000000000000007E-2</v>
      </c>
      <c r="D191" s="31" t="s">
        <v>913</v>
      </c>
      <c r="E191" s="31" t="s">
        <v>913</v>
      </c>
      <c r="F191" s="31" t="s">
        <v>913</v>
      </c>
      <c r="G191" s="31" t="s">
        <v>913</v>
      </c>
      <c r="H191" s="31" t="s">
        <v>274</v>
      </c>
      <c r="I191" s="31">
        <v>6.4999999999999997E-3</v>
      </c>
      <c r="J191" s="31">
        <v>6.4999999999999997E-3</v>
      </c>
      <c r="K191" s="31" t="s">
        <v>913</v>
      </c>
      <c r="L191" s="31" t="s">
        <v>913</v>
      </c>
      <c r="M191" s="31" t="s">
        <v>913</v>
      </c>
      <c r="N191" s="31" t="s">
        <v>880</v>
      </c>
    </row>
    <row r="192" spans="1:14">
      <c r="A192" s="31" t="s">
        <v>275</v>
      </c>
      <c r="B192" s="31" t="s">
        <v>913</v>
      </c>
      <c r="C192" s="31">
        <v>7.0000000000000007E-2</v>
      </c>
      <c r="D192" s="31">
        <v>0.125</v>
      </c>
      <c r="E192" s="31" t="s">
        <v>913</v>
      </c>
      <c r="F192" s="31" t="s">
        <v>913</v>
      </c>
      <c r="G192" s="31" t="s">
        <v>913</v>
      </c>
      <c r="H192" s="31" t="s">
        <v>275</v>
      </c>
      <c r="I192" s="31" t="s">
        <v>913</v>
      </c>
      <c r="J192" s="31">
        <v>6.4999999999999997E-3</v>
      </c>
      <c r="K192" s="31">
        <v>7.4999999999999997E-3</v>
      </c>
      <c r="L192" s="31" t="s">
        <v>913</v>
      </c>
      <c r="M192" s="31" t="s">
        <v>913</v>
      </c>
      <c r="N192" s="31" t="s">
        <v>880</v>
      </c>
    </row>
    <row r="193" spans="1:14">
      <c r="A193" s="31" t="s">
        <v>276</v>
      </c>
      <c r="B193" s="31" t="s">
        <v>913</v>
      </c>
      <c r="C193" s="31" t="s">
        <v>913</v>
      </c>
      <c r="D193" s="31">
        <v>0.125</v>
      </c>
      <c r="E193" s="31">
        <v>0.125</v>
      </c>
      <c r="F193" s="31">
        <v>7.4999999999999997E-2</v>
      </c>
      <c r="G193" s="31" t="s">
        <v>913</v>
      </c>
      <c r="H193" s="31" t="s">
        <v>276</v>
      </c>
      <c r="I193" s="31" t="s">
        <v>913</v>
      </c>
      <c r="J193" s="31" t="s">
        <v>913</v>
      </c>
      <c r="K193" s="31">
        <v>7.4999999999999997E-3</v>
      </c>
      <c r="L193" s="31">
        <v>7.4999999999999997E-3</v>
      </c>
      <c r="M193" s="31">
        <v>1.5E-3</v>
      </c>
      <c r="N193" s="31" t="s">
        <v>880</v>
      </c>
    </row>
    <row r="194" spans="1:14">
      <c r="A194" s="31" t="s">
        <v>277</v>
      </c>
      <c r="B194" s="31" t="s">
        <v>913</v>
      </c>
      <c r="C194" s="31" t="s">
        <v>913</v>
      </c>
      <c r="D194" s="31" t="s">
        <v>913</v>
      </c>
      <c r="E194" s="31" t="s">
        <v>913</v>
      </c>
      <c r="F194" s="31">
        <v>7.4999999999999997E-2</v>
      </c>
      <c r="G194" s="31" t="s">
        <v>913</v>
      </c>
      <c r="H194" s="31" t="s">
        <v>277</v>
      </c>
      <c r="I194" s="31" t="s">
        <v>913</v>
      </c>
      <c r="J194" s="31" t="s">
        <v>913</v>
      </c>
      <c r="K194" s="31" t="s">
        <v>913</v>
      </c>
      <c r="L194" s="31" t="s">
        <v>913</v>
      </c>
      <c r="M194" s="31">
        <v>1.5E-3</v>
      </c>
      <c r="N194" s="31" t="s">
        <v>880</v>
      </c>
    </row>
    <row r="195" spans="1:14">
      <c r="A195" s="31" t="s">
        <v>278</v>
      </c>
      <c r="B195" s="31">
        <v>3.5000000000000003E-2</v>
      </c>
      <c r="C195" s="31" t="s">
        <v>913</v>
      </c>
      <c r="D195" s="31" t="s">
        <v>913</v>
      </c>
      <c r="E195" s="31" t="s">
        <v>913</v>
      </c>
      <c r="F195" s="31" t="s">
        <v>913</v>
      </c>
      <c r="G195" s="31" t="s">
        <v>913</v>
      </c>
      <c r="H195" s="31" t="s">
        <v>278</v>
      </c>
      <c r="I195" s="31">
        <v>3.2499999999999999E-3</v>
      </c>
      <c r="J195" s="31" t="s">
        <v>913</v>
      </c>
      <c r="K195" s="31" t="s">
        <v>913</v>
      </c>
      <c r="L195" s="31" t="s">
        <v>913</v>
      </c>
      <c r="M195" s="31" t="s">
        <v>913</v>
      </c>
      <c r="N195" s="31" t="s">
        <v>876</v>
      </c>
    </row>
    <row r="196" spans="1:14">
      <c r="A196" s="31" t="s">
        <v>279</v>
      </c>
      <c r="B196" s="31">
        <v>3.5000000000000003E-2</v>
      </c>
      <c r="C196" s="31" t="s">
        <v>913</v>
      </c>
      <c r="D196" s="31" t="s">
        <v>913</v>
      </c>
      <c r="E196" s="31" t="s">
        <v>913</v>
      </c>
      <c r="F196" s="31" t="s">
        <v>913</v>
      </c>
      <c r="G196" s="31" t="s">
        <v>913</v>
      </c>
      <c r="H196" s="31" t="s">
        <v>279</v>
      </c>
      <c r="I196" s="31">
        <v>3.2499999999999999E-3</v>
      </c>
      <c r="J196" s="31" t="s">
        <v>913</v>
      </c>
      <c r="K196" s="31" t="s">
        <v>913</v>
      </c>
      <c r="L196" s="31" t="s">
        <v>913</v>
      </c>
      <c r="M196" s="31" t="s">
        <v>913</v>
      </c>
      <c r="N196" s="31" t="s">
        <v>876</v>
      </c>
    </row>
    <row r="197" spans="1:14">
      <c r="A197" s="31" t="s">
        <v>280</v>
      </c>
      <c r="B197" s="31" t="s">
        <v>913</v>
      </c>
      <c r="C197" s="31">
        <v>3.5000000000000003E-2</v>
      </c>
      <c r="D197" s="31" t="s">
        <v>913</v>
      </c>
      <c r="E197" s="31" t="s">
        <v>913</v>
      </c>
      <c r="F197" s="31" t="s">
        <v>913</v>
      </c>
      <c r="G197" s="31" t="s">
        <v>913</v>
      </c>
      <c r="H197" s="31" t="s">
        <v>280</v>
      </c>
      <c r="I197" s="31" t="s">
        <v>913</v>
      </c>
      <c r="J197" s="31">
        <v>3.2499999999999999E-3</v>
      </c>
      <c r="K197" s="31" t="s">
        <v>913</v>
      </c>
      <c r="L197" s="31" t="s">
        <v>913</v>
      </c>
      <c r="M197" s="31" t="s">
        <v>913</v>
      </c>
      <c r="N197" s="31" t="s">
        <v>876</v>
      </c>
    </row>
    <row r="198" spans="1:14">
      <c r="A198" s="31" t="s">
        <v>281</v>
      </c>
      <c r="B198" s="31" t="s">
        <v>913</v>
      </c>
      <c r="C198" s="31" t="s">
        <v>913</v>
      </c>
      <c r="D198" s="31">
        <v>6.25E-2</v>
      </c>
      <c r="E198" s="31">
        <v>6.25E-2</v>
      </c>
      <c r="F198" s="31">
        <v>3.7499999999999999E-2</v>
      </c>
      <c r="G198" s="31" t="s">
        <v>913</v>
      </c>
      <c r="H198" s="31" t="s">
        <v>281</v>
      </c>
      <c r="I198" s="31" t="s">
        <v>913</v>
      </c>
      <c r="J198" s="31" t="s">
        <v>913</v>
      </c>
      <c r="K198" s="31">
        <v>3.7499999999999999E-3</v>
      </c>
      <c r="L198" s="31">
        <v>3.7499999999999999E-3</v>
      </c>
      <c r="M198" s="31">
        <v>7.5000000000000002E-4</v>
      </c>
      <c r="N198" s="31" t="s">
        <v>876</v>
      </c>
    </row>
    <row r="199" spans="1:14">
      <c r="A199" s="31" t="s">
        <v>282</v>
      </c>
      <c r="B199" s="31" t="s">
        <v>913</v>
      </c>
      <c r="C199" s="31" t="s">
        <v>913</v>
      </c>
      <c r="D199" s="31" t="s">
        <v>913</v>
      </c>
      <c r="E199" s="31" t="s">
        <v>913</v>
      </c>
      <c r="F199" s="31">
        <v>3.7499999999999999E-2</v>
      </c>
      <c r="G199" s="31" t="s">
        <v>913</v>
      </c>
      <c r="H199" s="31" t="s">
        <v>282</v>
      </c>
      <c r="I199" s="31" t="s">
        <v>913</v>
      </c>
      <c r="J199" s="31" t="s">
        <v>913</v>
      </c>
      <c r="K199" s="31" t="s">
        <v>913</v>
      </c>
      <c r="L199" s="31" t="s">
        <v>913</v>
      </c>
      <c r="M199" s="31">
        <v>7.5000000000000002E-4</v>
      </c>
      <c r="N199" s="31" t="s">
        <v>876</v>
      </c>
    </row>
    <row r="200" spans="1:14">
      <c r="A200" s="31" t="s">
        <v>283</v>
      </c>
      <c r="B200" s="31" t="s">
        <v>913</v>
      </c>
      <c r="C200" s="31" t="s">
        <v>913</v>
      </c>
      <c r="D200" s="31" t="s">
        <v>913</v>
      </c>
      <c r="E200" s="31">
        <v>0.17499999999999999</v>
      </c>
      <c r="F200" s="31" t="s">
        <v>913</v>
      </c>
      <c r="G200" s="31" t="s">
        <v>913</v>
      </c>
      <c r="H200" s="31" t="s">
        <v>283</v>
      </c>
      <c r="I200" s="31" t="s">
        <v>913</v>
      </c>
      <c r="J200" s="31" t="s">
        <v>913</v>
      </c>
      <c r="K200" s="31" t="s">
        <v>913</v>
      </c>
      <c r="L200" s="31">
        <v>2.2499999999999999E-2</v>
      </c>
      <c r="M200" s="31" t="s">
        <v>913</v>
      </c>
      <c r="N200" s="31" t="s">
        <v>878</v>
      </c>
    </row>
    <row r="201" spans="1:14">
      <c r="A201" s="31" t="s">
        <v>284</v>
      </c>
      <c r="B201" s="31">
        <v>0.3</v>
      </c>
      <c r="C201" s="31" t="s">
        <v>913</v>
      </c>
      <c r="D201" s="31" t="s">
        <v>913</v>
      </c>
      <c r="E201" s="31" t="s">
        <v>913</v>
      </c>
      <c r="F201" s="31" t="s">
        <v>913</v>
      </c>
      <c r="G201" s="31" t="s">
        <v>913</v>
      </c>
      <c r="H201" s="31" t="s">
        <v>284</v>
      </c>
      <c r="I201" s="31">
        <v>0.06</v>
      </c>
      <c r="J201" s="31" t="s">
        <v>913</v>
      </c>
      <c r="K201" s="31" t="s">
        <v>913</v>
      </c>
      <c r="L201" s="31" t="s">
        <v>913</v>
      </c>
      <c r="M201" s="31" t="s">
        <v>913</v>
      </c>
      <c r="N201" s="31" t="s">
        <v>878</v>
      </c>
    </row>
    <row r="202" spans="1:14">
      <c r="A202" s="31" t="s">
        <v>285</v>
      </c>
      <c r="B202" s="31">
        <v>0.2</v>
      </c>
      <c r="C202" s="31" t="s">
        <v>913</v>
      </c>
      <c r="D202" s="31" t="s">
        <v>913</v>
      </c>
      <c r="E202" s="31" t="s">
        <v>913</v>
      </c>
      <c r="F202" s="31" t="s">
        <v>913</v>
      </c>
      <c r="G202" s="31" t="s">
        <v>913</v>
      </c>
      <c r="H202" s="31" t="s">
        <v>285</v>
      </c>
      <c r="I202" s="31">
        <v>0.04</v>
      </c>
      <c r="J202" s="31" t="s">
        <v>913</v>
      </c>
      <c r="K202" s="31" t="s">
        <v>913</v>
      </c>
      <c r="L202" s="31" t="s">
        <v>913</v>
      </c>
      <c r="M202" s="31" t="s">
        <v>913</v>
      </c>
      <c r="N202" s="31" t="s">
        <v>878</v>
      </c>
    </row>
    <row r="203" spans="1:14">
      <c r="A203" s="32" t="s">
        <v>286</v>
      </c>
      <c r="B203" s="32">
        <v>2.5000000000000001E-2</v>
      </c>
      <c r="C203" s="32">
        <v>2.5000000000000001E-2</v>
      </c>
      <c r="D203" s="32"/>
      <c r="E203" s="32"/>
      <c r="F203" s="32"/>
      <c r="G203" s="32" t="s">
        <v>913</v>
      </c>
      <c r="H203" s="32" t="s">
        <v>286</v>
      </c>
      <c r="I203" s="32">
        <v>0</v>
      </c>
      <c r="J203" s="32">
        <v>0</v>
      </c>
      <c r="K203" s="32">
        <v>0</v>
      </c>
      <c r="L203" s="32">
        <v>0</v>
      </c>
      <c r="M203" s="32" t="s">
        <v>913</v>
      </c>
      <c r="N203" s="32" t="s">
        <v>685</v>
      </c>
    </row>
    <row r="204" spans="1:14">
      <c r="A204" s="31" t="s">
        <v>287</v>
      </c>
      <c r="B204" s="31">
        <v>0.1</v>
      </c>
      <c r="C204" s="31" t="s">
        <v>913</v>
      </c>
      <c r="D204" s="31" t="s">
        <v>913</v>
      </c>
      <c r="E204" s="31" t="s">
        <v>913</v>
      </c>
      <c r="F204" s="31" t="s">
        <v>913</v>
      </c>
      <c r="G204" s="31" t="s">
        <v>913</v>
      </c>
      <c r="H204" s="31" t="s">
        <v>287</v>
      </c>
      <c r="I204" s="31">
        <v>0.02</v>
      </c>
      <c r="J204" s="31" t="s">
        <v>913</v>
      </c>
      <c r="K204" s="31" t="s">
        <v>913</v>
      </c>
      <c r="L204" s="31" t="s">
        <v>913</v>
      </c>
      <c r="M204" s="31" t="s">
        <v>913</v>
      </c>
      <c r="N204" s="31" t="s">
        <v>878</v>
      </c>
    </row>
    <row r="205" spans="1:14">
      <c r="A205" s="32" t="s">
        <v>288</v>
      </c>
      <c r="B205" s="32">
        <v>7.0000000000000007E-2</v>
      </c>
      <c r="C205" s="32">
        <v>7.0000000000000007E-2</v>
      </c>
      <c r="D205" s="32"/>
      <c r="E205" s="32"/>
      <c r="F205" s="32"/>
      <c r="G205" s="32"/>
      <c r="H205" s="32" t="s">
        <v>288</v>
      </c>
      <c r="I205" s="32">
        <v>6.4999999999999997E-3</v>
      </c>
      <c r="J205" s="32">
        <v>6.4999999999999997E-3</v>
      </c>
      <c r="K205" s="32"/>
      <c r="L205" s="32"/>
      <c r="M205" s="32"/>
      <c r="N205" s="32" t="s">
        <v>685</v>
      </c>
    </row>
    <row r="206" spans="1:14">
      <c r="A206" s="32" t="s">
        <v>289</v>
      </c>
      <c r="B206" s="32">
        <v>7.0000000000000007E-2</v>
      </c>
      <c r="C206" s="32">
        <v>7.0000000000000007E-2</v>
      </c>
      <c r="D206" s="32"/>
      <c r="E206" s="32"/>
      <c r="F206" s="32"/>
      <c r="G206" s="32"/>
      <c r="H206" s="32" t="s">
        <v>289</v>
      </c>
      <c r="I206" s="32">
        <v>6.4999999999999997E-3</v>
      </c>
      <c r="J206" s="32">
        <v>6.4999999999999997E-3</v>
      </c>
      <c r="K206" s="32"/>
      <c r="L206" s="32"/>
      <c r="M206" s="32"/>
      <c r="N206" s="32" t="s">
        <v>685</v>
      </c>
    </row>
    <row r="207" spans="1:14">
      <c r="A207" s="31" t="s">
        <v>290</v>
      </c>
      <c r="B207" s="31" t="s">
        <v>913</v>
      </c>
      <c r="C207" s="31" t="s">
        <v>913</v>
      </c>
      <c r="D207" s="31">
        <v>0.52500000000000002</v>
      </c>
      <c r="E207" s="31" t="s">
        <v>913</v>
      </c>
      <c r="F207" s="31" t="s">
        <v>913</v>
      </c>
      <c r="G207" s="31" t="s">
        <v>913</v>
      </c>
      <c r="H207" s="31" t="s">
        <v>290</v>
      </c>
      <c r="I207" s="31" t="s">
        <v>913</v>
      </c>
      <c r="J207" s="31" t="s">
        <v>913</v>
      </c>
      <c r="K207" s="31">
        <v>6.7500000000000004E-2</v>
      </c>
      <c r="L207" s="31" t="s">
        <v>913</v>
      </c>
      <c r="M207" s="31" t="s">
        <v>913</v>
      </c>
      <c r="N207" s="31" t="s">
        <v>878</v>
      </c>
    </row>
    <row r="208" spans="1:14">
      <c r="A208" s="31" t="s">
        <v>291</v>
      </c>
      <c r="B208" s="31" t="s">
        <v>913</v>
      </c>
      <c r="C208" s="31" t="s">
        <v>913</v>
      </c>
      <c r="D208" s="31">
        <v>0.35</v>
      </c>
      <c r="E208" s="31" t="s">
        <v>913</v>
      </c>
      <c r="F208" s="31" t="s">
        <v>913</v>
      </c>
      <c r="G208" s="31" t="s">
        <v>913</v>
      </c>
      <c r="H208" s="31" t="s">
        <v>291</v>
      </c>
      <c r="I208" s="31" t="s">
        <v>913</v>
      </c>
      <c r="J208" s="31" t="s">
        <v>913</v>
      </c>
      <c r="K208" s="31">
        <v>4.4999999999999998E-2</v>
      </c>
      <c r="L208" s="31" t="s">
        <v>913</v>
      </c>
      <c r="M208" s="31" t="s">
        <v>913</v>
      </c>
      <c r="N208" s="31" t="s">
        <v>878</v>
      </c>
    </row>
    <row r="209" spans="1:14">
      <c r="A209" s="31" t="s">
        <v>292</v>
      </c>
      <c r="B209" s="31" t="s">
        <v>913</v>
      </c>
      <c r="C209" s="31" t="s">
        <v>913</v>
      </c>
      <c r="D209" s="31">
        <v>0.17499999999999999</v>
      </c>
      <c r="E209" s="31" t="s">
        <v>913</v>
      </c>
      <c r="F209" s="31" t="s">
        <v>913</v>
      </c>
      <c r="G209" s="31" t="s">
        <v>913</v>
      </c>
      <c r="H209" s="31" t="s">
        <v>292</v>
      </c>
      <c r="I209" s="31" t="s">
        <v>913</v>
      </c>
      <c r="J209" s="31" t="s">
        <v>913</v>
      </c>
      <c r="K209" s="31">
        <v>2.2499999999999999E-2</v>
      </c>
      <c r="L209" s="31" t="s">
        <v>913</v>
      </c>
      <c r="M209" s="31" t="s">
        <v>913</v>
      </c>
      <c r="N209" s="31" t="s">
        <v>878</v>
      </c>
    </row>
    <row r="210" spans="1:14">
      <c r="A210" s="31" t="s">
        <v>293</v>
      </c>
      <c r="B210" s="31" t="s">
        <v>913</v>
      </c>
      <c r="C210" s="31" t="s">
        <v>913</v>
      </c>
      <c r="D210" s="31" t="s">
        <v>913</v>
      </c>
      <c r="E210" s="31" t="s">
        <v>913</v>
      </c>
      <c r="F210" s="31">
        <v>0.26250000000000001</v>
      </c>
      <c r="G210" s="31" t="s">
        <v>913</v>
      </c>
      <c r="H210" s="31" t="s">
        <v>293</v>
      </c>
      <c r="I210" s="31" t="s">
        <v>913</v>
      </c>
      <c r="J210" s="31" t="s">
        <v>913</v>
      </c>
      <c r="K210" s="31" t="s">
        <v>913</v>
      </c>
      <c r="L210" s="31" t="s">
        <v>913</v>
      </c>
      <c r="M210" s="31">
        <v>1.7250000000000001E-2</v>
      </c>
      <c r="N210" s="31" t="s">
        <v>878</v>
      </c>
    </row>
    <row r="211" spans="1:14">
      <c r="A211" s="31" t="s">
        <v>294</v>
      </c>
      <c r="B211" s="31" t="s">
        <v>913</v>
      </c>
      <c r="C211" s="31" t="s">
        <v>913</v>
      </c>
      <c r="D211" s="31" t="s">
        <v>913</v>
      </c>
      <c r="E211" s="31" t="s">
        <v>913</v>
      </c>
      <c r="F211" s="31">
        <v>0.17499999999999999</v>
      </c>
      <c r="G211" s="31" t="s">
        <v>913</v>
      </c>
      <c r="H211" s="31" t="s">
        <v>294</v>
      </c>
      <c r="I211" s="31" t="s">
        <v>913</v>
      </c>
      <c r="J211" s="31" t="s">
        <v>913</v>
      </c>
      <c r="K211" s="31" t="s">
        <v>913</v>
      </c>
      <c r="L211" s="31" t="s">
        <v>913</v>
      </c>
      <c r="M211" s="31">
        <v>1.15E-2</v>
      </c>
      <c r="N211" s="31" t="s">
        <v>878</v>
      </c>
    </row>
    <row r="212" spans="1:14">
      <c r="A212" s="31" t="s">
        <v>295</v>
      </c>
      <c r="B212" s="31" t="s">
        <v>913</v>
      </c>
      <c r="C212" s="31" t="s">
        <v>913</v>
      </c>
      <c r="D212" s="31" t="s">
        <v>913</v>
      </c>
      <c r="E212" s="31" t="s">
        <v>913</v>
      </c>
      <c r="F212" s="31">
        <v>8.7499999999999994E-2</v>
      </c>
      <c r="G212" s="31" t="s">
        <v>913</v>
      </c>
      <c r="H212" s="31" t="s">
        <v>295</v>
      </c>
      <c r="I212" s="31" t="s">
        <v>913</v>
      </c>
      <c r="J212" s="31" t="s">
        <v>913</v>
      </c>
      <c r="K212" s="31" t="s">
        <v>913</v>
      </c>
      <c r="L212" s="31" t="s">
        <v>913</v>
      </c>
      <c r="M212" s="31">
        <v>5.7499999999999999E-3</v>
      </c>
      <c r="N212" s="31" t="s">
        <v>878</v>
      </c>
    </row>
    <row r="213" spans="1:14">
      <c r="A213" s="31" t="s">
        <v>296</v>
      </c>
      <c r="B213" s="31" t="s">
        <v>913</v>
      </c>
      <c r="C213" s="31" t="s">
        <v>913</v>
      </c>
      <c r="D213" s="31" t="s">
        <v>913</v>
      </c>
      <c r="E213" s="31" t="s">
        <v>913</v>
      </c>
      <c r="F213" s="31">
        <v>0.26250000000000001</v>
      </c>
      <c r="G213" s="31" t="s">
        <v>913</v>
      </c>
      <c r="H213" s="31" t="s">
        <v>296</v>
      </c>
      <c r="I213" s="31" t="s">
        <v>913</v>
      </c>
      <c r="J213" s="31" t="s">
        <v>913</v>
      </c>
      <c r="K213" s="31" t="s">
        <v>913</v>
      </c>
      <c r="L213" s="31" t="s">
        <v>913</v>
      </c>
      <c r="M213" s="31">
        <v>1.7250000000000001E-2</v>
      </c>
      <c r="N213" s="31" t="s">
        <v>878</v>
      </c>
    </row>
    <row r="214" spans="1:14">
      <c r="A214" s="31" t="s">
        <v>297</v>
      </c>
      <c r="B214" s="31" t="s">
        <v>913</v>
      </c>
      <c r="C214" s="31" t="s">
        <v>913</v>
      </c>
      <c r="D214" s="31" t="s">
        <v>913</v>
      </c>
      <c r="E214" s="31" t="s">
        <v>913</v>
      </c>
      <c r="F214" s="31">
        <v>0.17499999999999999</v>
      </c>
      <c r="G214" s="31" t="s">
        <v>913</v>
      </c>
      <c r="H214" s="31" t="s">
        <v>297</v>
      </c>
      <c r="I214" s="31" t="s">
        <v>913</v>
      </c>
      <c r="J214" s="31" t="s">
        <v>913</v>
      </c>
      <c r="K214" s="31" t="s">
        <v>913</v>
      </c>
      <c r="L214" s="31" t="s">
        <v>913</v>
      </c>
      <c r="M214" s="31">
        <v>1.15E-2</v>
      </c>
      <c r="N214" s="31" t="s">
        <v>878</v>
      </c>
    </row>
    <row r="215" spans="1:14">
      <c r="A215" s="31" t="s">
        <v>298</v>
      </c>
      <c r="B215" s="31" t="s">
        <v>913</v>
      </c>
      <c r="C215" s="31" t="s">
        <v>913</v>
      </c>
      <c r="D215" s="31" t="s">
        <v>913</v>
      </c>
      <c r="E215" s="31" t="s">
        <v>913</v>
      </c>
      <c r="F215" s="31">
        <v>8.7499999999999994E-2</v>
      </c>
      <c r="G215" s="31" t="s">
        <v>913</v>
      </c>
      <c r="H215" s="31" t="s">
        <v>298</v>
      </c>
      <c r="I215" s="31" t="s">
        <v>913</v>
      </c>
      <c r="J215" s="31" t="s">
        <v>913</v>
      </c>
      <c r="K215" s="31" t="s">
        <v>913</v>
      </c>
      <c r="L215" s="31" t="s">
        <v>913</v>
      </c>
      <c r="M215" s="31">
        <v>5.7499999999999999E-3</v>
      </c>
      <c r="N215" s="31" t="s">
        <v>878</v>
      </c>
    </row>
    <row r="216" spans="1:14">
      <c r="A216" s="31" t="s">
        <v>870</v>
      </c>
      <c r="B216" s="31">
        <v>0.25</v>
      </c>
      <c r="C216" s="31">
        <v>0.25</v>
      </c>
      <c r="D216" s="31">
        <v>0.25</v>
      </c>
      <c r="E216" s="31" t="s">
        <v>913</v>
      </c>
      <c r="F216" s="31" t="s">
        <v>913</v>
      </c>
      <c r="G216" s="31" t="s">
        <v>913</v>
      </c>
      <c r="H216" s="31" t="s">
        <v>870</v>
      </c>
      <c r="I216" s="31">
        <v>0</v>
      </c>
      <c r="J216" s="31">
        <v>0</v>
      </c>
      <c r="K216" s="31">
        <v>0</v>
      </c>
      <c r="L216" s="31">
        <v>0</v>
      </c>
      <c r="M216" s="31">
        <v>0</v>
      </c>
      <c r="N216" s="31" t="s">
        <v>741</v>
      </c>
    </row>
    <row r="217" spans="1:14">
      <c r="A217" s="32" t="s">
        <v>299</v>
      </c>
      <c r="B217" s="32">
        <v>0.05</v>
      </c>
      <c r="C217" s="32">
        <v>0.05</v>
      </c>
      <c r="D217" s="32"/>
      <c r="E217" s="32"/>
      <c r="F217" s="32"/>
      <c r="G217" s="32"/>
      <c r="H217" s="32" t="s">
        <v>299</v>
      </c>
      <c r="I217" s="32">
        <v>0</v>
      </c>
      <c r="J217" s="32">
        <v>0</v>
      </c>
      <c r="K217" s="32">
        <v>0</v>
      </c>
      <c r="L217" s="32">
        <v>0</v>
      </c>
      <c r="M217" s="32">
        <v>0</v>
      </c>
      <c r="N217" s="32"/>
    </row>
    <row r="218" spans="1:14">
      <c r="A218" s="32" t="s">
        <v>300</v>
      </c>
      <c r="B218" s="32">
        <v>0.05</v>
      </c>
      <c r="C218" s="32">
        <v>0.05</v>
      </c>
      <c r="D218" s="32"/>
      <c r="E218" s="32"/>
      <c r="F218" s="32"/>
      <c r="G218" s="32"/>
      <c r="H218" s="32" t="s">
        <v>300</v>
      </c>
      <c r="I218" s="32">
        <v>0</v>
      </c>
      <c r="J218" s="32">
        <v>0</v>
      </c>
      <c r="K218" s="32">
        <v>0</v>
      </c>
      <c r="L218" s="32">
        <v>0</v>
      </c>
      <c r="M218" s="32">
        <v>0</v>
      </c>
      <c r="N218" s="32"/>
    </row>
    <row r="219" spans="1:14">
      <c r="A219" s="32" t="s">
        <v>301</v>
      </c>
      <c r="B219" s="32">
        <v>0.08</v>
      </c>
      <c r="C219" s="32">
        <v>0.08</v>
      </c>
      <c r="D219" s="32"/>
      <c r="E219" s="32"/>
      <c r="F219" s="32"/>
      <c r="G219" s="32"/>
      <c r="H219" s="32" t="s">
        <v>301</v>
      </c>
      <c r="I219" s="32">
        <v>5.0000000000000001E-3</v>
      </c>
      <c r="J219" s="32">
        <v>5.0000000000000001E-3</v>
      </c>
      <c r="K219" s="32"/>
      <c r="L219" s="32"/>
      <c r="M219" s="32"/>
      <c r="N219" s="32" t="s">
        <v>880</v>
      </c>
    </row>
    <row r="220" spans="1:14">
      <c r="A220" s="32" t="s">
        <v>302</v>
      </c>
      <c r="B220" s="32">
        <v>0.08</v>
      </c>
      <c r="C220" s="32">
        <v>0.08</v>
      </c>
      <c r="D220" s="32"/>
      <c r="E220" s="32"/>
      <c r="F220" s="32"/>
      <c r="G220" s="32"/>
      <c r="H220" s="32" t="s">
        <v>302</v>
      </c>
      <c r="I220" s="32">
        <v>5.0000000000000001E-3</v>
      </c>
      <c r="J220" s="32">
        <v>5.0000000000000001E-3</v>
      </c>
      <c r="K220" s="32"/>
      <c r="L220" s="32"/>
      <c r="M220" s="32"/>
      <c r="N220" s="32" t="s">
        <v>667</v>
      </c>
    </row>
    <row r="221" spans="1:14">
      <c r="A221" s="32" t="s">
        <v>303</v>
      </c>
      <c r="B221" s="32">
        <v>0.08</v>
      </c>
      <c r="C221" s="32">
        <v>0.08</v>
      </c>
      <c r="D221" s="32"/>
      <c r="E221" s="32"/>
      <c r="F221" s="32"/>
      <c r="G221" s="32"/>
      <c r="H221" s="32" t="s">
        <v>303</v>
      </c>
      <c r="I221" s="32">
        <v>5.0000000000000001E-3</v>
      </c>
      <c r="J221" s="32">
        <v>5.0000000000000001E-3</v>
      </c>
      <c r="K221" s="32"/>
      <c r="L221" s="32"/>
      <c r="M221" s="32"/>
      <c r="N221" s="32" t="s">
        <v>880</v>
      </c>
    </row>
    <row r="222" spans="1:14">
      <c r="A222" s="32" t="s">
        <v>304</v>
      </c>
      <c r="B222" s="32">
        <v>0.08</v>
      </c>
      <c r="C222" s="32">
        <v>0.08</v>
      </c>
      <c r="D222" s="32"/>
      <c r="E222" s="32"/>
      <c r="F222" s="32"/>
      <c r="G222" s="32"/>
      <c r="H222" s="32" t="s">
        <v>304</v>
      </c>
      <c r="I222" s="32">
        <v>5.0000000000000001E-3</v>
      </c>
      <c r="J222" s="32">
        <v>5.0000000000000001E-3</v>
      </c>
      <c r="K222" s="32"/>
      <c r="L222" s="32"/>
      <c r="M222" s="32"/>
      <c r="N222" s="32" t="s">
        <v>667</v>
      </c>
    </row>
    <row r="223" spans="1:14">
      <c r="A223" s="31" t="s">
        <v>305</v>
      </c>
      <c r="B223" s="31">
        <v>0.4</v>
      </c>
      <c r="C223" s="31">
        <v>0.4</v>
      </c>
      <c r="D223" s="31">
        <v>0.4</v>
      </c>
      <c r="E223" s="31">
        <v>0.4</v>
      </c>
      <c r="F223" s="31">
        <v>0.33</v>
      </c>
      <c r="G223" s="31" t="s">
        <v>913</v>
      </c>
      <c r="H223" s="31" t="s">
        <v>305</v>
      </c>
      <c r="I223" s="31">
        <v>0</v>
      </c>
      <c r="J223" s="31">
        <v>0</v>
      </c>
      <c r="K223" s="31">
        <v>0</v>
      </c>
      <c r="L223" s="31">
        <v>0</v>
      </c>
      <c r="M223" s="31">
        <v>0</v>
      </c>
      <c r="N223" s="31" t="s">
        <v>741</v>
      </c>
    </row>
    <row r="224" spans="1:14">
      <c r="A224" s="31" t="s">
        <v>306</v>
      </c>
      <c r="B224" s="31">
        <v>0.4</v>
      </c>
      <c r="C224" s="31">
        <v>0.4</v>
      </c>
      <c r="D224" s="31">
        <v>0.4</v>
      </c>
      <c r="E224" s="31">
        <v>0.4</v>
      </c>
      <c r="F224" s="31">
        <v>0.33</v>
      </c>
      <c r="G224" s="31" t="s">
        <v>913</v>
      </c>
      <c r="H224" s="31" t="s">
        <v>306</v>
      </c>
      <c r="I224" s="31">
        <v>0</v>
      </c>
      <c r="J224" s="31">
        <v>0</v>
      </c>
      <c r="K224" s="31">
        <v>0</v>
      </c>
      <c r="L224" s="31">
        <v>0</v>
      </c>
      <c r="M224" s="31">
        <v>0</v>
      </c>
      <c r="N224" s="31" t="s">
        <v>741</v>
      </c>
    </row>
    <row r="225" spans="1:14">
      <c r="A225" s="32" t="s">
        <v>307</v>
      </c>
      <c r="B225" s="32">
        <v>2.5000000000000001E-2</v>
      </c>
      <c r="C225" s="32">
        <v>2.5000000000000001E-2</v>
      </c>
      <c r="D225" s="32">
        <v>2.5000000000000001E-2</v>
      </c>
      <c r="E225" s="32">
        <v>2.5000000000000001E-2</v>
      </c>
      <c r="F225" s="32">
        <v>2.5000000000000001E-2</v>
      </c>
      <c r="G225" s="32" t="s">
        <v>913</v>
      </c>
      <c r="H225" s="32" t="s">
        <v>307</v>
      </c>
      <c r="I225" s="32">
        <v>0</v>
      </c>
      <c r="J225" s="32">
        <v>0</v>
      </c>
      <c r="K225" s="32">
        <v>0</v>
      </c>
      <c r="L225" s="32">
        <v>0</v>
      </c>
      <c r="M225" s="32">
        <v>0</v>
      </c>
      <c r="N225" s="32"/>
    </row>
    <row r="226" spans="1:14">
      <c r="A226" s="32" t="s">
        <v>308</v>
      </c>
      <c r="B226" s="32">
        <v>2.5000000000000001E-2</v>
      </c>
      <c r="C226" s="32">
        <v>2.5000000000000001E-2</v>
      </c>
      <c r="D226" s="32">
        <v>2.5000000000000001E-2</v>
      </c>
      <c r="E226" s="32">
        <v>2.5000000000000001E-2</v>
      </c>
      <c r="F226" s="32">
        <v>2.5000000000000001E-2</v>
      </c>
      <c r="G226" s="32" t="s">
        <v>913</v>
      </c>
      <c r="H226" s="32" t="s">
        <v>308</v>
      </c>
      <c r="I226" s="32">
        <v>0</v>
      </c>
      <c r="J226" s="32">
        <v>0</v>
      </c>
      <c r="K226" s="32">
        <v>0</v>
      </c>
      <c r="L226" s="32">
        <v>0</v>
      </c>
      <c r="M226" s="32">
        <v>0</v>
      </c>
      <c r="N226" s="32"/>
    </row>
    <row r="227" spans="1:14">
      <c r="A227" s="31" t="s">
        <v>309</v>
      </c>
      <c r="B227" s="31">
        <v>0.4</v>
      </c>
      <c r="C227" s="31">
        <v>0.4</v>
      </c>
      <c r="D227" s="31">
        <v>0.4</v>
      </c>
      <c r="E227" s="31">
        <v>0.4</v>
      </c>
      <c r="F227" s="31">
        <v>0.33</v>
      </c>
      <c r="G227" s="31" t="s">
        <v>913</v>
      </c>
      <c r="H227" s="31" t="s">
        <v>309</v>
      </c>
      <c r="I227" s="31">
        <v>0</v>
      </c>
      <c r="J227" s="31">
        <v>0</v>
      </c>
      <c r="K227" s="31">
        <v>0</v>
      </c>
      <c r="L227" s="31">
        <v>0</v>
      </c>
      <c r="M227" s="31">
        <v>0</v>
      </c>
      <c r="N227" s="31" t="s">
        <v>741</v>
      </c>
    </row>
    <row r="228" spans="1:14">
      <c r="A228" s="32" t="s">
        <v>310</v>
      </c>
      <c r="B228" s="32">
        <v>0.25</v>
      </c>
      <c r="C228" s="32">
        <v>0.25</v>
      </c>
      <c r="D228" s="32"/>
      <c r="E228" s="32"/>
      <c r="F228" s="32"/>
      <c r="G228" s="32" t="s">
        <v>913</v>
      </c>
      <c r="H228" s="32" t="s">
        <v>310</v>
      </c>
      <c r="I228" s="32">
        <v>0</v>
      </c>
      <c r="J228" s="32">
        <v>0</v>
      </c>
      <c r="K228" s="32">
        <v>0</v>
      </c>
      <c r="L228" s="32">
        <v>0</v>
      </c>
      <c r="M228" s="32">
        <v>0</v>
      </c>
      <c r="N228" s="32"/>
    </row>
    <row r="229" spans="1:14">
      <c r="A229" s="31" t="s">
        <v>311</v>
      </c>
      <c r="B229" s="31">
        <v>0.4</v>
      </c>
      <c r="C229" s="31">
        <v>0.4</v>
      </c>
      <c r="D229" s="31">
        <v>0.4</v>
      </c>
      <c r="E229" s="31">
        <v>0.4</v>
      </c>
      <c r="F229" s="31">
        <v>0.33</v>
      </c>
      <c r="G229" s="31" t="s">
        <v>913</v>
      </c>
      <c r="H229" s="31" t="s">
        <v>311</v>
      </c>
      <c r="I229" s="31">
        <v>0</v>
      </c>
      <c r="J229" s="31">
        <v>0</v>
      </c>
      <c r="K229" s="31">
        <v>0</v>
      </c>
      <c r="L229" s="31">
        <v>0</v>
      </c>
      <c r="M229" s="31">
        <v>0</v>
      </c>
      <c r="N229" s="31" t="s">
        <v>741</v>
      </c>
    </row>
    <row r="230" spans="1:14">
      <c r="A230" s="31" t="s">
        <v>312</v>
      </c>
      <c r="B230" s="31">
        <v>0.25</v>
      </c>
      <c r="C230" s="31">
        <v>0.3</v>
      </c>
      <c r="D230" s="31" t="s">
        <v>913</v>
      </c>
      <c r="E230" s="31" t="s">
        <v>913</v>
      </c>
      <c r="F230" s="31" t="s">
        <v>913</v>
      </c>
      <c r="G230" s="31" t="s">
        <v>913</v>
      </c>
      <c r="H230" s="31" t="s">
        <v>312</v>
      </c>
      <c r="I230" s="31">
        <v>0</v>
      </c>
      <c r="J230" s="31">
        <v>0</v>
      </c>
      <c r="K230" s="31">
        <v>0</v>
      </c>
      <c r="L230" s="31">
        <v>0</v>
      </c>
      <c r="M230" s="31">
        <v>0</v>
      </c>
      <c r="N230" s="31" t="s">
        <v>741</v>
      </c>
    </row>
    <row r="231" spans="1:14">
      <c r="A231" s="31" t="s">
        <v>313</v>
      </c>
      <c r="B231" s="31" t="s">
        <v>913</v>
      </c>
      <c r="C231" s="31">
        <v>0.25</v>
      </c>
      <c r="D231" s="31" t="s">
        <v>913</v>
      </c>
      <c r="E231" s="31" t="s">
        <v>913</v>
      </c>
      <c r="F231" s="31" t="s">
        <v>913</v>
      </c>
      <c r="G231" s="31" t="s">
        <v>913</v>
      </c>
      <c r="H231" s="31" t="s">
        <v>313</v>
      </c>
      <c r="I231" s="31">
        <v>0</v>
      </c>
      <c r="J231" s="31">
        <v>0</v>
      </c>
      <c r="K231" s="31">
        <v>0</v>
      </c>
      <c r="L231" s="31">
        <v>0</v>
      </c>
      <c r="M231" s="31">
        <v>0</v>
      </c>
      <c r="N231" s="31" t="s">
        <v>741</v>
      </c>
    </row>
    <row r="232" spans="1:14">
      <c r="A232" s="31" t="s">
        <v>314</v>
      </c>
      <c r="B232" s="31">
        <v>0.08</v>
      </c>
      <c r="C232" s="31">
        <v>0.08</v>
      </c>
      <c r="D232" s="31" t="s">
        <v>913</v>
      </c>
      <c r="E232" s="31" t="s">
        <v>913</v>
      </c>
      <c r="F232" s="31" t="s">
        <v>913</v>
      </c>
      <c r="G232" s="31" t="s">
        <v>913</v>
      </c>
      <c r="H232" s="31" t="s">
        <v>314</v>
      </c>
      <c r="I232" s="31">
        <v>0</v>
      </c>
      <c r="J232" s="31">
        <v>0</v>
      </c>
      <c r="K232" s="31">
        <v>0</v>
      </c>
      <c r="L232" s="31">
        <v>0</v>
      </c>
      <c r="M232" s="31">
        <v>0</v>
      </c>
      <c r="N232" s="31" t="s">
        <v>741</v>
      </c>
    </row>
    <row r="233" spans="1:14">
      <c r="A233" s="31" t="s">
        <v>315</v>
      </c>
      <c r="B233" s="31" t="s">
        <v>913</v>
      </c>
      <c r="C233" s="31">
        <v>0.08</v>
      </c>
      <c r="D233" s="31">
        <v>0.13</v>
      </c>
      <c r="E233" s="31" t="s">
        <v>913</v>
      </c>
      <c r="F233" s="31" t="s">
        <v>913</v>
      </c>
      <c r="G233" s="31" t="s">
        <v>913</v>
      </c>
      <c r="H233" s="31" t="s">
        <v>315</v>
      </c>
      <c r="I233" s="31">
        <v>0</v>
      </c>
      <c r="J233" s="31">
        <v>0</v>
      </c>
      <c r="K233" s="31">
        <v>0</v>
      </c>
      <c r="L233" s="31">
        <v>0</v>
      </c>
      <c r="M233" s="31">
        <v>0</v>
      </c>
      <c r="N233" s="31" t="s">
        <v>741</v>
      </c>
    </row>
    <row r="234" spans="1:14">
      <c r="A234" s="31" t="s">
        <v>316</v>
      </c>
      <c r="B234" s="31" t="s">
        <v>913</v>
      </c>
      <c r="C234" s="31" t="s">
        <v>913</v>
      </c>
      <c r="D234" s="31">
        <v>0.13</v>
      </c>
      <c r="E234" s="31">
        <v>0.13</v>
      </c>
      <c r="F234" s="31">
        <v>0.1</v>
      </c>
      <c r="G234" s="31" t="s">
        <v>913</v>
      </c>
      <c r="H234" s="31" t="s">
        <v>316</v>
      </c>
      <c r="I234" s="31">
        <v>0</v>
      </c>
      <c r="J234" s="31">
        <v>0</v>
      </c>
      <c r="K234" s="31">
        <v>0</v>
      </c>
      <c r="L234" s="31">
        <v>0</v>
      </c>
      <c r="M234" s="31">
        <v>0</v>
      </c>
      <c r="N234" s="31" t="s">
        <v>741</v>
      </c>
    </row>
    <row r="235" spans="1:14">
      <c r="A235" s="31" t="s">
        <v>317</v>
      </c>
      <c r="B235" s="31" t="s">
        <v>913</v>
      </c>
      <c r="C235" s="31" t="s">
        <v>913</v>
      </c>
      <c r="D235" s="31" t="s">
        <v>913</v>
      </c>
      <c r="E235" s="31" t="s">
        <v>913</v>
      </c>
      <c r="F235" s="31">
        <v>0.1</v>
      </c>
      <c r="G235" s="31" t="s">
        <v>913</v>
      </c>
      <c r="H235" s="31" t="s">
        <v>317</v>
      </c>
      <c r="I235" s="31">
        <v>0</v>
      </c>
      <c r="J235" s="31">
        <v>0</v>
      </c>
      <c r="K235" s="31">
        <v>0</v>
      </c>
      <c r="L235" s="31">
        <v>0</v>
      </c>
      <c r="M235" s="31">
        <v>0</v>
      </c>
      <c r="N235" s="31" t="s">
        <v>741</v>
      </c>
    </row>
    <row r="236" spans="1:14">
      <c r="A236" s="32" t="s">
        <v>318</v>
      </c>
      <c r="B236" s="32">
        <v>0.08</v>
      </c>
      <c r="C236" s="32">
        <v>0.08</v>
      </c>
      <c r="D236" s="32"/>
      <c r="E236" s="32"/>
      <c r="F236" s="32"/>
      <c r="G236" s="32"/>
      <c r="H236" s="32" t="s">
        <v>318</v>
      </c>
      <c r="I236" s="32"/>
      <c r="J236" s="32"/>
      <c r="K236" s="32"/>
      <c r="L236" s="32"/>
      <c r="M236" s="32"/>
      <c r="N236" s="32"/>
    </row>
    <row r="237" spans="1:14">
      <c r="A237" s="31" t="s">
        <v>868</v>
      </c>
      <c r="B237" s="31" t="s">
        <v>913</v>
      </c>
      <c r="C237" s="31">
        <v>2.1800000000000002</v>
      </c>
      <c r="D237" s="31">
        <v>1.8</v>
      </c>
      <c r="E237" s="31" t="s">
        <v>913</v>
      </c>
      <c r="F237" s="31" t="s">
        <v>913</v>
      </c>
      <c r="G237" s="31" t="s">
        <v>913</v>
      </c>
      <c r="H237" s="31" t="s">
        <v>868</v>
      </c>
      <c r="I237" s="31" t="s">
        <v>913</v>
      </c>
      <c r="J237" s="31">
        <v>0</v>
      </c>
      <c r="K237" s="31">
        <v>0</v>
      </c>
      <c r="L237" s="31" t="s">
        <v>913</v>
      </c>
      <c r="M237" s="31" t="s">
        <v>913</v>
      </c>
      <c r="N237" s="31" t="s">
        <v>741</v>
      </c>
    </row>
    <row r="238" spans="1:14">
      <c r="A238" s="31" t="s">
        <v>319</v>
      </c>
      <c r="B238" s="31">
        <v>0.4</v>
      </c>
      <c r="C238" s="31">
        <v>0.4</v>
      </c>
      <c r="D238" s="31" t="s">
        <v>913</v>
      </c>
      <c r="E238" s="31" t="s">
        <v>913</v>
      </c>
      <c r="F238" s="31" t="s">
        <v>913</v>
      </c>
      <c r="G238" s="31" t="s">
        <v>913</v>
      </c>
      <c r="H238" s="31" t="s">
        <v>319</v>
      </c>
      <c r="I238" s="31">
        <v>0.08</v>
      </c>
      <c r="J238" s="31">
        <v>0.08</v>
      </c>
      <c r="K238" s="31" t="s">
        <v>913</v>
      </c>
      <c r="L238" s="31" t="s">
        <v>913</v>
      </c>
      <c r="M238" s="31" t="s">
        <v>913</v>
      </c>
      <c r="N238" s="31" t="s">
        <v>880</v>
      </c>
    </row>
    <row r="239" spans="1:14">
      <c r="A239" s="32" t="s">
        <v>320</v>
      </c>
      <c r="B239" s="32">
        <v>1.2500000000000001E-2</v>
      </c>
      <c r="C239" s="32">
        <v>1.2500000000000001E-2</v>
      </c>
      <c r="D239" s="32">
        <v>1.2500000000000001E-2</v>
      </c>
      <c r="E239" s="32">
        <v>1.2500000000000001E-2</v>
      </c>
      <c r="F239" s="32">
        <v>1.2500000000000001E-2</v>
      </c>
      <c r="G239" s="32" t="s">
        <v>913</v>
      </c>
      <c r="H239" s="32" t="s">
        <v>320</v>
      </c>
      <c r="I239" s="32">
        <v>0</v>
      </c>
      <c r="J239" s="32">
        <v>0</v>
      </c>
      <c r="K239" s="32">
        <v>0</v>
      </c>
      <c r="L239" s="32">
        <v>0</v>
      </c>
      <c r="M239" s="32">
        <v>0</v>
      </c>
      <c r="N239" s="32"/>
    </row>
    <row r="240" spans="1:14">
      <c r="A240" s="31" t="s">
        <v>321</v>
      </c>
      <c r="B240" s="31" t="s">
        <v>913</v>
      </c>
      <c r="C240" s="31" t="s">
        <v>913</v>
      </c>
      <c r="D240" s="31">
        <v>0.7</v>
      </c>
      <c r="E240" s="31" t="s">
        <v>913</v>
      </c>
      <c r="F240" s="31" t="s">
        <v>913</v>
      </c>
      <c r="G240" s="31" t="s">
        <v>913</v>
      </c>
      <c r="H240" s="31" t="s">
        <v>321</v>
      </c>
      <c r="I240" s="31" t="s">
        <v>913</v>
      </c>
      <c r="J240" s="31" t="s">
        <v>913</v>
      </c>
      <c r="K240" s="31">
        <v>0.09</v>
      </c>
      <c r="L240" s="31" t="s">
        <v>913</v>
      </c>
      <c r="M240" s="31" t="s">
        <v>913</v>
      </c>
      <c r="N240" s="31" t="s">
        <v>880</v>
      </c>
    </row>
    <row r="241" spans="1:14">
      <c r="A241" s="32" t="s">
        <v>322</v>
      </c>
      <c r="B241" s="32">
        <v>1.2500000000000001E-2</v>
      </c>
      <c r="C241" s="32">
        <v>1.2500000000000001E-2</v>
      </c>
      <c r="D241" s="32">
        <v>1.2500000000000001E-2</v>
      </c>
      <c r="E241" s="32">
        <v>1.2500000000000001E-2</v>
      </c>
      <c r="F241" s="32">
        <v>1.2500000000000001E-2</v>
      </c>
      <c r="G241" s="32" t="s">
        <v>913</v>
      </c>
      <c r="H241" s="32" t="s">
        <v>322</v>
      </c>
      <c r="I241" s="32">
        <v>0</v>
      </c>
      <c r="J241" s="32">
        <v>0</v>
      </c>
      <c r="K241" s="32">
        <v>0</v>
      </c>
      <c r="L241" s="32">
        <v>0</v>
      </c>
      <c r="M241" s="32">
        <v>0</v>
      </c>
      <c r="N241" s="32"/>
    </row>
    <row r="242" spans="1:14">
      <c r="A242" s="31" t="s">
        <v>323</v>
      </c>
      <c r="B242" s="31" t="s">
        <v>913</v>
      </c>
      <c r="C242" s="31" t="s">
        <v>913</v>
      </c>
      <c r="D242" s="31" t="s">
        <v>913</v>
      </c>
      <c r="E242" s="31">
        <v>0.7</v>
      </c>
      <c r="F242" s="31">
        <v>0.35</v>
      </c>
      <c r="G242" s="31" t="s">
        <v>913</v>
      </c>
      <c r="H242" s="31" t="s">
        <v>323</v>
      </c>
      <c r="I242" s="31" t="s">
        <v>913</v>
      </c>
      <c r="J242" s="31" t="s">
        <v>913</v>
      </c>
      <c r="K242" s="31" t="s">
        <v>913</v>
      </c>
      <c r="L242" s="31">
        <v>0.09</v>
      </c>
      <c r="M242" s="31">
        <v>2.3E-2</v>
      </c>
      <c r="N242" s="31" t="s">
        <v>880</v>
      </c>
    </row>
    <row r="243" spans="1:14">
      <c r="A243" s="31" t="s">
        <v>324</v>
      </c>
      <c r="B243" s="31">
        <v>0.4</v>
      </c>
      <c r="C243" s="31" t="s">
        <v>913</v>
      </c>
      <c r="D243" s="31" t="s">
        <v>913</v>
      </c>
      <c r="E243" s="31" t="s">
        <v>913</v>
      </c>
      <c r="F243" s="31" t="s">
        <v>913</v>
      </c>
      <c r="G243" s="31" t="s">
        <v>913</v>
      </c>
      <c r="H243" s="31" t="s">
        <v>324</v>
      </c>
      <c r="I243" s="31">
        <v>0.08</v>
      </c>
      <c r="J243" s="31" t="s">
        <v>913</v>
      </c>
      <c r="K243" s="31" t="s">
        <v>913</v>
      </c>
      <c r="L243" s="31" t="s">
        <v>913</v>
      </c>
      <c r="M243" s="31" t="s">
        <v>913</v>
      </c>
      <c r="N243" s="31" t="s">
        <v>880</v>
      </c>
    </row>
    <row r="244" spans="1:14">
      <c r="A244" s="31" t="s">
        <v>325</v>
      </c>
      <c r="B244" s="31" t="s">
        <v>913</v>
      </c>
      <c r="C244" s="31" t="s">
        <v>913</v>
      </c>
      <c r="D244" s="31">
        <v>0.7</v>
      </c>
      <c r="E244" s="31" t="s">
        <v>913</v>
      </c>
      <c r="F244" s="31" t="s">
        <v>913</v>
      </c>
      <c r="G244" s="31" t="s">
        <v>913</v>
      </c>
      <c r="H244" s="31" t="s">
        <v>325</v>
      </c>
      <c r="I244" s="31" t="s">
        <v>913</v>
      </c>
      <c r="J244" s="31" t="s">
        <v>913</v>
      </c>
      <c r="K244" s="31">
        <v>0.09</v>
      </c>
      <c r="L244" s="31" t="s">
        <v>913</v>
      </c>
      <c r="M244" s="31" t="s">
        <v>913</v>
      </c>
      <c r="N244" s="31" t="s">
        <v>880</v>
      </c>
    </row>
    <row r="245" spans="1:14">
      <c r="A245" s="31" t="s">
        <v>326</v>
      </c>
      <c r="B245" s="31" t="s">
        <v>913</v>
      </c>
      <c r="C245" s="31" t="s">
        <v>913</v>
      </c>
      <c r="D245" s="31" t="s">
        <v>913</v>
      </c>
      <c r="E245" s="31" t="s">
        <v>913</v>
      </c>
      <c r="F245" s="31">
        <v>0.35</v>
      </c>
      <c r="G245" s="31" t="s">
        <v>913</v>
      </c>
      <c r="H245" s="31" t="s">
        <v>326</v>
      </c>
      <c r="I245" s="31" t="s">
        <v>913</v>
      </c>
      <c r="J245" s="31" t="s">
        <v>913</v>
      </c>
      <c r="K245" s="31" t="s">
        <v>913</v>
      </c>
      <c r="L245" s="31" t="s">
        <v>913</v>
      </c>
      <c r="M245" s="31">
        <v>2.3E-2</v>
      </c>
      <c r="N245" s="31" t="s">
        <v>880</v>
      </c>
    </row>
    <row r="246" spans="1:14">
      <c r="A246" s="31" t="s">
        <v>327</v>
      </c>
      <c r="B246" s="31" t="s">
        <v>913</v>
      </c>
      <c r="C246" s="31" t="s">
        <v>913</v>
      </c>
      <c r="D246" s="31">
        <v>0.4</v>
      </c>
      <c r="E246" s="31" t="s">
        <v>913</v>
      </c>
      <c r="F246" s="31" t="s">
        <v>913</v>
      </c>
      <c r="G246" s="31" t="s">
        <v>913</v>
      </c>
      <c r="H246" s="31" t="s">
        <v>327</v>
      </c>
      <c r="I246" s="31" t="s">
        <v>913</v>
      </c>
      <c r="J246" s="31" t="s">
        <v>913</v>
      </c>
      <c r="K246" s="31">
        <v>0</v>
      </c>
      <c r="L246" s="31" t="s">
        <v>913</v>
      </c>
      <c r="M246" s="31" t="s">
        <v>913</v>
      </c>
      <c r="N246" s="31" t="s">
        <v>880</v>
      </c>
    </row>
    <row r="247" spans="1:14">
      <c r="A247" s="32" t="s">
        <v>328</v>
      </c>
      <c r="B247" s="32">
        <v>0.125</v>
      </c>
      <c r="C247" s="32">
        <v>0.125</v>
      </c>
      <c r="D247" s="32" t="s">
        <v>913</v>
      </c>
      <c r="E247" s="32"/>
      <c r="F247" s="32"/>
      <c r="G247" s="32" t="s">
        <v>913</v>
      </c>
      <c r="H247" s="32" t="s">
        <v>328</v>
      </c>
      <c r="I247" s="32">
        <v>0</v>
      </c>
      <c r="J247" s="32">
        <v>0</v>
      </c>
      <c r="K247" s="32">
        <v>0</v>
      </c>
      <c r="L247" s="32">
        <v>0</v>
      </c>
      <c r="M247" s="32">
        <v>0</v>
      </c>
      <c r="N247" s="32"/>
    </row>
    <row r="248" spans="1:14">
      <c r="A248" s="31" t="s">
        <v>329</v>
      </c>
      <c r="B248" s="31" t="s">
        <v>913</v>
      </c>
      <c r="C248" s="31" t="s">
        <v>913</v>
      </c>
      <c r="D248" s="31" t="s">
        <v>913</v>
      </c>
      <c r="E248" s="31">
        <v>0.4</v>
      </c>
      <c r="F248" s="31">
        <v>0.33</v>
      </c>
      <c r="G248" s="31" t="s">
        <v>913</v>
      </c>
      <c r="H248" s="31" t="s">
        <v>329</v>
      </c>
      <c r="I248" s="31" t="s">
        <v>913</v>
      </c>
      <c r="J248" s="31" t="s">
        <v>913</v>
      </c>
      <c r="K248" s="31" t="s">
        <v>913</v>
      </c>
      <c r="L248" s="31">
        <v>0</v>
      </c>
      <c r="M248" s="31">
        <v>0</v>
      </c>
      <c r="N248" s="31" t="s">
        <v>880</v>
      </c>
    </row>
    <row r="249" spans="1:14">
      <c r="A249" s="31" t="s">
        <v>330</v>
      </c>
      <c r="B249" s="31">
        <v>0.25</v>
      </c>
      <c r="C249" s="31" t="s">
        <v>913</v>
      </c>
      <c r="D249" s="31" t="s">
        <v>913</v>
      </c>
      <c r="E249" s="31" t="s">
        <v>913</v>
      </c>
      <c r="F249" s="31" t="s">
        <v>913</v>
      </c>
      <c r="G249" s="31" t="s">
        <v>913</v>
      </c>
      <c r="H249" s="31" t="s">
        <v>330</v>
      </c>
      <c r="I249" s="31">
        <v>0</v>
      </c>
      <c r="J249" s="31" t="s">
        <v>913</v>
      </c>
      <c r="K249" s="31" t="s">
        <v>913</v>
      </c>
      <c r="L249" s="31" t="s">
        <v>913</v>
      </c>
      <c r="M249" s="31" t="s">
        <v>913</v>
      </c>
      <c r="N249" s="31" t="s">
        <v>880</v>
      </c>
    </row>
    <row r="250" spans="1:14">
      <c r="A250" s="31" t="s">
        <v>331</v>
      </c>
      <c r="B250" s="31" t="s">
        <v>913</v>
      </c>
      <c r="C250" s="31">
        <v>0.25</v>
      </c>
      <c r="D250" s="31" t="s">
        <v>913</v>
      </c>
      <c r="E250" s="31" t="s">
        <v>913</v>
      </c>
      <c r="F250" s="31" t="s">
        <v>913</v>
      </c>
      <c r="G250" s="31" t="s">
        <v>913</v>
      </c>
      <c r="H250" s="31" t="s">
        <v>331</v>
      </c>
      <c r="I250" s="31" t="s">
        <v>913</v>
      </c>
      <c r="J250" s="31">
        <v>0</v>
      </c>
      <c r="K250" s="31" t="s">
        <v>913</v>
      </c>
      <c r="L250" s="31" t="s">
        <v>913</v>
      </c>
      <c r="M250" s="31" t="s">
        <v>913</v>
      </c>
      <c r="N250" s="31" t="s">
        <v>880</v>
      </c>
    </row>
    <row r="251" spans="1:14">
      <c r="A251" s="31" t="s">
        <v>332</v>
      </c>
      <c r="B251" s="31" t="s">
        <v>913</v>
      </c>
      <c r="C251" s="31" t="s">
        <v>913</v>
      </c>
      <c r="D251" s="31" t="s">
        <v>913</v>
      </c>
      <c r="E251" s="31" t="s">
        <v>913</v>
      </c>
      <c r="F251" s="31">
        <v>0.35</v>
      </c>
      <c r="G251" s="31" t="s">
        <v>913</v>
      </c>
      <c r="H251" s="31" t="s">
        <v>332</v>
      </c>
      <c r="I251" s="31" t="s">
        <v>913</v>
      </c>
      <c r="J251" s="31" t="s">
        <v>913</v>
      </c>
      <c r="K251" s="31" t="s">
        <v>913</v>
      </c>
      <c r="L251" s="31" t="s">
        <v>913</v>
      </c>
      <c r="M251" s="31">
        <v>2.3E-2</v>
      </c>
      <c r="N251" s="31" t="s">
        <v>880</v>
      </c>
    </row>
    <row r="252" spans="1:14">
      <c r="A252" s="31" t="s">
        <v>333</v>
      </c>
      <c r="B252" s="31">
        <v>0.08</v>
      </c>
      <c r="C252" s="31">
        <v>0.08</v>
      </c>
      <c r="D252" s="31" t="s">
        <v>913</v>
      </c>
      <c r="E252" s="31" t="s">
        <v>913</v>
      </c>
      <c r="F252" s="31" t="s">
        <v>913</v>
      </c>
      <c r="G252" s="31" t="s">
        <v>913</v>
      </c>
      <c r="H252" s="31" t="s">
        <v>333</v>
      </c>
      <c r="I252" s="31">
        <v>0</v>
      </c>
      <c r="J252" s="31">
        <v>0</v>
      </c>
      <c r="K252" s="31" t="s">
        <v>913</v>
      </c>
      <c r="L252" s="31" t="s">
        <v>913</v>
      </c>
      <c r="M252" s="31" t="s">
        <v>913</v>
      </c>
      <c r="N252" s="31" t="s">
        <v>880</v>
      </c>
    </row>
    <row r="253" spans="1:14">
      <c r="A253" s="31" t="s">
        <v>334</v>
      </c>
      <c r="B253" s="31" t="s">
        <v>913</v>
      </c>
      <c r="C253" s="31">
        <v>0.08</v>
      </c>
      <c r="D253" s="31">
        <v>0.13</v>
      </c>
      <c r="E253" s="31" t="s">
        <v>913</v>
      </c>
      <c r="F253" s="31" t="s">
        <v>913</v>
      </c>
      <c r="G253" s="31" t="s">
        <v>913</v>
      </c>
      <c r="H253" s="31" t="s">
        <v>334</v>
      </c>
      <c r="I253" s="31" t="s">
        <v>913</v>
      </c>
      <c r="J253" s="31">
        <v>0</v>
      </c>
      <c r="K253" s="31">
        <v>0</v>
      </c>
      <c r="L253" s="31" t="s">
        <v>913</v>
      </c>
      <c r="M253" s="31" t="s">
        <v>913</v>
      </c>
      <c r="N253" s="31" t="s">
        <v>880</v>
      </c>
    </row>
    <row r="254" spans="1:14">
      <c r="A254" s="31" t="s">
        <v>335</v>
      </c>
      <c r="B254" s="31" t="s">
        <v>913</v>
      </c>
      <c r="C254" s="31" t="s">
        <v>913</v>
      </c>
      <c r="D254" s="31">
        <v>0.13</v>
      </c>
      <c r="E254" s="31">
        <v>0.13</v>
      </c>
      <c r="F254" s="31">
        <v>0.1</v>
      </c>
      <c r="G254" s="31" t="s">
        <v>913</v>
      </c>
      <c r="H254" s="31" t="s">
        <v>335</v>
      </c>
      <c r="I254" s="31" t="s">
        <v>913</v>
      </c>
      <c r="J254" s="31" t="s">
        <v>913</v>
      </c>
      <c r="K254" s="31">
        <v>0</v>
      </c>
      <c r="L254" s="31">
        <v>0</v>
      </c>
      <c r="M254" s="31">
        <v>0</v>
      </c>
      <c r="N254" s="31" t="s">
        <v>880</v>
      </c>
    </row>
    <row r="255" spans="1:14">
      <c r="A255" s="31" t="s">
        <v>336</v>
      </c>
      <c r="B255" s="31" t="s">
        <v>913</v>
      </c>
      <c r="C255" s="31" t="s">
        <v>913</v>
      </c>
      <c r="D255" s="31" t="s">
        <v>913</v>
      </c>
      <c r="E255" s="31" t="s">
        <v>913</v>
      </c>
      <c r="F255" s="31">
        <v>0.1</v>
      </c>
      <c r="G255" s="31" t="s">
        <v>913</v>
      </c>
      <c r="H255" s="31" t="s">
        <v>336</v>
      </c>
      <c r="I255" s="31" t="s">
        <v>913</v>
      </c>
      <c r="J255" s="31" t="s">
        <v>913</v>
      </c>
      <c r="K255" s="31" t="s">
        <v>913</v>
      </c>
      <c r="L255" s="31" t="s">
        <v>913</v>
      </c>
      <c r="M255" s="31">
        <v>0</v>
      </c>
      <c r="N255" s="31" t="s">
        <v>880</v>
      </c>
    </row>
    <row r="256" spans="1:14">
      <c r="A256" s="32" t="s">
        <v>337</v>
      </c>
      <c r="B256" s="32">
        <v>0.08</v>
      </c>
      <c r="C256" s="32">
        <v>0.08</v>
      </c>
      <c r="D256" s="32"/>
      <c r="E256" s="32"/>
      <c r="F256" s="32"/>
      <c r="G256" s="32"/>
      <c r="H256" s="32" t="s">
        <v>337</v>
      </c>
      <c r="I256" s="32">
        <v>0</v>
      </c>
      <c r="J256" s="32">
        <v>0</v>
      </c>
      <c r="K256" s="32"/>
      <c r="L256" s="32"/>
      <c r="M256" s="32"/>
      <c r="N256" s="32"/>
    </row>
    <row r="257" spans="1:14">
      <c r="A257" s="31" t="s">
        <v>338</v>
      </c>
      <c r="B257" s="31">
        <v>0.28000000000000003</v>
      </c>
      <c r="C257" s="31" t="s">
        <v>913</v>
      </c>
      <c r="D257" s="31" t="s">
        <v>913</v>
      </c>
      <c r="E257" s="31" t="s">
        <v>913</v>
      </c>
      <c r="F257" s="31" t="s">
        <v>913</v>
      </c>
      <c r="G257" s="31" t="s">
        <v>913</v>
      </c>
      <c r="H257" s="31" t="s">
        <v>338</v>
      </c>
      <c r="I257" s="31">
        <v>5.1999999999999998E-2</v>
      </c>
      <c r="J257" s="31" t="s">
        <v>913</v>
      </c>
      <c r="K257" s="31" t="s">
        <v>913</v>
      </c>
      <c r="L257" s="31" t="s">
        <v>913</v>
      </c>
      <c r="M257" s="31" t="s">
        <v>913</v>
      </c>
      <c r="N257" s="31" t="s">
        <v>880</v>
      </c>
    </row>
    <row r="258" spans="1:14">
      <c r="A258" s="31" t="s">
        <v>339</v>
      </c>
      <c r="B258" s="31">
        <v>0.28000000000000003</v>
      </c>
      <c r="C258" s="31">
        <v>0.28000000000000003</v>
      </c>
      <c r="D258" s="31" t="s">
        <v>913</v>
      </c>
      <c r="E258" s="31" t="s">
        <v>913</v>
      </c>
      <c r="F258" s="31" t="s">
        <v>913</v>
      </c>
      <c r="G258" s="31" t="s">
        <v>913</v>
      </c>
      <c r="H258" s="31" t="s">
        <v>339</v>
      </c>
      <c r="I258" s="31">
        <v>5.1999999999999998E-2</v>
      </c>
      <c r="J258" s="31">
        <v>5.1999999999999998E-2</v>
      </c>
      <c r="K258" s="31" t="s">
        <v>913</v>
      </c>
      <c r="L258" s="31" t="s">
        <v>913</v>
      </c>
      <c r="M258" s="31" t="s">
        <v>913</v>
      </c>
      <c r="N258" s="31" t="s">
        <v>880</v>
      </c>
    </row>
    <row r="259" spans="1:14">
      <c r="A259" s="31" t="s">
        <v>340</v>
      </c>
      <c r="B259" s="31" t="s">
        <v>913</v>
      </c>
      <c r="C259" s="31">
        <v>0.28000000000000003</v>
      </c>
      <c r="D259" s="31">
        <v>0.49</v>
      </c>
      <c r="E259" s="31" t="s">
        <v>913</v>
      </c>
      <c r="F259" s="31" t="s">
        <v>913</v>
      </c>
      <c r="G259" s="31" t="s">
        <v>913</v>
      </c>
      <c r="H259" s="31" t="s">
        <v>340</v>
      </c>
      <c r="I259" s="31" t="s">
        <v>913</v>
      </c>
      <c r="J259" s="31">
        <v>5.1999999999999998E-2</v>
      </c>
      <c r="K259" s="31">
        <v>0.06</v>
      </c>
      <c r="L259" s="31" t="s">
        <v>913</v>
      </c>
      <c r="M259" s="31" t="s">
        <v>913</v>
      </c>
      <c r="N259" s="31" t="s">
        <v>880</v>
      </c>
    </row>
    <row r="260" spans="1:14">
      <c r="A260" s="31" t="s">
        <v>341</v>
      </c>
      <c r="B260" s="31" t="s">
        <v>913</v>
      </c>
      <c r="C260" s="31" t="s">
        <v>913</v>
      </c>
      <c r="D260" s="31">
        <v>0.49</v>
      </c>
      <c r="E260" s="31">
        <v>0.49</v>
      </c>
      <c r="F260" s="31" t="s">
        <v>913</v>
      </c>
      <c r="G260" s="31" t="s">
        <v>913</v>
      </c>
      <c r="H260" s="31" t="s">
        <v>341</v>
      </c>
      <c r="I260" s="31" t="s">
        <v>913</v>
      </c>
      <c r="J260" s="31" t="s">
        <v>913</v>
      </c>
      <c r="K260" s="31">
        <v>0.06</v>
      </c>
      <c r="L260" s="31">
        <v>0.06</v>
      </c>
      <c r="M260" s="31" t="s">
        <v>913</v>
      </c>
      <c r="N260" s="31" t="s">
        <v>880</v>
      </c>
    </row>
    <row r="261" spans="1:14">
      <c r="A261" s="31" t="s">
        <v>342</v>
      </c>
      <c r="B261" s="31" t="s">
        <v>913</v>
      </c>
      <c r="C261" s="31" t="s">
        <v>913</v>
      </c>
      <c r="D261" s="31" t="s">
        <v>913</v>
      </c>
      <c r="E261" s="31">
        <v>0.49</v>
      </c>
      <c r="F261" s="31">
        <v>0.26</v>
      </c>
      <c r="G261" s="31" t="s">
        <v>913</v>
      </c>
      <c r="H261" s="31" t="s">
        <v>342</v>
      </c>
      <c r="I261" s="31" t="s">
        <v>913</v>
      </c>
      <c r="J261" s="31" t="s">
        <v>913</v>
      </c>
      <c r="K261" s="31" t="s">
        <v>913</v>
      </c>
      <c r="L261" s="31">
        <v>0.06</v>
      </c>
      <c r="M261" s="31">
        <v>1.7000000000000001E-2</v>
      </c>
      <c r="N261" s="31" t="s">
        <v>880</v>
      </c>
    </row>
    <row r="262" spans="1:14">
      <c r="A262" s="31" t="s">
        <v>343</v>
      </c>
      <c r="B262" s="31" t="s">
        <v>913</v>
      </c>
      <c r="C262" s="31" t="s">
        <v>913</v>
      </c>
      <c r="D262" s="31" t="s">
        <v>913</v>
      </c>
      <c r="E262" s="31" t="s">
        <v>913</v>
      </c>
      <c r="F262" s="31">
        <v>0.26</v>
      </c>
      <c r="G262" s="31" t="s">
        <v>913</v>
      </c>
      <c r="H262" s="31" t="s">
        <v>343</v>
      </c>
      <c r="I262" s="31" t="s">
        <v>913</v>
      </c>
      <c r="J262" s="31" t="s">
        <v>913</v>
      </c>
      <c r="K262" s="31" t="s">
        <v>913</v>
      </c>
      <c r="L262" s="31" t="s">
        <v>913</v>
      </c>
      <c r="M262" s="31">
        <v>1.7000000000000001E-2</v>
      </c>
      <c r="N262" s="31" t="s">
        <v>880</v>
      </c>
    </row>
    <row r="263" spans="1:14">
      <c r="A263" s="31" t="s">
        <v>872</v>
      </c>
      <c r="B263" s="31" t="s">
        <v>913</v>
      </c>
      <c r="C263" s="31">
        <v>1</v>
      </c>
      <c r="D263" s="31">
        <v>1.2</v>
      </c>
      <c r="E263" s="31">
        <v>1.2</v>
      </c>
      <c r="F263" s="31">
        <v>0.83</v>
      </c>
      <c r="G263" s="31" t="s">
        <v>913</v>
      </c>
      <c r="H263" s="31" t="s">
        <v>872</v>
      </c>
      <c r="I263" s="31" t="s">
        <v>913</v>
      </c>
      <c r="J263" s="31">
        <v>0</v>
      </c>
      <c r="K263" s="31">
        <v>0</v>
      </c>
      <c r="L263" s="31">
        <v>0</v>
      </c>
      <c r="M263" s="31">
        <v>0</v>
      </c>
      <c r="N263" s="31" t="s">
        <v>741</v>
      </c>
    </row>
    <row r="264" spans="1:14">
      <c r="A264" s="31" t="s">
        <v>873</v>
      </c>
      <c r="B264" s="31">
        <v>1.2</v>
      </c>
      <c r="C264" s="31">
        <v>1.52</v>
      </c>
      <c r="D264" s="31">
        <v>2.5299999999999998</v>
      </c>
      <c r="E264" s="31">
        <v>2.5299999999999998</v>
      </c>
      <c r="F264" s="31">
        <v>0.75</v>
      </c>
      <c r="G264" s="31" t="s">
        <v>913</v>
      </c>
      <c r="H264" s="31" t="s">
        <v>873</v>
      </c>
      <c r="I264" s="31">
        <v>0.2</v>
      </c>
      <c r="J264" s="31">
        <v>0.2</v>
      </c>
      <c r="K264" s="31">
        <v>0.25</v>
      </c>
      <c r="L264" s="31">
        <v>0.25</v>
      </c>
      <c r="M264" s="31">
        <v>6.5000000000000002E-2</v>
      </c>
      <c r="N264" s="31" t="s">
        <v>878</v>
      </c>
    </row>
    <row r="265" spans="1:14">
      <c r="A265" s="31" t="s">
        <v>344</v>
      </c>
      <c r="B265" s="31" t="s">
        <v>913</v>
      </c>
      <c r="C265" s="31">
        <v>0.6</v>
      </c>
      <c r="D265" s="31">
        <v>1.3</v>
      </c>
      <c r="E265" s="31">
        <v>1.3</v>
      </c>
      <c r="F265" s="31" t="s">
        <v>913</v>
      </c>
      <c r="G265" s="31" t="s">
        <v>913</v>
      </c>
      <c r="H265" s="31" t="s">
        <v>344</v>
      </c>
      <c r="I265" s="31" t="s">
        <v>913</v>
      </c>
      <c r="J265" s="31">
        <v>0.2</v>
      </c>
      <c r="K265" s="31">
        <v>0.25</v>
      </c>
      <c r="L265" s="31">
        <v>0.25</v>
      </c>
      <c r="M265" s="31">
        <v>6.5000000000000002E-2</v>
      </c>
      <c r="N265" s="31" t="s">
        <v>878</v>
      </c>
    </row>
    <row r="266" spans="1:14">
      <c r="A266" s="31" t="s">
        <v>345</v>
      </c>
      <c r="B266" s="31" t="s">
        <v>913</v>
      </c>
      <c r="C266" s="31" t="s">
        <v>913</v>
      </c>
      <c r="D266" s="31">
        <v>1.3</v>
      </c>
      <c r="E266" s="31">
        <v>1.3</v>
      </c>
      <c r="F266" s="31">
        <v>0.46</v>
      </c>
      <c r="G266" s="31" t="s">
        <v>913</v>
      </c>
      <c r="H266" s="31" t="s">
        <v>345</v>
      </c>
      <c r="I266" s="31" t="s">
        <v>913</v>
      </c>
      <c r="J266" s="31" t="s">
        <v>913</v>
      </c>
      <c r="K266" s="31">
        <v>0.25</v>
      </c>
      <c r="L266" s="31">
        <v>0.25</v>
      </c>
      <c r="M266" s="31">
        <v>6.5000000000000002E-2</v>
      </c>
      <c r="N266" s="31" t="s">
        <v>878</v>
      </c>
    </row>
    <row r="267" spans="1:14">
      <c r="A267" s="31" t="s">
        <v>346</v>
      </c>
      <c r="B267" s="31" t="s">
        <v>913</v>
      </c>
      <c r="C267" s="31" t="s">
        <v>913</v>
      </c>
      <c r="D267" s="31">
        <v>1.3</v>
      </c>
      <c r="E267" s="31">
        <v>1.3</v>
      </c>
      <c r="F267" s="31">
        <v>0.46</v>
      </c>
      <c r="G267" s="31" t="s">
        <v>913</v>
      </c>
      <c r="H267" s="31" t="s">
        <v>346</v>
      </c>
      <c r="I267" s="31" t="s">
        <v>913</v>
      </c>
      <c r="J267" s="31" t="s">
        <v>913</v>
      </c>
      <c r="K267" s="31">
        <v>0.25</v>
      </c>
      <c r="L267" s="31">
        <v>0.25</v>
      </c>
      <c r="M267" s="31">
        <v>6.5000000000000002E-2</v>
      </c>
      <c r="N267" s="31" t="s">
        <v>878</v>
      </c>
    </row>
    <row r="268" spans="1:14">
      <c r="A268" s="31" t="s">
        <v>347</v>
      </c>
      <c r="B268" s="31">
        <v>0.5</v>
      </c>
      <c r="C268" s="31">
        <v>0.5</v>
      </c>
      <c r="D268" s="31">
        <v>0.5</v>
      </c>
      <c r="E268" s="31" t="s">
        <v>913</v>
      </c>
      <c r="F268" s="31" t="s">
        <v>913</v>
      </c>
      <c r="G268" s="31" t="s">
        <v>913</v>
      </c>
      <c r="H268" s="31" t="s">
        <v>347</v>
      </c>
      <c r="I268" s="31">
        <v>0.2</v>
      </c>
      <c r="J268" s="31">
        <v>0.2</v>
      </c>
      <c r="K268" s="31">
        <v>0.2</v>
      </c>
      <c r="L268" s="31" t="s">
        <v>913</v>
      </c>
      <c r="M268" s="31" t="s">
        <v>913</v>
      </c>
      <c r="N268" s="31" t="s">
        <v>878</v>
      </c>
    </row>
    <row r="269" spans="1:14">
      <c r="A269" s="31" t="s">
        <v>348</v>
      </c>
      <c r="B269" s="31">
        <v>0.4</v>
      </c>
      <c r="C269" s="31">
        <v>0.4</v>
      </c>
      <c r="D269" s="31">
        <v>0.7</v>
      </c>
      <c r="E269" s="31">
        <v>0.7</v>
      </c>
      <c r="F269" s="31" t="s">
        <v>913</v>
      </c>
      <c r="G269" s="31" t="s">
        <v>913</v>
      </c>
      <c r="H269" s="31" t="s">
        <v>348</v>
      </c>
      <c r="I269" s="31">
        <v>0.08</v>
      </c>
      <c r="J269" s="31">
        <v>0.08</v>
      </c>
      <c r="K269" s="31">
        <v>0.09</v>
      </c>
      <c r="L269" s="31">
        <v>0.09</v>
      </c>
      <c r="M269" s="31">
        <v>2.3E-2</v>
      </c>
      <c r="N269" s="31" t="s">
        <v>878</v>
      </c>
    </row>
    <row r="270" spans="1:14">
      <c r="A270" s="31" t="s">
        <v>349</v>
      </c>
      <c r="B270" s="31">
        <v>0.4</v>
      </c>
      <c r="C270" s="31">
        <v>0.4</v>
      </c>
      <c r="D270" s="31">
        <v>0.7</v>
      </c>
      <c r="E270" s="31">
        <v>0.7</v>
      </c>
      <c r="F270" s="31" t="s">
        <v>913</v>
      </c>
      <c r="G270" s="31" t="s">
        <v>913</v>
      </c>
      <c r="H270" s="31" t="s">
        <v>349</v>
      </c>
      <c r="I270" s="31">
        <v>0.08</v>
      </c>
      <c r="J270" s="31">
        <v>0.08</v>
      </c>
      <c r="K270" s="31">
        <v>0.09</v>
      </c>
      <c r="L270" s="31">
        <v>0.09</v>
      </c>
      <c r="M270" s="31">
        <v>2.3E-2</v>
      </c>
      <c r="N270" s="31" t="s">
        <v>878</v>
      </c>
    </row>
    <row r="271" spans="1:14">
      <c r="A271" s="31" t="s">
        <v>350</v>
      </c>
      <c r="B271" s="31">
        <v>0.4</v>
      </c>
      <c r="C271" s="31">
        <v>0.4</v>
      </c>
      <c r="D271" s="31">
        <v>0.7</v>
      </c>
      <c r="E271" s="31">
        <v>0.7</v>
      </c>
      <c r="F271" s="31">
        <v>0.35</v>
      </c>
      <c r="G271" s="31" t="s">
        <v>913</v>
      </c>
      <c r="H271" s="31" t="s">
        <v>350</v>
      </c>
      <c r="I271" s="31">
        <v>0.08</v>
      </c>
      <c r="J271" s="31">
        <v>0.08</v>
      </c>
      <c r="K271" s="31">
        <v>0.09</v>
      </c>
      <c r="L271" s="31">
        <v>0.09</v>
      </c>
      <c r="M271" s="31">
        <v>2.3E-2</v>
      </c>
      <c r="N271" s="31" t="s">
        <v>878</v>
      </c>
    </row>
    <row r="272" spans="1:14">
      <c r="A272" s="31" t="s">
        <v>351</v>
      </c>
      <c r="B272" s="31">
        <v>0.4</v>
      </c>
      <c r="C272" s="31">
        <v>0.4</v>
      </c>
      <c r="D272" s="31">
        <v>0.7</v>
      </c>
      <c r="E272" s="31">
        <v>0.7</v>
      </c>
      <c r="F272" s="31">
        <v>0.35</v>
      </c>
      <c r="G272" s="31" t="s">
        <v>913</v>
      </c>
      <c r="H272" s="31" t="s">
        <v>351</v>
      </c>
      <c r="I272" s="31">
        <v>0.08</v>
      </c>
      <c r="J272" s="31">
        <v>0.08</v>
      </c>
      <c r="K272" s="31">
        <v>0.09</v>
      </c>
      <c r="L272" s="31">
        <v>0.09</v>
      </c>
      <c r="M272" s="31">
        <v>2.3E-2</v>
      </c>
      <c r="N272" s="31" t="s">
        <v>878</v>
      </c>
    </row>
    <row r="273" spans="1:14">
      <c r="A273" s="31" t="s">
        <v>352</v>
      </c>
      <c r="B273" s="31">
        <v>0.4</v>
      </c>
      <c r="C273" s="31">
        <v>0.4</v>
      </c>
      <c r="D273" s="31">
        <v>0.7</v>
      </c>
      <c r="E273" s="31">
        <v>0.7</v>
      </c>
      <c r="F273" s="31">
        <v>0.35</v>
      </c>
      <c r="G273" s="31" t="s">
        <v>913</v>
      </c>
      <c r="H273" s="31" t="s">
        <v>352</v>
      </c>
      <c r="I273" s="31">
        <v>0.08</v>
      </c>
      <c r="J273" s="31">
        <v>0.08</v>
      </c>
      <c r="K273" s="31">
        <v>0.09</v>
      </c>
      <c r="L273" s="31">
        <v>0.09</v>
      </c>
      <c r="M273" s="31">
        <v>2.3E-2</v>
      </c>
      <c r="N273" s="31" t="s">
        <v>878</v>
      </c>
    </row>
    <row r="274" spans="1:14">
      <c r="A274" s="31" t="s">
        <v>353</v>
      </c>
      <c r="B274" s="31">
        <v>0.4</v>
      </c>
      <c r="C274" s="31">
        <v>0.4</v>
      </c>
      <c r="D274" s="31">
        <v>0.7</v>
      </c>
      <c r="E274" s="31">
        <v>0.7</v>
      </c>
      <c r="F274" s="31">
        <v>0.35</v>
      </c>
      <c r="G274" s="31" t="s">
        <v>913</v>
      </c>
      <c r="H274" s="31" t="s">
        <v>353</v>
      </c>
      <c r="I274" s="31">
        <v>0.08</v>
      </c>
      <c r="J274" s="31">
        <v>0.08</v>
      </c>
      <c r="K274" s="31">
        <v>0.09</v>
      </c>
      <c r="L274" s="31">
        <v>0.09</v>
      </c>
      <c r="M274" s="31">
        <v>2.3E-2</v>
      </c>
      <c r="N274" s="31" t="s">
        <v>878</v>
      </c>
    </row>
    <row r="275" spans="1:14">
      <c r="A275" s="31" t="s">
        <v>354</v>
      </c>
      <c r="B275" s="31">
        <v>0.4</v>
      </c>
      <c r="C275" s="31">
        <v>0.4</v>
      </c>
      <c r="D275" s="31">
        <v>0.7</v>
      </c>
      <c r="E275" s="31">
        <v>0.7</v>
      </c>
      <c r="F275" s="31">
        <v>0.35</v>
      </c>
      <c r="G275" s="31" t="s">
        <v>913</v>
      </c>
      <c r="H275" s="31" t="s">
        <v>354</v>
      </c>
      <c r="I275" s="31">
        <v>0.08</v>
      </c>
      <c r="J275" s="31">
        <v>0.08</v>
      </c>
      <c r="K275" s="31">
        <v>0.09</v>
      </c>
      <c r="L275" s="31">
        <v>0.09</v>
      </c>
      <c r="M275" s="31">
        <v>2.3E-2</v>
      </c>
      <c r="N275" s="31" t="s">
        <v>878</v>
      </c>
    </row>
    <row r="276" spans="1:14">
      <c r="A276" s="31" t="s">
        <v>355</v>
      </c>
      <c r="B276" s="31">
        <v>0.28000000000000003</v>
      </c>
      <c r="C276" s="31">
        <v>0.28000000000000003</v>
      </c>
      <c r="D276" s="31">
        <v>0.49</v>
      </c>
      <c r="E276" s="31">
        <v>0.49</v>
      </c>
      <c r="F276" s="31" t="s">
        <v>913</v>
      </c>
      <c r="G276" s="31" t="s">
        <v>913</v>
      </c>
      <c r="H276" s="31" t="s">
        <v>355</v>
      </c>
      <c r="I276" s="31">
        <v>5.1999999999999998E-2</v>
      </c>
      <c r="J276" s="31">
        <v>5.1999999999999998E-2</v>
      </c>
      <c r="K276" s="31">
        <v>0.06</v>
      </c>
      <c r="L276" s="31">
        <v>0.06</v>
      </c>
      <c r="M276" s="31">
        <v>1.7000000000000001E-2</v>
      </c>
      <c r="N276" s="31" t="s">
        <v>878</v>
      </c>
    </row>
    <row r="277" spans="1:14">
      <c r="A277" s="31" t="s">
        <v>356</v>
      </c>
      <c r="B277" s="31">
        <v>0.28000000000000003</v>
      </c>
      <c r="C277" s="31">
        <v>0.28000000000000003</v>
      </c>
      <c r="D277" s="31">
        <v>0.49</v>
      </c>
      <c r="E277" s="31">
        <v>0.49</v>
      </c>
      <c r="F277" s="31" t="s">
        <v>913</v>
      </c>
      <c r="G277" s="31" t="s">
        <v>913</v>
      </c>
      <c r="H277" s="31" t="s">
        <v>356</v>
      </c>
      <c r="I277" s="31">
        <v>5.1999999999999998E-2</v>
      </c>
      <c r="J277" s="31">
        <v>5.1999999999999998E-2</v>
      </c>
      <c r="K277" s="31">
        <v>0.06</v>
      </c>
      <c r="L277" s="31">
        <v>0.06</v>
      </c>
      <c r="M277" s="31">
        <v>1.7000000000000001E-2</v>
      </c>
      <c r="N277" s="31" t="s">
        <v>878</v>
      </c>
    </row>
    <row r="278" spans="1:14">
      <c r="A278" s="31" t="s">
        <v>357</v>
      </c>
      <c r="B278" s="31">
        <v>0.28000000000000003</v>
      </c>
      <c r="C278" s="31">
        <v>0.28000000000000003</v>
      </c>
      <c r="D278" s="31">
        <v>0.49</v>
      </c>
      <c r="E278" s="31">
        <v>0.49</v>
      </c>
      <c r="F278" s="31" t="s">
        <v>913</v>
      </c>
      <c r="G278" s="31" t="s">
        <v>913</v>
      </c>
      <c r="H278" s="31" t="s">
        <v>357</v>
      </c>
      <c r="I278" s="31">
        <v>5.1999999999999998E-2</v>
      </c>
      <c r="J278" s="31">
        <v>5.1999999999999998E-2</v>
      </c>
      <c r="K278" s="31">
        <v>0.06</v>
      </c>
      <c r="L278" s="31">
        <v>0.06</v>
      </c>
      <c r="M278" s="31">
        <v>1.7000000000000001E-2</v>
      </c>
      <c r="N278" s="31" t="s">
        <v>878</v>
      </c>
    </row>
    <row r="279" spans="1:14">
      <c r="A279" s="31" t="s">
        <v>358</v>
      </c>
      <c r="B279" s="31">
        <v>0.28000000000000003</v>
      </c>
      <c r="C279" s="31">
        <v>0.28000000000000003</v>
      </c>
      <c r="D279" s="31">
        <v>0.49</v>
      </c>
      <c r="E279" s="31">
        <v>0.49</v>
      </c>
      <c r="F279" s="31" t="s">
        <v>913</v>
      </c>
      <c r="G279" s="31" t="s">
        <v>913</v>
      </c>
      <c r="H279" s="31" t="s">
        <v>358</v>
      </c>
      <c r="I279" s="31">
        <v>5.1999999999999998E-2</v>
      </c>
      <c r="J279" s="31">
        <v>5.1999999999999998E-2</v>
      </c>
      <c r="K279" s="31">
        <v>0.06</v>
      </c>
      <c r="L279" s="31">
        <v>0.06</v>
      </c>
      <c r="M279" s="31">
        <v>1.7000000000000001E-2</v>
      </c>
      <c r="N279" s="31" t="s">
        <v>878</v>
      </c>
    </row>
    <row r="280" spans="1:14">
      <c r="A280" s="31" t="s">
        <v>359</v>
      </c>
      <c r="B280" s="31">
        <v>0.28000000000000003</v>
      </c>
      <c r="C280" s="31">
        <v>0.28000000000000003</v>
      </c>
      <c r="D280" s="31">
        <v>0.49</v>
      </c>
      <c r="E280" s="31">
        <v>0.49</v>
      </c>
      <c r="F280" s="31">
        <v>0.26</v>
      </c>
      <c r="G280" s="31" t="s">
        <v>913</v>
      </c>
      <c r="H280" s="31" t="s">
        <v>359</v>
      </c>
      <c r="I280" s="31">
        <v>5.1999999999999998E-2</v>
      </c>
      <c r="J280" s="31">
        <v>5.1999999999999998E-2</v>
      </c>
      <c r="K280" s="31">
        <v>0.06</v>
      </c>
      <c r="L280" s="31">
        <v>0.06</v>
      </c>
      <c r="M280" s="31">
        <v>1.7000000000000001E-2</v>
      </c>
      <c r="N280" s="31" t="s">
        <v>878</v>
      </c>
    </row>
    <row r="281" spans="1:14">
      <c r="A281" s="31" t="s">
        <v>360</v>
      </c>
      <c r="B281" s="31">
        <v>0.28000000000000003</v>
      </c>
      <c r="C281" s="31">
        <v>0.28000000000000003</v>
      </c>
      <c r="D281" s="31">
        <v>0.49</v>
      </c>
      <c r="E281" s="31">
        <v>0.49</v>
      </c>
      <c r="F281" s="31">
        <v>0.26</v>
      </c>
      <c r="G281" s="31" t="s">
        <v>913</v>
      </c>
      <c r="H281" s="31" t="s">
        <v>360</v>
      </c>
      <c r="I281" s="31">
        <v>5.1999999999999998E-2</v>
      </c>
      <c r="J281" s="31">
        <v>5.1999999999999998E-2</v>
      </c>
      <c r="K281" s="31">
        <v>0.06</v>
      </c>
      <c r="L281" s="31">
        <v>0.06</v>
      </c>
      <c r="M281" s="31">
        <v>1.7000000000000001E-2</v>
      </c>
      <c r="N281" s="31" t="s">
        <v>878</v>
      </c>
    </row>
    <row r="282" spans="1:14">
      <c r="A282" s="31" t="s">
        <v>866</v>
      </c>
      <c r="B282" s="31">
        <v>0.6</v>
      </c>
      <c r="C282" s="31">
        <v>0.6</v>
      </c>
      <c r="D282" s="31">
        <v>0.9</v>
      </c>
      <c r="E282" s="31">
        <v>0.9</v>
      </c>
      <c r="F282" s="31" t="s">
        <v>913</v>
      </c>
      <c r="G282" s="31" t="s">
        <v>913</v>
      </c>
      <c r="H282" s="31" t="s">
        <v>866</v>
      </c>
      <c r="I282" s="31">
        <v>0</v>
      </c>
      <c r="J282" s="31">
        <v>0</v>
      </c>
      <c r="K282" s="31">
        <v>0</v>
      </c>
      <c r="L282" s="31">
        <v>0</v>
      </c>
      <c r="M282" s="31">
        <v>0</v>
      </c>
      <c r="N282" s="31" t="s">
        <v>741</v>
      </c>
    </row>
    <row r="283" spans="1:14">
      <c r="A283" s="31" t="s">
        <v>361</v>
      </c>
      <c r="B283" s="31">
        <v>0.04</v>
      </c>
      <c r="C283" s="31">
        <v>0.04</v>
      </c>
      <c r="D283" s="31" t="s">
        <v>913</v>
      </c>
      <c r="E283" s="31" t="s">
        <v>913</v>
      </c>
      <c r="F283" s="31" t="s">
        <v>913</v>
      </c>
      <c r="G283" s="31" t="s">
        <v>913</v>
      </c>
      <c r="H283" s="31" t="s">
        <v>361</v>
      </c>
      <c r="I283" s="31">
        <v>0</v>
      </c>
      <c r="J283" s="31">
        <v>0</v>
      </c>
      <c r="K283" s="31" t="s">
        <v>913</v>
      </c>
      <c r="L283" s="31" t="s">
        <v>913</v>
      </c>
      <c r="M283" s="31" t="s">
        <v>913</v>
      </c>
      <c r="N283" s="31" t="s">
        <v>741</v>
      </c>
    </row>
    <row r="284" spans="1:14">
      <c r="A284" s="32" t="s">
        <v>362</v>
      </c>
      <c r="B284" s="32">
        <v>0.05</v>
      </c>
      <c r="C284" s="32"/>
      <c r="D284" s="32"/>
      <c r="E284" s="32"/>
      <c r="F284" s="32"/>
      <c r="G284" s="32"/>
      <c r="H284" s="32" t="s">
        <v>362</v>
      </c>
      <c r="I284" s="32">
        <v>0</v>
      </c>
      <c r="J284" s="32">
        <v>0</v>
      </c>
      <c r="K284" s="32">
        <v>0</v>
      </c>
      <c r="L284" s="32">
        <v>0</v>
      </c>
      <c r="M284" s="32">
        <v>0</v>
      </c>
      <c r="N284" s="32" t="s">
        <v>880</v>
      </c>
    </row>
    <row r="285" spans="1:14">
      <c r="A285" s="32" t="s">
        <v>363</v>
      </c>
      <c r="B285" s="32">
        <v>0.05</v>
      </c>
      <c r="C285" s="32">
        <v>0.05</v>
      </c>
      <c r="D285" s="32">
        <v>7.0000000000000007E-2</v>
      </c>
      <c r="E285" s="32">
        <v>7.0000000000000007E-2</v>
      </c>
      <c r="F285" s="32">
        <v>0.05</v>
      </c>
      <c r="G285" s="32"/>
      <c r="H285" s="32" t="s">
        <v>363</v>
      </c>
      <c r="I285" s="32">
        <v>0</v>
      </c>
      <c r="J285" s="32">
        <v>0</v>
      </c>
      <c r="K285" s="32">
        <v>0</v>
      </c>
      <c r="L285" s="32">
        <v>0</v>
      </c>
      <c r="M285" s="32">
        <v>0</v>
      </c>
      <c r="N285" s="32" t="s">
        <v>880</v>
      </c>
    </row>
    <row r="286" spans="1:14">
      <c r="A286" s="32" t="s">
        <v>364</v>
      </c>
      <c r="B286" s="32"/>
      <c r="C286" s="32">
        <v>0.05</v>
      </c>
      <c r="D286" s="32">
        <v>7.0000000000000007E-2</v>
      </c>
      <c r="E286" s="32">
        <v>7.0000000000000007E-2</v>
      </c>
      <c r="F286" s="32">
        <v>0.05</v>
      </c>
      <c r="G286" s="32"/>
      <c r="H286" s="32" t="s">
        <v>364</v>
      </c>
      <c r="I286" s="32">
        <v>0</v>
      </c>
      <c r="J286" s="32">
        <v>0</v>
      </c>
      <c r="K286" s="32">
        <v>0</v>
      </c>
      <c r="L286" s="32">
        <v>0</v>
      </c>
      <c r="M286" s="32">
        <v>0</v>
      </c>
      <c r="N286" s="32" t="s">
        <v>880</v>
      </c>
    </row>
    <row r="287" spans="1:14">
      <c r="A287" s="32" t="s">
        <v>365</v>
      </c>
      <c r="B287" s="32"/>
      <c r="C287" s="32"/>
      <c r="D287" s="32"/>
      <c r="E287" s="32">
        <v>7.0000000000000007E-2</v>
      </c>
      <c r="F287" s="32">
        <v>0.05</v>
      </c>
      <c r="G287" s="32"/>
      <c r="H287" s="32" t="s">
        <v>365</v>
      </c>
      <c r="I287" s="32">
        <v>0</v>
      </c>
      <c r="J287" s="32">
        <v>0</v>
      </c>
      <c r="K287" s="32">
        <v>0</v>
      </c>
      <c r="L287" s="32">
        <v>0</v>
      </c>
      <c r="M287" s="32">
        <v>0</v>
      </c>
      <c r="N287" s="32" t="s">
        <v>880</v>
      </c>
    </row>
    <row r="288" spans="1:14">
      <c r="A288" s="31" t="s">
        <v>366</v>
      </c>
      <c r="B288" s="31" t="s">
        <v>913</v>
      </c>
      <c r="C288" s="31">
        <v>0.04</v>
      </c>
      <c r="D288" s="31">
        <v>6.5000000000000002E-2</v>
      </c>
      <c r="E288" s="31" t="s">
        <v>913</v>
      </c>
      <c r="F288" s="31" t="s">
        <v>913</v>
      </c>
      <c r="G288" s="31" t="s">
        <v>913</v>
      </c>
      <c r="H288" s="31" t="s">
        <v>366</v>
      </c>
      <c r="I288" s="31" t="s">
        <v>913</v>
      </c>
      <c r="J288" s="31">
        <v>0</v>
      </c>
      <c r="K288" s="31">
        <v>0</v>
      </c>
      <c r="L288" s="31" t="s">
        <v>913</v>
      </c>
      <c r="M288" s="31" t="s">
        <v>913</v>
      </c>
      <c r="N288" s="31" t="s">
        <v>741</v>
      </c>
    </row>
    <row r="289" spans="1:14">
      <c r="A289" s="32" t="s">
        <v>367</v>
      </c>
      <c r="B289" s="32">
        <v>0.05</v>
      </c>
      <c r="C289" s="32"/>
      <c r="D289" s="32"/>
      <c r="E289" s="32"/>
      <c r="F289" s="32"/>
      <c r="G289" s="32" t="s">
        <v>913</v>
      </c>
      <c r="H289" s="32" t="s">
        <v>367</v>
      </c>
      <c r="I289" s="32">
        <v>0</v>
      </c>
      <c r="J289" s="32">
        <v>0</v>
      </c>
      <c r="K289" s="32">
        <v>0</v>
      </c>
      <c r="L289" s="32">
        <v>0</v>
      </c>
      <c r="M289" s="32">
        <v>0</v>
      </c>
      <c r="N289" s="32" t="s">
        <v>741</v>
      </c>
    </row>
    <row r="290" spans="1:14">
      <c r="A290" s="32" t="s">
        <v>368</v>
      </c>
      <c r="B290" s="32"/>
      <c r="C290" s="32">
        <v>0.05</v>
      </c>
      <c r="D290" s="32">
        <v>7.0000000000000007E-2</v>
      </c>
      <c r="E290" s="32"/>
      <c r="F290" s="32"/>
      <c r="G290" s="32"/>
      <c r="H290" s="32" t="s">
        <v>368</v>
      </c>
      <c r="I290" s="32">
        <v>0</v>
      </c>
      <c r="J290" s="32">
        <v>0</v>
      </c>
      <c r="K290" s="32">
        <v>0</v>
      </c>
      <c r="L290" s="32">
        <v>0</v>
      </c>
      <c r="M290" s="32">
        <v>0</v>
      </c>
      <c r="N290" s="32" t="s">
        <v>741</v>
      </c>
    </row>
    <row r="291" spans="1:14">
      <c r="A291" s="32" t="s">
        <v>369</v>
      </c>
      <c r="B291" s="32"/>
      <c r="C291" s="32"/>
      <c r="D291" s="32">
        <v>7.0000000000000007E-2</v>
      </c>
      <c r="E291" s="32">
        <v>7.0000000000000007E-2</v>
      </c>
      <c r="F291" s="32">
        <v>0.05</v>
      </c>
      <c r="G291" s="32"/>
      <c r="H291" s="32" t="s">
        <v>369</v>
      </c>
      <c r="I291" s="32">
        <v>0</v>
      </c>
      <c r="J291" s="32">
        <v>0</v>
      </c>
      <c r="K291" s="32">
        <v>0</v>
      </c>
      <c r="L291" s="32">
        <v>0</v>
      </c>
      <c r="M291" s="32">
        <v>0</v>
      </c>
      <c r="N291" s="32" t="s">
        <v>741</v>
      </c>
    </row>
    <row r="292" spans="1:14">
      <c r="A292" s="32" t="s">
        <v>370</v>
      </c>
      <c r="B292" s="32"/>
      <c r="C292" s="32"/>
      <c r="D292" s="32"/>
      <c r="E292" s="32"/>
      <c r="F292" s="32">
        <v>0.05</v>
      </c>
      <c r="G292" s="32"/>
      <c r="H292" s="32" t="s">
        <v>370</v>
      </c>
      <c r="I292" s="32">
        <v>0</v>
      </c>
      <c r="J292" s="32">
        <v>0</v>
      </c>
      <c r="K292" s="32">
        <v>0</v>
      </c>
      <c r="L292" s="32">
        <v>0</v>
      </c>
      <c r="M292" s="32">
        <v>0</v>
      </c>
      <c r="N292" s="32" t="s">
        <v>741</v>
      </c>
    </row>
    <row r="293" spans="1:14">
      <c r="A293" s="31" t="s">
        <v>371</v>
      </c>
      <c r="B293" s="31" t="s">
        <v>913</v>
      </c>
      <c r="C293" s="31" t="s">
        <v>913</v>
      </c>
      <c r="D293" s="31">
        <v>6.5000000000000002E-2</v>
      </c>
      <c r="E293" s="31">
        <v>6.5000000000000002E-2</v>
      </c>
      <c r="F293" s="31">
        <v>0.05</v>
      </c>
      <c r="G293" s="31" t="s">
        <v>913</v>
      </c>
      <c r="H293" s="31" t="s">
        <v>371</v>
      </c>
      <c r="I293" s="31" t="s">
        <v>913</v>
      </c>
      <c r="J293" s="31" t="s">
        <v>913</v>
      </c>
      <c r="K293" s="31">
        <v>0</v>
      </c>
      <c r="L293" s="31">
        <v>0</v>
      </c>
      <c r="M293" s="31">
        <v>0</v>
      </c>
      <c r="N293" s="31" t="s">
        <v>741</v>
      </c>
    </row>
    <row r="294" spans="1:14">
      <c r="A294" s="32" t="s">
        <v>372</v>
      </c>
      <c r="B294" s="32">
        <v>0.08</v>
      </c>
      <c r="C294" s="33">
        <v>0.08</v>
      </c>
      <c r="D294" s="32"/>
      <c r="E294" s="32"/>
      <c r="F294" s="32"/>
      <c r="G294" s="32"/>
      <c r="H294" s="32" t="s">
        <v>372</v>
      </c>
      <c r="I294" s="32">
        <v>5.0000000000000001E-3</v>
      </c>
      <c r="J294" s="33">
        <v>5.0000000000000001E-3</v>
      </c>
      <c r="K294" s="32"/>
      <c r="L294" s="32"/>
      <c r="M294" s="32"/>
      <c r="N294" s="32" t="s">
        <v>880</v>
      </c>
    </row>
    <row r="295" spans="1:14">
      <c r="A295" s="32" t="s">
        <v>373</v>
      </c>
      <c r="B295" s="32"/>
      <c r="C295" s="33">
        <v>0.08</v>
      </c>
      <c r="D295" s="32">
        <v>0.15</v>
      </c>
      <c r="E295" s="32"/>
      <c r="F295" s="32"/>
      <c r="G295" s="32"/>
      <c r="H295" s="32" t="s">
        <v>373</v>
      </c>
      <c r="I295" s="32"/>
      <c r="J295" s="33">
        <v>5.0000000000000001E-3</v>
      </c>
      <c r="K295" s="32">
        <v>7.0000000000000001E-3</v>
      </c>
      <c r="L295" s="32"/>
      <c r="M295" s="32"/>
      <c r="N295" s="32" t="s">
        <v>880</v>
      </c>
    </row>
    <row r="296" spans="1:14">
      <c r="A296" s="32" t="s">
        <v>374</v>
      </c>
      <c r="B296" s="32"/>
      <c r="C296" s="33"/>
      <c r="D296" s="32">
        <v>0.15</v>
      </c>
      <c r="E296" s="32">
        <v>0.15</v>
      </c>
      <c r="F296" s="32">
        <v>0.05</v>
      </c>
      <c r="G296" s="32"/>
      <c r="H296" s="32" t="s">
        <v>374</v>
      </c>
      <c r="I296" s="32"/>
      <c r="J296" s="33"/>
      <c r="K296" s="32">
        <v>7.0000000000000001E-3</v>
      </c>
      <c r="L296" s="32">
        <v>7.0000000000000001E-3</v>
      </c>
      <c r="M296" s="32">
        <v>1E-3</v>
      </c>
      <c r="N296" s="32" t="s">
        <v>880</v>
      </c>
    </row>
    <row r="297" spans="1:14">
      <c r="A297" s="32" t="s">
        <v>375</v>
      </c>
      <c r="B297" s="32"/>
      <c r="C297" s="33"/>
      <c r="D297" s="32"/>
      <c r="E297" s="32"/>
      <c r="F297" s="32">
        <v>0.05</v>
      </c>
      <c r="G297" s="32"/>
      <c r="H297" s="32" t="s">
        <v>375</v>
      </c>
      <c r="I297" s="32"/>
      <c r="J297" s="33"/>
      <c r="K297" s="32"/>
      <c r="L297" s="32"/>
      <c r="M297" s="32">
        <v>1E-3</v>
      </c>
      <c r="N297" s="32" t="s">
        <v>880</v>
      </c>
    </row>
    <row r="298" spans="1:14">
      <c r="A298" s="31" t="s">
        <v>376</v>
      </c>
      <c r="B298" s="31" t="s">
        <v>913</v>
      </c>
      <c r="C298" s="31" t="s">
        <v>913</v>
      </c>
      <c r="D298" s="31" t="s">
        <v>913</v>
      </c>
      <c r="E298" s="31" t="s">
        <v>913</v>
      </c>
      <c r="F298" s="31">
        <v>0.05</v>
      </c>
      <c r="G298" s="31" t="s">
        <v>913</v>
      </c>
      <c r="H298" s="31" t="s">
        <v>376</v>
      </c>
      <c r="I298" s="31" t="s">
        <v>913</v>
      </c>
      <c r="J298" s="31" t="s">
        <v>913</v>
      </c>
      <c r="K298" s="31" t="s">
        <v>913</v>
      </c>
      <c r="L298" s="31" t="s">
        <v>913</v>
      </c>
      <c r="M298" s="31">
        <v>0</v>
      </c>
      <c r="N298" s="31" t="s">
        <v>741</v>
      </c>
    </row>
    <row r="299" spans="1:14">
      <c r="A299" s="32" t="s">
        <v>377</v>
      </c>
      <c r="B299" s="32">
        <v>0.08</v>
      </c>
      <c r="C299" s="33"/>
      <c r="D299" s="32"/>
      <c r="E299" s="32"/>
      <c r="F299" s="32"/>
      <c r="G299" s="32"/>
      <c r="H299" s="32" t="s">
        <v>377</v>
      </c>
      <c r="I299" s="32">
        <v>5.0000000000000001E-3</v>
      </c>
      <c r="J299" s="33"/>
      <c r="K299" s="32"/>
      <c r="L299" s="32"/>
      <c r="M299" s="32"/>
      <c r="N299" s="32" t="s">
        <v>667</v>
      </c>
    </row>
    <row r="300" spans="1:14">
      <c r="A300" s="32" t="s">
        <v>378</v>
      </c>
      <c r="B300" s="32"/>
      <c r="C300" s="33">
        <v>0.08</v>
      </c>
      <c r="D300" s="32">
        <v>0.15</v>
      </c>
      <c r="E300" s="32"/>
      <c r="F300" s="32"/>
      <c r="G300" s="32"/>
      <c r="H300" s="32" t="s">
        <v>378</v>
      </c>
      <c r="I300" s="32"/>
      <c r="J300" s="33">
        <v>5.0000000000000001E-3</v>
      </c>
      <c r="K300" s="32">
        <v>7.0000000000000001E-3</v>
      </c>
      <c r="L300" s="32"/>
      <c r="M300" s="32"/>
      <c r="N300" s="32" t="s">
        <v>667</v>
      </c>
    </row>
    <row r="301" spans="1:14">
      <c r="A301" s="32" t="s">
        <v>379</v>
      </c>
      <c r="B301" s="32"/>
      <c r="C301" s="33"/>
      <c r="D301" s="32">
        <v>0.15</v>
      </c>
      <c r="E301" s="32">
        <v>0.15</v>
      </c>
      <c r="F301" s="32">
        <v>5.2499999999999998E-2</v>
      </c>
      <c r="G301" s="32"/>
      <c r="H301" s="32" t="s">
        <v>379</v>
      </c>
      <c r="I301" s="32"/>
      <c r="J301" s="33"/>
      <c r="K301" s="32">
        <v>7.0000000000000001E-3</v>
      </c>
      <c r="L301" s="32">
        <v>7.0000000000000001E-3</v>
      </c>
      <c r="M301" s="32">
        <v>1E-3</v>
      </c>
      <c r="N301" s="32" t="s">
        <v>667</v>
      </c>
    </row>
    <row r="302" spans="1:14">
      <c r="A302" s="32" t="s">
        <v>380</v>
      </c>
      <c r="B302" s="32"/>
      <c r="C302" s="33"/>
      <c r="D302" s="32"/>
      <c r="E302" s="32"/>
      <c r="F302" s="32">
        <v>5.2499999999999998E-2</v>
      </c>
      <c r="G302" s="32"/>
      <c r="H302" s="32" t="s">
        <v>380</v>
      </c>
      <c r="I302" s="32"/>
      <c r="J302" s="33"/>
      <c r="K302" s="32"/>
      <c r="L302" s="32"/>
      <c r="M302" s="32">
        <v>1E-3</v>
      </c>
      <c r="N302" s="32" t="s">
        <v>667</v>
      </c>
    </row>
    <row r="303" spans="1:14">
      <c r="A303" s="32" t="s">
        <v>381</v>
      </c>
      <c r="B303" s="32">
        <v>2.5000000000000001E-2</v>
      </c>
      <c r="C303" s="33">
        <v>2.5000000000000001E-2</v>
      </c>
      <c r="D303" s="32"/>
      <c r="E303" s="32"/>
      <c r="F303" s="32"/>
      <c r="G303" s="32"/>
      <c r="H303" s="32" t="s">
        <v>381</v>
      </c>
      <c r="I303" s="32">
        <v>0</v>
      </c>
      <c r="J303" s="33"/>
      <c r="K303" s="32"/>
      <c r="L303" s="32"/>
      <c r="M303" s="32"/>
      <c r="N303" s="32" t="s">
        <v>861</v>
      </c>
    </row>
    <row r="304" spans="1:14">
      <c r="A304" s="32" t="s">
        <v>382</v>
      </c>
      <c r="B304" s="32"/>
      <c r="C304" s="33">
        <v>2.5000000000000001E-2</v>
      </c>
      <c r="D304" s="32"/>
      <c r="E304" s="32"/>
      <c r="F304" s="32"/>
      <c r="G304" s="32"/>
      <c r="H304" s="32" t="s">
        <v>382</v>
      </c>
      <c r="I304" s="32">
        <v>0</v>
      </c>
      <c r="J304" s="33"/>
      <c r="K304" s="32"/>
      <c r="L304" s="32"/>
      <c r="M304" s="32"/>
      <c r="N304" s="32" t="s">
        <v>861</v>
      </c>
    </row>
    <row r="305" spans="1:14">
      <c r="A305" s="32" t="s">
        <v>383</v>
      </c>
      <c r="B305" s="32"/>
      <c r="C305" s="33"/>
      <c r="D305" s="32">
        <v>3.5000000000000003E-2</v>
      </c>
      <c r="E305" s="32">
        <v>3.5000000000000003E-2</v>
      </c>
      <c r="F305" s="32"/>
      <c r="G305" s="32"/>
      <c r="H305" s="32" t="s">
        <v>383</v>
      </c>
      <c r="I305" s="32"/>
      <c r="J305" s="33">
        <v>0</v>
      </c>
      <c r="K305" s="32"/>
      <c r="L305" s="32"/>
      <c r="M305" s="32"/>
      <c r="N305" s="32" t="s">
        <v>861</v>
      </c>
    </row>
    <row r="306" spans="1:14">
      <c r="A306" s="32" t="s">
        <v>384</v>
      </c>
      <c r="B306" s="32"/>
      <c r="C306" s="33"/>
      <c r="D306" s="32"/>
      <c r="E306" s="32">
        <v>2.5000000000000001E-2</v>
      </c>
      <c r="F306" s="32">
        <v>2.5000000000000001E-2</v>
      </c>
      <c r="G306" s="32"/>
      <c r="H306" s="32" t="s">
        <v>384</v>
      </c>
      <c r="I306" s="32"/>
      <c r="J306" s="33"/>
      <c r="K306" s="32">
        <v>0</v>
      </c>
      <c r="L306" s="32"/>
      <c r="M306" s="32">
        <v>0</v>
      </c>
      <c r="N306" s="32" t="s">
        <v>861</v>
      </c>
    </row>
    <row r="307" spans="1:14">
      <c r="A307" s="32" t="s">
        <v>385</v>
      </c>
      <c r="B307" s="32">
        <v>0.04</v>
      </c>
      <c r="C307" s="33">
        <v>0.04</v>
      </c>
      <c r="D307" s="32"/>
      <c r="E307" s="32"/>
      <c r="F307" s="32"/>
      <c r="G307" s="32"/>
      <c r="H307" s="32" t="s">
        <v>385</v>
      </c>
      <c r="I307" s="32">
        <v>0</v>
      </c>
      <c r="J307" s="33">
        <v>0</v>
      </c>
      <c r="K307" s="32"/>
      <c r="L307" s="32"/>
      <c r="M307" s="32"/>
      <c r="N307" s="32"/>
    </row>
    <row r="308" spans="1:14">
      <c r="A308" s="31" t="s">
        <v>386</v>
      </c>
      <c r="B308" s="31">
        <v>0.14000000000000001</v>
      </c>
      <c r="C308" s="31" t="s">
        <v>913</v>
      </c>
      <c r="D308" s="31" t="s">
        <v>913</v>
      </c>
      <c r="E308" s="31" t="s">
        <v>913</v>
      </c>
      <c r="F308" s="31" t="s">
        <v>913</v>
      </c>
      <c r="G308" s="31" t="s">
        <v>913</v>
      </c>
      <c r="H308" s="31" t="s">
        <v>386</v>
      </c>
      <c r="I308" s="31">
        <v>2.5999999999999999E-2</v>
      </c>
      <c r="J308" s="31" t="s">
        <v>913</v>
      </c>
      <c r="K308" s="31" t="s">
        <v>913</v>
      </c>
      <c r="L308" s="31" t="s">
        <v>913</v>
      </c>
      <c r="M308" s="31" t="s">
        <v>913</v>
      </c>
      <c r="N308" s="31" t="s">
        <v>878</v>
      </c>
    </row>
    <row r="309" spans="1:14">
      <c r="A309" s="32" t="s">
        <v>387</v>
      </c>
      <c r="B309" s="32">
        <v>0.05</v>
      </c>
      <c r="C309" s="33">
        <v>0.05</v>
      </c>
      <c r="D309" s="32">
        <v>7.0000000000000007E-2</v>
      </c>
      <c r="E309" s="32"/>
      <c r="F309" s="32"/>
      <c r="G309" s="32"/>
      <c r="H309" s="32" t="s">
        <v>387</v>
      </c>
      <c r="I309" s="32"/>
      <c r="J309" s="33"/>
      <c r="K309" s="32">
        <v>0</v>
      </c>
      <c r="L309" s="32">
        <v>0</v>
      </c>
      <c r="M309" s="32">
        <v>0</v>
      </c>
      <c r="N309" s="32" t="s">
        <v>861</v>
      </c>
    </row>
    <row r="310" spans="1:14">
      <c r="A310" s="32" t="s">
        <v>388</v>
      </c>
      <c r="B310" s="32"/>
      <c r="C310" s="33">
        <v>0.05</v>
      </c>
      <c r="D310" s="32">
        <v>7.0000000000000007E-2</v>
      </c>
      <c r="E310" s="32"/>
      <c r="F310" s="32"/>
      <c r="G310" s="32"/>
      <c r="H310" s="32" t="s">
        <v>388</v>
      </c>
      <c r="I310" s="32"/>
      <c r="J310" s="33"/>
      <c r="K310" s="32"/>
      <c r="L310" s="32"/>
      <c r="M310" s="32">
        <v>0</v>
      </c>
      <c r="N310" s="32" t="s">
        <v>861</v>
      </c>
    </row>
    <row r="311" spans="1:14">
      <c r="A311" s="32" t="s">
        <v>389</v>
      </c>
      <c r="B311" s="32"/>
      <c r="C311" s="33"/>
      <c r="D311" s="32">
        <v>7.0000000000000007E-2</v>
      </c>
      <c r="E311" s="32">
        <v>7.0000000000000007E-2</v>
      </c>
      <c r="F311" s="32"/>
      <c r="G311" s="32"/>
      <c r="H311" s="32" t="s">
        <v>389</v>
      </c>
      <c r="I311" s="32"/>
      <c r="J311" s="33"/>
      <c r="K311" s="32"/>
      <c r="L311" s="32"/>
      <c r="M311" s="32">
        <v>0</v>
      </c>
      <c r="N311" s="32" t="s">
        <v>861</v>
      </c>
    </row>
    <row r="312" spans="1:14">
      <c r="A312" s="32" t="s">
        <v>390</v>
      </c>
      <c r="B312" s="32"/>
      <c r="C312" s="33"/>
      <c r="D312" s="32"/>
      <c r="E312" s="32">
        <v>7.0000000000000007E-2</v>
      </c>
      <c r="F312" s="32">
        <v>0.05</v>
      </c>
      <c r="G312" s="32"/>
      <c r="H312" s="32" t="s">
        <v>390</v>
      </c>
      <c r="I312" s="32"/>
      <c r="J312" s="33"/>
      <c r="K312" s="32"/>
      <c r="L312" s="32"/>
      <c r="M312" s="32">
        <v>0</v>
      </c>
      <c r="N312" s="32" t="s">
        <v>861</v>
      </c>
    </row>
    <row r="313" spans="1:14">
      <c r="A313" s="31" t="s">
        <v>391</v>
      </c>
      <c r="B313" s="31">
        <v>0.14000000000000001</v>
      </c>
      <c r="C313" s="31">
        <v>0.14000000000000001</v>
      </c>
      <c r="D313" s="31" t="s">
        <v>913</v>
      </c>
      <c r="E313" s="31" t="s">
        <v>913</v>
      </c>
      <c r="F313" s="31" t="s">
        <v>913</v>
      </c>
      <c r="G313" s="31" t="s">
        <v>913</v>
      </c>
      <c r="H313" s="31" t="s">
        <v>391</v>
      </c>
      <c r="I313" s="31">
        <v>2.5999999999999999E-2</v>
      </c>
      <c r="J313" s="31">
        <v>2.5999999999999999E-2</v>
      </c>
      <c r="K313" s="31" t="s">
        <v>913</v>
      </c>
      <c r="L313" s="31" t="s">
        <v>913</v>
      </c>
      <c r="M313" s="31" t="s">
        <v>913</v>
      </c>
      <c r="N313" s="31" t="s">
        <v>878</v>
      </c>
    </row>
    <row r="314" spans="1:14">
      <c r="A314" s="31" t="s">
        <v>392</v>
      </c>
      <c r="B314" s="31" t="s">
        <v>913</v>
      </c>
      <c r="C314" s="31">
        <v>0.14000000000000001</v>
      </c>
      <c r="D314" s="31">
        <v>0.245</v>
      </c>
      <c r="E314" s="31" t="s">
        <v>913</v>
      </c>
      <c r="F314" s="31" t="s">
        <v>913</v>
      </c>
      <c r="G314" s="31" t="s">
        <v>913</v>
      </c>
      <c r="H314" s="31" t="s">
        <v>392</v>
      </c>
      <c r="I314" s="31" t="s">
        <v>913</v>
      </c>
      <c r="J314" s="31">
        <v>2.5999999999999999E-2</v>
      </c>
      <c r="K314" s="31">
        <v>0.03</v>
      </c>
      <c r="L314" s="31" t="s">
        <v>913</v>
      </c>
      <c r="M314" s="31" t="s">
        <v>913</v>
      </c>
      <c r="N314" s="31" t="s">
        <v>878</v>
      </c>
    </row>
    <row r="315" spans="1:14">
      <c r="A315" s="31" t="s">
        <v>393</v>
      </c>
      <c r="B315" s="31" t="s">
        <v>913</v>
      </c>
      <c r="C315" s="31" t="s">
        <v>913</v>
      </c>
      <c r="D315" s="31">
        <v>0.245</v>
      </c>
      <c r="E315" s="31">
        <v>0.245</v>
      </c>
      <c r="F315" s="31" t="s">
        <v>913</v>
      </c>
      <c r="G315" s="31" t="s">
        <v>913</v>
      </c>
      <c r="H315" s="31" t="s">
        <v>393</v>
      </c>
      <c r="I315" s="31" t="s">
        <v>913</v>
      </c>
      <c r="J315" s="31" t="s">
        <v>913</v>
      </c>
      <c r="K315" s="31">
        <v>0.03</v>
      </c>
      <c r="L315" s="31">
        <v>0.03</v>
      </c>
      <c r="M315" s="31" t="s">
        <v>913</v>
      </c>
      <c r="N315" s="31" t="s">
        <v>878</v>
      </c>
    </row>
    <row r="316" spans="1:14">
      <c r="A316" s="32" t="s">
        <v>394</v>
      </c>
      <c r="B316" s="32">
        <v>0.08</v>
      </c>
      <c r="C316" s="33">
        <v>0.08</v>
      </c>
      <c r="D316" s="32"/>
      <c r="E316" s="32"/>
      <c r="F316" s="32"/>
      <c r="G316" s="32"/>
      <c r="H316" s="32" t="s">
        <v>394</v>
      </c>
      <c r="I316" s="32">
        <v>5.0000000000000001E-3</v>
      </c>
      <c r="J316" s="33">
        <v>5.0000000000000001E-3</v>
      </c>
      <c r="K316" s="32"/>
      <c r="L316" s="32"/>
      <c r="M316" s="32"/>
      <c r="N316" s="32" t="s">
        <v>880</v>
      </c>
    </row>
    <row r="317" spans="1:14">
      <c r="A317" s="32" t="s">
        <v>395</v>
      </c>
      <c r="B317" s="32"/>
      <c r="C317" s="33">
        <v>0.08</v>
      </c>
      <c r="D317" s="32">
        <v>0.08</v>
      </c>
      <c r="E317" s="32"/>
      <c r="F317" s="32"/>
      <c r="G317" s="32"/>
      <c r="H317" s="32" t="s">
        <v>395</v>
      </c>
      <c r="I317" s="32"/>
      <c r="J317" s="33">
        <v>5.0000000000000001E-3</v>
      </c>
      <c r="K317" s="32">
        <v>5.0000000000000001E-3</v>
      </c>
      <c r="L317" s="32"/>
      <c r="M317" s="32"/>
      <c r="N317" s="32" t="s">
        <v>880</v>
      </c>
    </row>
    <row r="318" spans="1:14">
      <c r="A318" s="32" t="s">
        <v>396</v>
      </c>
      <c r="B318" s="32"/>
      <c r="C318" s="33"/>
      <c r="D318" s="32">
        <v>0.15</v>
      </c>
      <c r="E318" s="32">
        <v>0.15</v>
      </c>
      <c r="F318" s="32"/>
      <c r="G318" s="32"/>
      <c r="H318" s="32" t="s">
        <v>396</v>
      </c>
      <c r="I318" s="32"/>
      <c r="J318" s="33"/>
      <c r="K318" s="32">
        <v>7.0000000000000001E-3</v>
      </c>
      <c r="L318" s="32">
        <v>7.0000000000000001E-3</v>
      </c>
      <c r="M318" s="32"/>
      <c r="N318" s="32" t="s">
        <v>880</v>
      </c>
    </row>
    <row r="319" spans="1:14">
      <c r="A319" s="32" t="s">
        <v>397</v>
      </c>
      <c r="B319" s="32"/>
      <c r="C319" s="33"/>
      <c r="D319" s="32"/>
      <c r="E319" s="32"/>
      <c r="F319" s="32">
        <v>0.05</v>
      </c>
      <c r="G319" s="32"/>
      <c r="H319" s="32" t="s">
        <v>397</v>
      </c>
      <c r="I319" s="32"/>
      <c r="J319" s="33"/>
      <c r="K319" s="32"/>
      <c r="L319" s="32"/>
      <c r="M319" s="32">
        <v>1E-3</v>
      </c>
      <c r="N319" s="32" t="s">
        <v>880</v>
      </c>
    </row>
    <row r="320" spans="1:14">
      <c r="A320" s="31" t="s">
        <v>398</v>
      </c>
      <c r="B320" s="31" t="s">
        <v>913</v>
      </c>
      <c r="C320" s="31" t="s">
        <v>913</v>
      </c>
      <c r="D320" s="31" t="s">
        <v>913</v>
      </c>
      <c r="E320" s="31">
        <v>0.245</v>
      </c>
      <c r="F320" s="31">
        <v>0.13</v>
      </c>
      <c r="G320" s="31" t="s">
        <v>913</v>
      </c>
      <c r="H320" s="31" t="s">
        <v>398</v>
      </c>
      <c r="I320" s="31" t="s">
        <v>913</v>
      </c>
      <c r="J320" s="31" t="s">
        <v>913</v>
      </c>
      <c r="K320" s="31" t="s">
        <v>913</v>
      </c>
      <c r="L320" s="31">
        <v>0.03</v>
      </c>
      <c r="M320" s="31">
        <v>8.5000000000000006E-3</v>
      </c>
      <c r="N320" s="31" t="s">
        <v>878</v>
      </c>
    </row>
    <row r="321" spans="1:14">
      <c r="A321" s="32" t="s">
        <v>399</v>
      </c>
      <c r="B321" s="32">
        <v>0.08</v>
      </c>
      <c r="C321" s="33">
        <v>0.08</v>
      </c>
      <c r="D321" s="32"/>
      <c r="E321" s="32"/>
      <c r="F321" s="32"/>
      <c r="G321" s="32"/>
      <c r="H321" s="32" t="s">
        <v>399</v>
      </c>
      <c r="I321" s="32">
        <v>5.0000000000000001E-3</v>
      </c>
      <c r="J321" s="33">
        <v>5.0000000000000001E-3</v>
      </c>
      <c r="K321" s="32"/>
      <c r="L321" s="32"/>
      <c r="M321" s="32"/>
      <c r="N321" s="32" t="s">
        <v>667</v>
      </c>
    </row>
    <row r="322" spans="1:14">
      <c r="A322" s="32" t="s">
        <v>400</v>
      </c>
      <c r="B322" s="32"/>
      <c r="C322" s="33">
        <v>0.08</v>
      </c>
      <c r="D322" s="32">
        <v>0.08</v>
      </c>
      <c r="E322" s="32"/>
      <c r="F322" s="32"/>
      <c r="G322" s="32"/>
      <c r="H322" s="32" t="s">
        <v>400</v>
      </c>
      <c r="I322" s="32"/>
      <c r="J322" s="33">
        <v>5.0000000000000001E-3</v>
      </c>
      <c r="K322" s="32">
        <v>5.0000000000000001E-3</v>
      </c>
      <c r="L322" s="32"/>
      <c r="M322" s="32"/>
      <c r="N322" s="32" t="s">
        <v>667</v>
      </c>
    </row>
    <row r="323" spans="1:14">
      <c r="A323" s="32" t="s">
        <v>401</v>
      </c>
      <c r="B323" s="32"/>
      <c r="C323" s="33"/>
      <c r="D323" s="32">
        <v>0.15</v>
      </c>
      <c r="E323" s="32">
        <v>0.15</v>
      </c>
      <c r="F323" s="32"/>
      <c r="G323" s="32"/>
      <c r="H323" s="32" t="s">
        <v>401</v>
      </c>
      <c r="I323" s="32"/>
      <c r="J323" s="33"/>
      <c r="K323" s="32">
        <v>7.0000000000000001E-3</v>
      </c>
      <c r="L323" s="32">
        <v>7.0000000000000001E-3</v>
      </c>
      <c r="M323" s="32"/>
      <c r="N323" s="32" t="s">
        <v>667</v>
      </c>
    </row>
    <row r="324" spans="1:14">
      <c r="A324" s="32" t="s">
        <v>402</v>
      </c>
      <c r="B324" s="32"/>
      <c r="C324" s="33"/>
      <c r="D324" s="32"/>
      <c r="E324" s="32"/>
      <c r="F324" s="32">
        <v>0.05</v>
      </c>
      <c r="G324" s="32"/>
      <c r="H324" s="32" t="s">
        <v>402</v>
      </c>
      <c r="I324" s="32"/>
      <c r="J324" s="33"/>
      <c r="K324" s="32"/>
      <c r="L324" s="32"/>
      <c r="M324" s="32">
        <v>1E-3</v>
      </c>
      <c r="N324" s="32" t="s">
        <v>667</v>
      </c>
    </row>
    <row r="325" spans="1:14">
      <c r="A325" s="31" t="s">
        <v>403</v>
      </c>
      <c r="B325" s="31" t="s">
        <v>913</v>
      </c>
      <c r="C325" s="31" t="s">
        <v>913</v>
      </c>
      <c r="D325" s="31" t="s">
        <v>913</v>
      </c>
      <c r="E325" s="31" t="s">
        <v>913</v>
      </c>
      <c r="F325" s="31">
        <v>0.13</v>
      </c>
      <c r="G325" s="31" t="s">
        <v>913</v>
      </c>
      <c r="H325" s="31" t="s">
        <v>403</v>
      </c>
      <c r="I325" s="31" t="s">
        <v>913</v>
      </c>
      <c r="J325" s="31" t="s">
        <v>913</v>
      </c>
      <c r="K325" s="31" t="s">
        <v>913</v>
      </c>
      <c r="L325" s="31" t="s">
        <v>913</v>
      </c>
      <c r="M325" s="31">
        <v>8.5000000000000006E-3</v>
      </c>
      <c r="N325" s="31" t="s">
        <v>878</v>
      </c>
    </row>
    <row r="326" spans="1:14">
      <c r="A326" s="32" t="s">
        <v>404</v>
      </c>
      <c r="B326" s="32">
        <v>2.5000000000000001E-2</v>
      </c>
      <c r="C326" s="32">
        <v>2.5000000000000001E-2</v>
      </c>
      <c r="D326" s="32"/>
      <c r="E326" s="32"/>
      <c r="F326" s="32"/>
      <c r="G326" s="32"/>
      <c r="H326" s="32" t="s">
        <v>404</v>
      </c>
      <c r="I326" s="32">
        <v>0</v>
      </c>
      <c r="J326" s="32">
        <v>0</v>
      </c>
      <c r="K326" s="32"/>
      <c r="L326" s="32"/>
      <c r="M326" s="32"/>
      <c r="N326" s="32" t="s">
        <v>685</v>
      </c>
    </row>
    <row r="327" spans="1:14">
      <c r="A327" s="31" t="s">
        <v>405</v>
      </c>
      <c r="B327" s="31" t="s">
        <v>913</v>
      </c>
      <c r="C327" s="31" t="s">
        <v>913</v>
      </c>
      <c r="D327" s="31" t="s">
        <v>913</v>
      </c>
      <c r="E327" s="31" t="s">
        <v>913</v>
      </c>
      <c r="F327" s="31">
        <v>0.13</v>
      </c>
      <c r="G327" s="31" t="s">
        <v>913</v>
      </c>
      <c r="H327" s="31" t="s">
        <v>405</v>
      </c>
      <c r="I327" s="31" t="s">
        <v>913</v>
      </c>
      <c r="J327" s="31" t="s">
        <v>913</v>
      </c>
      <c r="K327" s="31" t="s">
        <v>913</v>
      </c>
      <c r="L327" s="31" t="s">
        <v>913</v>
      </c>
      <c r="M327" s="31">
        <v>8.5000000000000006E-3</v>
      </c>
      <c r="N327" s="31" t="s">
        <v>878</v>
      </c>
    </row>
    <row r="328" spans="1:14">
      <c r="A328" s="32" t="s">
        <v>406</v>
      </c>
      <c r="B328" s="32">
        <v>0.04</v>
      </c>
      <c r="C328" s="32">
        <v>0.04</v>
      </c>
      <c r="D328" s="32"/>
      <c r="E328" s="32"/>
      <c r="F328" s="32"/>
      <c r="G328" s="32"/>
      <c r="H328" s="32" t="s">
        <v>406</v>
      </c>
      <c r="I328" s="32">
        <v>2.5000000000000001E-3</v>
      </c>
      <c r="J328" s="32">
        <v>2.5000000000000001E-3</v>
      </c>
      <c r="K328" s="32"/>
      <c r="L328" s="32"/>
      <c r="M328" s="32"/>
      <c r="N328" s="32" t="s">
        <v>685</v>
      </c>
    </row>
    <row r="329" spans="1:14">
      <c r="A329" s="32" t="s">
        <v>407</v>
      </c>
      <c r="B329" s="32">
        <v>0.04</v>
      </c>
      <c r="C329" s="32">
        <v>0.04</v>
      </c>
      <c r="D329" s="32"/>
      <c r="E329" s="32"/>
      <c r="F329" s="32"/>
      <c r="G329" s="32"/>
      <c r="H329" s="32" t="s">
        <v>407</v>
      </c>
      <c r="I329" s="32">
        <v>2.5000000000000001E-3</v>
      </c>
      <c r="J329" s="32">
        <v>2.5000000000000001E-3</v>
      </c>
      <c r="K329" s="32"/>
      <c r="L329" s="32"/>
      <c r="M329" s="32"/>
      <c r="N329" s="32" t="s">
        <v>685</v>
      </c>
    </row>
    <row r="330" spans="1:14">
      <c r="A330" s="31" t="s">
        <v>408</v>
      </c>
      <c r="B330" s="31">
        <v>0.04</v>
      </c>
      <c r="C330" s="31">
        <v>0.04</v>
      </c>
      <c r="D330" s="31" t="s">
        <v>913</v>
      </c>
      <c r="E330" s="31" t="s">
        <v>913</v>
      </c>
      <c r="F330" s="31" t="s">
        <v>913</v>
      </c>
      <c r="G330" s="31" t="s">
        <v>913</v>
      </c>
      <c r="H330" s="31" t="s">
        <v>408</v>
      </c>
      <c r="I330" s="31">
        <v>0</v>
      </c>
      <c r="J330" s="31">
        <v>0</v>
      </c>
      <c r="K330" s="31" t="s">
        <v>913</v>
      </c>
      <c r="L330" s="31" t="s">
        <v>913</v>
      </c>
      <c r="M330" s="31" t="s">
        <v>913</v>
      </c>
      <c r="N330" s="31" t="s">
        <v>861</v>
      </c>
    </row>
    <row r="331" spans="1:14">
      <c r="A331" s="31" t="s">
        <v>409</v>
      </c>
      <c r="B331" s="31" t="s">
        <v>913</v>
      </c>
      <c r="C331" s="31">
        <v>0.04</v>
      </c>
      <c r="D331" s="31">
        <v>6.5000000000000002E-2</v>
      </c>
      <c r="E331" s="31" t="s">
        <v>913</v>
      </c>
      <c r="F331" s="31" t="s">
        <v>913</v>
      </c>
      <c r="G331" s="31" t="s">
        <v>913</v>
      </c>
      <c r="H331" s="31" t="s">
        <v>409</v>
      </c>
      <c r="I331" s="31" t="s">
        <v>913</v>
      </c>
      <c r="J331" s="31">
        <v>0</v>
      </c>
      <c r="K331" s="31">
        <v>0</v>
      </c>
      <c r="L331" s="31" t="s">
        <v>913</v>
      </c>
      <c r="M331" s="31" t="s">
        <v>913</v>
      </c>
      <c r="N331" s="31" t="s">
        <v>861</v>
      </c>
    </row>
    <row r="332" spans="1:14">
      <c r="A332" s="31" t="s">
        <v>410</v>
      </c>
      <c r="B332" s="31" t="s">
        <v>913</v>
      </c>
      <c r="C332" s="31" t="s">
        <v>913</v>
      </c>
      <c r="D332" s="31">
        <v>6.5000000000000002E-2</v>
      </c>
      <c r="E332" s="31">
        <v>6.5000000000000002E-2</v>
      </c>
      <c r="F332" s="31">
        <v>0.13</v>
      </c>
      <c r="G332" s="31" t="s">
        <v>913</v>
      </c>
      <c r="H332" s="31" t="s">
        <v>410</v>
      </c>
      <c r="I332" s="31" t="s">
        <v>913</v>
      </c>
      <c r="J332" s="31" t="s">
        <v>913</v>
      </c>
      <c r="K332" s="31">
        <v>0</v>
      </c>
      <c r="L332" s="31">
        <v>0</v>
      </c>
      <c r="M332" s="31">
        <v>0</v>
      </c>
      <c r="N332" s="31" t="s">
        <v>861</v>
      </c>
    </row>
    <row r="333" spans="1:14">
      <c r="A333" s="31" t="s">
        <v>411</v>
      </c>
      <c r="B333" s="31" t="s">
        <v>913</v>
      </c>
      <c r="C333" s="31" t="s">
        <v>913</v>
      </c>
      <c r="D333" s="31" t="s">
        <v>913</v>
      </c>
      <c r="E333" s="31" t="s">
        <v>913</v>
      </c>
      <c r="F333" s="31">
        <v>0.13</v>
      </c>
      <c r="G333" s="31" t="s">
        <v>913</v>
      </c>
      <c r="H333" s="31" t="s">
        <v>411</v>
      </c>
      <c r="I333" s="31" t="s">
        <v>913</v>
      </c>
      <c r="J333" s="31" t="s">
        <v>913</v>
      </c>
      <c r="K333" s="31" t="s">
        <v>913</v>
      </c>
      <c r="L333" s="31" t="s">
        <v>913</v>
      </c>
      <c r="M333" s="31">
        <v>0</v>
      </c>
      <c r="N333" s="31" t="s">
        <v>861</v>
      </c>
    </row>
    <row r="334" spans="1:14">
      <c r="A334" s="32" t="s">
        <v>412</v>
      </c>
      <c r="B334" s="32"/>
      <c r="C334" s="32">
        <v>0.02</v>
      </c>
      <c r="D334" s="32">
        <v>3.2500000000000001E-2</v>
      </c>
      <c r="E334" s="32"/>
      <c r="F334" s="32"/>
      <c r="G334" s="32"/>
      <c r="H334" s="32" t="s">
        <v>412</v>
      </c>
      <c r="I334" s="32">
        <v>0</v>
      </c>
      <c r="J334" s="32">
        <v>0</v>
      </c>
      <c r="K334" s="32"/>
      <c r="L334" s="32"/>
      <c r="M334" s="32"/>
      <c r="N334" s="32"/>
    </row>
    <row r="335" spans="1:14">
      <c r="A335" s="31" t="s">
        <v>874</v>
      </c>
      <c r="B335" s="31" t="s">
        <v>913</v>
      </c>
      <c r="C335" s="31" t="s">
        <v>913</v>
      </c>
      <c r="D335" s="31" t="s">
        <v>913</v>
      </c>
      <c r="E335" s="31">
        <v>0.9</v>
      </c>
      <c r="F335" s="31">
        <v>0.56999999999999995</v>
      </c>
      <c r="G335" s="31" t="s">
        <v>913</v>
      </c>
      <c r="H335" s="31" t="s">
        <v>874</v>
      </c>
      <c r="I335" s="31" t="s">
        <v>913</v>
      </c>
      <c r="J335" s="31" t="s">
        <v>913</v>
      </c>
      <c r="K335" s="31" t="s">
        <v>913</v>
      </c>
      <c r="L335" s="31">
        <v>0</v>
      </c>
      <c r="M335" s="31">
        <v>0</v>
      </c>
      <c r="N335" s="31" t="s">
        <v>741</v>
      </c>
    </row>
    <row r="336" spans="1:14">
      <c r="A336" s="32" t="s">
        <v>413</v>
      </c>
      <c r="B336" s="32">
        <v>2.5000000000000001E-2</v>
      </c>
      <c r="C336" s="32"/>
      <c r="D336" s="32"/>
      <c r="E336" s="32"/>
      <c r="F336" s="32"/>
      <c r="G336" s="32" t="s">
        <v>913</v>
      </c>
      <c r="H336" s="32" t="s">
        <v>413</v>
      </c>
      <c r="I336" s="32">
        <v>0</v>
      </c>
      <c r="J336" s="32">
        <v>0</v>
      </c>
      <c r="K336" s="32">
        <v>0</v>
      </c>
      <c r="L336" s="32">
        <v>0</v>
      </c>
      <c r="M336" s="32"/>
      <c r="N336" s="32" t="s">
        <v>880</v>
      </c>
    </row>
    <row r="337" spans="1:14">
      <c r="A337" s="32" t="s">
        <v>414</v>
      </c>
      <c r="B337" s="32"/>
      <c r="C337" s="32">
        <v>2.5000000000000001E-2</v>
      </c>
      <c r="D337" s="32">
        <v>3.5000000000000003E-2</v>
      </c>
      <c r="E337" s="32"/>
      <c r="F337" s="32"/>
      <c r="G337" s="32"/>
      <c r="H337" s="32" t="s">
        <v>414</v>
      </c>
      <c r="I337" s="32"/>
      <c r="J337" s="32">
        <v>0</v>
      </c>
      <c r="K337" s="32">
        <v>0</v>
      </c>
      <c r="L337" s="32"/>
      <c r="M337" s="32"/>
      <c r="N337" s="32" t="s">
        <v>880</v>
      </c>
    </row>
    <row r="338" spans="1:14">
      <c r="A338" s="32" t="s">
        <v>415</v>
      </c>
      <c r="B338" s="32"/>
      <c r="C338" s="32"/>
      <c r="D338" s="32">
        <v>3.5000000000000003E-2</v>
      </c>
      <c r="E338" s="32">
        <v>3.5000000000000003E-2</v>
      </c>
      <c r="F338" s="32"/>
      <c r="G338" s="32"/>
      <c r="H338" s="32" t="s">
        <v>415</v>
      </c>
      <c r="I338" s="32"/>
      <c r="J338" s="32"/>
      <c r="K338" s="32">
        <v>0</v>
      </c>
      <c r="L338" s="32">
        <v>0</v>
      </c>
      <c r="M338" s="32"/>
      <c r="N338" s="32" t="s">
        <v>880</v>
      </c>
    </row>
    <row r="339" spans="1:14">
      <c r="A339" s="32" t="s">
        <v>416</v>
      </c>
      <c r="B339" s="32"/>
      <c r="C339" s="32"/>
      <c r="D339" s="32"/>
      <c r="E339" s="32">
        <v>2.5000000000000001E-2</v>
      </c>
      <c r="F339" s="32">
        <v>2.5000000000000001E-2</v>
      </c>
      <c r="G339" s="32"/>
      <c r="H339" s="32" t="s">
        <v>416</v>
      </c>
      <c r="I339" s="32">
        <v>0</v>
      </c>
      <c r="J339" s="32">
        <v>0</v>
      </c>
      <c r="K339" s="32">
        <v>0</v>
      </c>
      <c r="L339" s="32">
        <v>0</v>
      </c>
      <c r="M339" s="32"/>
      <c r="N339" s="32" t="s">
        <v>880</v>
      </c>
    </row>
    <row r="340" spans="1:14">
      <c r="A340" s="32" t="s">
        <v>417</v>
      </c>
      <c r="B340" s="32">
        <v>2.5000000000000001E-2</v>
      </c>
      <c r="C340" s="32"/>
      <c r="D340" s="32"/>
      <c r="E340" s="32"/>
      <c r="F340" s="32"/>
      <c r="G340" s="32"/>
      <c r="H340" s="32" t="s">
        <v>417</v>
      </c>
      <c r="I340" s="32">
        <v>0</v>
      </c>
      <c r="J340" s="32">
        <v>0</v>
      </c>
      <c r="K340" s="32">
        <v>0</v>
      </c>
      <c r="L340" s="32">
        <v>0</v>
      </c>
      <c r="M340" s="32"/>
      <c r="N340" s="32" t="s">
        <v>1056</v>
      </c>
    </row>
    <row r="341" spans="1:14">
      <c r="A341" s="32" t="s">
        <v>418</v>
      </c>
      <c r="B341" s="32"/>
      <c r="C341" s="32">
        <v>2.5000000000000001E-2</v>
      </c>
      <c r="D341" s="32">
        <v>3.5000000000000003E-2</v>
      </c>
      <c r="E341" s="32"/>
      <c r="F341" s="32"/>
      <c r="G341" s="32"/>
      <c r="H341" s="32" t="s">
        <v>418</v>
      </c>
      <c r="I341" s="32"/>
      <c r="J341" s="32">
        <v>0</v>
      </c>
      <c r="K341" s="32">
        <v>0</v>
      </c>
      <c r="L341" s="32"/>
      <c r="M341" s="32"/>
      <c r="N341" s="32" t="s">
        <v>1056</v>
      </c>
    </row>
    <row r="342" spans="1:14">
      <c r="A342" s="32" t="s">
        <v>419</v>
      </c>
      <c r="B342" s="32"/>
      <c r="C342" s="32"/>
      <c r="D342" s="32">
        <v>3.5000000000000003E-2</v>
      </c>
      <c r="E342" s="32">
        <v>3.5000000000000003E-2</v>
      </c>
      <c r="F342" s="32"/>
      <c r="G342" s="32"/>
      <c r="H342" s="32" t="s">
        <v>419</v>
      </c>
      <c r="I342" s="32"/>
      <c r="J342" s="32"/>
      <c r="K342" s="32">
        <v>0</v>
      </c>
      <c r="L342" s="32">
        <v>0</v>
      </c>
      <c r="M342" s="32"/>
      <c r="N342" s="32" t="s">
        <v>1056</v>
      </c>
    </row>
    <row r="343" spans="1:14">
      <c r="A343" s="32" t="s">
        <v>420</v>
      </c>
      <c r="B343" s="32"/>
      <c r="C343" s="32"/>
      <c r="D343" s="32"/>
      <c r="E343" s="32">
        <v>2.5000000000000001E-2</v>
      </c>
      <c r="F343" s="32">
        <v>2.5000000000000001E-2</v>
      </c>
      <c r="G343" s="32"/>
      <c r="H343" s="32" t="s">
        <v>420</v>
      </c>
      <c r="I343" s="32">
        <v>0</v>
      </c>
      <c r="J343" s="32">
        <v>0</v>
      </c>
      <c r="K343" s="32">
        <v>0</v>
      </c>
      <c r="L343" s="32">
        <v>0</v>
      </c>
      <c r="M343" s="32"/>
      <c r="N343" s="32" t="s">
        <v>1056</v>
      </c>
    </row>
    <row r="344" spans="1:14">
      <c r="A344" s="32" t="s">
        <v>421</v>
      </c>
      <c r="B344" s="32">
        <v>0.04</v>
      </c>
      <c r="C344" s="32">
        <v>0.04</v>
      </c>
      <c r="D344" s="32"/>
      <c r="E344" s="32"/>
      <c r="F344" s="32"/>
      <c r="G344" s="32" t="s">
        <v>913</v>
      </c>
      <c r="H344" s="32" t="s">
        <v>421</v>
      </c>
      <c r="I344" s="32">
        <v>2.5000000000000001E-3</v>
      </c>
      <c r="J344" s="32">
        <v>2.5000000000000001E-3</v>
      </c>
      <c r="K344" s="32">
        <v>0</v>
      </c>
      <c r="L344" s="32">
        <v>0</v>
      </c>
      <c r="M344" s="32"/>
      <c r="N344" s="32" t="s">
        <v>880</v>
      </c>
    </row>
    <row r="345" spans="1:14">
      <c r="A345" s="32" t="s">
        <v>422</v>
      </c>
      <c r="B345" s="32"/>
      <c r="C345" s="32">
        <v>0.04</v>
      </c>
      <c r="D345" s="32">
        <v>0.04</v>
      </c>
      <c r="E345" s="32"/>
      <c r="F345" s="32"/>
      <c r="G345" s="32"/>
      <c r="H345" s="32" t="s">
        <v>422</v>
      </c>
      <c r="I345" s="32"/>
      <c r="J345" s="32">
        <v>2.5000000000000001E-3</v>
      </c>
      <c r="K345" s="32">
        <v>2.5000000000000001E-3</v>
      </c>
      <c r="L345" s="32"/>
      <c r="M345" s="32"/>
      <c r="N345" s="32" t="s">
        <v>880</v>
      </c>
    </row>
    <row r="346" spans="1:14">
      <c r="A346" s="32" t="s">
        <v>423</v>
      </c>
      <c r="B346" s="32"/>
      <c r="C346" s="32"/>
      <c r="D346" s="32">
        <v>7.4999999999999997E-2</v>
      </c>
      <c r="E346" s="32">
        <v>7.4999999999999997E-2</v>
      </c>
      <c r="F346" s="32"/>
      <c r="G346" s="32"/>
      <c r="H346" s="32" t="s">
        <v>423</v>
      </c>
      <c r="I346" s="32"/>
      <c r="J346" s="32"/>
      <c r="K346" s="32">
        <v>3.5000000000000001E-3</v>
      </c>
      <c r="L346" s="32">
        <v>3.5000000000000001E-3</v>
      </c>
      <c r="M346" s="32"/>
      <c r="N346" s="32" t="s">
        <v>880</v>
      </c>
    </row>
    <row r="347" spans="1:14">
      <c r="A347" s="32" t="s">
        <v>424</v>
      </c>
      <c r="B347" s="32"/>
      <c r="C347" s="32"/>
      <c r="D347" s="32"/>
      <c r="E347" s="32">
        <v>2.5000000000000001E-2</v>
      </c>
      <c r="F347" s="32">
        <v>2.5000000000000001E-2</v>
      </c>
      <c r="G347" s="32"/>
      <c r="H347" s="32" t="s">
        <v>424</v>
      </c>
      <c r="I347" s="32">
        <v>0</v>
      </c>
      <c r="J347" s="32">
        <v>0</v>
      </c>
      <c r="K347" s="32">
        <v>0</v>
      </c>
      <c r="L347" s="32">
        <v>0</v>
      </c>
      <c r="M347" s="32">
        <v>5.0000000000000001E-4</v>
      </c>
      <c r="N347" s="32" t="s">
        <v>880</v>
      </c>
    </row>
    <row r="348" spans="1:14">
      <c r="A348" s="32" t="s">
        <v>425</v>
      </c>
      <c r="B348" s="32">
        <v>0.04</v>
      </c>
      <c r="C348" s="32">
        <v>0.04</v>
      </c>
      <c r="D348" s="32">
        <v>0.04</v>
      </c>
      <c r="E348" s="32">
        <v>0.04</v>
      </c>
      <c r="F348" s="32"/>
      <c r="G348" s="32" t="s">
        <v>913</v>
      </c>
      <c r="H348" s="32" t="s">
        <v>425</v>
      </c>
      <c r="I348" s="32">
        <v>2.5000000000000001E-3</v>
      </c>
      <c r="J348" s="32">
        <v>2.5000000000000001E-3</v>
      </c>
      <c r="K348" s="32">
        <v>2.5000000000000001E-3</v>
      </c>
      <c r="L348" s="32">
        <v>2.5000000000000001E-3</v>
      </c>
      <c r="M348" s="32"/>
      <c r="N348" s="32" t="s">
        <v>667</v>
      </c>
    </row>
    <row r="349" spans="1:14">
      <c r="A349" s="32" t="s">
        <v>426</v>
      </c>
      <c r="B349" s="32"/>
      <c r="C349" s="32">
        <v>0.04</v>
      </c>
      <c r="D349" s="32">
        <v>0.04</v>
      </c>
      <c r="E349" s="32"/>
      <c r="F349" s="32"/>
      <c r="G349" s="32"/>
      <c r="H349" s="32" t="s">
        <v>426</v>
      </c>
      <c r="I349" s="32"/>
      <c r="J349" s="32">
        <v>2.5000000000000001E-3</v>
      </c>
      <c r="K349" s="32">
        <v>2.5000000000000001E-3</v>
      </c>
      <c r="L349" s="32"/>
      <c r="M349" s="32"/>
      <c r="N349" s="32" t="s">
        <v>667</v>
      </c>
    </row>
    <row r="350" spans="1:14">
      <c r="A350" s="32" t="s">
        <v>427</v>
      </c>
      <c r="B350" s="32"/>
      <c r="C350" s="32"/>
      <c r="D350" s="32">
        <v>7.4999999999999997E-2</v>
      </c>
      <c r="E350" s="32">
        <v>7.4999999999999997E-2</v>
      </c>
      <c r="F350" s="32"/>
      <c r="G350" s="32"/>
      <c r="H350" s="32" t="s">
        <v>427</v>
      </c>
      <c r="I350" s="32"/>
      <c r="J350" s="32"/>
      <c r="K350" s="32">
        <v>3.5000000000000001E-3</v>
      </c>
      <c r="L350" s="32">
        <v>3.5000000000000001E-3</v>
      </c>
      <c r="M350" s="32"/>
      <c r="N350" s="32" t="s">
        <v>667</v>
      </c>
    </row>
    <row r="351" spans="1:14">
      <c r="A351" s="32" t="s">
        <v>428</v>
      </c>
      <c r="B351" s="32"/>
      <c r="C351" s="32"/>
      <c r="D351" s="32"/>
      <c r="E351" s="32">
        <v>2.5000000000000001E-2</v>
      </c>
      <c r="F351" s="32">
        <v>2.5000000000000001E-2</v>
      </c>
      <c r="G351" s="32"/>
      <c r="H351" s="32" t="s">
        <v>428</v>
      </c>
      <c r="I351" s="32">
        <v>0</v>
      </c>
      <c r="J351" s="32">
        <v>0</v>
      </c>
      <c r="K351" s="32">
        <v>0</v>
      </c>
      <c r="L351" s="32">
        <v>0</v>
      </c>
      <c r="M351" s="32">
        <v>5.0000000000000001E-4</v>
      </c>
      <c r="N351" s="32" t="s">
        <v>667</v>
      </c>
    </row>
    <row r="352" spans="1:14">
      <c r="A352" s="32" t="s">
        <v>429</v>
      </c>
      <c r="B352" s="32">
        <v>2.5000000000000001E-2</v>
      </c>
      <c r="C352" s="32">
        <v>2.5000000000000001E-2</v>
      </c>
      <c r="D352" s="32"/>
      <c r="E352" s="32"/>
      <c r="F352" s="32"/>
      <c r="G352" s="32"/>
      <c r="H352" s="32" t="s">
        <v>429</v>
      </c>
      <c r="I352" s="32">
        <v>0</v>
      </c>
      <c r="J352" s="32">
        <v>0</v>
      </c>
      <c r="K352" s="32">
        <v>0</v>
      </c>
      <c r="L352" s="32">
        <v>0</v>
      </c>
      <c r="M352" s="32"/>
      <c r="N352" s="32" t="s">
        <v>861</v>
      </c>
    </row>
    <row r="353" spans="1:14">
      <c r="A353" s="32" t="s">
        <v>430</v>
      </c>
      <c r="B353" s="32">
        <v>2.5000000000000001E-2</v>
      </c>
      <c r="C353" s="32">
        <v>2.5000000000000001E-2</v>
      </c>
      <c r="D353" s="32"/>
      <c r="E353" s="32"/>
      <c r="F353" s="32"/>
      <c r="G353" s="32"/>
      <c r="H353" s="32" t="s">
        <v>430</v>
      </c>
      <c r="I353" s="32">
        <v>0</v>
      </c>
      <c r="J353" s="32">
        <v>0</v>
      </c>
      <c r="K353" s="32">
        <v>0</v>
      </c>
      <c r="L353" s="32">
        <v>0</v>
      </c>
      <c r="M353" s="32"/>
      <c r="N353" s="32" t="s">
        <v>861</v>
      </c>
    </row>
    <row r="354" spans="1:14">
      <c r="A354" s="32" t="s">
        <v>431</v>
      </c>
      <c r="B354" s="32"/>
      <c r="C354" s="32"/>
      <c r="D354" s="32">
        <v>3.5000000000000003E-2</v>
      </c>
      <c r="E354" s="32">
        <v>3.5000000000000003E-2</v>
      </c>
      <c r="F354" s="32"/>
      <c r="G354" s="32"/>
      <c r="H354" s="32" t="s">
        <v>431</v>
      </c>
      <c r="I354" s="32">
        <v>0</v>
      </c>
      <c r="J354" s="32">
        <v>0</v>
      </c>
      <c r="K354" s="32">
        <v>0</v>
      </c>
      <c r="L354" s="32">
        <v>0</v>
      </c>
      <c r="M354" s="32"/>
      <c r="N354" s="32" t="s">
        <v>861</v>
      </c>
    </row>
    <row r="355" spans="1:14">
      <c r="A355" s="32" t="s">
        <v>432</v>
      </c>
      <c r="B355" s="32"/>
      <c r="C355" s="32"/>
      <c r="D355" s="32"/>
      <c r="E355" s="32"/>
      <c r="F355" s="32">
        <v>2.5000000000000001E-2</v>
      </c>
      <c r="G355" s="32"/>
      <c r="H355" s="32" t="s">
        <v>432</v>
      </c>
      <c r="I355" s="32">
        <v>0</v>
      </c>
      <c r="J355" s="32">
        <v>0</v>
      </c>
      <c r="K355" s="32">
        <v>0</v>
      </c>
      <c r="L355" s="32">
        <v>0</v>
      </c>
      <c r="M355" s="32"/>
      <c r="N355" s="32" t="s">
        <v>861</v>
      </c>
    </row>
    <row r="356" spans="1:14">
      <c r="A356" s="32" t="s">
        <v>433</v>
      </c>
      <c r="B356" s="32">
        <v>2.5000000000000001E-2</v>
      </c>
      <c r="C356" s="32">
        <v>2.5000000000000001E-2</v>
      </c>
      <c r="D356" s="32">
        <v>2.5000000000000001E-2</v>
      </c>
      <c r="E356" s="32">
        <v>2.5000000000000001E-2</v>
      </c>
      <c r="F356" s="32"/>
      <c r="G356" s="32"/>
      <c r="H356" s="32" t="s">
        <v>433</v>
      </c>
      <c r="I356" s="32">
        <v>0</v>
      </c>
      <c r="J356" s="32">
        <v>0</v>
      </c>
      <c r="K356" s="32">
        <v>0</v>
      </c>
      <c r="L356" s="32">
        <v>0</v>
      </c>
      <c r="M356" s="32"/>
      <c r="N356" s="32" t="s">
        <v>861</v>
      </c>
    </row>
    <row r="357" spans="1:14">
      <c r="A357" s="32" t="s">
        <v>434</v>
      </c>
      <c r="B357" s="32">
        <v>2.5000000000000001E-2</v>
      </c>
      <c r="C357" s="32">
        <v>2.5000000000000001E-2</v>
      </c>
      <c r="D357" s="32"/>
      <c r="E357" s="32"/>
      <c r="F357" s="32"/>
      <c r="G357" s="32"/>
      <c r="H357" s="32" t="s">
        <v>434</v>
      </c>
      <c r="I357" s="32">
        <v>0</v>
      </c>
      <c r="J357" s="32">
        <v>0</v>
      </c>
      <c r="K357" s="32">
        <v>0</v>
      </c>
      <c r="L357" s="32">
        <v>0</v>
      </c>
      <c r="M357" s="32"/>
      <c r="N357" s="32" t="s">
        <v>861</v>
      </c>
    </row>
    <row r="358" spans="1:14">
      <c r="A358" s="32" t="s">
        <v>435</v>
      </c>
      <c r="B358" s="32"/>
      <c r="C358" s="32"/>
      <c r="D358" s="32">
        <v>3.5000000000000003E-2</v>
      </c>
      <c r="E358" s="32">
        <v>3.5000000000000003E-2</v>
      </c>
      <c r="F358" s="32"/>
      <c r="G358" s="32"/>
      <c r="H358" s="32" t="s">
        <v>435</v>
      </c>
      <c r="I358" s="32">
        <v>0</v>
      </c>
      <c r="J358" s="32">
        <v>0</v>
      </c>
      <c r="K358" s="32">
        <v>0</v>
      </c>
      <c r="L358" s="32">
        <v>0</v>
      </c>
      <c r="M358" s="32"/>
      <c r="N358" s="32" t="s">
        <v>861</v>
      </c>
    </row>
    <row r="359" spans="1:14">
      <c r="A359" s="32" t="s">
        <v>436</v>
      </c>
      <c r="B359" s="32"/>
      <c r="C359" s="32"/>
      <c r="D359" s="32"/>
      <c r="E359" s="32"/>
      <c r="F359" s="32">
        <v>2.5000000000000001E-2</v>
      </c>
      <c r="G359" s="32"/>
      <c r="H359" s="32" t="s">
        <v>436</v>
      </c>
      <c r="I359" s="32">
        <v>0</v>
      </c>
      <c r="J359" s="32">
        <v>0</v>
      </c>
      <c r="K359" s="32">
        <v>0</v>
      </c>
      <c r="L359" s="32">
        <v>0</v>
      </c>
      <c r="M359" s="32"/>
      <c r="N359" s="32" t="s">
        <v>861</v>
      </c>
    </row>
    <row r="360" spans="1:14">
      <c r="A360" s="32" t="s">
        <v>437</v>
      </c>
      <c r="B360" s="32">
        <v>0.04</v>
      </c>
      <c r="C360" s="32">
        <v>0.04</v>
      </c>
      <c r="D360" s="32"/>
      <c r="E360" s="32"/>
      <c r="F360" s="32"/>
      <c r="G360" s="32" t="s">
        <v>913</v>
      </c>
      <c r="H360" s="32" t="s">
        <v>437</v>
      </c>
      <c r="I360" s="32">
        <v>2.5000000000000001E-3</v>
      </c>
      <c r="J360" s="32">
        <v>2.5000000000000001E-3</v>
      </c>
      <c r="K360" s="32">
        <v>0</v>
      </c>
      <c r="L360" s="32">
        <v>0</v>
      </c>
      <c r="M360" s="32"/>
      <c r="N360" s="32" t="s">
        <v>880</v>
      </c>
    </row>
    <row r="361" spans="1:14">
      <c r="A361" s="32" t="s">
        <v>438</v>
      </c>
      <c r="B361" s="32"/>
      <c r="C361" s="32">
        <v>0.04</v>
      </c>
      <c r="D361" s="32">
        <v>0.04</v>
      </c>
      <c r="E361" s="32"/>
      <c r="F361" s="32"/>
      <c r="G361" s="32"/>
      <c r="H361" s="32" t="s">
        <v>438</v>
      </c>
      <c r="I361" s="32"/>
      <c r="J361" s="32">
        <v>2.5000000000000001E-3</v>
      </c>
      <c r="K361" s="32">
        <v>2.5000000000000001E-3</v>
      </c>
      <c r="L361" s="32"/>
      <c r="M361" s="32"/>
      <c r="N361" s="32" t="s">
        <v>880</v>
      </c>
    </row>
    <row r="362" spans="1:14">
      <c r="A362" s="32" t="s">
        <v>439</v>
      </c>
      <c r="B362" s="32"/>
      <c r="C362" s="32"/>
      <c r="D362" s="32">
        <v>7.4999999999999997E-2</v>
      </c>
      <c r="E362" s="32">
        <v>7.4999999999999997E-2</v>
      </c>
      <c r="F362" s="32"/>
      <c r="G362" s="32"/>
      <c r="H362" s="32" t="s">
        <v>439</v>
      </c>
      <c r="I362" s="32"/>
      <c r="J362" s="32"/>
      <c r="K362" s="32">
        <v>3.5000000000000001E-3</v>
      </c>
      <c r="L362" s="32">
        <v>3.5000000000000001E-3</v>
      </c>
      <c r="M362" s="32"/>
      <c r="N362" s="32" t="s">
        <v>880</v>
      </c>
    </row>
    <row r="363" spans="1:14">
      <c r="A363" s="32" t="s">
        <v>440</v>
      </c>
      <c r="B363" s="32"/>
      <c r="C363" s="32"/>
      <c r="D363" s="32"/>
      <c r="E363" s="32">
        <v>2.5000000000000001E-2</v>
      </c>
      <c r="F363" s="32">
        <v>2.5000000000000001E-2</v>
      </c>
      <c r="G363" s="32"/>
      <c r="H363" s="32" t="s">
        <v>440</v>
      </c>
      <c r="I363" s="32">
        <v>0</v>
      </c>
      <c r="J363" s="32">
        <v>0</v>
      </c>
      <c r="K363" s="32">
        <v>0</v>
      </c>
      <c r="L363" s="32">
        <v>0</v>
      </c>
      <c r="M363" s="32">
        <v>5.0000000000000001E-4</v>
      </c>
      <c r="N363" s="32" t="s">
        <v>880</v>
      </c>
    </row>
    <row r="364" spans="1:14">
      <c r="A364" s="32" t="s">
        <v>441</v>
      </c>
      <c r="B364" s="32">
        <v>0.04</v>
      </c>
      <c r="C364" s="32">
        <v>0.04</v>
      </c>
      <c r="D364" s="32">
        <v>0.04</v>
      </c>
      <c r="E364" s="32">
        <v>0.04</v>
      </c>
      <c r="F364" s="32"/>
      <c r="G364" s="32" t="s">
        <v>913</v>
      </c>
      <c r="H364" s="32" t="s">
        <v>441</v>
      </c>
      <c r="I364" s="32">
        <v>2.5000000000000001E-3</v>
      </c>
      <c r="J364" s="32">
        <v>2.5000000000000001E-3</v>
      </c>
      <c r="K364" s="32">
        <v>2.5000000000000001E-3</v>
      </c>
      <c r="L364" s="32">
        <v>2.5000000000000001E-3</v>
      </c>
      <c r="M364" s="32"/>
      <c r="N364" s="32" t="s">
        <v>667</v>
      </c>
    </row>
    <row r="365" spans="1:14">
      <c r="A365" s="32" t="s">
        <v>442</v>
      </c>
      <c r="B365" s="32"/>
      <c r="C365" s="32">
        <v>0.04</v>
      </c>
      <c r="D365" s="32">
        <v>0.04</v>
      </c>
      <c r="E365" s="32"/>
      <c r="F365" s="32"/>
      <c r="G365" s="32"/>
      <c r="H365" s="32" t="s">
        <v>442</v>
      </c>
      <c r="I365" s="32"/>
      <c r="J365" s="32">
        <v>2.5000000000000001E-3</v>
      </c>
      <c r="K365" s="32">
        <v>2.5000000000000001E-3</v>
      </c>
      <c r="L365" s="32"/>
      <c r="M365" s="32"/>
      <c r="N365" s="32" t="s">
        <v>667</v>
      </c>
    </row>
    <row r="366" spans="1:14">
      <c r="A366" s="32" t="s">
        <v>443</v>
      </c>
      <c r="B366" s="32"/>
      <c r="C366" s="32"/>
      <c r="D366" s="32">
        <v>7.4999999999999997E-2</v>
      </c>
      <c r="E366" s="32">
        <v>7.4999999999999997E-2</v>
      </c>
      <c r="F366" s="32"/>
      <c r="G366" s="32"/>
      <c r="H366" s="32" t="s">
        <v>443</v>
      </c>
      <c r="I366" s="32"/>
      <c r="J366" s="32"/>
      <c r="K366" s="32">
        <v>3.5000000000000001E-3</v>
      </c>
      <c r="L366" s="32">
        <v>3.5000000000000001E-3</v>
      </c>
      <c r="M366" s="32"/>
      <c r="N366" s="32" t="s">
        <v>667</v>
      </c>
    </row>
    <row r="367" spans="1:14">
      <c r="A367" s="32" t="s">
        <v>444</v>
      </c>
      <c r="B367" s="32"/>
      <c r="C367" s="32"/>
      <c r="D367" s="32"/>
      <c r="E367" s="32">
        <v>2.5000000000000001E-2</v>
      </c>
      <c r="F367" s="32">
        <v>2.5000000000000001E-2</v>
      </c>
      <c r="G367" s="32"/>
      <c r="H367" s="32" t="s">
        <v>444</v>
      </c>
      <c r="I367" s="32">
        <v>0</v>
      </c>
      <c r="J367" s="32">
        <v>0</v>
      </c>
      <c r="K367" s="32">
        <v>0</v>
      </c>
      <c r="L367" s="32">
        <v>0</v>
      </c>
      <c r="M367" s="32">
        <v>5.0000000000000001E-4</v>
      </c>
      <c r="N367" s="32" t="s">
        <v>667</v>
      </c>
    </row>
    <row r="368" spans="1:14">
      <c r="A368" s="32" t="s">
        <v>445</v>
      </c>
      <c r="B368" s="32">
        <v>0.05</v>
      </c>
      <c r="C368" s="32">
        <v>0.05</v>
      </c>
      <c r="D368" s="32"/>
      <c r="E368" s="32"/>
      <c r="F368" s="32"/>
      <c r="G368" s="32"/>
      <c r="H368" s="32" t="s">
        <v>445</v>
      </c>
      <c r="I368" s="32">
        <v>0</v>
      </c>
      <c r="J368" s="32">
        <v>0</v>
      </c>
      <c r="K368" s="32"/>
      <c r="L368" s="32"/>
      <c r="M368" s="32"/>
      <c r="N368" s="32" t="s">
        <v>685</v>
      </c>
    </row>
    <row r="369" spans="1:14">
      <c r="A369" s="32" t="s">
        <v>446</v>
      </c>
      <c r="B369" s="32">
        <v>0.08</v>
      </c>
      <c r="C369" s="32">
        <v>0.08</v>
      </c>
      <c r="D369" s="32"/>
      <c r="E369" s="32"/>
      <c r="F369" s="32"/>
      <c r="G369" s="32"/>
      <c r="H369" s="32" t="s">
        <v>446</v>
      </c>
      <c r="I369" s="32">
        <v>5.0000000000000001E-3</v>
      </c>
      <c r="J369" s="32">
        <v>5.0000000000000001E-3</v>
      </c>
      <c r="K369" s="32"/>
      <c r="L369" s="32"/>
      <c r="M369" s="32"/>
      <c r="N369" s="32" t="s">
        <v>685</v>
      </c>
    </row>
    <row r="370" spans="1:14">
      <c r="A370" s="32" t="s">
        <v>447</v>
      </c>
      <c r="B370" s="32">
        <v>0.08</v>
      </c>
      <c r="C370" s="32">
        <v>0.08</v>
      </c>
      <c r="D370" s="32"/>
      <c r="E370" s="32"/>
      <c r="F370" s="32"/>
      <c r="G370" s="32"/>
      <c r="H370" s="32" t="s">
        <v>447</v>
      </c>
      <c r="I370" s="32">
        <v>5.0000000000000001E-3</v>
      </c>
      <c r="J370" s="32">
        <v>5.0000000000000001E-3</v>
      </c>
      <c r="K370" s="32"/>
      <c r="L370" s="32"/>
      <c r="M370" s="32"/>
      <c r="N370" s="32" t="s">
        <v>685</v>
      </c>
    </row>
    <row r="371" spans="1:14">
      <c r="A371" s="31" t="s">
        <v>875</v>
      </c>
      <c r="B371" s="31">
        <v>1.02</v>
      </c>
      <c r="C371" s="31">
        <v>1.3</v>
      </c>
      <c r="D371" s="31">
        <v>2.16</v>
      </c>
      <c r="E371" s="31">
        <v>2.16</v>
      </c>
      <c r="F371" s="31">
        <v>0.65</v>
      </c>
      <c r="G371" s="31" t="s">
        <v>913</v>
      </c>
      <c r="H371" s="31" t="s">
        <v>875</v>
      </c>
      <c r="I371" s="31">
        <v>0.2</v>
      </c>
      <c r="J371" s="31">
        <v>0.2</v>
      </c>
      <c r="K371" s="31">
        <v>0.25</v>
      </c>
      <c r="L371" s="31">
        <v>0.25</v>
      </c>
      <c r="M371" s="31">
        <v>6.5000000000000002E-2</v>
      </c>
      <c r="N371" s="31" t="s">
        <v>878</v>
      </c>
    </row>
    <row r="372" spans="1:14">
      <c r="A372" s="31" t="s">
        <v>448</v>
      </c>
      <c r="B372" s="31">
        <v>0.25</v>
      </c>
      <c r="C372" s="31">
        <v>0.25</v>
      </c>
      <c r="D372" s="31">
        <v>0.4</v>
      </c>
      <c r="E372" s="31">
        <v>0.4</v>
      </c>
      <c r="F372" s="31">
        <v>0.33</v>
      </c>
      <c r="G372" s="31"/>
      <c r="H372" s="31" t="s">
        <v>448</v>
      </c>
      <c r="I372" s="31">
        <v>0</v>
      </c>
      <c r="J372" s="31">
        <v>0</v>
      </c>
      <c r="K372" s="31">
        <v>0</v>
      </c>
      <c r="L372" s="31">
        <v>0</v>
      </c>
      <c r="M372" s="31">
        <v>0</v>
      </c>
      <c r="N372" s="31" t="s">
        <v>861</v>
      </c>
    </row>
    <row r="373" spans="1:14">
      <c r="A373" s="34" t="s">
        <v>449</v>
      </c>
      <c r="B373" s="34"/>
      <c r="C373" s="34"/>
      <c r="D373" s="34"/>
      <c r="E373" s="34"/>
      <c r="F373" s="34">
        <v>4.4999999999999998E-2</v>
      </c>
      <c r="G373" s="34"/>
      <c r="H373" s="34" t="s">
        <v>449</v>
      </c>
      <c r="I373" s="34"/>
      <c r="J373" s="34"/>
      <c r="K373" s="34"/>
      <c r="L373" s="34"/>
      <c r="M373" s="34">
        <v>0</v>
      </c>
      <c r="N373" s="34" t="s">
        <v>741</v>
      </c>
    </row>
    <row r="374" spans="1:14">
      <c r="A374" s="31" t="s">
        <v>450</v>
      </c>
      <c r="B374" s="31">
        <v>0.25</v>
      </c>
      <c r="C374" s="31">
        <v>0.25</v>
      </c>
      <c r="D374" s="31">
        <v>0.4</v>
      </c>
      <c r="E374" s="31">
        <v>0.4</v>
      </c>
      <c r="F374" s="31">
        <v>0.33</v>
      </c>
      <c r="G374" s="31"/>
      <c r="H374" s="31" t="s">
        <v>450</v>
      </c>
      <c r="I374" s="31">
        <v>0</v>
      </c>
      <c r="J374" s="31">
        <v>0</v>
      </c>
      <c r="K374" s="31">
        <v>0</v>
      </c>
      <c r="L374" s="31">
        <v>0</v>
      </c>
      <c r="M374" s="31">
        <v>0</v>
      </c>
      <c r="N374" s="31" t="s">
        <v>861</v>
      </c>
    </row>
    <row r="375" spans="1:14">
      <c r="A375" s="31" t="s">
        <v>451</v>
      </c>
      <c r="B375" s="31">
        <v>0.25</v>
      </c>
      <c r="C375" s="31">
        <v>0.25</v>
      </c>
      <c r="D375" s="31">
        <v>0.4</v>
      </c>
      <c r="E375" s="31">
        <v>0.4</v>
      </c>
      <c r="F375" s="31">
        <v>0.33</v>
      </c>
      <c r="G375" s="31"/>
      <c r="H375" s="31" t="s">
        <v>451</v>
      </c>
      <c r="I375" s="31">
        <v>0</v>
      </c>
      <c r="J375" s="31">
        <v>0</v>
      </c>
      <c r="K375" s="31">
        <v>0</v>
      </c>
      <c r="L375" s="31">
        <v>0</v>
      </c>
      <c r="M375" s="31">
        <v>0</v>
      </c>
      <c r="N375" s="31" t="s">
        <v>861</v>
      </c>
    </row>
    <row r="376" spans="1:14">
      <c r="A376" s="31" t="s">
        <v>452</v>
      </c>
      <c r="B376" s="31">
        <v>0.25</v>
      </c>
      <c r="C376" s="31">
        <v>0.25</v>
      </c>
      <c r="D376" s="31">
        <v>0.4</v>
      </c>
      <c r="E376" s="31">
        <v>0.4</v>
      </c>
      <c r="F376" s="31">
        <v>0.33</v>
      </c>
      <c r="G376" s="31"/>
      <c r="H376" s="31" t="s">
        <v>452</v>
      </c>
      <c r="I376" s="31">
        <v>0</v>
      </c>
      <c r="J376" s="31">
        <v>0</v>
      </c>
      <c r="K376" s="31">
        <v>0</v>
      </c>
      <c r="L376" s="31">
        <v>0</v>
      </c>
      <c r="M376" s="31">
        <v>0</v>
      </c>
      <c r="N376" s="31" t="s">
        <v>861</v>
      </c>
    </row>
    <row r="377" spans="1:14">
      <c r="A377" s="31" t="s">
        <v>453</v>
      </c>
      <c r="B377" s="31">
        <v>0.126</v>
      </c>
      <c r="C377" s="31" t="s">
        <v>913</v>
      </c>
      <c r="D377" s="31" t="s">
        <v>913</v>
      </c>
      <c r="E377" s="31" t="s">
        <v>913</v>
      </c>
      <c r="F377" s="31" t="s">
        <v>913</v>
      </c>
      <c r="G377" s="31" t="s">
        <v>913</v>
      </c>
      <c r="H377" s="31" t="s">
        <v>453</v>
      </c>
      <c r="I377" s="31">
        <v>1.2999999999999999E-2</v>
      </c>
      <c r="J377" s="31" t="s">
        <v>913</v>
      </c>
      <c r="K377" s="31" t="s">
        <v>913</v>
      </c>
      <c r="L377" s="31" t="s">
        <v>913</v>
      </c>
      <c r="M377" s="31" t="s">
        <v>913</v>
      </c>
      <c r="N377" s="31" t="s">
        <v>880</v>
      </c>
    </row>
    <row r="378" spans="1:14">
      <c r="A378" s="31" t="s">
        <v>454</v>
      </c>
      <c r="B378" s="31">
        <v>0.126</v>
      </c>
      <c r="C378" s="31">
        <v>0.126</v>
      </c>
      <c r="D378" s="31" t="s">
        <v>913</v>
      </c>
      <c r="E378" s="31" t="s">
        <v>913</v>
      </c>
      <c r="F378" s="31" t="s">
        <v>913</v>
      </c>
      <c r="G378" s="31" t="s">
        <v>913</v>
      </c>
      <c r="H378" s="31" t="s">
        <v>454</v>
      </c>
      <c r="I378" s="31">
        <v>1.2999999999999999E-2</v>
      </c>
      <c r="J378" s="31">
        <v>1.2999999999999999E-2</v>
      </c>
      <c r="K378" s="31" t="s">
        <v>913</v>
      </c>
      <c r="L378" s="31" t="s">
        <v>913</v>
      </c>
      <c r="M378" s="31" t="s">
        <v>913</v>
      </c>
      <c r="N378" s="31" t="s">
        <v>880</v>
      </c>
    </row>
    <row r="379" spans="1:14">
      <c r="A379" s="31" t="s">
        <v>455</v>
      </c>
      <c r="B379" s="31" t="s">
        <v>913</v>
      </c>
      <c r="C379" s="31">
        <v>0.126</v>
      </c>
      <c r="D379" s="31">
        <v>0.22500000000000001</v>
      </c>
      <c r="E379" s="31" t="s">
        <v>913</v>
      </c>
      <c r="F379" s="31" t="s">
        <v>913</v>
      </c>
      <c r="G379" s="31" t="s">
        <v>913</v>
      </c>
      <c r="H379" s="31" t="s">
        <v>455</v>
      </c>
      <c r="I379" s="31" t="s">
        <v>913</v>
      </c>
      <c r="J379" s="31">
        <v>1.2999999999999999E-2</v>
      </c>
      <c r="K379" s="31">
        <v>1.4999999999999999E-2</v>
      </c>
      <c r="L379" s="31" t="s">
        <v>913</v>
      </c>
      <c r="M379" s="31" t="s">
        <v>913</v>
      </c>
      <c r="N379" s="31" t="s">
        <v>880</v>
      </c>
    </row>
    <row r="380" spans="1:14">
      <c r="A380" s="31" t="s">
        <v>456</v>
      </c>
      <c r="B380" s="31" t="s">
        <v>913</v>
      </c>
      <c r="C380" s="31" t="s">
        <v>913</v>
      </c>
      <c r="D380" s="31">
        <v>0.22500000000000001</v>
      </c>
      <c r="E380" s="31">
        <v>0.22500000000000001</v>
      </c>
      <c r="F380" s="31">
        <v>0.13500000000000001</v>
      </c>
      <c r="G380" s="31" t="s">
        <v>913</v>
      </c>
      <c r="H380" s="31" t="s">
        <v>456</v>
      </c>
      <c r="I380" s="31" t="s">
        <v>913</v>
      </c>
      <c r="J380" s="31" t="s">
        <v>913</v>
      </c>
      <c r="K380" s="31">
        <v>1.4999999999999999E-2</v>
      </c>
      <c r="L380" s="31">
        <v>1.4999999999999999E-2</v>
      </c>
      <c r="M380" s="31">
        <v>3.0000000000000001E-3</v>
      </c>
      <c r="N380" s="31" t="s">
        <v>880</v>
      </c>
    </row>
    <row r="381" spans="1:14">
      <c r="A381" s="31" t="s">
        <v>457</v>
      </c>
      <c r="B381" s="31" t="s">
        <v>913</v>
      </c>
      <c r="C381" s="31" t="s">
        <v>913</v>
      </c>
      <c r="D381" s="31" t="s">
        <v>913</v>
      </c>
      <c r="E381" s="31" t="s">
        <v>913</v>
      </c>
      <c r="F381" s="31">
        <v>0.13500000000000001</v>
      </c>
      <c r="G381" s="31" t="s">
        <v>913</v>
      </c>
      <c r="H381" s="31" t="s">
        <v>457</v>
      </c>
      <c r="I381" s="31" t="s">
        <v>913</v>
      </c>
      <c r="J381" s="31" t="s">
        <v>913</v>
      </c>
      <c r="K381" s="31" t="s">
        <v>913</v>
      </c>
      <c r="L381" s="31"/>
      <c r="M381" s="31">
        <v>3.0000000000000001E-3</v>
      </c>
      <c r="N381" s="31" t="s">
        <v>880</v>
      </c>
    </row>
    <row r="382" spans="1:14">
      <c r="A382" s="31" t="s">
        <v>458</v>
      </c>
      <c r="B382" s="31">
        <v>0.126</v>
      </c>
      <c r="C382" s="31" t="s">
        <v>913</v>
      </c>
      <c r="D382" s="31" t="s">
        <v>913</v>
      </c>
      <c r="E382" s="31" t="s">
        <v>913</v>
      </c>
      <c r="F382" s="31" t="s">
        <v>913</v>
      </c>
      <c r="G382" s="31" t="s">
        <v>913</v>
      </c>
      <c r="H382" s="31" t="s">
        <v>458</v>
      </c>
      <c r="I382" s="31">
        <v>1.2999999999999999E-2</v>
      </c>
      <c r="J382" s="31" t="s">
        <v>913</v>
      </c>
      <c r="K382" s="31" t="s">
        <v>913</v>
      </c>
      <c r="L382" s="31" t="s">
        <v>913</v>
      </c>
      <c r="M382" s="31" t="s">
        <v>913</v>
      </c>
      <c r="N382" s="31" t="s">
        <v>1560</v>
      </c>
    </row>
    <row r="383" spans="1:14">
      <c r="A383" s="31" t="s">
        <v>459</v>
      </c>
      <c r="B383" s="31">
        <v>0.126</v>
      </c>
      <c r="C383" s="31">
        <v>0.126</v>
      </c>
      <c r="D383" s="31" t="s">
        <v>913</v>
      </c>
      <c r="E383" s="31" t="s">
        <v>913</v>
      </c>
      <c r="F383" s="31" t="s">
        <v>913</v>
      </c>
      <c r="G383" s="31" t="s">
        <v>913</v>
      </c>
      <c r="H383" s="31" t="s">
        <v>459</v>
      </c>
      <c r="I383" s="31">
        <v>1.2999999999999999E-2</v>
      </c>
      <c r="J383" s="31">
        <v>1.2999999999999999E-2</v>
      </c>
      <c r="K383" s="31" t="s">
        <v>913</v>
      </c>
      <c r="L383" s="31" t="s">
        <v>913</v>
      </c>
      <c r="M383" s="31" t="s">
        <v>913</v>
      </c>
      <c r="N383" s="31" t="s">
        <v>1560</v>
      </c>
    </row>
    <row r="384" spans="1:14">
      <c r="A384" s="31" t="s">
        <v>460</v>
      </c>
      <c r="B384" s="31" t="s">
        <v>913</v>
      </c>
      <c r="C384" s="31">
        <v>0.126</v>
      </c>
      <c r="D384" s="31">
        <v>0.22500000000000001</v>
      </c>
      <c r="E384" s="31" t="s">
        <v>913</v>
      </c>
      <c r="F384" s="31" t="s">
        <v>913</v>
      </c>
      <c r="G384" s="31" t="s">
        <v>913</v>
      </c>
      <c r="H384" s="31" t="s">
        <v>460</v>
      </c>
      <c r="I384" s="31" t="s">
        <v>913</v>
      </c>
      <c r="J384" s="31">
        <v>1.2999999999999999E-2</v>
      </c>
      <c r="K384" s="31">
        <v>1.4999999999999999E-2</v>
      </c>
      <c r="L384" s="31" t="s">
        <v>913</v>
      </c>
      <c r="M384" s="31" t="s">
        <v>913</v>
      </c>
      <c r="N384" s="31" t="s">
        <v>1560</v>
      </c>
    </row>
    <row r="385" spans="1:14">
      <c r="A385" s="31" t="s">
        <v>461</v>
      </c>
      <c r="B385" s="31" t="s">
        <v>913</v>
      </c>
      <c r="C385" s="31" t="s">
        <v>913</v>
      </c>
      <c r="D385" s="31">
        <v>0.22500000000000001</v>
      </c>
      <c r="E385" s="31">
        <v>0.22500000000000001</v>
      </c>
      <c r="F385" s="31">
        <v>0.13500000000000001</v>
      </c>
      <c r="G385" s="31" t="s">
        <v>913</v>
      </c>
      <c r="H385" s="31" t="s">
        <v>461</v>
      </c>
      <c r="I385" s="31" t="s">
        <v>913</v>
      </c>
      <c r="J385" s="31" t="s">
        <v>913</v>
      </c>
      <c r="K385" s="31">
        <v>1.4999999999999999E-2</v>
      </c>
      <c r="L385" s="31">
        <v>1.4999999999999999E-2</v>
      </c>
      <c r="M385" s="31">
        <v>3.0000000000000001E-3</v>
      </c>
      <c r="N385" s="31" t="s">
        <v>1560</v>
      </c>
    </row>
    <row r="386" spans="1:14">
      <c r="A386" s="31" t="s">
        <v>462</v>
      </c>
      <c r="B386" s="31" t="s">
        <v>913</v>
      </c>
      <c r="C386" s="31" t="s">
        <v>913</v>
      </c>
      <c r="D386" s="31" t="s">
        <v>913</v>
      </c>
      <c r="E386" s="31" t="s">
        <v>913</v>
      </c>
      <c r="F386" s="31">
        <v>0.13500000000000001</v>
      </c>
      <c r="G386" s="31" t="s">
        <v>913</v>
      </c>
      <c r="H386" s="31" t="s">
        <v>462</v>
      </c>
      <c r="I386" s="31" t="s">
        <v>913</v>
      </c>
      <c r="J386" s="31" t="s">
        <v>913</v>
      </c>
      <c r="K386" s="31" t="s">
        <v>913</v>
      </c>
      <c r="L386" s="31" t="s">
        <v>913</v>
      </c>
      <c r="M386" s="31">
        <v>3.0000000000000001E-3</v>
      </c>
      <c r="N386" s="31" t="s">
        <v>1560</v>
      </c>
    </row>
    <row r="387" spans="1:14">
      <c r="A387" s="34" t="s">
        <v>463</v>
      </c>
      <c r="B387" s="34"/>
      <c r="C387" s="34"/>
      <c r="D387" s="34"/>
      <c r="E387" s="34"/>
      <c r="F387" s="34">
        <v>6.7500000000000004E-2</v>
      </c>
      <c r="G387" s="34"/>
      <c r="H387" s="34" t="s">
        <v>463</v>
      </c>
      <c r="I387" s="34"/>
      <c r="J387" s="34"/>
      <c r="K387" s="34"/>
      <c r="L387" s="34"/>
      <c r="M387" s="34">
        <v>0</v>
      </c>
      <c r="N387" s="34" t="s">
        <v>861</v>
      </c>
    </row>
    <row r="388" spans="1:14">
      <c r="A388" s="31" t="s">
        <v>464</v>
      </c>
      <c r="B388" s="31">
        <v>0.126</v>
      </c>
      <c r="C388" s="31" t="s">
        <v>913</v>
      </c>
      <c r="D388" s="31" t="s">
        <v>913</v>
      </c>
      <c r="E388" s="31" t="s">
        <v>913</v>
      </c>
      <c r="F388" s="31" t="s">
        <v>913</v>
      </c>
      <c r="G388" s="31" t="s">
        <v>913</v>
      </c>
      <c r="H388" s="31" t="s">
        <v>464</v>
      </c>
      <c r="I388" s="31">
        <v>1.2999999999999999E-2</v>
      </c>
      <c r="J388" s="31" t="s">
        <v>913</v>
      </c>
      <c r="K388" s="31" t="s">
        <v>913</v>
      </c>
      <c r="L388" s="31" t="s">
        <v>913</v>
      </c>
      <c r="M388" s="31" t="s">
        <v>913</v>
      </c>
      <c r="N388" s="31" t="s">
        <v>880</v>
      </c>
    </row>
    <row r="389" spans="1:14">
      <c r="A389" s="31" t="s">
        <v>465</v>
      </c>
      <c r="B389" s="31">
        <v>0.126</v>
      </c>
      <c r="C389" s="31">
        <v>0.126</v>
      </c>
      <c r="D389" s="31" t="s">
        <v>913</v>
      </c>
      <c r="E389" s="31" t="s">
        <v>913</v>
      </c>
      <c r="F389" s="31" t="s">
        <v>913</v>
      </c>
      <c r="G389" s="31" t="s">
        <v>913</v>
      </c>
      <c r="H389" s="31" t="s">
        <v>465</v>
      </c>
      <c r="I389" s="31">
        <v>1.2999999999999999E-2</v>
      </c>
      <c r="J389" s="31">
        <v>1.2999999999999999E-2</v>
      </c>
      <c r="K389" s="31" t="s">
        <v>913</v>
      </c>
      <c r="L389" s="31" t="s">
        <v>913</v>
      </c>
      <c r="M389" s="31" t="s">
        <v>913</v>
      </c>
      <c r="N389" s="31" t="s">
        <v>880</v>
      </c>
    </row>
    <row r="390" spans="1:14">
      <c r="A390" s="31" t="s">
        <v>466</v>
      </c>
      <c r="B390" s="31" t="s">
        <v>913</v>
      </c>
      <c r="C390" s="31">
        <v>0.126</v>
      </c>
      <c r="D390" s="31">
        <v>0.22500000000000001</v>
      </c>
      <c r="E390" s="31" t="s">
        <v>913</v>
      </c>
      <c r="F390" s="31" t="s">
        <v>913</v>
      </c>
      <c r="G390" s="31" t="s">
        <v>913</v>
      </c>
      <c r="H390" s="31" t="s">
        <v>466</v>
      </c>
      <c r="I390" s="31" t="s">
        <v>913</v>
      </c>
      <c r="J390" s="31">
        <v>1.2999999999999999E-2</v>
      </c>
      <c r="K390" s="31">
        <v>1.4999999999999999E-2</v>
      </c>
      <c r="L390" s="31" t="s">
        <v>913</v>
      </c>
      <c r="M390" s="31" t="s">
        <v>913</v>
      </c>
      <c r="N390" s="31" t="s">
        <v>880</v>
      </c>
    </row>
    <row r="391" spans="1:14">
      <c r="A391" s="31" t="s">
        <v>467</v>
      </c>
      <c r="B391" s="31" t="s">
        <v>913</v>
      </c>
      <c r="C391" s="31" t="s">
        <v>913</v>
      </c>
      <c r="D391" s="31">
        <v>0.22500000000000001</v>
      </c>
      <c r="E391" s="31">
        <v>0.22500000000000001</v>
      </c>
      <c r="F391" s="31">
        <v>0.13500000000000001</v>
      </c>
      <c r="G391" s="31" t="s">
        <v>913</v>
      </c>
      <c r="H391" s="31" t="s">
        <v>467</v>
      </c>
      <c r="I391" s="31" t="s">
        <v>913</v>
      </c>
      <c r="J391" s="31" t="s">
        <v>913</v>
      </c>
      <c r="K391" s="31">
        <v>1.4999999999999999E-2</v>
      </c>
      <c r="L391" s="31">
        <v>1.4999999999999999E-2</v>
      </c>
      <c r="M391" s="31">
        <v>3.0000000000000001E-3</v>
      </c>
      <c r="N391" s="31" t="s">
        <v>880</v>
      </c>
    </row>
    <row r="392" spans="1:14">
      <c r="A392" s="31" t="s">
        <v>468</v>
      </c>
      <c r="B392" s="31" t="s">
        <v>913</v>
      </c>
      <c r="C392" s="31" t="s">
        <v>913</v>
      </c>
      <c r="D392" s="31" t="s">
        <v>913</v>
      </c>
      <c r="E392" s="31" t="s">
        <v>913</v>
      </c>
      <c r="F392" s="31">
        <v>0.13500000000000001</v>
      </c>
      <c r="G392" s="31" t="s">
        <v>913</v>
      </c>
      <c r="H392" s="31" t="s">
        <v>468</v>
      </c>
      <c r="I392" s="31" t="s">
        <v>913</v>
      </c>
      <c r="J392" s="31" t="s">
        <v>913</v>
      </c>
      <c r="K392" s="31" t="s">
        <v>913</v>
      </c>
      <c r="L392" s="31" t="s">
        <v>913</v>
      </c>
      <c r="M392" s="31">
        <v>3.0000000000000001E-3</v>
      </c>
      <c r="N392" s="31" t="s">
        <v>880</v>
      </c>
    </row>
    <row r="393" spans="1:14">
      <c r="A393" s="31" t="s">
        <v>469</v>
      </c>
      <c r="B393" s="31">
        <v>0.126</v>
      </c>
      <c r="C393" s="31" t="s">
        <v>913</v>
      </c>
      <c r="D393" s="31" t="s">
        <v>913</v>
      </c>
      <c r="E393" s="31" t="s">
        <v>913</v>
      </c>
      <c r="F393" s="31" t="s">
        <v>913</v>
      </c>
      <c r="G393" s="31" t="s">
        <v>913</v>
      </c>
      <c r="H393" s="31" t="s">
        <v>469</v>
      </c>
      <c r="I393" s="31">
        <v>1.2999999999999999E-2</v>
      </c>
      <c r="J393" s="31" t="s">
        <v>913</v>
      </c>
      <c r="K393" s="31" t="s">
        <v>913</v>
      </c>
      <c r="L393" s="31" t="s">
        <v>913</v>
      </c>
      <c r="M393" s="31" t="s">
        <v>913</v>
      </c>
      <c r="N393" s="31" t="s">
        <v>1560</v>
      </c>
    </row>
    <row r="394" spans="1:14">
      <c r="A394" s="31" t="s">
        <v>470</v>
      </c>
      <c r="B394" s="31">
        <v>0.126</v>
      </c>
      <c r="C394" s="31">
        <v>0.126</v>
      </c>
      <c r="D394" s="31" t="s">
        <v>913</v>
      </c>
      <c r="E394" s="31" t="s">
        <v>913</v>
      </c>
      <c r="F394" s="31" t="s">
        <v>913</v>
      </c>
      <c r="G394" s="31" t="s">
        <v>913</v>
      </c>
      <c r="H394" s="31" t="s">
        <v>470</v>
      </c>
      <c r="I394" s="31">
        <v>1.2999999999999999E-2</v>
      </c>
      <c r="J394" s="31">
        <v>1.2999999999999999E-2</v>
      </c>
      <c r="K394" s="31" t="s">
        <v>913</v>
      </c>
      <c r="L394" s="31" t="s">
        <v>913</v>
      </c>
      <c r="M394" s="31" t="s">
        <v>913</v>
      </c>
      <c r="N394" s="31" t="s">
        <v>1560</v>
      </c>
    </row>
    <row r="395" spans="1:14">
      <c r="A395" s="31" t="s">
        <v>471</v>
      </c>
      <c r="B395" s="31" t="s">
        <v>913</v>
      </c>
      <c r="C395" s="31">
        <v>0.126</v>
      </c>
      <c r="D395" s="31">
        <v>0.22500000000000001</v>
      </c>
      <c r="E395" s="31" t="s">
        <v>913</v>
      </c>
      <c r="F395" s="31" t="s">
        <v>913</v>
      </c>
      <c r="G395" s="31" t="s">
        <v>913</v>
      </c>
      <c r="H395" s="31" t="s">
        <v>471</v>
      </c>
      <c r="I395" s="31" t="s">
        <v>913</v>
      </c>
      <c r="J395" s="31">
        <v>1.2999999999999999E-2</v>
      </c>
      <c r="K395" s="31">
        <v>1.4999999999999999E-2</v>
      </c>
      <c r="L395" s="31" t="s">
        <v>913</v>
      </c>
      <c r="M395" s="31" t="s">
        <v>913</v>
      </c>
      <c r="N395" s="31" t="s">
        <v>1560</v>
      </c>
    </row>
    <row r="396" spans="1:14">
      <c r="A396" s="31" t="s">
        <v>472</v>
      </c>
      <c r="B396" s="31" t="s">
        <v>913</v>
      </c>
      <c r="C396" s="31" t="s">
        <v>913</v>
      </c>
      <c r="D396" s="31">
        <v>0.22500000000000001</v>
      </c>
      <c r="E396" s="31">
        <v>0.22500000000000001</v>
      </c>
      <c r="F396" s="31">
        <v>0.13500000000000001</v>
      </c>
      <c r="G396" s="31" t="s">
        <v>913</v>
      </c>
      <c r="H396" s="31" t="s">
        <v>472</v>
      </c>
      <c r="I396" s="31" t="s">
        <v>913</v>
      </c>
      <c r="J396" s="31" t="s">
        <v>913</v>
      </c>
      <c r="K396" s="31">
        <v>1.4999999999999999E-2</v>
      </c>
      <c r="L396" s="31">
        <v>1.4999999999999999E-2</v>
      </c>
      <c r="M396" s="31">
        <v>3.0000000000000001E-3</v>
      </c>
      <c r="N396" s="31" t="s">
        <v>1560</v>
      </c>
    </row>
    <row r="397" spans="1:14">
      <c r="A397" s="31" t="s">
        <v>473</v>
      </c>
      <c r="B397" s="31" t="s">
        <v>913</v>
      </c>
      <c r="C397" s="31" t="s">
        <v>913</v>
      </c>
      <c r="D397" s="31" t="s">
        <v>913</v>
      </c>
      <c r="E397" s="31" t="s">
        <v>913</v>
      </c>
      <c r="F397" s="31">
        <v>0.13500000000000001</v>
      </c>
      <c r="G397" s="31" t="s">
        <v>913</v>
      </c>
      <c r="H397" s="31" t="s">
        <v>473</v>
      </c>
      <c r="I397" s="31" t="s">
        <v>913</v>
      </c>
      <c r="J397" s="31" t="s">
        <v>913</v>
      </c>
      <c r="K397" s="31" t="s">
        <v>913</v>
      </c>
      <c r="L397" s="31" t="s">
        <v>913</v>
      </c>
      <c r="M397" s="31">
        <v>3.0000000000000001E-3</v>
      </c>
      <c r="N397" s="31" t="s">
        <v>1560</v>
      </c>
    </row>
    <row r="398" spans="1:14">
      <c r="A398" s="31" t="s">
        <v>877</v>
      </c>
      <c r="B398" s="31">
        <v>1.02</v>
      </c>
      <c r="C398" s="31">
        <v>1.3</v>
      </c>
      <c r="D398" s="31">
        <v>2.16</v>
      </c>
      <c r="E398" s="31">
        <v>2.16</v>
      </c>
      <c r="F398" s="31">
        <v>0.65</v>
      </c>
      <c r="G398" s="31" t="s">
        <v>913</v>
      </c>
      <c r="H398" s="31" t="s">
        <v>877</v>
      </c>
      <c r="I398" s="31">
        <v>0.2</v>
      </c>
      <c r="J398" s="31">
        <v>0.2</v>
      </c>
      <c r="K398" s="31">
        <v>0.25</v>
      </c>
      <c r="L398" s="31">
        <v>0.25</v>
      </c>
      <c r="M398" s="31">
        <v>6.5000000000000002E-2</v>
      </c>
      <c r="N398" s="31" t="s">
        <v>878</v>
      </c>
    </row>
    <row r="399" spans="1:14">
      <c r="A399" s="31" t="s">
        <v>474</v>
      </c>
      <c r="B399" s="31" t="s">
        <v>913</v>
      </c>
      <c r="C399" s="31" t="s">
        <v>913</v>
      </c>
      <c r="D399" s="31" t="s">
        <v>913</v>
      </c>
      <c r="E399" s="31" t="s">
        <v>913</v>
      </c>
      <c r="F399" s="31">
        <v>0.26</v>
      </c>
      <c r="G399" s="31" t="s">
        <v>913</v>
      </c>
      <c r="H399" s="31" t="s">
        <v>474</v>
      </c>
      <c r="I399" s="31" t="s">
        <v>913</v>
      </c>
      <c r="J399" s="31" t="s">
        <v>913</v>
      </c>
      <c r="K399" s="31" t="s">
        <v>913</v>
      </c>
      <c r="L399" s="31" t="s">
        <v>913</v>
      </c>
      <c r="M399" s="31">
        <v>4.2500000000000003E-3</v>
      </c>
      <c r="N399" s="31" t="s">
        <v>878</v>
      </c>
    </row>
    <row r="400" spans="1:14">
      <c r="A400" s="31" t="s">
        <v>475</v>
      </c>
      <c r="B400" s="31" t="s">
        <v>913</v>
      </c>
      <c r="C400" s="31" t="s">
        <v>913</v>
      </c>
      <c r="D400" s="31" t="s">
        <v>913</v>
      </c>
      <c r="E400" s="31" t="s">
        <v>913</v>
      </c>
      <c r="F400" s="31">
        <v>0.26</v>
      </c>
      <c r="G400" s="31" t="s">
        <v>913</v>
      </c>
      <c r="H400" s="31" t="s">
        <v>475</v>
      </c>
      <c r="I400" s="31" t="s">
        <v>913</v>
      </c>
      <c r="J400" s="31" t="s">
        <v>913</v>
      </c>
      <c r="K400" s="31" t="s">
        <v>913</v>
      </c>
      <c r="L400" s="31" t="s">
        <v>913</v>
      </c>
      <c r="M400" s="31">
        <v>2.5500000000000002E-3</v>
      </c>
      <c r="N400" s="31" t="s">
        <v>878</v>
      </c>
    </row>
    <row r="401" spans="1:14">
      <c r="A401" s="31" t="s">
        <v>476</v>
      </c>
      <c r="B401" s="31" t="s">
        <v>913</v>
      </c>
      <c r="C401" s="31" t="s">
        <v>913</v>
      </c>
      <c r="D401" s="31" t="s">
        <v>913</v>
      </c>
      <c r="E401" s="31" t="s">
        <v>913</v>
      </c>
      <c r="F401" s="31">
        <v>0.19500000000000001</v>
      </c>
      <c r="G401" s="31" t="s">
        <v>913</v>
      </c>
      <c r="H401" s="31" t="s">
        <v>476</v>
      </c>
      <c r="I401" s="31" t="s">
        <v>913</v>
      </c>
      <c r="J401" s="31" t="s">
        <v>913</v>
      </c>
      <c r="K401" s="31" t="s">
        <v>913</v>
      </c>
      <c r="L401" s="31" t="s">
        <v>913</v>
      </c>
      <c r="M401" s="31">
        <v>4.2500000000000003E-3</v>
      </c>
      <c r="N401" s="31" t="s">
        <v>878</v>
      </c>
    </row>
    <row r="402" spans="1:14">
      <c r="A402" s="31" t="s">
        <v>477</v>
      </c>
      <c r="B402" s="31" t="s">
        <v>913</v>
      </c>
      <c r="C402" s="31" t="s">
        <v>913</v>
      </c>
      <c r="D402" s="31" t="s">
        <v>913</v>
      </c>
      <c r="E402" s="31" t="s">
        <v>913</v>
      </c>
      <c r="F402" s="31">
        <v>0.19500000000000001</v>
      </c>
      <c r="G402" s="31" t="s">
        <v>913</v>
      </c>
      <c r="H402" s="31" t="s">
        <v>477</v>
      </c>
      <c r="I402" s="31" t="s">
        <v>913</v>
      </c>
      <c r="J402" s="31" t="s">
        <v>913</v>
      </c>
      <c r="K402" s="31" t="s">
        <v>913</v>
      </c>
      <c r="L402" s="31" t="s">
        <v>913</v>
      </c>
      <c r="M402" s="31">
        <v>2.5500000000000002E-3</v>
      </c>
      <c r="N402" s="31" t="s">
        <v>878</v>
      </c>
    </row>
    <row r="403" spans="1:14">
      <c r="A403" s="31" t="s">
        <v>478</v>
      </c>
      <c r="B403" s="31" t="s">
        <v>913</v>
      </c>
      <c r="C403" s="31" t="s">
        <v>913</v>
      </c>
      <c r="D403" s="31" t="s">
        <v>913</v>
      </c>
      <c r="E403" s="31" t="s">
        <v>913</v>
      </c>
      <c r="F403" s="31">
        <v>0.13</v>
      </c>
      <c r="G403" s="31" t="s">
        <v>913</v>
      </c>
      <c r="H403" s="31" t="s">
        <v>478</v>
      </c>
      <c r="I403" s="31" t="s">
        <v>913</v>
      </c>
      <c r="J403" s="31" t="s">
        <v>913</v>
      </c>
      <c r="K403" s="31" t="s">
        <v>913</v>
      </c>
      <c r="L403" s="31" t="s">
        <v>913</v>
      </c>
      <c r="M403" s="31">
        <v>4.2500000000000003E-3</v>
      </c>
      <c r="N403" s="31" t="s">
        <v>878</v>
      </c>
    </row>
    <row r="404" spans="1:14">
      <c r="A404" s="31" t="s">
        <v>479</v>
      </c>
      <c r="B404" s="31" t="s">
        <v>913</v>
      </c>
      <c r="C404" s="31" t="s">
        <v>913</v>
      </c>
      <c r="D404" s="31" t="s">
        <v>913</v>
      </c>
      <c r="E404" s="31" t="s">
        <v>913</v>
      </c>
      <c r="F404" s="31">
        <v>0.13</v>
      </c>
      <c r="G404" s="31" t="s">
        <v>913</v>
      </c>
      <c r="H404" s="31" t="s">
        <v>479</v>
      </c>
      <c r="I404" s="31" t="s">
        <v>913</v>
      </c>
      <c r="J404" s="31" t="s">
        <v>913</v>
      </c>
      <c r="K404" s="31" t="s">
        <v>913</v>
      </c>
      <c r="L404" s="31" t="s">
        <v>913</v>
      </c>
      <c r="M404" s="31">
        <v>2.5500000000000002E-3</v>
      </c>
      <c r="N404" s="31" t="s">
        <v>878</v>
      </c>
    </row>
    <row r="405" spans="1:14">
      <c r="A405" s="31" t="s">
        <v>480</v>
      </c>
      <c r="B405" s="31" t="s">
        <v>913</v>
      </c>
      <c r="C405" s="31" t="s">
        <v>913</v>
      </c>
      <c r="D405" s="31" t="s">
        <v>913</v>
      </c>
      <c r="E405" s="31" t="s">
        <v>913</v>
      </c>
      <c r="F405" s="31">
        <v>6.5000000000000002E-2</v>
      </c>
      <c r="G405" s="31" t="s">
        <v>913</v>
      </c>
      <c r="H405" s="31" t="s">
        <v>480</v>
      </c>
      <c r="I405" s="31" t="s">
        <v>913</v>
      </c>
      <c r="J405" s="31" t="s">
        <v>913</v>
      </c>
      <c r="K405" s="31" t="s">
        <v>913</v>
      </c>
      <c r="L405" s="31" t="s">
        <v>913</v>
      </c>
      <c r="M405" s="31">
        <v>4.2500000000000003E-3</v>
      </c>
      <c r="N405" s="31" t="s">
        <v>878</v>
      </c>
    </row>
    <row r="406" spans="1:14">
      <c r="A406" s="31" t="s">
        <v>481</v>
      </c>
      <c r="B406" s="31" t="s">
        <v>913</v>
      </c>
      <c r="C406" s="31" t="s">
        <v>913</v>
      </c>
      <c r="D406" s="31" t="s">
        <v>913</v>
      </c>
      <c r="E406" s="31" t="s">
        <v>913</v>
      </c>
      <c r="F406" s="31">
        <v>6.5000000000000002E-2</v>
      </c>
      <c r="G406" s="31" t="s">
        <v>913</v>
      </c>
      <c r="H406" s="31" t="s">
        <v>481</v>
      </c>
      <c r="I406" s="31" t="s">
        <v>913</v>
      </c>
      <c r="J406" s="31" t="s">
        <v>913</v>
      </c>
      <c r="K406" s="31" t="s">
        <v>913</v>
      </c>
      <c r="L406" s="31" t="s">
        <v>913</v>
      </c>
      <c r="M406" s="31">
        <v>2.5500000000000002E-3</v>
      </c>
      <c r="N406" s="31" t="s">
        <v>878</v>
      </c>
    </row>
    <row r="407" spans="1:14">
      <c r="A407" s="31" t="s">
        <v>482</v>
      </c>
      <c r="B407" s="31" t="s">
        <v>913</v>
      </c>
      <c r="C407" s="31" t="s">
        <v>913</v>
      </c>
      <c r="D407" s="31" t="s">
        <v>913</v>
      </c>
      <c r="E407" s="31" t="s">
        <v>913</v>
      </c>
      <c r="F407" s="31">
        <v>0.26</v>
      </c>
      <c r="G407" s="31" t="s">
        <v>913</v>
      </c>
      <c r="H407" s="31" t="s">
        <v>482</v>
      </c>
      <c r="I407" s="31" t="s">
        <v>913</v>
      </c>
      <c r="J407" s="31" t="s">
        <v>913</v>
      </c>
      <c r="K407" s="31" t="s">
        <v>913</v>
      </c>
      <c r="L407" s="31" t="s">
        <v>913</v>
      </c>
      <c r="M407" s="31">
        <v>4.2500000000000003E-3</v>
      </c>
      <c r="N407" s="31" t="s">
        <v>878</v>
      </c>
    </row>
    <row r="408" spans="1:14">
      <c r="A408" s="31" t="s">
        <v>483</v>
      </c>
      <c r="B408" s="31">
        <v>0.14000000000000001</v>
      </c>
      <c r="C408" s="31" t="s">
        <v>913</v>
      </c>
      <c r="D408" s="31" t="s">
        <v>913</v>
      </c>
      <c r="E408" s="31" t="s">
        <v>913</v>
      </c>
      <c r="F408" s="31" t="s">
        <v>913</v>
      </c>
      <c r="G408" s="31" t="s">
        <v>913</v>
      </c>
      <c r="H408" s="31" t="s">
        <v>483</v>
      </c>
      <c r="I408" s="31">
        <v>1.17E-2</v>
      </c>
      <c r="J408" s="31" t="s">
        <v>913</v>
      </c>
      <c r="K408" s="31" t="s">
        <v>913</v>
      </c>
      <c r="L408" s="31" t="s">
        <v>913</v>
      </c>
      <c r="M408" s="31" t="s">
        <v>913</v>
      </c>
      <c r="N408" s="31" t="s">
        <v>880</v>
      </c>
    </row>
    <row r="409" spans="1:14">
      <c r="A409" s="31" t="s">
        <v>484</v>
      </c>
      <c r="B409" s="31">
        <v>0.14000000000000001</v>
      </c>
      <c r="C409" s="31">
        <v>0.14000000000000001</v>
      </c>
      <c r="D409" s="31" t="s">
        <v>913</v>
      </c>
      <c r="E409" s="31" t="s">
        <v>913</v>
      </c>
      <c r="F409" s="31" t="s">
        <v>913</v>
      </c>
      <c r="G409" s="31" t="s">
        <v>913</v>
      </c>
      <c r="H409" s="31" t="s">
        <v>484</v>
      </c>
      <c r="I409" s="31">
        <v>1.17E-2</v>
      </c>
      <c r="J409" s="31">
        <v>1.17E-2</v>
      </c>
      <c r="K409" s="31" t="s">
        <v>913</v>
      </c>
      <c r="L409" s="31" t="s">
        <v>913</v>
      </c>
      <c r="M409" s="31" t="s">
        <v>913</v>
      </c>
      <c r="N409" s="31" t="s">
        <v>880</v>
      </c>
    </row>
    <row r="410" spans="1:14">
      <c r="A410" s="31" t="s">
        <v>485</v>
      </c>
      <c r="B410" s="31" t="s">
        <v>913</v>
      </c>
      <c r="C410" s="31">
        <v>0.14000000000000001</v>
      </c>
      <c r="D410" s="31">
        <v>0.25</v>
      </c>
      <c r="E410" s="31" t="s">
        <v>913</v>
      </c>
      <c r="F410" s="31" t="s">
        <v>913</v>
      </c>
      <c r="G410" s="31" t="s">
        <v>913</v>
      </c>
      <c r="H410" s="31" t="s">
        <v>485</v>
      </c>
      <c r="I410" s="31" t="s">
        <v>913</v>
      </c>
      <c r="J410" s="31">
        <v>1.17E-2</v>
      </c>
      <c r="K410" s="31">
        <v>1.35E-2</v>
      </c>
      <c r="L410" s="31" t="s">
        <v>913</v>
      </c>
      <c r="M410" s="31" t="s">
        <v>913</v>
      </c>
      <c r="N410" s="31" t="s">
        <v>880</v>
      </c>
    </row>
    <row r="411" spans="1:14">
      <c r="A411" s="31" t="s">
        <v>486</v>
      </c>
      <c r="B411" s="31" t="s">
        <v>913</v>
      </c>
      <c r="C411" s="31" t="s">
        <v>913</v>
      </c>
      <c r="D411" s="31">
        <v>0.25</v>
      </c>
      <c r="E411" s="31">
        <v>0.25</v>
      </c>
      <c r="F411" s="31">
        <v>0.15</v>
      </c>
      <c r="G411" s="31" t="s">
        <v>913</v>
      </c>
      <c r="H411" s="31" t="s">
        <v>486</v>
      </c>
      <c r="I411" s="31" t="s">
        <v>913</v>
      </c>
      <c r="J411" s="31" t="s">
        <v>913</v>
      </c>
      <c r="K411" s="31">
        <v>1.35E-2</v>
      </c>
      <c r="L411" s="31">
        <v>1.35E-2</v>
      </c>
      <c r="M411" s="31">
        <v>2.7000000000000001E-3</v>
      </c>
      <c r="N411" s="31" t="s">
        <v>880</v>
      </c>
    </row>
    <row r="412" spans="1:14">
      <c r="A412" s="31" t="s">
        <v>487</v>
      </c>
      <c r="B412" s="31" t="s">
        <v>913</v>
      </c>
      <c r="C412" s="31" t="s">
        <v>913</v>
      </c>
      <c r="D412" s="31" t="s">
        <v>913</v>
      </c>
      <c r="E412" s="31" t="s">
        <v>913</v>
      </c>
      <c r="F412" s="31">
        <v>0.15</v>
      </c>
      <c r="G412" s="31" t="s">
        <v>913</v>
      </c>
      <c r="H412" s="31" t="s">
        <v>487</v>
      </c>
      <c r="I412" s="31" t="s">
        <v>913</v>
      </c>
      <c r="J412" s="31" t="s">
        <v>913</v>
      </c>
      <c r="K412" s="31" t="s">
        <v>913</v>
      </c>
      <c r="L412" s="31" t="s">
        <v>913</v>
      </c>
      <c r="M412" s="31">
        <v>2.7000000000000001E-3</v>
      </c>
      <c r="N412" s="31" t="s">
        <v>880</v>
      </c>
    </row>
    <row r="413" spans="1:14">
      <c r="A413" s="31" t="s">
        <v>488</v>
      </c>
      <c r="B413" s="31">
        <v>0.14000000000000001</v>
      </c>
      <c r="C413" s="31" t="s">
        <v>913</v>
      </c>
      <c r="D413" s="31" t="s">
        <v>913</v>
      </c>
      <c r="E413" s="31" t="s">
        <v>913</v>
      </c>
      <c r="F413" s="31" t="s">
        <v>913</v>
      </c>
      <c r="G413" s="31" t="s">
        <v>913</v>
      </c>
      <c r="H413" s="31" t="s">
        <v>488</v>
      </c>
      <c r="I413" s="31">
        <v>1.17E-2</v>
      </c>
      <c r="J413" s="31" t="s">
        <v>913</v>
      </c>
      <c r="K413" s="31" t="s">
        <v>913</v>
      </c>
      <c r="L413" s="31" t="s">
        <v>913</v>
      </c>
      <c r="M413" s="31" t="s">
        <v>913</v>
      </c>
      <c r="N413" s="31" t="s">
        <v>1560</v>
      </c>
    </row>
    <row r="414" spans="1:14">
      <c r="A414" s="31" t="s">
        <v>489</v>
      </c>
      <c r="B414" s="31">
        <v>0.14000000000000001</v>
      </c>
      <c r="C414" s="31">
        <v>0.14000000000000001</v>
      </c>
      <c r="D414" s="31" t="s">
        <v>913</v>
      </c>
      <c r="E414" s="31" t="s">
        <v>913</v>
      </c>
      <c r="F414" s="31" t="s">
        <v>913</v>
      </c>
      <c r="G414" s="31" t="s">
        <v>913</v>
      </c>
      <c r="H414" s="31" t="s">
        <v>489</v>
      </c>
      <c r="I414" s="31">
        <v>1.17E-2</v>
      </c>
      <c r="J414" s="31">
        <v>1.17E-2</v>
      </c>
      <c r="K414" s="31" t="s">
        <v>913</v>
      </c>
      <c r="L414" s="31" t="s">
        <v>913</v>
      </c>
      <c r="M414" s="31" t="s">
        <v>913</v>
      </c>
      <c r="N414" s="31" t="s">
        <v>1560</v>
      </c>
    </row>
    <row r="415" spans="1:14">
      <c r="A415" s="31" t="s">
        <v>490</v>
      </c>
      <c r="B415" s="31" t="s">
        <v>913</v>
      </c>
      <c r="C415" s="31">
        <v>0.14000000000000001</v>
      </c>
      <c r="D415" s="31">
        <v>0.25</v>
      </c>
      <c r="E415" s="31" t="s">
        <v>913</v>
      </c>
      <c r="F415" s="31" t="s">
        <v>913</v>
      </c>
      <c r="G415" s="31" t="s">
        <v>913</v>
      </c>
      <c r="H415" s="31" t="s">
        <v>490</v>
      </c>
      <c r="I415" s="31" t="s">
        <v>913</v>
      </c>
      <c r="J415" s="31">
        <v>1.17E-2</v>
      </c>
      <c r="K415" s="31">
        <v>1.35E-2</v>
      </c>
      <c r="L415" s="31" t="s">
        <v>913</v>
      </c>
      <c r="M415" s="31" t="s">
        <v>913</v>
      </c>
      <c r="N415" s="31" t="s">
        <v>1560</v>
      </c>
    </row>
    <row r="416" spans="1:14">
      <c r="A416" s="31" t="s">
        <v>491</v>
      </c>
      <c r="B416" s="31" t="s">
        <v>913</v>
      </c>
      <c r="C416" s="31" t="s">
        <v>913</v>
      </c>
      <c r="D416" s="31">
        <v>0.25</v>
      </c>
      <c r="E416" s="31">
        <v>0.25</v>
      </c>
      <c r="F416" s="31">
        <v>0.15</v>
      </c>
      <c r="G416" s="31" t="s">
        <v>913</v>
      </c>
      <c r="H416" s="31" t="s">
        <v>491</v>
      </c>
      <c r="I416" s="31" t="s">
        <v>913</v>
      </c>
      <c r="J416" s="31" t="s">
        <v>913</v>
      </c>
      <c r="K416" s="31">
        <v>1.35E-2</v>
      </c>
      <c r="L416" s="31">
        <v>1.35E-2</v>
      </c>
      <c r="M416" s="31">
        <v>2.7000000000000001E-3</v>
      </c>
      <c r="N416" s="31" t="s">
        <v>1560</v>
      </c>
    </row>
    <row r="417" spans="1:14">
      <c r="A417" s="31" t="s">
        <v>492</v>
      </c>
      <c r="B417" s="31" t="s">
        <v>913</v>
      </c>
      <c r="C417" s="31" t="s">
        <v>913</v>
      </c>
      <c r="D417" s="31" t="s">
        <v>913</v>
      </c>
      <c r="E417" s="31" t="s">
        <v>913</v>
      </c>
      <c r="F417" s="31">
        <v>0.15</v>
      </c>
      <c r="G417" s="31" t="s">
        <v>913</v>
      </c>
      <c r="H417" s="31" t="s">
        <v>492</v>
      </c>
      <c r="I417" s="31" t="s">
        <v>913</v>
      </c>
      <c r="J417" s="31" t="s">
        <v>913</v>
      </c>
      <c r="K417" s="31" t="s">
        <v>913</v>
      </c>
      <c r="L417" s="31" t="s">
        <v>913</v>
      </c>
      <c r="M417" s="31">
        <v>2.7000000000000001E-3</v>
      </c>
      <c r="N417" s="31" t="s">
        <v>1560</v>
      </c>
    </row>
    <row r="418" spans="1:14">
      <c r="A418" s="31" t="s">
        <v>493</v>
      </c>
      <c r="B418" s="31">
        <v>0.14000000000000001</v>
      </c>
      <c r="C418" s="31" t="s">
        <v>913</v>
      </c>
      <c r="D418" s="31" t="s">
        <v>913</v>
      </c>
      <c r="E418" s="31" t="s">
        <v>913</v>
      </c>
      <c r="F418" s="31" t="s">
        <v>913</v>
      </c>
      <c r="G418" s="31" t="s">
        <v>913</v>
      </c>
      <c r="H418" s="31" t="s">
        <v>493</v>
      </c>
      <c r="I418" s="31">
        <v>1.17E-2</v>
      </c>
      <c r="J418" s="31" t="s">
        <v>913</v>
      </c>
      <c r="K418" s="31" t="s">
        <v>913</v>
      </c>
      <c r="L418" s="31" t="s">
        <v>913</v>
      </c>
      <c r="M418" s="31" t="s">
        <v>913</v>
      </c>
      <c r="N418" s="31" t="s">
        <v>880</v>
      </c>
    </row>
    <row r="419" spans="1:14">
      <c r="A419" s="31" t="s">
        <v>494</v>
      </c>
      <c r="B419" s="31">
        <v>0.14000000000000001</v>
      </c>
      <c r="C419" s="31">
        <v>0.14000000000000001</v>
      </c>
      <c r="D419" s="31" t="s">
        <v>913</v>
      </c>
      <c r="E419" s="31" t="s">
        <v>913</v>
      </c>
      <c r="F419" s="31" t="s">
        <v>913</v>
      </c>
      <c r="G419" s="31" t="s">
        <v>913</v>
      </c>
      <c r="H419" s="31" t="s">
        <v>494</v>
      </c>
      <c r="I419" s="31">
        <v>1.17E-2</v>
      </c>
      <c r="J419" s="31">
        <v>1.17E-2</v>
      </c>
      <c r="K419" s="31" t="s">
        <v>913</v>
      </c>
      <c r="L419" s="31" t="s">
        <v>913</v>
      </c>
      <c r="M419" s="31" t="s">
        <v>913</v>
      </c>
      <c r="N419" s="31" t="s">
        <v>880</v>
      </c>
    </row>
    <row r="420" spans="1:14">
      <c r="A420" s="31" t="s">
        <v>495</v>
      </c>
      <c r="B420" s="31" t="s">
        <v>913</v>
      </c>
      <c r="C420" s="31">
        <v>0.14000000000000001</v>
      </c>
      <c r="D420" s="31">
        <v>0.25</v>
      </c>
      <c r="E420" s="31" t="s">
        <v>913</v>
      </c>
      <c r="F420" s="31" t="s">
        <v>913</v>
      </c>
      <c r="G420" s="31" t="s">
        <v>913</v>
      </c>
      <c r="H420" s="31" t="s">
        <v>495</v>
      </c>
      <c r="I420" s="31" t="s">
        <v>913</v>
      </c>
      <c r="J420" s="31">
        <v>1.17E-2</v>
      </c>
      <c r="K420" s="31">
        <v>1.35E-2</v>
      </c>
      <c r="L420" s="31" t="s">
        <v>913</v>
      </c>
      <c r="M420" s="31" t="s">
        <v>913</v>
      </c>
      <c r="N420" s="31" t="s">
        <v>880</v>
      </c>
    </row>
    <row r="421" spans="1:14">
      <c r="A421" s="31" t="s">
        <v>496</v>
      </c>
      <c r="B421" s="31" t="s">
        <v>913</v>
      </c>
      <c r="C421" s="31" t="s">
        <v>913</v>
      </c>
      <c r="D421" s="31">
        <v>0.25</v>
      </c>
      <c r="E421" s="31">
        <v>0.25</v>
      </c>
      <c r="F421" s="31">
        <v>0.15</v>
      </c>
      <c r="G421" s="31" t="s">
        <v>913</v>
      </c>
      <c r="H421" s="31" t="s">
        <v>496</v>
      </c>
      <c r="I421" s="31" t="s">
        <v>913</v>
      </c>
      <c r="J421" s="31" t="s">
        <v>913</v>
      </c>
      <c r="K421" s="31">
        <v>1.35E-2</v>
      </c>
      <c r="L421" s="31">
        <v>1.35E-2</v>
      </c>
      <c r="M421" s="31">
        <v>2.7000000000000001E-3</v>
      </c>
      <c r="N421" s="31" t="s">
        <v>880</v>
      </c>
    </row>
    <row r="422" spans="1:14">
      <c r="A422" s="31" t="s">
        <v>497</v>
      </c>
      <c r="B422" s="31" t="s">
        <v>913</v>
      </c>
      <c r="C422" s="31" t="s">
        <v>913</v>
      </c>
      <c r="D422" s="31" t="s">
        <v>913</v>
      </c>
      <c r="E422" s="31" t="s">
        <v>913</v>
      </c>
      <c r="F422" s="31">
        <v>0.15</v>
      </c>
      <c r="G422" s="31" t="s">
        <v>913</v>
      </c>
      <c r="H422" s="31" t="s">
        <v>497</v>
      </c>
      <c r="I422" s="31" t="s">
        <v>913</v>
      </c>
      <c r="J422" s="31" t="s">
        <v>913</v>
      </c>
      <c r="K422" s="31"/>
      <c r="L422" s="31" t="s">
        <v>913</v>
      </c>
      <c r="M422" s="31">
        <v>2.7000000000000001E-3</v>
      </c>
      <c r="N422" s="31" t="s">
        <v>880</v>
      </c>
    </row>
    <row r="423" spans="1:14">
      <c r="A423" s="31" t="s">
        <v>498</v>
      </c>
      <c r="B423" s="31">
        <v>0.14000000000000001</v>
      </c>
      <c r="C423" s="31" t="s">
        <v>913</v>
      </c>
      <c r="D423" s="31" t="s">
        <v>913</v>
      </c>
      <c r="E423" s="31" t="s">
        <v>913</v>
      </c>
      <c r="F423" s="31" t="s">
        <v>913</v>
      </c>
      <c r="G423" s="31" t="s">
        <v>913</v>
      </c>
      <c r="H423" s="31" t="s">
        <v>498</v>
      </c>
      <c r="I423" s="31">
        <v>1.17E-2</v>
      </c>
      <c r="J423" s="31" t="s">
        <v>913</v>
      </c>
      <c r="K423" s="31"/>
      <c r="L423" s="31" t="s">
        <v>913</v>
      </c>
      <c r="M423" s="31" t="s">
        <v>913</v>
      </c>
      <c r="N423" s="31" t="s">
        <v>1560</v>
      </c>
    </row>
    <row r="424" spans="1:14">
      <c r="A424" s="31" t="s">
        <v>499</v>
      </c>
      <c r="B424" s="31">
        <v>0.14000000000000001</v>
      </c>
      <c r="C424" s="31">
        <v>0.14000000000000001</v>
      </c>
      <c r="D424" s="31" t="s">
        <v>913</v>
      </c>
      <c r="E424" s="31" t="s">
        <v>913</v>
      </c>
      <c r="F424" s="31" t="s">
        <v>913</v>
      </c>
      <c r="G424" s="31" t="s">
        <v>913</v>
      </c>
      <c r="H424" s="31" t="s">
        <v>499</v>
      </c>
      <c r="I424" s="31">
        <v>1.17E-2</v>
      </c>
      <c r="J424" s="31">
        <v>1.17E-2</v>
      </c>
      <c r="K424" s="31"/>
      <c r="L424" s="31" t="s">
        <v>913</v>
      </c>
      <c r="M424" s="31" t="s">
        <v>913</v>
      </c>
      <c r="N424" s="31" t="s">
        <v>1560</v>
      </c>
    </row>
    <row r="425" spans="1:14">
      <c r="A425" s="31" t="s">
        <v>500</v>
      </c>
      <c r="B425" s="31" t="s">
        <v>913</v>
      </c>
      <c r="C425" s="31">
        <v>0.14000000000000001</v>
      </c>
      <c r="D425" s="31">
        <v>0.25</v>
      </c>
      <c r="E425" s="31" t="s">
        <v>913</v>
      </c>
      <c r="F425" s="31" t="s">
        <v>913</v>
      </c>
      <c r="G425" s="31" t="s">
        <v>913</v>
      </c>
      <c r="H425" s="31" t="s">
        <v>500</v>
      </c>
      <c r="I425" s="31" t="s">
        <v>913</v>
      </c>
      <c r="J425" s="31">
        <v>1.17E-2</v>
      </c>
      <c r="K425" s="31">
        <v>1.35E-2</v>
      </c>
      <c r="L425" s="31" t="s">
        <v>913</v>
      </c>
      <c r="M425" s="31" t="s">
        <v>913</v>
      </c>
      <c r="N425" s="31" t="s">
        <v>1560</v>
      </c>
    </row>
    <row r="426" spans="1:14">
      <c r="A426" s="31" t="s">
        <v>501</v>
      </c>
      <c r="B426" s="31" t="s">
        <v>913</v>
      </c>
      <c r="C426" s="31" t="s">
        <v>913</v>
      </c>
      <c r="D426" s="31">
        <v>0.25</v>
      </c>
      <c r="E426" s="31">
        <v>0.25</v>
      </c>
      <c r="F426" s="31">
        <v>0.15</v>
      </c>
      <c r="G426" s="31" t="s">
        <v>913</v>
      </c>
      <c r="H426" s="31" t="s">
        <v>501</v>
      </c>
      <c r="I426" s="31" t="s">
        <v>913</v>
      </c>
      <c r="J426" s="31" t="s">
        <v>913</v>
      </c>
      <c r="K426" s="31">
        <v>1.35E-2</v>
      </c>
      <c r="L426" s="31">
        <v>1.35E-2</v>
      </c>
      <c r="M426" s="31">
        <v>2.7000000000000001E-3</v>
      </c>
      <c r="N426" s="31" t="s">
        <v>1560</v>
      </c>
    </row>
    <row r="427" spans="1:14">
      <c r="A427" s="31" t="s">
        <v>502</v>
      </c>
      <c r="B427" s="31" t="s">
        <v>913</v>
      </c>
      <c r="C427" s="31" t="s">
        <v>913</v>
      </c>
      <c r="D427" s="31" t="s">
        <v>913</v>
      </c>
      <c r="E427" s="31" t="s">
        <v>913</v>
      </c>
      <c r="F427" s="31">
        <v>0.15</v>
      </c>
      <c r="G427" s="31" t="s">
        <v>913</v>
      </c>
      <c r="H427" s="31" t="s">
        <v>502</v>
      </c>
      <c r="I427" s="31" t="s">
        <v>913</v>
      </c>
      <c r="J427" s="31" t="s">
        <v>913</v>
      </c>
      <c r="K427" s="31"/>
      <c r="L427" s="31" t="s">
        <v>913</v>
      </c>
      <c r="M427" s="31">
        <v>2.7000000000000001E-3</v>
      </c>
      <c r="N427" s="31" t="s">
        <v>1560</v>
      </c>
    </row>
    <row r="428" spans="1:14">
      <c r="A428" s="31" t="s">
        <v>503</v>
      </c>
      <c r="B428" s="31" t="s">
        <v>913</v>
      </c>
      <c r="C428" s="31" t="s">
        <v>913</v>
      </c>
      <c r="D428" s="31" t="s">
        <v>913</v>
      </c>
      <c r="E428" s="31" t="s">
        <v>913</v>
      </c>
      <c r="F428" s="31">
        <v>0.26</v>
      </c>
      <c r="G428" s="31" t="s">
        <v>913</v>
      </c>
      <c r="H428" s="31" t="s">
        <v>503</v>
      </c>
      <c r="I428" s="31" t="s">
        <v>913</v>
      </c>
      <c r="J428" s="31" t="s">
        <v>913</v>
      </c>
      <c r="K428" s="31"/>
      <c r="L428" s="31" t="s">
        <v>913</v>
      </c>
      <c r="M428" s="31">
        <v>2.5500000000000002E-3</v>
      </c>
      <c r="N428" s="31" t="s">
        <v>878</v>
      </c>
    </row>
    <row r="429" spans="1:14">
      <c r="A429" s="31" t="s">
        <v>504</v>
      </c>
      <c r="B429" s="31" t="s">
        <v>913</v>
      </c>
      <c r="C429" s="31" t="s">
        <v>913</v>
      </c>
      <c r="D429" s="31" t="s">
        <v>913</v>
      </c>
      <c r="E429" s="31" t="s">
        <v>913</v>
      </c>
      <c r="F429" s="31">
        <v>0.19500000000000001</v>
      </c>
      <c r="G429" s="31" t="s">
        <v>913</v>
      </c>
      <c r="H429" s="31" t="s">
        <v>504</v>
      </c>
      <c r="I429" s="31" t="s">
        <v>913</v>
      </c>
      <c r="J429" s="31" t="s">
        <v>913</v>
      </c>
      <c r="K429" s="31"/>
      <c r="L429" s="31" t="s">
        <v>913</v>
      </c>
      <c r="M429" s="31">
        <v>4.2500000000000003E-3</v>
      </c>
      <c r="N429" s="31" t="s">
        <v>878</v>
      </c>
    </row>
    <row r="430" spans="1:14">
      <c r="A430" s="31" t="s">
        <v>859</v>
      </c>
      <c r="B430" s="31" t="s">
        <v>913</v>
      </c>
      <c r="C430" s="31" t="s">
        <v>913</v>
      </c>
      <c r="D430" s="31" t="s">
        <v>913</v>
      </c>
      <c r="E430" s="31" t="s">
        <v>913</v>
      </c>
      <c r="F430" s="31">
        <v>0.19500000000000001</v>
      </c>
      <c r="G430" s="31" t="s">
        <v>913</v>
      </c>
      <c r="H430" s="31" t="s">
        <v>859</v>
      </c>
      <c r="I430" s="31" t="s">
        <v>913</v>
      </c>
      <c r="J430" s="31" t="s">
        <v>913</v>
      </c>
      <c r="K430" s="31"/>
      <c r="L430" s="31" t="s">
        <v>913</v>
      </c>
      <c r="M430" s="31">
        <v>2.5500000000000002E-3</v>
      </c>
      <c r="N430" s="31" t="s">
        <v>878</v>
      </c>
    </row>
    <row r="431" spans="1:14">
      <c r="A431" s="31" t="s">
        <v>505</v>
      </c>
      <c r="B431" s="31" t="s">
        <v>913</v>
      </c>
      <c r="C431" s="31" t="s">
        <v>913</v>
      </c>
      <c r="D431" s="31" t="s">
        <v>913</v>
      </c>
      <c r="E431" s="31" t="s">
        <v>913</v>
      </c>
      <c r="F431" s="31">
        <v>0.13</v>
      </c>
      <c r="G431" s="31" t="s">
        <v>913</v>
      </c>
      <c r="H431" s="31" t="s">
        <v>505</v>
      </c>
      <c r="I431" s="31" t="s">
        <v>913</v>
      </c>
      <c r="J431" s="31" t="s">
        <v>913</v>
      </c>
      <c r="K431" s="31"/>
      <c r="L431" s="31" t="s">
        <v>913</v>
      </c>
      <c r="M431" s="31">
        <v>4.2500000000000003E-3</v>
      </c>
      <c r="N431" s="31" t="s">
        <v>878</v>
      </c>
    </row>
    <row r="432" spans="1:14">
      <c r="A432" s="31" t="s">
        <v>506</v>
      </c>
      <c r="B432" s="31" t="s">
        <v>913</v>
      </c>
      <c r="C432" s="31" t="s">
        <v>913</v>
      </c>
      <c r="D432" s="31" t="s">
        <v>913</v>
      </c>
      <c r="E432" s="31" t="s">
        <v>913</v>
      </c>
      <c r="F432" s="31">
        <v>0.13</v>
      </c>
      <c r="G432" s="31" t="s">
        <v>913</v>
      </c>
      <c r="H432" s="31" t="s">
        <v>506</v>
      </c>
      <c r="I432" s="31" t="s">
        <v>913</v>
      </c>
      <c r="J432" s="31" t="s">
        <v>913</v>
      </c>
      <c r="K432" s="31"/>
      <c r="L432" s="31" t="s">
        <v>913</v>
      </c>
      <c r="M432" s="31">
        <v>2.5500000000000002E-3</v>
      </c>
      <c r="N432" s="31" t="s">
        <v>878</v>
      </c>
    </row>
    <row r="433" spans="1:14">
      <c r="A433" s="31" t="s">
        <v>507</v>
      </c>
      <c r="B433" s="31" t="s">
        <v>913</v>
      </c>
      <c r="C433" s="31" t="s">
        <v>913</v>
      </c>
      <c r="D433" s="31"/>
      <c r="E433" s="31" t="s">
        <v>913</v>
      </c>
      <c r="F433" s="31">
        <v>6.5000000000000002E-2</v>
      </c>
      <c r="G433" s="31" t="s">
        <v>913</v>
      </c>
      <c r="H433" s="31" t="s">
        <v>507</v>
      </c>
      <c r="I433" s="31" t="s">
        <v>913</v>
      </c>
      <c r="J433" s="31" t="s">
        <v>913</v>
      </c>
      <c r="K433" s="31"/>
      <c r="L433" s="31" t="s">
        <v>913</v>
      </c>
      <c r="M433" s="31">
        <v>4.2500000000000003E-3</v>
      </c>
      <c r="N433" s="31" t="s">
        <v>878</v>
      </c>
    </row>
    <row r="434" spans="1:14">
      <c r="A434" s="31" t="s">
        <v>508</v>
      </c>
      <c r="B434" s="31" t="s">
        <v>913</v>
      </c>
      <c r="C434" s="31" t="s">
        <v>913</v>
      </c>
      <c r="D434" s="31" t="s">
        <v>913</v>
      </c>
      <c r="E434" s="31" t="s">
        <v>913</v>
      </c>
      <c r="F434" s="31">
        <v>6.5000000000000002E-2</v>
      </c>
      <c r="G434" s="31" t="s">
        <v>913</v>
      </c>
      <c r="H434" s="31" t="s">
        <v>508</v>
      </c>
      <c r="I434" s="31" t="s">
        <v>913</v>
      </c>
      <c r="J434" s="31" t="s">
        <v>913</v>
      </c>
      <c r="K434" s="31"/>
      <c r="L434" s="31" t="s">
        <v>913</v>
      </c>
      <c r="M434" s="31">
        <v>2.5500000000000002E-3</v>
      </c>
      <c r="N434" s="31" t="s">
        <v>878</v>
      </c>
    </row>
    <row r="435" spans="1:14">
      <c r="A435" s="31" t="s">
        <v>879</v>
      </c>
      <c r="B435" s="31">
        <v>0.7</v>
      </c>
      <c r="C435" s="31" t="s">
        <v>913</v>
      </c>
      <c r="D435" s="31" t="s">
        <v>913</v>
      </c>
      <c r="E435" s="31" t="s">
        <v>913</v>
      </c>
      <c r="F435" s="31" t="s">
        <v>913</v>
      </c>
      <c r="G435" s="31" t="s">
        <v>913</v>
      </c>
      <c r="H435" s="31" t="s">
        <v>879</v>
      </c>
      <c r="I435" s="31">
        <v>0.2</v>
      </c>
      <c r="J435" s="31" t="s">
        <v>913</v>
      </c>
      <c r="K435" s="31"/>
      <c r="L435" s="31" t="s">
        <v>913</v>
      </c>
      <c r="M435" s="31" t="s">
        <v>913</v>
      </c>
      <c r="N435" s="31" t="s">
        <v>878</v>
      </c>
    </row>
    <row r="436" spans="1:14">
      <c r="A436" s="31" t="s">
        <v>881</v>
      </c>
      <c r="B436" s="31">
        <v>0.25</v>
      </c>
      <c r="C436" s="31">
        <v>0.25</v>
      </c>
      <c r="D436" s="31">
        <v>0.25</v>
      </c>
      <c r="E436" s="31">
        <v>0.25</v>
      </c>
      <c r="F436" s="31" t="s">
        <v>913</v>
      </c>
      <c r="G436" s="31" t="s">
        <v>913</v>
      </c>
      <c r="H436" s="31" t="s">
        <v>881</v>
      </c>
      <c r="I436" s="31">
        <v>0</v>
      </c>
      <c r="J436" s="31">
        <v>0</v>
      </c>
      <c r="K436" s="31"/>
      <c r="L436" s="31">
        <v>0</v>
      </c>
      <c r="M436" s="31" t="s">
        <v>913</v>
      </c>
      <c r="N436" s="31" t="s">
        <v>741</v>
      </c>
    </row>
    <row r="437" spans="1:14">
      <c r="A437" s="32" t="s">
        <v>509</v>
      </c>
      <c r="B437" s="32">
        <v>1.2500000000000001E-2</v>
      </c>
      <c r="C437" s="32">
        <v>1.2500000000000001E-2</v>
      </c>
      <c r="D437" s="32"/>
      <c r="E437" s="32"/>
      <c r="F437" s="32"/>
      <c r="G437" s="32" t="s">
        <v>913</v>
      </c>
      <c r="H437" s="32" t="s">
        <v>509</v>
      </c>
      <c r="I437" s="32">
        <v>0</v>
      </c>
      <c r="J437" s="32">
        <v>0</v>
      </c>
      <c r="K437" s="32">
        <v>0</v>
      </c>
      <c r="L437" s="32">
        <v>0</v>
      </c>
      <c r="M437" s="32">
        <v>0</v>
      </c>
      <c r="N437" s="32" t="s">
        <v>880</v>
      </c>
    </row>
    <row r="438" spans="1:14">
      <c r="A438" s="32" t="s">
        <v>510</v>
      </c>
      <c r="B438" s="32"/>
      <c r="C438" s="32">
        <v>1.2500000000000001E-2</v>
      </c>
      <c r="D438" s="32">
        <v>1.7500000000000002E-2</v>
      </c>
      <c r="E438" s="32">
        <v>1.7500000000000002E-2</v>
      </c>
      <c r="F438" s="32"/>
      <c r="G438" s="32"/>
      <c r="H438" s="32" t="s">
        <v>510</v>
      </c>
      <c r="I438" s="32"/>
      <c r="J438" s="32">
        <v>0</v>
      </c>
      <c r="K438" s="32">
        <v>0</v>
      </c>
      <c r="L438" s="32">
        <v>0</v>
      </c>
      <c r="M438" s="32">
        <v>0</v>
      </c>
      <c r="N438" s="32" t="s">
        <v>880</v>
      </c>
    </row>
    <row r="439" spans="1:14">
      <c r="A439" s="32" t="s">
        <v>511</v>
      </c>
      <c r="B439" s="32"/>
      <c r="C439" s="32"/>
      <c r="D439" s="32">
        <v>1.7500000000000002E-2</v>
      </c>
      <c r="E439" s="32">
        <v>1.7500000000000002E-2</v>
      </c>
      <c r="F439" s="32"/>
      <c r="G439" s="32" t="s">
        <v>913</v>
      </c>
      <c r="H439" s="32" t="s">
        <v>511</v>
      </c>
      <c r="I439" s="32">
        <v>0</v>
      </c>
      <c r="J439" s="32">
        <v>0</v>
      </c>
      <c r="K439" s="32">
        <v>0</v>
      </c>
      <c r="L439" s="32">
        <v>0</v>
      </c>
      <c r="M439" s="32">
        <v>0</v>
      </c>
      <c r="N439" s="32" t="s">
        <v>880</v>
      </c>
    </row>
    <row r="440" spans="1:14">
      <c r="A440" s="32" t="s">
        <v>512</v>
      </c>
      <c r="B440" s="32"/>
      <c r="C440" s="32"/>
      <c r="D440" s="32"/>
      <c r="E440" s="32">
        <v>1.25E-3</v>
      </c>
      <c r="F440" s="32">
        <v>1.25E-3</v>
      </c>
      <c r="G440" s="32" t="s">
        <v>913</v>
      </c>
      <c r="H440" s="32" t="s">
        <v>512</v>
      </c>
      <c r="I440" s="32">
        <v>0</v>
      </c>
      <c r="J440" s="32">
        <v>0</v>
      </c>
      <c r="K440" s="32">
        <v>0</v>
      </c>
      <c r="L440" s="32">
        <v>0</v>
      </c>
      <c r="M440" s="32">
        <v>0</v>
      </c>
      <c r="N440" s="32" t="s">
        <v>880</v>
      </c>
    </row>
    <row r="441" spans="1:14">
      <c r="A441" s="32" t="s">
        <v>513</v>
      </c>
      <c r="B441" s="32">
        <v>1.2500000000000001E-2</v>
      </c>
      <c r="C441" s="32">
        <v>1.2500000000000001E-2</v>
      </c>
      <c r="D441" s="32"/>
      <c r="E441" s="32"/>
      <c r="F441" s="32"/>
      <c r="G441" s="32" t="s">
        <v>913</v>
      </c>
      <c r="H441" s="32" t="s">
        <v>513</v>
      </c>
      <c r="I441" s="32">
        <v>0</v>
      </c>
      <c r="J441" s="32">
        <v>0</v>
      </c>
      <c r="K441" s="32">
        <v>0</v>
      </c>
      <c r="L441" s="32">
        <v>0</v>
      </c>
      <c r="M441" s="32">
        <v>0</v>
      </c>
      <c r="N441" s="32" t="s">
        <v>1057</v>
      </c>
    </row>
    <row r="442" spans="1:14">
      <c r="A442" s="32" t="s">
        <v>514</v>
      </c>
      <c r="B442" s="32"/>
      <c r="C442" s="32">
        <v>1.2500000000000001E-2</v>
      </c>
      <c r="D442" s="32">
        <v>1.7500000000000002E-2</v>
      </c>
      <c r="E442" s="32">
        <v>1.7500000000000002E-2</v>
      </c>
      <c r="F442" s="32"/>
      <c r="G442" s="32"/>
      <c r="H442" s="32" t="s">
        <v>514</v>
      </c>
      <c r="I442" s="32"/>
      <c r="J442" s="32">
        <v>0</v>
      </c>
      <c r="K442" s="32">
        <v>0</v>
      </c>
      <c r="L442" s="32">
        <v>0</v>
      </c>
      <c r="M442" s="32">
        <v>0</v>
      </c>
      <c r="N442" s="32" t="s">
        <v>1057</v>
      </c>
    </row>
    <row r="443" spans="1:14">
      <c r="A443" s="32" t="s">
        <v>515</v>
      </c>
      <c r="B443" s="32"/>
      <c r="C443" s="32"/>
      <c r="D443" s="32">
        <v>1.7500000000000002E-2</v>
      </c>
      <c r="E443" s="32">
        <v>1.7500000000000002E-2</v>
      </c>
      <c r="F443" s="32"/>
      <c r="G443" s="32" t="s">
        <v>913</v>
      </c>
      <c r="H443" s="32" t="s">
        <v>515</v>
      </c>
      <c r="I443" s="32">
        <v>0</v>
      </c>
      <c r="J443" s="32">
        <v>0</v>
      </c>
      <c r="K443" s="32">
        <v>0</v>
      </c>
      <c r="L443" s="32">
        <v>0</v>
      </c>
      <c r="M443" s="32">
        <v>0</v>
      </c>
      <c r="N443" s="32" t="s">
        <v>1057</v>
      </c>
    </row>
    <row r="444" spans="1:14">
      <c r="A444" s="32" t="s">
        <v>516</v>
      </c>
      <c r="B444" s="32"/>
      <c r="C444" s="32"/>
      <c r="D444" s="32"/>
      <c r="E444" s="32">
        <v>1.25E-3</v>
      </c>
      <c r="F444" s="32">
        <v>1.25E-3</v>
      </c>
      <c r="G444" s="32" t="s">
        <v>913</v>
      </c>
      <c r="H444" s="32" t="s">
        <v>516</v>
      </c>
      <c r="I444" s="32">
        <v>0</v>
      </c>
      <c r="J444" s="32">
        <v>0</v>
      </c>
      <c r="K444" s="32">
        <v>0</v>
      </c>
      <c r="L444" s="32">
        <v>0</v>
      </c>
      <c r="M444" s="32">
        <v>0</v>
      </c>
      <c r="N444" s="32" t="s">
        <v>1057</v>
      </c>
    </row>
    <row r="445" spans="1:14">
      <c r="A445" s="32" t="s">
        <v>517</v>
      </c>
      <c r="B445" s="32">
        <v>0.02</v>
      </c>
      <c r="C445" s="32">
        <v>0.02</v>
      </c>
      <c r="D445" s="32"/>
      <c r="E445" s="32"/>
      <c r="F445" s="32"/>
      <c r="G445" s="32" t="s">
        <v>913</v>
      </c>
      <c r="H445" s="32" t="s">
        <v>517</v>
      </c>
      <c r="I445" s="32">
        <v>1.25E-3</v>
      </c>
      <c r="J445" s="32">
        <v>1.25E-3</v>
      </c>
      <c r="K445" s="32">
        <v>0</v>
      </c>
      <c r="L445" s="32">
        <v>0</v>
      </c>
      <c r="M445" s="32"/>
      <c r="N445" s="32" t="s">
        <v>880</v>
      </c>
    </row>
    <row r="446" spans="1:14">
      <c r="A446" s="32" t="s">
        <v>518</v>
      </c>
      <c r="B446" s="32"/>
      <c r="C446" s="32">
        <v>0.02</v>
      </c>
      <c r="D446" s="32">
        <v>0.02</v>
      </c>
      <c r="E446" s="32"/>
      <c r="F446" s="32"/>
      <c r="G446" s="32"/>
      <c r="H446" s="32" t="s">
        <v>518</v>
      </c>
      <c r="I446" s="32"/>
      <c r="J446" s="32">
        <v>1.25E-3</v>
      </c>
      <c r="K446" s="32">
        <v>1.25E-3</v>
      </c>
      <c r="L446" s="32"/>
      <c r="M446" s="32"/>
      <c r="N446" s="32" t="s">
        <v>880</v>
      </c>
    </row>
    <row r="447" spans="1:14">
      <c r="A447" s="32" t="s">
        <v>519</v>
      </c>
      <c r="B447" s="32"/>
      <c r="C447" s="32"/>
      <c r="D447" s="32">
        <v>3.7499999999999999E-2</v>
      </c>
      <c r="E447" s="32">
        <v>3.7499999999999999E-2</v>
      </c>
      <c r="F447" s="32"/>
      <c r="G447" s="32"/>
      <c r="H447" s="32" t="s">
        <v>519</v>
      </c>
      <c r="I447" s="32"/>
      <c r="J447" s="32"/>
      <c r="K447" s="32">
        <v>1.75E-3</v>
      </c>
      <c r="L447" s="32">
        <v>1.75E-3</v>
      </c>
      <c r="M447" s="32"/>
      <c r="N447" s="32" t="s">
        <v>880</v>
      </c>
    </row>
    <row r="448" spans="1:14">
      <c r="A448" s="32" t="s">
        <v>520</v>
      </c>
      <c r="B448" s="32"/>
      <c r="C448" s="32"/>
      <c r="D448" s="32"/>
      <c r="E448" s="32">
        <v>1.2500000000000001E-2</v>
      </c>
      <c r="F448" s="32">
        <v>1.2500000000000001E-2</v>
      </c>
      <c r="G448" s="32"/>
      <c r="H448" s="32" t="s">
        <v>520</v>
      </c>
      <c r="I448" s="32">
        <v>0</v>
      </c>
      <c r="J448" s="32">
        <v>0</v>
      </c>
      <c r="K448" s="32">
        <v>0</v>
      </c>
      <c r="L448" s="32">
        <v>0</v>
      </c>
      <c r="M448" s="32">
        <v>2.5000000000000001E-4</v>
      </c>
      <c r="N448" s="32" t="s">
        <v>880</v>
      </c>
    </row>
    <row r="449" spans="1:14">
      <c r="A449" s="32" t="s">
        <v>521</v>
      </c>
      <c r="B449" s="32">
        <v>0.02</v>
      </c>
      <c r="C449" s="32">
        <v>0.02</v>
      </c>
      <c r="D449" s="32"/>
      <c r="E449" s="32"/>
      <c r="F449" s="32"/>
      <c r="G449" s="32" t="s">
        <v>913</v>
      </c>
      <c r="H449" s="32" t="s">
        <v>521</v>
      </c>
      <c r="I449" s="32">
        <v>1.25E-3</v>
      </c>
      <c r="J449" s="32">
        <v>1.25E-3</v>
      </c>
      <c r="K449" s="32">
        <v>0</v>
      </c>
      <c r="L449" s="32">
        <v>0</v>
      </c>
      <c r="M449" s="32"/>
      <c r="N449" s="32" t="s">
        <v>667</v>
      </c>
    </row>
    <row r="450" spans="1:14">
      <c r="A450" s="32" t="s">
        <v>522</v>
      </c>
      <c r="B450" s="32"/>
      <c r="C450" s="32">
        <v>0.02</v>
      </c>
      <c r="D450" s="32">
        <v>0.02</v>
      </c>
      <c r="E450" s="32"/>
      <c r="F450" s="32"/>
      <c r="G450" s="32"/>
      <c r="H450" s="32" t="s">
        <v>522</v>
      </c>
      <c r="I450" s="32"/>
      <c r="J450" s="32">
        <v>1.25E-3</v>
      </c>
      <c r="K450" s="32">
        <v>1.25E-3</v>
      </c>
      <c r="L450" s="32"/>
      <c r="M450" s="32"/>
      <c r="N450" s="32" t="s">
        <v>667</v>
      </c>
    </row>
    <row r="451" spans="1:14">
      <c r="A451" s="32" t="s">
        <v>523</v>
      </c>
      <c r="B451" s="32"/>
      <c r="C451" s="32"/>
      <c r="D451" s="32">
        <v>3.7499999999999999E-2</v>
      </c>
      <c r="E451" s="32">
        <v>3.7499999999999999E-2</v>
      </c>
      <c r="F451" s="32"/>
      <c r="G451" s="32"/>
      <c r="H451" s="32" t="s">
        <v>523</v>
      </c>
      <c r="I451" s="32"/>
      <c r="J451" s="32"/>
      <c r="K451" s="32">
        <v>1.75E-3</v>
      </c>
      <c r="L451" s="32">
        <v>1.75E-3</v>
      </c>
      <c r="M451" s="32"/>
      <c r="N451" s="32" t="s">
        <v>667</v>
      </c>
    </row>
    <row r="452" spans="1:14">
      <c r="A452" s="32" t="s">
        <v>524</v>
      </c>
      <c r="B452" s="32"/>
      <c r="C452" s="32"/>
      <c r="D452" s="32"/>
      <c r="E452" s="32">
        <v>1.2500000000000001E-2</v>
      </c>
      <c r="F452" s="32">
        <v>1.2500000000000001E-2</v>
      </c>
      <c r="G452" s="32"/>
      <c r="H452" s="32" t="s">
        <v>524</v>
      </c>
      <c r="I452" s="32">
        <v>0</v>
      </c>
      <c r="J452" s="32">
        <v>0</v>
      </c>
      <c r="K452" s="32">
        <v>0</v>
      </c>
      <c r="L452" s="32">
        <v>0</v>
      </c>
      <c r="M452" s="32">
        <v>2.5000000000000001E-4</v>
      </c>
      <c r="N452" s="32" t="s">
        <v>667</v>
      </c>
    </row>
    <row r="453" spans="1:14">
      <c r="A453" s="32" t="s">
        <v>525</v>
      </c>
      <c r="B453" s="32">
        <v>1.2500000000000001E-2</v>
      </c>
      <c r="C453" s="32">
        <v>1.2500000000000001E-2</v>
      </c>
      <c r="D453" s="32"/>
      <c r="E453" s="32"/>
      <c r="F453" s="32"/>
      <c r="G453" s="32"/>
      <c r="H453" s="32" t="s">
        <v>525</v>
      </c>
      <c r="I453" s="32">
        <v>0</v>
      </c>
      <c r="J453" s="32">
        <v>0</v>
      </c>
      <c r="K453" s="32">
        <v>0</v>
      </c>
      <c r="L453" s="32">
        <v>0</v>
      </c>
      <c r="M453" s="32">
        <v>0</v>
      </c>
      <c r="N453" s="32" t="s">
        <v>861</v>
      </c>
    </row>
    <row r="454" spans="1:14">
      <c r="A454" s="32" t="s">
        <v>526</v>
      </c>
      <c r="B454" s="32">
        <v>1.2500000000000001E-2</v>
      </c>
      <c r="C454" s="32">
        <v>1.2500000000000001E-2</v>
      </c>
      <c r="D454" s="32"/>
      <c r="E454" s="32"/>
      <c r="F454" s="32"/>
      <c r="G454" s="32"/>
      <c r="H454" s="32" t="s">
        <v>526</v>
      </c>
      <c r="I454" s="32">
        <v>0</v>
      </c>
      <c r="J454" s="32">
        <v>0</v>
      </c>
      <c r="K454" s="32">
        <v>0</v>
      </c>
      <c r="L454" s="32">
        <v>0</v>
      </c>
      <c r="M454" s="32">
        <v>0</v>
      </c>
      <c r="N454" s="32" t="s">
        <v>861</v>
      </c>
    </row>
    <row r="455" spans="1:14">
      <c r="A455" s="32" t="s">
        <v>527</v>
      </c>
      <c r="B455" s="32"/>
      <c r="C455" s="32"/>
      <c r="D455" s="32">
        <v>1.7500000000000002E-2</v>
      </c>
      <c r="E455" s="32">
        <v>1.7500000000000002E-2</v>
      </c>
      <c r="F455" s="32"/>
      <c r="G455" s="32" t="s">
        <v>913</v>
      </c>
      <c r="H455" s="32" t="s">
        <v>527</v>
      </c>
      <c r="I455" s="32">
        <v>0</v>
      </c>
      <c r="J455" s="32">
        <v>0</v>
      </c>
      <c r="K455" s="32">
        <v>0</v>
      </c>
      <c r="L455" s="32">
        <v>0</v>
      </c>
      <c r="M455" s="32">
        <v>0</v>
      </c>
      <c r="N455" s="32" t="s">
        <v>861</v>
      </c>
    </row>
    <row r="456" spans="1:14">
      <c r="A456" s="32" t="s">
        <v>528</v>
      </c>
      <c r="B456" s="32"/>
      <c r="C456" s="32"/>
      <c r="D456" s="32"/>
      <c r="E456" s="32">
        <v>1.7500000000000002E-2</v>
      </c>
      <c r="F456" s="32">
        <v>1.2500000000000001E-2</v>
      </c>
      <c r="G456" s="32" t="s">
        <v>913</v>
      </c>
      <c r="H456" s="32" t="s">
        <v>528</v>
      </c>
      <c r="I456" s="32">
        <v>0</v>
      </c>
      <c r="J456" s="32">
        <v>0</v>
      </c>
      <c r="K456" s="32">
        <v>0</v>
      </c>
      <c r="L456" s="32">
        <v>0</v>
      </c>
      <c r="M456" s="32">
        <v>0</v>
      </c>
      <c r="N456" s="32" t="s">
        <v>861</v>
      </c>
    </row>
    <row r="457" spans="1:14">
      <c r="A457" s="32" t="s">
        <v>529</v>
      </c>
      <c r="B457" s="32">
        <v>1.2500000000000001E-2</v>
      </c>
      <c r="C457" s="32">
        <v>1.2500000000000001E-2</v>
      </c>
      <c r="D457" s="32"/>
      <c r="E457" s="32"/>
      <c r="F457" s="32"/>
      <c r="G457" s="32"/>
      <c r="H457" s="32" t="s">
        <v>529</v>
      </c>
      <c r="I457" s="32">
        <v>0</v>
      </c>
      <c r="J457" s="32">
        <v>0</v>
      </c>
      <c r="K457" s="32">
        <v>0</v>
      </c>
      <c r="L457" s="32">
        <v>0</v>
      </c>
      <c r="M457" s="32">
        <v>0</v>
      </c>
      <c r="N457" s="32" t="s">
        <v>861</v>
      </c>
    </row>
    <row r="458" spans="1:14">
      <c r="A458" s="32" t="s">
        <v>530</v>
      </c>
      <c r="B458" s="32">
        <v>1.2500000000000001E-2</v>
      </c>
      <c r="C458" s="32">
        <v>1.2500000000000001E-2</v>
      </c>
      <c r="D458" s="32"/>
      <c r="E458" s="32"/>
      <c r="F458" s="32"/>
      <c r="G458" s="32"/>
      <c r="H458" s="32" t="s">
        <v>530</v>
      </c>
      <c r="I458" s="32">
        <v>0</v>
      </c>
      <c r="J458" s="32">
        <v>0</v>
      </c>
      <c r="K458" s="32">
        <v>0</v>
      </c>
      <c r="L458" s="32">
        <v>0</v>
      </c>
      <c r="M458" s="32">
        <v>0</v>
      </c>
      <c r="N458" s="32" t="s">
        <v>861</v>
      </c>
    </row>
    <row r="459" spans="1:14">
      <c r="A459" s="32" t="s">
        <v>531</v>
      </c>
      <c r="B459" s="32"/>
      <c r="C459" s="32"/>
      <c r="D459" s="32">
        <v>1.7500000000000002E-2</v>
      </c>
      <c r="E459" s="32">
        <v>1.7500000000000002E-2</v>
      </c>
      <c r="F459" s="32"/>
      <c r="G459" s="32"/>
      <c r="H459" s="32" t="s">
        <v>531</v>
      </c>
      <c r="I459" s="32">
        <v>0</v>
      </c>
      <c r="J459" s="32">
        <v>0</v>
      </c>
      <c r="K459" s="32">
        <v>0</v>
      </c>
      <c r="L459" s="32">
        <v>0</v>
      </c>
      <c r="M459" s="32">
        <v>0</v>
      </c>
      <c r="N459" s="32" t="s">
        <v>861</v>
      </c>
    </row>
    <row r="460" spans="1:14">
      <c r="A460" s="32" t="s">
        <v>532</v>
      </c>
      <c r="B460" s="32"/>
      <c r="C460" s="32"/>
      <c r="D460" s="32"/>
      <c r="E460" s="32">
        <v>1.7500000000000002E-2</v>
      </c>
      <c r="F460" s="32">
        <v>1.2500000000000001E-2</v>
      </c>
      <c r="G460" s="32"/>
      <c r="H460" s="32" t="s">
        <v>532</v>
      </c>
      <c r="I460" s="32">
        <v>0</v>
      </c>
      <c r="J460" s="32">
        <v>0</v>
      </c>
      <c r="K460" s="32">
        <v>0</v>
      </c>
      <c r="L460" s="32">
        <v>0</v>
      </c>
      <c r="M460" s="32">
        <v>0</v>
      </c>
      <c r="N460" s="32" t="s">
        <v>861</v>
      </c>
    </row>
    <row r="461" spans="1:14">
      <c r="A461" s="32" t="s">
        <v>533</v>
      </c>
      <c r="B461" s="32">
        <v>0.02</v>
      </c>
      <c r="C461" s="32">
        <v>0.02</v>
      </c>
      <c r="D461" s="32"/>
      <c r="E461" s="32"/>
      <c r="F461" s="32"/>
      <c r="G461" s="32" t="s">
        <v>913</v>
      </c>
      <c r="H461" s="32" t="s">
        <v>533</v>
      </c>
      <c r="I461" s="32">
        <v>1.25E-3</v>
      </c>
      <c r="J461" s="32">
        <v>1.25E-3</v>
      </c>
      <c r="K461" s="32">
        <v>0</v>
      </c>
      <c r="L461" s="32">
        <v>0</v>
      </c>
      <c r="M461" s="32"/>
      <c r="N461" s="32" t="s">
        <v>880</v>
      </c>
    </row>
    <row r="462" spans="1:14">
      <c r="A462" s="32" t="s">
        <v>534</v>
      </c>
      <c r="B462" s="32"/>
      <c r="C462" s="32">
        <v>0.02</v>
      </c>
      <c r="D462" s="32">
        <v>0.02</v>
      </c>
      <c r="E462" s="32"/>
      <c r="F462" s="32"/>
      <c r="G462" s="32"/>
      <c r="H462" s="32" t="s">
        <v>534</v>
      </c>
      <c r="I462" s="32"/>
      <c r="J462" s="32">
        <v>1.25E-3</v>
      </c>
      <c r="K462" s="32">
        <v>1.25E-3</v>
      </c>
      <c r="L462" s="32"/>
      <c r="M462" s="32"/>
      <c r="N462" s="32" t="s">
        <v>880</v>
      </c>
    </row>
    <row r="463" spans="1:14">
      <c r="A463" s="32" t="s">
        <v>535</v>
      </c>
      <c r="B463" s="32"/>
      <c r="C463" s="32"/>
      <c r="D463" s="32">
        <v>3.7499999999999999E-2</v>
      </c>
      <c r="E463" s="32">
        <v>3.7499999999999999E-2</v>
      </c>
      <c r="F463" s="32"/>
      <c r="G463" s="32"/>
      <c r="H463" s="32" t="s">
        <v>535</v>
      </c>
      <c r="I463" s="32"/>
      <c r="J463" s="32"/>
      <c r="K463" s="32">
        <v>1.75E-3</v>
      </c>
      <c r="L463" s="32">
        <v>1.75E-3</v>
      </c>
      <c r="M463" s="32"/>
      <c r="N463" s="32" t="s">
        <v>880</v>
      </c>
    </row>
    <row r="464" spans="1:14">
      <c r="A464" s="32" t="s">
        <v>536</v>
      </c>
      <c r="B464" s="32"/>
      <c r="C464" s="32"/>
      <c r="D464" s="32"/>
      <c r="E464" s="32">
        <v>1.2500000000000001E-2</v>
      </c>
      <c r="F464" s="32">
        <v>1.2500000000000001E-2</v>
      </c>
      <c r="G464" s="32"/>
      <c r="H464" s="32" t="s">
        <v>536</v>
      </c>
      <c r="I464" s="32">
        <v>0</v>
      </c>
      <c r="J464" s="32">
        <v>0</v>
      </c>
      <c r="K464" s="32">
        <v>0</v>
      </c>
      <c r="L464" s="32">
        <v>0</v>
      </c>
      <c r="M464" s="32">
        <v>2.5000000000000001E-4</v>
      </c>
      <c r="N464" s="32" t="s">
        <v>880</v>
      </c>
    </row>
    <row r="465" spans="1:14">
      <c r="A465" s="32" t="s">
        <v>537</v>
      </c>
      <c r="B465" s="32">
        <v>0.02</v>
      </c>
      <c r="C465" s="32">
        <v>0.02</v>
      </c>
      <c r="D465" s="32"/>
      <c r="E465" s="32"/>
      <c r="F465" s="32"/>
      <c r="G465" s="32" t="s">
        <v>913</v>
      </c>
      <c r="H465" s="32" t="s">
        <v>537</v>
      </c>
      <c r="I465" s="32">
        <v>1.25E-3</v>
      </c>
      <c r="J465" s="32">
        <v>1.25E-3</v>
      </c>
      <c r="K465" s="32">
        <v>0</v>
      </c>
      <c r="L465" s="32">
        <v>0</v>
      </c>
      <c r="M465" s="32"/>
      <c r="N465" s="32" t="s">
        <v>667</v>
      </c>
    </row>
    <row r="466" spans="1:14">
      <c r="A466" s="32" t="s">
        <v>538</v>
      </c>
      <c r="B466" s="32"/>
      <c r="C466" s="32">
        <v>0.02</v>
      </c>
      <c r="D466" s="32">
        <v>0.02</v>
      </c>
      <c r="E466" s="32"/>
      <c r="F466" s="32"/>
      <c r="G466" s="32"/>
      <c r="H466" s="32" t="s">
        <v>538</v>
      </c>
      <c r="I466" s="32"/>
      <c r="J466" s="32">
        <v>1.25E-3</v>
      </c>
      <c r="K466" s="32">
        <v>1.25E-3</v>
      </c>
      <c r="L466" s="32"/>
      <c r="M466" s="32"/>
      <c r="N466" s="32" t="s">
        <v>667</v>
      </c>
    </row>
    <row r="467" spans="1:14">
      <c r="A467" s="32" t="s">
        <v>539</v>
      </c>
      <c r="B467" s="32"/>
      <c r="C467" s="32"/>
      <c r="D467" s="32">
        <v>3.7499999999999999E-2</v>
      </c>
      <c r="E467" s="32">
        <v>3.7499999999999999E-2</v>
      </c>
      <c r="F467" s="32"/>
      <c r="G467" s="32"/>
      <c r="H467" s="32" t="s">
        <v>539</v>
      </c>
      <c r="I467" s="32"/>
      <c r="J467" s="32"/>
      <c r="K467" s="32">
        <v>1.75E-3</v>
      </c>
      <c r="L467" s="32">
        <v>1.75E-3</v>
      </c>
      <c r="M467" s="32"/>
      <c r="N467" s="32" t="s">
        <v>667</v>
      </c>
    </row>
    <row r="468" spans="1:14">
      <c r="A468" s="32" t="s">
        <v>540</v>
      </c>
      <c r="B468" s="32"/>
      <c r="C468" s="32"/>
      <c r="D468" s="32"/>
      <c r="E468" s="32">
        <v>1.2500000000000001E-2</v>
      </c>
      <c r="F468" s="32">
        <v>1.2500000000000001E-2</v>
      </c>
      <c r="G468" s="32"/>
      <c r="H468" s="32" t="s">
        <v>540</v>
      </c>
      <c r="I468" s="32">
        <v>0</v>
      </c>
      <c r="J468" s="32">
        <v>0</v>
      </c>
      <c r="K468" s="32">
        <v>0</v>
      </c>
      <c r="L468" s="32">
        <v>0</v>
      </c>
      <c r="M468" s="32">
        <v>2.5000000000000001E-4</v>
      </c>
      <c r="N468" s="32" t="s">
        <v>667</v>
      </c>
    </row>
    <row r="469" spans="1:14">
      <c r="A469" s="32" t="s">
        <v>541</v>
      </c>
      <c r="B469" s="32">
        <v>2.5000000000000001E-2</v>
      </c>
      <c r="C469" s="32">
        <v>2.5000000000000001E-2</v>
      </c>
      <c r="D469" s="32"/>
      <c r="E469" s="32"/>
      <c r="F469" s="32"/>
      <c r="G469" s="32"/>
      <c r="H469" s="32" t="s">
        <v>541</v>
      </c>
      <c r="I469" s="32">
        <v>0</v>
      </c>
      <c r="J469" s="32">
        <v>0</v>
      </c>
      <c r="K469" s="32"/>
      <c r="L469" s="32"/>
      <c r="M469" s="32"/>
      <c r="N469" s="32" t="s">
        <v>685</v>
      </c>
    </row>
    <row r="470" spans="1:14">
      <c r="A470" s="32" t="s">
        <v>542</v>
      </c>
      <c r="B470" s="32">
        <v>0.04</v>
      </c>
      <c r="C470" s="32">
        <v>0.04</v>
      </c>
      <c r="D470" s="32"/>
      <c r="E470" s="32"/>
      <c r="F470" s="32"/>
      <c r="G470" s="32"/>
      <c r="H470" s="32" t="s">
        <v>542</v>
      </c>
      <c r="I470" s="32">
        <v>2.5000000000000001E-3</v>
      </c>
      <c r="J470" s="32">
        <v>2.5000000000000001E-3</v>
      </c>
      <c r="K470" s="32"/>
      <c r="L470" s="32"/>
      <c r="M470" s="32"/>
      <c r="N470" s="32" t="s">
        <v>685</v>
      </c>
    </row>
    <row r="471" spans="1:14">
      <c r="A471" s="32" t="s">
        <v>543</v>
      </c>
      <c r="B471" s="32">
        <v>0.04</v>
      </c>
      <c r="C471" s="32">
        <v>0.04</v>
      </c>
      <c r="D471" s="32"/>
      <c r="E471" s="32"/>
      <c r="F471" s="32"/>
      <c r="G471" s="32"/>
      <c r="H471" s="32" t="s">
        <v>543</v>
      </c>
      <c r="I471" s="32">
        <v>2.5000000000000001E-3</v>
      </c>
      <c r="J471" s="32">
        <v>2.5000000000000001E-3</v>
      </c>
      <c r="K471" s="32"/>
      <c r="L471" s="32"/>
      <c r="M471" s="32"/>
      <c r="N471" s="32" t="s">
        <v>685</v>
      </c>
    </row>
    <row r="472" spans="1:14">
      <c r="A472" s="31" t="s">
        <v>882</v>
      </c>
      <c r="B472" s="31" t="s">
        <v>913</v>
      </c>
      <c r="C472" s="31">
        <v>0.9</v>
      </c>
      <c r="D472" s="31">
        <v>1.93</v>
      </c>
      <c r="E472" s="31">
        <v>1.93</v>
      </c>
      <c r="F472" s="31" t="s">
        <v>913</v>
      </c>
      <c r="G472" s="31" t="s">
        <v>913</v>
      </c>
      <c r="H472" s="31" t="s">
        <v>882</v>
      </c>
      <c r="I472" s="31" t="s">
        <v>913</v>
      </c>
      <c r="J472" s="31">
        <v>0.2</v>
      </c>
      <c r="K472" s="31">
        <v>0.25</v>
      </c>
      <c r="L472" s="31">
        <v>0.25</v>
      </c>
      <c r="M472" s="31" t="s">
        <v>913</v>
      </c>
      <c r="N472" s="31" t="s">
        <v>878</v>
      </c>
    </row>
    <row r="473" spans="1:14">
      <c r="A473" s="32" t="s">
        <v>544</v>
      </c>
      <c r="B473" s="32"/>
      <c r="C473" s="33"/>
      <c r="D473" s="32">
        <v>7.4999999999999997E-2</v>
      </c>
      <c r="E473" s="32">
        <v>7.4999999999999997E-2</v>
      </c>
      <c r="F473" s="32">
        <v>2.5000000000000001E-2</v>
      </c>
      <c r="G473" s="32"/>
      <c r="H473" s="32" t="s">
        <v>544</v>
      </c>
      <c r="I473" s="32"/>
      <c r="J473" s="33"/>
      <c r="K473" s="32">
        <v>3.5000000000000001E-3</v>
      </c>
      <c r="L473" s="32">
        <v>3.5000000000000001E-3</v>
      </c>
      <c r="M473" s="32">
        <v>5.0000000000000001E-4</v>
      </c>
      <c r="N473" s="32" t="s">
        <v>880</v>
      </c>
    </row>
    <row r="474" spans="1:14">
      <c r="A474" s="32" t="s">
        <v>545</v>
      </c>
      <c r="B474" s="32"/>
      <c r="C474" s="33"/>
      <c r="D474" s="32"/>
      <c r="E474" s="32"/>
      <c r="F474" s="32">
        <v>2.5000000000000001E-2</v>
      </c>
      <c r="G474" s="32"/>
      <c r="H474" s="32" t="s">
        <v>545</v>
      </c>
      <c r="I474" s="32"/>
      <c r="J474" s="33"/>
      <c r="K474" s="32"/>
      <c r="L474" s="32"/>
      <c r="M474" s="32">
        <v>5.0000000000000001E-4</v>
      </c>
      <c r="N474" s="32" t="s">
        <v>880</v>
      </c>
    </row>
    <row r="475" spans="1:14">
      <c r="A475" s="32" t="s">
        <v>546</v>
      </c>
      <c r="B475" s="32"/>
      <c r="C475" s="32"/>
      <c r="D475" s="32">
        <v>0.15</v>
      </c>
      <c r="E475" s="32">
        <v>0.15</v>
      </c>
      <c r="F475" s="32">
        <v>0.15</v>
      </c>
      <c r="G475" s="32"/>
      <c r="H475" s="32" t="s">
        <v>546</v>
      </c>
      <c r="I475" s="32"/>
      <c r="J475" s="32"/>
      <c r="K475" s="32">
        <v>7.0000000000000001E-3</v>
      </c>
      <c r="L475" s="32">
        <v>7.0000000000000001E-3</v>
      </c>
      <c r="M475" s="32">
        <v>7.0000000000000001E-3</v>
      </c>
      <c r="N475" s="32" t="s">
        <v>667</v>
      </c>
    </row>
    <row r="476" spans="1:14">
      <c r="A476" s="32" t="s">
        <v>547</v>
      </c>
      <c r="B476" s="32"/>
      <c r="C476" s="32"/>
      <c r="D476" s="32"/>
      <c r="E476" s="32"/>
      <c r="F476" s="32">
        <v>0.05</v>
      </c>
      <c r="G476" s="32"/>
      <c r="H476" s="32" t="s">
        <v>547</v>
      </c>
      <c r="I476" s="32"/>
      <c r="J476" s="32"/>
      <c r="K476" s="32"/>
      <c r="L476" s="32"/>
      <c r="M476" s="32">
        <v>1E-3</v>
      </c>
      <c r="N476" s="32" t="s">
        <v>667</v>
      </c>
    </row>
    <row r="477" spans="1:14">
      <c r="A477" s="32" t="s">
        <v>548</v>
      </c>
      <c r="B477" s="32"/>
      <c r="C477" s="33"/>
      <c r="D477" s="32"/>
      <c r="E477" s="32">
        <v>2.5000000000000001E-2</v>
      </c>
      <c r="F477" s="32">
        <v>2.5000000000000001E-2</v>
      </c>
      <c r="G477" s="32"/>
      <c r="H477" s="32" t="s">
        <v>548</v>
      </c>
      <c r="I477" s="32"/>
      <c r="J477" s="32">
        <v>0</v>
      </c>
      <c r="K477" s="32">
        <v>0</v>
      </c>
      <c r="L477" s="32">
        <v>0</v>
      </c>
      <c r="M477" s="32">
        <v>0</v>
      </c>
      <c r="N477" s="32" t="s">
        <v>861</v>
      </c>
    </row>
    <row r="478" spans="1:14">
      <c r="A478" s="32" t="s">
        <v>549</v>
      </c>
      <c r="B478" s="32"/>
      <c r="C478" s="33"/>
      <c r="D478" s="32"/>
      <c r="E478" s="32">
        <v>2.5000000000000001E-2</v>
      </c>
      <c r="F478" s="32">
        <v>2.5000000000000001E-2</v>
      </c>
      <c r="G478" s="32"/>
      <c r="H478" s="32" t="s">
        <v>549</v>
      </c>
      <c r="I478" s="32"/>
      <c r="J478" s="32">
        <v>0</v>
      </c>
      <c r="K478" s="32">
        <v>0</v>
      </c>
      <c r="L478" s="32">
        <v>0</v>
      </c>
      <c r="M478" s="32">
        <v>0</v>
      </c>
      <c r="N478" s="32" t="s">
        <v>861</v>
      </c>
    </row>
    <row r="479" spans="1:14">
      <c r="A479" s="32" t="s">
        <v>550</v>
      </c>
      <c r="B479" s="32"/>
      <c r="C479" s="33"/>
      <c r="D479" s="32">
        <v>0.15</v>
      </c>
      <c r="E479" s="32">
        <v>0.15</v>
      </c>
      <c r="F479" s="32"/>
      <c r="G479" s="32"/>
      <c r="H479" s="32" t="s">
        <v>550</v>
      </c>
      <c r="I479" s="32"/>
      <c r="J479" s="33"/>
      <c r="K479" s="32">
        <v>7.0000000000000001E-3</v>
      </c>
      <c r="L479" s="32">
        <v>7.0000000000000001E-3</v>
      </c>
      <c r="M479" s="32"/>
      <c r="N479" s="32" t="s">
        <v>880</v>
      </c>
    </row>
    <row r="480" spans="1:14">
      <c r="A480" s="32" t="s">
        <v>551</v>
      </c>
      <c r="B480" s="32"/>
      <c r="C480" s="33"/>
      <c r="D480" s="32"/>
      <c r="E480" s="32"/>
      <c r="F480" s="32">
        <v>0.05</v>
      </c>
      <c r="G480" s="32"/>
      <c r="H480" s="32" t="s">
        <v>551</v>
      </c>
      <c r="I480" s="32"/>
      <c r="J480" s="33"/>
      <c r="K480" s="32"/>
      <c r="L480" s="32"/>
      <c r="M480" s="32">
        <v>1E-3</v>
      </c>
      <c r="N480" s="32" t="s">
        <v>880</v>
      </c>
    </row>
    <row r="481" spans="1:14">
      <c r="A481" s="32" t="s">
        <v>552</v>
      </c>
      <c r="B481" s="32"/>
      <c r="C481" s="33"/>
      <c r="D481" s="32">
        <v>0.15</v>
      </c>
      <c r="E481" s="32">
        <v>0.15</v>
      </c>
      <c r="F481" s="32"/>
      <c r="G481" s="32"/>
      <c r="H481" s="32" t="s">
        <v>552</v>
      </c>
      <c r="I481" s="32"/>
      <c r="J481" s="33"/>
      <c r="K481" s="32">
        <v>7.0000000000000001E-3</v>
      </c>
      <c r="L481" s="32">
        <v>7.0000000000000001E-3</v>
      </c>
      <c r="M481" s="32"/>
      <c r="N481" s="32" t="s">
        <v>667</v>
      </c>
    </row>
    <row r="482" spans="1:14">
      <c r="A482" s="32" t="s">
        <v>553</v>
      </c>
      <c r="B482" s="32"/>
      <c r="C482" s="33"/>
      <c r="D482" s="32"/>
      <c r="E482" s="32"/>
      <c r="F482" s="32">
        <v>0.05</v>
      </c>
      <c r="G482" s="32"/>
      <c r="H482" s="32" t="s">
        <v>553</v>
      </c>
      <c r="I482" s="32"/>
      <c r="J482" s="33"/>
      <c r="K482" s="32"/>
      <c r="L482" s="32"/>
      <c r="M482" s="32">
        <v>1E-3</v>
      </c>
      <c r="N482" s="32" t="s">
        <v>667</v>
      </c>
    </row>
    <row r="483" spans="1:14">
      <c r="A483" s="31" t="s">
        <v>883</v>
      </c>
      <c r="B483" s="31" t="s">
        <v>913</v>
      </c>
      <c r="C483" s="31" t="s">
        <v>913</v>
      </c>
      <c r="D483" s="31">
        <v>0.7</v>
      </c>
      <c r="E483" s="31">
        <v>0.7</v>
      </c>
      <c r="F483" s="31">
        <v>0.49</v>
      </c>
      <c r="G483" s="31" t="s">
        <v>913</v>
      </c>
      <c r="H483" s="31" t="s">
        <v>883</v>
      </c>
      <c r="I483" s="31" t="s">
        <v>913</v>
      </c>
      <c r="J483" s="31" t="s">
        <v>913</v>
      </c>
      <c r="K483" s="31">
        <v>0</v>
      </c>
      <c r="L483" s="31">
        <v>0</v>
      </c>
      <c r="M483" s="31">
        <v>0</v>
      </c>
      <c r="N483" s="31" t="s">
        <v>741</v>
      </c>
    </row>
    <row r="484" spans="1:14">
      <c r="A484" s="31" t="s">
        <v>554</v>
      </c>
      <c r="B484" s="31">
        <v>0.06</v>
      </c>
      <c r="C484" s="31">
        <v>0.06</v>
      </c>
      <c r="D484" s="31" t="s">
        <v>913</v>
      </c>
      <c r="E484" s="31" t="s">
        <v>913</v>
      </c>
      <c r="F484" s="31" t="s">
        <v>913</v>
      </c>
      <c r="G484" s="31" t="s">
        <v>913</v>
      </c>
      <c r="H484" s="31" t="s">
        <v>554</v>
      </c>
      <c r="I484" s="31">
        <v>0</v>
      </c>
      <c r="J484" s="31">
        <v>0</v>
      </c>
      <c r="K484" s="31" t="s">
        <v>913</v>
      </c>
      <c r="L484" s="31" t="s">
        <v>913</v>
      </c>
      <c r="M484" s="31" t="s">
        <v>913</v>
      </c>
      <c r="N484" s="31" t="s">
        <v>741</v>
      </c>
    </row>
    <row r="485" spans="1:14">
      <c r="A485" s="31" t="s">
        <v>555</v>
      </c>
      <c r="B485" s="31" t="s">
        <v>913</v>
      </c>
      <c r="C485" s="31">
        <v>0.06</v>
      </c>
      <c r="D485" s="31">
        <v>9.7500000000000003E-2</v>
      </c>
      <c r="E485" s="31" t="s">
        <v>913</v>
      </c>
      <c r="F485" s="31" t="s">
        <v>913</v>
      </c>
      <c r="G485" s="31" t="s">
        <v>913</v>
      </c>
      <c r="H485" s="31" t="s">
        <v>555</v>
      </c>
      <c r="I485" s="31" t="s">
        <v>913</v>
      </c>
      <c r="J485" s="31">
        <v>0</v>
      </c>
      <c r="K485" s="31">
        <v>0</v>
      </c>
      <c r="L485" s="31" t="s">
        <v>913</v>
      </c>
      <c r="M485" s="31" t="s">
        <v>913</v>
      </c>
      <c r="N485" s="31" t="s">
        <v>741</v>
      </c>
    </row>
    <row r="486" spans="1:14">
      <c r="A486" s="31" t="s">
        <v>556</v>
      </c>
      <c r="B486" s="31" t="s">
        <v>913</v>
      </c>
      <c r="C486" s="31" t="s">
        <v>913</v>
      </c>
      <c r="D486" s="31">
        <v>9.7500000000000003E-2</v>
      </c>
      <c r="E486" s="31">
        <v>9.7500000000000003E-2</v>
      </c>
      <c r="F486" s="31">
        <v>7.4999999999999997E-2</v>
      </c>
      <c r="G486" s="31" t="s">
        <v>913</v>
      </c>
      <c r="H486" s="31" t="s">
        <v>556</v>
      </c>
      <c r="I486" s="31" t="s">
        <v>913</v>
      </c>
      <c r="J486" s="31" t="s">
        <v>913</v>
      </c>
      <c r="K486" s="31">
        <v>0</v>
      </c>
      <c r="L486" s="31">
        <v>0</v>
      </c>
      <c r="M486" s="31">
        <v>0</v>
      </c>
      <c r="N486" s="31" t="s">
        <v>741</v>
      </c>
    </row>
    <row r="487" spans="1:14">
      <c r="A487" s="31" t="s">
        <v>557</v>
      </c>
      <c r="B487" s="31" t="s">
        <v>913</v>
      </c>
      <c r="C487" s="31" t="s">
        <v>913</v>
      </c>
      <c r="D487" s="31" t="s">
        <v>913</v>
      </c>
      <c r="E487" s="31" t="s">
        <v>913</v>
      </c>
      <c r="F487" s="31">
        <v>7.4999999999999997E-2</v>
      </c>
      <c r="G487" s="31" t="s">
        <v>913</v>
      </c>
      <c r="H487" s="31" t="s">
        <v>557</v>
      </c>
      <c r="I487" s="31" t="s">
        <v>913</v>
      </c>
      <c r="J487" s="31" t="s">
        <v>913</v>
      </c>
      <c r="K487" s="31" t="s">
        <v>913</v>
      </c>
      <c r="L487" s="31" t="s">
        <v>913</v>
      </c>
      <c r="M487" s="31">
        <v>0</v>
      </c>
      <c r="N487" s="31" t="s">
        <v>741</v>
      </c>
    </row>
    <row r="488" spans="1:14">
      <c r="A488" s="32" t="s">
        <v>558</v>
      </c>
      <c r="B488" s="32">
        <v>0.06</v>
      </c>
      <c r="C488" s="32">
        <v>0.06</v>
      </c>
      <c r="D488" s="32"/>
      <c r="E488" s="32"/>
      <c r="F488" s="32"/>
      <c r="G488" s="32"/>
      <c r="H488" s="32" t="s">
        <v>558</v>
      </c>
      <c r="I488" s="32">
        <v>0</v>
      </c>
      <c r="J488" s="32">
        <v>0</v>
      </c>
      <c r="K488" s="32"/>
      <c r="L488" s="32"/>
      <c r="M488" s="32"/>
      <c r="N488" s="32"/>
    </row>
    <row r="489" spans="1:14">
      <c r="A489" s="31" t="s">
        <v>559</v>
      </c>
      <c r="B489" s="31">
        <v>0.21</v>
      </c>
      <c r="C489" s="31" t="s">
        <v>913</v>
      </c>
      <c r="D489" s="31" t="s">
        <v>913</v>
      </c>
      <c r="E489" s="31" t="s">
        <v>913</v>
      </c>
      <c r="F489" s="31" t="s">
        <v>913</v>
      </c>
      <c r="G489" s="31" t="s">
        <v>913</v>
      </c>
      <c r="H489" s="31" t="s">
        <v>559</v>
      </c>
      <c r="I489" s="31">
        <v>3.9E-2</v>
      </c>
      <c r="J489" s="31" t="s">
        <v>913</v>
      </c>
      <c r="K489" s="31" t="s">
        <v>913</v>
      </c>
      <c r="L489" s="31" t="s">
        <v>913</v>
      </c>
      <c r="M489" s="31" t="s">
        <v>913</v>
      </c>
      <c r="N489" s="31" t="s">
        <v>878</v>
      </c>
    </row>
    <row r="490" spans="1:14">
      <c r="A490" s="31" t="s">
        <v>560</v>
      </c>
      <c r="B490" s="31">
        <v>0.21</v>
      </c>
      <c r="C490" s="31">
        <v>0.21</v>
      </c>
      <c r="D490" s="31" t="s">
        <v>913</v>
      </c>
      <c r="E490" s="31" t="s">
        <v>913</v>
      </c>
      <c r="F490" s="31" t="s">
        <v>913</v>
      </c>
      <c r="G490" s="31" t="s">
        <v>913</v>
      </c>
      <c r="H490" s="31" t="s">
        <v>560</v>
      </c>
      <c r="I490" s="31">
        <v>3.9E-2</v>
      </c>
      <c r="J490" s="31">
        <v>3.9E-2</v>
      </c>
      <c r="K490" s="31" t="s">
        <v>913</v>
      </c>
      <c r="L490" s="31" t="s">
        <v>913</v>
      </c>
      <c r="M490" s="31" t="s">
        <v>913</v>
      </c>
      <c r="N490" s="31" t="s">
        <v>878</v>
      </c>
    </row>
    <row r="491" spans="1:14">
      <c r="A491" s="31" t="s">
        <v>561</v>
      </c>
      <c r="B491" s="31" t="s">
        <v>913</v>
      </c>
      <c r="C491" s="31">
        <v>0.21</v>
      </c>
      <c r="D491" s="31" t="s">
        <v>913</v>
      </c>
      <c r="E491" s="31" t="s">
        <v>913</v>
      </c>
      <c r="F491" s="31" t="s">
        <v>913</v>
      </c>
      <c r="G491" s="31" t="s">
        <v>913</v>
      </c>
      <c r="H491" s="31" t="s">
        <v>561</v>
      </c>
      <c r="I491" s="31" t="s">
        <v>913</v>
      </c>
      <c r="J491" s="31">
        <v>3.9E-2</v>
      </c>
      <c r="K491" s="31" t="s">
        <v>913</v>
      </c>
      <c r="L491" s="31" t="s">
        <v>913</v>
      </c>
      <c r="M491" s="31" t="s">
        <v>913</v>
      </c>
      <c r="N491" s="31" t="s">
        <v>878</v>
      </c>
    </row>
    <row r="492" spans="1:14">
      <c r="A492" s="31" t="s">
        <v>562</v>
      </c>
      <c r="B492" s="31" t="s">
        <v>913</v>
      </c>
      <c r="C492" s="31" t="s">
        <v>913</v>
      </c>
      <c r="D492" s="31">
        <v>0.36749999999999999</v>
      </c>
      <c r="E492" s="31">
        <v>0.36749999999999999</v>
      </c>
      <c r="F492" s="31" t="s">
        <v>913</v>
      </c>
      <c r="G492" s="31" t="s">
        <v>913</v>
      </c>
      <c r="H492" s="31" t="s">
        <v>562</v>
      </c>
      <c r="I492" s="31" t="s">
        <v>913</v>
      </c>
      <c r="J492" s="31" t="s">
        <v>913</v>
      </c>
      <c r="K492" s="31">
        <v>4.4999999999999998E-2</v>
      </c>
      <c r="L492" s="31">
        <v>4.4999999999999998E-2</v>
      </c>
      <c r="M492" s="31" t="s">
        <v>913</v>
      </c>
      <c r="N492" s="31" t="s">
        <v>878</v>
      </c>
    </row>
    <row r="493" spans="1:14">
      <c r="A493" s="31" t="s">
        <v>563</v>
      </c>
      <c r="B493" s="31" t="s">
        <v>913</v>
      </c>
      <c r="C493" s="31" t="s">
        <v>913</v>
      </c>
      <c r="D493" s="31" t="s">
        <v>913</v>
      </c>
      <c r="E493" s="31">
        <v>0.36749999999999999</v>
      </c>
      <c r="F493" s="31">
        <v>0.19500000000000001</v>
      </c>
      <c r="G493" s="31" t="s">
        <v>913</v>
      </c>
      <c r="H493" s="31" t="s">
        <v>563</v>
      </c>
      <c r="I493" s="31" t="s">
        <v>913</v>
      </c>
      <c r="J493" s="31" t="s">
        <v>913</v>
      </c>
      <c r="K493" s="31" t="s">
        <v>913</v>
      </c>
      <c r="L493" s="31">
        <v>4.4999999999999998E-2</v>
      </c>
      <c r="M493" s="31">
        <v>1.2749999999999999E-2</v>
      </c>
      <c r="N493" s="31" t="s">
        <v>878</v>
      </c>
    </row>
    <row r="494" spans="1:14">
      <c r="A494" s="31" t="s">
        <v>564</v>
      </c>
      <c r="B494" s="31" t="s">
        <v>913</v>
      </c>
      <c r="C494" s="31" t="s">
        <v>913</v>
      </c>
      <c r="D494" s="31" t="s">
        <v>913</v>
      </c>
      <c r="E494" s="31" t="s">
        <v>913</v>
      </c>
      <c r="F494" s="31">
        <v>0.19500000000000001</v>
      </c>
      <c r="G494" s="31" t="s">
        <v>913</v>
      </c>
      <c r="H494" s="31" t="s">
        <v>564</v>
      </c>
      <c r="I494" s="31" t="s">
        <v>913</v>
      </c>
      <c r="J494" s="31" t="s">
        <v>913</v>
      </c>
      <c r="K494" s="31" t="s">
        <v>913</v>
      </c>
      <c r="L494" s="31" t="s">
        <v>913</v>
      </c>
      <c r="M494" s="31">
        <v>1.2749999999999999E-2</v>
      </c>
      <c r="N494" s="31" t="s">
        <v>878</v>
      </c>
    </row>
    <row r="495" spans="1:14">
      <c r="A495" s="31" t="s">
        <v>565</v>
      </c>
      <c r="B495" s="31" t="s">
        <v>913</v>
      </c>
      <c r="C495" s="31" t="s">
        <v>913</v>
      </c>
      <c r="D495" s="31" t="s">
        <v>913</v>
      </c>
      <c r="E495" s="31" t="s">
        <v>913</v>
      </c>
      <c r="F495" s="31">
        <v>0.19500000000000001</v>
      </c>
      <c r="G495" s="31" t="s">
        <v>913</v>
      </c>
      <c r="H495" s="31" t="s">
        <v>565</v>
      </c>
      <c r="I495" s="31" t="s">
        <v>913</v>
      </c>
      <c r="J495" s="31" t="s">
        <v>913</v>
      </c>
      <c r="K495" s="31" t="s">
        <v>913</v>
      </c>
      <c r="L495" s="31" t="s">
        <v>913</v>
      </c>
      <c r="M495" s="31">
        <v>1.2749999999999999E-2</v>
      </c>
      <c r="N495" s="31" t="s">
        <v>878</v>
      </c>
    </row>
    <row r="496" spans="1:14">
      <c r="A496" s="31" t="s">
        <v>566</v>
      </c>
      <c r="B496" s="31">
        <v>0.06</v>
      </c>
      <c r="C496" s="31" t="s">
        <v>913</v>
      </c>
      <c r="D496" s="31" t="s">
        <v>913</v>
      </c>
      <c r="E496" s="31" t="s">
        <v>913</v>
      </c>
      <c r="F496" s="31" t="s">
        <v>913</v>
      </c>
      <c r="G496" s="31" t="s">
        <v>913</v>
      </c>
      <c r="H496" s="31" t="s">
        <v>566</v>
      </c>
      <c r="I496" s="31">
        <v>0</v>
      </c>
      <c r="J496" s="31" t="s">
        <v>913</v>
      </c>
      <c r="K496" s="31" t="s">
        <v>913</v>
      </c>
      <c r="L496" s="31" t="s">
        <v>913</v>
      </c>
      <c r="M496" s="31" t="s">
        <v>913</v>
      </c>
      <c r="N496" s="31" t="s">
        <v>861</v>
      </c>
    </row>
    <row r="497" spans="1:14">
      <c r="A497" s="31" t="s">
        <v>567</v>
      </c>
      <c r="B497" s="31" t="s">
        <v>913</v>
      </c>
      <c r="C497" s="31">
        <v>0.06</v>
      </c>
      <c r="D497" s="31">
        <v>9.7500000000000003E-2</v>
      </c>
      <c r="E497" s="31" t="s">
        <v>913</v>
      </c>
      <c r="F497" s="31" t="s">
        <v>913</v>
      </c>
      <c r="G497" s="31" t="s">
        <v>913</v>
      </c>
      <c r="H497" s="31" t="s">
        <v>567</v>
      </c>
      <c r="I497" s="31" t="s">
        <v>913</v>
      </c>
      <c r="J497" s="31">
        <v>0</v>
      </c>
      <c r="K497" s="31">
        <v>0</v>
      </c>
      <c r="L497" s="31" t="s">
        <v>913</v>
      </c>
      <c r="M497" s="31" t="s">
        <v>913</v>
      </c>
      <c r="N497" s="31" t="s">
        <v>861</v>
      </c>
    </row>
    <row r="498" spans="1:14">
      <c r="A498" s="31" t="s">
        <v>568</v>
      </c>
      <c r="B498" s="31" t="s">
        <v>913</v>
      </c>
      <c r="C498" s="31" t="s">
        <v>913</v>
      </c>
      <c r="D498" s="31">
        <v>9.7500000000000003E-2</v>
      </c>
      <c r="E498" s="31">
        <v>9.7500000000000003E-2</v>
      </c>
      <c r="F498" s="31">
        <v>0.19500000000000001</v>
      </c>
      <c r="G498" s="31" t="s">
        <v>913</v>
      </c>
      <c r="H498" s="31" t="s">
        <v>568</v>
      </c>
      <c r="I498" s="31" t="s">
        <v>913</v>
      </c>
      <c r="J498" s="31" t="s">
        <v>913</v>
      </c>
      <c r="K498" s="31">
        <v>0</v>
      </c>
      <c r="L498" s="31">
        <v>0</v>
      </c>
      <c r="M498" s="31">
        <v>0</v>
      </c>
      <c r="N498" s="31" t="s">
        <v>861</v>
      </c>
    </row>
    <row r="499" spans="1:14">
      <c r="A499" s="31" t="s">
        <v>569</v>
      </c>
      <c r="B499" s="31" t="s">
        <v>913</v>
      </c>
      <c r="C499" s="31" t="s">
        <v>913</v>
      </c>
      <c r="D499" s="31" t="s">
        <v>913</v>
      </c>
      <c r="E499" s="31" t="s">
        <v>913</v>
      </c>
      <c r="F499" s="31">
        <v>0.19500000000000001</v>
      </c>
      <c r="G499" s="31" t="s">
        <v>913</v>
      </c>
      <c r="H499" s="31" t="s">
        <v>569</v>
      </c>
      <c r="I499" s="31" t="s">
        <v>913</v>
      </c>
      <c r="J499" s="31" t="s">
        <v>913</v>
      </c>
      <c r="K499" s="31" t="s">
        <v>913</v>
      </c>
      <c r="L499" s="31" t="s">
        <v>913</v>
      </c>
      <c r="M499" s="31">
        <v>0</v>
      </c>
      <c r="N499" s="31" t="s">
        <v>861</v>
      </c>
    </row>
    <row r="500" spans="1:14">
      <c r="A500" s="32" t="s">
        <v>570</v>
      </c>
      <c r="B500" s="32">
        <v>0.06</v>
      </c>
      <c r="C500" s="32">
        <v>0.06</v>
      </c>
      <c r="D500" s="32">
        <v>9.7500000000000003E-2</v>
      </c>
      <c r="E500" s="32"/>
      <c r="F500" s="32"/>
      <c r="G500" s="32"/>
      <c r="H500" s="32" t="s">
        <v>570</v>
      </c>
      <c r="I500" s="32">
        <v>0</v>
      </c>
      <c r="J500" s="32">
        <v>0</v>
      </c>
      <c r="K500" s="32"/>
      <c r="L500" s="32"/>
      <c r="M500" s="32"/>
      <c r="N500" s="32"/>
    </row>
    <row r="501" spans="1:14">
      <c r="A501" s="31" t="s">
        <v>885</v>
      </c>
      <c r="B501" s="31" t="s">
        <v>913</v>
      </c>
      <c r="C501" s="31" t="s">
        <v>913</v>
      </c>
      <c r="D501" s="31" t="s">
        <v>913</v>
      </c>
      <c r="E501" s="31">
        <v>1.93</v>
      </c>
      <c r="F501" s="31">
        <v>0.56000000000000005</v>
      </c>
      <c r="G501" s="31" t="s">
        <v>913</v>
      </c>
      <c r="H501" s="31" t="s">
        <v>885</v>
      </c>
      <c r="I501" s="31" t="s">
        <v>913</v>
      </c>
      <c r="J501" s="31" t="s">
        <v>913</v>
      </c>
      <c r="K501" s="31" t="s">
        <v>913</v>
      </c>
      <c r="L501" s="31">
        <v>0.25</v>
      </c>
      <c r="M501" s="31">
        <v>6.5000000000000002E-2</v>
      </c>
      <c r="N501" s="31" t="s">
        <v>878</v>
      </c>
    </row>
    <row r="502" spans="1:14">
      <c r="A502" s="31" t="s">
        <v>571</v>
      </c>
      <c r="B502" s="31">
        <v>0.02</v>
      </c>
      <c r="C502" s="31">
        <v>0.02</v>
      </c>
      <c r="D502" s="31" t="s">
        <v>913</v>
      </c>
      <c r="E502" s="31" t="s">
        <v>913</v>
      </c>
      <c r="F502" s="31" t="s">
        <v>913</v>
      </c>
      <c r="G502" s="31" t="s">
        <v>913</v>
      </c>
      <c r="H502" s="31" t="s">
        <v>571</v>
      </c>
      <c r="I502" s="31">
        <v>0</v>
      </c>
      <c r="J502" s="31">
        <v>0</v>
      </c>
      <c r="K502" s="31" t="s">
        <v>913</v>
      </c>
      <c r="L502" s="31" t="s">
        <v>913</v>
      </c>
      <c r="M502" s="31" t="s">
        <v>913</v>
      </c>
      <c r="N502" s="31" t="s">
        <v>741</v>
      </c>
    </row>
    <row r="503" spans="1:14">
      <c r="A503" s="31" t="s">
        <v>572</v>
      </c>
      <c r="B503" s="31">
        <v>0.02</v>
      </c>
      <c r="C503" s="31">
        <v>0.02</v>
      </c>
      <c r="D503" s="31">
        <v>3.2500000000000001E-2</v>
      </c>
      <c r="E503" s="31" t="s">
        <v>913</v>
      </c>
      <c r="F503" s="31" t="s">
        <v>913</v>
      </c>
      <c r="G503" s="31" t="s">
        <v>913</v>
      </c>
      <c r="H503" s="31" t="s">
        <v>572</v>
      </c>
      <c r="I503" s="31">
        <v>0</v>
      </c>
      <c r="J503" s="31">
        <v>0</v>
      </c>
      <c r="K503" s="31">
        <v>0</v>
      </c>
      <c r="L503" s="31" t="s">
        <v>913</v>
      </c>
      <c r="M503" s="31" t="s">
        <v>913</v>
      </c>
      <c r="N503" s="31" t="s">
        <v>741</v>
      </c>
    </row>
    <row r="504" spans="1:14">
      <c r="A504" s="31" t="s">
        <v>573</v>
      </c>
      <c r="B504" s="31">
        <v>0.02</v>
      </c>
      <c r="C504" s="31">
        <v>0.02</v>
      </c>
      <c r="D504" s="31">
        <v>3.2500000000000001E-2</v>
      </c>
      <c r="E504" s="31">
        <v>3.2500000000000001E-2</v>
      </c>
      <c r="F504" s="31">
        <v>2.5000000000000001E-2</v>
      </c>
      <c r="G504" s="31" t="s">
        <v>913</v>
      </c>
      <c r="H504" s="31" t="s">
        <v>573</v>
      </c>
      <c r="I504" s="31">
        <v>0</v>
      </c>
      <c r="J504" s="31">
        <v>0</v>
      </c>
      <c r="K504" s="31">
        <v>0</v>
      </c>
      <c r="L504" s="31">
        <v>0</v>
      </c>
      <c r="M504" s="31">
        <v>0</v>
      </c>
      <c r="N504" s="31" t="s">
        <v>741</v>
      </c>
    </row>
    <row r="505" spans="1:14">
      <c r="A505" s="31" t="s">
        <v>574</v>
      </c>
      <c r="B505" s="31" t="s">
        <v>913</v>
      </c>
      <c r="C505" s="31" t="s">
        <v>913</v>
      </c>
      <c r="D505" s="31" t="s">
        <v>913</v>
      </c>
      <c r="E505" s="31" t="s">
        <v>913</v>
      </c>
      <c r="F505" s="31">
        <v>2.5000000000000001E-2</v>
      </c>
      <c r="G505" s="31" t="s">
        <v>913</v>
      </c>
      <c r="H505" s="31" t="s">
        <v>574</v>
      </c>
      <c r="I505" s="31" t="s">
        <v>913</v>
      </c>
      <c r="J505" s="31" t="s">
        <v>913</v>
      </c>
      <c r="K505" s="31" t="s">
        <v>913</v>
      </c>
      <c r="L505" s="31" t="s">
        <v>913</v>
      </c>
      <c r="M505" s="31">
        <v>0</v>
      </c>
      <c r="N505" s="31" t="s">
        <v>741</v>
      </c>
    </row>
    <row r="506" spans="1:14">
      <c r="A506" s="32" t="s">
        <v>575</v>
      </c>
      <c r="B506" s="32">
        <v>0.02</v>
      </c>
      <c r="C506" s="32">
        <v>0.02</v>
      </c>
      <c r="D506" s="32"/>
      <c r="E506" s="32"/>
      <c r="F506" s="32"/>
      <c r="G506" s="32"/>
      <c r="H506" s="32" t="s">
        <v>575</v>
      </c>
      <c r="I506" s="32">
        <v>0</v>
      </c>
      <c r="J506" s="32">
        <v>0</v>
      </c>
      <c r="K506" s="32"/>
      <c r="L506" s="32"/>
      <c r="M506" s="32"/>
      <c r="N506" s="32"/>
    </row>
    <row r="507" spans="1:14">
      <c r="A507" s="31" t="s">
        <v>576</v>
      </c>
      <c r="B507" s="31">
        <v>7.0000000000000007E-2</v>
      </c>
      <c r="C507" s="31" t="s">
        <v>913</v>
      </c>
      <c r="D507" s="31" t="s">
        <v>913</v>
      </c>
      <c r="E507" s="31" t="s">
        <v>913</v>
      </c>
      <c r="F507" s="31" t="s">
        <v>913</v>
      </c>
      <c r="G507" s="31" t="s">
        <v>913</v>
      </c>
      <c r="H507" s="31" t="s">
        <v>576</v>
      </c>
      <c r="I507" s="31">
        <v>1.2999999999999999E-2</v>
      </c>
      <c r="J507" s="31" t="s">
        <v>913</v>
      </c>
      <c r="K507" s="31" t="s">
        <v>913</v>
      </c>
      <c r="L507" s="31" t="s">
        <v>913</v>
      </c>
      <c r="M507" s="31" t="s">
        <v>913</v>
      </c>
      <c r="N507" s="31" t="s">
        <v>878</v>
      </c>
    </row>
    <row r="508" spans="1:14">
      <c r="A508" s="31" t="s">
        <v>577</v>
      </c>
      <c r="B508" s="31">
        <v>7.0000000000000007E-2</v>
      </c>
      <c r="C508" s="31">
        <v>7.0000000000000007E-2</v>
      </c>
      <c r="D508" s="31" t="s">
        <v>913</v>
      </c>
      <c r="E508" s="31" t="s">
        <v>913</v>
      </c>
      <c r="F508" s="31" t="s">
        <v>913</v>
      </c>
      <c r="G508" s="31" t="s">
        <v>913</v>
      </c>
      <c r="H508" s="31" t="s">
        <v>577</v>
      </c>
      <c r="I508" s="31">
        <v>1.2999999999999999E-2</v>
      </c>
      <c r="J508" s="31">
        <v>1.2999999999999999E-2</v>
      </c>
      <c r="K508" s="31" t="s">
        <v>913</v>
      </c>
      <c r="L508" s="31" t="s">
        <v>913</v>
      </c>
      <c r="M508" s="31" t="s">
        <v>913</v>
      </c>
      <c r="N508" s="31" t="s">
        <v>878</v>
      </c>
    </row>
    <row r="509" spans="1:14">
      <c r="A509" s="31" t="s">
        <v>578</v>
      </c>
      <c r="B509" s="31">
        <v>7.0000000000000007E-2</v>
      </c>
      <c r="C509" s="31">
        <v>7.0000000000000007E-2</v>
      </c>
      <c r="D509" s="31">
        <v>0.1225</v>
      </c>
      <c r="E509" s="31" t="s">
        <v>913</v>
      </c>
      <c r="F509" s="31" t="s">
        <v>913</v>
      </c>
      <c r="G509" s="31" t="s">
        <v>913</v>
      </c>
      <c r="H509" s="31" t="s">
        <v>578</v>
      </c>
      <c r="I509" s="31" t="s">
        <v>913</v>
      </c>
      <c r="J509" s="31">
        <v>1.2999999999999999E-2</v>
      </c>
      <c r="K509" s="31">
        <v>1.4999999999999999E-2</v>
      </c>
      <c r="L509" s="31" t="s">
        <v>913</v>
      </c>
      <c r="M509" s="31" t="s">
        <v>913</v>
      </c>
      <c r="N509" s="31" t="s">
        <v>878</v>
      </c>
    </row>
    <row r="510" spans="1:14">
      <c r="A510" s="31" t="s">
        <v>579</v>
      </c>
      <c r="B510" s="31">
        <v>7.0000000000000007E-2</v>
      </c>
      <c r="C510" s="31">
        <v>7.0000000000000007E-2</v>
      </c>
      <c r="D510" s="31">
        <v>0.1225</v>
      </c>
      <c r="E510" s="31">
        <v>0.1225</v>
      </c>
      <c r="F510" s="31" t="s">
        <v>913</v>
      </c>
      <c r="G510" s="31" t="s">
        <v>913</v>
      </c>
      <c r="H510" s="31" t="s">
        <v>579</v>
      </c>
      <c r="I510" s="31" t="s">
        <v>913</v>
      </c>
      <c r="J510" s="31" t="s">
        <v>913</v>
      </c>
      <c r="K510" s="31">
        <v>1.4999999999999999E-2</v>
      </c>
      <c r="L510" s="31">
        <v>1.4999999999999999E-2</v>
      </c>
      <c r="M510" s="31" t="s">
        <v>913</v>
      </c>
      <c r="N510" s="31" t="s">
        <v>878</v>
      </c>
    </row>
    <row r="511" spans="1:14">
      <c r="A511" s="31" t="s">
        <v>580</v>
      </c>
      <c r="B511" s="31" t="s">
        <v>913</v>
      </c>
      <c r="C511" s="31" t="s">
        <v>913</v>
      </c>
      <c r="D511" s="31" t="s">
        <v>913</v>
      </c>
      <c r="E511" s="31">
        <v>0.1225</v>
      </c>
      <c r="F511" s="31">
        <v>6.5000000000000002E-2</v>
      </c>
      <c r="G511" s="31" t="s">
        <v>913</v>
      </c>
      <c r="H511" s="31" t="s">
        <v>580</v>
      </c>
      <c r="I511" s="31" t="s">
        <v>913</v>
      </c>
      <c r="J511" s="31" t="s">
        <v>913</v>
      </c>
      <c r="K511" s="31" t="s">
        <v>913</v>
      </c>
      <c r="L511" s="31">
        <v>1.4999999999999999E-2</v>
      </c>
      <c r="M511" s="31">
        <v>4.2500000000000003E-3</v>
      </c>
      <c r="N511" s="31" t="s">
        <v>878</v>
      </c>
    </row>
    <row r="512" spans="1:14">
      <c r="A512" s="31" t="s">
        <v>581</v>
      </c>
      <c r="B512" s="31" t="s">
        <v>913</v>
      </c>
      <c r="C512" s="31" t="s">
        <v>913</v>
      </c>
      <c r="D512" s="31" t="s">
        <v>913</v>
      </c>
      <c r="E512" s="31" t="s">
        <v>913</v>
      </c>
      <c r="F512" s="31">
        <v>6.5000000000000002E-2</v>
      </c>
      <c r="G512" s="31" t="s">
        <v>913</v>
      </c>
      <c r="H512" s="31" t="s">
        <v>581</v>
      </c>
      <c r="I512" s="31" t="s">
        <v>913</v>
      </c>
      <c r="J512" s="31" t="s">
        <v>913</v>
      </c>
      <c r="K512" s="31" t="s">
        <v>913</v>
      </c>
      <c r="L512" s="31" t="s">
        <v>913</v>
      </c>
      <c r="M512" s="31">
        <v>4.2500000000000003E-3</v>
      </c>
      <c r="N512" s="31" t="s">
        <v>878</v>
      </c>
    </row>
    <row r="513" spans="1:14">
      <c r="A513" s="31" t="s">
        <v>582</v>
      </c>
      <c r="B513" s="31" t="s">
        <v>913</v>
      </c>
      <c r="C513" s="31" t="s">
        <v>913</v>
      </c>
      <c r="D513" s="31" t="s">
        <v>913</v>
      </c>
      <c r="E513" s="31" t="s">
        <v>913</v>
      </c>
      <c r="F513" s="31">
        <v>6.5000000000000002E-2</v>
      </c>
      <c r="G513" s="31" t="s">
        <v>913</v>
      </c>
      <c r="H513" s="31" t="s">
        <v>582</v>
      </c>
      <c r="I513" s="31" t="s">
        <v>913</v>
      </c>
      <c r="J513" s="31" t="s">
        <v>913</v>
      </c>
      <c r="K513" s="31" t="s">
        <v>913</v>
      </c>
      <c r="L513" s="31" t="s">
        <v>913</v>
      </c>
      <c r="M513" s="31">
        <v>4.2500000000000003E-3</v>
      </c>
      <c r="N513" s="31" t="s">
        <v>878</v>
      </c>
    </row>
    <row r="514" spans="1:14">
      <c r="A514" s="31" t="s">
        <v>583</v>
      </c>
      <c r="B514" s="31">
        <v>0.02</v>
      </c>
      <c r="C514" s="31">
        <v>0.02</v>
      </c>
      <c r="D514" s="31" t="s">
        <v>913</v>
      </c>
      <c r="E514" s="31" t="s">
        <v>913</v>
      </c>
      <c r="F514" s="31" t="s">
        <v>913</v>
      </c>
      <c r="G514" s="31" t="s">
        <v>913</v>
      </c>
      <c r="H514" s="31" t="s">
        <v>583</v>
      </c>
      <c r="I514" s="31">
        <v>0</v>
      </c>
      <c r="J514" s="31">
        <v>0</v>
      </c>
      <c r="K514" s="31">
        <v>0</v>
      </c>
      <c r="L514" s="31">
        <v>0</v>
      </c>
      <c r="M514" s="31" t="s">
        <v>913</v>
      </c>
      <c r="N514" s="31" t="s">
        <v>861</v>
      </c>
    </row>
    <row r="515" spans="1:14">
      <c r="A515" s="31" t="s">
        <v>584</v>
      </c>
      <c r="B515" s="31">
        <v>0.02</v>
      </c>
      <c r="C515" s="31">
        <v>0.02</v>
      </c>
      <c r="D515" s="31">
        <v>3.2500000000000001E-2</v>
      </c>
      <c r="E515" s="31" t="s">
        <v>913</v>
      </c>
      <c r="F515" s="31" t="s">
        <v>913</v>
      </c>
      <c r="G515" s="31" t="s">
        <v>913</v>
      </c>
      <c r="H515" s="31" t="s">
        <v>584</v>
      </c>
      <c r="I515" s="31">
        <v>0</v>
      </c>
      <c r="J515" s="31">
        <v>0</v>
      </c>
      <c r="K515" s="31">
        <v>0</v>
      </c>
      <c r="L515" s="31">
        <v>0</v>
      </c>
      <c r="M515" s="31" t="s">
        <v>913</v>
      </c>
      <c r="N515" s="31" t="s">
        <v>861</v>
      </c>
    </row>
    <row r="516" spans="1:14">
      <c r="A516" s="31" t="s">
        <v>585</v>
      </c>
      <c r="B516" s="31">
        <v>0.02</v>
      </c>
      <c r="C516" s="31">
        <v>0.02</v>
      </c>
      <c r="D516" s="31">
        <v>3.2500000000000001E-2</v>
      </c>
      <c r="E516" s="31">
        <v>3.2500000000000001E-2</v>
      </c>
      <c r="F516" s="31">
        <v>6.5000000000000002E-2</v>
      </c>
      <c r="G516" s="31" t="s">
        <v>913</v>
      </c>
      <c r="H516" s="31" t="s">
        <v>585</v>
      </c>
      <c r="I516" s="31">
        <v>0</v>
      </c>
      <c r="J516" s="31">
        <v>0</v>
      </c>
      <c r="K516" s="31">
        <v>0</v>
      </c>
      <c r="L516" s="31">
        <v>0</v>
      </c>
      <c r="M516" s="31">
        <v>0</v>
      </c>
      <c r="N516" s="31" t="s">
        <v>861</v>
      </c>
    </row>
    <row r="517" spans="1:14">
      <c r="A517" s="31" t="s">
        <v>586</v>
      </c>
      <c r="B517" s="31" t="s">
        <v>913</v>
      </c>
      <c r="C517" s="31" t="s">
        <v>913</v>
      </c>
      <c r="D517" s="31" t="s">
        <v>913</v>
      </c>
      <c r="E517" s="31" t="s">
        <v>913</v>
      </c>
      <c r="F517" s="31">
        <v>6.5000000000000002E-2</v>
      </c>
      <c r="G517" s="31" t="s">
        <v>913</v>
      </c>
      <c r="H517" s="31" t="s">
        <v>586</v>
      </c>
      <c r="I517" s="31">
        <v>0</v>
      </c>
      <c r="J517" s="31">
        <v>0</v>
      </c>
      <c r="K517" s="31">
        <v>0</v>
      </c>
      <c r="L517" s="31">
        <v>0</v>
      </c>
      <c r="M517" s="31">
        <v>0</v>
      </c>
      <c r="N517" s="31" t="s">
        <v>861</v>
      </c>
    </row>
    <row r="518" spans="1:14">
      <c r="A518" s="32" t="s">
        <v>587</v>
      </c>
      <c r="B518" s="32">
        <v>0.02</v>
      </c>
      <c r="C518" s="32">
        <v>0.02</v>
      </c>
      <c r="D518" s="32"/>
      <c r="E518" s="32"/>
      <c r="F518" s="32"/>
      <c r="G518" s="32"/>
      <c r="H518" s="32" t="s">
        <v>587</v>
      </c>
      <c r="I518" s="32">
        <v>0</v>
      </c>
      <c r="J518" s="32">
        <v>0</v>
      </c>
      <c r="K518" s="32">
        <v>0</v>
      </c>
      <c r="L518" s="32"/>
      <c r="M518" s="32"/>
      <c r="N518" s="32"/>
    </row>
    <row r="519" spans="1:14">
      <c r="A519" s="32" t="s">
        <v>886</v>
      </c>
      <c r="B519" s="32">
        <v>0.25</v>
      </c>
      <c r="C519" s="32">
        <v>0.25</v>
      </c>
      <c r="D519" s="32" t="s">
        <v>913</v>
      </c>
      <c r="E519" s="32" t="s">
        <v>913</v>
      </c>
      <c r="F519" s="32"/>
      <c r="G519" s="32" t="s">
        <v>913</v>
      </c>
      <c r="H519" s="32" t="s">
        <v>886</v>
      </c>
      <c r="I519" s="32">
        <v>0</v>
      </c>
      <c r="J519" s="32">
        <v>0</v>
      </c>
      <c r="K519" s="32" t="s">
        <v>913</v>
      </c>
      <c r="L519" s="32" t="s">
        <v>913</v>
      </c>
      <c r="M519" s="32"/>
      <c r="N519" s="32"/>
    </row>
    <row r="520" spans="1:14">
      <c r="A520" s="31" t="s">
        <v>588</v>
      </c>
      <c r="B520" s="31" t="s">
        <v>913</v>
      </c>
      <c r="C520" s="31" t="s">
        <v>913</v>
      </c>
      <c r="D520" s="31" t="s">
        <v>913</v>
      </c>
      <c r="E520" s="31" t="s">
        <v>913</v>
      </c>
      <c r="F520" s="31">
        <v>0.26</v>
      </c>
      <c r="G520" s="31" t="s">
        <v>913</v>
      </c>
      <c r="H520" s="31" t="s">
        <v>588</v>
      </c>
      <c r="I520" s="31" t="s">
        <v>913</v>
      </c>
      <c r="J520" s="31" t="s">
        <v>913</v>
      </c>
      <c r="K520" s="31" t="s">
        <v>913</v>
      </c>
      <c r="L520" s="31" t="s">
        <v>913</v>
      </c>
      <c r="M520" s="31">
        <v>8.5000000000000006E-3</v>
      </c>
      <c r="N520" s="31" t="s">
        <v>880</v>
      </c>
    </row>
    <row r="521" spans="1:14">
      <c r="A521" s="31" t="s">
        <v>589</v>
      </c>
      <c r="B521" s="31" t="s">
        <v>913</v>
      </c>
      <c r="C521" s="31" t="s">
        <v>913</v>
      </c>
      <c r="D521" s="31" t="s">
        <v>913</v>
      </c>
      <c r="E521" s="31" t="s">
        <v>913</v>
      </c>
      <c r="F521" s="31">
        <v>0.26</v>
      </c>
      <c r="G521" s="31" t="s">
        <v>913</v>
      </c>
      <c r="H521" s="31" t="s">
        <v>589</v>
      </c>
      <c r="I521" s="31" t="s">
        <v>913</v>
      </c>
      <c r="J521" s="31" t="s">
        <v>913</v>
      </c>
      <c r="K521" s="31" t="s">
        <v>913</v>
      </c>
      <c r="L521" s="31" t="s">
        <v>913</v>
      </c>
      <c r="M521" s="31">
        <v>5.1000000000000004E-3</v>
      </c>
      <c r="N521" s="31" t="s">
        <v>880</v>
      </c>
    </row>
    <row r="522" spans="1:14">
      <c r="A522" s="31" t="s">
        <v>590</v>
      </c>
      <c r="B522" s="31" t="s">
        <v>913</v>
      </c>
      <c r="C522" s="31" t="s">
        <v>913</v>
      </c>
      <c r="D522" s="31" t="s">
        <v>913</v>
      </c>
      <c r="E522" s="31" t="s">
        <v>913</v>
      </c>
      <c r="F522" s="31">
        <v>0.39</v>
      </c>
      <c r="G522" s="31" t="s">
        <v>913</v>
      </c>
      <c r="H522" s="31" t="s">
        <v>590</v>
      </c>
      <c r="I522" s="31" t="s">
        <v>913</v>
      </c>
      <c r="J522" s="31" t="s">
        <v>913</v>
      </c>
      <c r="K522" s="31" t="s">
        <v>913</v>
      </c>
      <c r="L522" s="31" t="s">
        <v>913</v>
      </c>
      <c r="M522" s="31">
        <v>8.5000000000000006E-3</v>
      </c>
      <c r="N522" s="31" t="s">
        <v>880</v>
      </c>
    </row>
    <row r="523" spans="1:14">
      <c r="A523" s="31" t="s">
        <v>591</v>
      </c>
      <c r="B523" s="31" t="s">
        <v>913</v>
      </c>
      <c r="C523" s="31" t="s">
        <v>913</v>
      </c>
      <c r="D523" s="31" t="s">
        <v>913</v>
      </c>
      <c r="E523" s="31" t="s">
        <v>913</v>
      </c>
      <c r="F523" s="31">
        <v>0.39</v>
      </c>
      <c r="G523" s="31" t="s">
        <v>913</v>
      </c>
      <c r="H523" s="31" t="s">
        <v>591</v>
      </c>
      <c r="I523" s="31" t="s">
        <v>913</v>
      </c>
      <c r="J523" s="31" t="s">
        <v>913</v>
      </c>
      <c r="K523" s="31" t="s">
        <v>913</v>
      </c>
      <c r="L523" s="31" t="s">
        <v>913</v>
      </c>
      <c r="M523" s="31">
        <v>5.1000000000000004E-3</v>
      </c>
      <c r="N523" s="31" t="s">
        <v>880</v>
      </c>
    </row>
    <row r="524" spans="1:14">
      <c r="A524" s="31" t="s">
        <v>592</v>
      </c>
      <c r="B524" s="31" t="s">
        <v>913</v>
      </c>
      <c r="C524" s="31" t="s">
        <v>913</v>
      </c>
      <c r="D524" s="31" t="s">
        <v>913</v>
      </c>
      <c r="E524" s="31" t="s">
        <v>913</v>
      </c>
      <c r="F524" s="31">
        <v>0.26</v>
      </c>
      <c r="G524" s="31" t="s">
        <v>913</v>
      </c>
      <c r="H524" s="31" t="s">
        <v>592</v>
      </c>
      <c r="I524" s="31" t="s">
        <v>913</v>
      </c>
      <c r="J524" s="31" t="s">
        <v>913</v>
      </c>
      <c r="K524" s="31" t="s">
        <v>913</v>
      </c>
      <c r="L524" s="31" t="s">
        <v>913</v>
      </c>
      <c r="M524" s="31">
        <v>8.5000000000000006E-3</v>
      </c>
      <c r="N524" s="31" t="s">
        <v>880</v>
      </c>
    </row>
    <row r="525" spans="1:14">
      <c r="A525" s="31" t="s">
        <v>593</v>
      </c>
      <c r="B525" s="31" t="s">
        <v>913</v>
      </c>
      <c r="C525" s="31" t="s">
        <v>913</v>
      </c>
      <c r="D525" s="31" t="s">
        <v>913</v>
      </c>
      <c r="E525" s="31" t="s">
        <v>913</v>
      </c>
      <c r="F525" s="31">
        <v>0.26</v>
      </c>
      <c r="G525" s="31" t="s">
        <v>913</v>
      </c>
      <c r="H525" s="31" t="s">
        <v>593</v>
      </c>
      <c r="I525" s="31" t="s">
        <v>913</v>
      </c>
      <c r="J525" s="31" t="s">
        <v>913</v>
      </c>
      <c r="K525" s="31" t="s">
        <v>913</v>
      </c>
      <c r="L525" s="31" t="s">
        <v>913</v>
      </c>
      <c r="M525" s="31">
        <v>5.1000000000000004E-3</v>
      </c>
      <c r="N525" s="31" t="s">
        <v>880</v>
      </c>
    </row>
    <row r="526" spans="1:14">
      <c r="A526" s="31" t="s">
        <v>594</v>
      </c>
      <c r="B526" s="31" t="s">
        <v>913</v>
      </c>
      <c r="C526" s="31" t="s">
        <v>913</v>
      </c>
      <c r="D526" s="31" t="s">
        <v>913</v>
      </c>
      <c r="E526" s="31" t="s">
        <v>913</v>
      </c>
      <c r="F526" s="31">
        <v>0.13</v>
      </c>
      <c r="G526" s="31" t="s">
        <v>913</v>
      </c>
      <c r="H526" s="31" t="s">
        <v>594</v>
      </c>
      <c r="I526" s="31" t="s">
        <v>913</v>
      </c>
      <c r="J526" s="31" t="s">
        <v>913</v>
      </c>
      <c r="K526" s="31" t="s">
        <v>913</v>
      </c>
      <c r="L526" s="31" t="s">
        <v>913</v>
      </c>
      <c r="M526" s="31">
        <v>8.5000000000000006E-3</v>
      </c>
      <c r="N526" s="31" t="s">
        <v>880</v>
      </c>
    </row>
    <row r="527" spans="1:14">
      <c r="A527" s="31" t="s">
        <v>595</v>
      </c>
      <c r="B527" s="31" t="s">
        <v>913</v>
      </c>
      <c r="C527" s="31" t="s">
        <v>913</v>
      </c>
      <c r="D527" s="31" t="s">
        <v>913</v>
      </c>
      <c r="E527" s="31" t="s">
        <v>913</v>
      </c>
      <c r="F527" s="31">
        <v>0.13</v>
      </c>
      <c r="G527" s="31" t="s">
        <v>913</v>
      </c>
      <c r="H527" s="31" t="s">
        <v>595</v>
      </c>
      <c r="I527" s="31" t="s">
        <v>913</v>
      </c>
      <c r="J527" s="31" t="s">
        <v>913</v>
      </c>
      <c r="K527" s="31" t="s">
        <v>913</v>
      </c>
      <c r="L527" s="31" t="s">
        <v>913</v>
      </c>
      <c r="M527" s="31">
        <v>5.1000000000000004E-3</v>
      </c>
      <c r="N527" s="31" t="s">
        <v>880</v>
      </c>
    </row>
    <row r="528" spans="1:14">
      <c r="A528" s="31" t="s">
        <v>596</v>
      </c>
      <c r="B528" s="31" t="s">
        <v>913</v>
      </c>
      <c r="C528" s="31" t="s">
        <v>913</v>
      </c>
      <c r="D528" s="31" t="s">
        <v>913</v>
      </c>
      <c r="E528" s="31" t="s">
        <v>913</v>
      </c>
      <c r="F528" s="31">
        <v>0.26</v>
      </c>
      <c r="G528" s="31" t="s">
        <v>913</v>
      </c>
      <c r="H528" s="31" t="s">
        <v>596</v>
      </c>
      <c r="I528" s="31" t="s">
        <v>913</v>
      </c>
      <c r="J528" s="31" t="s">
        <v>913</v>
      </c>
      <c r="K528" s="31" t="s">
        <v>913</v>
      </c>
      <c r="L528" s="31" t="s">
        <v>913</v>
      </c>
      <c r="M528" s="31">
        <v>8.5000000000000006E-3</v>
      </c>
      <c r="N528" s="31" t="s">
        <v>880</v>
      </c>
    </row>
    <row r="529" spans="1:14">
      <c r="A529" s="31" t="s">
        <v>597</v>
      </c>
      <c r="B529" s="31" t="s">
        <v>913</v>
      </c>
      <c r="C529" s="31" t="s">
        <v>913</v>
      </c>
      <c r="D529" s="31" t="s">
        <v>913</v>
      </c>
      <c r="E529" s="31" t="s">
        <v>913</v>
      </c>
      <c r="F529" s="31">
        <v>0.26</v>
      </c>
      <c r="G529" s="31" t="s">
        <v>913</v>
      </c>
      <c r="H529" s="31" t="s">
        <v>597</v>
      </c>
      <c r="I529" s="31" t="s">
        <v>913</v>
      </c>
      <c r="J529" s="31" t="s">
        <v>913</v>
      </c>
      <c r="K529" s="31" t="s">
        <v>913</v>
      </c>
      <c r="L529" s="31" t="s">
        <v>913</v>
      </c>
      <c r="M529" s="31">
        <v>5.1000000000000004E-3</v>
      </c>
      <c r="N529" s="31" t="s">
        <v>880</v>
      </c>
    </row>
    <row r="530" spans="1:14">
      <c r="A530" s="31" t="s">
        <v>598</v>
      </c>
      <c r="B530" s="31" t="s">
        <v>913</v>
      </c>
      <c r="C530" s="31" t="s">
        <v>913</v>
      </c>
      <c r="D530" s="31" t="s">
        <v>913</v>
      </c>
      <c r="E530" s="31" t="s">
        <v>913</v>
      </c>
      <c r="F530" s="31">
        <v>0.39</v>
      </c>
      <c r="G530" s="31" t="s">
        <v>913</v>
      </c>
      <c r="H530" s="31" t="s">
        <v>598</v>
      </c>
      <c r="I530" s="31" t="s">
        <v>913</v>
      </c>
      <c r="J530" s="31" t="s">
        <v>913</v>
      </c>
      <c r="K530" s="31" t="s">
        <v>913</v>
      </c>
      <c r="L530" s="31" t="s">
        <v>913</v>
      </c>
      <c r="M530" s="31">
        <v>8.5000000000000006E-3</v>
      </c>
      <c r="N530" s="31" t="s">
        <v>880</v>
      </c>
    </row>
    <row r="531" spans="1:14">
      <c r="A531" s="31" t="s">
        <v>599</v>
      </c>
      <c r="B531" s="31" t="s">
        <v>913</v>
      </c>
      <c r="C531" s="31" t="s">
        <v>913</v>
      </c>
      <c r="D531" s="31" t="s">
        <v>913</v>
      </c>
      <c r="E531" s="31" t="s">
        <v>913</v>
      </c>
      <c r="F531" s="31">
        <v>0.39</v>
      </c>
      <c r="G531" s="31" t="s">
        <v>913</v>
      </c>
      <c r="H531" s="31" t="s">
        <v>599</v>
      </c>
      <c r="I531" s="31" t="s">
        <v>913</v>
      </c>
      <c r="J531" s="31" t="s">
        <v>913</v>
      </c>
      <c r="K531" s="31" t="s">
        <v>913</v>
      </c>
      <c r="L531" s="31" t="s">
        <v>913</v>
      </c>
      <c r="M531" s="31">
        <v>5.1000000000000004E-3</v>
      </c>
      <c r="N531" s="31" t="s">
        <v>880</v>
      </c>
    </row>
    <row r="532" spans="1:14">
      <c r="A532" s="31" t="s">
        <v>600</v>
      </c>
      <c r="B532" s="31" t="s">
        <v>913</v>
      </c>
      <c r="C532" s="31" t="s">
        <v>913</v>
      </c>
      <c r="D532" s="31" t="s">
        <v>913</v>
      </c>
      <c r="E532" s="31" t="s">
        <v>913</v>
      </c>
      <c r="F532" s="31">
        <v>0.26</v>
      </c>
      <c r="G532" s="31" t="s">
        <v>913</v>
      </c>
      <c r="H532" s="31" t="s">
        <v>600</v>
      </c>
      <c r="I532" s="31" t="s">
        <v>913</v>
      </c>
      <c r="J532" s="31" t="s">
        <v>913</v>
      </c>
      <c r="K532" s="31" t="s">
        <v>913</v>
      </c>
      <c r="L532" s="31" t="s">
        <v>913</v>
      </c>
      <c r="M532" s="31">
        <v>8.5000000000000006E-3</v>
      </c>
      <c r="N532" s="31" t="s">
        <v>880</v>
      </c>
    </row>
    <row r="533" spans="1:14">
      <c r="A533" s="31" t="s">
        <v>601</v>
      </c>
      <c r="B533" s="31" t="s">
        <v>913</v>
      </c>
      <c r="C533" s="31" t="s">
        <v>913</v>
      </c>
      <c r="D533" s="31" t="s">
        <v>913</v>
      </c>
      <c r="E533" s="31" t="s">
        <v>913</v>
      </c>
      <c r="F533" s="31">
        <v>0.26</v>
      </c>
      <c r="G533" s="31" t="s">
        <v>913</v>
      </c>
      <c r="H533" s="31" t="s">
        <v>601</v>
      </c>
      <c r="I533" s="31" t="s">
        <v>913</v>
      </c>
      <c r="J533" s="31" t="s">
        <v>913</v>
      </c>
      <c r="K533" s="31" t="s">
        <v>913</v>
      </c>
      <c r="L533" s="31" t="s">
        <v>913</v>
      </c>
      <c r="M533" s="31">
        <v>5.1000000000000004E-3</v>
      </c>
      <c r="N533" s="31" t="s">
        <v>880</v>
      </c>
    </row>
    <row r="534" spans="1:14">
      <c r="A534" s="31" t="s">
        <v>602</v>
      </c>
      <c r="B534" s="31" t="s">
        <v>913</v>
      </c>
      <c r="C534" s="31" t="s">
        <v>913</v>
      </c>
      <c r="D534" s="31" t="s">
        <v>913</v>
      </c>
      <c r="E534" s="31" t="s">
        <v>913</v>
      </c>
      <c r="F534" s="31">
        <v>0.13</v>
      </c>
      <c r="G534" s="31" t="s">
        <v>913</v>
      </c>
      <c r="H534" s="31" t="s">
        <v>602</v>
      </c>
      <c r="I534" s="31" t="s">
        <v>913</v>
      </c>
      <c r="J534" s="31" t="s">
        <v>913</v>
      </c>
      <c r="K534" s="31" t="s">
        <v>913</v>
      </c>
      <c r="L534" s="31" t="s">
        <v>913</v>
      </c>
      <c r="M534" s="31">
        <v>8.5000000000000006E-3</v>
      </c>
      <c r="N534" s="31" t="s">
        <v>880</v>
      </c>
    </row>
    <row r="535" spans="1:14">
      <c r="A535" s="31" t="s">
        <v>603</v>
      </c>
      <c r="B535" s="31" t="s">
        <v>913</v>
      </c>
      <c r="C535" s="31" t="s">
        <v>913</v>
      </c>
      <c r="D535" s="31" t="s">
        <v>913</v>
      </c>
      <c r="E535" s="31" t="s">
        <v>913</v>
      </c>
      <c r="F535" s="31">
        <v>0.13</v>
      </c>
      <c r="G535" s="31" t="s">
        <v>913</v>
      </c>
      <c r="H535" s="31" t="s">
        <v>603</v>
      </c>
      <c r="I535" s="31" t="s">
        <v>913</v>
      </c>
      <c r="J535" s="31" t="s">
        <v>913</v>
      </c>
      <c r="K535" s="31" t="s">
        <v>913</v>
      </c>
      <c r="L535" s="31" t="s">
        <v>913</v>
      </c>
      <c r="M535" s="31">
        <v>5.1000000000000004E-3</v>
      </c>
      <c r="N535" s="31" t="s">
        <v>880</v>
      </c>
    </row>
    <row r="536" spans="1:14">
      <c r="A536" s="31" t="s">
        <v>887</v>
      </c>
      <c r="B536" s="31" t="s">
        <v>913</v>
      </c>
      <c r="C536" s="31" t="s">
        <v>913</v>
      </c>
      <c r="D536" s="31" t="s">
        <v>913</v>
      </c>
      <c r="E536" s="31" t="s">
        <v>913</v>
      </c>
      <c r="F536" s="31">
        <v>0.56000000000000005</v>
      </c>
      <c r="G536" s="31" t="s">
        <v>913</v>
      </c>
      <c r="H536" s="31" t="s">
        <v>887</v>
      </c>
      <c r="I536" s="31" t="s">
        <v>913</v>
      </c>
      <c r="J536" s="31" t="s">
        <v>913</v>
      </c>
      <c r="K536" s="31" t="s">
        <v>913</v>
      </c>
      <c r="L536" s="31" t="s">
        <v>913</v>
      </c>
      <c r="M536" s="31">
        <v>6.5000000000000002E-2</v>
      </c>
      <c r="N536" s="31" t="s">
        <v>878</v>
      </c>
    </row>
    <row r="537" spans="1:14">
      <c r="A537" s="31" t="s">
        <v>604</v>
      </c>
      <c r="B537" s="31">
        <v>0.6</v>
      </c>
      <c r="C537" s="31" t="s">
        <v>913</v>
      </c>
      <c r="D537" s="31" t="s">
        <v>913</v>
      </c>
      <c r="E537" s="31" t="s">
        <v>913</v>
      </c>
      <c r="F537" s="31" t="s">
        <v>913</v>
      </c>
      <c r="G537" s="31" t="s">
        <v>913</v>
      </c>
      <c r="H537" s="31" t="s">
        <v>604</v>
      </c>
      <c r="I537" s="31">
        <v>0.12</v>
      </c>
      <c r="J537" s="31" t="s">
        <v>913</v>
      </c>
      <c r="K537" s="31" t="s">
        <v>913</v>
      </c>
      <c r="L537" s="31" t="s">
        <v>913</v>
      </c>
      <c r="M537" s="31" t="s">
        <v>913</v>
      </c>
      <c r="N537" s="31" t="s">
        <v>880</v>
      </c>
    </row>
    <row r="538" spans="1:14">
      <c r="A538" s="31" t="s">
        <v>605</v>
      </c>
      <c r="B538" s="31">
        <v>0.4</v>
      </c>
      <c r="C538" s="31" t="s">
        <v>913</v>
      </c>
      <c r="D538" s="31" t="s">
        <v>913</v>
      </c>
      <c r="E538" s="31" t="s">
        <v>913</v>
      </c>
      <c r="F538" s="31" t="s">
        <v>913</v>
      </c>
      <c r="G538" s="31" t="s">
        <v>913</v>
      </c>
      <c r="H538" s="31" t="s">
        <v>605</v>
      </c>
      <c r="I538" s="31">
        <v>0.08</v>
      </c>
      <c r="J538" s="31" t="s">
        <v>913</v>
      </c>
      <c r="K538" s="31" t="s">
        <v>913</v>
      </c>
      <c r="L538" s="31" t="s">
        <v>913</v>
      </c>
      <c r="M538" s="31" t="s">
        <v>913</v>
      </c>
      <c r="N538" s="31" t="s">
        <v>880</v>
      </c>
    </row>
    <row r="539" spans="1:14">
      <c r="A539" s="31" t="s">
        <v>606</v>
      </c>
      <c r="B539" s="31">
        <v>0.2</v>
      </c>
      <c r="C539" s="31" t="s">
        <v>913</v>
      </c>
      <c r="D539" s="31" t="s">
        <v>913</v>
      </c>
      <c r="E539" s="31" t="s">
        <v>913</v>
      </c>
      <c r="F539" s="31" t="s">
        <v>913</v>
      </c>
      <c r="G539" s="31" t="s">
        <v>913</v>
      </c>
      <c r="H539" s="31" t="s">
        <v>606</v>
      </c>
      <c r="I539" s="31">
        <v>0.04</v>
      </c>
      <c r="J539" s="31" t="s">
        <v>913</v>
      </c>
      <c r="K539" s="31" t="s">
        <v>913</v>
      </c>
      <c r="L539" s="31" t="s">
        <v>913</v>
      </c>
      <c r="M539" s="31" t="s">
        <v>913</v>
      </c>
      <c r="N539" s="31" t="s">
        <v>880</v>
      </c>
    </row>
    <row r="540" spans="1:14">
      <c r="A540" s="31" t="s">
        <v>607</v>
      </c>
      <c r="B540" s="31" t="s">
        <v>913</v>
      </c>
      <c r="C540" s="31" t="s">
        <v>913</v>
      </c>
      <c r="D540" s="31">
        <v>1.05</v>
      </c>
      <c r="E540" s="31" t="s">
        <v>913</v>
      </c>
      <c r="F540" s="31" t="s">
        <v>913</v>
      </c>
      <c r="G540" s="31" t="s">
        <v>913</v>
      </c>
      <c r="H540" s="31" t="s">
        <v>607</v>
      </c>
      <c r="I540" s="31" t="s">
        <v>913</v>
      </c>
      <c r="J540" s="31" t="s">
        <v>913</v>
      </c>
      <c r="K540" s="31">
        <v>0.13500000000000001</v>
      </c>
      <c r="L540" s="31" t="s">
        <v>913</v>
      </c>
      <c r="M540" s="31" t="s">
        <v>913</v>
      </c>
      <c r="N540" s="31" t="s">
        <v>880</v>
      </c>
    </row>
    <row r="541" spans="1:14">
      <c r="A541" s="31" t="s">
        <v>608</v>
      </c>
      <c r="B541" s="31" t="s">
        <v>913</v>
      </c>
      <c r="C541" s="31" t="s">
        <v>913</v>
      </c>
      <c r="D541" s="31">
        <v>0.7</v>
      </c>
      <c r="E541" s="31" t="s">
        <v>913</v>
      </c>
      <c r="F541" s="31" t="s">
        <v>913</v>
      </c>
      <c r="G541" s="31" t="s">
        <v>913</v>
      </c>
      <c r="H541" s="31" t="s">
        <v>608</v>
      </c>
      <c r="I541" s="31" t="s">
        <v>913</v>
      </c>
      <c r="J541" s="31" t="s">
        <v>913</v>
      </c>
      <c r="K541" s="31">
        <v>0.09</v>
      </c>
      <c r="L541" s="31" t="s">
        <v>913</v>
      </c>
      <c r="M541" s="31" t="s">
        <v>913</v>
      </c>
      <c r="N541" s="31" t="s">
        <v>880</v>
      </c>
    </row>
    <row r="542" spans="1:14">
      <c r="A542" s="31" t="s">
        <v>609</v>
      </c>
      <c r="B542" s="31" t="s">
        <v>913</v>
      </c>
      <c r="C542" s="31" t="s">
        <v>913</v>
      </c>
      <c r="D542" s="31">
        <v>0.35</v>
      </c>
      <c r="E542" s="31" t="s">
        <v>913</v>
      </c>
      <c r="F542" s="31" t="s">
        <v>913</v>
      </c>
      <c r="G542" s="31" t="s">
        <v>913</v>
      </c>
      <c r="H542" s="31" t="s">
        <v>609</v>
      </c>
      <c r="I542" s="31" t="s">
        <v>913</v>
      </c>
      <c r="J542" s="31" t="s">
        <v>913</v>
      </c>
      <c r="K542" s="31">
        <v>4.4999999999999998E-2</v>
      </c>
      <c r="L542" s="31" t="s">
        <v>913</v>
      </c>
      <c r="M542" s="31" t="s">
        <v>913</v>
      </c>
      <c r="N542" s="31" t="s">
        <v>880</v>
      </c>
    </row>
    <row r="543" spans="1:14">
      <c r="A543" s="31" t="s">
        <v>610</v>
      </c>
      <c r="B543" s="31" t="s">
        <v>913</v>
      </c>
      <c r="C543" s="31" t="s">
        <v>913</v>
      </c>
      <c r="D543" s="31" t="s">
        <v>913</v>
      </c>
      <c r="E543" s="31">
        <v>1.05</v>
      </c>
      <c r="F543" s="31" t="s">
        <v>913</v>
      </c>
      <c r="G543" s="31" t="s">
        <v>913</v>
      </c>
      <c r="H543" s="31" t="s">
        <v>610</v>
      </c>
      <c r="I543" s="31" t="s">
        <v>913</v>
      </c>
      <c r="J543" s="31" t="s">
        <v>913</v>
      </c>
      <c r="K543" s="31" t="s">
        <v>913</v>
      </c>
      <c r="L543" s="31">
        <v>0.13500000000000001</v>
      </c>
      <c r="M543" s="31" t="s">
        <v>913</v>
      </c>
      <c r="N543" s="31" t="s">
        <v>880</v>
      </c>
    </row>
    <row r="544" spans="1:14">
      <c r="A544" s="31" t="s">
        <v>611</v>
      </c>
      <c r="B544" s="31" t="s">
        <v>913</v>
      </c>
      <c r="C544" s="31" t="s">
        <v>913</v>
      </c>
      <c r="D544" s="31" t="s">
        <v>913</v>
      </c>
      <c r="E544" s="31">
        <v>0.7</v>
      </c>
      <c r="F544" s="31" t="s">
        <v>913</v>
      </c>
      <c r="G544" s="31" t="s">
        <v>913</v>
      </c>
      <c r="H544" s="31" t="s">
        <v>611</v>
      </c>
      <c r="I544" s="31" t="s">
        <v>913</v>
      </c>
      <c r="J544" s="31" t="s">
        <v>913</v>
      </c>
      <c r="K544" s="31" t="s">
        <v>913</v>
      </c>
      <c r="L544" s="31">
        <v>0.09</v>
      </c>
      <c r="M544" s="31" t="s">
        <v>913</v>
      </c>
      <c r="N544" s="31" t="s">
        <v>880</v>
      </c>
    </row>
    <row r="545" spans="1:14">
      <c r="A545" s="31" t="s">
        <v>612</v>
      </c>
      <c r="B545" s="31" t="s">
        <v>913</v>
      </c>
      <c r="C545" s="31" t="s">
        <v>913</v>
      </c>
      <c r="D545" s="31" t="s">
        <v>913</v>
      </c>
      <c r="E545" s="31">
        <v>0.35</v>
      </c>
      <c r="F545" s="31" t="s">
        <v>913</v>
      </c>
      <c r="G545" s="31" t="s">
        <v>913</v>
      </c>
      <c r="H545" s="31" t="s">
        <v>612</v>
      </c>
      <c r="I545" s="31" t="s">
        <v>913</v>
      </c>
      <c r="J545" s="31" t="s">
        <v>913</v>
      </c>
      <c r="K545" s="31" t="s">
        <v>913</v>
      </c>
      <c r="L545" s="31">
        <v>4.4999999999999998E-2</v>
      </c>
      <c r="M545" s="31" t="s">
        <v>913</v>
      </c>
      <c r="N545" s="31" t="s">
        <v>880</v>
      </c>
    </row>
    <row r="546" spans="1:14">
      <c r="A546" s="31" t="s">
        <v>613</v>
      </c>
      <c r="B546" s="31">
        <v>0.6</v>
      </c>
      <c r="C546" s="31" t="s">
        <v>913</v>
      </c>
      <c r="D546" s="31" t="s">
        <v>913</v>
      </c>
      <c r="E546" s="31" t="s">
        <v>913</v>
      </c>
      <c r="F546" s="31" t="s">
        <v>913</v>
      </c>
      <c r="G546" s="31" t="s">
        <v>913</v>
      </c>
      <c r="H546" s="31" t="s">
        <v>613</v>
      </c>
      <c r="I546" s="31">
        <v>0.12</v>
      </c>
      <c r="J546" s="31" t="s">
        <v>913</v>
      </c>
      <c r="K546" s="31" t="s">
        <v>913</v>
      </c>
      <c r="L546" s="31" t="s">
        <v>913</v>
      </c>
      <c r="M546" s="31" t="s">
        <v>913</v>
      </c>
      <c r="N546" s="31" t="s">
        <v>880</v>
      </c>
    </row>
    <row r="547" spans="1:14">
      <c r="A547" s="31" t="s">
        <v>614</v>
      </c>
      <c r="B547" s="31">
        <v>0.4</v>
      </c>
      <c r="C547" s="31" t="s">
        <v>913</v>
      </c>
      <c r="D547" s="31" t="s">
        <v>913</v>
      </c>
      <c r="E547" s="31" t="s">
        <v>913</v>
      </c>
      <c r="F547" s="31" t="s">
        <v>913</v>
      </c>
      <c r="G547" s="31" t="s">
        <v>913</v>
      </c>
      <c r="H547" s="31" t="s">
        <v>614</v>
      </c>
      <c r="I547" s="31">
        <v>0.08</v>
      </c>
      <c r="J547" s="31" t="s">
        <v>913</v>
      </c>
      <c r="K547" s="31" t="s">
        <v>913</v>
      </c>
      <c r="L547" s="31" t="s">
        <v>913</v>
      </c>
      <c r="M547" s="31" t="s">
        <v>913</v>
      </c>
      <c r="N547" s="31" t="s">
        <v>880</v>
      </c>
    </row>
    <row r="548" spans="1:14">
      <c r="A548" s="31" t="s">
        <v>615</v>
      </c>
      <c r="B548" s="31">
        <v>0.2</v>
      </c>
      <c r="C548" s="31" t="s">
        <v>913</v>
      </c>
      <c r="D548" s="31" t="s">
        <v>913</v>
      </c>
      <c r="E548" s="31" t="s">
        <v>913</v>
      </c>
      <c r="F548" s="31" t="s">
        <v>913</v>
      </c>
      <c r="G548" s="31" t="s">
        <v>913</v>
      </c>
      <c r="H548" s="31" t="s">
        <v>615</v>
      </c>
      <c r="I548" s="31">
        <v>0.04</v>
      </c>
      <c r="J548" s="31" t="s">
        <v>913</v>
      </c>
      <c r="K548" s="31" t="s">
        <v>913</v>
      </c>
      <c r="L548" s="31" t="s">
        <v>913</v>
      </c>
      <c r="M548" s="31" t="s">
        <v>913</v>
      </c>
      <c r="N548" s="31" t="s">
        <v>880</v>
      </c>
    </row>
    <row r="549" spans="1:14">
      <c r="A549" s="31" t="s">
        <v>616</v>
      </c>
      <c r="B549" s="31" t="s">
        <v>913</v>
      </c>
      <c r="C549" s="31" t="s">
        <v>913</v>
      </c>
      <c r="D549" s="31">
        <v>1.05</v>
      </c>
      <c r="E549" s="31" t="s">
        <v>913</v>
      </c>
      <c r="F549" s="31" t="s">
        <v>913</v>
      </c>
      <c r="G549" s="31" t="s">
        <v>913</v>
      </c>
      <c r="H549" s="31" t="s">
        <v>616</v>
      </c>
      <c r="I549" s="31" t="s">
        <v>913</v>
      </c>
      <c r="J549" s="31" t="s">
        <v>913</v>
      </c>
      <c r="K549" s="31">
        <v>0.13500000000000001</v>
      </c>
      <c r="L549" s="31" t="s">
        <v>913</v>
      </c>
      <c r="M549" s="31" t="s">
        <v>913</v>
      </c>
      <c r="N549" s="31" t="s">
        <v>880</v>
      </c>
    </row>
    <row r="550" spans="1:14">
      <c r="A550" s="31" t="s">
        <v>617</v>
      </c>
      <c r="B550" s="31" t="s">
        <v>913</v>
      </c>
      <c r="C550" s="31" t="s">
        <v>913</v>
      </c>
      <c r="D550" s="31">
        <v>0.7</v>
      </c>
      <c r="E550" s="31" t="s">
        <v>913</v>
      </c>
      <c r="F550" s="31" t="s">
        <v>913</v>
      </c>
      <c r="G550" s="31" t="s">
        <v>913</v>
      </c>
      <c r="H550" s="31" t="s">
        <v>617</v>
      </c>
      <c r="I550" s="31" t="s">
        <v>913</v>
      </c>
      <c r="J550" s="31" t="s">
        <v>913</v>
      </c>
      <c r="K550" s="31">
        <v>0.09</v>
      </c>
      <c r="L550" s="31" t="s">
        <v>913</v>
      </c>
      <c r="M550" s="31" t="s">
        <v>913</v>
      </c>
      <c r="N550" s="31" t="s">
        <v>880</v>
      </c>
    </row>
    <row r="551" spans="1:14">
      <c r="A551" s="31" t="s">
        <v>618</v>
      </c>
      <c r="B551" s="31" t="s">
        <v>913</v>
      </c>
      <c r="C551" s="31" t="s">
        <v>913</v>
      </c>
      <c r="D551" s="31">
        <v>0.35</v>
      </c>
      <c r="E551" s="31" t="s">
        <v>913</v>
      </c>
      <c r="F551" s="31" t="s">
        <v>913</v>
      </c>
      <c r="G551" s="31" t="s">
        <v>913</v>
      </c>
      <c r="H551" s="31" t="s">
        <v>618</v>
      </c>
      <c r="I551" s="31" t="s">
        <v>913</v>
      </c>
      <c r="J551" s="31" t="s">
        <v>913</v>
      </c>
      <c r="K551" s="31">
        <v>4.4999999999999998E-2</v>
      </c>
      <c r="L551" s="31" t="s">
        <v>913</v>
      </c>
      <c r="M551" s="31" t="s">
        <v>913</v>
      </c>
      <c r="N551" s="31" t="s">
        <v>880</v>
      </c>
    </row>
    <row r="552" spans="1:14">
      <c r="A552" s="31" t="s">
        <v>619</v>
      </c>
      <c r="B552" s="31" t="s">
        <v>913</v>
      </c>
      <c r="C552" s="31" t="s">
        <v>913</v>
      </c>
      <c r="D552" s="31" t="s">
        <v>913</v>
      </c>
      <c r="E552" s="31" t="s">
        <v>913</v>
      </c>
      <c r="F552" s="31">
        <v>0.52500000000000002</v>
      </c>
      <c r="G552" s="31" t="s">
        <v>913</v>
      </c>
      <c r="H552" s="31" t="s">
        <v>619</v>
      </c>
      <c r="I552" s="31" t="s">
        <v>913</v>
      </c>
      <c r="J552" s="31" t="s">
        <v>913</v>
      </c>
      <c r="K552" s="31" t="s">
        <v>913</v>
      </c>
      <c r="L552" s="31" t="s">
        <v>913</v>
      </c>
      <c r="M552" s="31">
        <v>3.4500000000000003E-2</v>
      </c>
      <c r="N552" s="31" t="s">
        <v>880</v>
      </c>
    </row>
    <row r="553" spans="1:14">
      <c r="A553" s="31" t="s">
        <v>620</v>
      </c>
      <c r="B553" s="31" t="s">
        <v>913</v>
      </c>
      <c r="C553" s="31" t="s">
        <v>913</v>
      </c>
      <c r="D553" s="31" t="s">
        <v>913</v>
      </c>
      <c r="E553" s="31" t="s">
        <v>913</v>
      </c>
      <c r="F553" s="31">
        <v>0.35</v>
      </c>
      <c r="G553" s="31" t="s">
        <v>913</v>
      </c>
      <c r="H553" s="31" t="s">
        <v>620</v>
      </c>
      <c r="I553" s="31" t="s">
        <v>913</v>
      </c>
      <c r="J553" s="31" t="s">
        <v>913</v>
      </c>
      <c r="K553" s="31" t="s">
        <v>913</v>
      </c>
      <c r="L553" s="31" t="s">
        <v>913</v>
      </c>
      <c r="M553" s="31">
        <v>2.3E-2</v>
      </c>
      <c r="N553" s="31" t="s">
        <v>880</v>
      </c>
    </row>
    <row r="554" spans="1:14">
      <c r="A554" s="31" t="s">
        <v>621</v>
      </c>
      <c r="B554" s="31" t="s">
        <v>913</v>
      </c>
      <c r="C554" s="31" t="s">
        <v>913</v>
      </c>
      <c r="D554" s="31" t="s">
        <v>913</v>
      </c>
      <c r="E554" s="31" t="s">
        <v>913</v>
      </c>
      <c r="F554" s="31">
        <v>0.17499999999999999</v>
      </c>
      <c r="G554" s="31" t="s">
        <v>913</v>
      </c>
      <c r="H554" s="31" t="s">
        <v>621</v>
      </c>
      <c r="I554" s="31" t="s">
        <v>913</v>
      </c>
      <c r="J554" s="31" t="s">
        <v>913</v>
      </c>
      <c r="K554" s="31" t="s">
        <v>913</v>
      </c>
      <c r="L554" s="31" t="s">
        <v>913</v>
      </c>
      <c r="M554" s="31">
        <v>1.15E-2</v>
      </c>
      <c r="N554" s="31" t="s">
        <v>880</v>
      </c>
    </row>
    <row r="555" spans="1:14">
      <c r="A555" s="31" t="s">
        <v>622</v>
      </c>
      <c r="B555" s="31" t="s">
        <v>913</v>
      </c>
      <c r="C555" s="31" t="s">
        <v>913</v>
      </c>
      <c r="D555" s="31" t="s">
        <v>913</v>
      </c>
      <c r="E555" s="31" t="s">
        <v>913</v>
      </c>
      <c r="F555" s="31">
        <v>0.52500000000000002</v>
      </c>
      <c r="G555" s="31" t="s">
        <v>913</v>
      </c>
      <c r="H555" s="31" t="s">
        <v>622</v>
      </c>
      <c r="I555" s="31" t="s">
        <v>913</v>
      </c>
      <c r="J555" s="31" t="s">
        <v>913</v>
      </c>
      <c r="K555" s="31" t="s">
        <v>913</v>
      </c>
      <c r="L555" s="31" t="s">
        <v>913</v>
      </c>
      <c r="M555" s="31">
        <v>3.4500000000000003E-2</v>
      </c>
      <c r="N555" s="31" t="s">
        <v>880</v>
      </c>
    </row>
    <row r="556" spans="1:14">
      <c r="A556" s="31" t="s">
        <v>623</v>
      </c>
      <c r="B556" s="31" t="s">
        <v>913</v>
      </c>
      <c r="C556" s="31" t="s">
        <v>913</v>
      </c>
      <c r="D556" s="31" t="s">
        <v>913</v>
      </c>
      <c r="E556" s="31" t="s">
        <v>913</v>
      </c>
      <c r="F556" s="31">
        <v>0.35</v>
      </c>
      <c r="G556" s="31" t="s">
        <v>913</v>
      </c>
      <c r="H556" s="31" t="s">
        <v>623</v>
      </c>
      <c r="I556" s="31" t="s">
        <v>913</v>
      </c>
      <c r="J556" s="31" t="s">
        <v>913</v>
      </c>
      <c r="K556" s="31" t="s">
        <v>913</v>
      </c>
      <c r="L556" s="31" t="s">
        <v>913</v>
      </c>
      <c r="M556" s="31">
        <v>2.3E-2</v>
      </c>
      <c r="N556" s="31" t="s">
        <v>880</v>
      </c>
    </row>
    <row r="557" spans="1:14">
      <c r="A557" s="31" t="s">
        <v>624</v>
      </c>
      <c r="B557" s="31" t="s">
        <v>913</v>
      </c>
      <c r="C557" s="31" t="s">
        <v>913</v>
      </c>
      <c r="D557" s="31" t="s">
        <v>913</v>
      </c>
      <c r="E557" s="31" t="s">
        <v>913</v>
      </c>
      <c r="F557" s="31">
        <v>0.17499999999999999</v>
      </c>
      <c r="G557" s="31" t="s">
        <v>913</v>
      </c>
      <c r="H557" s="31" t="s">
        <v>624</v>
      </c>
      <c r="I557" s="31" t="s">
        <v>913</v>
      </c>
      <c r="J557" s="31" t="s">
        <v>913</v>
      </c>
      <c r="K557" s="31" t="s">
        <v>913</v>
      </c>
      <c r="L557" s="31" t="s">
        <v>913</v>
      </c>
      <c r="M557" s="31">
        <v>1.15E-2</v>
      </c>
      <c r="N557" s="31" t="s">
        <v>880</v>
      </c>
    </row>
    <row r="558" spans="1:14">
      <c r="A558" s="31" t="s">
        <v>888</v>
      </c>
      <c r="B558" s="31">
        <v>0.5</v>
      </c>
      <c r="C558" s="31" t="s">
        <v>913</v>
      </c>
      <c r="D558" s="31" t="s">
        <v>913</v>
      </c>
      <c r="E558" s="31" t="s">
        <v>913</v>
      </c>
      <c r="F558" s="31" t="s">
        <v>913</v>
      </c>
      <c r="G558" s="31" t="s">
        <v>913</v>
      </c>
      <c r="H558" s="31" t="s">
        <v>888</v>
      </c>
      <c r="I558" s="31">
        <v>0.2</v>
      </c>
      <c r="J558" s="31" t="s">
        <v>913</v>
      </c>
      <c r="K558" s="31" t="s">
        <v>913</v>
      </c>
      <c r="L558" s="31" t="s">
        <v>913</v>
      </c>
      <c r="M558" s="31" t="s">
        <v>913</v>
      </c>
      <c r="N558" s="31" t="s">
        <v>878</v>
      </c>
    </row>
    <row r="559" spans="1:14">
      <c r="A559" s="31" t="s">
        <v>625</v>
      </c>
      <c r="B559" s="31">
        <v>0.12</v>
      </c>
      <c r="C559" s="31">
        <v>0.12</v>
      </c>
      <c r="D559" s="31" t="s">
        <v>913</v>
      </c>
      <c r="E559" s="31" t="s">
        <v>913</v>
      </c>
      <c r="F559" s="31" t="s">
        <v>913</v>
      </c>
      <c r="G559" s="31" t="s">
        <v>913</v>
      </c>
      <c r="H559" s="31" t="s">
        <v>625</v>
      </c>
      <c r="I559" s="31">
        <v>0</v>
      </c>
      <c r="J559" s="31">
        <v>0</v>
      </c>
      <c r="K559" s="31" t="s">
        <v>913</v>
      </c>
      <c r="L559" s="31" t="s">
        <v>913</v>
      </c>
      <c r="M559" s="31" t="s">
        <v>913</v>
      </c>
      <c r="N559" s="31" t="s">
        <v>880</v>
      </c>
    </row>
    <row r="560" spans="1:14">
      <c r="A560" s="31" t="s">
        <v>626</v>
      </c>
      <c r="B560" s="31" t="s">
        <v>913</v>
      </c>
      <c r="C560" s="31">
        <v>0.12</v>
      </c>
      <c r="D560" s="31">
        <v>0.19500000000000001</v>
      </c>
      <c r="E560" s="31" t="s">
        <v>913</v>
      </c>
      <c r="F560" s="31" t="s">
        <v>913</v>
      </c>
      <c r="G560" s="31" t="s">
        <v>913</v>
      </c>
      <c r="H560" s="31" t="s">
        <v>626</v>
      </c>
      <c r="I560" s="31" t="s">
        <v>913</v>
      </c>
      <c r="J560" s="31">
        <v>0</v>
      </c>
      <c r="K560" s="31">
        <v>0</v>
      </c>
      <c r="L560" s="31" t="s">
        <v>913</v>
      </c>
      <c r="M560" s="31" t="s">
        <v>913</v>
      </c>
      <c r="N560" s="31" t="s">
        <v>880</v>
      </c>
    </row>
    <row r="561" spans="1:14">
      <c r="A561" s="31" t="s">
        <v>627</v>
      </c>
      <c r="B561" s="31" t="s">
        <v>913</v>
      </c>
      <c r="C561" s="31" t="s">
        <v>913</v>
      </c>
      <c r="D561" s="31">
        <v>0.19500000000000001</v>
      </c>
      <c r="E561" s="31">
        <v>0.19500000000000001</v>
      </c>
      <c r="F561" s="31">
        <v>0.15</v>
      </c>
      <c r="G561" s="31" t="s">
        <v>913</v>
      </c>
      <c r="H561" s="31" t="s">
        <v>627</v>
      </c>
      <c r="I561" s="31" t="s">
        <v>913</v>
      </c>
      <c r="J561" s="31" t="s">
        <v>913</v>
      </c>
      <c r="K561" s="31">
        <v>0</v>
      </c>
      <c r="L561" s="31">
        <v>0</v>
      </c>
      <c r="M561" s="31">
        <v>0</v>
      </c>
      <c r="N561" s="31" t="s">
        <v>880</v>
      </c>
    </row>
    <row r="562" spans="1:14">
      <c r="A562" s="31" t="s">
        <v>628</v>
      </c>
      <c r="B562" s="31" t="s">
        <v>913</v>
      </c>
      <c r="C562" s="31" t="s">
        <v>913</v>
      </c>
      <c r="D562" s="31" t="s">
        <v>913</v>
      </c>
      <c r="E562" s="31" t="s">
        <v>913</v>
      </c>
      <c r="F562" s="31">
        <v>0.15</v>
      </c>
      <c r="G562" s="31" t="s">
        <v>913</v>
      </c>
      <c r="H562" s="31" t="s">
        <v>628</v>
      </c>
      <c r="I562" s="31" t="s">
        <v>913</v>
      </c>
      <c r="J562" s="31" t="s">
        <v>913</v>
      </c>
      <c r="K562" s="31" t="s">
        <v>913</v>
      </c>
      <c r="L562" s="31" t="s">
        <v>913</v>
      </c>
      <c r="M562" s="31">
        <v>0</v>
      </c>
      <c r="N562" s="31" t="s">
        <v>880</v>
      </c>
    </row>
    <row r="563" spans="1:14">
      <c r="A563" s="32" t="s">
        <v>629</v>
      </c>
      <c r="B563" s="32">
        <v>0.12</v>
      </c>
      <c r="C563" s="32">
        <v>0.12</v>
      </c>
      <c r="D563" s="32"/>
      <c r="E563" s="32"/>
      <c r="F563" s="32"/>
      <c r="G563" s="32"/>
      <c r="H563" s="32" t="s">
        <v>629</v>
      </c>
      <c r="I563" s="32">
        <v>0</v>
      </c>
      <c r="J563" s="32">
        <v>0</v>
      </c>
      <c r="K563" s="32"/>
      <c r="L563" s="32"/>
      <c r="M563" s="32"/>
      <c r="N563" s="32"/>
    </row>
    <row r="564" spans="1:14">
      <c r="A564" s="31" t="s">
        <v>630</v>
      </c>
      <c r="B564" s="31">
        <v>0.42</v>
      </c>
      <c r="C564" s="31" t="s">
        <v>913</v>
      </c>
      <c r="D564" s="31" t="s">
        <v>913</v>
      </c>
      <c r="E564" s="31" t="s">
        <v>913</v>
      </c>
      <c r="F564" s="31" t="s">
        <v>913</v>
      </c>
      <c r="G564" s="31" t="s">
        <v>913</v>
      </c>
      <c r="H564" s="31" t="s">
        <v>630</v>
      </c>
      <c r="I564" s="31">
        <v>7.8E-2</v>
      </c>
      <c r="J564" s="31" t="s">
        <v>913</v>
      </c>
      <c r="K564" s="31" t="s">
        <v>913</v>
      </c>
      <c r="L564" s="31" t="s">
        <v>913</v>
      </c>
      <c r="M564" s="31" t="s">
        <v>913</v>
      </c>
      <c r="N564" s="31" t="s">
        <v>880</v>
      </c>
    </row>
    <row r="565" spans="1:14">
      <c r="A565" s="31" t="s">
        <v>631</v>
      </c>
      <c r="B565" s="31">
        <v>0.42</v>
      </c>
      <c r="C565" s="31">
        <v>0.42</v>
      </c>
      <c r="D565" s="31" t="s">
        <v>913</v>
      </c>
      <c r="E565" s="31" t="s">
        <v>913</v>
      </c>
      <c r="F565" s="31" t="s">
        <v>913</v>
      </c>
      <c r="G565" s="31" t="s">
        <v>913</v>
      </c>
      <c r="H565" s="31" t="s">
        <v>631</v>
      </c>
      <c r="I565" s="31">
        <v>7.8E-2</v>
      </c>
      <c r="J565" s="31">
        <v>7.8E-2</v>
      </c>
      <c r="K565" s="31" t="s">
        <v>913</v>
      </c>
      <c r="L565" s="31" t="s">
        <v>913</v>
      </c>
      <c r="M565" s="31" t="s">
        <v>913</v>
      </c>
      <c r="N565" s="31" t="s">
        <v>880</v>
      </c>
    </row>
    <row r="566" spans="1:14">
      <c r="A566" s="31" t="s">
        <v>632</v>
      </c>
      <c r="B566" s="31" t="s">
        <v>913</v>
      </c>
      <c r="C566" s="31">
        <v>0.42</v>
      </c>
      <c r="D566" s="31">
        <v>0.73499999999999999</v>
      </c>
      <c r="E566" s="31" t="s">
        <v>913</v>
      </c>
      <c r="F566" s="31" t="s">
        <v>913</v>
      </c>
      <c r="G566" s="31" t="s">
        <v>913</v>
      </c>
      <c r="H566" s="31" t="s">
        <v>632</v>
      </c>
      <c r="I566" s="31" t="s">
        <v>913</v>
      </c>
      <c r="J566" s="31">
        <v>7.8E-2</v>
      </c>
      <c r="K566" s="31">
        <v>0.09</v>
      </c>
      <c r="L566" s="31" t="s">
        <v>913</v>
      </c>
      <c r="M566" s="31" t="s">
        <v>913</v>
      </c>
      <c r="N566" s="31" t="s">
        <v>880</v>
      </c>
    </row>
    <row r="567" spans="1:14">
      <c r="A567" s="31" t="s">
        <v>633</v>
      </c>
      <c r="B567" s="31" t="s">
        <v>913</v>
      </c>
      <c r="C567" s="31" t="s">
        <v>913</v>
      </c>
      <c r="D567" s="31">
        <v>0.73499999999999999</v>
      </c>
      <c r="E567" s="31">
        <v>0.73499999999999999</v>
      </c>
      <c r="F567" s="31" t="s">
        <v>913</v>
      </c>
      <c r="G567" s="31" t="s">
        <v>913</v>
      </c>
      <c r="H567" s="31" t="s">
        <v>633</v>
      </c>
      <c r="I567" s="31" t="s">
        <v>913</v>
      </c>
      <c r="J567" s="31" t="s">
        <v>913</v>
      </c>
      <c r="K567" s="31">
        <v>0.09</v>
      </c>
      <c r="L567" s="31">
        <v>0.09</v>
      </c>
      <c r="M567" s="31" t="s">
        <v>913</v>
      </c>
      <c r="N567" s="31" t="s">
        <v>880</v>
      </c>
    </row>
    <row r="568" spans="1:14">
      <c r="A568" s="31" t="s">
        <v>634</v>
      </c>
      <c r="B568" s="31" t="s">
        <v>913</v>
      </c>
      <c r="C568" s="31" t="s">
        <v>913</v>
      </c>
      <c r="D568" s="31" t="s">
        <v>913</v>
      </c>
      <c r="E568" s="31">
        <v>0.73499999999999999</v>
      </c>
      <c r="F568" s="31">
        <v>0.39</v>
      </c>
      <c r="G568" s="31" t="s">
        <v>913</v>
      </c>
      <c r="H568" s="31" t="s">
        <v>634</v>
      </c>
      <c r="I568" s="31" t="s">
        <v>913</v>
      </c>
      <c r="J568" s="31" t="s">
        <v>913</v>
      </c>
      <c r="K568" s="31" t="s">
        <v>913</v>
      </c>
      <c r="L568" s="31">
        <v>0.09</v>
      </c>
      <c r="M568" s="31">
        <v>2.5499999999999998E-2</v>
      </c>
      <c r="N568" s="31" t="s">
        <v>880</v>
      </c>
    </row>
    <row r="569" spans="1:14">
      <c r="A569" s="31" t="s">
        <v>635</v>
      </c>
      <c r="B569" s="31" t="s">
        <v>913</v>
      </c>
      <c r="C569" s="31" t="s">
        <v>913</v>
      </c>
      <c r="D569" s="31" t="s">
        <v>913</v>
      </c>
      <c r="E569" s="31" t="s">
        <v>913</v>
      </c>
      <c r="F569" s="31">
        <v>0.39</v>
      </c>
      <c r="G569" s="31" t="s">
        <v>913</v>
      </c>
      <c r="H569" s="31" t="s">
        <v>635</v>
      </c>
      <c r="I569" s="31" t="s">
        <v>913</v>
      </c>
      <c r="J569" s="31" t="s">
        <v>913</v>
      </c>
      <c r="K569" s="31" t="s">
        <v>913</v>
      </c>
      <c r="L569" s="31" t="s">
        <v>913</v>
      </c>
      <c r="M569" s="31">
        <v>2.5499999999999998E-2</v>
      </c>
      <c r="N569" s="31" t="s">
        <v>880</v>
      </c>
    </row>
    <row r="570" spans="1:14">
      <c r="A570" s="31" t="s">
        <v>636</v>
      </c>
      <c r="B570" s="31" t="s">
        <v>913</v>
      </c>
      <c r="C570" s="31" t="s">
        <v>913</v>
      </c>
      <c r="D570" s="31" t="s">
        <v>913</v>
      </c>
      <c r="E570" s="31" t="s">
        <v>913</v>
      </c>
      <c r="F570" s="31">
        <v>0.39</v>
      </c>
      <c r="G570" s="31" t="s">
        <v>913</v>
      </c>
      <c r="H570" s="31" t="s">
        <v>636</v>
      </c>
      <c r="I570" s="31" t="s">
        <v>913</v>
      </c>
      <c r="J570" s="31" t="s">
        <v>913</v>
      </c>
      <c r="K570" s="31" t="s">
        <v>913</v>
      </c>
      <c r="L570" s="31" t="s">
        <v>913</v>
      </c>
      <c r="M570" s="31">
        <v>2.5499999999999998E-2</v>
      </c>
      <c r="N570" s="31" t="s">
        <v>880</v>
      </c>
    </row>
    <row r="571" spans="1:14">
      <c r="A571" s="31" t="s">
        <v>889</v>
      </c>
      <c r="B571" s="31">
        <v>0.5</v>
      </c>
      <c r="C571" s="31" t="s">
        <v>913</v>
      </c>
      <c r="D571" s="31" t="s">
        <v>913</v>
      </c>
      <c r="E571" s="31" t="s">
        <v>913</v>
      </c>
      <c r="F571" s="31" t="s">
        <v>913</v>
      </c>
      <c r="G571" s="31" t="s">
        <v>913</v>
      </c>
      <c r="H571" s="31" t="s">
        <v>889</v>
      </c>
      <c r="I571" s="31">
        <v>0.2</v>
      </c>
      <c r="J571" s="31" t="s">
        <v>913</v>
      </c>
      <c r="K571" s="31" t="s">
        <v>913</v>
      </c>
      <c r="L571" s="31" t="s">
        <v>913</v>
      </c>
      <c r="M571" s="31" t="s">
        <v>913</v>
      </c>
      <c r="N571" s="31" t="s">
        <v>878</v>
      </c>
    </row>
    <row r="572" spans="1:14">
      <c r="A572" s="31" t="s">
        <v>637</v>
      </c>
      <c r="B572" s="31">
        <v>0.08</v>
      </c>
      <c r="C572" s="31">
        <v>0.08</v>
      </c>
      <c r="D572" s="31" t="s">
        <v>913</v>
      </c>
      <c r="E572" s="31" t="s">
        <v>913</v>
      </c>
      <c r="F572" s="31" t="s">
        <v>913</v>
      </c>
      <c r="G572" s="31" t="s">
        <v>913</v>
      </c>
      <c r="H572" s="31" t="s">
        <v>637</v>
      </c>
      <c r="I572" s="31">
        <v>0</v>
      </c>
      <c r="J572" s="31">
        <v>0</v>
      </c>
      <c r="K572" s="31" t="s">
        <v>913</v>
      </c>
      <c r="L572" s="31" t="s">
        <v>913</v>
      </c>
      <c r="M572" s="31" t="s">
        <v>913</v>
      </c>
      <c r="N572" s="31" t="s">
        <v>880</v>
      </c>
    </row>
    <row r="573" spans="1:14">
      <c r="A573" s="31" t="s">
        <v>638</v>
      </c>
      <c r="B573" s="31" t="s">
        <v>913</v>
      </c>
      <c r="C573" s="31">
        <v>0.08</v>
      </c>
      <c r="D573" s="31">
        <v>0.13</v>
      </c>
      <c r="E573" s="31" t="s">
        <v>913</v>
      </c>
      <c r="F573" s="31" t="s">
        <v>913</v>
      </c>
      <c r="G573" s="31" t="s">
        <v>913</v>
      </c>
      <c r="H573" s="31" t="s">
        <v>638</v>
      </c>
      <c r="I573" s="31" t="s">
        <v>913</v>
      </c>
      <c r="J573" s="31">
        <v>0</v>
      </c>
      <c r="K573" s="31">
        <v>0</v>
      </c>
      <c r="L573" s="31" t="s">
        <v>913</v>
      </c>
      <c r="M573" s="31" t="s">
        <v>913</v>
      </c>
      <c r="N573" s="31" t="s">
        <v>880</v>
      </c>
    </row>
    <row r="574" spans="1:14">
      <c r="A574" s="31" t="s">
        <v>639</v>
      </c>
      <c r="B574" s="31" t="s">
        <v>913</v>
      </c>
      <c r="C574" s="31" t="s">
        <v>913</v>
      </c>
      <c r="D574" s="31">
        <v>0.13</v>
      </c>
      <c r="E574" s="31">
        <v>0.13</v>
      </c>
      <c r="F574" s="31">
        <v>0.1</v>
      </c>
      <c r="G574" s="31" t="s">
        <v>913</v>
      </c>
      <c r="H574" s="31" t="s">
        <v>639</v>
      </c>
      <c r="I574" s="31" t="s">
        <v>913</v>
      </c>
      <c r="J574" s="31" t="s">
        <v>913</v>
      </c>
      <c r="K574" s="31">
        <v>0</v>
      </c>
      <c r="L574" s="31">
        <v>0</v>
      </c>
      <c r="M574" s="31">
        <v>0</v>
      </c>
      <c r="N574" s="31" t="s">
        <v>880</v>
      </c>
    </row>
    <row r="575" spans="1:14">
      <c r="A575" s="31" t="s">
        <v>640</v>
      </c>
      <c r="B575" s="31" t="s">
        <v>913</v>
      </c>
      <c r="C575" s="31" t="s">
        <v>913</v>
      </c>
      <c r="D575" s="31" t="s">
        <v>913</v>
      </c>
      <c r="E575" s="31" t="s">
        <v>913</v>
      </c>
      <c r="F575" s="31">
        <v>0.1</v>
      </c>
      <c r="G575" s="31" t="s">
        <v>913</v>
      </c>
      <c r="H575" s="31" t="s">
        <v>640</v>
      </c>
      <c r="I575" s="31" t="s">
        <v>913</v>
      </c>
      <c r="J575" s="31" t="s">
        <v>913</v>
      </c>
      <c r="K575" s="31" t="s">
        <v>913</v>
      </c>
      <c r="L575" s="31" t="s">
        <v>913</v>
      </c>
      <c r="M575" s="31">
        <v>0</v>
      </c>
      <c r="N575" s="31" t="s">
        <v>880</v>
      </c>
    </row>
    <row r="576" spans="1:14">
      <c r="A576" s="32" t="s">
        <v>641</v>
      </c>
      <c r="B576" s="32">
        <v>0.08</v>
      </c>
      <c r="C576" s="32">
        <v>0.08</v>
      </c>
      <c r="D576" s="32"/>
      <c r="E576" s="32"/>
      <c r="F576" s="32"/>
      <c r="G576" s="32"/>
      <c r="H576" s="32" t="s">
        <v>641</v>
      </c>
      <c r="I576" s="32">
        <v>0</v>
      </c>
      <c r="J576" s="32">
        <v>0</v>
      </c>
      <c r="K576" s="32"/>
      <c r="L576" s="32"/>
      <c r="M576" s="32"/>
      <c r="N576" s="32"/>
    </row>
    <row r="577" spans="1:14">
      <c r="A577" s="31" t="s">
        <v>642</v>
      </c>
      <c r="B577" s="31">
        <v>0.28000000000000003</v>
      </c>
      <c r="C577" s="31" t="s">
        <v>913</v>
      </c>
      <c r="D577" s="31" t="s">
        <v>913</v>
      </c>
      <c r="E577" s="31" t="s">
        <v>913</v>
      </c>
      <c r="F577" s="31" t="s">
        <v>913</v>
      </c>
      <c r="G577" s="31" t="s">
        <v>913</v>
      </c>
      <c r="H577" s="31" t="s">
        <v>642</v>
      </c>
      <c r="I577" s="31">
        <v>5.1999999999999998E-2</v>
      </c>
      <c r="J577" s="31" t="s">
        <v>913</v>
      </c>
      <c r="K577" s="31" t="s">
        <v>913</v>
      </c>
      <c r="L577" s="31" t="s">
        <v>913</v>
      </c>
      <c r="M577" s="31" t="s">
        <v>913</v>
      </c>
      <c r="N577" s="31" t="s">
        <v>880</v>
      </c>
    </row>
    <row r="578" spans="1:14">
      <c r="A578" s="31" t="s">
        <v>643</v>
      </c>
      <c r="B578" s="31">
        <v>0.28000000000000003</v>
      </c>
      <c r="C578" s="31" t="s">
        <v>913</v>
      </c>
      <c r="D578" s="31" t="s">
        <v>913</v>
      </c>
      <c r="E578" s="31" t="s">
        <v>913</v>
      </c>
      <c r="F578" s="31" t="s">
        <v>913</v>
      </c>
      <c r="G578" s="31" t="s">
        <v>913</v>
      </c>
      <c r="H578" s="31" t="s">
        <v>643</v>
      </c>
      <c r="I578" s="31">
        <v>5.1999999999999998E-2</v>
      </c>
      <c r="J578" s="31" t="s">
        <v>913</v>
      </c>
      <c r="K578" s="31" t="s">
        <v>913</v>
      </c>
      <c r="L578" s="31" t="s">
        <v>913</v>
      </c>
      <c r="M578" s="31" t="s">
        <v>913</v>
      </c>
      <c r="N578" s="31" t="s">
        <v>880</v>
      </c>
    </row>
    <row r="579" spans="1:14">
      <c r="A579" s="31" t="s">
        <v>644</v>
      </c>
      <c r="B579" s="31" t="s">
        <v>913</v>
      </c>
      <c r="C579" s="31">
        <v>0.28000000000000003</v>
      </c>
      <c r="D579" s="31" t="s">
        <v>913</v>
      </c>
      <c r="E579" s="31" t="s">
        <v>913</v>
      </c>
      <c r="F579" s="31" t="s">
        <v>913</v>
      </c>
      <c r="G579" s="31" t="s">
        <v>913</v>
      </c>
      <c r="H579" s="31" t="s">
        <v>644</v>
      </c>
      <c r="I579" s="31" t="s">
        <v>913</v>
      </c>
      <c r="J579" s="31">
        <v>5.1999999999999998E-2</v>
      </c>
      <c r="K579" s="31" t="s">
        <v>913</v>
      </c>
      <c r="L579" s="31" t="s">
        <v>913</v>
      </c>
      <c r="M579" s="31" t="s">
        <v>913</v>
      </c>
      <c r="N579" s="31" t="s">
        <v>880</v>
      </c>
    </row>
    <row r="580" spans="1:14">
      <c r="A580" s="31" t="s">
        <v>645</v>
      </c>
      <c r="B580" s="31" t="s">
        <v>913</v>
      </c>
      <c r="C580" s="31" t="s">
        <v>913</v>
      </c>
      <c r="D580" s="31">
        <v>0.49</v>
      </c>
      <c r="E580" s="31">
        <v>0.49</v>
      </c>
      <c r="F580" s="31" t="s">
        <v>913</v>
      </c>
      <c r="G580" s="31" t="s">
        <v>913</v>
      </c>
      <c r="H580" s="31" t="s">
        <v>645</v>
      </c>
      <c r="I580" s="31" t="s">
        <v>913</v>
      </c>
      <c r="J580" s="31" t="s">
        <v>913</v>
      </c>
      <c r="K580" s="31">
        <v>0.06</v>
      </c>
      <c r="L580" s="31">
        <v>0.06</v>
      </c>
      <c r="M580" s="31" t="s">
        <v>913</v>
      </c>
      <c r="N580" s="31" t="s">
        <v>880</v>
      </c>
    </row>
    <row r="581" spans="1:14">
      <c r="A581" s="31" t="s">
        <v>646</v>
      </c>
      <c r="B581" s="31" t="s">
        <v>913</v>
      </c>
      <c r="C581" s="31" t="s">
        <v>913</v>
      </c>
      <c r="D581" s="31" t="s">
        <v>913</v>
      </c>
      <c r="E581" s="31">
        <v>0.49</v>
      </c>
      <c r="F581" s="31">
        <v>0.26</v>
      </c>
      <c r="G581" s="31" t="s">
        <v>913</v>
      </c>
      <c r="H581" s="31" t="s">
        <v>646</v>
      </c>
      <c r="I581" s="31" t="s">
        <v>913</v>
      </c>
      <c r="J581" s="31" t="s">
        <v>913</v>
      </c>
      <c r="K581" s="31" t="s">
        <v>913</v>
      </c>
      <c r="L581" s="31">
        <v>0.06</v>
      </c>
      <c r="M581" s="31">
        <v>1.7000000000000001E-2</v>
      </c>
      <c r="N581" s="31" t="s">
        <v>880</v>
      </c>
    </row>
    <row r="582" spans="1:14">
      <c r="A582" s="31" t="s">
        <v>647</v>
      </c>
      <c r="B582" s="31" t="s">
        <v>913</v>
      </c>
      <c r="C582" s="31" t="s">
        <v>913</v>
      </c>
      <c r="D582" s="31" t="s">
        <v>913</v>
      </c>
      <c r="E582" s="31" t="s">
        <v>913</v>
      </c>
      <c r="F582" s="31">
        <v>0.26</v>
      </c>
      <c r="G582" s="31" t="s">
        <v>913</v>
      </c>
      <c r="H582" s="31" t="s">
        <v>647</v>
      </c>
      <c r="I582" s="31" t="s">
        <v>913</v>
      </c>
      <c r="J582" s="31" t="s">
        <v>913</v>
      </c>
      <c r="K582" s="31" t="s">
        <v>913</v>
      </c>
      <c r="L582" s="31" t="s">
        <v>913</v>
      </c>
      <c r="M582" s="31">
        <v>1.7000000000000001E-2</v>
      </c>
      <c r="N582" s="31" t="s">
        <v>880</v>
      </c>
    </row>
    <row r="583" spans="1:14">
      <c r="A583" s="31" t="s">
        <v>648</v>
      </c>
      <c r="B583" s="31" t="s">
        <v>913</v>
      </c>
      <c r="C583" s="31" t="s">
        <v>913</v>
      </c>
      <c r="D583" s="31" t="s">
        <v>913</v>
      </c>
      <c r="E583" s="31" t="s">
        <v>913</v>
      </c>
      <c r="F583" s="31">
        <v>0.26</v>
      </c>
      <c r="G583" s="31" t="s">
        <v>913</v>
      </c>
      <c r="H583" s="31" t="s">
        <v>648</v>
      </c>
      <c r="I583" s="31" t="s">
        <v>913</v>
      </c>
      <c r="J583" s="31" t="s">
        <v>913</v>
      </c>
      <c r="K583" s="31" t="s">
        <v>913</v>
      </c>
      <c r="L583" s="31" t="s">
        <v>913</v>
      </c>
      <c r="M583" s="31">
        <v>1.7000000000000001E-2</v>
      </c>
      <c r="N583" s="31" t="s">
        <v>880</v>
      </c>
    </row>
    <row r="584" spans="1:14">
      <c r="A584" s="31" t="s">
        <v>649</v>
      </c>
      <c r="B584" s="31" t="s">
        <v>913</v>
      </c>
      <c r="C584" s="31" t="s">
        <v>913</v>
      </c>
      <c r="D584" s="31" t="s">
        <v>913</v>
      </c>
      <c r="E584" s="31">
        <v>0.49</v>
      </c>
      <c r="F584" s="31">
        <v>0.4</v>
      </c>
      <c r="G584" s="31" t="s">
        <v>913</v>
      </c>
      <c r="H584" s="31" t="s">
        <v>649</v>
      </c>
      <c r="I584" s="31" t="s">
        <v>913</v>
      </c>
      <c r="J584" s="31" t="s">
        <v>913</v>
      </c>
      <c r="K584" s="31" t="s">
        <v>913</v>
      </c>
      <c r="L584" s="31">
        <v>0</v>
      </c>
      <c r="M584" s="31">
        <v>0</v>
      </c>
      <c r="N584" s="31" t="s">
        <v>741</v>
      </c>
    </row>
    <row r="585" spans="1:14">
      <c r="A585" s="31" t="s">
        <v>650</v>
      </c>
      <c r="B585" s="31">
        <v>0.04</v>
      </c>
      <c r="C585" s="31" t="s">
        <v>913</v>
      </c>
      <c r="D585" s="31" t="s">
        <v>913</v>
      </c>
      <c r="E585" s="31" t="s">
        <v>913</v>
      </c>
      <c r="F585" s="31" t="s">
        <v>913</v>
      </c>
      <c r="G585" s="31" t="s">
        <v>913</v>
      </c>
      <c r="H585" s="31" t="s">
        <v>650</v>
      </c>
      <c r="I585" s="31">
        <v>0</v>
      </c>
      <c r="J585" s="31" t="s">
        <v>913</v>
      </c>
      <c r="K585" s="31" t="s">
        <v>913</v>
      </c>
      <c r="L585" s="31" t="s">
        <v>913</v>
      </c>
      <c r="M585" s="31" t="s">
        <v>913</v>
      </c>
      <c r="N585" s="31" t="s">
        <v>880</v>
      </c>
    </row>
    <row r="586" spans="1:14">
      <c r="A586" s="31" t="s">
        <v>651</v>
      </c>
      <c r="B586" s="31" t="s">
        <v>913</v>
      </c>
      <c r="C586" s="31">
        <v>0.04</v>
      </c>
      <c r="D586" s="31">
        <v>6.5000000000000002E-2</v>
      </c>
      <c r="E586" s="31" t="s">
        <v>913</v>
      </c>
      <c r="F586" s="31" t="s">
        <v>913</v>
      </c>
      <c r="G586" s="31" t="s">
        <v>913</v>
      </c>
      <c r="H586" s="31" t="s">
        <v>651</v>
      </c>
      <c r="I586" s="31" t="s">
        <v>913</v>
      </c>
      <c r="J586" s="31">
        <v>0</v>
      </c>
      <c r="K586" s="31">
        <v>0</v>
      </c>
      <c r="L586" s="31" t="s">
        <v>913</v>
      </c>
      <c r="M586" s="31" t="s">
        <v>913</v>
      </c>
      <c r="N586" s="31" t="s">
        <v>880</v>
      </c>
    </row>
    <row r="587" spans="1:14">
      <c r="A587" s="31" t="s">
        <v>652</v>
      </c>
      <c r="B587" s="31" t="s">
        <v>913</v>
      </c>
      <c r="C587" s="31" t="s">
        <v>913</v>
      </c>
      <c r="D587" s="31">
        <v>6.5000000000000002E-2</v>
      </c>
      <c r="E587" s="31">
        <v>6.5000000000000002E-2</v>
      </c>
      <c r="F587" s="31">
        <v>0.05</v>
      </c>
      <c r="G587" s="31" t="s">
        <v>913</v>
      </c>
      <c r="H587" s="31" t="s">
        <v>652</v>
      </c>
      <c r="I587" s="31" t="s">
        <v>913</v>
      </c>
      <c r="J587" s="31" t="s">
        <v>913</v>
      </c>
      <c r="K587" s="31">
        <v>0</v>
      </c>
      <c r="L587" s="31">
        <v>0</v>
      </c>
      <c r="M587" s="31">
        <v>0</v>
      </c>
      <c r="N587" s="31" t="s">
        <v>880</v>
      </c>
    </row>
    <row r="588" spans="1:14">
      <c r="A588" s="31" t="s">
        <v>653</v>
      </c>
      <c r="B588" s="31" t="s">
        <v>913</v>
      </c>
      <c r="C588" s="31" t="s">
        <v>913</v>
      </c>
      <c r="D588" s="31" t="s">
        <v>913</v>
      </c>
      <c r="E588" s="31" t="s">
        <v>913</v>
      </c>
      <c r="F588" s="31">
        <v>0.05</v>
      </c>
      <c r="G588" s="31" t="s">
        <v>913</v>
      </c>
      <c r="H588" s="31" t="s">
        <v>653</v>
      </c>
      <c r="I588" s="31" t="s">
        <v>913</v>
      </c>
      <c r="J588" s="31" t="s">
        <v>913</v>
      </c>
      <c r="K588" s="31" t="s">
        <v>913</v>
      </c>
      <c r="L588" s="31" t="s">
        <v>913</v>
      </c>
      <c r="M588" s="31">
        <v>0</v>
      </c>
      <c r="N588" s="31" t="s">
        <v>880</v>
      </c>
    </row>
    <row r="589" spans="1:14">
      <c r="A589" s="32" t="s">
        <v>654</v>
      </c>
      <c r="B589" s="32">
        <v>0.04</v>
      </c>
      <c r="C589" s="32">
        <v>0.04</v>
      </c>
      <c r="D589" s="32"/>
      <c r="E589" s="32"/>
      <c r="F589" s="32"/>
      <c r="G589" s="32"/>
      <c r="H589" s="32" t="s">
        <v>654</v>
      </c>
      <c r="I589" s="32"/>
      <c r="J589" s="32"/>
      <c r="K589" s="32"/>
      <c r="L589" s="32"/>
      <c r="M589" s="32"/>
      <c r="N589" s="32"/>
    </row>
    <row r="590" spans="1:14">
      <c r="A590" s="31" t="s">
        <v>655</v>
      </c>
      <c r="B590" s="31">
        <v>0.14000000000000001</v>
      </c>
      <c r="C590" s="31" t="s">
        <v>913</v>
      </c>
      <c r="D590" s="31" t="s">
        <v>913</v>
      </c>
      <c r="E590" s="31" t="s">
        <v>913</v>
      </c>
      <c r="F590" s="31" t="s">
        <v>913</v>
      </c>
      <c r="G590" s="31" t="s">
        <v>913</v>
      </c>
      <c r="H590" s="31" t="s">
        <v>655</v>
      </c>
      <c r="I590" s="31">
        <v>2.5999999999999999E-2</v>
      </c>
      <c r="J590" s="31" t="s">
        <v>913</v>
      </c>
      <c r="K590" s="31" t="s">
        <v>913</v>
      </c>
      <c r="L590" s="31" t="s">
        <v>913</v>
      </c>
      <c r="M590" s="31" t="s">
        <v>913</v>
      </c>
      <c r="N590" s="31" t="s">
        <v>880</v>
      </c>
    </row>
    <row r="591" spans="1:14">
      <c r="A591" s="31" t="s">
        <v>656</v>
      </c>
      <c r="B591" s="31">
        <v>0.14000000000000001</v>
      </c>
      <c r="C591" s="31" t="s">
        <v>913</v>
      </c>
      <c r="D591" s="31" t="s">
        <v>913</v>
      </c>
      <c r="E591" s="31" t="s">
        <v>913</v>
      </c>
      <c r="F591" s="31" t="s">
        <v>913</v>
      </c>
      <c r="G591" s="31" t="s">
        <v>913</v>
      </c>
      <c r="H591" s="31" t="s">
        <v>656</v>
      </c>
      <c r="I591" s="31">
        <v>2.5999999999999999E-2</v>
      </c>
      <c r="J591" s="31" t="s">
        <v>913</v>
      </c>
      <c r="K591" s="31" t="s">
        <v>913</v>
      </c>
      <c r="L591" s="31" t="s">
        <v>913</v>
      </c>
      <c r="M591" s="31" t="s">
        <v>913</v>
      </c>
      <c r="N591" s="31" t="s">
        <v>880</v>
      </c>
    </row>
    <row r="592" spans="1:14">
      <c r="A592" s="35" t="s">
        <v>657</v>
      </c>
      <c r="B592" s="35" t="s">
        <v>913</v>
      </c>
      <c r="C592" s="35">
        <v>0.14000000000000001</v>
      </c>
      <c r="D592" s="35" t="s">
        <v>913</v>
      </c>
      <c r="E592" s="35" t="s">
        <v>913</v>
      </c>
      <c r="F592" s="35" t="s">
        <v>913</v>
      </c>
      <c r="G592" s="35" t="s">
        <v>913</v>
      </c>
      <c r="H592" s="31" t="s">
        <v>657</v>
      </c>
      <c r="I592" s="35" t="s">
        <v>913</v>
      </c>
      <c r="J592" s="35">
        <v>2.5999999999999999E-2</v>
      </c>
      <c r="K592" s="35" t="s">
        <v>913</v>
      </c>
      <c r="L592" s="35" t="s">
        <v>913</v>
      </c>
      <c r="M592" s="35" t="s">
        <v>913</v>
      </c>
      <c r="N592" s="35" t="s">
        <v>880</v>
      </c>
    </row>
    <row r="593" spans="1:14">
      <c r="A593" s="35" t="s">
        <v>658</v>
      </c>
      <c r="B593" s="35" t="s">
        <v>913</v>
      </c>
      <c r="C593" s="35" t="s">
        <v>913</v>
      </c>
      <c r="D593" s="35">
        <v>0.245</v>
      </c>
      <c r="E593" s="35">
        <v>0.245</v>
      </c>
      <c r="F593" s="35" t="s">
        <v>913</v>
      </c>
      <c r="G593" s="35" t="s">
        <v>913</v>
      </c>
      <c r="H593" s="31" t="s">
        <v>658</v>
      </c>
      <c r="I593" s="35" t="s">
        <v>913</v>
      </c>
      <c r="J593" s="35" t="s">
        <v>913</v>
      </c>
      <c r="K593" s="35">
        <v>0.03</v>
      </c>
      <c r="L593" s="35">
        <v>0.03</v>
      </c>
      <c r="M593" s="35" t="s">
        <v>913</v>
      </c>
      <c r="N593" s="35" t="s">
        <v>880</v>
      </c>
    </row>
    <row r="594" spans="1:14">
      <c r="A594" s="35" t="s">
        <v>659</v>
      </c>
      <c r="B594" s="35" t="s">
        <v>913</v>
      </c>
      <c r="C594" s="35" t="s">
        <v>913</v>
      </c>
      <c r="D594" s="35" t="s">
        <v>913</v>
      </c>
      <c r="E594" s="35">
        <v>0.245</v>
      </c>
      <c r="F594" s="35">
        <v>0.13</v>
      </c>
      <c r="G594" s="35" t="s">
        <v>913</v>
      </c>
      <c r="H594" s="31" t="s">
        <v>659</v>
      </c>
      <c r="I594" s="35" t="s">
        <v>913</v>
      </c>
      <c r="J594" s="35" t="s">
        <v>913</v>
      </c>
      <c r="K594" s="35" t="s">
        <v>913</v>
      </c>
      <c r="L594" s="35">
        <v>0.03</v>
      </c>
      <c r="M594" s="35">
        <v>8.5000000000000006E-3</v>
      </c>
      <c r="N594" s="35" t="s">
        <v>880</v>
      </c>
    </row>
    <row r="595" spans="1:14">
      <c r="A595" s="35" t="s">
        <v>660</v>
      </c>
      <c r="B595" s="35" t="s">
        <v>913</v>
      </c>
      <c r="C595" s="35" t="s">
        <v>913</v>
      </c>
      <c r="D595" s="35" t="s">
        <v>913</v>
      </c>
      <c r="E595" s="35" t="s">
        <v>913</v>
      </c>
      <c r="F595" s="35">
        <v>0.13</v>
      </c>
      <c r="G595" s="35" t="s">
        <v>913</v>
      </c>
      <c r="H595" s="31" t="s">
        <v>660</v>
      </c>
      <c r="I595" s="35" t="s">
        <v>913</v>
      </c>
      <c r="J595" s="35" t="s">
        <v>913</v>
      </c>
      <c r="K595" s="35" t="s">
        <v>913</v>
      </c>
      <c r="L595" s="35" t="s">
        <v>913</v>
      </c>
      <c r="M595" s="35">
        <v>8.5000000000000006E-3</v>
      </c>
      <c r="N595" s="35" t="s">
        <v>880</v>
      </c>
    </row>
    <row r="596" spans="1:14">
      <c r="A596" s="35" t="s">
        <v>661</v>
      </c>
      <c r="B596" s="35" t="s">
        <v>913</v>
      </c>
      <c r="C596" s="35" t="s">
        <v>913</v>
      </c>
      <c r="D596" s="35" t="s">
        <v>913</v>
      </c>
      <c r="E596" s="35" t="s">
        <v>913</v>
      </c>
      <c r="F596" s="35">
        <v>0.13</v>
      </c>
      <c r="G596" s="35" t="s">
        <v>913</v>
      </c>
      <c r="H596" s="31" t="s">
        <v>661</v>
      </c>
      <c r="I596" s="35" t="s">
        <v>913</v>
      </c>
      <c r="J596" s="35" t="s">
        <v>913</v>
      </c>
      <c r="K596" s="35" t="s">
        <v>913</v>
      </c>
      <c r="L596" s="35" t="s">
        <v>913</v>
      </c>
      <c r="M596" s="35">
        <v>8.5000000000000006E-3</v>
      </c>
      <c r="N596" s="35" t="s">
        <v>880</v>
      </c>
    </row>
    <row r="597" spans="1:14">
      <c r="A597" s="35" t="s">
        <v>662</v>
      </c>
      <c r="B597" s="35" t="s">
        <v>913</v>
      </c>
      <c r="C597" s="35" t="s">
        <v>913</v>
      </c>
      <c r="D597" s="35" t="s">
        <v>913</v>
      </c>
      <c r="E597" s="35" t="s">
        <v>913</v>
      </c>
      <c r="F597" s="35">
        <v>2.5000000000000001E-2</v>
      </c>
      <c r="G597" s="35" t="s">
        <v>913</v>
      </c>
      <c r="H597" s="35" t="s">
        <v>662</v>
      </c>
      <c r="I597" s="35" t="s">
        <v>913</v>
      </c>
      <c r="J597" s="35" t="s">
        <v>913</v>
      </c>
      <c r="K597" s="35" t="s">
        <v>913</v>
      </c>
      <c r="L597" s="35" t="s">
        <v>913</v>
      </c>
      <c r="M597" s="35">
        <v>5.0000000000000001E-4</v>
      </c>
      <c r="N597" s="35" t="s">
        <v>880</v>
      </c>
    </row>
    <row r="598" spans="1:14">
      <c r="A598" s="35" t="s">
        <v>663</v>
      </c>
      <c r="B598" s="35" t="s">
        <v>913</v>
      </c>
      <c r="C598" s="35" t="s">
        <v>913</v>
      </c>
      <c r="D598" s="35" t="s">
        <v>913</v>
      </c>
      <c r="E598" s="35" t="s">
        <v>913</v>
      </c>
      <c r="F598" s="35">
        <v>4.4999999999999998E-2</v>
      </c>
      <c r="G598" s="35" t="s">
        <v>913</v>
      </c>
      <c r="H598" s="35" t="s">
        <v>663</v>
      </c>
      <c r="I598" s="35" t="s">
        <v>913</v>
      </c>
      <c r="J598" s="35" t="s">
        <v>913</v>
      </c>
      <c r="K598" s="35" t="s">
        <v>913</v>
      </c>
      <c r="L598" s="35" t="s">
        <v>913</v>
      </c>
      <c r="M598" s="35">
        <v>8.9999999999999998E-4</v>
      </c>
      <c r="N598" s="35" t="s">
        <v>667</v>
      </c>
    </row>
    <row r="599" spans="1:14">
      <c r="A599" s="35" t="s">
        <v>664</v>
      </c>
      <c r="B599" s="35" t="s">
        <v>913</v>
      </c>
      <c r="C599" s="35" t="s">
        <v>913</v>
      </c>
      <c r="D599" s="35" t="s">
        <v>913</v>
      </c>
      <c r="E599" s="35" t="s">
        <v>913</v>
      </c>
      <c r="F599" s="35">
        <v>4.4999999999999998E-2</v>
      </c>
      <c r="G599" s="35" t="s">
        <v>913</v>
      </c>
      <c r="H599" s="35" t="s">
        <v>664</v>
      </c>
      <c r="I599" s="35" t="s">
        <v>913</v>
      </c>
      <c r="J599" s="35" t="s">
        <v>913</v>
      </c>
      <c r="K599" s="35" t="s">
        <v>913</v>
      </c>
      <c r="L599" s="35" t="s">
        <v>913</v>
      </c>
      <c r="M599" s="35">
        <v>8.9999999999999998E-4</v>
      </c>
      <c r="N599" s="35" t="s">
        <v>667</v>
      </c>
    </row>
    <row r="600" spans="1:14">
      <c r="A600" s="35" t="s">
        <v>665</v>
      </c>
      <c r="B600" s="35" t="s">
        <v>913</v>
      </c>
      <c r="C600" s="35" t="s">
        <v>913</v>
      </c>
      <c r="D600" s="35" t="s">
        <v>913</v>
      </c>
      <c r="E600" s="35" t="s">
        <v>913</v>
      </c>
      <c r="F600" s="35">
        <v>4.4999999999999998E-2</v>
      </c>
      <c r="G600" s="35" t="s">
        <v>913</v>
      </c>
      <c r="H600" s="35" t="s">
        <v>665</v>
      </c>
      <c r="I600" s="35" t="s">
        <v>913</v>
      </c>
      <c r="J600" s="35" t="s">
        <v>913</v>
      </c>
      <c r="K600" s="35" t="s">
        <v>913</v>
      </c>
      <c r="L600" s="35" t="s">
        <v>913</v>
      </c>
      <c r="M600" s="35">
        <v>8.9999999999999998E-4</v>
      </c>
      <c r="N600" s="35" t="s">
        <v>667</v>
      </c>
    </row>
    <row r="601" spans="1:14">
      <c r="A601" s="35" t="s">
        <v>666</v>
      </c>
      <c r="B601" s="35" t="s">
        <v>913</v>
      </c>
      <c r="C601" s="35" t="s">
        <v>913</v>
      </c>
      <c r="D601" s="35" t="s">
        <v>913</v>
      </c>
      <c r="E601" s="35" t="s">
        <v>913</v>
      </c>
      <c r="F601" s="35">
        <v>0.05</v>
      </c>
      <c r="G601" s="35" t="s">
        <v>913</v>
      </c>
      <c r="H601" s="35" t="s">
        <v>666</v>
      </c>
      <c r="I601" s="35" t="s">
        <v>913</v>
      </c>
      <c r="J601" s="35" t="s">
        <v>913</v>
      </c>
      <c r="K601" s="35" t="s">
        <v>913</v>
      </c>
      <c r="L601" s="35" t="s">
        <v>913</v>
      </c>
      <c r="M601" s="35">
        <v>1E-3</v>
      </c>
      <c r="N601" s="35" t="s">
        <v>667</v>
      </c>
    </row>
    <row r="602" spans="1:14">
      <c r="A602" s="35" t="s">
        <v>668</v>
      </c>
      <c r="B602" s="35" t="s">
        <v>913</v>
      </c>
      <c r="C602" s="35" t="s">
        <v>913</v>
      </c>
      <c r="D602" s="35" t="s">
        <v>913</v>
      </c>
      <c r="E602" s="35" t="s">
        <v>913</v>
      </c>
      <c r="F602" s="35">
        <v>2.5000000000000001E-2</v>
      </c>
      <c r="G602" s="35" t="s">
        <v>913</v>
      </c>
      <c r="H602" s="35" t="s">
        <v>668</v>
      </c>
      <c r="I602" s="35" t="s">
        <v>913</v>
      </c>
      <c r="J602" s="35" t="s">
        <v>913</v>
      </c>
      <c r="K602" s="35" t="s">
        <v>913</v>
      </c>
      <c r="L602" s="35" t="s">
        <v>913</v>
      </c>
      <c r="M602" s="35">
        <v>5.0000000000000001E-4</v>
      </c>
      <c r="N602" s="35" t="s">
        <v>880</v>
      </c>
    </row>
    <row r="603" spans="1:14">
      <c r="A603" s="35" t="s">
        <v>669</v>
      </c>
      <c r="B603" s="35" t="s">
        <v>913</v>
      </c>
      <c r="C603" s="35" t="s">
        <v>913</v>
      </c>
      <c r="D603" s="35" t="s">
        <v>913</v>
      </c>
      <c r="E603" s="35" t="s">
        <v>913</v>
      </c>
      <c r="F603" s="35">
        <v>4.4999999999999998E-2</v>
      </c>
      <c r="G603" s="35" t="s">
        <v>913</v>
      </c>
      <c r="H603" s="35" t="s">
        <v>669</v>
      </c>
      <c r="I603" s="35" t="s">
        <v>913</v>
      </c>
      <c r="J603" s="35" t="s">
        <v>913</v>
      </c>
      <c r="K603" s="35" t="s">
        <v>913</v>
      </c>
      <c r="L603" s="35" t="s">
        <v>913</v>
      </c>
      <c r="M603" s="35">
        <v>8.9999999999999998E-4</v>
      </c>
      <c r="N603" s="35" t="s">
        <v>667</v>
      </c>
    </row>
    <row r="604" spans="1:14">
      <c r="A604" s="35" t="s">
        <v>670</v>
      </c>
      <c r="B604" s="35" t="s">
        <v>913</v>
      </c>
      <c r="C604" s="35" t="s">
        <v>913</v>
      </c>
      <c r="D604" s="35" t="s">
        <v>913</v>
      </c>
      <c r="E604" s="35" t="s">
        <v>913</v>
      </c>
      <c r="F604" s="35">
        <v>4.4999999999999998E-2</v>
      </c>
      <c r="G604" s="35"/>
      <c r="H604" s="35" t="s">
        <v>670</v>
      </c>
      <c r="I604" s="35" t="s">
        <v>913</v>
      </c>
      <c r="J604" s="35" t="s">
        <v>913</v>
      </c>
      <c r="K604" s="35" t="s">
        <v>913</v>
      </c>
      <c r="L604" s="35" t="s">
        <v>913</v>
      </c>
      <c r="M604" s="35">
        <v>8.9999999999999998E-4</v>
      </c>
      <c r="N604" s="35" t="s">
        <v>667</v>
      </c>
    </row>
    <row r="605" spans="1:14">
      <c r="A605" s="35" t="s">
        <v>671</v>
      </c>
      <c r="B605" s="35" t="s">
        <v>913</v>
      </c>
      <c r="C605" s="35" t="s">
        <v>913</v>
      </c>
      <c r="D605" s="35" t="s">
        <v>913</v>
      </c>
      <c r="E605" s="35" t="s">
        <v>913</v>
      </c>
      <c r="F605" s="35">
        <v>4.4999999999999998E-2</v>
      </c>
      <c r="G605" s="35" t="s">
        <v>913</v>
      </c>
      <c r="H605" s="35" t="s">
        <v>671</v>
      </c>
      <c r="I605" s="35" t="s">
        <v>913</v>
      </c>
      <c r="J605" s="35" t="s">
        <v>913</v>
      </c>
      <c r="K605" s="35" t="s">
        <v>913</v>
      </c>
      <c r="L605" s="35" t="s">
        <v>913</v>
      </c>
      <c r="M605" s="35">
        <v>8.9999999999999998E-4</v>
      </c>
      <c r="N605" s="35" t="s">
        <v>880</v>
      </c>
    </row>
    <row r="606" spans="1:14">
      <c r="A606" s="35" t="s">
        <v>672</v>
      </c>
      <c r="B606" s="35" t="s">
        <v>913</v>
      </c>
      <c r="C606" s="35" t="s">
        <v>913</v>
      </c>
      <c r="D606" s="35" t="s">
        <v>913</v>
      </c>
      <c r="E606" s="35" t="s">
        <v>913</v>
      </c>
      <c r="F606" s="35">
        <v>4.4999999999999998E-2</v>
      </c>
      <c r="G606" s="35" t="s">
        <v>913</v>
      </c>
      <c r="H606" s="35" t="s">
        <v>672</v>
      </c>
      <c r="I606" s="35" t="s">
        <v>913</v>
      </c>
      <c r="J606" s="35" t="s">
        <v>913</v>
      </c>
      <c r="K606" s="35" t="s">
        <v>913</v>
      </c>
      <c r="L606" s="35" t="s">
        <v>913</v>
      </c>
      <c r="M606" s="35">
        <v>8.9999999999999998E-4</v>
      </c>
      <c r="N606" s="35" t="s">
        <v>667</v>
      </c>
    </row>
    <row r="607" spans="1:14">
      <c r="A607" s="35" t="s">
        <v>673</v>
      </c>
      <c r="B607" s="35" t="s">
        <v>913</v>
      </c>
      <c r="C607" s="35" t="s">
        <v>913</v>
      </c>
      <c r="D607" s="35">
        <v>0.13500000000000001</v>
      </c>
      <c r="E607" s="35">
        <v>0.13500000000000001</v>
      </c>
      <c r="F607" s="35"/>
      <c r="G607" s="35" t="s">
        <v>913</v>
      </c>
      <c r="H607" s="35" t="s">
        <v>673</v>
      </c>
      <c r="I607" s="35" t="s">
        <v>913</v>
      </c>
      <c r="J607" s="35" t="s">
        <v>913</v>
      </c>
      <c r="K607" s="35">
        <v>6.3E-3</v>
      </c>
      <c r="L607" s="35">
        <v>6.3E-3</v>
      </c>
      <c r="M607" s="35"/>
      <c r="N607" s="35" t="s">
        <v>880</v>
      </c>
    </row>
    <row r="608" spans="1:14">
      <c r="A608" s="35" t="s">
        <v>674</v>
      </c>
      <c r="B608" s="35"/>
      <c r="C608" s="35">
        <v>1.2500000000000001E-2</v>
      </c>
      <c r="D608" s="35" t="s">
        <v>913</v>
      </c>
      <c r="E608" s="35" t="s">
        <v>913</v>
      </c>
      <c r="F608" s="35" t="s">
        <v>913</v>
      </c>
      <c r="G608" s="35"/>
      <c r="H608" s="35" t="s">
        <v>674</v>
      </c>
      <c r="I608" s="35"/>
      <c r="J608" s="35">
        <v>0</v>
      </c>
      <c r="K608" s="35" t="s">
        <v>913</v>
      </c>
      <c r="L608" s="35" t="s">
        <v>913</v>
      </c>
      <c r="M608" s="35" t="s">
        <v>913</v>
      </c>
      <c r="N608" s="35" t="s">
        <v>861</v>
      </c>
    </row>
    <row r="609" spans="1:14">
      <c r="A609" s="35" t="s">
        <v>675</v>
      </c>
      <c r="B609" s="35"/>
      <c r="C609" s="35">
        <v>2.5000000000000001E-2</v>
      </c>
      <c r="D609" s="35" t="s">
        <v>913</v>
      </c>
      <c r="E609" s="35" t="s">
        <v>913</v>
      </c>
      <c r="F609" s="35" t="s">
        <v>913</v>
      </c>
      <c r="G609" s="35"/>
      <c r="H609" s="35" t="s">
        <v>675</v>
      </c>
      <c r="I609" s="35"/>
      <c r="J609" s="35">
        <v>0</v>
      </c>
      <c r="K609" s="35" t="s">
        <v>913</v>
      </c>
      <c r="L609" s="35" t="s">
        <v>913</v>
      </c>
      <c r="M609" s="35" t="s">
        <v>913</v>
      </c>
      <c r="N609" s="35" t="s">
        <v>861</v>
      </c>
    </row>
    <row r="610" spans="1:14">
      <c r="A610" s="35" t="s">
        <v>676</v>
      </c>
      <c r="B610" s="35"/>
      <c r="C610" s="35">
        <v>0</v>
      </c>
      <c r="D610" s="35" t="s">
        <v>913</v>
      </c>
      <c r="E610" s="35" t="s">
        <v>913</v>
      </c>
      <c r="F610" s="35" t="s">
        <v>913</v>
      </c>
      <c r="G610" s="35"/>
      <c r="H610" s="35" t="s">
        <v>676</v>
      </c>
      <c r="I610" s="35"/>
      <c r="J610" s="35">
        <v>0</v>
      </c>
      <c r="K610" s="35" t="s">
        <v>913</v>
      </c>
      <c r="L610" s="35" t="s">
        <v>913</v>
      </c>
      <c r="M610" s="35" t="s">
        <v>913</v>
      </c>
      <c r="N610" s="35" t="s">
        <v>871</v>
      </c>
    </row>
    <row r="611" spans="1:14">
      <c r="A611" s="35" t="s">
        <v>677</v>
      </c>
      <c r="B611" s="35"/>
      <c r="C611" s="35">
        <v>0</v>
      </c>
      <c r="D611" s="35" t="s">
        <v>913</v>
      </c>
      <c r="E611" s="35" t="s">
        <v>913</v>
      </c>
      <c r="F611" s="35" t="s">
        <v>913</v>
      </c>
      <c r="G611" s="35"/>
      <c r="H611" s="35" t="s">
        <v>677</v>
      </c>
      <c r="I611" s="35"/>
      <c r="J611" s="35">
        <v>0</v>
      </c>
      <c r="K611" s="35" t="s">
        <v>913</v>
      </c>
      <c r="L611" s="35" t="s">
        <v>913</v>
      </c>
      <c r="M611" s="35" t="s">
        <v>913</v>
      </c>
      <c r="N611" s="35" t="s">
        <v>871</v>
      </c>
    </row>
    <row r="612" spans="1:14">
      <c r="A612" s="35" t="s">
        <v>678</v>
      </c>
      <c r="B612" s="35"/>
      <c r="C612" s="35" t="s">
        <v>913</v>
      </c>
      <c r="D612" s="35">
        <v>0</v>
      </c>
      <c r="E612" s="35" t="s">
        <v>913</v>
      </c>
      <c r="F612" s="35" t="s">
        <v>913</v>
      </c>
      <c r="G612" s="35"/>
      <c r="H612" s="35" t="s">
        <v>678</v>
      </c>
      <c r="I612" s="35"/>
      <c r="J612" s="35" t="s">
        <v>913</v>
      </c>
      <c r="K612" s="35">
        <v>0</v>
      </c>
      <c r="L612" s="35" t="s">
        <v>913</v>
      </c>
      <c r="M612" s="35" t="s">
        <v>913</v>
      </c>
      <c r="N612" s="35" t="s">
        <v>871</v>
      </c>
    </row>
    <row r="613" spans="1:14">
      <c r="A613" s="35" t="s">
        <v>679</v>
      </c>
      <c r="B613" s="35"/>
      <c r="C613" s="35" t="s">
        <v>913</v>
      </c>
      <c r="D613" s="35" t="s">
        <v>913</v>
      </c>
      <c r="E613" s="35" t="s">
        <v>913</v>
      </c>
      <c r="F613" s="35">
        <v>0</v>
      </c>
      <c r="G613" s="35"/>
      <c r="H613" s="35" t="s">
        <v>679</v>
      </c>
      <c r="I613" s="35"/>
      <c r="J613" s="35" t="s">
        <v>913</v>
      </c>
      <c r="K613" s="35" t="s">
        <v>913</v>
      </c>
      <c r="L613" s="35" t="s">
        <v>913</v>
      </c>
      <c r="M613" s="35">
        <v>0</v>
      </c>
      <c r="N613" s="35" t="s">
        <v>871</v>
      </c>
    </row>
    <row r="614" spans="1:14">
      <c r="A614" s="35" t="s">
        <v>680</v>
      </c>
      <c r="B614" s="35"/>
      <c r="C614" s="35">
        <v>0.04</v>
      </c>
      <c r="D614" s="35" t="s">
        <v>913</v>
      </c>
      <c r="E614" s="35" t="s">
        <v>913</v>
      </c>
      <c r="F614" s="35" t="s">
        <v>913</v>
      </c>
      <c r="G614" s="35"/>
      <c r="H614" s="35" t="s">
        <v>680</v>
      </c>
      <c r="I614" s="35"/>
      <c r="J614" s="35">
        <v>2.5000000000000001E-3</v>
      </c>
      <c r="K614" s="35" t="s">
        <v>913</v>
      </c>
      <c r="L614" s="35" t="s">
        <v>913</v>
      </c>
      <c r="M614" s="35" t="s">
        <v>913</v>
      </c>
      <c r="N614" s="35" t="s">
        <v>880</v>
      </c>
    </row>
    <row r="615" spans="1:14">
      <c r="A615" s="35" t="s">
        <v>681</v>
      </c>
      <c r="B615" s="35"/>
      <c r="C615" s="35">
        <v>0.04</v>
      </c>
      <c r="D615" s="35" t="s">
        <v>913</v>
      </c>
      <c r="E615" s="35" t="s">
        <v>913</v>
      </c>
      <c r="F615" s="35" t="s">
        <v>913</v>
      </c>
      <c r="G615" s="35"/>
      <c r="H615" s="35" t="s">
        <v>681</v>
      </c>
      <c r="I615" s="35"/>
      <c r="J615" s="35">
        <v>2.5000000000000001E-3</v>
      </c>
      <c r="K615" s="35" t="s">
        <v>913</v>
      </c>
      <c r="L615" s="35" t="s">
        <v>913</v>
      </c>
      <c r="M615" s="35" t="s">
        <v>913</v>
      </c>
      <c r="N615" s="35" t="s">
        <v>880</v>
      </c>
    </row>
    <row r="616" spans="1:14">
      <c r="A616" s="35" t="s">
        <v>682</v>
      </c>
      <c r="B616" s="35"/>
      <c r="C616" s="35">
        <v>0.08</v>
      </c>
      <c r="D616" s="35" t="s">
        <v>913</v>
      </c>
      <c r="E616" s="35" t="s">
        <v>913</v>
      </c>
      <c r="F616" s="35" t="s">
        <v>913</v>
      </c>
      <c r="G616" s="35"/>
      <c r="H616" s="35" t="s">
        <v>682</v>
      </c>
      <c r="I616" s="35"/>
      <c r="J616" s="35">
        <v>5.0000000000000001E-3</v>
      </c>
      <c r="K616" s="35" t="s">
        <v>913</v>
      </c>
      <c r="L616" s="35" t="s">
        <v>913</v>
      </c>
      <c r="M616" s="35" t="s">
        <v>913</v>
      </c>
      <c r="N616" s="35" t="s">
        <v>667</v>
      </c>
    </row>
    <row r="617" spans="1:14">
      <c r="A617" s="35" t="s">
        <v>683</v>
      </c>
      <c r="B617" s="35"/>
      <c r="C617" s="35">
        <v>0.08</v>
      </c>
      <c r="D617" s="35" t="s">
        <v>913</v>
      </c>
      <c r="E617" s="35" t="s">
        <v>913</v>
      </c>
      <c r="F617" s="35" t="s">
        <v>913</v>
      </c>
      <c r="G617" s="35"/>
      <c r="H617" s="35" t="s">
        <v>683</v>
      </c>
      <c r="I617" s="35"/>
      <c r="J617" s="35">
        <v>5.0000000000000001E-3</v>
      </c>
      <c r="K617" s="35" t="s">
        <v>913</v>
      </c>
      <c r="L617" s="35" t="s">
        <v>913</v>
      </c>
      <c r="M617" s="35" t="s">
        <v>913</v>
      </c>
      <c r="N617" s="35" t="s">
        <v>667</v>
      </c>
    </row>
    <row r="618" spans="1:14">
      <c r="A618" s="35" t="s">
        <v>684</v>
      </c>
      <c r="B618" s="35"/>
      <c r="C618" s="35">
        <v>0.02</v>
      </c>
      <c r="D618" s="35" t="s">
        <v>913</v>
      </c>
      <c r="E618" s="35" t="s">
        <v>913</v>
      </c>
      <c r="F618" s="35" t="s">
        <v>913</v>
      </c>
      <c r="G618" s="35"/>
      <c r="H618" s="35" t="s">
        <v>684</v>
      </c>
      <c r="I618" s="35"/>
      <c r="J618" s="35">
        <v>1.25E-3</v>
      </c>
      <c r="K618" s="35" t="s">
        <v>913</v>
      </c>
      <c r="L618" s="35" t="s">
        <v>913</v>
      </c>
      <c r="M618" s="35" t="s">
        <v>913</v>
      </c>
      <c r="N618" s="35" t="s">
        <v>685</v>
      </c>
    </row>
    <row r="619" spans="1:14">
      <c r="A619" s="35" t="s">
        <v>686</v>
      </c>
      <c r="B619" s="35"/>
      <c r="C619" s="35">
        <v>0.02</v>
      </c>
      <c r="D619" s="35" t="s">
        <v>913</v>
      </c>
      <c r="E619" s="35" t="s">
        <v>913</v>
      </c>
      <c r="F619" s="35" t="s">
        <v>913</v>
      </c>
      <c r="G619" s="35"/>
      <c r="H619" s="35" t="s">
        <v>686</v>
      </c>
      <c r="I619" s="35"/>
      <c r="J619" s="35">
        <v>1.25E-3</v>
      </c>
      <c r="K619" s="35" t="s">
        <v>913</v>
      </c>
      <c r="L619" s="35" t="s">
        <v>913</v>
      </c>
      <c r="M619" s="35" t="s">
        <v>913</v>
      </c>
      <c r="N619" s="35" t="s">
        <v>685</v>
      </c>
    </row>
    <row r="620" spans="1:14">
      <c r="A620" s="35" t="s">
        <v>687</v>
      </c>
      <c r="B620" s="35"/>
      <c r="C620" s="35">
        <v>0.02</v>
      </c>
      <c r="D620" s="35" t="s">
        <v>913</v>
      </c>
      <c r="E620" s="35" t="s">
        <v>913</v>
      </c>
      <c r="F620" s="35" t="s">
        <v>913</v>
      </c>
      <c r="G620" s="35"/>
      <c r="H620" s="35" t="s">
        <v>687</v>
      </c>
      <c r="I620" s="35"/>
      <c r="J620" s="35">
        <v>1.25E-3</v>
      </c>
      <c r="K620" s="35" t="s">
        <v>913</v>
      </c>
      <c r="L620" s="35" t="s">
        <v>913</v>
      </c>
      <c r="M620" s="35" t="s">
        <v>913</v>
      </c>
      <c r="N620" s="35" t="s">
        <v>685</v>
      </c>
    </row>
    <row r="621" spans="1:14">
      <c r="A621" s="35" t="s">
        <v>688</v>
      </c>
      <c r="B621" s="35"/>
      <c r="C621" s="35">
        <v>0.04</v>
      </c>
      <c r="D621" s="35" t="s">
        <v>913</v>
      </c>
      <c r="E621" s="35" t="s">
        <v>913</v>
      </c>
      <c r="F621" s="35" t="s">
        <v>913</v>
      </c>
      <c r="G621" s="35"/>
      <c r="H621" s="35" t="s">
        <v>688</v>
      </c>
      <c r="I621" s="35"/>
      <c r="J621" s="35">
        <v>2.5000000000000001E-3</v>
      </c>
      <c r="K621" s="35" t="s">
        <v>913</v>
      </c>
      <c r="L621" s="35" t="s">
        <v>913</v>
      </c>
      <c r="M621" s="35" t="s">
        <v>913</v>
      </c>
      <c r="N621" s="35" t="s">
        <v>880</v>
      </c>
    </row>
    <row r="622" spans="1:14">
      <c r="A622" s="35" t="s">
        <v>689</v>
      </c>
      <c r="B622" s="35"/>
      <c r="C622" s="35">
        <v>0.04</v>
      </c>
      <c r="D622" s="35" t="s">
        <v>913</v>
      </c>
      <c r="E622" s="35" t="s">
        <v>913</v>
      </c>
      <c r="F622" s="35" t="s">
        <v>913</v>
      </c>
      <c r="G622" s="35"/>
      <c r="H622" s="35" t="s">
        <v>689</v>
      </c>
      <c r="I622" s="35"/>
      <c r="J622" s="35">
        <v>2.5000000000000001E-3</v>
      </c>
      <c r="K622" s="35" t="s">
        <v>913</v>
      </c>
      <c r="L622" s="35" t="s">
        <v>913</v>
      </c>
      <c r="M622" s="35" t="s">
        <v>913</v>
      </c>
      <c r="N622" s="35" t="s">
        <v>880</v>
      </c>
    </row>
    <row r="623" spans="1:14">
      <c r="A623" s="35" t="s">
        <v>690</v>
      </c>
      <c r="B623" s="35"/>
      <c r="C623" s="35">
        <v>0.08</v>
      </c>
      <c r="D623" s="35" t="s">
        <v>913</v>
      </c>
      <c r="E623" s="35" t="s">
        <v>913</v>
      </c>
      <c r="F623" s="35" t="s">
        <v>913</v>
      </c>
      <c r="G623" s="35"/>
      <c r="H623" s="35" t="s">
        <v>690</v>
      </c>
      <c r="I623" s="35"/>
      <c r="J623" s="35">
        <v>5.0000000000000001E-3</v>
      </c>
      <c r="K623" s="35" t="s">
        <v>913</v>
      </c>
      <c r="L623" s="35" t="s">
        <v>913</v>
      </c>
      <c r="M623" s="35" t="s">
        <v>913</v>
      </c>
      <c r="N623" s="35" t="s">
        <v>667</v>
      </c>
    </row>
    <row r="624" spans="1:14">
      <c r="A624" s="35" t="s">
        <v>691</v>
      </c>
      <c r="B624" s="35"/>
      <c r="C624" s="35">
        <v>0.08</v>
      </c>
      <c r="D624" s="35" t="s">
        <v>913</v>
      </c>
      <c r="E624" s="35" t="s">
        <v>913</v>
      </c>
      <c r="F624" s="35" t="s">
        <v>913</v>
      </c>
      <c r="G624" s="35"/>
      <c r="H624" s="35" t="s">
        <v>691</v>
      </c>
      <c r="I624" s="35"/>
      <c r="J624" s="35">
        <v>5.0000000000000001E-3</v>
      </c>
      <c r="K624" s="35" t="s">
        <v>913</v>
      </c>
      <c r="L624" s="35" t="s">
        <v>913</v>
      </c>
      <c r="M624" s="35" t="s">
        <v>913</v>
      </c>
      <c r="N624" s="35" t="s">
        <v>667</v>
      </c>
    </row>
    <row r="625" spans="1:14">
      <c r="A625" s="35" t="s">
        <v>692</v>
      </c>
      <c r="B625" s="35"/>
      <c r="C625" s="35">
        <v>0.02</v>
      </c>
      <c r="D625" s="35" t="s">
        <v>913</v>
      </c>
      <c r="E625" s="35" t="s">
        <v>913</v>
      </c>
      <c r="F625" s="35" t="s">
        <v>913</v>
      </c>
      <c r="G625" s="35"/>
      <c r="H625" s="35" t="s">
        <v>692</v>
      </c>
      <c r="I625" s="35"/>
      <c r="J625" s="35">
        <v>0</v>
      </c>
      <c r="K625" s="35" t="s">
        <v>913</v>
      </c>
      <c r="L625" s="35" t="s">
        <v>913</v>
      </c>
      <c r="M625" s="35" t="s">
        <v>913</v>
      </c>
      <c r="N625" s="35" t="s">
        <v>884</v>
      </c>
    </row>
    <row r="626" spans="1:14">
      <c r="A626" s="35" t="s">
        <v>693</v>
      </c>
      <c r="B626" s="35"/>
      <c r="C626" s="35">
        <v>0.02</v>
      </c>
      <c r="D626" s="35" t="s">
        <v>913</v>
      </c>
      <c r="E626" s="35" t="s">
        <v>913</v>
      </c>
      <c r="F626" s="35" t="s">
        <v>913</v>
      </c>
      <c r="G626" s="35"/>
      <c r="H626" s="35" t="s">
        <v>693</v>
      </c>
      <c r="I626" s="35"/>
      <c r="J626" s="35">
        <v>0</v>
      </c>
      <c r="K626" s="35" t="s">
        <v>913</v>
      </c>
      <c r="L626" s="35" t="s">
        <v>913</v>
      </c>
      <c r="M626" s="35" t="s">
        <v>913</v>
      </c>
      <c r="N626" s="35" t="s">
        <v>884</v>
      </c>
    </row>
    <row r="627" spans="1:14">
      <c r="A627" s="35" t="s">
        <v>694</v>
      </c>
      <c r="B627" s="35"/>
      <c r="C627" s="35" t="s">
        <v>913</v>
      </c>
      <c r="D627" s="35">
        <v>3.7499999999999999E-2</v>
      </c>
      <c r="E627" s="35">
        <v>3.7499999999999999E-2</v>
      </c>
      <c r="F627" s="35" t="s">
        <v>913</v>
      </c>
      <c r="G627" s="35"/>
      <c r="H627" s="35" t="s">
        <v>694</v>
      </c>
      <c r="I627" s="35"/>
      <c r="J627" s="35" t="s">
        <v>913</v>
      </c>
      <c r="K627" s="35">
        <v>0</v>
      </c>
      <c r="L627" s="35">
        <v>0</v>
      </c>
      <c r="M627" s="35" t="s">
        <v>913</v>
      </c>
      <c r="N627" s="35" t="s">
        <v>884</v>
      </c>
    </row>
    <row r="628" spans="1:14">
      <c r="A628" s="35" t="s">
        <v>695</v>
      </c>
      <c r="B628" s="35"/>
      <c r="C628" s="35" t="s">
        <v>913</v>
      </c>
      <c r="D628" s="35" t="s">
        <v>913</v>
      </c>
      <c r="E628" s="35" t="s">
        <v>913</v>
      </c>
      <c r="F628" s="35">
        <v>1.2500000000000001E-2</v>
      </c>
      <c r="G628" s="35"/>
      <c r="H628" s="35" t="s">
        <v>695</v>
      </c>
      <c r="I628" s="35"/>
      <c r="J628" s="35" t="s">
        <v>913</v>
      </c>
      <c r="K628" s="35" t="s">
        <v>913</v>
      </c>
      <c r="L628" s="35" t="s">
        <v>913</v>
      </c>
      <c r="M628" s="35">
        <v>0</v>
      </c>
      <c r="N628" s="35" t="s">
        <v>884</v>
      </c>
    </row>
    <row r="629" spans="1:14">
      <c r="A629" s="35" t="s">
        <v>696</v>
      </c>
      <c r="B629" s="35"/>
      <c r="C629" s="35">
        <v>0.04</v>
      </c>
      <c r="D629" s="35" t="s">
        <v>913</v>
      </c>
      <c r="E629" s="35" t="s">
        <v>913</v>
      </c>
      <c r="F629" s="35" t="s">
        <v>913</v>
      </c>
      <c r="G629" s="35"/>
      <c r="H629" s="35" t="s">
        <v>696</v>
      </c>
      <c r="I629" s="35"/>
      <c r="J629" s="35">
        <v>0</v>
      </c>
      <c r="K629" s="35" t="s">
        <v>913</v>
      </c>
      <c r="L629" s="35" t="s">
        <v>913</v>
      </c>
      <c r="M629" s="35" t="s">
        <v>913</v>
      </c>
      <c r="N629" s="35" t="s">
        <v>884</v>
      </c>
    </row>
    <row r="630" spans="1:14">
      <c r="A630" s="35" t="s">
        <v>697</v>
      </c>
      <c r="B630" s="35"/>
      <c r="C630" s="35">
        <v>0.04</v>
      </c>
      <c r="D630" s="35" t="s">
        <v>913</v>
      </c>
      <c r="E630" s="35" t="s">
        <v>913</v>
      </c>
      <c r="F630" s="35" t="s">
        <v>913</v>
      </c>
      <c r="G630" s="35"/>
      <c r="H630" s="35" t="s">
        <v>697</v>
      </c>
      <c r="I630" s="35"/>
      <c r="J630" s="35">
        <v>0</v>
      </c>
      <c r="K630" s="35" t="s">
        <v>913</v>
      </c>
      <c r="L630" s="35" t="s">
        <v>913</v>
      </c>
      <c r="M630" s="35" t="s">
        <v>913</v>
      </c>
      <c r="N630" s="35" t="s">
        <v>884</v>
      </c>
    </row>
    <row r="631" spans="1:14">
      <c r="A631" s="35" t="s">
        <v>698</v>
      </c>
      <c r="B631" s="35"/>
      <c r="C631" s="35" t="s">
        <v>913</v>
      </c>
      <c r="D631" s="35">
        <v>7.4999999999999997E-2</v>
      </c>
      <c r="E631" s="35">
        <v>7.4999999999999997E-2</v>
      </c>
      <c r="F631" s="35" t="s">
        <v>913</v>
      </c>
      <c r="G631" s="35"/>
      <c r="H631" s="35" t="s">
        <v>698</v>
      </c>
      <c r="I631" s="35"/>
      <c r="J631" s="35" t="s">
        <v>913</v>
      </c>
      <c r="K631" s="35">
        <v>0</v>
      </c>
      <c r="L631" s="35">
        <v>0</v>
      </c>
      <c r="M631" s="35" t="s">
        <v>913</v>
      </c>
      <c r="N631" s="35" t="s">
        <v>884</v>
      </c>
    </row>
    <row r="632" spans="1:14">
      <c r="A632" s="35" t="s">
        <v>699</v>
      </c>
      <c r="B632" s="35"/>
      <c r="C632" s="35" t="s">
        <v>913</v>
      </c>
      <c r="D632" s="35" t="s">
        <v>913</v>
      </c>
      <c r="E632" s="35" t="s">
        <v>913</v>
      </c>
      <c r="F632" s="35">
        <v>2.5000000000000001E-2</v>
      </c>
      <c r="G632" s="35"/>
      <c r="H632" s="35" t="s">
        <v>699</v>
      </c>
      <c r="I632" s="35"/>
      <c r="J632" s="35" t="s">
        <v>913</v>
      </c>
      <c r="K632" s="35" t="s">
        <v>913</v>
      </c>
      <c r="L632" s="35" t="s">
        <v>913</v>
      </c>
      <c r="M632" s="35">
        <v>0</v>
      </c>
      <c r="N632" s="35" t="s">
        <v>884</v>
      </c>
    </row>
    <row r="633" spans="1:14">
      <c r="A633" s="35" t="s">
        <v>700</v>
      </c>
      <c r="B633" s="35"/>
      <c r="C633" s="35">
        <v>0.02</v>
      </c>
      <c r="D633" s="35" t="s">
        <v>913</v>
      </c>
      <c r="E633" s="35" t="s">
        <v>913</v>
      </c>
      <c r="F633" s="35" t="s">
        <v>913</v>
      </c>
      <c r="G633" s="35"/>
      <c r="H633" s="35" t="s">
        <v>700</v>
      </c>
      <c r="I633" s="35"/>
      <c r="J633" s="35">
        <v>1.25E-3</v>
      </c>
      <c r="K633" s="35" t="s">
        <v>913</v>
      </c>
      <c r="L633" s="35" t="s">
        <v>913</v>
      </c>
      <c r="M633" s="35" t="s">
        <v>913</v>
      </c>
      <c r="N633" s="35" t="s">
        <v>685</v>
      </c>
    </row>
    <row r="634" spans="1:14">
      <c r="A634" s="35" t="s">
        <v>701</v>
      </c>
      <c r="B634" s="35"/>
      <c r="C634" s="35">
        <v>0.04</v>
      </c>
      <c r="D634" s="35" t="s">
        <v>913</v>
      </c>
      <c r="E634" s="35" t="s">
        <v>913</v>
      </c>
      <c r="F634" s="35" t="s">
        <v>913</v>
      </c>
      <c r="G634" s="35"/>
      <c r="H634" s="35" t="s">
        <v>701</v>
      </c>
      <c r="I634" s="35"/>
      <c r="J634" s="35">
        <v>2.5000000000000001E-3</v>
      </c>
      <c r="K634" s="35" t="s">
        <v>913</v>
      </c>
      <c r="L634" s="35" t="s">
        <v>913</v>
      </c>
      <c r="M634" s="35" t="s">
        <v>913</v>
      </c>
      <c r="N634" s="35" t="s">
        <v>880</v>
      </c>
    </row>
    <row r="635" spans="1:14">
      <c r="A635" s="35" t="s">
        <v>702</v>
      </c>
      <c r="B635" s="35"/>
      <c r="C635" s="35" t="s">
        <v>913</v>
      </c>
      <c r="D635" s="35" t="s">
        <v>913</v>
      </c>
      <c r="E635" s="35">
        <v>7.4999999999999997E-2</v>
      </c>
      <c r="F635" s="35" t="s">
        <v>913</v>
      </c>
      <c r="G635" s="35"/>
      <c r="H635" s="35" t="s">
        <v>702</v>
      </c>
      <c r="I635" s="35"/>
      <c r="J635" s="35" t="s">
        <v>913</v>
      </c>
      <c r="K635" s="35" t="s">
        <v>913</v>
      </c>
      <c r="L635" s="35">
        <v>3.5000000000000001E-3</v>
      </c>
      <c r="M635" s="35" t="s">
        <v>913</v>
      </c>
      <c r="N635" s="35" t="s">
        <v>880</v>
      </c>
    </row>
    <row r="636" spans="1:14">
      <c r="A636" s="35" t="s">
        <v>703</v>
      </c>
      <c r="B636" s="35"/>
      <c r="C636" s="35">
        <v>0.08</v>
      </c>
      <c r="D636" s="35" t="s">
        <v>913</v>
      </c>
      <c r="E636" s="35" t="s">
        <v>913</v>
      </c>
      <c r="F636" s="35" t="s">
        <v>913</v>
      </c>
      <c r="G636" s="35"/>
      <c r="H636" s="35" t="s">
        <v>703</v>
      </c>
      <c r="I636" s="35"/>
      <c r="J636" s="35">
        <v>5.0000000000000001E-3</v>
      </c>
      <c r="K636" s="35" t="s">
        <v>913</v>
      </c>
      <c r="L636" s="35" t="s">
        <v>913</v>
      </c>
      <c r="M636" s="35" t="s">
        <v>913</v>
      </c>
      <c r="N636" s="35" t="s">
        <v>667</v>
      </c>
    </row>
    <row r="637" spans="1:14">
      <c r="A637" s="35" t="s">
        <v>704</v>
      </c>
      <c r="B637" s="35"/>
      <c r="C637" s="35" t="s">
        <v>913</v>
      </c>
      <c r="D637" s="35" t="s">
        <v>913</v>
      </c>
      <c r="E637" s="35">
        <v>0.15</v>
      </c>
      <c r="F637" s="35" t="s">
        <v>913</v>
      </c>
      <c r="G637" s="35"/>
      <c r="H637" s="35" t="s">
        <v>704</v>
      </c>
      <c r="I637" s="35"/>
      <c r="J637" s="35" t="s">
        <v>913</v>
      </c>
      <c r="K637" s="35" t="s">
        <v>913</v>
      </c>
      <c r="L637" s="35">
        <v>7.0000000000000001E-3</v>
      </c>
      <c r="M637" s="35" t="s">
        <v>913</v>
      </c>
      <c r="N637" s="35" t="s">
        <v>667</v>
      </c>
    </row>
    <row r="638" spans="1:14">
      <c r="A638" s="35" t="s">
        <v>705</v>
      </c>
      <c r="B638" s="35"/>
      <c r="C638" s="35" t="s">
        <v>913</v>
      </c>
      <c r="D638" s="35" t="s">
        <v>913</v>
      </c>
      <c r="E638" s="35" t="s">
        <v>913</v>
      </c>
      <c r="F638" s="35">
        <v>0.05</v>
      </c>
      <c r="G638" s="35"/>
      <c r="H638" s="35" t="s">
        <v>705</v>
      </c>
      <c r="I638" s="35"/>
      <c r="J638" s="35" t="s">
        <v>913</v>
      </c>
      <c r="K638" s="35" t="s">
        <v>913</v>
      </c>
      <c r="L638" s="35" t="s">
        <v>913</v>
      </c>
      <c r="M638" s="35">
        <v>1E-3</v>
      </c>
      <c r="N638" s="35" t="s">
        <v>667</v>
      </c>
    </row>
    <row r="639" spans="1:14">
      <c r="A639" s="35" t="s">
        <v>706</v>
      </c>
      <c r="B639" s="35"/>
      <c r="C639" s="35">
        <v>0.04</v>
      </c>
      <c r="D639" s="35" t="s">
        <v>913</v>
      </c>
      <c r="E639" s="35" t="s">
        <v>913</v>
      </c>
      <c r="F639" s="35" t="s">
        <v>913</v>
      </c>
      <c r="G639" s="35"/>
      <c r="H639" s="35" t="s">
        <v>706</v>
      </c>
      <c r="I639" s="35"/>
      <c r="J639" s="35">
        <v>2.5000000000000001E-3</v>
      </c>
      <c r="K639" s="35" t="s">
        <v>913</v>
      </c>
      <c r="L639" s="35" t="s">
        <v>913</v>
      </c>
      <c r="M639" s="35" t="s">
        <v>913</v>
      </c>
      <c r="N639" s="35" t="s">
        <v>880</v>
      </c>
    </row>
    <row r="640" spans="1:14">
      <c r="A640" s="35" t="s">
        <v>707</v>
      </c>
      <c r="B640" s="35"/>
      <c r="C640" s="35" t="s">
        <v>913</v>
      </c>
      <c r="D640" s="35" t="s">
        <v>913</v>
      </c>
      <c r="E640" s="35">
        <v>7.4999999999999997E-2</v>
      </c>
      <c r="F640" s="35" t="s">
        <v>913</v>
      </c>
      <c r="G640" s="35"/>
      <c r="H640" s="35" t="s">
        <v>707</v>
      </c>
      <c r="I640" s="35"/>
      <c r="J640" s="35" t="s">
        <v>913</v>
      </c>
      <c r="K640" s="35" t="s">
        <v>913</v>
      </c>
      <c r="L640" s="35">
        <v>3.5000000000000001E-3</v>
      </c>
      <c r="M640" s="35" t="s">
        <v>913</v>
      </c>
      <c r="N640" s="35" t="s">
        <v>880</v>
      </c>
    </row>
    <row r="641" spans="1:14">
      <c r="A641" s="35" t="s">
        <v>708</v>
      </c>
      <c r="B641" s="35"/>
      <c r="C641" s="35" t="s">
        <v>913</v>
      </c>
      <c r="D641" s="35" t="s">
        <v>913</v>
      </c>
      <c r="E641" s="35" t="s">
        <v>913</v>
      </c>
      <c r="F641" s="35">
        <v>2.5000000000000001E-2</v>
      </c>
      <c r="G641" s="35"/>
      <c r="H641" s="35" t="s">
        <v>708</v>
      </c>
      <c r="I641" s="35"/>
      <c r="J641" s="35" t="s">
        <v>913</v>
      </c>
      <c r="K641" s="35" t="s">
        <v>913</v>
      </c>
      <c r="L641" s="35" t="s">
        <v>913</v>
      </c>
      <c r="M641" s="35">
        <v>5.0000000000000001E-4</v>
      </c>
      <c r="N641" s="35" t="s">
        <v>880</v>
      </c>
    </row>
    <row r="642" spans="1:14">
      <c r="A642" s="35" t="s">
        <v>709</v>
      </c>
      <c r="B642" s="35"/>
      <c r="C642" s="35">
        <v>0.08</v>
      </c>
      <c r="D642" s="35" t="s">
        <v>913</v>
      </c>
      <c r="E642" s="35" t="s">
        <v>913</v>
      </c>
      <c r="F642" s="35" t="s">
        <v>913</v>
      </c>
      <c r="G642" s="35"/>
      <c r="H642" s="35" t="s">
        <v>709</v>
      </c>
      <c r="I642" s="35"/>
      <c r="J642" s="35">
        <v>5.0000000000000001E-3</v>
      </c>
      <c r="K642" s="35" t="s">
        <v>913</v>
      </c>
      <c r="L642" s="35" t="s">
        <v>913</v>
      </c>
      <c r="M642" s="35" t="s">
        <v>913</v>
      </c>
      <c r="N642" s="35" t="s">
        <v>667</v>
      </c>
    </row>
    <row r="643" spans="1:14">
      <c r="A643" s="35" t="s">
        <v>710</v>
      </c>
      <c r="B643" s="35"/>
      <c r="C643" s="35" t="s">
        <v>913</v>
      </c>
      <c r="D643" s="35" t="s">
        <v>913</v>
      </c>
      <c r="E643" s="35">
        <v>0.15</v>
      </c>
      <c r="F643" s="35" t="s">
        <v>913</v>
      </c>
      <c r="G643" s="35"/>
      <c r="H643" s="35" t="s">
        <v>710</v>
      </c>
      <c r="I643" s="35"/>
      <c r="J643" s="35" t="s">
        <v>913</v>
      </c>
      <c r="K643" s="35" t="s">
        <v>913</v>
      </c>
      <c r="L643" s="35">
        <v>7.0000000000000001E-3</v>
      </c>
      <c r="M643" s="35" t="s">
        <v>913</v>
      </c>
      <c r="N643" s="35" t="s">
        <v>667</v>
      </c>
    </row>
    <row r="644" spans="1:14">
      <c r="A644" s="35" t="s">
        <v>711</v>
      </c>
      <c r="B644" s="35"/>
      <c r="C644" s="35" t="s">
        <v>913</v>
      </c>
      <c r="D644" s="35" t="s">
        <v>913</v>
      </c>
      <c r="E644" s="35" t="s">
        <v>913</v>
      </c>
      <c r="F644" s="35">
        <v>0.05</v>
      </c>
      <c r="G644" s="35"/>
      <c r="H644" s="35" t="s">
        <v>711</v>
      </c>
      <c r="I644" s="35"/>
      <c r="J644" s="35" t="s">
        <v>913</v>
      </c>
      <c r="K644" s="35" t="s">
        <v>913</v>
      </c>
      <c r="L644" s="35" t="s">
        <v>913</v>
      </c>
      <c r="M644" s="35">
        <v>1E-3</v>
      </c>
      <c r="N644" s="35" t="s">
        <v>667</v>
      </c>
    </row>
    <row r="645" spans="1:14">
      <c r="A645" s="35" t="s">
        <v>712</v>
      </c>
      <c r="B645" s="35"/>
      <c r="C645" s="35">
        <v>0.04</v>
      </c>
      <c r="D645" s="35" t="s">
        <v>913</v>
      </c>
      <c r="E645" s="35" t="s">
        <v>913</v>
      </c>
      <c r="F645" s="35" t="s">
        <v>913</v>
      </c>
      <c r="G645" s="35"/>
      <c r="H645" s="35" t="s">
        <v>712</v>
      </c>
      <c r="I645" s="35"/>
      <c r="J645" s="35">
        <v>2.5000000000000001E-3</v>
      </c>
      <c r="K645" s="35" t="s">
        <v>913</v>
      </c>
      <c r="L645" s="35" t="s">
        <v>913</v>
      </c>
      <c r="M645" s="35" t="s">
        <v>913</v>
      </c>
      <c r="N645" s="35" t="s">
        <v>880</v>
      </c>
    </row>
    <row r="646" spans="1:14">
      <c r="A646" s="35" t="s">
        <v>713</v>
      </c>
      <c r="B646" s="35"/>
      <c r="C646" s="35">
        <v>0.04</v>
      </c>
      <c r="D646" s="35" t="s">
        <v>913</v>
      </c>
      <c r="E646" s="35" t="s">
        <v>913</v>
      </c>
      <c r="F646" s="35" t="s">
        <v>913</v>
      </c>
      <c r="G646" s="35"/>
      <c r="H646" s="35" t="s">
        <v>713</v>
      </c>
      <c r="I646" s="35"/>
      <c r="J646" s="35">
        <v>2.5000000000000001E-3</v>
      </c>
      <c r="K646" s="35" t="s">
        <v>913</v>
      </c>
      <c r="L646" s="35" t="s">
        <v>913</v>
      </c>
      <c r="M646" s="35" t="s">
        <v>913</v>
      </c>
      <c r="N646" s="35" t="s">
        <v>880</v>
      </c>
    </row>
    <row r="647" spans="1:14">
      <c r="A647" s="35" t="s">
        <v>714</v>
      </c>
      <c r="B647" s="35"/>
      <c r="C647" s="35">
        <v>0.04</v>
      </c>
      <c r="D647" s="35" t="s">
        <v>913</v>
      </c>
      <c r="E647" s="35" t="s">
        <v>913</v>
      </c>
      <c r="F647" s="35" t="s">
        <v>913</v>
      </c>
      <c r="G647" s="35"/>
      <c r="H647" s="35" t="s">
        <v>714</v>
      </c>
      <c r="I647" s="35"/>
      <c r="J647" s="35">
        <v>2.5000000000000001E-3</v>
      </c>
      <c r="K647" s="35" t="s">
        <v>913</v>
      </c>
      <c r="L647" s="35" t="s">
        <v>913</v>
      </c>
      <c r="M647" s="35" t="s">
        <v>913</v>
      </c>
      <c r="N647" s="35" t="s">
        <v>667</v>
      </c>
    </row>
    <row r="648" spans="1:14">
      <c r="A648" s="35" t="s">
        <v>715</v>
      </c>
      <c r="B648" s="35"/>
      <c r="C648" s="35">
        <v>0.04</v>
      </c>
      <c r="D648" s="35" t="s">
        <v>913</v>
      </c>
      <c r="E648" s="35" t="s">
        <v>913</v>
      </c>
      <c r="F648" s="35" t="s">
        <v>913</v>
      </c>
      <c r="G648" s="35"/>
      <c r="H648" s="35" t="s">
        <v>715</v>
      </c>
      <c r="I648" s="35"/>
      <c r="J648" s="35">
        <v>2.5000000000000001E-3</v>
      </c>
      <c r="K648" s="35" t="s">
        <v>913</v>
      </c>
      <c r="L648" s="35" t="s">
        <v>913</v>
      </c>
      <c r="M648" s="35" t="s">
        <v>913</v>
      </c>
      <c r="N648" s="35" t="s">
        <v>667</v>
      </c>
    </row>
    <row r="649" spans="1:14">
      <c r="A649" s="35" t="s">
        <v>716</v>
      </c>
      <c r="B649" s="35"/>
      <c r="C649" s="35">
        <v>0.02</v>
      </c>
      <c r="D649" s="35" t="s">
        <v>913</v>
      </c>
      <c r="E649" s="35" t="s">
        <v>913</v>
      </c>
      <c r="F649" s="35" t="s">
        <v>913</v>
      </c>
      <c r="G649" s="35"/>
      <c r="H649" s="35" t="s">
        <v>716</v>
      </c>
      <c r="I649" s="35"/>
      <c r="J649" s="35">
        <v>0</v>
      </c>
      <c r="K649" s="35" t="s">
        <v>913</v>
      </c>
      <c r="L649" s="35" t="s">
        <v>913</v>
      </c>
      <c r="M649" s="35" t="s">
        <v>913</v>
      </c>
      <c r="N649" s="35" t="s">
        <v>884</v>
      </c>
    </row>
    <row r="650" spans="1:14">
      <c r="A650" s="35" t="s">
        <v>717</v>
      </c>
      <c r="B650" s="35"/>
      <c r="C650" s="35">
        <v>0.02</v>
      </c>
      <c r="D650" s="35" t="s">
        <v>913</v>
      </c>
      <c r="E650" s="35" t="s">
        <v>913</v>
      </c>
      <c r="F650" s="35" t="s">
        <v>913</v>
      </c>
      <c r="G650" s="35"/>
      <c r="H650" s="35" t="s">
        <v>717</v>
      </c>
      <c r="I650" s="35"/>
      <c r="J650" s="35">
        <v>0</v>
      </c>
      <c r="K650" s="35" t="s">
        <v>913</v>
      </c>
      <c r="L650" s="35" t="s">
        <v>913</v>
      </c>
      <c r="M650" s="35" t="s">
        <v>913</v>
      </c>
      <c r="N650" s="35" t="s">
        <v>884</v>
      </c>
    </row>
    <row r="651" spans="1:14">
      <c r="A651" s="35" t="s">
        <v>718</v>
      </c>
      <c r="B651" s="35"/>
      <c r="C651" s="35" t="s">
        <v>913</v>
      </c>
      <c r="D651" s="35">
        <v>3.7499999999999999E-2</v>
      </c>
      <c r="E651" s="35">
        <v>3.7499999999999999E-2</v>
      </c>
      <c r="F651" s="35" t="s">
        <v>913</v>
      </c>
      <c r="G651" s="35"/>
      <c r="H651" s="35" t="s">
        <v>718</v>
      </c>
      <c r="I651" s="35"/>
      <c r="J651" s="35" t="s">
        <v>913</v>
      </c>
      <c r="K651" s="35">
        <v>0</v>
      </c>
      <c r="L651" s="35">
        <v>0</v>
      </c>
      <c r="M651" s="35" t="s">
        <v>913</v>
      </c>
      <c r="N651" s="35" t="s">
        <v>884</v>
      </c>
    </row>
    <row r="652" spans="1:14">
      <c r="A652" s="35" t="s">
        <v>719</v>
      </c>
      <c r="B652" s="35"/>
      <c r="C652" s="35" t="s">
        <v>913</v>
      </c>
      <c r="D652" s="35" t="s">
        <v>913</v>
      </c>
      <c r="E652" s="35" t="s">
        <v>913</v>
      </c>
      <c r="F652" s="35">
        <v>1.2500000000000001E-2</v>
      </c>
      <c r="G652" s="35"/>
      <c r="H652" s="35" t="s">
        <v>719</v>
      </c>
      <c r="I652" s="35"/>
      <c r="J652" s="35" t="s">
        <v>913</v>
      </c>
      <c r="K652" s="35" t="s">
        <v>913</v>
      </c>
      <c r="L652" s="35" t="s">
        <v>913</v>
      </c>
      <c r="M652" s="35">
        <v>0</v>
      </c>
      <c r="N652" s="35" t="s">
        <v>884</v>
      </c>
    </row>
    <row r="653" spans="1:14">
      <c r="A653" s="35" t="s">
        <v>720</v>
      </c>
      <c r="B653" s="35"/>
      <c r="C653" s="35">
        <v>0.02</v>
      </c>
      <c r="D653" s="35" t="s">
        <v>913</v>
      </c>
      <c r="E653" s="35" t="s">
        <v>913</v>
      </c>
      <c r="F653" s="35" t="s">
        <v>913</v>
      </c>
      <c r="G653" s="35"/>
      <c r="H653" s="35" t="s">
        <v>720</v>
      </c>
      <c r="I653" s="35"/>
      <c r="J653" s="35">
        <v>0</v>
      </c>
      <c r="K653" s="35" t="s">
        <v>913</v>
      </c>
      <c r="L653" s="35" t="s">
        <v>913</v>
      </c>
      <c r="M653" s="35" t="s">
        <v>913</v>
      </c>
      <c r="N653" s="35" t="s">
        <v>884</v>
      </c>
    </row>
    <row r="654" spans="1:14">
      <c r="A654" s="35" t="s">
        <v>721</v>
      </c>
      <c r="B654" s="35"/>
      <c r="C654" s="35">
        <v>0.02</v>
      </c>
      <c r="D654" s="35" t="s">
        <v>913</v>
      </c>
      <c r="E654" s="35" t="s">
        <v>913</v>
      </c>
      <c r="F654" s="35" t="s">
        <v>913</v>
      </c>
      <c r="G654" s="35"/>
      <c r="H654" s="35" t="s">
        <v>721</v>
      </c>
      <c r="I654" s="35"/>
      <c r="J654" s="35">
        <v>0</v>
      </c>
      <c r="K654" s="35" t="s">
        <v>913</v>
      </c>
      <c r="L654" s="35" t="s">
        <v>913</v>
      </c>
      <c r="M654" s="35" t="s">
        <v>913</v>
      </c>
      <c r="N654" s="35" t="s">
        <v>884</v>
      </c>
    </row>
    <row r="655" spans="1:14">
      <c r="A655" s="35" t="s">
        <v>722</v>
      </c>
      <c r="B655" s="35"/>
      <c r="C655" s="35" t="s">
        <v>913</v>
      </c>
      <c r="D655" s="35">
        <v>3.7499999999999999E-2</v>
      </c>
      <c r="E655" s="35">
        <v>3.7499999999999999E-2</v>
      </c>
      <c r="F655" s="35" t="s">
        <v>913</v>
      </c>
      <c r="G655" s="35"/>
      <c r="H655" s="35" t="s">
        <v>722</v>
      </c>
      <c r="I655" s="35"/>
      <c r="J655" s="35" t="s">
        <v>913</v>
      </c>
      <c r="K655" s="35">
        <v>0</v>
      </c>
      <c r="L655" s="35">
        <v>0</v>
      </c>
      <c r="M655" s="35" t="s">
        <v>913</v>
      </c>
      <c r="N655" s="35" t="s">
        <v>884</v>
      </c>
    </row>
    <row r="656" spans="1:14">
      <c r="A656" s="35" t="s">
        <v>723</v>
      </c>
      <c r="B656" s="35"/>
      <c r="C656" s="35" t="s">
        <v>913</v>
      </c>
      <c r="D656" s="35" t="s">
        <v>913</v>
      </c>
      <c r="E656" s="35" t="s">
        <v>913</v>
      </c>
      <c r="F656" s="35">
        <v>1.2500000000000001E-2</v>
      </c>
      <c r="G656" s="35"/>
      <c r="H656" s="35" t="s">
        <v>723</v>
      </c>
      <c r="I656" s="35"/>
      <c r="J656" s="35" t="s">
        <v>913</v>
      </c>
      <c r="K656" s="35" t="s">
        <v>913</v>
      </c>
      <c r="L656" s="35" t="s">
        <v>913</v>
      </c>
      <c r="M656" s="35">
        <v>0</v>
      </c>
      <c r="N656" s="35" t="s">
        <v>884</v>
      </c>
    </row>
    <row r="657" spans="1:14">
      <c r="A657" s="35" t="s">
        <v>724</v>
      </c>
      <c r="B657" s="35"/>
      <c r="C657" s="35">
        <v>0.04</v>
      </c>
      <c r="D657" s="35" t="s">
        <v>913</v>
      </c>
      <c r="E657" s="35" t="s">
        <v>913</v>
      </c>
      <c r="F657" s="35" t="s">
        <v>913</v>
      </c>
      <c r="G657" s="35"/>
      <c r="H657" s="35" t="s">
        <v>724</v>
      </c>
      <c r="I657" s="35"/>
      <c r="J657" s="35">
        <v>2.5000000000000001E-3</v>
      </c>
      <c r="K657" s="35" t="s">
        <v>913</v>
      </c>
      <c r="L657" s="35" t="s">
        <v>913</v>
      </c>
      <c r="M657" s="35" t="s">
        <v>913</v>
      </c>
      <c r="N657" s="35" t="s">
        <v>685</v>
      </c>
    </row>
    <row r="658" spans="1:14">
      <c r="A658" s="35" t="s">
        <v>725</v>
      </c>
      <c r="B658" s="35"/>
      <c r="C658" s="35">
        <v>0.04</v>
      </c>
      <c r="D658" s="35" t="s">
        <v>913</v>
      </c>
      <c r="E658" s="35" t="s">
        <v>913</v>
      </c>
      <c r="F658" s="35" t="s">
        <v>913</v>
      </c>
      <c r="G658" s="35"/>
      <c r="H658" s="35" t="s">
        <v>725</v>
      </c>
      <c r="I658" s="35"/>
      <c r="J658" s="35">
        <v>2.5000000000000001E-3</v>
      </c>
      <c r="K658" s="35" t="s">
        <v>913</v>
      </c>
      <c r="L658" s="35" t="s">
        <v>913</v>
      </c>
      <c r="M658" s="35" t="s">
        <v>913</v>
      </c>
      <c r="N658" s="35" t="s">
        <v>880</v>
      </c>
    </row>
    <row r="659" spans="1:14">
      <c r="A659" s="35" t="s">
        <v>726</v>
      </c>
      <c r="B659" s="35"/>
      <c r="C659" s="35" t="s">
        <v>913</v>
      </c>
      <c r="D659" s="35" t="s">
        <v>913</v>
      </c>
      <c r="E659" s="35">
        <v>7.4999999999999997E-2</v>
      </c>
      <c r="F659" s="35" t="s">
        <v>913</v>
      </c>
      <c r="G659" s="35"/>
      <c r="H659" s="35" t="s">
        <v>726</v>
      </c>
      <c r="I659" s="35"/>
      <c r="J659" s="35" t="s">
        <v>913</v>
      </c>
      <c r="K659" s="35" t="s">
        <v>913</v>
      </c>
      <c r="L659" s="35">
        <v>3.5000000000000001E-3</v>
      </c>
      <c r="M659" s="35" t="s">
        <v>913</v>
      </c>
      <c r="N659" s="35" t="s">
        <v>880</v>
      </c>
    </row>
    <row r="660" spans="1:14">
      <c r="A660" s="35" t="s">
        <v>727</v>
      </c>
      <c r="B660" s="35"/>
      <c r="C660" s="35" t="s">
        <v>913</v>
      </c>
      <c r="D660" s="35" t="s">
        <v>913</v>
      </c>
      <c r="E660" s="35" t="s">
        <v>913</v>
      </c>
      <c r="F660" s="35">
        <v>2.5000000000000001E-2</v>
      </c>
      <c r="G660" s="35"/>
      <c r="H660" s="35" t="s">
        <v>727</v>
      </c>
      <c r="I660" s="35"/>
      <c r="J660" s="35" t="s">
        <v>913</v>
      </c>
      <c r="K660" s="35" t="s">
        <v>913</v>
      </c>
      <c r="L660" s="35" t="s">
        <v>913</v>
      </c>
      <c r="M660" s="35">
        <v>5.0000000000000001E-4</v>
      </c>
      <c r="N660" s="35" t="s">
        <v>880</v>
      </c>
    </row>
    <row r="661" spans="1:14">
      <c r="A661" s="35" t="s">
        <v>728</v>
      </c>
      <c r="B661" s="35"/>
      <c r="C661" s="35">
        <v>0.04</v>
      </c>
      <c r="D661" s="35" t="s">
        <v>913</v>
      </c>
      <c r="E661" s="35" t="s">
        <v>913</v>
      </c>
      <c r="F661" s="35" t="s">
        <v>913</v>
      </c>
      <c r="G661" s="35"/>
      <c r="H661" s="35" t="s">
        <v>728</v>
      </c>
      <c r="I661" s="35"/>
      <c r="J661" s="35">
        <v>2.5000000000000001E-3</v>
      </c>
      <c r="K661" s="35" t="s">
        <v>913</v>
      </c>
      <c r="L661" s="35" t="s">
        <v>913</v>
      </c>
      <c r="M661" s="35" t="s">
        <v>913</v>
      </c>
      <c r="N661" s="35" t="s">
        <v>667</v>
      </c>
    </row>
    <row r="662" spans="1:14">
      <c r="A662" s="35" t="s">
        <v>729</v>
      </c>
      <c r="B662" s="35"/>
      <c r="C662" s="35" t="s">
        <v>913</v>
      </c>
      <c r="D662" s="35" t="s">
        <v>913</v>
      </c>
      <c r="E662" s="35">
        <v>7.4999999999999997E-2</v>
      </c>
      <c r="F662" s="35" t="s">
        <v>913</v>
      </c>
      <c r="G662" s="35"/>
      <c r="H662" s="35" t="s">
        <v>729</v>
      </c>
      <c r="I662" s="35"/>
      <c r="J662" s="35" t="s">
        <v>913</v>
      </c>
      <c r="K662" s="35" t="s">
        <v>913</v>
      </c>
      <c r="L662" s="35">
        <v>3.5000000000000001E-3</v>
      </c>
      <c r="M662" s="35" t="s">
        <v>913</v>
      </c>
      <c r="N662" s="35" t="s">
        <v>667</v>
      </c>
    </row>
    <row r="663" spans="1:14">
      <c r="A663" s="35" t="s">
        <v>730</v>
      </c>
      <c r="B663" s="35"/>
      <c r="C663" s="35" t="s">
        <v>913</v>
      </c>
      <c r="D663" s="35" t="s">
        <v>913</v>
      </c>
      <c r="E663" s="35" t="s">
        <v>913</v>
      </c>
      <c r="F663" s="35">
        <v>2.5000000000000001E-2</v>
      </c>
      <c r="G663" s="35"/>
      <c r="H663" s="35" t="s">
        <v>730</v>
      </c>
      <c r="I663" s="35"/>
      <c r="J663" s="35" t="s">
        <v>913</v>
      </c>
      <c r="K663" s="35" t="s">
        <v>913</v>
      </c>
      <c r="L663" s="35" t="s">
        <v>913</v>
      </c>
      <c r="M663" s="35">
        <v>5.0000000000000001E-4</v>
      </c>
      <c r="N663" s="35" t="s">
        <v>667</v>
      </c>
    </row>
    <row r="664" spans="1:14">
      <c r="A664" s="35" t="s">
        <v>731</v>
      </c>
      <c r="B664" s="35"/>
      <c r="C664" s="35">
        <v>0.04</v>
      </c>
      <c r="D664" s="35" t="s">
        <v>913</v>
      </c>
      <c r="E664" s="35" t="s">
        <v>913</v>
      </c>
      <c r="F664" s="35" t="s">
        <v>913</v>
      </c>
      <c r="G664" s="35"/>
      <c r="H664" s="35" t="s">
        <v>731</v>
      </c>
      <c r="I664" s="35"/>
      <c r="J664" s="35">
        <v>2.5000000000000001E-3</v>
      </c>
      <c r="K664" s="35" t="s">
        <v>913</v>
      </c>
      <c r="L664" s="35" t="s">
        <v>913</v>
      </c>
      <c r="M664" s="35" t="s">
        <v>913</v>
      </c>
      <c r="N664" s="35" t="s">
        <v>880</v>
      </c>
    </row>
    <row r="665" spans="1:14">
      <c r="A665" s="35" t="s">
        <v>732</v>
      </c>
      <c r="B665" s="35"/>
      <c r="C665" s="35" t="s">
        <v>913</v>
      </c>
      <c r="D665" s="35" t="s">
        <v>913</v>
      </c>
      <c r="E665" s="35">
        <v>7.4999999999999997E-2</v>
      </c>
      <c r="F665" s="35" t="s">
        <v>913</v>
      </c>
      <c r="G665" s="35"/>
      <c r="H665" s="35" t="s">
        <v>732</v>
      </c>
      <c r="I665" s="35"/>
      <c r="J665" s="35" t="s">
        <v>913</v>
      </c>
      <c r="K665" s="35" t="s">
        <v>913</v>
      </c>
      <c r="L665" s="35">
        <v>3.5000000000000001E-3</v>
      </c>
      <c r="M665" s="35" t="s">
        <v>913</v>
      </c>
      <c r="N665" s="35" t="s">
        <v>880</v>
      </c>
    </row>
    <row r="666" spans="1:14">
      <c r="A666" s="35" t="s">
        <v>733</v>
      </c>
      <c r="B666" s="35"/>
      <c r="C666" s="35" t="s">
        <v>913</v>
      </c>
      <c r="D666" s="35" t="s">
        <v>913</v>
      </c>
      <c r="E666" s="35" t="s">
        <v>913</v>
      </c>
      <c r="F666" s="35">
        <v>2.5000000000000001E-2</v>
      </c>
      <c r="G666" s="35"/>
      <c r="H666" s="35" t="s">
        <v>733</v>
      </c>
      <c r="I666" s="35"/>
      <c r="J666" s="35" t="s">
        <v>913</v>
      </c>
      <c r="K666" s="35" t="s">
        <v>913</v>
      </c>
      <c r="L666" s="35" t="s">
        <v>913</v>
      </c>
      <c r="M666" s="35">
        <v>5.0000000000000001E-4</v>
      </c>
      <c r="N666" s="35" t="s">
        <v>880</v>
      </c>
    </row>
    <row r="667" spans="1:14">
      <c r="A667" s="35" t="s">
        <v>734</v>
      </c>
      <c r="B667" s="35"/>
      <c r="C667" s="35">
        <v>0.04</v>
      </c>
      <c r="D667" s="35" t="s">
        <v>913</v>
      </c>
      <c r="E667" s="35" t="s">
        <v>913</v>
      </c>
      <c r="F667" s="35" t="s">
        <v>913</v>
      </c>
      <c r="G667" s="35"/>
      <c r="H667" s="35" t="s">
        <v>734</v>
      </c>
      <c r="I667" s="35"/>
      <c r="J667" s="35">
        <v>2.5000000000000001E-3</v>
      </c>
      <c r="K667" s="35" t="s">
        <v>913</v>
      </c>
      <c r="L667" s="35" t="s">
        <v>913</v>
      </c>
      <c r="M667" s="35" t="s">
        <v>913</v>
      </c>
      <c r="N667" s="35" t="s">
        <v>667</v>
      </c>
    </row>
    <row r="668" spans="1:14">
      <c r="A668" s="35" t="s">
        <v>735</v>
      </c>
      <c r="B668" s="35"/>
      <c r="C668" s="35" t="s">
        <v>913</v>
      </c>
      <c r="D668" s="35" t="s">
        <v>913</v>
      </c>
      <c r="E668" s="35">
        <v>7.4999999999999997E-2</v>
      </c>
      <c r="F668" s="35" t="s">
        <v>913</v>
      </c>
      <c r="G668" s="35"/>
      <c r="H668" s="35" t="s">
        <v>735</v>
      </c>
      <c r="I668" s="35"/>
      <c r="J668" s="35" t="s">
        <v>913</v>
      </c>
      <c r="K668" s="35" t="s">
        <v>913</v>
      </c>
      <c r="L668" s="35">
        <v>3.5000000000000001E-3</v>
      </c>
      <c r="M668" s="35" t="s">
        <v>913</v>
      </c>
      <c r="N668" s="35" t="s">
        <v>667</v>
      </c>
    </row>
    <row r="669" spans="1:14">
      <c r="A669" s="35" t="s">
        <v>736</v>
      </c>
      <c r="B669" s="35"/>
      <c r="C669" s="35" t="s">
        <v>913</v>
      </c>
      <c r="D669" s="35" t="s">
        <v>913</v>
      </c>
      <c r="E669" s="35" t="s">
        <v>913</v>
      </c>
      <c r="F669" s="35">
        <v>2.5000000000000001E-2</v>
      </c>
      <c r="G669" s="35"/>
      <c r="H669" s="35" t="s">
        <v>736</v>
      </c>
      <c r="I669" s="35"/>
      <c r="J669" s="35" t="s">
        <v>913</v>
      </c>
      <c r="K669" s="35" t="s">
        <v>913</v>
      </c>
      <c r="L669" s="35" t="s">
        <v>913</v>
      </c>
      <c r="M669" s="35">
        <v>5.0000000000000001E-4</v>
      </c>
      <c r="N669" s="35" t="s">
        <v>667</v>
      </c>
    </row>
    <row r="670" spans="1:14">
      <c r="A670" s="35" t="s">
        <v>737</v>
      </c>
      <c r="B670" s="35"/>
      <c r="C670" s="35">
        <v>4.4999999999999998E-2</v>
      </c>
      <c r="D670" s="35" t="s">
        <v>913</v>
      </c>
      <c r="E670" s="35" t="s">
        <v>913</v>
      </c>
      <c r="F670" s="35" t="s">
        <v>913</v>
      </c>
      <c r="G670" s="35"/>
      <c r="H670" s="35" t="s">
        <v>737</v>
      </c>
      <c r="I670" s="35"/>
      <c r="J670" s="35">
        <v>0</v>
      </c>
      <c r="K670" s="35" t="s">
        <v>913</v>
      </c>
      <c r="L670" s="35" t="s">
        <v>913</v>
      </c>
      <c r="M670" s="35" t="s">
        <v>913</v>
      </c>
      <c r="N670" s="35" t="s">
        <v>880</v>
      </c>
    </row>
    <row r="671" spans="1:14">
      <c r="A671" s="35" t="s">
        <v>738</v>
      </c>
      <c r="B671" s="35"/>
      <c r="C671" s="35" t="s">
        <v>913</v>
      </c>
      <c r="D671" s="35">
        <v>6.3E-2</v>
      </c>
      <c r="E671" s="35">
        <v>6.3E-2</v>
      </c>
      <c r="F671" s="35" t="s">
        <v>913</v>
      </c>
      <c r="G671" s="35"/>
      <c r="H671" s="35" t="s">
        <v>738</v>
      </c>
      <c r="I671" s="35"/>
      <c r="J671" s="35" t="s">
        <v>913</v>
      </c>
      <c r="K671" s="35">
        <v>0</v>
      </c>
      <c r="L671" s="35">
        <v>0</v>
      </c>
      <c r="M671" s="35" t="s">
        <v>913</v>
      </c>
      <c r="N671" s="35" t="s">
        <v>880</v>
      </c>
    </row>
    <row r="672" spans="1:14">
      <c r="A672" s="35" t="s">
        <v>739</v>
      </c>
      <c r="B672" s="35"/>
      <c r="C672" s="35" t="s">
        <v>913</v>
      </c>
      <c r="D672" s="35" t="s">
        <v>913</v>
      </c>
      <c r="E672" s="35" t="s">
        <v>913</v>
      </c>
      <c r="F672" s="35">
        <v>4.4999999999999998E-2</v>
      </c>
      <c r="G672" s="35"/>
      <c r="H672" s="35" t="s">
        <v>739</v>
      </c>
      <c r="I672" s="35"/>
      <c r="J672" s="35" t="s">
        <v>913</v>
      </c>
      <c r="K672" s="35" t="s">
        <v>913</v>
      </c>
      <c r="L672" s="35" t="s">
        <v>913</v>
      </c>
      <c r="M672" s="35">
        <v>0</v>
      </c>
      <c r="N672" s="35" t="s">
        <v>880</v>
      </c>
    </row>
    <row r="673" spans="1:14">
      <c r="A673" s="35" t="s">
        <v>740</v>
      </c>
      <c r="B673" s="35"/>
      <c r="C673" s="35">
        <v>4.4999999999999998E-2</v>
      </c>
      <c r="D673" s="35" t="s">
        <v>913</v>
      </c>
      <c r="E673" s="35" t="s">
        <v>913</v>
      </c>
      <c r="F673" s="35" t="s">
        <v>913</v>
      </c>
      <c r="G673" s="35"/>
      <c r="H673" s="35" t="s">
        <v>740</v>
      </c>
      <c r="I673" s="35"/>
      <c r="J673" s="35">
        <v>0</v>
      </c>
      <c r="K673" s="35" t="s">
        <v>913</v>
      </c>
      <c r="L673" s="35" t="s">
        <v>913</v>
      </c>
      <c r="M673" s="35" t="s">
        <v>913</v>
      </c>
      <c r="N673" s="35" t="s">
        <v>741</v>
      </c>
    </row>
    <row r="674" spans="1:14">
      <c r="A674" s="35" t="s">
        <v>742</v>
      </c>
      <c r="B674" s="35"/>
      <c r="C674" s="35" t="s">
        <v>913</v>
      </c>
      <c r="D674" s="35">
        <v>6.3E-2</v>
      </c>
      <c r="E674" s="35">
        <v>6.3E-2</v>
      </c>
      <c r="F674" s="35" t="s">
        <v>913</v>
      </c>
      <c r="G674" s="35"/>
      <c r="H674" s="35" t="s">
        <v>742</v>
      </c>
      <c r="I674" s="35"/>
      <c r="J674" s="35" t="s">
        <v>913</v>
      </c>
      <c r="K674" s="35">
        <v>0</v>
      </c>
      <c r="L674" s="35">
        <v>0</v>
      </c>
      <c r="M674" s="35" t="s">
        <v>913</v>
      </c>
      <c r="N674" s="35" t="s">
        <v>741</v>
      </c>
    </row>
    <row r="675" spans="1:14">
      <c r="A675" s="35" t="s">
        <v>743</v>
      </c>
      <c r="B675" s="35"/>
      <c r="C675" s="35" t="s">
        <v>913</v>
      </c>
      <c r="D675" s="35">
        <v>3.1500000000000007E-2</v>
      </c>
      <c r="E675" s="35">
        <v>3.1500000000000007E-2</v>
      </c>
      <c r="F675" s="35" t="s">
        <v>913</v>
      </c>
      <c r="G675" s="35"/>
      <c r="H675" s="35" t="s">
        <v>743</v>
      </c>
      <c r="I675" s="35"/>
      <c r="J675" s="35" t="s">
        <v>913</v>
      </c>
      <c r="K675" s="35">
        <v>0</v>
      </c>
      <c r="L675" s="35">
        <v>0</v>
      </c>
      <c r="M675" s="35" t="s">
        <v>913</v>
      </c>
      <c r="N675" s="35" t="s">
        <v>861</v>
      </c>
    </row>
    <row r="676" spans="1:14">
      <c r="A676" s="35" t="s">
        <v>744</v>
      </c>
      <c r="B676" s="35"/>
      <c r="C676" s="35" t="s">
        <v>913</v>
      </c>
      <c r="D676" s="35" t="s">
        <v>913</v>
      </c>
      <c r="E676" s="35" t="s">
        <v>913</v>
      </c>
      <c r="F676" s="35">
        <v>6.7500000000000004E-2</v>
      </c>
      <c r="G676" s="35"/>
      <c r="H676" s="35" t="s">
        <v>744</v>
      </c>
      <c r="I676" s="35"/>
      <c r="J676" s="35" t="s">
        <v>913</v>
      </c>
      <c r="K676" s="35" t="s">
        <v>913</v>
      </c>
      <c r="L676" s="35" t="s">
        <v>913</v>
      </c>
      <c r="M676" s="35">
        <v>0</v>
      </c>
      <c r="N676" s="35" t="s">
        <v>861</v>
      </c>
    </row>
    <row r="677" spans="1:14">
      <c r="A677" s="35" t="s">
        <v>745</v>
      </c>
      <c r="B677" s="35"/>
      <c r="C677" s="35" t="s">
        <v>913</v>
      </c>
      <c r="D677" s="35">
        <v>3.1500000000000007E-2</v>
      </c>
      <c r="E677" s="35">
        <v>3.1500000000000007E-2</v>
      </c>
      <c r="F677" s="35" t="s">
        <v>913</v>
      </c>
      <c r="G677" s="35"/>
      <c r="H677" s="35" t="s">
        <v>745</v>
      </c>
      <c r="I677" s="35"/>
      <c r="J677" s="35" t="s">
        <v>913</v>
      </c>
      <c r="K677" s="35">
        <v>0</v>
      </c>
      <c r="L677" s="35">
        <v>0</v>
      </c>
      <c r="M677" s="35" t="s">
        <v>913</v>
      </c>
      <c r="N677" s="35" t="s">
        <v>861</v>
      </c>
    </row>
    <row r="678" spans="1:14">
      <c r="A678" s="35" t="s">
        <v>746</v>
      </c>
      <c r="B678" s="35"/>
      <c r="C678" s="35" t="s">
        <v>913</v>
      </c>
      <c r="D678" s="35" t="s">
        <v>913</v>
      </c>
      <c r="E678" s="35" t="s">
        <v>913</v>
      </c>
      <c r="F678" s="35">
        <v>7.4999999999999997E-2</v>
      </c>
      <c r="G678" s="35"/>
      <c r="H678" s="35" t="s">
        <v>746</v>
      </c>
      <c r="I678" s="35"/>
      <c r="J678" s="35" t="s">
        <v>913</v>
      </c>
      <c r="K678" s="35" t="s">
        <v>913</v>
      </c>
      <c r="L678" s="35" t="s">
        <v>913</v>
      </c>
      <c r="M678" s="35">
        <v>0</v>
      </c>
      <c r="N678" s="35" t="s">
        <v>861</v>
      </c>
    </row>
    <row r="679" spans="1:14">
      <c r="A679" s="35" t="s">
        <v>747</v>
      </c>
      <c r="B679" s="35"/>
      <c r="C679" s="35" t="s">
        <v>913</v>
      </c>
      <c r="D679" s="35" t="s">
        <v>913</v>
      </c>
      <c r="E679" s="35" t="s">
        <v>913</v>
      </c>
      <c r="F679" s="35">
        <v>7.4999999999999997E-2</v>
      </c>
      <c r="G679" s="35"/>
      <c r="H679" s="35" t="s">
        <v>747</v>
      </c>
      <c r="I679" s="35"/>
      <c r="J679" s="35" t="s">
        <v>913</v>
      </c>
      <c r="K679" s="35" t="s">
        <v>913</v>
      </c>
      <c r="L679" s="35" t="s">
        <v>913</v>
      </c>
      <c r="M679" s="35">
        <v>0</v>
      </c>
      <c r="N679" s="35" t="s">
        <v>861</v>
      </c>
    </row>
    <row r="680" spans="1:14">
      <c r="A680" s="35" t="s">
        <v>748</v>
      </c>
      <c r="B680" s="35"/>
      <c r="C680" s="35">
        <v>4.4999999999999998E-2</v>
      </c>
      <c r="D680" s="35" t="s">
        <v>913</v>
      </c>
      <c r="E680" s="35" t="s">
        <v>913</v>
      </c>
      <c r="F680" s="35" t="s">
        <v>913</v>
      </c>
      <c r="G680" s="35"/>
      <c r="H680" s="35" t="s">
        <v>748</v>
      </c>
      <c r="I680" s="35"/>
      <c r="J680" s="35">
        <v>0</v>
      </c>
      <c r="K680" s="35" t="s">
        <v>913</v>
      </c>
      <c r="L680" s="35" t="s">
        <v>913</v>
      </c>
      <c r="M680" s="35" t="s">
        <v>913</v>
      </c>
      <c r="N680" s="35" t="s">
        <v>880</v>
      </c>
    </row>
    <row r="681" spans="1:14">
      <c r="A681" s="35" t="s">
        <v>749</v>
      </c>
      <c r="B681" s="35"/>
      <c r="C681" s="35">
        <v>4.4999999999999998E-2</v>
      </c>
      <c r="D681" s="35" t="s">
        <v>913</v>
      </c>
      <c r="E681" s="35" t="s">
        <v>913</v>
      </c>
      <c r="F681" s="35" t="s">
        <v>913</v>
      </c>
      <c r="G681" s="35"/>
      <c r="H681" s="35" t="s">
        <v>749</v>
      </c>
      <c r="I681" s="35"/>
      <c r="J681" s="35">
        <v>0</v>
      </c>
      <c r="K681" s="35" t="s">
        <v>913</v>
      </c>
      <c r="L681" s="35" t="s">
        <v>913</v>
      </c>
      <c r="M681" s="35" t="s">
        <v>913</v>
      </c>
      <c r="N681" s="35" t="s">
        <v>880</v>
      </c>
    </row>
    <row r="682" spans="1:14">
      <c r="A682" s="35" t="s">
        <v>750</v>
      </c>
      <c r="B682" s="35"/>
      <c r="C682" s="35" t="s">
        <v>913</v>
      </c>
      <c r="D682" s="35">
        <v>6.3E-2</v>
      </c>
      <c r="E682" s="35">
        <v>6.3E-2</v>
      </c>
      <c r="F682" s="35" t="s">
        <v>913</v>
      </c>
      <c r="G682" s="35"/>
      <c r="H682" s="35" t="s">
        <v>750</v>
      </c>
      <c r="I682" s="35"/>
      <c r="J682" s="35" t="s">
        <v>913</v>
      </c>
      <c r="K682" s="35">
        <v>0</v>
      </c>
      <c r="L682" s="35">
        <v>0</v>
      </c>
      <c r="M682" s="35" t="s">
        <v>913</v>
      </c>
      <c r="N682" s="35" t="s">
        <v>880</v>
      </c>
    </row>
    <row r="683" spans="1:14">
      <c r="A683" s="35" t="s">
        <v>751</v>
      </c>
      <c r="B683" s="35"/>
      <c r="C683" s="35" t="s">
        <v>913</v>
      </c>
      <c r="D683" s="35" t="s">
        <v>913</v>
      </c>
      <c r="E683" s="35" t="s">
        <v>913</v>
      </c>
      <c r="F683" s="35">
        <v>4.4999999999999998E-2</v>
      </c>
      <c r="G683" s="35"/>
      <c r="H683" s="35" t="s">
        <v>751</v>
      </c>
      <c r="I683" s="35"/>
      <c r="J683" s="35" t="s">
        <v>913</v>
      </c>
      <c r="K683" s="35" t="s">
        <v>913</v>
      </c>
      <c r="L683" s="35" t="s">
        <v>913</v>
      </c>
      <c r="M683" s="35">
        <v>0</v>
      </c>
      <c r="N683" s="35" t="s">
        <v>880</v>
      </c>
    </row>
    <row r="684" spans="1:14">
      <c r="A684" s="35" t="s">
        <v>752</v>
      </c>
      <c r="B684" s="35"/>
      <c r="C684" s="35">
        <v>4.4999999999999998E-2</v>
      </c>
      <c r="D684" s="35" t="s">
        <v>913</v>
      </c>
      <c r="E684" s="35" t="s">
        <v>913</v>
      </c>
      <c r="F684" s="35" t="s">
        <v>913</v>
      </c>
      <c r="G684" s="35"/>
      <c r="H684" s="35" t="s">
        <v>752</v>
      </c>
      <c r="I684" s="35"/>
      <c r="J684" s="35">
        <v>0</v>
      </c>
      <c r="K684" s="35" t="s">
        <v>913</v>
      </c>
      <c r="L684" s="35" t="s">
        <v>913</v>
      </c>
      <c r="M684" s="35" t="s">
        <v>913</v>
      </c>
      <c r="N684" s="35" t="s">
        <v>741</v>
      </c>
    </row>
    <row r="685" spans="1:14">
      <c r="A685" s="35" t="s">
        <v>753</v>
      </c>
      <c r="B685" s="35"/>
      <c r="C685" s="35">
        <v>4.4999999999999998E-2</v>
      </c>
      <c r="D685" s="35" t="s">
        <v>913</v>
      </c>
      <c r="E685" s="35" t="s">
        <v>913</v>
      </c>
      <c r="F685" s="35" t="s">
        <v>913</v>
      </c>
      <c r="G685" s="35"/>
      <c r="H685" s="35" t="s">
        <v>753</v>
      </c>
      <c r="I685" s="35"/>
      <c r="J685" s="35">
        <v>0</v>
      </c>
      <c r="K685" s="35" t="s">
        <v>913</v>
      </c>
      <c r="L685" s="35" t="s">
        <v>913</v>
      </c>
      <c r="M685" s="35" t="s">
        <v>913</v>
      </c>
      <c r="N685" s="35" t="s">
        <v>741</v>
      </c>
    </row>
    <row r="686" spans="1:14">
      <c r="A686" s="35" t="s">
        <v>754</v>
      </c>
      <c r="B686" s="35"/>
      <c r="C686" s="35" t="s">
        <v>913</v>
      </c>
      <c r="D686" s="35">
        <v>6.3E-2</v>
      </c>
      <c r="E686" s="35">
        <v>6.3E-2</v>
      </c>
      <c r="F686" s="35" t="s">
        <v>913</v>
      </c>
      <c r="G686" s="35"/>
      <c r="H686" s="35" t="s">
        <v>754</v>
      </c>
      <c r="I686" s="35"/>
      <c r="J686" s="35" t="s">
        <v>913</v>
      </c>
      <c r="K686" s="35">
        <v>0</v>
      </c>
      <c r="L686" s="35">
        <v>0</v>
      </c>
      <c r="M686" s="35" t="s">
        <v>913</v>
      </c>
      <c r="N686" s="35" t="s">
        <v>741</v>
      </c>
    </row>
    <row r="687" spans="1:14">
      <c r="A687" s="35" t="s">
        <v>755</v>
      </c>
      <c r="B687" s="35"/>
      <c r="C687" s="35" t="s">
        <v>913</v>
      </c>
      <c r="D687" s="35" t="s">
        <v>913</v>
      </c>
      <c r="E687" s="35" t="s">
        <v>913</v>
      </c>
      <c r="F687" s="35">
        <v>4.4999999999999998E-2</v>
      </c>
      <c r="G687" s="35"/>
      <c r="H687" s="35" t="s">
        <v>755</v>
      </c>
      <c r="I687" s="35"/>
      <c r="J687" s="35" t="s">
        <v>913</v>
      </c>
      <c r="K687" s="35" t="s">
        <v>913</v>
      </c>
      <c r="L687" s="35" t="s">
        <v>913</v>
      </c>
      <c r="M687" s="35">
        <v>0</v>
      </c>
      <c r="N687" s="35" t="s">
        <v>741</v>
      </c>
    </row>
    <row r="688" spans="1:14">
      <c r="A688" s="35" t="s">
        <v>756</v>
      </c>
      <c r="B688" s="35"/>
      <c r="C688" s="35">
        <v>7.2000000000000008E-2</v>
      </c>
      <c r="D688" s="35" t="s">
        <v>913</v>
      </c>
      <c r="E688" s="35" t="s">
        <v>913</v>
      </c>
      <c r="F688" s="35" t="s">
        <v>913</v>
      </c>
      <c r="G688" s="35"/>
      <c r="H688" s="35" t="s">
        <v>756</v>
      </c>
      <c r="I688" s="35"/>
      <c r="J688" s="35">
        <v>4.5000000000000005E-3</v>
      </c>
      <c r="K688" s="35" t="s">
        <v>913</v>
      </c>
      <c r="L688" s="35" t="s">
        <v>913</v>
      </c>
      <c r="M688" s="35" t="s">
        <v>913</v>
      </c>
      <c r="N688" s="35" t="s">
        <v>880</v>
      </c>
    </row>
    <row r="689" spans="1:14">
      <c r="A689" s="35" t="s">
        <v>757</v>
      </c>
      <c r="B689" s="35"/>
      <c r="C689" s="35">
        <v>7.2000000000000008E-2</v>
      </c>
      <c r="D689" s="35" t="s">
        <v>913</v>
      </c>
      <c r="E689" s="35" t="s">
        <v>913</v>
      </c>
      <c r="F689" s="35" t="s">
        <v>913</v>
      </c>
      <c r="G689" s="35"/>
      <c r="H689" s="35" t="s">
        <v>757</v>
      </c>
      <c r="I689" s="35"/>
      <c r="J689" s="35">
        <v>4.5000000000000005E-3</v>
      </c>
      <c r="K689" s="35" t="s">
        <v>913</v>
      </c>
      <c r="L689" s="35" t="s">
        <v>913</v>
      </c>
      <c r="M689" s="35" t="s">
        <v>913</v>
      </c>
      <c r="N689" s="35" t="s">
        <v>880</v>
      </c>
    </row>
    <row r="690" spans="1:14">
      <c r="A690" s="35" t="s">
        <v>758</v>
      </c>
      <c r="B690" s="35"/>
      <c r="C690" s="35">
        <v>7.2000000000000008E-2</v>
      </c>
      <c r="D690" s="35" t="s">
        <v>913</v>
      </c>
      <c r="E690" s="35" t="s">
        <v>913</v>
      </c>
      <c r="F690" s="35" t="s">
        <v>913</v>
      </c>
      <c r="G690" s="35"/>
      <c r="H690" s="35" t="s">
        <v>758</v>
      </c>
      <c r="I690" s="35"/>
      <c r="J690" s="35">
        <v>4.5000000000000005E-3</v>
      </c>
      <c r="K690" s="35" t="s">
        <v>913</v>
      </c>
      <c r="L690" s="35" t="s">
        <v>913</v>
      </c>
      <c r="M690" s="35" t="s">
        <v>913</v>
      </c>
      <c r="N690" s="35" t="s">
        <v>880</v>
      </c>
    </row>
    <row r="691" spans="1:14">
      <c r="A691" s="35" t="s">
        <v>759</v>
      </c>
      <c r="B691" s="35"/>
      <c r="C691" s="35">
        <v>7.2000000000000008E-2</v>
      </c>
      <c r="D691" s="35" t="s">
        <v>913</v>
      </c>
      <c r="E691" s="35" t="s">
        <v>913</v>
      </c>
      <c r="F691" s="35" t="s">
        <v>913</v>
      </c>
      <c r="G691" s="35"/>
      <c r="H691" s="35" t="s">
        <v>759</v>
      </c>
      <c r="I691" s="35"/>
      <c r="J691" s="35">
        <v>4.5000000000000005E-3</v>
      </c>
      <c r="K691" s="35" t="s">
        <v>913</v>
      </c>
      <c r="L691" s="35" t="s">
        <v>913</v>
      </c>
      <c r="M691" s="35" t="s">
        <v>913</v>
      </c>
      <c r="N691" s="35" t="s">
        <v>880</v>
      </c>
    </row>
    <row r="692" spans="1:14">
      <c r="A692" s="35" t="s">
        <v>760</v>
      </c>
      <c r="B692" s="35"/>
      <c r="C692" s="35" t="s">
        <v>913</v>
      </c>
      <c r="D692" s="35" t="s">
        <v>913</v>
      </c>
      <c r="E692" s="35">
        <v>0.13500000000000001</v>
      </c>
      <c r="F692" s="35" t="s">
        <v>913</v>
      </c>
      <c r="G692" s="35"/>
      <c r="H692" s="35" t="s">
        <v>760</v>
      </c>
      <c r="I692" s="35"/>
      <c r="J692" s="35" t="s">
        <v>913</v>
      </c>
      <c r="K692" s="35" t="s">
        <v>913</v>
      </c>
      <c r="L692" s="35">
        <v>6.3E-3</v>
      </c>
      <c r="M692" s="35" t="s">
        <v>913</v>
      </c>
      <c r="N692" s="35" t="s">
        <v>880</v>
      </c>
    </row>
    <row r="693" spans="1:14">
      <c r="A693" s="35" t="s">
        <v>761</v>
      </c>
      <c r="B693" s="35"/>
      <c r="C693" s="35" t="s">
        <v>913</v>
      </c>
      <c r="D693" s="35" t="s">
        <v>913</v>
      </c>
      <c r="E693" s="35" t="s">
        <v>913</v>
      </c>
      <c r="F693" s="35">
        <v>4.4999999999999998E-2</v>
      </c>
      <c r="G693" s="35"/>
      <c r="H693" s="35" t="s">
        <v>761</v>
      </c>
      <c r="I693" s="35"/>
      <c r="J693" s="35" t="s">
        <v>913</v>
      </c>
      <c r="K693" s="35" t="s">
        <v>913</v>
      </c>
      <c r="L693" s="35" t="s">
        <v>913</v>
      </c>
      <c r="M693" s="35">
        <v>9.0000000000000008E-4</v>
      </c>
      <c r="N693" s="35" t="s">
        <v>880</v>
      </c>
    </row>
    <row r="694" spans="1:14">
      <c r="A694" s="35" t="s">
        <v>762</v>
      </c>
      <c r="B694" s="35"/>
      <c r="C694" s="35">
        <v>7.2000000000000008E-2</v>
      </c>
      <c r="D694" s="35" t="s">
        <v>913</v>
      </c>
      <c r="E694" s="35" t="s">
        <v>913</v>
      </c>
      <c r="F694" s="35" t="s">
        <v>913</v>
      </c>
      <c r="G694" s="35"/>
      <c r="H694" s="35" t="s">
        <v>762</v>
      </c>
      <c r="I694" s="35"/>
      <c r="J694" s="35">
        <v>4.5000000000000005E-3</v>
      </c>
      <c r="K694" s="35" t="s">
        <v>913</v>
      </c>
      <c r="L694" s="35" t="s">
        <v>913</v>
      </c>
      <c r="M694" s="35" t="s">
        <v>913</v>
      </c>
      <c r="N694" s="35" t="s">
        <v>667</v>
      </c>
    </row>
    <row r="695" spans="1:14">
      <c r="A695" s="35" t="s">
        <v>763</v>
      </c>
      <c r="B695" s="35"/>
      <c r="C695" s="35">
        <v>7.2000000000000008E-2</v>
      </c>
      <c r="D695" s="35" t="s">
        <v>913</v>
      </c>
      <c r="E695" s="35" t="s">
        <v>913</v>
      </c>
      <c r="F695" s="35" t="s">
        <v>913</v>
      </c>
      <c r="G695" s="35"/>
      <c r="H695" s="35" t="s">
        <v>763</v>
      </c>
      <c r="I695" s="35"/>
      <c r="J695" s="35">
        <v>4.5000000000000005E-3</v>
      </c>
      <c r="K695" s="35" t="s">
        <v>913</v>
      </c>
      <c r="L695" s="35" t="s">
        <v>913</v>
      </c>
      <c r="M695" s="35" t="s">
        <v>913</v>
      </c>
      <c r="N695" s="35" t="s">
        <v>667</v>
      </c>
    </row>
    <row r="696" spans="1:14">
      <c r="A696" s="35" t="s">
        <v>764</v>
      </c>
      <c r="B696" s="35"/>
      <c r="C696" s="35">
        <v>7.2000000000000008E-2</v>
      </c>
      <c r="D696" s="35" t="s">
        <v>913</v>
      </c>
      <c r="E696" s="35" t="s">
        <v>913</v>
      </c>
      <c r="F696" s="35" t="s">
        <v>913</v>
      </c>
      <c r="G696" s="35"/>
      <c r="H696" s="35" t="s">
        <v>764</v>
      </c>
      <c r="I696" s="35"/>
      <c r="J696" s="35">
        <v>4.5000000000000005E-3</v>
      </c>
      <c r="K696" s="35" t="s">
        <v>913</v>
      </c>
      <c r="L696" s="35" t="s">
        <v>913</v>
      </c>
      <c r="M696" s="35" t="s">
        <v>913</v>
      </c>
      <c r="N696" s="35" t="s">
        <v>667</v>
      </c>
    </row>
    <row r="697" spans="1:14">
      <c r="A697" s="35" t="s">
        <v>765</v>
      </c>
      <c r="B697" s="35"/>
      <c r="C697" s="35">
        <v>7.2000000000000008E-2</v>
      </c>
      <c r="D697" s="35" t="s">
        <v>913</v>
      </c>
      <c r="E697" s="35" t="s">
        <v>913</v>
      </c>
      <c r="F697" s="35" t="s">
        <v>913</v>
      </c>
      <c r="G697" s="35"/>
      <c r="H697" s="35" t="s">
        <v>765</v>
      </c>
      <c r="I697" s="35"/>
      <c r="J697" s="35">
        <v>4.5000000000000005E-3</v>
      </c>
      <c r="K697" s="35" t="s">
        <v>913</v>
      </c>
      <c r="L697" s="35" t="s">
        <v>913</v>
      </c>
      <c r="M697" s="35" t="s">
        <v>913</v>
      </c>
      <c r="N697" s="35" t="s">
        <v>667</v>
      </c>
    </row>
    <row r="698" spans="1:14">
      <c r="A698" s="35" t="s">
        <v>766</v>
      </c>
      <c r="B698" s="35"/>
      <c r="C698" s="35" t="s">
        <v>913</v>
      </c>
      <c r="D698" s="35" t="s">
        <v>913</v>
      </c>
      <c r="E698" s="35">
        <v>0.13500000000000001</v>
      </c>
      <c r="F698" s="35" t="s">
        <v>913</v>
      </c>
      <c r="G698" s="35"/>
      <c r="H698" s="35" t="s">
        <v>766</v>
      </c>
      <c r="I698" s="35"/>
      <c r="J698" s="35" t="s">
        <v>913</v>
      </c>
      <c r="K698" s="35" t="s">
        <v>913</v>
      </c>
      <c r="L698" s="35">
        <v>6.3E-3</v>
      </c>
      <c r="M698" s="35" t="s">
        <v>913</v>
      </c>
      <c r="N698" s="35" t="s">
        <v>667</v>
      </c>
    </row>
    <row r="699" spans="1:14">
      <c r="A699" s="35" t="s">
        <v>767</v>
      </c>
      <c r="B699" s="35"/>
      <c r="C699" s="35" t="s">
        <v>913</v>
      </c>
      <c r="D699" s="35" t="s">
        <v>913</v>
      </c>
      <c r="E699" s="35" t="s">
        <v>913</v>
      </c>
      <c r="F699" s="35">
        <v>4.4999999999999998E-2</v>
      </c>
      <c r="G699" s="35"/>
      <c r="H699" s="35" t="s">
        <v>767</v>
      </c>
      <c r="I699" s="35"/>
      <c r="J699" s="35" t="s">
        <v>913</v>
      </c>
      <c r="K699" s="35" t="s">
        <v>913</v>
      </c>
      <c r="L699" s="35" t="s">
        <v>913</v>
      </c>
      <c r="M699" s="35">
        <v>9.0000000000000008E-4</v>
      </c>
      <c r="N699" s="35" t="s">
        <v>667</v>
      </c>
    </row>
    <row r="700" spans="1:14">
      <c r="A700" s="35" t="s">
        <v>768</v>
      </c>
      <c r="B700" s="35"/>
      <c r="C700" s="35">
        <v>2.2499999999999999E-2</v>
      </c>
      <c r="D700" s="35" t="s">
        <v>913</v>
      </c>
      <c r="E700" s="35" t="s">
        <v>913</v>
      </c>
      <c r="F700" s="35" t="s">
        <v>913</v>
      </c>
      <c r="G700" s="35"/>
      <c r="H700" s="35" t="s">
        <v>768</v>
      </c>
      <c r="I700" s="35"/>
      <c r="J700" s="35">
        <v>0</v>
      </c>
      <c r="K700" s="35" t="s">
        <v>913</v>
      </c>
      <c r="L700" s="35" t="s">
        <v>913</v>
      </c>
      <c r="M700" s="35" t="s">
        <v>913</v>
      </c>
      <c r="N700" s="35" t="s">
        <v>861</v>
      </c>
    </row>
    <row r="701" spans="1:14">
      <c r="A701" s="35" t="s">
        <v>769</v>
      </c>
      <c r="B701" s="35"/>
      <c r="C701" s="35">
        <v>2.2499999999999999E-2</v>
      </c>
      <c r="D701" s="35" t="s">
        <v>913</v>
      </c>
      <c r="E701" s="35" t="s">
        <v>913</v>
      </c>
      <c r="F701" s="35" t="s">
        <v>913</v>
      </c>
      <c r="G701" s="35"/>
      <c r="H701" s="35" t="s">
        <v>769</v>
      </c>
      <c r="I701" s="35"/>
      <c r="J701" s="35">
        <v>0</v>
      </c>
      <c r="K701" s="35" t="s">
        <v>913</v>
      </c>
      <c r="L701" s="35" t="s">
        <v>913</v>
      </c>
      <c r="M701" s="35" t="s">
        <v>913</v>
      </c>
      <c r="N701" s="35" t="s">
        <v>861</v>
      </c>
    </row>
    <row r="702" spans="1:14">
      <c r="A702" s="35" t="s">
        <v>770</v>
      </c>
      <c r="B702" s="35"/>
      <c r="C702" s="35" t="s">
        <v>913</v>
      </c>
      <c r="D702" s="35">
        <v>3.15E-2</v>
      </c>
      <c r="E702" s="35">
        <v>3.15E-2</v>
      </c>
      <c r="F702" s="35" t="s">
        <v>913</v>
      </c>
      <c r="G702" s="35"/>
      <c r="H702" s="35" t="s">
        <v>770</v>
      </c>
      <c r="I702" s="35"/>
      <c r="J702" s="35" t="s">
        <v>913</v>
      </c>
      <c r="K702" s="35">
        <v>0</v>
      </c>
      <c r="L702" s="35">
        <v>0</v>
      </c>
      <c r="M702" s="35" t="s">
        <v>913</v>
      </c>
      <c r="N702" s="35" t="s">
        <v>861</v>
      </c>
    </row>
    <row r="703" spans="1:14">
      <c r="A703" s="35" t="s">
        <v>771</v>
      </c>
      <c r="B703" s="35"/>
      <c r="C703" s="35" t="s">
        <v>913</v>
      </c>
      <c r="D703" s="35" t="s">
        <v>913</v>
      </c>
      <c r="E703" s="35" t="s">
        <v>913</v>
      </c>
      <c r="F703" s="35">
        <v>2.2499999999999999E-2</v>
      </c>
      <c r="G703" s="35"/>
      <c r="H703" s="35" t="s">
        <v>771</v>
      </c>
      <c r="I703" s="35"/>
      <c r="J703" s="35" t="s">
        <v>913</v>
      </c>
      <c r="K703" s="35" t="s">
        <v>913</v>
      </c>
      <c r="L703" s="35" t="s">
        <v>913</v>
      </c>
      <c r="M703" s="35">
        <v>0</v>
      </c>
      <c r="N703" s="35" t="s">
        <v>861</v>
      </c>
    </row>
    <row r="704" spans="1:14">
      <c r="A704" s="35" t="s">
        <v>772</v>
      </c>
      <c r="B704" s="35"/>
      <c r="C704" s="35">
        <v>2.2499999999999999E-2</v>
      </c>
      <c r="D704" s="35" t="s">
        <v>913</v>
      </c>
      <c r="E704" s="35" t="s">
        <v>913</v>
      </c>
      <c r="F704" s="35" t="s">
        <v>913</v>
      </c>
      <c r="G704" s="35"/>
      <c r="H704" s="35" t="s">
        <v>772</v>
      </c>
      <c r="I704" s="35"/>
      <c r="J704" s="35">
        <v>0</v>
      </c>
      <c r="K704" s="35" t="s">
        <v>913</v>
      </c>
      <c r="L704" s="35" t="s">
        <v>913</v>
      </c>
      <c r="M704" s="35" t="s">
        <v>913</v>
      </c>
      <c r="N704" s="35" t="s">
        <v>861</v>
      </c>
    </row>
    <row r="705" spans="1:14">
      <c r="A705" s="35" t="s">
        <v>773</v>
      </c>
      <c r="B705" s="35"/>
      <c r="C705" s="35">
        <v>2.2499999999999999E-2</v>
      </c>
      <c r="D705" s="35" t="s">
        <v>913</v>
      </c>
      <c r="E705" s="35" t="s">
        <v>913</v>
      </c>
      <c r="F705" s="35" t="s">
        <v>913</v>
      </c>
      <c r="G705" s="35"/>
      <c r="H705" s="35" t="s">
        <v>773</v>
      </c>
      <c r="I705" s="35"/>
      <c r="J705" s="35">
        <v>0</v>
      </c>
      <c r="K705" s="35" t="s">
        <v>913</v>
      </c>
      <c r="L705" s="35" t="s">
        <v>913</v>
      </c>
      <c r="M705" s="35" t="s">
        <v>913</v>
      </c>
      <c r="N705" s="35" t="s">
        <v>861</v>
      </c>
    </row>
    <row r="706" spans="1:14">
      <c r="A706" s="35" t="s">
        <v>774</v>
      </c>
      <c r="B706" s="35"/>
      <c r="C706" s="35" t="s">
        <v>913</v>
      </c>
      <c r="D706" s="35">
        <v>3.15E-2</v>
      </c>
      <c r="E706" s="35">
        <v>3.15E-2</v>
      </c>
      <c r="F706" s="35" t="s">
        <v>913</v>
      </c>
      <c r="G706" s="35"/>
      <c r="H706" s="35" t="s">
        <v>774</v>
      </c>
      <c r="I706" s="35"/>
      <c r="J706" s="35" t="s">
        <v>913</v>
      </c>
      <c r="K706" s="35">
        <v>0</v>
      </c>
      <c r="L706" s="35">
        <v>0</v>
      </c>
      <c r="M706" s="35" t="s">
        <v>913</v>
      </c>
      <c r="N706" s="35" t="s">
        <v>861</v>
      </c>
    </row>
    <row r="707" spans="1:14">
      <c r="A707" s="35" t="s">
        <v>775</v>
      </c>
      <c r="B707" s="35"/>
      <c r="C707" s="35" t="s">
        <v>913</v>
      </c>
      <c r="D707" s="35" t="s">
        <v>913</v>
      </c>
      <c r="E707" s="35" t="s">
        <v>913</v>
      </c>
      <c r="F707" s="35">
        <v>2.2499999999999999E-2</v>
      </c>
      <c r="G707" s="35"/>
      <c r="H707" s="35" t="s">
        <v>775</v>
      </c>
      <c r="I707" s="35"/>
      <c r="J707" s="35" t="s">
        <v>913</v>
      </c>
      <c r="K707" s="35" t="s">
        <v>913</v>
      </c>
      <c r="L707" s="35" t="s">
        <v>913</v>
      </c>
      <c r="M707" s="35">
        <v>0</v>
      </c>
      <c r="N707" s="35" t="s">
        <v>861</v>
      </c>
    </row>
    <row r="708" spans="1:14">
      <c r="A708" s="35" t="s">
        <v>776</v>
      </c>
      <c r="B708" s="35"/>
      <c r="C708" s="35">
        <v>3.5999999999999997E-2</v>
      </c>
      <c r="D708" s="35" t="s">
        <v>913</v>
      </c>
      <c r="E708" s="35" t="s">
        <v>913</v>
      </c>
      <c r="F708" s="35" t="s">
        <v>913</v>
      </c>
      <c r="G708" s="35"/>
      <c r="H708" s="35" t="s">
        <v>776</v>
      </c>
      <c r="I708" s="35"/>
      <c r="J708" s="35">
        <v>0</v>
      </c>
      <c r="K708" s="35" t="s">
        <v>913</v>
      </c>
      <c r="L708" s="35" t="s">
        <v>913</v>
      </c>
      <c r="M708" s="35" t="s">
        <v>913</v>
      </c>
      <c r="N708" s="35" t="s">
        <v>884</v>
      </c>
    </row>
    <row r="709" spans="1:14">
      <c r="A709" s="35" t="s">
        <v>777</v>
      </c>
      <c r="B709" s="35"/>
      <c r="C709" s="35">
        <v>3.6000000000000004E-2</v>
      </c>
      <c r="D709" s="35" t="s">
        <v>913</v>
      </c>
      <c r="E709" s="35" t="s">
        <v>913</v>
      </c>
      <c r="F709" s="35" t="s">
        <v>913</v>
      </c>
      <c r="G709" s="35"/>
      <c r="H709" s="35" t="s">
        <v>777</v>
      </c>
      <c r="I709" s="35"/>
      <c r="J709" s="35">
        <v>0</v>
      </c>
      <c r="K709" s="35" t="s">
        <v>913</v>
      </c>
      <c r="L709" s="35" t="s">
        <v>913</v>
      </c>
      <c r="M709" s="35" t="s">
        <v>913</v>
      </c>
      <c r="N709" s="35" t="s">
        <v>884</v>
      </c>
    </row>
    <row r="710" spans="1:14">
      <c r="A710" s="35" t="s">
        <v>778</v>
      </c>
      <c r="B710" s="35"/>
      <c r="C710" s="35" t="s">
        <v>913</v>
      </c>
      <c r="D710" s="35">
        <v>6.7500000000000004E-2</v>
      </c>
      <c r="E710" s="35">
        <v>6.7500000000000004E-2</v>
      </c>
      <c r="F710" s="35" t="s">
        <v>913</v>
      </c>
      <c r="G710" s="35"/>
      <c r="H710" s="35" t="s">
        <v>778</v>
      </c>
      <c r="I710" s="35"/>
      <c r="J710" s="35" t="s">
        <v>913</v>
      </c>
      <c r="K710" s="35">
        <v>0</v>
      </c>
      <c r="L710" s="35">
        <v>0</v>
      </c>
      <c r="M710" s="35" t="s">
        <v>913</v>
      </c>
      <c r="N710" s="35" t="s">
        <v>884</v>
      </c>
    </row>
    <row r="711" spans="1:14">
      <c r="A711" s="35" t="s">
        <v>779</v>
      </c>
      <c r="B711" s="35"/>
      <c r="C711" s="35" t="s">
        <v>913</v>
      </c>
      <c r="D711" s="35" t="s">
        <v>913</v>
      </c>
      <c r="E711" s="35" t="s">
        <v>913</v>
      </c>
      <c r="F711" s="35">
        <v>2.2499999999999999E-2</v>
      </c>
      <c r="G711" s="35"/>
      <c r="H711" s="35" t="s">
        <v>779</v>
      </c>
      <c r="I711" s="35"/>
      <c r="J711" s="35" t="s">
        <v>913</v>
      </c>
      <c r="K711" s="35" t="s">
        <v>913</v>
      </c>
      <c r="L711" s="35" t="s">
        <v>913</v>
      </c>
      <c r="M711" s="35">
        <v>0</v>
      </c>
      <c r="N711" s="35" t="s">
        <v>884</v>
      </c>
    </row>
    <row r="712" spans="1:14">
      <c r="A712" s="35" t="s">
        <v>780</v>
      </c>
      <c r="B712" s="35"/>
      <c r="C712" s="35">
        <v>3.5999999999999997E-2</v>
      </c>
      <c r="D712" s="35" t="s">
        <v>913</v>
      </c>
      <c r="E712" s="35" t="s">
        <v>913</v>
      </c>
      <c r="F712" s="35" t="s">
        <v>913</v>
      </c>
      <c r="G712" s="35"/>
      <c r="H712" s="35" t="s">
        <v>780</v>
      </c>
      <c r="I712" s="35"/>
      <c r="J712" s="35">
        <v>0</v>
      </c>
      <c r="K712" s="35" t="s">
        <v>913</v>
      </c>
      <c r="L712" s="35" t="s">
        <v>913</v>
      </c>
      <c r="M712" s="35" t="s">
        <v>913</v>
      </c>
      <c r="N712" s="35" t="s">
        <v>884</v>
      </c>
    </row>
    <row r="713" spans="1:14">
      <c r="A713" s="35" t="s">
        <v>781</v>
      </c>
      <c r="B713" s="35"/>
      <c r="C713" s="35">
        <v>3.6000000000000004E-2</v>
      </c>
      <c r="D713" s="35" t="s">
        <v>913</v>
      </c>
      <c r="E713" s="35" t="s">
        <v>913</v>
      </c>
      <c r="F713" s="35" t="s">
        <v>913</v>
      </c>
      <c r="G713" s="35"/>
      <c r="H713" s="35" t="s">
        <v>781</v>
      </c>
      <c r="I713" s="35"/>
      <c r="J713" s="35">
        <v>0</v>
      </c>
      <c r="K713" s="35" t="s">
        <v>913</v>
      </c>
      <c r="L713" s="35" t="s">
        <v>913</v>
      </c>
      <c r="M713" s="35" t="s">
        <v>913</v>
      </c>
      <c r="N713" s="35" t="s">
        <v>884</v>
      </c>
    </row>
    <row r="714" spans="1:14">
      <c r="A714" s="35" t="s">
        <v>782</v>
      </c>
      <c r="B714" s="35"/>
      <c r="C714" s="35" t="s">
        <v>913</v>
      </c>
      <c r="D714" s="35">
        <v>6.7500000000000004E-2</v>
      </c>
      <c r="E714" s="35">
        <v>6.7500000000000004E-2</v>
      </c>
      <c r="F714" s="35" t="s">
        <v>913</v>
      </c>
      <c r="G714" s="35"/>
      <c r="H714" s="35" t="s">
        <v>782</v>
      </c>
      <c r="I714" s="35"/>
      <c r="J714" s="35" t="s">
        <v>913</v>
      </c>
      <c r="K714" s="35">
        <v>0</v>
      </c>
      <c r="L714" s="35">
        <v>0</v>
      </c>
      <c r="M714" s="35" t="s">
        <v>913</v>
      </c>
      <c r="N714" s="35" t="s">
        <v>884</v>
      </c>
    </row>
    <row r="715" spans="1:14">
      <c r="A715" s="35" t="s">
        <v>783</v>
      </c>
      <c r="B715" s="35"/>
      <c r="C715" s="35" t="s">
        <v>913</v>
      </c>
      <c r="D715" s="35" t="s">
        <v>913</v>
      </c>
      <c r="E715" s="35" t="s">
        <v>913</v>
      </c>
      <c r="F715" s="35">
        <v>2.2499999999999999E-2</v>
      </c>
      <c r="G715" s="35"/>
      <c r="H715" s="35" t="s">
        <v>783</v>
      </c>
      <c r="I715" s="35"/>
      <c r="J715" s="35" t="s">
        <v>913</v>
      </c>
      <c r="K715" s="35" t="s">
        <v>913</v>
      </c>
      <c r="L715" s="35" t="s">
        <v>913</v>
      </c>
      <c r="M715" s="35">
        <v>0</v>
      </c>
      <c r="N715" s="35" t="s">
        <v>884</v>
      </c>
    </row>
    <row r="716" spans="1:14">
      <c r="A716" s="35" t="s">
        <v>784</v>
      </c>
      <c r="B716" s="35"/>
      <c r="C716" s="35">
        <v>7.2000000000000008E-2</v>
      </c>
      <c r="D716" s="35" t="s">
        <v>913</v>
      </c>
      <c r="E716" s="35" t="s">
        <v>913</v>
      </c>
      <c r="F716" s="35" t="s">
        <v>913</v>
      </c>
      <c r="G716" s="35"/>
      <c r="H716" s="35" t="s">
        <v>784</v>
      </c>
      <c r="I716" s="35"/>
      <c r="J716" s="35">
        <v>4.5000000000000005E-3</v>
      </c>
      <c r="K716" s="35" t="s">
        <v>913</v>
      </c>
      <c r="L716" s="35" t="s">
        <v>913</v>
      </c>
      <c r="M716" s="35" t="s">
        <v>913</v>
      </c>
      <c r="N716" s="35" t="s">
        <v>880</v>
      </c>
    </row>
    <row r="717" spans="1:14">
      <c r="A717" s="35" t="s">
        <v>785</v>
      </c>
      <c r="B717" s="35"/>
      <c r="C717" s="35" t="s">
        <v>913</v>
      </c>
      <c r="D717" s="35" t="s">
        <v>913</v>
      </c>
      <c r="E717" s="35">
        <v>0.13500000000000001</v>
      </c>
      <c r="F717" s="35" t="s">
        <v>913</v>
      </c>
      <c r="G717" s="35"/>
      <c r="H717" s="35" t="s">
        <v>785</v>
      </c>
      <c r="I717" s="35"/>
      <c r="J717" s="35" t="s">
        <v>913</v>
      </c>
      <c r="K717" s="35" t="s">
        <v>913</v>
      </c>
      <c r="L717" s="35">
        <v>6.3E-3</v>
      </c>
      <c r="M717" s="35" t="s">
        <v>913</v>
      </c>
      <c r="N717" s="35" t="s">
        <v>880</v>
      </c>
    </row>
    <row r="718" spans="1:14">
      <c r="A718" s="35" t="s">
        <v>786</v>
      </c>
      <c r="B718" s="35"/>
      <c r="C718" s="35" t="s">
        <v>913</v>
      </c>
      <c r="D718" s="35" t="s">
        <v>913</v>
      </c>
      <c r="E718" s="35" t="s">
        <v>913</v>
      </c>
      <c r="F718" s="35">
        <v>4.4999999999999998E-2</v>
      </c>
      <c r="G718" s="35"/>
      <c r="H718" s="35" t="s">
        <v>786</v>
      </c>
      <c r="I718" s="35"/>
      <c r="J718" s="35" t="s">
        <v>913</v>
      </c>
      <c r="K718" s="35" t="s">
        <v>913</v>
      </c>
      <c r="L718" s="35" t="s">
        <v>913</v>
      </c>
      <c r="M718" s="35">
        <v>9.0000000000000008E-4</v>
      </c>
      <c r="N718" s="35" t="s">
        <v>880</v>
      </c>
    </row>
    <row r="719" spans="1:14">
      <c r="A719" s="35" t="s">
        <v>787</v>
      </c>
      <c r="B719" s="35"/>
      <c r="C719" s="35">
        <v>7.2000000000000008E-2</v>
      </c>
      <c r="D719" s="35" t="s">
        <v>913</v>
      </c>
      <c r="E719" s="35" t="s">
        <v>913</v>
      </c>
      <c r="F719" s="35" t="s">
        <v>913</v>
      </c>
      <c r="G719" s="35"/>
      <c r="H719" s="35" t="s">
        <v>787</v>
      </c>
      <c r="I719" s="35"/>
      <c r="J719" s="35">
        <v>4.5000000000000005E-3</v>
      </c>
      <c r="K719" s="35" t="s">
        <v>913</v>
      </c>
      <c r="L719" s="35" t="s">
        <v>913</v>
      </c>
      <c r="M719" s="35" t="s">
        <v>913</v>
      </c>
      <c r="N719" s="35" t="s">
        <v>667</v>
      </c>
    </row>
    <row r="720" spans="1:14">
      <c r="A720" s="35" t="s">
        <v>788</v>
      </c>
      <c r="B720" s="35"/>
      <c r="C720" s="35" t="s">
        <v>913</v>
      </c>
      <c r="D720" s="35" t="s">
        <v>913</v>
      </c>
      <c r="E720" s="35">
        <v>0.13500000000000001</v>
      </c>
      <c r="F720" s="35" t="s">
        <v>913</v>
      </c>
      <c r="G720" s="35"/>
      <c r="H720" s="35" t="s">
        <v>788</v>
      </c>
      <c r="I720" s="35"/>
      <c r="J720" s="35" t="s">
        <v>913</v>
      </c>
      <c r="K720" s="35" t="s">
        <v>913</v>
      </c>
      <c r="L720" s="35">
        <v>6.3E-3</v>
      </c>
      <c r="M720" s="35" t="s">
        <v>913</v>
      </c>
      <c r="N720" s="35" t="s">
        <v>667</v>
      </c>
    </row>
    <row r="721" spans="1:14">
      <c r="A721" s="35" t="s">
        <v>789</v>
      </c>
      <c r="B721" s="35"/>
      <c r="C721" s="35">
        <v>4.4999999999999998E-2</v>
      </c>
      <c r="D721" s="35" t="s">
        <v>913</v>
      </c>
      <c r="E721" s="35" t="s">
        <v>913</v>
      </c>
      <c r="F721" s="35" t="s">
        <v>913</v>
      </c>
      <c r="G721" s="35"/>
      <c r="H721" s="35" t="s">
        <v>789</v>
      </c>
      <c r="I721" s="35"/>
      <c r="J721" s="35">
        <v>0</v>
      </c>
      <c r="K721" s="35" t="s">
        <v>913</v>
      </c>
      <c r="L721" s="35" t="s">
        <v>913</v>
      </c>
      <c r="M721" s="35" t="s">
        <v>913</v>
      </c>
      <c r="N721" s="35" t="s">
        <v>685</v>
      </c>
    </row>
    <row r="722" spans="1:14">
      <c r="A722" s="35" t="s">
        <v>790</v>
      </c>
      <c r="B722" s="35"/>
      <c r="C722" s="35">
        <v>7.2000000000000008E-2</v>
      </c>
      <c r="D722" s="35" t="s">
        <v>913</v>
      </c>
      <c r="E722" s="35" t="s">
        <v>913</v>
      </c>
      <c r="F722" s="35" t="s">
        <v>913</v>
      </c>
      <c r="G722" s="35"/>
      <c r="H722" s="35" t="s">
        <v>790</v>
      </c>
      <c r="I722" s="35"/>
      <c r="J722" s="35">
        <v>4.5000000000000005E-3</v>
      </c>
      <c r="K722" s="35" t="s">
        <v>913</v>
      </c>
      <c r="L722" s="35" t="s">
        <v>913</v>
      </c>
      <c r="M722" s="35" t="s">
        <v>913</v>
      </c>
      <c r="N722" s="35" t="s">
        <v>685</v>
      </c>
    </row>
    <row r="723" spans="1:14">
      <c r="A723" s="35" t="s">
        <v>791</v>
      </c>
      <c r="B723" s="35"/>
      <c r="C723" s="35">
        <v>7.2000000000000008E-2</v>
      </c>
      <c r="D723" s="35" t="s">
        <v>913</v>
      </c>
      <c r="E723" s="35" t="s">
        <v>913</v>
      </c>
      <c r="F723" s="35" t="s">
        <v>913</v>
      </c>
      <c r="G723" s="35"/>
      <c r="H723" s="35" t="s">
        <v>791</v>
      </c>
      <c r="I723" s="35"/>
      <c r="J723" s="35">
        <v>4.5000000000000005E-3</v>
      </c>
      <c r="K723" s="35" t="s">
        <v>913</v>
      </c>
      <c r="L723" s="35" t="s">
        <v>913</v>
      </c>
      <c r="M723" s="35" t="s">
        <v>913</v>
      </c>
      <c r="N723" s="35" t="s">
        <v>685</v>
      </c>
    </row>
    <row r="724" spans="1:14">
      <c r="A724" s="35" t="s">
        <v>792</v>
      </c>
      <c r="B724" s="35"/>
      <c r="C724" s="35">
        <v>7.2000000000000008E-2</v>
      </c>
      <c r="D724" s="35" t="s">
        <v>913</v>
      </c>
      <c r="E724" s="35" t="s">
        <v>913</v>
      </c>
      <c r="F724" s="35" t="s">
        <v>913</v>
      </c>
      <c r="G724" s="35"/>
      <c r="H724" s="35" t="s">
        <v>792</v>
      </c>
      <c r="I724" s="35"/>
      <c r="J724" s="35">
        <v>4.5000000000000005E-3</v>
      </c>
      <c r="K724" s="35" t="s">
        <v>913</v>
      </c>
      <c r="L724" s="35" t="s">
        <v>913</v>
      </c>
      <c r="M724" s="35" t="s">
        <v>913</v>
      </c>
      <c r="N724" s="35" t="s">
        <v>685</v>
      </c>
    </row>
    <row r="725" spans="1:14">
      <c r="A725" s="35" t="s">
        <v>793</v>
      </c>
      <c r="B725" s="35"/>
      <c r="C725" s="35">
        <v>7.2000000000000008E-2</v>
      </c>
      <c r="D725" s="35" t="s">
        <v>913</v>
      </c>
      <c r="E725" s="35" t="s">
        <v>913</v>
      </c>
      <c r="F725" s="35" t="s">
        <v>913</v>
      </c>
      <c r="G725" s="35"/>
      <c r="H725" s="35" t="s">
        <v>793</v>
      </c>
      <c r="I725" s="35"/>
      <c r="J725" s="35">
        <v>4.5000000000000005E-3</v>
      </c>
      <c r="K725" s="35" t="s">
        <v>913</v>
      </c>
      <c r="L725" s="35" t="s">
        <v>913</v>
      </c>
      <c r="M725" s="35" t="s">
        <v>913</v>
      </c>
      <c r="N725" s="35" t="s">
        <v>880</v>
      </c>
    </row>
    <row r="726" spans="1:14">
      <c r="A726" s="35" t="s">
        <v>794</v>
      </c>
      <c r="B726" s="35"/>
      <c r="C726" s="35" t="s">
        <v>913</v>
      </c>
      <c r="D726" s="35" t="s">
        <v>913</v>
      </c>
      <c r="E726" s="35">
        <v>0.13500000000000001</v>
      </c>
      <c r="F726" s="35" t="s">
        <v>913</v>
      </c>
      <c r="G726" s="35"/>
      <c r="H726" s="35" t="s">
        <v>794</v>
      </c>
      <c r="I726" s="35"/>
      <c r="J726" s="35" t="s">
        <v>913</v>
      </c>
      <c r="K726" s="35" t="s">
        <v>913</v>
      </c>
      <c r="L726" s="35">
        <v>6.3E-3</v>
      </c>
      <c r="M726" s="35" t="s">
        <v>913</v>
      </c>
      <c r="N726" s="35" t="s">
        <v>880</v>
      </c>
    </row>
    <row r="727" spans="1:14">
      <c r="A727" s="35" t="s">
        <v>795</v>
      </c>
      <c r="B727" s="35"/>
      <c r="C727" s="35" t="s">
        <v>913</v>
      </c>
      <c r="D727" s="35" t="s">
        <v>913</v>
      </c>
      <c r="E727" s="35" t="s">
        <v>913</v>
      </c>
      <c r="F727" s="35">
        <v>4.4999999999999998E-2</v>
      </c>
      <c r="G727" s="35"/>
      <c r="H727" s="35" t="s">
        <v>795</v>
      </c>
      <c r="I727" s="35"/>
      <c r="J727" s="35" t="s">
        <v>913</v>
      </c>
      <c r="K727" s="35" t="s">
        <v>913</v>
      </c>
      <c r="L727" s="35" t="s">
        <v>913</v>
      </c>
      <c r="M727" s="35">
        <v>9.0000000000000008E-4</v>
      </c>
      <c r="N727" s="35" t="s">
        <v>880</v>
      </c>
    </row>
    <row r="728" spans="1:14">
      <c r="A728" s="35" t="s">
        <v>796</v>
      </c>
      <c r="B728" s="35"/>
      <c r="C728" s="35">
        <v>7.2000000000000008E-2</v>
      </c>
      <c r="D728" s="35" t="s">
        <v>913</v>
      </c>
      <c r="E728" s="35" t="s">
        <v>913</v>
      </c>
      <c r="F728" s="35" t="s">
        <v>913</v>
      </c>
      <c r="G728" s="35"/>
      <c r="H728" s="35" t="s">
        <v>796</v>
      </c>
      <c r="I728" s="35"/>
      <c r="J728" s="35">
        <v>4.5000000000000005E-3</v>
      </c>
      <c r="K728" s="35" t="s">
        <v>913</v>
      </c>
      <c r="L728" s="35" t="s">
        <v>913</v>
      </c>
      <c r="M728" s="35" t="s">
        <v>913</v>
      </c>
      <c r="N728" s="35" t="s">
        <v>667</v>
      </c>
    </row>
    <row r="729" spans="1:14">
      <c r="A729" s="35" t="s">
        <v>797</v>
      </c>
      <c r="B729" s="35"/>
      <c r="C729" s="35" t="s">
        <v>913</v>
      </c>
      <c r="D729" s="35" t="s">
        <v>913</v>
      </c>
      <c r="E729" s="35">
        <v>0.13500000000000001</v>
      </c>
      <c r="F729" s="35" t="s">
        <v>913</v>
      </c>
      <c r="G729" s="35"/>
      <c r="H729" s="35" t="s">
        <v>797</v>
      </c>
      <c r="I729" s="35"/>
      <c r="J729" s="35" t="s">
        <v>913</v>
      </c>
      <c r="K729" s="35" t="s">
        <v>913</v>
      </c>
      <c r="L729" s="35">
        <v>6.3E-3</v>
      </c>
      <c r="M729" s="35" t="s">
        <v>913</v>
      </c>
      <c r="N729" s="35" t="s">
        <v>667</v>
      </c>
    </row>
    <row r="730" spans="1:14">
      <c r="A730" s="35" t="s">
        <v>798</v>
      </c>
      <c r="B730" s="35"/>
      <c r="C730" s="35">
        <v>7.2000000000000008E-2</v>
      </c>
      <c r="D730" s="35" t="s">
        <v>913</v>
      </c>
      <c r="E730" s="35" t="s">
        <v>913</v>
      </c>
      <c r="F730" s="35" t="s">
        <v>913</v>
      </c>
      <c r="G730" s="35"/>
      <c r="H730" s="35" t="s">
        <v>798</v>
      </c>
      <c r="I730" s="35"/>
      <c r="J730" s="35">
        <v>4.5000000000000005E-3</v>
      </c>
      <c r="K730" s="35" t="s">
        <v>913</v>
      </c>
      <c r="L730" s="35" t="s">
        <v>913</v>
      </c>
      <c r="M730" s="35" t="s">
        <v>913</v>
      </c>
      <c r="N730" s="35" t="s">
        <v>880</v>
      </c>
    </row>
    <row r="731" spans="1:14">
      <c r="A731" s="35" t="s">
        <v>799</v>
      </c>
      <c r="B731" s="35"/>
      <c r="C731" s="35" t="s">
        <v>913</v>
      </c>
      <c r="D731" s="35" t="s">
        <v>913</v>
      </c>
      <c r="E731" s="35" t="s">
        <v>913</v>
      </c>
      <c r="F731" s="35">
        <v>4.4999999999999998E-2</v>
      </c>
      <c r="G731" s="35"/>
      <c r="H731" s="35" t="s">
        <v>799</v>
      </c>
      <c r="I731" s="35"/>
      <c r="J731" s="35" t="s">
        <v>913</v>
      </c>
      <c r="K731" s="35" t="s">
        <v>913</v>
      </c>
      <c r="L731" s="35" t="s">
        <v>913</v>
      </c>
      <c r="M731" s="35">
        <v>9.0000000000000008E-4</v>
      </c>
      <c r="N731" s="35" t="s">
        <v>880</v>
      </c>
    </row>
    <row r="732" spans="1:14">
      <c r="A732" s="35" t="s">
        <v>800</v>
      </c>
      <c r="B732" s="35"/>
      <c r="C732" s="35">
        <v>7.2000000000000008E-2</v>
      </c>
      <c r="D732" s="35" t="s">
        <v>913</v>
      </c>
      <c r="E732" s="35" t="s">
        <v>913</v>
      </c>
      <c r="F732" s="35" t="s">
        <v>913</v>
      </c>
      <c r="G732" s="35"/>
      <c r="H732" s="35" t="s">
        <v>800</v>
      </c>
      <c r="I732" s="35"/>
      <c r="J732" s="35">
        <v>4.5000000000000005E-3</v>
      </c>
      <c r="K732" s="35" t="s">
        <v>913</v>
      </c>
      <c r="L732" s="35" t="s">
        <v>913</v>
      </c>
      <c r="M732" s="35" t="s">
        <v>913</v>
      </c>
      <c r="N732" s="35" t="s">
        <v>667</v>
      </c>
    </row>
    <row r="733" spans="1:14">
      <c r="A733" s="35" t="s">
        <v>801</v>
      </c>
      <c r="B733" s="35"/>
      <c r="C733" s="35" t="s">
        <v>913</v>
      </c>
      <c r="D733" s="35" t="s">
        <v>913</v>
      </c>
      <c r="E733" s="35">
        <v>0.13500000000000001</v>
      </c>
      <c r="F733" s="35" t="s">
        <v>913</v>
      </c>
      <c r="G733" s="35"/>
      <c r="H733" s="35" t="s">
        <v>801</v>
      </c>
      <c r="I733" s="35"/>
      <c r="J733" s="35" t="s">
        <v>913</v>
      </c>
      <c r="K733" s="35" t="s">
        <v>913</v>
      </c>
      <c r="L733" s="35">
        <v>6.3E-3</v>
      </c>
      <c r="M733" s="35" t="s">
        <v>913</v>
      </c>
      <c r="N733" s="35" t="s">
        <v>667</v>
      </c>
    </row>
    <row r="734" spans="1:14">
      <c r="A734" s="35" t="s">
        <v>802</v>
      </c>
      <c r="B734" s="35"/>
      <c r="C734" s="35">
        <v>0.02</v>
      </c>
      <c r="D734" s="35" t="s">
        <v>913</v>
      </c>
      <c r="E734" s="35" t="s">
        <v>913</v>
      </c>
      <c r="F734" s="35" t="s">
        <v>913</v>
      </c>
      <c r="G734" s="35"/>
      <c r="H734" s="35" t="s">
        <v>802</v>
      </c>
      <c r="I734" s="35"/>
      <c r="J734" s="35">
        <v>1.25E-3</v>
      </c>
      <c r="K734" s="35" t="s">
        <v>913</v>
      </c>
      <c r="L734" s="35" t="s">
        <v>913</v>
      </c>
      <c r="M734" s="35" t="s">
        <v>913</v>
      </c>
      <c r="N734" s="35" t="s">
        <v>880</v>
      </c>
    </row>
    <row r="735" spans="1:14">
      <c r="A735" s="35" t="s">
        <v>803</v>
      </c>
      <c r="B735" s="35"/>
      <c r="C735" s="35">
        <v>0.02</v>
      </c>
      <c r="D735" s="35" t="s">
        <v>913</v>
      </c>
      <c r="E735" s="35" t="s">
        <v>913</v>
      </c>
      <c r="F735" s="35" t="s">
        <v>913</v>
      </c>
      <c r="G735" s="35"/>
      <c r="H735" s="35" t="s">
        <v>803</v>
      </c>
      <c r="I735" s="35"/>
      <c r="J735" s="35">
        <v>1.25E-3</v>
      </c>
      <c r="K735" s="35" t="s">
        <v>913</v>
      </c>
      <c r="L735" s="35" t="s">
        <v>913</v>
      </c>
      <c r="M735" s="35" t="s">
        <v>913</v>
      </c>
      <c r="N735" s="35" t="s">
        <v>880</v>
      </c>
    </row>
    <row r="736" spans="1:14">
      <c r="A736" s="35" t="s">
        <v>804</v>
      </c>
      <c r="B736" s="35"/>
      <c r="C736" s="35">
        <v>0.02</v>
      </c>
      <c r="D736" s="35" t="s">
        <v>913</v>
      </c>
      <c r="E736" s="35" t="s">
        <v>913</v>
      </c>
      <c r="F736" s="35" t="s">
        <v>913</v>
      </c>
      <c r="G736" s="35"/>
      <c r="H736" s="35" t="s">
        <v>804</v>
      </c>
      <c r="I736" s="35"/>
      <c r="J736" s="35">
        <v>1.25E-3</v>
      </c>
      <c r="K736" s="35" t="s">
        <v>913</v>
      </c>
      <c r="L736" s="35" t="s">
        <v>913</v>
      </c>
      <c r="M736" s="35" t="s">
        <v>913</v>
      </c>
      <c r="N736" s="35" t="s">
        <v>667</v>
      </c>
    </row>
    <row r="737" spans="1:14">
      <c r="A737" s="35" t="s">
        <v>805</v>
      </c>
      <c r="B737" s="35"/>
      <c r="C737" s="35">
        <v>0.02</v>
      </c>
      <c r="D737" s="35" t="s">
        <v>913</v>
      </c>
      <c r="E737" s="35" t="s">
        <v>913</v>
      </c>
      <c r="F737" s="35" t="s">
        <v>913</v>
      </c>
      <c r="G737" s="35"/>
      <c r="H737" s="35" t="s">
        <v>805</v>
      </c>
      <c r="I737" s="35"/>
      <c r="J737" s="35">
        <v>1.25E-3</v>
      </c>
      <c r="K737" s="35" t="s">
        <v>913</v>
      </c>
      <c r="L737" s="35" t="s">
        <v>913</v>
      </c>
      <c r="M737" s="35" t="s">
        <v>913</v>
      </c>
      <c r="N737" s="35" t="s">
        <v>667</v>
      </c>
    </row>
    <row r="738" spans="1:14">
      <c r="A738" s="35" t="s">
        <v>806</v>
      </c>
      <c r="B738" s="35"/>
      <c r="C738" s="35">
        <v>0.01</v>
      </c>
      <c r="D738" s="35" t="s">
        <v>913</v>
      </c>
      <c r="E738" s="35" t="s">
        <v>913</v>
      </c>
      <c r="F738" s="35" t="s">
        <v>913</v>
      </c>
      <c r="G738" s="35"/>
      <c r="H738" s="35" t="s">
        <v>806</v>
      </c>
      <c r="I738" s="35"/>
      <c r="J738" s="35">
        <v>0</v>
      </c>
      <c r="K738" s="35" t="s">
        <v>913</v>
      </c>
      <c r="L738" s="35" t="s">
        <v>913</v>
      </c>
      <c r="M738" s="35" t="s">
        <v>913</v>
      </c>
      <c r="N738" s="35" t="s">
        <v>884</v>
      </c>
    </row>
    <row r="739" spans="1:14">
      <c r="A739" s="35" t="s">
        <v>807</v>
      </c>
      <c r="B739" s="35"/>
      <c r="C739" s="35">
        <v>0.01</v>
      </c>
      <c r="D739" s="35" t="s">
        <v>913</v>
      </c>
      <c r="E739" s="35" t="s">
        <v>913</v>
      </c>
      <c r="F739" s="35" t="s">
        <v>913</v>
      </c>
      <c r="G739" s="35"/>
      <c r="H739" s="35" t="s">
        <v>807</v>
      </c>
      <c r="I739" s="35"/>
      <c r="J739" s="35">
        <v>0</v>
      </c>
      <c r="K739" s="35" t="s">
        <v>913</v>
      </c>
      <c r="L739" s="35" t="s">
        <v>913</v>
      </c>
      <c r="M739" s="35" t="s">
        <v>913</v>
      </c>
      <c r="N739" s="35" t="s">
        <v>884</v>
      </c>
    </row>
    <row r="740" spans="1:14">
      <c r="A740" s="35" t="s">
        <v>808</v>
      </c>
      <c r="B740" s="35"/>
      <c r="C740" s="35" t="s">
        <v>913</v>
      </c>
      <c r="D740" s="35">
        <v>1.8749999999999999E-2</v>
      </c>
      <c r="E740" s="35">
        <v>1.8749999999999999E-2</v>
      </c>
      <c r="F740" s="35" t="s">
        <v>913</v>
      </c>
      <c r="G740" s="35"/>
      <c r="H740" s="35" t="s">
        <v>808</v>
      </c>
      <c r="I740" s="35"/>
      <c r="J740" s="35" t="s">
        <v>913</v>
      </c>
      <c r="K740" s="35">
        <v>0</v>
      </c>
      <c r="L740" s="35">
        <v>0</v>
      </c>
      <c r="M740" s="35" t="s">
        <v>913</v>
      </c>
      <c r="N740" s="35" t="s">
        <v>884</v>
      </c>
    </row>
    <row r="741" spans="1:14">
      <c r="A741" s="35" t="s">
        <v>809</v>
      </c>
      <c r="B741" s="35"/>
      <c r="C741" s="35" t="s">
        <v>913</v>
      </c>
      <c r="D741" s="35" t="s">
        <v>913</v>
      </c>
      <c r="E741" s="35" t="s">
        <v>913</v>
      </c>
      <c r="F741" s="35">
        <v>6.2500000000000003E-3</v>
      </c>
      <c r="G741" s="35"/>
      <c r="H741" s="35" t="s">
        <v>809</v>
      </c>
      <c r="I741" s="35"/>
      <c r="J741" s="35" t="s">
        <v>913</v>
      </c>
      <c r="K741" s="35" t="s">
        <v>913</v>
      </c>
      <c r="L741" s="35" t="s">
        <v>913</v>
      </c>
      <c r="M741" s="35">
        <v>0</v>
      </c>
      <c r="N741" s="35" t="s">
        <v>884</v>
      </c>
    </row>
    <row r="742" spans="1:14">
      <c r="A742" s="35" t="s">
        <v>810</v>
      </c>
      <c r="B742" s="35"/>
      <c r="C742" s="35">
        <v>0.01</v>
      </c>
      <c r="D742" s="35" t="s">
        <v>913</v>
      </c>
      <c r="E742" s="35" t="s">
        <v>913</v>
      </c>
      <c r="F742" s="35" t="s">
        <v>913</v>
      </c>
      <c r="G742" s="35"/>
      <c r="H742" s="35" t="s">
        <v>810</v>
      </c>
      <c r="I742" s="35"/>
      <c r="J742" s="35">
        <v>0</v>
      </c>
      <c r="K742" s="35" t="s">
        <v>913</v>
      </c>
      <c r="L742" s="35" t="s">
        <v>913</v>
      </c>
      <c r="M742" s="35" t="s">
        <v>913</v>
      </c>
      <c r="N742" s="35" t="s">
        <v>884</v>
      </c>
    </row>
    <row r="743" spans="1:14">
      <c r="A743" s="35" t="s">
        <v>811</v>
      </c>
      <c r="B743" s="35"/>
      <c r="C743" s="35">
        <v>0.01</v>
      </c>
      <c r="D743" s="35" t="s">
        <v>913</v>
      </c>
      <c r="E743" s="35" t="s">
        <v>913</v>
      </c>
      <c r="F743" s="35" t="s">
        <v>913</v>
      </c>
      <c r="G743" s="35"/>
      <c r="H743" s="35" t="s">
        <v>811</v>
      </c>
      <c r="I743" s="35"/>
      <c r="J743" s="35">
        <v>0</v>
      </c>
      <c r="K743" s="35" t="s">
        <v>913</v>
      </c>
      <c r="L743" s="35" t="s">
        <v>913</v>
      </c>
      <c r="M743" s="35" t="s">
        <v>913</v>
      </c>
      <c r="N743" s="35" t="s">
        <v>884</v>
      </c>
    </row>
    <row r="744" spans="1:14">
      <c r="A744" s="35" t="s">
        <v>812</v>
      </c>
      <c r="B744" s="35"/>
      <c r="C744" s="35" t="s">
        <v>913</v>
      </c>
      <c r="D744" s="35">
        <v>1.8749999999999999E-2</v>
      </c>
      <c r="E744" s="35">
        <v>1.8749999999999999E-2</v>
      </c>
      <c r="F744" s="35" t="s">
        <v>913</v>
      </c>
      <c r="G744" s="35"/>
      <c r="H744" s="35" t="s">
        <v>812</v>
      </c>
      <c r="I744" s="35"/>
      <c r="J744" s="35" t="s">
        <v>913</v>
      </c>
      <c r="K744" s="35">
        <v>0</v>
      </c>
      <c r="L744" s="35">
        <v>0</v>
      </c>
      <c r="M744" s="35" t="s">
        <v>913</v>
      </c>
      <c r="N744" s="35" t="s">
        <v>884</v>
      </c>
    </row>
    <row r="745" spans="1:14">
      <c r="A745" s="35" t="s">
        <v>813</v>
      </c>
      <c r="B745" s="35"/>
      <c r="C745" s="35" t="s">
        <v>913</v>
      </c>
      <c r="D745" s="35" t="s">
        <v>913</v>
      </c>
      <c r="E745" s="35" t="s">
        <v>913</v>
      </c>
      <c r="F745" s="35">
        <v>6.2500000000000003E-3</v>
      </c>
      <c r="G745" s="35"/>
      <c r="H745" s="35" t="s">
        <v>813</v>
      </c>
      <c r="I745" s="35"/>
      <c r="J745" s="35" t="s">
        <v>913</v>
      </c>
      <c r="K745" s="35" t="s">
        <v>913</v>
      </c>
      <c r="L745" s="35" t="s">
        <v>913</v>
      </c>
      <c r="M745" s="35">
        <v>0</v>
      </c>
      <c r="N745" s="35" t="s">
        <v>884</v>
      </c>
    </row>
    <row r="746" spans="1:14">
      <c r="A746" s="35" t="s">
        <v>814</v>
      </c>
      <c r="B746" s="35"/>
      <c r="C746" s="35">
        <v>0.02</v>
      </c>
      <c r="D746" s="35" t="s">
        <v>913</v>
      </c>
      <c r="E746" s="35" t="s">
        <v>913</v>
      </c>
      <c r="F746" s="35" t="s">
        <v>913</v>
      </c>
      <c r="G746" s="35"/>
      <c r="H746" s="35" t="s">
        <v>814</v>
      </c>
      <c r="I746" s="35"/>
      <c r="J746" s="35">
        <v>1.25E-3</v>
      </c>
      <c r="K746" s="35" t="s">
        <v>913</v>
      </c>
      <c r="L746" s="35" t="s">
        <v>913</v>
      </c>
      <c r="M746" s="35" t="s">
        <v>913</v>
      </c>
      <c r="N746" s="35" t="s">
        <v>685</v>
      </c>
    </row>
    <row r="747" spans="1:14">
      <c r="A747" s="35" t="s">
        <v>815</v>
      </c>
      <c r="B747" s="35"/>
      <c r="C747" s="35">
        <v>0.02</v>
      </c>
      <c r="D747" s="35" t="s">
        <v>913</v>
      </c>
      <c r="E747" s="35" t="s">
        <v>913</v>
      </c>
      <c r="F747" s="35" t="s">
        <v>913</v>
      </c>
      <c r="G747" s="35"/>
      <c r="H747" s="35" t="s">
        <v>815</v>
      </c>
      <c r="I747" s="35"/>
      <c r="J747" s="35">
        <v>1.25E-3</v>
      </c>
      <c r="K747" s="35" t="s">
        <v>913</v>
      </c>
      <c r="L747" s="35" t="s">
        <v>913</v>
      </c>
      <c r="M747" s="35" t="s">
        <v>913</v>
      </c>
      <c r="N747" s="35" t="s">
        <v>880</v>
      </c>
    </row>
    <row r="748" spans="1:14">
      <c r="A748" s="35" t="s">
        <v>816</v>
      </c>
      <c r="B748" s="35"/>
      <c r="C748" s="35" t="s">
        <v>913</v>
      </c>
      <c r="D748" s="35" t="s">
        <v>913</v>
      </c>
      <c r="E748" s="35">
        <v>3.7499999999999999E-2</v>
      </c>
      <c r="F748" s="35" t="s">
        <v>913</v>
      </c>
      <c r="G748" s="35"/>
      <c r="H748" s="35" t="s">
        <v>816</v>
      </c>
      <c r="I748" s="35"/>
      <c r="J748" s="35" t="s">
        <v>913</v>
      </c>
      <c r="K748" s="35" t="s">
        <v>913</v>
      </c>
      <c r="L748" s="35">
        <v>1.75E-3</v>
      </c>
      <c r="M748" s="35" t="s">
        <v>913</v>
      </c>
      <c r="N748" s="35" t="s">
        <v>880</v>
      </c>
    </row>
    <row r="749" spans="1:14">
      <c r="A749" s="35" t="s">
        <v>817</v>
      </c>
      <c r="B749" s="35"/>
      <c r="C749" s="35" t="s">
        <v>913</v>
      </c>
      <c r="D749" s="35" t="s">
        <v>913</v>
      </c>
      <c r="E749" s="35" t="s">
        <v>913</v>
      </c>
      <c r="F749" s="35">
        <v>1.2500000000000001E-2</v>
      </c>
      <c r="G749" s="35"/>
      <c r="H749" s="35" t="s">
        <v>817</v>
      </c>
      <c r="I749" s="35"/>
      <c r="J749" s="35" t="s">
        <v>913</v>
      </c>
      <c r="K749" s="35" t="s">
        <v>913</v>
      </c>
      <c r="L749" s="35" t="s">
        <v>913</v>
      </c>
      <c r="M749" s="35">
        <v>2.5000000000000001E-4</v>
      </c>
      <c r="N749" s="35" t="s">
        <v>880</v>
      </c>
    </row>
    <row r="750" spans="1:14">
      <c r="A750" s="35" t="s">
        <v>818</v>
      </c>
      <c r="B750" s="35"/>
      <c r="C750" s="35">
        <v>0.02</v>
      </c>
      <c r="D750" s="35" t="s">
        <v>913</v>
      </c>
      <c r="E750" s="35" t="s">
        <v>913</v>
      </c>
      <c r="F750" s="35" t="s">
        <v>913</v>
      </c>
      <c r="G750" s="35"/>
      <c r="H750" s="35" t="s">
        <v>818</v>
      </c>
      <c r="I750" s="35"/>
      <c r="J750" s="35">
        <v>1.25E-3</v>
      </c>
      <c r="K750" s="35" t="s">
        <v>913</v>
      </c>
      <c r="L750" s="35" t="s">
        <v>913</v>
      </c>
      <c r="M750" s="35" t="s">
        <v>913</v>
      </c>
      <c r="N750" s="35" t="s">
        <v>667</v>
      </c>
    </row>
    <row r="751" spans="1:14">
      <c r="A751" s="35" t="s">
        <v>819</v>
      </c>
      <c r="B751" s="35"/>
      <c r="C751" s="35" t="s">
        <v>913</v>
      </c>
      <c r="D751" s="35" t="s">
        <v>913</v>
      </c>
      <c r="E751" s="35">
        <v>3.7499999999999999E-2</v>
      </c>
      <c r="F751" s="35" t="s">
        <v>913</v>
      </c>
      <c r="G751" s="35"/>
      <c r="H751" s="35" t="s">
        <v>819</v>
      </c>
      <c r="I751" s="35"/>
      <c r="J751" s="35" t="s">
        <v>913</v>
      </c>
      <c r="K751" s="35" t="s">
        <v>913</v>
      </c>
      <c r="L751" s="35">
        <v>1.75E-3</v>
      </c>
      <c r="M751" s="35" t="s">
        <v>913</v>
      </c>
      <c r="N751" s="35" t="s">
        <v>667</v>
      </c>
    </row>
    <row r="752" spans="1:14">
      <c r="A752" s="35" t="s">
        <v>820</v>
      </c>
      <c r="B752" s="35"/>
      <c r="C752" s="35" t="s">
        <v>913</v>
      </c>
      <c r="D752" s="35" t="s">
        <v>913</v>
      </c>
      <c r="E752" s="35" t="s">
        <v>913</v>
      </c>
      <c r="F752" s="35">
        <v>1.2500000000000001E-2</v>
      </c>
      <c r="G752" s="35"/>
      <c r="H752" s="35" t="s">
        <v>820</v>
      </c>
      <c r="I752" s="35"/>
      <c r="J752" s="35" t="s">
        <v>913</v>
      </c>
      <c r="K752" s="35" t="s">
        <v>913</v>
      </c>
      <c r="L752" s="35" t="s">
        <v>913</v>
      </c>
      <c r="M752" s="35">
        <v>2.5000000000000001E-4</v>
      </c>
      <c r="N752" s="35" t="s">
        <v>667</v>
      </c>
    </row>
    <row r="753" spans="1:14">
      <c r="A753" s="35" t="s">
        <v>821</v>
      </c>
      <c r="B753" s="35"/>
      <c r="C753" s="35">
        <v>0.02</v>
      </c>
      <c r="D753" s="35" t="s">
        <v>913</v>
      </c>
      <c r="E753" s="35" t="s">
        <v>913</v>
      </c>
      <c r="F753" s="35" t="s">
        <v>913</v>
      </c>
      <c r="G753" s="35"/>
      <c r="H753" s="35" t="s">
        <v>821</v>
      </c>
      <c r="I753" s="35"/>
      <c r="J753" s="35">
        <v>1.25E-3</v>
      </c>
      <c r="K753" s="35" t="s">
        <v>913</v>
      </c>
      <c r="L753" s="35" t="s">
        <v>913</v>
      </c>
      <c r="M753" s="35" t="s">
        <v>913</v>
      </c>
      <c r="N753" s="35" t="s">
        <v>880</v>
      </c>
    </row>
    <row r="754" spans="1:14">
      <c r="A754" s="35" t="s">
        <v>822</v>
      </c>
      <c r="B754" s="35"/>
      <c r="C754" s="35" t="s">
        <v>913</v>
      </c>
      <c r="D754" s="35" t="s">
        <v>913</v>
      </c>
      <c r="E754" s="35">
        <v>3.7499999999999999E-2</v>
      </c>
      <c r="F754" s="35" t="s">
        <v>913</v>
      </c>
      <c r="G754" s="35"/>
      <c r="H754" s="35" t="s">
        <v>822</v>
      </c>
      <c r="I754" s="35"/>
      <c r="J754" s="35" t="s">
        <v>913</v>
      </c>
      <c r="K754" s="35" t="s">
        <v>913</v>
      </c>
      <c r="L754" s="35">
        <v>1.75E-3</v>
      </c>
      <c r="M754" s="35" t="s">
        <v>913</v>
      </c>
      <c r="N754" s="35" t="s">
        <v>880</v>
      </c>
    </row>
    <row r="755" spans="1:14">
      <c r="A755" s="35" t="s">
        <v>823</v>
      </c>
      <c r="B755" s="35"/>
      <c r="C755" s="35" t="s">
        <v>913</v>
      </c>
      <c r="D755" s="35" t="s">
        <v>913</v>
      </c>
      <c r="E755" s="35" t="s">
        <v>913</v>
      </c>
      <c r="F755" s="35">
        <v>1.2500000000000001E-2</v>
      </c>
      <c r="G755" s="35"/>
      <c r="H755" s="35" t="s">
        <v>823</v>
      </c>
      <c r="I755" s="35"/>
      <c r="J755" s="35" t="s">
        <v>913</v>
      </c>
      <c r="K755" s="35" t="s">
        <v>913</v>
      </c>
      <c r="L755" s="35" t="s">
        <v>913</v>
      </c>
      <c r="M755" s="35">
        <v>2.5000000000000001E-4</v>
      </c>
      <c r="N755" s="35" t="s">
        <v>880</v>
      </c>
    </row>
    <row r="756" spans="1:14">
      <c r="A756" s="35" t="s">
        <v>824</v>
      </c>
      <c r="B756" s="35"/>
      <c r="C756" s="35">
        <v>0.02</v>
      </c>
      <c r="D756" s="35" t="s">
        <v>913</v>
      </c>
      <c r="E756" s="35" t="s">
        <v>913</v>
      </c>
      <c r="F756" s="35" t="s">
        <v>913</v>
      </c>
      <c r="G756" s="35"/>
      <c r="H756" s="35" t="s">
        <v>824</v>
      </c>
      <c r="I756" s="35"/>
      <c r="J756" s="35">
        <v>1.25E-3</v>
      </c>
      <c r="K756" s="35" t="s">
        <v>913</v>
      </c>
      <c r="L756" s="35" t="s">
        <v>913</v>
      </c>
      <c r="M756" s="35" t="s">
        <v>913</v>
      </c>
      <c r="N756" s="35" t="s">
        <v>667</v>
      </c>
    </row>
    <row r="757" spans="1:14">
      <c r="A757" s="35" t="s">
        <v>825</v>
      </c>
      <c r="B757" s="35"/>
      <c r="C757" s="35" t="s">
        <v>913</v>
      </c>
      <c r="D757" s="35" t="s">
        <v>913</v>
      </c>
      <c r="E757" s="35">
        <v>3.7499999999999999E-2</v>
      </c>
      <c r="F757" s="35" t="s">
        <v>913</v>
      </c>
      <c r="G757" s="35"/>
      <c r="H757" s="35" t="s">
        <v>825</v>
      </c>
      <c r="I757" s="35"/>
      <c r="J757" s="35" t="s">
        <v>913</v>
      </c>
      <c r="K757" s="35" t="s">
        <v>913</v>
      </c>
      <c r="L757" s="35">
        <v>1.75E-3</v>
      </c>
      <c r="M757" s="35" t="s">
        <v>913</v>
      </c>
      <c r="N757" s="35" t="s">
        <v>667</v>
      </c>
    </row>
    <row r="758" spans="1:14">
      <c r="A758" s="35" t="s">
        <v>826</v>
      </c>
      <c r="B758" s="35"/>
      <c r="C758" s="35" t="s">
        <v>913</v>
      </c>
      <c r="D758" s="35" t="s">
        <v>913</v>
      </c>
      <c r="E758" s="35" t="s">
        <v>913</v>
      </c>
      <c r="F758" s="35">
        <v>1.2500000000000001E-2</v>
      </c>
      <c r="G758" s="35"/>
      <c r="H758" s="35" t="s">
        <v>826</v>
      </c>
      <c r="I758" s="35"/>
      <c r="J758" s="35" t="s">
        <v>913</v>
      </c>
      <c r="K758" s="35" t="s">
        <v>913</v>
      </c>
      <c r="L758" s="35" t="s">
        <v>913</v>
      </c>
      <c r="M758" s="35">
        <v>2.5000000000000001E-4</v>
      </c>
      <c r="N758" s="35" t="s">
        <v>667</v>
      </c>
    </row>
    <row r="759" spans="1:14">
      <c r="A759" s="35" t="s">
        <v>827</v>
      </c>
      <c r="B759" s="35"/>
      <c r="C759" s="35" t="s">
        <v>913</v>
      </c>
      <c r="D759" s="35" t="s">
        <v>913</v>
      </c>
      <c r="E759" s="35" t="s">
        <v>913</v>
      </c>
      <c r="F759" s="35">
        <v>1.2500000000000001E-2</v>
      </c>
      <c r="G759" s="35"/>
      <c r="H759" s="35" t="s">
        <v>827</v>
      </c>
      <c r="I759" s="35"/>
      <c r="J759" s="35" t="s">
        <v>913</v>
      </c>
      <c r="K759" s="35" t="s">
        <v>913</v>
      </c>
      <c r="L759" s="35" t="s">
        <v>913</v>
      </c>
      <c r="M759" s="35">
        <v>0</v>
      </c>
      <c r="N759" s="35" t="s">
        <v>884</v>
      </c>
    </row>
    <row r="760" spans="1:14">
      <c r="A760" s="35" t="s">
        <v>828</v>
      </c>
      <c r="B760" s="35"/>
      <c r="C760" s="35" t="s">
        <v>913</v>
      </c>
      <c r="D760" s="35" t="s">
        <v>913</v>
      </c>
      <c r="E760" s="35" t="s">
        <v>913</v>
      </c>
      <c r="F760" s="35">
        <v>2.5000000000000001E-2</v>
      </c>
      <c r="G760" s="35"/>
      <c r="H760" s="35" t="s">
        <v>828</v>
      </c>
      <c r="I760" s="35"/>
      <c r="J760" s="35" t="s">
        <v>913</v>
      </c>
      <c r="K760" s="35" t="s">
        <v>913</v>
      </c>
      <c r="L760" s="35" t="s">
        <v>913</v>
      </c>
      <c r="M760" s="35">
        <v>0</v>
      </c>
      <c r="N760" s="35" t="s">
        <v>884</v>
      </c>
    </row>
    <row r="761" spans="1:14">
      <c r="A761" s="35" t="s">
        <v>829</v>
      </c>
      <c r="B761" s="35"/>
      <c r="C761" s="35" t="s">
        <v>913</v>
      </c>
      <c r="D761" s="35">
        <v>7.4999999999999997E-2</v>
      </c>
      <c r="E761" s="35" t="s">
        <v>913</v>
      </c>
      <c r="F761" s="35" t="s">
        <v>913</v>
      </c>
      <c r="G761" s="35"/>
      <c r="H761" s="35" t="s">
        <v>829</v>
      </c>
      <c r="I761" s="35"/>
      <c r="J761" s="35" t="s">
        <v>913</v>
      </c>
      <c r="K761" s="35">
        <v>3.5000000000000001E-3</v>
      </c>
      <c r="L761" s="35" t="s">
        <v>913</v>
      </c>
      <c r="M761" s="35" t="s">
        <v>913</v>
      </c>
      <c r="N761" s="35" t="s">
        <v>880</v>
      </c>
    </row>
    <row r="762" spans="1:14">
      <c r="A762" s="35" t="s">
        <v>830</v>
      </c>
      <c r="B762" s="35"/>
      <c r="C762" s="35" t="s">
        <v>913</v>
      </c>
      <c r="D762" s="35" t="s">
        <v>913</v>
      </c>
      <c r="E762" s="35" t="s">
        <v>913</v>
      </c>
      <c r="F762" s="35">
        <v>2.5000000000000001E-2</v>
      </c>
      <c r="G762" s="35"/>
      <c r="H762" s="35" t="s">
        <v>830</v>
      </c>
      <c r="I762" s="35"/>
      <c r="J762" s="35" t="s">
        <v>913</v>
      </c>
      <c r="K762" s="35" t="s">
        <v>913</v>
      </c>
      <c r="L762" s="35" t="s">
        <v>913</v>
      </c>
      <c r="M762" s="35">
        <v>5.0000000000000001E-4</v>
      </c>
      <c r="N762" s="35" t="s">
        <v>880</v>
      </c>
    </row>
    <row r="763" spans="1:14">
      <c r="A763" s="35" t="s">
        <v>831</v>
      </c>
      <c r="B763" s="35"/>
      <c r="C763" s="35" t="s">
        <v>913</v>
      </c>
      <c r="D763" s="35">
        <v>0.15</v>
      </c>
      <c r="E763" s="35" t="s">
        <v>913</v>
      </c>
      <c r="F763" s="35" t="s">
        <v>913</v>
      </c>
      <c r="G763" s="35"/>
      <c r="H763" s="35" t="s">
        <v>831</v>
      </c>
      <c r="I763" s="35"/>
      <c r="J763" s="35" t="s">
        <v>913</v>
      </c>
      <c r="K763" s="35">
        <v>7.0000000000000001E-3</v>
      </c>
      <c r="L763" s="35" t="s">
        <v>913</v>
      </c>
      <c r="M763" s="35" t="s">
        <v>913</v>
      </c>
      <c r="N763" s="35" t="s">
        <v>667</v>
      </c>
    </row>
    <row r="764" spans="1:14">
      <c r="A764" s="35" t="s">
        <v>832</v>
      </c>
      <c r="B764" s="35"/>
      <c r="C764" s="35" t="s">
        <v>913</v>
      </c>
      <c r="D764" s="35">
        <v>7.4999999999999997E-2</v>
      </c>
      <c r="E764" s="35" t="s">
        <v>913</v>
      </c>
      <c r="F764" s="35" t="s">
        <v>913</v>
      </c>
      <c r="G764" s="35"/>
      <c r="H764" s="35" t="s">
        <v>832</v>
      </c>
      <c r="I764" s="35"/>
      <c r="J764" s="35" t="s">
        <v>913</v>
      </c>
      <c r="K764" s="35">
        <v>3.5000000000000001E-3</v>
      </c>
      <c r="L764" s="35" t="s">
        <v>913</v>
      </c>
      <c r="M764" s="35" t="s">
        <v>913</v>
      </c>
      <c r="N764" s="35" t="s">
        <v>880</v>
      </c>
    </row>
    <row r="765" spans="1:14">
      <c r="A765" s="35" t="s">
        <v>833</v>
      </c>
      <c r="B765" s="35"/>
      <c r="C765" s="35" t="s">
        <v>913</v>
      </c>
      <c r="D765" s="35">
        <v>0.15</v>
      </c>
      <c r="E765" s="35" t="s">
        <v>913</v>
      </c>
      <c r="F765" s="35" t="s">
        <v>913</v>
      </c>
      <c r="G765" s="35"/>
      <c r="H765" s="35" t="s">
        <v>833</v>
      </c>
      <c r="I765" s="35"/>
      <c r="J765" s="35" t="s">
        <v>913</v>
      </c>
      <c r="K765" s="35">
        <v>7.0000000000000001E-3</v>
      </c>
      <c r="L765" s="35" t="s">
        <v>913</v>
      </c>
      <c r="M765" s="35" t="s">
        <v>913</v>
      </c>
      <c r="N765" s="35" t="s">
        <v>667</v>
      </c>
    </row>
    <row r="766" spans="1:14">
      <c r="A766" s="35" t="s">
        <v>834</v>
      </c>
      <c r="B766" s="35"/>
      <c r="C766" s="35" t="s">
        <v>913</v>
      </c>
      <c r="D766" s="35" t="s">
        <v>913</v>
      </c>
      <c r="E766" s="35" t="s">
        <v>913</v>
      </c>
      <c r="F766" s="35">
        <v>0.05</v>
      </c>
      <c r="G766" s="35"/>
      <c r="H766" s="35" t="s">
        <v>834</v>
      </c>
      <c r="I766" s="35"/>
      <c r="J766" s="35" t="s">
        <v>913</v>
      </c>
      <c r="K766" s="35" t="s">
        <v>913</v>
      </c>
      <c r="L766" s="35" t="s">
        <v>913</v>
      </c>
      <c r="M766" s="35">
        <v>1E-3</v>
      </c>
      <c r="N766" s="35" t="s">
        <v>667</v>
      </c>
    </row>
    <row r="767" spans="1:14">
      <c r="A767" s="35" t="s">
        <v>835</v>
      </c>
      <c r="B767" s="35"/>
      <c r="C767" s="35" t="s">
        <v>913</v>
      </c>
      <c r="D767" s="35">
        <v>0.13500000000000001</v>
      </c>
      <c r="E767" s="35" t="s">
        <v>913</v>
      </c>
      <c r="F767" s="35" t="s">
        <v>913</v>
      </c>
      <c r="G767" s="35"/>
      <c r="H767" s="35" t="s">
        <v>835</v>
      </c>
      <c r="I767" s="35"/>
      <c r="J767" s="35" t="s">
        <v>913</v>
      </c>
      <c r="K767" s="35">
        <v>6.3E-3</v>
      </c>
      <c r="L767" s="35" t="s">
        <v>913</v>
      </c>
      <c r="M767" s="35" t="s">
        <v>913</v>
      </c>
      <c r="N767" s="35" t="s">
        <v>880</v>
      </c>
    </row>
    <row r="768" spans="1:14">
      <c r="A768" s="35" t="s">
        <v>836</v>
      </c>
      <c r="B768" s="35"/>
      <c r="C768" s="35" t="s">
        <v>913</v>
      </c>
      <c r="D768" s="35" t="s">
        <v>913</v>
      </c>
      <c r="E768" s="35" t="s">
        <v>913</v>
      </c>
      <c r="F768" s="35">
        <v>4.4999999999999998E-2</v>
      </c>
      <c r="G768" s="35"/>
      <c r="H768" s="35" t="s">
        <v>836</v>
      </c>
      <c r="I768" s="35"/>
      <c r="J768" s="35" t="s">
        <v>913</v>
      </c>
      <c r="K768" s="35" t="s">
        <v>913</v>
      </c>
      <c r="L768" s="35" t="s">
        <v>913</v>
      </c>
      <c r="M768" s="35">
        <v>9.0000000000000008E-4</v>
      </c>
      <c r="N768" s="35" t="s">
        <v>880</v>
      </c>
    </row>
    <row r="769" spans="1:14">
      <c r="A769" s="35" t="s">
        <v>837</v>
      </c>
      <c r="B769" s="35"/>
      <c r="C769" s="35" t="s">
        <v>913</v>
      </c>
      <c r="D769" s="35">
        <v>0.13500000000000001</v>
      </c>
      <c r="E769" s="35" t="s">
        <v>913</v>
      </c>
      <c r="F769" s="35" t="s">
        <v>913</v>
      </c>
      <c r="G769" s="35"/>
      <c r="H769" s="35" t="s">
        <v>837</v>
      </c>
      <c r="I769" s="35"/>
      <c r="J769" s="35" t="s">
        <v>913</v>
      </c>
      <c r="K769" s="35">
        <v>6.3E-3</v>
      </c>
      <c r="L769" s="35" t="s">
        <v>913</v>
      </c>
      <c r="M769" s="35" t="s">
        <v>913</v>
      </c>
      <c r="N769" s="35" t="s">
        <v>667</v>
      </c>
    </row>
    <row r="770" spans="1:14">
      <c r="A770" s="35" t="s">
        <v>838</v>
      </c>
      <c r="B770" s="35"/>
      <c r="C770" s="35" t="s">
        <v>913</v>
      </c>
      <c r="D770" s="35" t="s">
        <v>913</v>
      </c>
      <c r="E770" s="35" t="s">
        <v>913</v>
      </c>
      <c r="F770" s="35">
        <v>4.4999999999999998E-2</v>
      </c>
      <c r="G770" s="35"/>
      <c r="H770" s="35" t="s">
        <v>838</v>
      </c>
      <c r="I770" s="35"/>
      <c r="J770" s="35" t="s">
        <v>913</v>
      </c>
      <c r="K770" s="35" t="s">
        <v>913</v>
      </c>
      <c r="L770" s="35" t="s">
        <v>913</v>
      </c>
      <c r="M770" s="35">
        <v>9.0000000000000008E-4</v>
      </c>
      <c r="N770" s="35" t="s">
        <v>667</v>
      </c>
    </row>
    <row r="771" spans="1:14">
      <c r="A771" s="35" t="s">
        <v>839</v>
      </c>
      <c r="B771" s="35"/>
      <c r="C771" s="35" t="s">
        <v>913</v>
      </c>
      <c r="D771" s="35" t="s">
        <v>913</v>
      </c>
      <c r="E771" s="35" t="s">
        <v>913</v>
      </c>
      <c r="F771" s="35">
        <v>2.2499999999999999E-2</v>
      </c>
      <c r="G771" s="35"/>
      <c r="H771" s="35" t="s">
        <v>839</v>
      </c>
      <c r="I771" s="35"/>
      <c r="J771" s="35" t="s">
        <v>913</v>
      </c>
      <c r="K771" s="35" t="s">
        <v>913</v>
      </c>
      <c r="L771" s="35" t="s">
        <v>913</v>
      </c>
      <c r="M771" s="35">
        <v>0</v>
      </c>
      <c r="N771" s="35" t="s">
        <v>861</v>
      </c>
    </row>
    <row r="772" spans="1:14">
      <c r="A772" s="35" t="s">
        <v>840</v>
      </c>
      <c r="B772" s="35"/>
      <c r="C772" s="35" t="s">
        <v>913</v>
      </c>
      <c r="D772" s="35" t="s">
        <v>913</v>
      </c>
      <c r="E772" s="35" t="s">
        <v>913</v>
      </c>
      <c r="F772" s="35">
        <v>2.2499999999999999E-2</v>
      </c>
      <c r="G772" s="35"/>
      <c r="H772" s="35" t="s">
        <v>840</v>
      </c>
      <c r="I772" s="35"/>
      <c r="J772" s="35" t="s">
        <v>913</v>
      </c>
      <c r="K772" s="35" t="s">
        <v>913</v>
      </c>
      <c r="L772" s="35" t="s">
        <v>913</v>
      </c>
      <c r="M772" s="35">
        <v>0</v>
      </c>
      <c r="N772" s="35" t="s">
        <v>861</v>
      </c>
    </row>
    <row r="773" spans="1:14">
      <c r="A773" s="35" t="s">
        <v>841</v>
      </c>
      <c r="B773" s="35"/>
      <c r="C773" s="35" t="s">
        <v>913</v>
      </c>
      <c r="D773" s="35" t="s">
        <v>913</v>
      </c>
      <c r="E773" s="35" t="s">
        <v>913</v>
      </c>
      <c r="F773" s="35">
        <v>2.2499999999999999E-2</v>
      </c>
      <c r="G773" s="35"/>
      <c r="H773" s="35" t="s">
        <v>841</v>
      </c>
      <c r="I773" s="35"/>
      <c r="J773" s="35" t="s">
        <v>913</v>
      </c>
      <c r="K773" s="35" t="s">
        <v>913</v>
      </c>
      <c r="L773" s="35" t="s">
        <v>913</v>
      </c>
      <c r="M773" s="35">
        <v>0</v>
      </c>
      <c r="N773" s="35" t="s">
        <v>884</v>
      </c>
    </row>
    <row r="774" spans="1:14">
      <c r="A774" s="35" t="s">
        <v>842</v>
      </c>
      <c r="B774" s="35"/>
      <c r="C774" s="35" t="s">
        <v>913</v>
      </c>
      <c r="D774" s="35" t="s">
        <v>913</v>
      </c>
      <c r="E774" s="35" t="s">
        <v>913</v>
      </c>
      <c r="F774" s="35">
        <v>2.2499999999999999E-2</v>
      </c>
      <c r="G774" s="35"/>
      <c r="H774" s="35" t="s">
        <v>842</v>
      </c>
      <c r="I774" s="35"/>
      <c r="J774" s="35" t="s">
        <v>913</v>
      </c>
      <c r="K774" s="35" t="s">
        <v>913</v>
      </c>
      <c r="L774" s="35" t="s">
        <v>913</v>
      </c>
      <c r="M774" s="35">
        <v>0</v>
      </c>
      <c r="N774" s="35" t="s">
        <v>884</v>
      </c>
    </row>
    <row r="775" spans="1:14">
      <c r="A775" s="35" t="s">
        <v>843</v>
      </c>
      <c r="B775" s="35"/>
      <c r="C775" s="35" t="s">
        <v>913</v>
      </c>
      <c r="D775" s="35">
        <v>0.13500000000000001</v>
      </c>
      <c r="E775" s="35" t="s">
        <v>913</v>
      </c>
      <c r="F775" s="35" t="s">
        <v>913</v>
      </c>
      <c r="G775" s="35"/>
      <c r="H775" s="35" t="s">
        <v>843</v>
      </c>
      <c r="I775" s="35"/>
      <c r="J775" s="35" t="s">
        <v>913</v>
      </c>
      <c r="K775" s="35">
        <v>6.3E-3</v>
      </c>
      <c r="L775" s="35" t="s">
        <v>913</v>
      </c>
      <c r="M775" s="35" t="s">
        <v>913</v>
      </c>
      <c r="N775" s="35" t="s">
        <v>880</v>
      </c>
    </row>
    <row r="776" spans="1:14">
      <c r="A776" s="35" t="s">
        <v>844</v>
      </c>
      <c r="B776" s="35"/>
      <c r="C776" s="35" t="s">
        <v>913</v>
      </c>
      <c r="D776" s="35" t="s">
        <v>913</v>
      </c>
      <c r="E776" s="35" t="s">
        <v>913</v>
      </c>
      <c r="F776" s="35">
        <v>4.4999999999999998E-2</v>
      </c>
      <c r="G776" s="35"/>
      <c r="H776" s="35" t="s">
        <v>844</v>
      </c>
      <c r="I776" s="35"/>
      <c r="J776" s="35" t="s">
        <v>913</v>
      </c>
      <c r="K776" s="35" t="s">
        <v>913</v>
      </c>
      <c r="L776" s="35" t="s">
        <v>913</v>
      </c>
      <c r="M776" s="35">
        <v>9.0000000000000008E-4</v>
      </c>
      <c r="N776" s="35" t="s">
        <v>880</v>
      </c>
    </row>
    <row r="777" spans="1:14">
      <c r="A777" s="35" t="s">
        <v>845</v>
      </c>
      <c r="B777" s="35"/>
      <c r="C777" s="35" t="s">
        <v>913</v>
      </c>
      <c r="D777" s="35">
        <v>0.13500000000000001</v>
      </c>
      <c r="E777" s="35" t="s">
        <v>913</v>
      </c>
      <c r="F777" s="35" t="s">
        <v>913</v>
      </c>
      <c r="G777" s="35"/>
      <c r="H777" s="35" t="s">
        <v>845</v>
      </c>
      <c r="I777" s="35"/>
      <c r="J777" s="35" t="s">
        <v>913</v>
      </c>
      <c r="K777" s="35">
        <v>6.3E-3</v>
      </c>
      <c r="L777" s="35" t="s">
        <v>913</v>
      </c>
      <c r="M777" s="35" t="s">
        <v>913</v>
      </c>
      <c r="N777" s="35" t="s">
        <v>667</v>
      </c>
    </row>
    <row r="778" spans="1:14">
      <c r="A778" s="35" t="s">
        <v>846</v>
      </c>
      <c r="B778" s="35"/>
      <c r="C778" s="35" t="s">
        <v>913</v>
      </c>
      <c r="D778" s="35">
        <v>0.13500000000000001</v>
      </c>
      <c r="E778" s="35" t="s">
        <v>913</v>
      </c>
      <c r="F778" s="35" t="s">
        <v>913</v>
      </c>
      <c r="G778" s="35"/>
      <c r="H778" s="35" t="s">
        <v>846</v>
      </c>
      <c r="I778" s="35"/>
      <c r="J778" s="35" t="s">
        <v>913</v>
      </c>
      <c r="K778" s="35">
        <v>6.3E-3</v>
      </c>
      <c r="L778" s="35" t="s">
        <v>913</v>
      </c>
      <c r="M778" s="35" t="s">
        <v>913</v>
      </c>
      <c r="N778" s="35" t="s">
        <v>880</v>
      </c>
    </row>
    <row r="779" spans="1:14">
      <c r="A779" s="35" t="s">
        <v>847</v>
      </c>
      <c r="B779" s="35"/>
      <c r="C779" s="35" t="s">
        <v>913</v>
      </c>
      <c r="D779" s="35" t="s">
        <v>913</v>
      </c>
      <c r="E779" s="35" t="s">
        <v>913</v>
      </c>
      <c r="F779" s="35">
        <v>4.4999999999999998E-2</v>
      </c>
      <c r="G779" s="35"/>
      <c r="H779" s="35" t="s">
        <v>847</v>
      </c>
      <c r="I779" s="35"/>
      <c r="J779" s="35" t="s">
        <v>913</v>
      </c>
      <c r="K779" s="35" t="s">
        <v>913</v>
      </c>
      <c r="L779" s="35" t="s">
        <v>913</v>
      </c>
      <c r="M779" s="35">
        <v>9.0000000000000008E-4</v>
      </c>
      <c r="N779" s="35" t="s">
        <v>880</v>
      </c>
    </row>
    <row r="780" spans="1:14">
      <c r="A780" s="35" t="s">
        <v>848</v>
      </c>
      <c r="B780" s="35"/>
      <c r="C780" s="35" t="s">
        <v>913</v>
      </c>
      <c r="D780" s="35">
        <v>0.13500000000000001</v>
      </c>
      <c r="E780" s="35" t="s">
        <v>913</v>
      </c>
      <c r="F780" s="35" t="s">
        <v>913</v>
      </c>
      <c r="G780" s="35"/>
      <c r="H780" s="35" t="s">
        <v>848</v>
      </c>
      <c r="I780" s="35"/>
      <c r="J780" s="35" t="s">
        <v>913</v>
      </c>
      <c r="K780" s="35">
        <v>6.3E-3</v>
      </c>
      <c r="L780" s="35" t="s">
        <v>913</v>
      </c>
      <c r="M780" s="35" t="s">
        <v>913</v>
      </c>
      <c r="N780" s="35" t="s">
        <v>667</v>
      </c>
    </row>
    <row r="781" spans="1:14">
      <c r="A781" s="35" t="s">
        <v>849</v>
      </c>
      <c r="B781" s="35"/>
      <c r="C781" s="35" t="s">
        <v>913</v>
      </c>
      <c r="D781" s="35">
        <v>0.13500000000000001</v>
      </c>
      <c r="E781" s="35" t="s">
        <v>913</v>
      </c>
      <c r="F781" s="35" t="s">
        <v>913</v>
      </c>
      <c r="G781" s="35"/>
      <c r="H781" s="35" t="s">
        <v>849</v>
      </c>
      <c r="I781" s="35"/>
      <c r="J781" s="35" t="s">
        <v>913</v>
      </c>
      <c r="K781" s="35">
        <v>6.3E-3</v>
      </c>
      <c r="L781" s="35" t="s">
        <v>913</v>
      </c>
      <c r="M781" s="35" t="s">
        <v>913</v>
      </c>
      <c r="N781" s="35" t="s">
        <v>880</v>
      </c>
    </row>
    <row r="782" spans="1:14">
      <c r="A782" s="35" t="s">
        <v>850</v>
      </c>
      <c r="B782" s="35"/>
      <c r="C782" s="35" t="s">
        <v>913</v>
      </c>
      <c r="D782" s="35">
        <v>0.13500000000000001</v>
      </c>
      <c r="E782" s="35" t="s">
        <v>913</v>
      </c>
      <c r="F782" s="35" t="s">
        <v>913</v>
      </c>
      <c r="G782" s="35"/>
      <c r="H782" s="35" t="s">
        <v>850</v>
      </c>
      <c r="I782" s="35"/>
      <c r="J782" s="35" t="s">
        <v>913</v>
      </c>
      <c r="K782" s="35">
        <v>6.3E-3</v>
      </c>
      <c r="L782" s="35" t="s">
        <v>913</v>
      </c>
      <c r="M782" s="35" t="s">
        <v>913</v>
      </c>
      <c r="N782" s="35" t="s">
        <v>667</v>
      </c>
    </row>
    <row r="783" spans="1:14">
      <c r="A783" s="35" t="s">
        <v>851</v>
      </c>
      <c r="B783" s="35"/>
      <c r="C783" s="35">
        <v>0</v>
      </c>
      <c r="D783" s="35" t="s">
        <v>913</v>
      </c>
      <c r="E783" s="35" t="s">
        <v>913</v>
      </c>
      <c r="F783" s="35" t="s">
        <v>913</v>
      </c>
      <c r="G783" s="35"/>
      <c r="H783" s="35" t="s">
        <v>851</v>
      </c>
      <c r="I783" s="35"/>
      <c r="J783" s="35">
        <v>0</v>
      </c>
      <c r="K783" s="35" t="s">
        <v>913</v>
      </c>
      <c r="L783" s="35" t="s">
        <v>913</v>
      </c>
      <c r="M783" s="35" t="s">
        <v>913</v>
      </c>
      <c r="N783" s="35" t="s">
        <v>871</v>
      </c>
    </row>
    <row r="784" spans="1:14">
      <c r="A784" s="35" t="s">
        <v>852</v>
      </c>
      <c r="B784" s="35"/>
      <c r="C784" s="35">
        <v>0</v>
      </c>
      <c r="D784" s="35" t="s">
        <v>913</v>
      </c>
      <c r="E784" s="35" t="s">
        <v>913</v>
      </c>
      <c r="F784" s="35" t="s">
        <v>913</v>
      </c>
      <c r="G784" s="35"/>
      <c r="H784" s="35" t="s">
        <v>852</v>
      </c>
      <c r="I784" s="35"/>
      <c r="J784" s="35">
        <v>0</v>
      </c>
      <c r="K784" s="35" t="s">
        <v>913</v>
      </c>
      <c r="L784" s="35" t="s">
        <v>913</v>
      </c>
      <c r="M784" s="35" t="s">
        <v>913</v>
      </c>
      <c r="N784" s="35" t="s">
        <v>871</v>
      </c>
    </row>
    <row r="785" spans="1:14">
      <c r="A785" s="35" t="s">
        <v>853</v>
      </c>
      <c r="B785" s="35"/>
      <c r="C785" s="35">
        <v>0</v>
      </c>
      <c r="D785" s="35" t="s">
        <v>913</v>
      </c>
      <c r="E785" s="35" t="s">
        <v>913</v>
      </c>
      <c r="F785" s="35" t="s">
        <v>913</v>
      </c>
      <c r="G785" s="35"/>
      <c r="H785" s="35" t="s">
        <v>853</v>
      </c>
      <c r="I785" s="35"/>
      <c r="J785" s="35">
        <v>0</v>
      </c>
      <c r="K785" s="35" t="s">
        <v>913</v>
      </c>
      <c r="L785" s="35" t="s">
        <v>913</v>
      </c>
      <c r="M785" s="35" t="s">
        <v>913</v>
      </c>
      <c r="N785" s="35" t="s">
        <v>871</v>
      </c>
    </row>
    <row r="786" spans="1:14">
      <c r="A786" s="35" t="s">
        <v>854</v>
      </c>
      <c r="B786" s="35"/>
      <c r="C786" s="35">
        <v>0</v>
      </c>
      <c r="D786" s="35" t="s">
        <v>913</v>
      </c>
      <c r="E786" s="35" t="s">
        <v>913</v>
      </c>
      <c r="F786" s="35" t="s">
        <v>913</v>
      </c>
      <c r="G786" s="35"/>
      <c r="H786" s="35" t="s">
        <v>854</v>
      </c>
      <c r="I786" s="35"/>
      <c r="J786" s="35">
        <v>0</v>
      </c>
      <c r="K786" s="35" t="s">
        <v>913</v>
      </c>
      <c r="L786" s="35" t="s">
        <v>913</v>
      </c>
      <c r="M786" s="35" t="s">
        <v>913</v>
      </c>
      <c r="N786" s="35" t="s">
        <v>1561</v>
      </c>
    </row>
    <row r="787" spans="1:14">
      <c r="A787" s="35" t="s">
        <v>855</v>
      </c>
      <c r="B787" s="35"/>
      <c r="C787" s="35">
        <v>0</v>
      </c>
      <c r="D787" s="35" t="s">
        <v>913</v>
      </c>
      <c r="E787" s="35" t="s">
        <v>913</v>
      </c>
      <c r="F787" s="35" t="s">
        <v>913</v>
      </c>
      <c r="G787" s="35"/>
      <c r="H787" s="35" t="s">
        <v>855</v>
      </c>
      <c r="I787" s="35"/>
      <c r="J787" s="35">
        <v>0</v>
      </c>
      <c r="K787" s="35" t="s">
        <v>913</v>
      </c>
      <c r="L787" s="35" t="s">
        <v>913</v>
      </c>
      <c r="M787" s="35" t="s">
        <v>913</v>
      </c>
      <c r="N787" s="35" t="s">
        <v>1561</v>
      </c>
    </row>
    <row r="788" spans="1:14">
      <c r="A788" s="35" t="s">
        <v>856</v>
      </c>
      <c r="B788" s="35"/>
      <c r="C788" s="35">
        <v>0</v>
      </c>
      <c r="D788" s="35" t="s">
        <v>913</v>
      </c>
      <c r="E788" s="35" t="s">
        <v>913</v>
      </c>
      <c r="F788" s="35" t="s">
        <v>913</v>
      </c>
      <c r="G788" s="35"/>
      <c r="H788" s="35" t="s">
        <v>856</v>
      </c>
      <c r="I788" s="35"/>
      <c r="J788" s="35">
        <v>0</v>
      </c>
      <c r="K788" s="35" t="s">
        <v>913</v>
      </c>
      <c r="L788" s="35" t="s">
        <v>913</v>
      </c>
      <c r="M788" s="35" t="s">
        <v>913</v>
      </c>
      <c r="N788" s="35" t="s">
        <v>1561</v>
      </c>
    </row>
    <row r="789" spans="1:14">
      <c r="A789" s="35" t="s">
        <v>1562</v>
      </c>
      <c r="B789" s="35" t="s">
        <v>913</v>
      </c>
      <c r="C789" s="35" t="s">
        <v>913</v>
      </c>
      <c r="D789" s="35" t="s">
        <v>913</v>
      </c>
      <c r="E789" s="35" t="s">
        <v>913</v>
      </c>
      <c r="F789" s="35">
        <v>2.5000000000000001E-2</v>
      </c>
      <c r="G789" s="35" t="s">
        <v>913</v>
      </c>
      <c r="H789" s="35" t="s">
        <v>1562</v>
      </c>
      <c r="I789" s="35" t="s">
        <v>913</v>
      </c>
      <c r="J789" s="35" t="s">
        <v>913</v>
      </c>
      <c r="K789" s="35" t="s">
        <v>913</v>
      </c>
      <c r="L789" s="35" t="s">
        <v>913</v>
      </c>
      <c r="M789" s="35">
        <v>5.0000000000000001E-4</v>
      </c>
      <c r="N789" s="35" t="s">
        <v>880</v>
      </c>
    </row>
    <row r="790" spans="1:14">
      <c r="A790" s="35" t="s">
        <v>1563</v>
      </c>
      <c r="B790" s="35" t="s">
        <v>913</v>
      </c>
      <c r="C790" s="35" t="s">
        <v>913</v>
      </c>
      <c r="D790" s="35" t="s">
        <v>913</v>
      </c>
      <c r="E790" s="35" t="s">
        <v>913</v>
      </c>
      <c r="F790" s="35">
        <v>4.4999999999999998E-2</v>
      </c>
      <c r="G790" s="35" t="s">
        <v>913</v>
      </c>
      <c r="H790" s="35" t="s">
        <v>1563</v>
      </c>
      <c r="I790" s="35" t="s">
        <v>913</v>
      </c>
      <c r="J790" s="35" t="s">
        <v>913</v>
      </c>
      <c r="K790" s="35" t="s">
        <v>913</v>
      </c>
      <c r="L790" s="35" t="s">
        <v>913</v>
      </c>
      <c r="M790" s="35">
        <v>8.9999999999999998E-4</v>
      </c>
      <c r="N790" s="35" t="s">
        <v>880</v>
      </c>
    </row>
    <row r="791" spans="1:14">
      <c r="A791" s="35" t="s">
        <v>1564</v>
      </c>
      <c r="B791" s="306"/>
      <c r="C791" s="35">
        <v>0.04</v>
      </c>
      <c r="D791" s="35" t="s">
        <v>913</v>
      </c>
      <c r="E791" s="35" t="s">
        <v>913</v>
      </c>
      <c r="F791" s="35" t="s">
        <v>913</v>
      </c>
      <c r="G791" s="35"/>
      <c r="H791" s="35" t="s">
        <v>1564</v>
      </c>
      <c r="I791" s="35"/>
      <c r="J791" s="35">
        <v>2.5000000000000001E-3</v>
      </c>
      <c r="K791" s="35" t="s">
        <v>913</v>
      </c>
      <c r="L791" s="35" t="s">
        <v>913</v>
      </c>
      <c r="M791" s="35" t="s">
        <v>913</v>
      </c>
      <c r="N791" s="35" t="s">
        <v>880</v>
      </c>
    </row>
    <row r="792" spans="1:14">
      <c r="A792" s="35" t="s">
        <v>1565</v>
      </c>
      <c r="B792" s="306"/>
      <c r="C792" s="35" t="s">
        <v>913</v>
      </c>
      <c r="D792" s="35" t="s">
        <v>913</v>
      </c>
      <c r="E792" s="35">
        <v>7.4999999999999997E-2</v>
      </c>
      <c r="F792" s="35" t="s">
        <v>913</v>
      </c>
      <c r="G792" s="35"/>
      <c r="H792" s="35" t="s">
        <v>1565</v>
      </c>
      <c r="I792" s="35"/>
      <c r="J792" s="35" t="s">
        <v>913</v>
      </c>
      <c r="K792" s="35" t="s">
        <v>913</v>
      </c>
      <c r="L792" s="35">
        <v>3.5000000000000001E-3</v>
      </c>
      <c r="M792" s="35" t="s">
        <v>913</v>
      </c>
      <c r="N792" s="35" t="s">
        <v>880</v>
      </c>
    </row>
    <row r="793" spans="1:14">
      <c r="A793" s="35" t="s">
        <v>1566</v>
      </c>
      <c r="B793" s="306"/>
      <c r="C793" s="35" t="s">
        <v>913</v>
      </c>
      <c r="D793" s="35" t="s">
        <v>913</v>
      </c>
      <c r="E793" s="35" t="s">
        <v>913</v>
      </c>
      <c r="F793" s="35">
        <v>2.5000000000000001E-2</v>
      </c>
      <c r="G793" s="35"/>
      <c r="H793" s="35" t="s">
        <v>1566</v>
      </c>
      <c r="I793" s="35"/>
      <c r="J793" s="35" t="s">
        <v>913</v>
      </c>
      <c r="K793" s="35" t="s">
        <v>913</v>
      </c>
      <c r="L793" s="35" t="s">
        <v>913</v>
      </c>
      <c r="M793" s="35">
        <v>5.0000000000000001E-4</v>
      </c>
      <c r="N793" s="35" t="s">
        <v>880</v>
      </c>
    </row>
    <row r="794" spans="1:14">
      <c r="A794" s="35" t="s">
        <v>1567</v>
      </c>
      <c r="B794" s="306"/>
      <c r="C794" s="35">
        <v>0.04</v>
      </c>
      <c r="D794" s="35" t="s">
        <v>913</v>
      </c>
      <c r="E794" s="35" t="s">
        <v>913</v>
      </c>
      <c r="F794" s="35" t="s">
        <v>913</v>
      </c>
      <c r="G794" s="35"/>
      <c r="H794" s="35" t="s">
        <v>1567</v>
      </c>
      <c r="I794" s="35"/>
      <c r="J794" s="35">
        <v>2.5000000000000001E-3</v>
      </c>
      <c r="K794" s="35" t="s">
        <v>913</v>
      </c>
      <c r="L794" s="35" t="s">
        <v>913</v>
      </c>
      <c r="M794" s="35" t="s">
        <v>913</v>
      </c>
      <c r="N794" s="35" t="s">
        <v>880</v>
      </c>
    </row>
    <row r="795" spans="1:14">
      <c r="A795" s="35" t="s">
        <v>1568</v>
      </c>
      <c r="B795" s="306"/>
      <c r="C795" s="35" t="s">
        <v>913</v>
      </c>
      <c r="D795" s="35" t="s">
        <v>913</v>
      </c>
      <c r="E795" s="35">
        <v>7.4999999999999997E-2</v>
      </c>
      <c r="F795" s="35" t="s">
        <v>913</v>
      </c>
      <c r="G795" s="35"/>
      <c r="H795" s="35" t="s">
        <v>1568</v>
      </c>
      <c r="I795" s="35"/>
      <c r="J795" s="35" t="s">
        <v>913</v>
      </c>
      <c r="K795" s="35" t="s">
        <v>913</v>
      </c>
      <c r="L795" s="35">
        <v>3.5000000000000001E-3</v>
      </c>
      <c r="M795" s="35" t="s">
        <v>913</v>
      </c>
      <c r="N795" s="35" t="s">
        <v>880</v>
      </c>
    </row>
    <row r="796" spans="1:14">
      <c r="A796" s="35" t="s">
        <v>1569</v>
      </c>
      <c r="B796" s="306"/>
      <c r="C796" s="35" t="s">
        <v>913</v>
      </c>
      <c r="D796" s="35" t="s">
        <v>913</v>
      </c>
      <c r="E796" s="35" t="s">
        <v>913</v>
      </c>
      <c r="F796" s="35">
        <v>2.5000000000000001E-2</v>
      </c>
      <c r="G796" s="35"/>
      <c r="H796" s="35" t="s">
        <v>1569</v>
      </c>
      <c r="I796" s="35"/>
      <c r="J796" s="35" t="s">
        <v>913</v>
      </c>
      <c r="K796" s="35" t="s">
        <v>913</v>
      </c>
      <c r="L796" s="35" t="s">
        <v>913</v>
      </c>
      <c r="M796" s="35">
        <v>5.0000000000000001E-4</v>
      </c>
      <c r="N796" s="35" t="s">
        <v>880</v>
      </c>
    </row>
    <row r="797" spans="1:14">
      <c r="A797" s="35" t="s">
        <v>1570</v>
      </c>
      <c r="B797" s="306"/>
      <c r="C797" s="35">
        <v>0.02</v>
      </c>
      <c r="D797" s="35" t="s">
        <v>913</v>
      </c>
      <c r="E797" s="35" t="s">
        <v>913</v>
      </c>
      <c r="F797" s="35" t="s">
        <v>913</v>
      </c>
      <c r="G797" s="35"/>
      <c r="H797" s="35" t="s">
        <v>1570</v>
      </c>
      <c r="I797" s="35"/>
      <c r="J797" s="35">
        <v>1.25E-3</v>
      </c>
      <c r="K797" s="35" t="s">
        <v>913</v>
      </c>
      <c r="L797" s="35" t="s">
        <v>913</v>
      </c>
      <c r="M797" s="35" t="s">
        <v>913</v>
      </c>
      <c r="N797" s="35" t="s">
        <v>880</v>
      </c>
    </row>
    <row r="798" spans="1:14">
      <c r="A798" s="35" t="s">
        <v>1571</v>
      </c>
      <c r="B798" s="306"/>
      <c r="C798" s="35" t="s">
        <v>913</v>
      </c>
      <c r="D798" s="35" t="s">
        <v>913</v>
      </c>
      <c r="E798" s="35">
        <v>3.7499999999999999E-2</v>
      </c>
      <c r="F798" s="35" t="s">
        <v>913</v>
      </c>
      <c r="G798" s="35"/>
      <c r="H798" s="35" t="s">
        <v>1571</v>
      </c>
      <c r="I798" s="35"/>
      <c r="J798" s="35" t="s">
        <v>913</v>
      </c>
      <c r="K798" s="35" t="s">
        <v>913</v>
      </c>
      <c r="L798" s="35">
        <v>1.75E-3</v>
      </c>
      <c r="M798" s="35" t="s">
        <v>913</v>
      </c>
      <c r="N798" s="35" t="s">
        <v>880</v>
      </c>
    </row>
    <row r="799" spans="1:14">
      <c r="A799" s="35" t="s">
        <v>1572</v>
      </c>
      <c r="B799" s="306"/>
      <c r="C799" s="35" t="s">
        <v>913</v>
      </c>
      <c r="D799" s="35" t="s">
        <v>913</v>
      </c>
      <c r="E799" s="35" t="s">
        <v>913</v>
      </c>
      <c r="F799" s="35">
        <v>1.2500000000000001E-2</v>
      </c>
      <c r="G799" s="35"/>
      <c r="H799" s="35" t="s">
        <v>1572</v>
      </c>
      <c r="I799" s="35"/>
      <c r="J799" s="35" t="s">
        <v>913</v>
      </c>
      <c r="K799" s="35" t="s">
        <v>913</v>
      </c>
      <c r="L799" s="35" t="s">
        <v>913</v>
      </c>
      <c r="M799" s="35">
        <v>2.5000000000000001E-4</v>
      </c>
      <c r="N799" s="35" t="s">
        <v>880</v>
      </c>
    </row>
    <row r="800" spans="1:14">
      <c r="A800" s="35" t="s">
        <v>1573</v>
      </c>
      <c r="B800" s="306"/>
      <c r="C800" s="35" t="s">
        <v>913</v>
      </c>
      <c r="D800" s="35">
        <v>7.4999999999999997E-2</v>
      </c>
      <c r="E800" s="35" t="s">
        <v>913</v>
      </c>
      <c r="F800" s="35" t="s">
        <v>913</v>
      </c>
      <c r="G800" s="35"/>
      <c r="H800" s="35" t="s">
        <v>1573</v>
      </c>
      <c r="I800" s="35"/>
      <c r="J800" s="35" t="s">
        <v>913</v>
      </c>
      <c r="K800" s="35">
        <v>3.5000000000000001E-3</v>
      </c>
      <c r="L800" s="35" t="s">
        <v>913</v>
      </c>
      <c r="M800" s="35" t="s">
        <v>913</v>
      </c>
      <c r="N800" s="35" t="s">
        <v>880</v>
      </c>
    </row>
    <row r="801" spans="1:14">
      <c r="A801" s="35" t="s">
        <v>1574</v>
      </c>
      <c r="B801" s="306"/>
      <c r="C801" s="35" t="s">
        <v>913</v>
      </c>
      <c r="D801" s="35">
        <v>0.13500000000000001</v>
      </c>
      <c r="E801" s="35" t="s">
        <v>913</v>
      </c>
      <c r="F801" s="35" t="s">
        <v>913</v>
      </c>
      <c r="G801" s="35"/>
      <c r="H801" s="35" t="s">
        <v>1574</v>
      </c>
      <c r="I801" s="35"/>
      <c r="J801" s="35" t="s">
        <v>913</v>
      </c>
      <c r="K801" s="35">
        <v>6.3E-3</v>
      </c>
      <c r="L801" s="35" t="s">
        <v>913</v>
      </c>
      <c r="M801" s="35" t="s">
        <v>913</v>
      </c>
      <c r="N801" s="35" t="s">
        <v>880</v>
      </c>
    </row>
    <row r="802" spans="1:14">
      <c r="A802" s="35" t="s">
        <v>1575</v>
      </c>
      <c r="B802" s="35" t="s">
        <v>913</v>
      </c>
      <c r="C802" s="35" t="s">
        <v>913</v>
      </c>
      <c r="D802" s="35" t="s">
        <v>913</v>
      </c>
      <c r="E802" s="35" t="s">
        <v>913</v>
      </c>
      <c r="F802" s="35">
        <v>4.4999999999999998E-2</v>
      </c>
      <c r="G802" s="35" t="s">
        <v>913</v>
      </c>
      <c r="H802" s="35" t="s">
        <v>1575</v>
      </c>
      <c r="I802" s="35" t="s">
        <v>913</v>
      </c>
      <c r="J802" s="35" t="s">
        <v>913</v>
      </c>
      <c r="K802" s="35" t="s">
        <v>913</v>
      </c>
      <c r="L802" s="35" t="s">
        <v>913</v>
      </c>
      <c r="M802" s="35">
        <v>8.9999999999999998E-4</v>
      </c>
      <c r="N802" s="35" t="s">
        <v>667</v>
      </c>
    </row>
    <row r="803" spans="1:14">
      <c r="A803" s="35" t="s">
        <v>1576</v>
      </c>
      <c r="B803" s="35" t="s">
        <v>913</v>
      </c>
      <c r="C803" s="35" t="s">
        <v>913</v>
      </c>
      <c r="D803" s="35" t="s">
        <v>913</v>
      </c>
      <c r="E803" s="35" t="s">
        <v>913</v>
      </c>
      <c r="F803" s="35">
        <v>4.4999999999999998E-2</v>
      </c>
      <c r="G803" s="35" t="s">
        <v>913</v>
      </c>
      <c r="H803" s="35" t="s">
        <v>1576</v>
      </c>
      <c r="I803" s="35" t="s">
        <v>913</v>
      </c>
      <c r="J803" s="35" t="s">
        <v>913</v>
      </c>
      <c r="K803" s="35" t="s">
        <v>913</v>
      </c>
      <c r="L803" s="35" t="s">
        <v>913</v>
      </c>
      <c r="M803" s="35">
        <v>8.9999999999999998E-4</v>
      </c>
      <c r="N803" s="35" t="s">
        <v>667</v>
      </c>
    </row>
    <row r="804" spans="1:14">
      <c r="A804" s="35" t="s">
        <v>1577</v>
      </c>
      <c r="B804" s="306"/>
      <c r="C804" s="35">
        <v>0.08</v>
      </c>
      <c r="D804" s="35" t="s">
        <v>913</v>
      </c>
      <c r="E804" s="35" t="s">
        <v>913</v>
      </c>
      <c r="F804" s="35" t="s">
        <v>913</v>
      </c>
      <c r="G804" s="35"/>
      <c r="H804" s="35" t="s">
        <v>1577</v>
      </c>
      <c r="I804" s="35"/>
      <c r="J804" s="35">
        <v>5.0000000000000001E-3</v>
      </c>
      <c r="K804" s="35" t="s">
        <v>913</v>
      </c>
      <c r="L804" s="35" t="s">
        <v>913</v>
      </c>
      <c r="M804" s="35" t="s">
        <v>913</v>
      </c>
      <c r="N804" s="35" t="s">
        <v>667</v>
      </c>
    </row>
    <row r="805" spans="1:14">
      <c r="A805" s="35" t="s">
        <v>1578</v>
      </c>
      <c r="B805" s="306"/>
      <c r="C805" s="35" t="s">
        <v>913</v>
      </c>
      <c r="D805" s="35" t="s">
        <v>913</v>
      </c>
      <c r="E805" s="35">
        <v>0.15</v>
      </c>
      <c r="F805" s="35" t="s">
        <v>913</v>
      </c>
      <c r="G805" s="35"/>
      <c r="H805" s="35" t="s">
        <v>1578</v>
      </c>
      <c r="I805" s="35"/>
      <c r="J805" s="35" t="s">
        <v>913</v>
      </c>
      <c r="K805" s="35" t="s">
        <v>913</v>
      </c>
      <c r="L805" s="35">
        <v>7.0000000000000001E-3</v>
      </c>
      <c r="M805" s="35" t="s">
        <v>913</v>
      </c>
      <c r="N805" s="35" t="s">
        <v>667</v>
      </c>
    </row>
    <row r="806" spans="1:14">
      <c r="A806" s="35" t="s">
        <v>1579</v>
      </c>
      <c r="B806" s="306"/>
      <c r="C806" s="35" t="s">
        <v>913</v>
      </c>
      <c r="D806" s="35" t="s">
        <v>913</v>
      </c>
      <c r="E806" s="35" t="s">
        <v>913</v>
      </c>
      <c r="F806" s="35">
        <v>0.05</v>
      </c>
      <c r="G806" s="35"/>
      <c r="H806" s="35" t="s">
        <v>1579</v>
      </c>
      <c r="I806" s="35"/>
      <c r="J806" s="35" t="s">
        <v>913</v>
      </c>
      <c r="K806" s="35" t="s">
        <v>913</v>
      </c>
      <c r="L806" s="35" t="s">
        <v>913</v>
      </c>
      <c r="M806" s="35">
        <v>1E-3</v>
      </c>
      <c r="N806" s="35" t="s">
        <v>667</v>
      </c>
    </row>
    <row r="807" spans="1:14">
      <c r="A807" s="35" t="s">
        <v>1580</v>
      </c>
      <c r="B807" s="306"/>
      <c r="C807" s="35">
        <v>0.04</v>
      </c>
      <c r="D807" s="35" t="s">
        <v>913</v>
      </c>
      <c r="E807" s="35" t="s">
        <v>913</v>
      </c>
      <c r="F807" s="35" t="s">
        <v>913</v>
      </c>
      <c r="G807" s="35"/>
      <c r="H807" s="35" t="s">
        <v>1580</v>
      </c>
      <c r="I807" s="35"/>
      <c r="J807" s="35">
        <v>2.5000000000000001E-3</v>
      </c>
      <c r="K807" s="35" t="s">
        <v>913</v>
      </c>
      <c r="L807" s="35" t="s">
        <v>913</v>
      </c>
      <c r="M807" s="35" t="s">
        <v>913</v>
      </c>
      <c r="N807" s="35" t="s">
        <v>667</v>
      </c>
    </row>
    <row r="808" spans="1:14">
      <c r="A808" s="35" t="s">
        <v>1581</v>
      </c>
      <c r="B808" s="306"/>
      <c r="C808" s="35" t="s">
        <v>913</v>
      </c>
      <c r="D808" s="35" t="s">
        <v>913</v>
      </c>
      <c r="E808" s="35">
        <v>7.4999999999999997E-2</v>
      </c>
      <c r="F808" s="35" t="s">
        <v>913</v>
      </c>
      <c r="G808" s="35"/>
      <c r="H808" s="35" t="s">
        <v>1581</v>
      </c>
      <c r="I808" s="35"/>
      <c r="J808" s="35" t="s">
        <v>913</v>
      </c>
      <c r="K808" s="35" t="s">
        <v>913</v>
      </c>
      <c r="L808" s="35">
        <v>3.5000000000000001E-3</v>
      </c>
      <c r="M808" s="35" t="s">
        <v>913</v>
      </c>
      <c r="N808" s="35" t="s">
        <v>667</v>
      </c>
    </row>
    <row r="809" spans="1:14">
      <c r="A809" s="35" t="s">
        <v>1582</v>
      </c>
      <c r="B809" s="306"/>
      <c r="C809" s="35" t="s">
        <v>913</v>
      </c>
      <c r="D809" s="35" t="s">
        <v>913</v>
      </c>
      <c r="E809" s="35" t="s">
        <v>913</v>
      </c>
      <c r="F809" s="35">
        <v>2.5000000000000001E-2</v>
      </c>
      <c r="G809" s="35"/>
      <c r="H809" s="35" t="s">
        <v>1582</v>
      </c>
      <c r="I809" s="35"/>
      <c r="J809" s="35" t="s">
        <v>913</v>
      </c>
      <c r="K809" s="35" t="s">
        <v>913</v>
      </c>
      <c r="L809" s="35" t="s">
        <v>913</v>
      </c>
      <c r="M809" s="35">
        <v>5.0000000000000001E-4</v>
      </c>
      <c r="N809" s="35" t="s">
        <v>667</v>
      </c>
    </row>
    <row r="810" spans="1:14">
      <c r="A810" s="35" t="s">
        <v>1583</v>
      </c>
      <c r="B810" s="306"/>
      <c r="C810" s="35">
        <v>7.2000000000000008E-2</v>
      </c>
      <c r="D810" s="35" t="s">
        <v>913</v>
      </c>
      <c r="E810" s="35" t="s">
        <v>913</v>
      </c>
      <c r="F810" s="35" t="s">
        <v>913</v>
      </c>
      <c r="G810" s="35"/>
      <c r="H810" s="35" t="s">
        <v>1583</v>
      </c>
      <c r="I810" s="35"/>
      <c r="J810" s="35">
        <v>4.5000000000000005E-3</v>
      </c>
      <c r="K810" s="35" t="s">
        <v>913</v>
      </c>
      <c r="L810" s="35" t="s">
        <v>913</v>
      </c>
      <c r="M810" s="35" t="s">
        <v>913</v>
      </c>
      <c r="N810" s="35" t="s">
        <v>667</v>
      </c>
    </row>
    <row r="811" spans="1:14">
      <c r="A811" s="35" t="s">
        <v>1584</v>
      </c>
      <c r="B811" s="306"/>
      <c r="C811" s="35" t="s">
        <v>913</v>
      </c>
      <c r="D811" s="35" t="s">
        <v>913</v>
      </c>
      <c r="E811" s="35">
        <v>0.13500000000000001</v>
      </c>
      <c r="F811" s="35" t="s">
        <v>913</v>
      </c>
      <c r="G811" s="35"/>
      <c r="H811" s="35" t="s">
        <v>1584</v>
      </c>
      <c r="I811" s="35"/>
      <c r="J811" s="35" t="s">
        <v>913</v>
      </c>
      <c r="K811" s="35" t="s">
        <v>913</v>
      </c>
      <c r="L811" s="35">
        <v>6.3E-3</v>
      </c>
      <c r="M811" s="35" t="s">
        <v>913</v>
      </c>
      <c r="N811" s="35" t="s">
        <v>667</v>
      </c>
    </row>
    <row r="812" spans="1:14">
      <c r="A812" s="35" t="s">
        <v>1585</v>
      </c>
      <c r="B812" s="306"/>
      <c r="C812" s="35" t="s">
        <v>913</v>
      </c>
      <c r="D812" s="35">
        <v>0.15</v>
      </c>
      <c r="E812" s="35" t="s">
        <v>913</v>
      </c>
      <c r="F812" s="35" t="s">
        <v>913</v>
      </c>
      <c r="G812" s="35"/>
      <c r="H812" s="35" t="s">
        <v>1585</v>
      </c>
      <c r="I812" s="35"/>
      <c r="J812" s="35" t="s">
        <v>913</v>
      </c>
      <c r="K812" s="35">
        <v>7.0000000000000001E-3</v>
      </c>
      <c r="L812" s="35" t="s">
        <v>913</v>
      </c>
      <c r="M812" s="35" t="s">
        <v>913</v>
      </c>
      <c r="N812" s="35" t="s">
        <v>667</v>
      </c>
    </row>
    <row r="813" spans="1:14">
      <c r="A813" s="35" t="s">
        <v>1586</v>
      </c>
      <c r="B813" s="306"/>
      <c r="C813" s="35" t="s">
        <v>913</v>
      </c>
      <c r="D813" s="35" t="s">
        <v>913</v>
      </c>
      <c r="E813" s="35" t="s">
        <v>913</v>
      </c>
      <c r="F813" s="35">
        <v>0.05</v>
      </c>
      <c r="G813" s="35"/>
      <c r="H813" s="35" t="s">
        <v>1586</v>
      </c>
      <c r="I813" s="35"/>
      <c r="J813" s="35" t="s">
        <v>913</v>
      </c>
      <c r="K813" s="35" t="s">
        <v>913</v>
      </c>
      <c r="L813" s="35" t="s">
        <v>913</v>
      </c>
      <c r="M813" s="35">
        <v>1E-3</v>
      </c>
      <c r="N813" s="35" t="s">
        <v>667</v>
      </c>
    </row>
    <row r="814" spans="1:14">
      <c r="A814" s="35" t="s">
        <v>1587</v>
      </c>
      <c r="B814" s="306"/>
      <c r="C814" s="35" t="s">
        <v>913</v>
      </c>
      <c r="D814" s="35">
        <v>0.13500000000000001</v>
      </c>
      <c r="E814" s="35" t="s">
        <v>913</v>
      </c>
      <c r="F814" s="35" t="s">
        <v>913</v>
      </c>
      <c r="G814" s="35"/>
      <c r="H814" s="35" t="s">
        <v>1587</v>
      </c>
      <c r="I814" s="35"/>
      <c r="J814" s="35" t="s">
        <v>913</v>
      </c>
      <c r="K814" s="35">
        <v>6.3E-3</v>
      </c>
      <c r="L814" s="35" t="s">
        <v>913</v>
      </c>
      <c r="M814" s="35" t="s">
        <v>913</v>
      </c>
      <c r="N814" s="35" t="s">
        <v>667</v>
      </c>
    </row>
    <row r="815" spans="1:14">
      <c r="A815" s="35" t="s">
        <v>1588</v>
      </c>
      <c r="B815" s="306"/>
      <c r="C815" s="35">
        <v>7.2000000000000008E-2</v>
      </c>
      <c r="D815" s="35" t="s">
        <v>913</v>
      </c>
      <c r="E815" s="35" t="s">
        <v>913</v>
      </c>
      <c r="F815" s="35" t="s">
        <v>913</v>
      </c>
      <c r="G815" s="35"/>
      <c r="H815" s="35" t="s">
        <v>1588</v>
      </c>
      <c r="I815" s="35"/>
      <c r="J815" s="35">
        <v>4.5000000000000005E-3</v>
      </c>
      <c r="K815" s="35" t="s">
        <v>913</v>
      </c>
      <c r="L815" s="35" t="s">
        <v>913</v>
      </c>
      <c r="M815" s="35" t="s">
        <v>913</v>
      </c>
      <c r="N815" s="35" t="s">
        <v>880</v>
      </c>
    </row>
    <row r="816" spans="1:14">
      <c r="A816" s="35" t="s">
        <v>1589</v>
      </c>
      <c r="B816" s="306"/>
      <c r="C816" s="35" t="s">
        <v>913</v>
      </c>
      <c r="D816" s="35" t="s">
        <v>913</v>
      </c>
      <c r="E816" s="35" t="s">
        <v>913</v>
      </c>
      <c r="F816" s="35">
        <v>4.4999999999999998E-2</v>
      </c>
      <c r="G816" s="35"/>
      <c r="H816" s="35" t="s">
        <v>1589</v>
      </c>
      <c r="I816" s="35"/>
      <c r="J816" s="35" t="s">
        <v>913</v>
      </c>
      <c r="K816" s="35" t="s">
        <v>913</v>
      </c>
      <c r="L816" s="35" t="s">
        <v>913</v>
      </c>
      <c r="M816" s="35">
        <v>9.0000000000000008E-4</v>
      </c>
      <c r="N816" s="35" t="s">
        <v>880</v>
      </c>
    </row>
    <row r="817" spans="1:14">
      <c r="A817" s="35" t="s">
        <v>1590</v>
      </c>
      <c r="B817" s="306"/>
      <c r="C817" s="35">
        <v>0.02</v>
      </c>
      <c r="D817" s="35" t="s">
        <v>913</v>
      </c>
      <c r="E817" s="35" t="s">
        <v>913</v>
      </c>
      <c r="F817" s="35" t="s">
        <v>913</v>
      </c>
      <c r="G817" s="35"/>
      <c r="H817" s="35" t="s">
        <v>1590</v>
      </c>
      <c r="I817" s="35"/>
      <c r="J817" s="35">
        <v>1.25E-3</v>
      </c>
      <c r="K817" s="35" t="s">
        <v>913</v>
      </c>
      <c r="L817" s="35" t="s">
        <v>913</v>
      </c>
      <c r="M817" s="35" t="s">
        <v>913</v>
      </c>
      <c r="N817" s="35" t="s">
        <v>667</v>
      </c>
    </row>
    <row r="818" spans="1:14">
      <c r="A818" s="35" t="s">
        <v>1591</v>
      </c>
      <c r="B818" s="306"/>
      <c r="C818" s="35" t="s">
        <v>913</v>
      </c>
      <c r="D818" s="35" t="s">
        <v>913</v>
      </c>
      <c r="E818" s="35">
        <v>3.7499999999999999E-2</v>
      </c>
      <c r="F818" s="35" t="s">
        <v>913</v>
      </c>
      <c r="G818" s="35"/>
      <c r="H818" s="35" t="s">
        <v>1591</v>
      </c>
      <c r="I818" s="35"/>
      <c r="J818" s="35" t="s">
        <v>913</v>
      </c>
      <c r="K818" s="35" t="s">
        <v>913</v>
      </c>
      <c r="L818" s="35">
        <v>1.75E-3</v>
      </c>
      <c r="M818" s="35" t="s">
        <v>913</v>
      </c>
      <c r="N818" s="35" t="s">
        <v>667</v>
      </c>
    </row>
    <row r="819" spans="1:14">
      <c r="A819" s="35" t="s">
        <v>1592</v>
      </c>
      <c r="B819" s="306"/>
      <c r="C819" s="35" t="s">
        <v>913</v>
      </c>
      <c r="D819" s="35" t="s">
        <v>913</v>
      </c>
      <c r="E819" s="35" t="s">
        <v>913</v>
      </c>
      <c r="F819" s="35">
        <v>1.2500000000000001E-2</v>
      </c>
      <c r="G819" s="35"/>
      <c r="H819" s="35" t="s">
        <v>1592</v>
      </c>
      <c r="I819" s="35"/>
      <c r="J819" s="35" t="s">
        <v>913</v>
      </c>
      <c r="K819" s="35" t="s">
        <v>913</v>
      </c>
      <c r="L819" s="35" t="s">
        <v>913</v>
      </c>
      <c r="M819" s="35">
        <v>2.5000000000000001E-4</v>
      </c>
      <c r="N819" s="35" t="s">
        <v>667</v>
      </c>
    </row>
    <row r="820" spans="1:14">
      <c r="A820" s="35" t="s">
        <v>1593</v>
      </c>
      <c r="B820" s="35" t="s">
        <v>913</v>
      </c>
      <c r="C820" s="35" t="s">
        <v>913</v>
      </c>
      <c r="D820" s="35">
        <v>0.13500000000000001</v>
      </c>
      <c r="E820" s="35">
        <v>0.13500000000000001</v>
      </c>
      <c r="F820" s="35"/>
      <c r="G820" s="35" t="s">
        <v>913</v>
      </c>
      <c r="H820" s="35" t="s">
        <v>1593</v>
      </c>
      <c r="I820" s="35" t="s">
        <v>913</v>
      </c>
      <c r="J820" s="35" t="s">
        <v>913</v>
      </c>
      <c r="K820" s="35">
        <v>6.3E-3</v>
      </c>
      <c r="L820" s="35">
        <v>6.3E-3</v>
      </c>
      <c r="M820" s="35"/>
      <c r="N820" s="35" t="s">
        <v>880</v>
      </c>
    </row>
    <row r="821" spans="1:14">
      <c r="A821" s="36" t="s">
        <v>1637</v>
      </c>
      <c r="B821" s="36"/>
      <c r="C821" s="36">
        <v>0.05</v>
      </c>
      <c r="D821" s="36"/>
      <c r="E821" s="36"/>
      <c r="F821" s="36"/>
      <c r="G821" s="36"/>
      <c r="H821" s="36" t="s">
        <v>1637</v>
      </c>
      <c r="I821" s="36"/>
      <c r="J821" s="36">
        <v>0</v>
      </c>
      <c r="K821" s="36"/>
      <c r="L821" s="36"/>
      <c r="M821" s="36"/>
      <c r="N821" s="36" t="s">
        <v>741</v>
      </c>
    </row>
    <row r="822" spans="1:14">
      <c r="A822" s="36" t="s">
        <v>1638</v>
      </c>
      <c r="B822" s="36"/>
      <c r="C822" s="36">
        <v>2.5000000000000001E-2</v>
      </c>
      <c r="D822" s="36"/>
      <c r="E822" s="36"/>
      <c r="F822" s="36"/>
      <c r="G822" s="36"/>
      <c r="H822" s="36" t="s">
        <v>1638</v>
      </c>
      <c r="I822" s="36"/>
      <c r="J822" s="36">
        <v>0</v>
      </c>
      <c r="K822" s="36"/>
      <c r="L822" s="36"/>
      <c r="M822" s="36"/>
      <c r="N822" s="36" t="s">
        <v>880</v>
      </c>
    </row>
    <row r="823" spans="1:14">
      <c r="A823" s="36" t="s">
        <v>1639</v>
      </c>
      <c r="B823" s="36"/>
      <c r="C823" s="36">
        <v>1.2500000000000001E-2</v>
      </c>
      <c r="D823" s="36"/>
      <c r="E823" s="36"/>
      <c r="F823" s="36"/>
      <c r="G823" s="36"/>
      <c r="H823" s="36" t="s">
        <v>1639</v>
      </c>
      <c r="I823" s="36"/>
      <c r="J823" s="36">
        <v>0</v>
      </c>
      <c r="K823" s="36"/>
      <c r="L823" s="36"/>
      <c r="M823" s="36"/>
      <c r="N823" s="36" t="s">
        <v>685</v>
      </c>
    </row>
    <row r="824" spans="1:14">
      <c r="A824" s="36" t="s">
        <v>1640</v>
      </c>
      <c r="B824" s="36"/>
      <c r="C824" s="36">
        <v>3.7499999999999999E-2</v>
      </c>
      <c r="D824" s="36"/>
      <c r="E824" s="36"/>
      <c r="F824" s="36"/>
      <c r="G824" s="36"/>
      <c r="H824" s="36" t="s">
        <v>1640</v>
      </c>
      <c r="I824" s="36"/>
      <c r="J824" s="36">
        <v>0</v>
      </c>
      <c r="K824" s="36"/>
      <c r="L824" s="36"/>
      <c r="M824" s="36"/>
      <c r="N824" s="36" t="s">
        <v>1056</v>
      </c>
    </row>
    <row r="825" spans="1:14">
      <c r="A825" s="36" t="s">
        <v>1641</v>
      </c>
      <c r="B825" s="36"/>
      <c r="C825" s="36">
        <v>3.7499999999999999E-2</v>
      </c>
      <c r="D825" s="36"/>
      <c r="E825" s="36"/>
      <c r="F825" s="36"/>
      <c r="G825" s="36"/>
      <c r="H825" s="36" t="s">
        <v>1641</v>
      </c>
      <c r="I825" s="36"/>
      <c r="J825" s="36">
        <v>0</v>
      </c>
      <c r="K825" s="36"/>
      <c r="L825" s="36"/>
      <c r="M825" s="36"/>
      <c r="N825" s="36" t="s">
        <v>880</v>
      </c>
    </row>
    <row r="826" spans="1:14">
      <c r="A826" s="36" t="s">
        <v>1642</v>
      </c>
      <c r="B826" s="36"/>
      <c r="C826" s="36">
        <v>3.7499999999999999E-2</v>
      </c>
      <c r="D826" s="36"/>
      <c r="E826" s="36"/>
      <c r="F826" s="36"/>
      <c r="G826" s="36"/>
      <c r="H826" s="36" t="s">
        <v>1642</v>
      </c>
      <c r="I826" s="36"/>
      <c r="J826" s="36">
        <v>0</v>
      </c>
      <c r="K826" s="36"/>
      <c r="L826" s="36"/>
      <c r="M826" s="36"/>
      <c r="N826" s="36" t="s">
        <v>685</v>
      </c>
    </row>
    <row r="827" spans="1:14">
      <c r="A827" s="36" t="s">
        <v>1643</v>
      </c>
      <c r="B827" s="36"/>
      <c r="C827" s="36">
        <v>2.5000000000000001E-2</v>
      </c>
      <c r="D827" s="36"/>
      <c r="E827" s="36"/>
      <c r="F827" s="36"/>
      <c r="G827" s="36"/>
      <c r="H827" s="36" t="s">
        <v>1643</v>
      </c>
      <c r="I827" s="36"/>
      <c r="J827" s="36">
        <v>0</v>
      </c>
      <c r="K827" s="36"/>
      <c r="L827" s="36"/>
      <c r="M827" s="36"/>
      <c r="N827" s="36" t="s">
        <v>1057</v>
      </c>
    </row>
    <row r="828" spans="1:14">
      <c r="A828" s="36" t="s">
        <v>1644</v>
      </c>
      <c r="B828" s="36"/>
      <c r="C828" s="36">
        <v>2.5000000000000001E-2</v>
      </c>
      <c r="D828" s="36"/>
      <c r="E828" s="36"/>
      <c r="F828" s="36"/>
      <c r="G828" s="36"/>
      <c r="H828" s="36" t="s">
        <v>1644</v>
      </c>
      <c r="I828" s="36"/>
      <c r="J828" s="36">
        <v>0</v>
      </c>
      <c r="K828" s="36"/>
      <c r="L828" s="36"/>
      <c r="M828" s="36"/>
      <c r="N828" s="36" t="s">
        <v>880</v>
      </c>
    </row>
    <row r="829" spans="1:14">
      <c r="A829" s="36" t="s">
        <v>1645</v>
      </c>
      <c r="B829" s="36"/>
      <c r="C829" s="36">
        <v>2.5000000000000001E-2</v>
      </c>
      <c r="D829" s="36"/>
      <c r="E829" s="36"/>
      <c r="F829" s="36"/>
      <c r="G829" s="36"/>
      <c r="H829" s="36" t="s">
        <v>1645</v>
      </c>
      <c r="I829" s="36"/>
      <c r="J829" s="36">
        <v>0</v>
      </c>
      <c r="K829" s="36"/>
      <c r="L829" s="36"/>
      <c r="M829" s="36"/>
      <c r="N829" s="36" t="s">
        <v>685</v>
      </c>
    </row>
    <row r="830" spans="1:14">
      <c r="A830" s="36" t="s">
        <v>1646</v>
      </c>
      <c r="B830" s="36"/>
      <c r="C830" s="36">
        <v>1.2500000000000001E-2</v>
      </c>
      <c r="D830" s="36"/>
      <c r="E830" s="36"/>
      <c r="F830" s="36"/>
      <c r="G830" s="36"/>
      <c r="H830" s="36" t="s">
        <v>1646</v>
      </c>
      <c r="I830" s="36"/>
      <c r="J830" s="36">
        <v>0</v>
      </c>
      <c r="K830" s="36"/>
      <c r="L830" s="36"/>
      <c r="M830" s="36"/>
      <c r="N830" s="36" t="s">
        <v>1647</v>
      </c>
    </row>
    <row r="831" spans="1:14">
      <c r="A831" s="36" t="s">
        <v>1648</v>
      </c>
      <c r="B831" s="36"/>
      <c r="C831" s="36">
        <v>1.2500000000000001E-2</v>
      </c>
      <c r="D831" s="36"/>
      <c r="E831" s="36"/>
      <c r="F831" s="36"/>
      <c r="G831" s="36"/>
      <c r="H831" s="36" t="s">
        <v>1648</v>
      </c>
      <c r="I831" s="36"/>
      <c r="J831" s="36">
        <v>0</v>
      </c>
      <c r="K831" s="36"/>
      <c r="L831" s="36"/>
      <c r="M831" s="36"/>
      <c r="N831" s="36" t="s">
        <v>880</v>
      </c>
    </row>
    <row r="832" spans="1:14">
      <c r="A832" s="36" t="s">
        <v>1649</v>
      </c>
      <c r="B832" s="36"/>
      <c r="C832" s="36">
        <v>1.2500000000000001E-2</v>
      </c>
      <c r="D832" s="36"/>
      <c r="E832" s="36"/>
      <c r="F832" s="36"/>
      <c r="G832" s="36"/>
      <c r="H832" s="36" t="s">
        <v>1649</v>
      </c>
      <c r="I832" s="36"/>
      <c r="J832" s="36">
        <v>0</v>
      </c>
      <c r="K832" s="36"/>
      <c r="L832" s="36"/>
      <c r="M832" s="36"/>
      <c r="N832" s="36" t="s">
        <v>685</v>
      </c>
    </row>
    <row r="833" spans="1:14">
      <c r="A833" s="36" t="s">
        <v>1650</v>
      </c>
      <c r="B833" s="36"/>
      <c r="C833" s="36"/>
      <c r="D833" s="36">
        <v>7.0000000000000007E-2</v>
      </c>
      <c r="E833" s="36">
        <v>7.0000000000000007E-2</v>
      </c>
      <c r="F833" s="36"/>
      <c r="G833" s="36"/>
      <c r="H833" s="36" t="s">
        <v>1650</v>
      </c>
      <c r="I833" s="36"/>
      <c r="J833" s="36"/>
      <c r="K833" s="36">
        <v>0</v>
      </c>
      <c r="L833" s="36">
        <v>0</v>
      </c>
      <c r="M833" s="36"/>
      <c r="N833" s="36" t="s">
        <v>741</v>
      </c>
    </row>
    <row r="834" spans="1:14">
      <c r="A834" s="36" t="s">
        <v>1651</v>
      </c>
      <c r="B834" s="36"/>
      <c r="C834" s="36"/>
      <c r="D834" s="36">
        <v>3.5000000000000003E-2</v>
      </c>
      <c r="E834" s="36">
        <v>3.5000000000000003E-2</v>
      </c>
      <c r="F834" s="36"/>
      <c r="G834" s="36"/>
      <c r="H834" s="36" t="s">
        <v>1651</v>
      </c>
      <c r="I834" s="36"/>
      <c r="J834" s="36"/>
      <c r="K834" s="36">
        <v>0</v>
      </c>
      <c r="L834" s="36">
        <v>0</v>
      </c>
      <c r="M834" s="36"/>
      <c r="N834" s="36" t="s">
        <v>880</v>
      </c>
    </row>
    <row r="835" spans="1:14">
      <c r="A835" s="36" t="s">
        <v>1652</v>
      </c>
      <c r="B835" s="36"/>
      <c r="C835" s="36"/>
      <c r="D835" s="36">
        <v>1.7500000000000002E-2</v>
      </c>
      <c r="E835" s="36">
        <v>1.7500000000000002E-2</v>
      </c>
      <c r="F835" s="36"/>
      <c r="G835" s="36"/>
      <c r="H835" s="36" t="s">
        <v>1652</v>
      </c>
      <c r="I835" s="36"/>
      <c r="J835" s="36"/>
      <c r="K835" s="36">
        <v>0</v>
      </c>
      <c r="L835" s="36">
        <v>0</v>
      </c>
      <c r="M835" s="36"/>
      <c r="N835" s="36" t="s">
        <v>685</v>
      </c>
    </row>
    <row r="836" spans="1:14">
      <c r="A836" s="36" t="s">
        <v>1653</v>
      </c>
      <c r="B836" s="36"/>
      <c r="C836" s="36"/>
      <c r="D836" s="36">
        <v>5.2499999999999998E-2</v>
      </c>
      <c r="E836" s="36">
        <v>5.2499999999999998E-2</v>
      </c>
      <c r="F836" s="36"/>
      <c r="G836" s="36"/>
      <c r="H836" s="36" t="s">
        <v>1653</v>
      </c>
      <c r="I836" s="36"/>
      <c r="J836" s="36"/>
      <c r="K836" s="36">
        <v>0</v>
      </c>
      <c r="L836" s="36">
        <v>0</v>
      </c>
      <c r="M836" s="36"/>
      <c r="N836" s="36" t="s">
        <v>1056</v>
      </c>
    </row>
    <row r="837" spans="1:14">
      <c r="A837" s="36" t="s">
        <v>1654</v>
      </c>
      <c r="B837" s="36"/>
      <c r="C837" s="36"/>
      <c r="D837" s="36">
        <v>5.2499999999999998E-2</v>
      </c>
      <c r="E837" s="36">
        <v>5.2499999999999998E-2</v>
      </c>
      <c r="F837" s="36"/>
      <c r="G837" s="36"/>
      <c r="H837" s="36" t="s">
        <v>1654</v>
      </c>
      <c r="I837" s="36"/>
      <c r="J837" s="36"/>
      <c r="K837" s="36">
        <v>0</v>
      </c>
      <c r="L837" s="36">
        <v>0</v>
      </c>
      <c r="M837" s="36"/>
      <c r="N837" s="36" t="s">
        <v>880</v>
      </c>
    </row>
    <row r="838" spans="1:14">
      <c r="A838" s="36" t="s">
        <v>1655</v>
      </c>
      <c r="B838" s="36"/>
      <c r="C838" s="36"/>
      <c r="D838" s="36">
        <v>5.2499999999999998E-2</v>
      </c>
      <c r="E838" s="36">
        <v>5.2499999999999998E-2</v>
      </c>
      <c r="F838" s="36"/>
      <c r="G838" s="36"/>
      <c r="H838" s="36" t="s">
        <v>1655</v>
      </c>
      <c r="I838" s="36"/>
      <c r="J838" s="36"/>
      <c r="K838" s="36">
        <v>0</v>
      </c>
      <c r="L838" s="36">
        <v>0</v>
      </c>
      <c r="M838" s="36"/>
      <c r="N838" s="36" t="s">
        <v>685</v>
      </c>
    </row>
    <row r="839" spans="1:14">
      <c r="A839" s="36" t="s">
        <v>1656</v>
      </c>
      <c r="B839" s="36"/>
      <c r="C839" s="36"/>
      <c r="D839" s="36">
        <v>3.5000000000000003E-2</v>
      </c>
      <c r="E839" s="36">
        <v>3.5000000000000003E-2</v>
      </c>
      <c r="F839" s="36"/>
      <c r="G839" s="36"/>
      <c r="H839" s="36" t="s">
        <v>1656</v>
      </c>
      <c r="I839" s="36"/>
      <c r="J839" s="36"/>
      <c r="K839" s="36">
        <v>0</v>
      </c>
      <c r="L839" s="36">
        <v>0</v>
      </c>
      <c r="M839" s="36"/>
      <c r="N839" s="36" t="s">
        <v>1057</v>
      </c>
    </row>
    <row r="840" spans="1:14">
      <c r="A840" s="36" t="s">
        <v>1657</v>
      </c>
      <c r="B840" s="36"/>
      <c r="C840" s="36"/>
      <c r="D840" s="36">
        <v>3.5000000000000003E-2</v>
      </c>
      <c r="E840" s="36">
        <v>3.5000000000000003E-2</v>
      </c>
      <c r="F840" s="36"/>
      <c r="G840" s="36"/>
      <c r="H840" s="36" t="s">
        <v>1657</v>
      </c>
      <c r="I840" s="36"/>
      <c r="J840" s="36"/>
      <c r="K840" s="36">
        <v>0</v>
      </c>
      <c r="L840" s="36">
        <v>0</v>
      </c>
      <c r="M840" s="36"/>
      <c r="N840" s="36" t="s">
        <v>880</v>
      </c>
    </row>
    <row r="841" spans="1:14">
      <c r="A841" s="36" t="s">
        <v>1658</v>
      </c>
      <c r="B841" s="36"/>
      <c r="C841" s="36"/>
      <c r="D841" s="36">
        <v>3.5000000000000003E-2</v>
      </c>
      <c r="E841" s="36">
        <v>3.5000000000000003E-2</v>
      </c>
      <c r="F841" s="36"/>
      <c r="G841" s="36"/>
      <c r="H841" s="36" t="s">
        <v>1658</v>
      </c>
      <c r="I841" s="36"/>
      <c r="J841" s="36"/>
      <c r="K841" s="36">
        <v>0</v>
      </c>
      <c r="L841" s="36">
        <v>0</v>
      </c>
      <c r="M841" s="36"/>
      <c r="N841" s="36" t="s">
        <v>685</v>
      </c>
    </row>
    <row r="842" spans="1:14">
      <c r="A842" s="36" t="s">
        <v>1659</v>
      </c>
      <c r="B842" s="36"/>
      <c r="C842" s="36"/>
      <c r="D842" s="36">
        <v>1.7500000000000002E-2</v>
      </c>
      <c r="E842" s="36">
        <v>1.7500000000000002E-2</v>
      </c>
      <c r="F842" s="36"/>
      <c r="G842" s="36"/>
      <c r="H842" s="36" t="s">
        <v>1659</v>
      </c>
      <c r="I842" s="36"/>
      <c r="J842" s="36"/>
      <c r="K842" s="36">
        <v>0</v>
      </c>
      <c r="L842" s="36">
        <v>0</v>
      </c>
      <c r="M842" s="36"/>
      <c r="N842" s="36" t="s">
        <v>1647</v>
      </c>
    </row>
    <row r="843" spans="1:14">
      <c r="A843" s="36" t="s">
        <v>1660</v>
      </c>
      <c r="B843" s="36"/>
      <c r="C843" s="36"/>
      <c r="D843" s="36">
        <v>1.7500000000000002E-2</v>
      </c>
      <c r="E843" s="36">
        <v>1.7500000000000002E-2</v>
      </c>
      <c r="F843" s="36"/>
      <c r="G843" s="36"/>
      <c r="H843" s="36" t="s">
        <v>1660</v>
      </c>
      <c r="I843" s="36"/>
      <c r="J843" s="36"/>
      <c r="K843" s="36">
        <v>0</v>
      </c>
      <c r="L843" s="36">
        <v>0</v>
      </c>
      <c r="M843" s="36"/>
      <c r="N843" s="36" t="s">
        <v>880</v>
      </c>
    </row>
    <row r="844" spans="1:14">
      <c r="A844" s="36" t="s">
        <v>1661</v>
      </c>
      <c r="B844" s="36"/>
      <c r="C844" s="36"/>
      <c r="D844" s="36">
        <v>1.7500000000000002E-2</v>
      </c>
      <c r="E844" s="36">
        <v>1.7500000000000002E-2</v>
      </c>
      <c r="F844" s="36"/>
      <c r="G844" s="36"/>
      <c r="H844" s="36" t="s">
        <v>1661</v>
      </c>
      <c r="I844" s="36"/>
      <c r="J844" s="36"/>
      <c r="K844" s="36">
        <v>0</v>
      </c>
      <c r="L844" s="36">
        <v>0</v>
      </c>
      <c r="M844" s="36"/>
      <c r="N844" s="36" t="s">
        <v>685</v>
      </c>
    </row>
    <row r="845" spans="1:14">
      <c r="A845" s="36" t="s">
        <v>1662</v>
      </c>
      <c r="B845" s="36"/>
      <c r="C845" s="36">
        <v>0.15</v>
      </c>
      <c r="D845" s="36"/>
      <c r="E845" s="36"/>
      <c r="F845" s="36"/>
      <c r="G845" s="36"/>
      <c r="H845" s="36" t="s">
        <v>1662</v>
      </c>
      <c r="I845" s="36"/>
      <c r="J845" s="36">
        <v>5.0000000000000001E-3</v>
      </c>
      <c r="K845" s="36"/>
      <c r="L845" s="36"/>
      <c r="M845" s="36"/>
      <c r="N845" s="36" t="s">
        <v>1663</v>
      </c>
    </row>
    <row r="846" spans="1:14">
      <c r="A846" s="36" t="s">
        <v>1664</v>
      </c>
      <c r="B846" s="36"/>
      <c r="C846" s="36">
        <v>7.4999999999999997E-2</v>
      </c>
      <c r="D846" s="36"/>
      <c r="E846" s="36"/>
      <c r="F846" s="36"/>
      <c r="G846" s="36"/>
      <c r="H846" s="36" t="s">
        <v>1664</v>
      </c>
      <c r="I846" s="36"/>
      <c r="J846" s="36">
        <v>2.5000000000000001E-3</v>
      </c>
      <c r="K846" s="36"/>
      <c r="L846" s="36"/>
      <c r="M846" s="36"/>
      <c r="N846" s="36" t="s">
        <v>880</v>
      </c>
    </row>
    <row r="847" spans="1:14">
      <c r="A847" s="36" t="s">
        <v>1665</v>
      </c>
      <c r="B847" s="36"/>
      <c r="C847" s="36">
        <v>3.7499999999999999E-2</v>
      </c>
      <c r="D847" s="36"/>
      <c r="E847" s="36"/>
      <c r="F847" s="36"/>
      <c r="G847" s="36"/>
      <c r="H847" s="36" t="s">
        <v>1665</v>
      </c>
      <c r="I847" s="36"/>
      <c r="J847" s="36">
        <v>1.25E-3</v>
      </c>
      <c r="K847" s="36"/>
      <c r="L847" s="36"/>
      <c r="M847" s="36"/>
      <c r="N847" s="36" t="s">
        <v>685</v>
      </c>
    </row>
    <row r="848" spans="1:14">
      <c r="A848" s="36" t="s">
        <v>1666</v>
      </c>
      <c r="B848" s="36"/>
      <c r="C848" s="36">
        <v>0.1125</v>
      </c>
      <c r="D848" s="36"/>
      <c r="E848" s="36"/>
      <c r="F848" s="36"/>
      <c r="G848" s="36"/>
      <c r="H848" s="36" t="s">
        <v>1666</v>
      </c>
      <c r="I848" s="36"/>
      <c r="J848" s="36">
        <v>3.7499999999999999E-3</v>
      </c>
      <c r="K848" s="36"/>
      <c r="L848" s="36"/>
      <c r="M848" s="36"/>
      <c r="N848" s="36" t="s">
        <v>1663</v>
      </c>
    </row>
    <row r="849" spans="1:14">
      <c r="A849" s="36" t="s">
        <v>1667</v>
      </c>
      <c r="B849" s="36"/>
      <c r="C849" s="36">
        <v>0.1125</v>
      </c>
      <c r="D849" s="36"/>
      <c r="E849" s="36"/>
      <c r="F849" s="36"/>
      <c r="G849" s="36"/>
      <c r="H849" s="36" t="s">
        <v>1667</v>
      </c>
      <c r="I849" s="36"/>
      <c r="J849" s="36">
        <v>3.7499999999999999E-3</v>
      </c>
      <c r="K849" s="36"/>
      <c r="L849" s="36"/>
      <c r="M849" s="36"/>
      <c r="N849" s="36" t="s">
        <v>880</v>
      </c>
    </row>
    <row r="850" spans="1:14">
      <c r="A850" s="36" t="s">
        <v>1668</v>
      </c>
      <c r="B850" s="36"/>
      <c r="C850" s="36">
        <v>0.1125</v>
      </c>
      <c r="D850" s="36"/>
      <c r="E850" s="36"/>
      <c r="F850" s="36"/>
      <c r="G850" s="36"/>
      <c r="H850" s="36" t="s">
        <v>1668</v>
      </c>
      <c r="I850" s="36"/>
      <c r="J850" s="36">
        <v>3.7499999999999999E-3</v>
      </c>
      <c r="K850" s="36"/>
      <c r="L850" s="36"/>
      <c r="M850" s="36"/>
      <c r="N850" s="36" t="s">
        <v>685</v>
      </c>
    </row>
    <row r="851" spans="1:14">
      <c r="A851" s="36" t="s">
        <v>1669</v>
      </c>
      <c r="B851" s="36"/>
      <c r="C851" s="36">
        <v>7.4999999999999997E-2</v>
      </c>
      <c r="D851" s="36"/>
      <c r="E851" s="36"/>
      <c r="F851" s="36"/>
      <c r="G851" s="36"/>
      <c r="H851" s="36" t="s">
        <v>1669</v>
      </c>
      <c r="I851" s="36"/>
      <c r="J851" s="36">
        <v>2.5000000000000001E-3</v>
      </c>
      <c r="K851" s="36"/>
      <c r="L851" s="36"/>
      <c r="M851" s="36"/>
      <c r="N851" s="36" t="s">
        <v>1663</v>
      </c>
    </row>
    <row r="852" spans="1:14">
      <c r="A852" s="36" t="s">
        <v>1670</v>
      </c>
      <c r="B852" s="36"/>
      <c r="C852" s="36">
        <v>7.4999999999999997E-2</v>
      </c>
      <c r="D852" s="36"/>
      <c r="E852" s="36"/>
      <c r="F852" s="36"/>
      <c r="G852" s="36"/>
      <c r="H852" s="36" t="s">
        <v>1670</v>
      </c>
      <c r="I852" s="36"/>
      <c r="J852" s="36">
        <v>2.5000000000000001E-3</v>
      </c>
      <c r="K852" s="36"/>
      <c r="L852" s="36"/>
      <c r="M852" s="36"/>
      <c r="N852" s="36" t="s">
        <v>880</v>
      </c>
    </row>
    <row r="853" spans="1:14">
      <c r="A853" s="36" t="s">
        <v>1671</v>
      </c>
      <c r="B853" s="36"/>
      <c r="C853" s="36">
        <v>7.4999999999999997E-2</v>
      </c>
      <c r="D853" s="36"/>
      <c r="E853" s="36"/>
      <c r="F853" s="36"/>
      <c r="G853" s="36"/>
      <c r="H853" s="36" t="s">
        <v>1671</v>
      </c>
      <c r="I853" s="36"/>
      <c r="J853" s="36">
        <v>2.5000000000000001E-3</v>
      </c>
      <c r="K853" s="36"/>
      <c r="L853" s="36"/>
      <c r="M853" s="36"/>
      <c r="N853" s="36" t="s">
        <v>685</v>
      </c>
    </row>
    <row r="854" spans="1:14">
      <c r="A854" s="36" t="s">
        <v>1672</v>
      </c>
      <c r="B854" s="36"/>
      <c r="C854" s="36">
        <v>3.7499999999999999E-2</v>
      </c>
      <c r="D854" s="36"/>
      <c r="E854" s="36"/>
      <c r="F854" s="36"/>
      <c r="G854" s="36"/>
      <c r="H854" s="36" t="s">
        <v>1672</v>
      </c>
      <c r="I854" s="36"/>
      <c r="J854" s="36">
        <v>1.25E-3</v>
      </c>
      <c r="K854" s="36"/>
      <c r="L854" s="36"/>
      <c r="M854" s="36"/>
      <c r="N854" s="36" t="s">
        <v>1663</v>
      </c>
    </row>
    <row r="855" spans="1:14">
      <c r="A855" s="36" t="s">
        <v>1673</v>
      </c>
      <c r="B855" s="36"/>
      <c r="C855" s="36">
        <v>3.7499999999999999E-2</v>
      </c>
      <c r="D855" s="36"/>
      <c r="E855" s="36"/>
      <c r="F855" s="36"/>
      <c r="G855" s="36"/>
      <c r="H855" s="36" t="s">
        <v>1673</v>
      </c>
      <c r="I855" s="36"/>
      <c r="J855" s="36">
        <v>1.25E-3</v>
      </c>
      <c r="K855" s="36"/>
      <c r="L855" s="36"/>
      <c r="M855" s="36"/>
      <c r="N855" s="36" t="s">
        <v>880</v>
      </c>
    </row>
    <row r="856" spans="1:14">
      <c r="A856" s="36" t="s">
        <v>1674</v>
      </c>
      <c r="B856" s="36"/>
      <c r="C856" s="36">
        <v>3.7499999999999999E-2</v>
      </c>
      <c r="D856" s="36"/>
      <c r="E856" s="36"/>
      <c r="F856" s="36"/>
      <c r="G856" s="36"/>
      <c r="H856" s="36" t="s">
        <v>1674</v>
      </c>
      <c r="I856" s="36"/>
      <c r="J856" s="36">
        <v>1.25E-3</v>
      </c>
      <c r="K856" s="36"/>
      <c r="L856" s="36"/>
      <c r="M856" s="36"/>
      <c r="N856" s="36" t="s">
        <v>685</v>
      </c>
    </row>
    <row r="857" spans="1:14">
      <c r="A857" s="36" t="s">
        <v>1675</v>
      </c>
      <c r="B857" s="36"/>
      <c r="C857" s="36"/>
      <c r="D857" s="36">
        <v>0.24</v>
      </c>
      <c r="E857" s="36">
        <v>0.24</v>
      </c>
      <c r="F857" s="36"/>
      <c r="G857" s="36"/>
      <c r="H857" s="36" t="s">
        <v>1675</v>
      </c>
      <c r="I857" s="36"/>
      <c r="J857" s="36"/>
      <c r="K857" s="36">
        <v>7.0000000000000001E-3</v>
      </c>
      <c r="L857" s="36">
        <v>7.0000000000000001E-3</v>
      </c>
      <c r="M857" s="36"/>
      <c r="N857" s="36" t="s">
        <v>1663</v>
      </c>
    </row>
    <row r="858" spans="1:14">
      <c r="A858" s="36" t="s">
        <v>1676</v>
      </c>
      <c r="B858" s="36"/>
      <c r="C858" s="36"/>
      <c r="D858" s="36">
        <v>0.12</v>
      </c>
      <c r="E858" s="36">
        <v>0.12</v>
      </c>
      <c r="F858" s="36"/>
      <c r="G858" s="36"/>
      <c r="H858" s="36" t="s">
        <v>1676</v>
      </c>
      <c r="I858" s="36"/>
      <c r="J858" s="36"/>
      <c r="K858" s="36">
        <v>3.5000000000000001E-3</v>
      </c>
      <c r="L858" s="36">
        <v>3.5000000000000001E-3</v>
      </c>
      <c r="M858" s="36"/>
      <c r="N858" s="36" t="s">
        <v>880</v>
      </c>
    </row>
    <row r="859" spans="1:14">
      <c r="A859" s="36" t="s">
        <v>1677</v>
      </c>
      <c r="B859" s="36"/>
      <c r="C859" s="36"/>
      <c r="D859" s="36">
        <v>0.06</v>
      </c>
      <c r="E859" s="36">
        <v>0.06</v>
      </c>
      <c r="F859" s="36"/>
      <c r="G859" s="36"/>
      <c r="H859" s="36" t="s">
        <v>1677</v>
      </c>
      <c r="I859" s="36"/>
      <c r="J859" s="36"/>
      <c r="K859" s="36">
        <v>1.75E-3</v>
      </c>
      <c r="L859" s="36">
        <v>1.75E-3</v>
      </c>
      <c r="M859" s="36"/>
      <c r="N859" s="36" t="s">
        <v>685</v>
      </c>
    </row>
    <row r="860" spans="1:14">
      <c r="A860" s="36" t="s">
        <v>1678</v>
      </c>
      <c r="B860" s="36"/>
      <c r="C860" s="36"/>
      <c r="D860" s="36">
        <v>0.18</v>
      </c>
      <c r="E860" s="36">
        <v>0.18</v>
      </c>
      <c r="F860" s="36"/>
      <c r="G860" s="36"/>
      <c r="H860" s="36" t="s">
        <v>1678</v>
      </c>
      <c r="I860" s="36"/>
      <c r="J860" s="36"/>
      <c r="K860" s="36">
        <v>5.2500000000000003E-3</v>
      </c>
      <c r="L860" s="36">
        <v>5.2500000000000003E-3</v>
      </c>
      <c r="M860" s="36"/>
      <c r="N860" s="36" t="s">
        <v>1663</v>
      </c>
    </row>
    <row r="861" spans="1:14">
      <c r="A861" s="36" t="s">
        <v>1679</v>
      </c>
      <c r="B861" s="36"/>
      <c r="C861" s="36"/>
      <c r="D861" s="36">
        <v>0.18</v>
      </c>
      <c r="E861" s="36">
        <v>0.18</v>
      </c>
      <c r="F861" s="36"/>
      <c r="G861" s="36"/>
      <c r="H861" s="36" t="s">
        <v>1679</v>
      </c>
      <c r="I861" s="36"/>
      <c r="J861" s="36"/>
      <c r="K861" s="36">
        <v>5.2500000000000003E-3</v>
      </c>
      <c r="L861" s="36">
        <v>5.2500000000000003E-3</v>
      </c>
      <c r="M861" s="36"/>
      <c r="N861" s="36" t="s">
        <v>880</v>
      </c>
    </row>
    <row r="862" spans="1:14">
      <c r="A862" s="36" t="s">
        <v>1680</v>
      </c>
      <c r="B862" s="36"/>
      <c r="C862" s="36"/>
      <c r="D862" s="36">
        <v>0.18</v>
      </c>
      <c r="E862" s="36">
        <v>0.18</v>
      </c>
      <c r="F862" s="36"/>
      <c r="G862" s="36"/>
      <c r="H862" s="36" t="s">
        <v>1680</v>
      </c>
      <c r="I862" s="36"/>
      <c r="J862" s="36"/>
      <c r="K862" s="36">
        <v>5.2500000000000003E-3</v>
      </c>
      <c r="L862" s="36">
        <v>5.2500000000000003E-3</v>
      </c>
      <c r="M862" s="36"/>
      <c r="N862" s="36" t="s">
        <v>685</v>
      </c>
    </row>
    <row r="863" spans="1:14">
      <c r="A863" s="36" t="s">
        <v>1681</v>
      </c>
      <c r="B863" s="36"/>
      <c r="C863" s="36"/>
      <c r="D863" s="36">
        <v>0.12</v>
      </c>
      <c r="E863" s="36">
        <v>0.12</v>
      </c>
      <c r="F863" s="36"/>
      <c r="G863" s="36"/>
      <c r="H863" s="36" t="s">
        <v>1681</v>
      </c>
      <c r="I863" s="36"/>
      <c r="J863" s="36"/>
      <c r="K863" s="36">
        <v>0.35</v>
      </c>
      <c r="L863" s="36">
        <v>0.35</v>
      </c>
      <c r="M863" s="36"/>
      <c r="N863" s="36" t="s">
        <v>1663</v>
      </c>
    </row>
    <row r="864" spans="1:14">
      <c r="A864" s="36" t="s">
        <v>1682</v>
      </c>
      <c r="B864" s="36"/>
      <c r="C864" s="36"/>
      <c r="D864" s="36">
        <v>0.12</v>
      </c>
      <c r="E864" s="36">
        <v>0.12</v>
      </c>
      <c r="F864" s="36"/>
      <c r="G864" s="36"/>
      <c r="H864" s="36" t="s">
        <v>1682</v>
      </c>
      <c r="I864" s="36"/>
      <c r="J864" s="36"/>
      <c r="K864" s="36">
        <v>0.35</v>
      </c>
      <c r="L864" s="36">
        <v>0.35</v>
      </c>
      <c r="M864" s="36"/>
      <c r="N864" s="36" t="s">
        <v>880</v>
      </c>
    </row>
    <row r="865" spans="1:14">
      <c r="A865" s="36" t="s">
        <v>1683</v>
      </c>
      <c r="B865" s="36"/>
      <c r="C865" s="36"/>
      <c r="D865" s="36">
        <v>0.12</v>
      </c>
      <c r="E865" s="36">
        <v>0.12</v>
      </c>
      <c r="F865" s="36"/>
      <c r="G865" s="36"/>
      <c r="H865" s="36" t="s">
        <v>1683</v>
      </c>
      <c r="I865" s="36"/>
      <c r="J865" s="36"/>
      <c r="K865" s="36">
        <v>0.35</v>
      </c>
      <c r="L865" s="36">
        <v>0.35</v>
      </c>
      <c r="M865" s="36"/>
      <c r="N865" s="36" t="s">
        <v>685</v>
      </c>
    </row>
    <row r="866" spans="1:14">
      <c r="A866" s="36" t="s">
        <v>1684</v>
      </c>
      <c r="B866" s="36"/>
      <c r="C866" s="36"/>
      <c r="D866" s="36">
        <v>0.06</v>
      </c>
      <c r="E866" s="36">
        <v>0.06</v>
      </c>
      <c r="F866" s="36"/>
      <c r="G866" s="36"/>
      <c r="H866" s="36" t="s">
        <v>1684</v>
      </c>
      <c r="I866" s="36"/>
      <c r="J866" s="36"/>
      <c r="K866" s="36">
        <v>1.75E-3</v>
      </c>
      <c r="L866" s="36">
        <v>1.75E-3</v>
      </c>
      <c r="M866" s="36"/>
      <c r="N866" s="36" t="s">
        <v>1663</v>
      </c>
    </row>
    <row r="867" spans="1:14">
      <c r="A867" s="36" t="s">
        <v>1685</v>
      </c>
      <c r="B867" s="36"/>
      <c r="C867" s="36"/>
      <c r="D867" s="36">
        <v>0.06</v>
      </c>
      <c r="E867" s="36">
        <v>0.06</v>
      </c>
      <c r="F867" s="36"/>
      <c r="G867" s="36"/>
      <c r="H867" s="36" t="s">
        <v>1685</v>
      </c>
      <c r="I867" s="36"/>
      <c r="J867" s="36"/>
      <c r="K867" s="36">
        <v>1.75E-3</v>
      </c>
      <c r="L867" s="36">
        <v>1.75E-3</v>
      </c>
      <c r="M867" s="36"/>
      <c r="N867" s="36" t="s">
        <v>880</v>
      </c>
    </row>
    <row r="868" spans="1:14">
      <c r="A868" s="36" t="s">
        <v>1686</v>
      </c>
      <c r="B868" s="36"/>
      <c r="C868" s="36"/>
      <c r="D868" s="36">
        <v>0.06</v>
      </c>
      <c r="E868" s="36">
        <v>0.06</v>
      </c>
      <c r="F868" s="36"/>
      <c r="G868" s="36"/>
      <c r="H868" s="36" t="s">
        <v>1686</v>
      </c>
      <c r="I868" s="36"/>
      <c r="J868" s="36"/>
      <c r="K868" s="36">
        <v>1.75E-3</v>
      </c>
      <c r="L868" s="36">
        <v>1.75E-3</v>
      </c>
      <c r="M868" s="36"/>
      <c r="N868" s="36" t="s">
        <v>685</v>
      </c>
    </row>
    <row r="869" spans="1:14">
      <c r="A869" s="36" t="s">
        <v>1687</v>
      </c>
      <c r="B869" s="36"/>
      <c r="C869" s="36"/>
      <c r="D869" s="36"/>
      <c r="E869" s="36"/>
      <c r="F869" s="36">
        <v>0.03</v>
      </c>
      <c r="G869" s="36"/>
      <c r="H869" s="36" t="s">
        <v>1687</v>
      </c>
      <c r="I869" s="36"/>
      <c r="J869" s="36"/>
      <c r="K869" s="36"/>
      <c r="L869" s="36"/>
      <c r="M869" s="36">
        <v>1E-3</v>
      </c>
      <c r="N869" s="36" t="s">
        <v>1663</v>
      </c>
    </row>
    <row r="870" spans="1:14">
      <c r="A870" s="36" t="s">
        <v>1688</v>
      </c>
      <c r="B870" s="36"/>
      <c r="C870" s="36"/>
      <c r="D870" s="36"/>
      <c r="E870" s="36"/>
      <c r="F870" s="36">
        <v>0.03</v>
      </c>
      <c r="G870" s="36"/>
      <c r="H870" s="36" t="s">
        <v>1688</v>
      </c>
      <c r="I870" s="36"/>
      <c r="J870" s="36"/>
      <c r="K870" s="36"/>
      <c r="L870" s="36"/>
      <c r="M870" s="36">
        <v>1E-3</v>
      </c>
      <c r="N870" s="36" t="s">
        <v>1663</v>
      </c>
    </row>
    <row r="871" spans="1:14">
      <c r="A871" s="36" t="s">
        <v>1689</v>
      </c>
      <c r="B871" s="36"/>
      <c r="C871" s="36"/>
      <c r="D871" s="36"/>
      <c r="E871" s="36"/>
      <c r="F871" s="36">
        <v>0.03</v>
      </c>
      <c r="G871" s="36"/>
      <c r="H871" s="36" t="s">
        <v>1689</v>
      </c>
      <c r="I871" s="36"/>
      <c r="J871" s="36"/>
      <c r="K871" s="36"/>
      <c r="L871" s="36"/>
      <c r="M871" s="36">
        <v>1E-3</v>
      </c>
      <c r="N871" s="36" t="s">
        <v>1663</v>
      </c>
    </row>
    <row r="872" spans="1:14">
      <c r="A872" s="36" t="s">
        <v>1690</v>
      </c>
      <c r="B872" s="36"/>
      <c r="C872" s="36"/>
      <c r="D872" s="36"/>
      <c r="E872" s="36"/>
      <c r="F872" s="36">
        <v>0.03</v>
      </c>
      <c r="G872" s="36"/>
      <c r="H872" s="36" t="s">
        <v>1690</v>
      </c>
      <c r="I872" s="36"/>
      <c r="J872" s="36"/>
      <c r="K872" s="36"/>
      <c r="L872" s="36"/>
      <c r="M872" s="36">
        <v>1E-3</v>
      </c>
      <c r="N872" s="36" t="s">
        <v>1663</v>
      </c>
    </row>
    <row r="873" spans="1:14">
      <c r="A873" s="36" t="s">
        <v>1691</v>
      </c>
      <c r="B873" s="36"/>
      <c r="C873" s="36"/>
      <c r="D873" s="36"/>
      <c r="E873" s="36"/>
      <c r="F873" s="36">
        <v>0.03</v>
      </c>
      <c r="G873" s="36"/>
      <c r="H873" s="36" t="s">
        <v>1691</v>
      </c>
      <c r="I873" s="36"/>
      <c r="J873" s="36"/>
      <c r="K873" s="36"/>
      <c r="L873" s="36"/>
      <c r="M873" s="36">
        <v>1E-3</v>
      </c>
      <c r="N873" s="36" t="s">
        <v>1663</v>
      </c>
    </row>
    <row r="874" spans="1:14">
      <c r="A874" s="36" t="s">
        <v>1692</v>
      </c>
      <c r="B874" s="36"/>
      <c r="C874" s="36"/>
      <c r="D874" s="36"/>
      <c r="E874" s="36"/>
      <c r="F874" s="36">
        <v>1.4999999999999999E-2</v>
      </c>
      <c r="G874" s="36"/>
      <c r="H874" s="36" t="s">
        <v>1692</v>
      </c>
      <c r="I874" s="36"/>
      <c r="J874" s="36"/>
      <c r="K874" s="36"/>
      <c r="L874" s="36"/>
      <c r="M874" s="36">
        <v>5.0000000000000001E-4</v>
      </c>
      <c r="N874" s="36" t="s">
        <v>880</v>
      </c>
    </row>
    <row r="875" spans="1:14">
      <c r="A875" s="36" t="s">
        <v>1693</v>
      </c>
      <c r="B875" s="36"/>
      <c r="C875" s="36"/>
      <c r="D875" s="36"/>
      <c r="E875" s="36"/>
      <c r="F875" s="36">
        <v>1.4999999999999999E-2</v>
      </c>
      <c r="G875" s="36"/>
      <c r="H875" s="36" t="s">
        <v>1693</v>
      </c>
      <c r="I875" s="36"/>
      <c r="J875" s="36"/>
      <c r="K875" s="36"/>
      <c r="L875" s="36"/>
      <c r="M875" s="36">
        <v>5.0000000000000001E-4</v>
      </c>
      <c r="N875" s="36" t="s">
        <v>880</v>
      </c>
    </row>
    <row r="876" spans="1:14">
      <c r="A876" s="36" t="s">
        <v>1694</v>
      </c>
      <c r="B876" s="36"/>
      <c r="C876" s="36"/>
      <c r="D876" s="36"/>
      <c r="E876" s="36"/>
      <c r="F876" s="36">
        <v>1.4999999999999999E-2</v>
      </c>
      <c r="G876" s="36"/>
      <c r="H876" s="36" t="s">
        <v>1694</v>
      </c>
      <c r="I876" s="36"/>
      <c r="J876" s="36"/>
      <c r="K876" s="36"/>
      <c r="L876" s="36"/>
      <c r="M876" s="36">
        <v>5.0000000000000001E-4</v>
      </c>
      <c r="N876" s="36" t="s">
        <v>880</v>
      </c>
    </row>
    <row r="877" spans="1:14">
      <c r="A877" s="36" t="s">
        <v>1695</v>
      </c>
      <c r="B877" s="36"/>
      <c r="C877" s="36"/>
      <c r="D877" s="36"/>
      <c r="E877" s="36"/>
      <c r="F877" s="36">
        <v>1.4999999999999999E-2</v>
      </c>
      <c r="G877" s="36"/>
      <c r="H877" s="36" t="s">
        <v>1695</v>
      </c>
      <c r="I877" s="36"/>
      <c r="J877" s="36"/>
      <c r="K877" s="36"/>
      <c r="L877" s="36"/>
      <c r="M877" s="36">
        <v>5.0000000000000001E-4</v>
      </c>
      <c r="N877" s="36" t="s">
        <v>880</v>
      </c>
    </row>
    <row r="878" spans="1:14">
      <c r="A878" s="36" t="s">
        <v>1696</v>
      </c>
      <c r="B878" s="36"/>
      <c r="C878" s="36"/>
      <c r="D878" s="36"/>
      <c r="E878" s="36"/>
      <c r="F878" s="36">
        <v>1.4999999999999999E-2</v>
      </c>
      <c r="G878" s="36"/>
      <c r="H878" s="36" t="s">
        <v>1696</v>
      </c>
      <c r="I878" s="36"/>
      <c r="J878" s="36"/>
      <c r="K878" s="36"/>
      <c r="L878" s="36"/>
      <c r="M878" s="36">
        <v>5.0000000000000001E-4</v>
      </c>
      <c r="N878" s="36" t="s">
        <v>880</v>
      </c>
    </row>
    <row r="879" spans="1:14">
      <c r="A879" s="36" t="s">
        <v>1697</v>
      </c>
      <c r="B879" s="36"/>
      <c r="C879" s="36"/>
      <c r="D879" s="36"/>
      <c r="E879" s="36"/>
      <c r="F879" s="36">
        <v>7.4999999999999997E-3</v>
      </c>
      <c r="G879" s="36"/>
      <c r="H879" s="36" t="s">
        <v>1697</v>
      </c>
      <c r="I879" s="36"/>
      <c r="J879" s="36"/>
      <c r="K879" s="36"/>
      <c r="L879" s="36"/>
      <c r="M879" s="36">
        <v>2.5000000000000001E-4</v>
      </c>
      <c r="N879" s="36" t="s">
        <v>685</v>
      </c>
    </row>
    <row r="880" spans="1:14">
      <c r="A880" s="36" t="s">
        <v>1698</v>
      </c>
      <c r="B880" s="36"/>
      <c r="C880" s="36">
        <v>2.5000000000000001E-2</v>
      </c>
      <c r="D880" s="36"/>
      <c r="E880" s="36"/>
      <c r="F880" s="36"/>
      <c r="G880" s="36"/>
      <c r="H880" s="36" t="s">
        <v>1698</v>
      </c>
      <c r="I880" s="36"/>
      <c r="J880" s="36">
        <v>0</v>
      </c>
      <c r="K880" s="36"/>
      <c r="L880" s="36"/>
      <c r="M880" s="36"/>
      <c r="N880" s="36" t="s">
        <v>861</v>
      </c>
    </row>
    <row r="881" spans="1:14">
      <c r="A881" s="36" t="s">
        <v>1699</v>
      </c>
      <c r="B881" s="36"/>
      <c r="C881" s="36">
        <v>1.2500000000000001E-2</v>
      </c>
      <c r="D881" s="36"/>
      <c r="E881" s="36"/>
      <c r="F881" s="36"/>
      <c r="G881" s="36"/>
      <c r="H881" s="36" t="s">
        <v>1699</v>
      </c>
      <c r="I881" s="36"/>
      <c r="J881" s="36">
        <v>0</v>
      </c>
      <c r="K881" s="36"/>
      <c r="L881" s="36"/>
      <c r="M881" s="36"/>
      <c r="N881" s="36" t="s">
        <v>861</v>
      </c>
    </row>
    <row r="882" spans="1:14">
      <c r="A882" s="36" t="s">
        <v>1700</v>
      </c>
      <c r="B882" s="36"/>
      <c r="C882" s="36">
        <v>1.8749999999999999E-2</v>
      </c>
      <c r="D882" s="36"/>
      <c r="E882" s="36"/>
      <c r="F882" s="36"/>
      <c r="G882" s="36"/>
      <c r="H882" s="36" t="s">
        <v>1700</v>
      </c>
      <c r="I882" s="36"/>
      <c r="J882" s="36">
        <v>0</v>
      </c>
      <c r="K882" s="36"/>
      <c r="L882" s="36"/>
      <c r="M882" s="36"/>
      <c r="N882" s="36" t="s">
        <v>861</v>
      </c>
    </row>
    <row r="883" spans="1:14">
      <c r="A883" s="36" t="s">
        <v>1701</v>
      </c>
      <c r="B883" s="36"/>
      <c r="C883" s="36">
        <v>1.8749999999999999E-2</v>
      </c>
      <c r="D883" s="36"/>
      <c r="E883" s="36"/>
      <c r="F883" s="36"/>
      <c r="G883" s="36"/>
      <c r="H883" s="36" t="s">
        <v>1701</v>
      </c>
      <c r="I883" s="36"/>
      <c r="J883" s="36">
        <v>0</v>
      </c>
      <c r="K883" s="36"/>
      <c r="L883" s="36"/>
      <c r="M883" s="36"/>
      <c r="N883" s="36" t="s">
        <v>861</v>
      </c>
    </row>
    <row r="884" spans="1:14">
      <c r="A884" s="36" t="s">
        <v>1702</v>
      </c>
      <c r="B884" s="36"/>
      <c r="C884" s="36">
        <v>1.2500000000000001E-2</v>
      </c>
      <c r="D884" s="36"/>
      <c r="E884" s="36"/>
      <c r="F884" s="36"/>
      <c r="G884" s="36"/>
      <c r="H884" s="36" t="s">
        <v>1702</v>
      </c>
      <c r="I884" s="36"/>
      <c r="J884" s="36">
        <v>0</v>
      </c>
      <c r="K884" s="36"/>
      <c r="L884" s="36"/>
      <c r="M884" s="36"/>
      <c r="N884" s="36" t="s">
        <v>861</v>
      </c>
    </row>
    <row r="885" spans="1:14">
      <c r="A885" s="36" t="s">
        <v>1703</v>
      </c>
      <c r="B885" s="36"/>
      <c r="C885" s="36">
        <v>1.2500000000000001E-2</v>
      </c>
      <c r="D885" s="36"/>
      <c r="E885" s="36"/>
      <c r="F885" s="36"/>
      <c r="G885" s="36"/>
      <c r="H885" s="36" t="s">
        <v>1703</v>
      </c>
      <c r="I885" s="36"/>
      <c r="J885" s="36">
        <v>0</v>
      </c>
      <c r="K885" s="36"/>
      <c r="L885" s="36"/>
      <c r="M885" s="36"/>
      <c r="N885" s="36" t="s">
        <v>861</v>
      </c>
    </row>
    <row r="886" spans="1:14">
      <c r="A886" s="36" t="s">
        <v>1704</v>
      </c>
      <c r="B886" s="36"/>
      <c r="C886" s="36">
        <v>6.2500000000000003E-3</v>
      </c>
      <c r="D886" s="36"/>
      <c r="E886" s="36"/>
      <c r="F886" s="36"/>
      <c r="G886" s="36"/>
      <c r="H886" s="36" t="s">
        <v>1704</v>
      </c>
      <c r="I886" s="36"/>
      <c r="J886" s="36">
        <v>0</v>
      </c>
      <c r="K886" s="36"/>
      <c r="L886" s="36"/>
      <c r="M886" s="36"/>
      <c r="N886" s="36" t="s">
        <v>861</v>
      </c>
    </row>
    <row r="887" spans="1:14">
      <c r="A887" s="36" t="s">
        <v>1705</v>
      </c>
      <c r="B887" s="36"/>
      <c r="C887" s="36">
        <v>6.2500000000000003E-3</v>
      </c>
      <c r="D887" s="36"/>
      <c r="E887" s="36"/>
      <c r="F887" s="36"/>
      <c r="G887" s="36"/>
      <c r="H887" s="36" t="s">
        <v>1705</v>
      </c>
      <c r="I887" s="36"/>
      <c r="J887" s="36">
        <v>0</v>
      </c>
      <c r="K887" s="36"/>
      <c r="L887" s="36"/>
      <c r="M887" s="36"/>
      <c r="N887" s="36" t="s">
        <v>861</v>
      </c>
    </row>
    <row r="888" spans="1:14">
      <c r="A888" s="36" t="s">
        <v>1706</v>
      </c>
      <c r="B888" s="36"/>
      <c r="C888" s="36"/>
      <c r="D888" s="36">
        <v>3.5000000000000003E-2</v>
      </c>
      <c r="E888" s="36">
        <v>3.5000000000000003E-2</v>
      </c>
      <c r="F888" s="36"/>
      <c r="G888" s="36"/>
      <c r="H888" s="36" t="s">
        <v>1706</v>
      </c>
      <c r="I888" s="36"/>
      <c r="J888" s="36"/>
      <c r="K888" s="36">
        <v>0</v>
      </c>
      <c r="L888" s="36">
        <v>0</v>
      </c>
      <c r="M888" s="36"/>
      <c r="N888" s="36" t="s">
        <v>861</v>
      </c>
    </row>
    <row r="889" spans="1:14">
      <c r="A889" s="36" t="s">
        <v>1707</v>
      </c>
      <c r="B889" s="36"/>
      <c r="C889" s="36"/>
      <c r="D889" s="36">
        <v>1.7500000000000002E-2</v>
      </c>
      <c r="E889" s="36">
        <v>1.7500000000000002E-2</v>
      </c>
      <c r="F889" s="36"/>
      <c r="G889" s="36"/>
      <c r="H889" s="36" t="s">
        <v>1707</v>
      </c>
      <c r="I889" s="36"/>
      <c r="J889" s="36"/>
      <c r="K889" s="36">
        <v>0</v>
      </c>
      <c r="L889" s="36">
        <v>0</v>
      </c>
      <c r="M889" s="36"/>
      <c r="N889" s="36" t="s">
        <v>861</v>
      </c>
    </row>
    <row r="890" spans="1:14">
      <c r="A890" s="36" t="s">
        <v>1708</v>
      </c>
      <c r="B890" s="36"/>
      <c r="C890" s="36"/>
      <c r="D890" s="36">
        <v>2.6249999999999999E-2</v>
      </c>
      <c r="E890" s="36">
        <v>2.6249999999999999E-2</v>
      </c>
      <c r="F890" s="36"/>
      <c r="G890" s="36"/>
      <c r="H890" s="36" t="s">
        <v>1708</v>
      </c>
      <c r="I890" s="36"/>
      <c r="J890" s="36"/>
      <c r="K890" s="36">
        <v>0</v>
      </c>
      <c r="L890" s="36">
        <v>0</v>
      </c>
      <c r="M890" s="36"/>
      <c r="N890" s="36" t="s">
        <v>861</v>
      </c>
    </row>
    <row r="891" spans="1:14">
      <c r="A891" s="36" t="s">
        <v>1709</v>
      </c>
      <c r="B891" s="36"/>
      <c r="C891" s="36"/>
      <c r="D891" s="36">
        <v>2.6249999999999999E-2</v>
      </c>
      <c r="E891" s="36">
        <v>2.6249999999999999E-2</v>
      </c>
      <c r="F891" s="36"/>
      <c r="G891" s="36"/>
      <c r="H891" s="36" t="s">
        <v>1709</v>
      </c>
      <c r="I891" s="36"/>
      <c r="J891" s="36"/>
      <c r="K891" s="36">
        <v>0</v>
      </c>
      <c r="L891" s="36">
        <v>0</v>
      </c>
      <c r="M891" s="36"/>
      <c r="N891" s="36" t="s">
        <v>861</v>
      </c>
    </row>
    <row r="892" spans="1:14">
      <c r="A892" s="36" t="s">
        <v>1710</v>
      </c>
      <c r="B892" s="36"/>
      <c r="C892" s="36"/>
      <c r="D892" s="36">
        <v>1.7500000000000002E-2</v>
      </c>
      <c r="E892" s="36">
        <v>1.7500000000000002E-2</v>
      </c>
      <c r="F892" s="36"/>
      <c r="G892" s="36"/>
      <c r="H892" s="36" t="s">
        <v>1710</v>
      </c>
      <c r="I892" s="36"/>
      <c r="J892" s="36"/>
      <c r="K892" s="36">
        <v>0</v>
      </c>
      <c r="L892" s="36">
        <v>0</v>
      </c>
      <c r="M892" s="36"/>
      <c r="N892" s="36" t="s">
        <v>861</v>
      </c>
    </row>
    <row r="893" spans="1:14">
      <c r="A893" s="36" t="s">
        <v>1711</v>
      </c>
      <c r="B893" s="36"/>
      <c r="C893" s="36"/>
      <c r="D893" s="36">
        <v>1.7500000000000002E-2</v>
      </c>
      <c r="E893" s="36">
        <v>1.7500000000000002E-2</v>
      </c>
      <c r="F893" s="36"/>
      <c r="G893" s="36"/>
      <c r="H893" s="36" t="s">
        <v>1711</v>
      </c>
      <c r="I893" s="36"/>
      <c r="J893" s="36"/>
      <c r="K893" s="36">
        <v>0</v>
      </c>
      <c r="L893" s="36">
        <v>0</v>
      </c>
      <c r="M893" s="36"/>
      <c r="N893" s="36" t="s">
        <v>861</v>
      </c>
    </row>
    <row r="894" spans="1:14">
      <c r="A894" s="36" t="s">
        <v>1712</v>
      </c>
      <c r="B894" s="36"/>
      <c r="C894" s="36"/>
      <c r="D894" s="36">
        <v>8.7500000000000008E-3</v>
      </c>
      <c r="E894" s="36">
        <v>8.7500000000000008E-3</v>
      </c>
      <c r="F894" s="36"/>
      <c r="G894" s="36"/>
      <c r="H894" s="36" t="s">
        <v>1712</v>
      </c>
      <c r="I894" s="36"/>
      <c r="J894" s="36"/>
      <c r="K894" s="36">
        <v>0</v>
      </c>
      <c r="L894" s="36">
        <v>0</v>
      </c>
      <c r="M894" s="36"/>
      <c r="N894" s="36" t="s">
        <v>861</v>
      </c>
    </row>
    <row r="895" spans="1:14">
      <c r="A895" s="36" t="s">
        <v>1713</v>
      </c>
      <c r="B895" s="36"/>
      <c r="C895" s="36"/>
      <c r="D895" s="36">
        <v>8.7500000000000008E-3</v>
      </c>
      <c r="E895" s="36">
        <v>8.7500000000000008E-3</v>
      </c>
      <c r="F895" s="36"/>
      <c r="G895" s="36"/>
      <c r="H895" s="36" t="s">
        <v>1713</v>
      </c>
      <c r="I895" s="36"/>
      <c r="J895" s="36"/>
      <c r="K895" s="36">
        <v>0</v>
      </c>
      <c r="L895" s="36">
        <v>0</v>
      </c>
      <c r="M895" s="36"/>
      <c r="N895" s="36" t="s">
        <v>861</v>
      </c>
    </row>
    <row r="896" spans="1:14">
      <c r="A896" s="36" t="s">
        <v>1714</v>
      </c>
      <c r="B896" s="36"/>
      <c r="C896" s="36"/>
      <c r="D896" s="36"/>
      <c r="E896" s="36"/>
      <c r="F896" s="36">
        <v>1.4999999999999999E-2</v>
      </c>
      <c r="G896" s="36"/>
      <c r="H896" s="36" t="s">
        <v>1714</v>
      </c>
      <c r="I896" s="36"/>
      <c r="J896" s="36"/>
      <c r="K896" s="36"/>
      <c r="L896" s="36"/>
      <c r="M896" s="36">
        <v>0</v>
      </c>
      <c r="N896" s="36" t="s">
        <v>861</v>
      </c>
    </row>
    <row r="897" spans="1:14">
      <c r="A897" s="36" t="s">
        <v>1715</v>
      </c>
      <c r="B897" s="36"/>
      <c r="C897" s="36"/>
      <c r="D897" s="36"/>
      <c r="E897" s="36"/>
      <c r="F897" s="36">
        <v>7.4999999999999997E-3</v>
      </c>
      <c r="G897" s="36"/>
      <c r="H897" s="36" t="s">
        <v>1715</v>
      </c>
      <c r="I897" s="36"/>
      <c r="J897" s="36"/>
      <c r="K897" s="36"/>
      <c r="L897" s="36"/>
      <c r="M897" s="36">
        <v>0</v>
      </c>
      <c r="N897" s="36" t="s">
        <v>861</v>
      </c>
    </row>
    <row r="898" spans="1:14">
      <c r="A898" s="36" t="s">
        <v>1716</v>
      </c>
      <c r="B898" s="36"/>
      <c r="C898" s="36">
        <v>7.4999999999999997E-2</v>
      </c>
      <c r="D898" s="36"/>
      <c r="E898" s="36"/>
      <c r="F898" s="36"/>
      <c r="G898" s="36"/>
      <c r="H898" s="36" t="s">
        <v>1716</v>
      </c>
      <c r="I898" s="36"/>
      <c r="J898" s="36">
        <v>0</v>
      </c>
      <c r="K898" s="36"/>
      <c r="L898" s="36"/>
      <c r="M898" s="36"/>
      <c r="N898" s="36" t="s">
        <v>884</v>
      </c>
    </row>
    <row r="899" spans="1:14">
      <c r="A899" s="36" t="s">
        <v>1717</v>
      </c>
      <c r="B899" s="36"/>
      <c r="C899" s="36">
        <v>3.7499999999999999E-2</v>
      </c>
      <c r="D899" s="36"/>
      <c r="E899" s="36"/>
      <c r="F899" s="36"/>
      <c r="G899" s="36"/>
      <c r="H899" s="36" t="s">
        <v>1717</v>
      </c>
      <c r="I899" s="36"/>
      <c r="J899" s="36">
        <v>0</v>
      </c>
      <c r="K899" s="36"/>
      <c r="L899" s="36"/>
      <c r="M899" s="36"/>
      <c r="N899" s="36" t="s">
        <v>884</v>
      </c>
    </row>
    <row r="900" spans="1:14">
      <c r="A900" s="36" t="s">
        <v>1718</v>
      </c>
      <c r="B900" s="36"/>
      <c r="C900" s="36">
        <v>5.6250000000000001E-2</v>
      </c>
      <c r="D900" s="36"/>
      <c r="E900" s="36"/>
      <c r="F900" s="36"/>
      <c r="G900" s="36"/>
      <c r="H900" s="36" t="s">
        <v>1718</v>
      </c>
      <c r="I900" s="36"/>
      <c r="J900" s="36">
        <v>0</v>
      </c>
      <c r="K900" s="36"/>
      <c r="L900" s="36"/>
      <c r="M900" s="36"/>
      <c r="N900" s="36" t="s">
        <v>884</v>
      </c>
    </row>
    <row r="901" spans="1:14">
      <c r="A901" s="36" t="s">
        <v>1719</v>
      </c>
      <c r="B901" s="36"/>
      <c r="C901" s="36">
        <v>5.6250000000000001E-2</v>
      </c>
      <c r="D901" s="36"/>
      <c r="E901" s="36"/>
      <c r="F901" s="36"/>
      <c r="G901" s="36"/>
      <c r="H901" s="36" t="s">
        <v>1719</v>
      </c>
      <c r="I901" s="36"/>
      <c r="J901" s="36">
        <v>0</v>
      </c>
      <c r="K901" s="36"/>
      <c r="L901" s="36"/>
      <c r="M901" s="36"/>
      <c r="N901" s="36" t="s">
        <v>884</v>
      </c>
    </row>
    <row r="902" spans="1:14">
      <c r="A902" s="36" t="s">
        <v>1720</v>
      </c>
      <c r="B902" s="36"/>
      <c r="C902" s="36">
        <v>3.7499999999999999E-2</v>
      </c>
      <c r="D902" s="36"/>
      <c r="E902" s="36"/>
      <c r="F902" s="36"/>
      <c r="G902" s="36"/>
      <c r="H902" s="36" t="s">
        <v>1720</v>
      </c>
      <c r="I902" s="36"/>
      <c r="J902" s="36">
        <v>0</v>
      </c>
      <c r="K902" s="36"/>
      <c r="L902" s="36"/>
      <c r="M902" s="36"/>
      <c r="N902" s="36" t="s">
        <v>884</v>
      </c>
    </row>
    <row r="903" spans="1:14">
      <c r="A903" s="36" t="s">
        <v>1721</v>
      </c>
      <c r="B903" s="36"/>
      <c r="C903" s="36">
        <v>3.7499999999999999E-2</v>
      </c>
      <c r="D903" s="36"/>
      <c r="E903" s="36"/>
      <c r="F903" s="36"/>
      <c r="G903" s="36"/>
      <c r="H903" s="36" t="s">
        <v>1721</v>
      </c>
      <c r="I903" s="36"/>
      <c r="J903" s="36">
        <v>0</v>
      </c>
      <c r="K903" s="36"/>
      <c r="L903" s="36"/>
      <c r="M903" s="36"/>
      <c r="N903" s="36" t="s">
        <v>884</v>
      </c>
    </row>
    <row r="904" spans="1:14">
      <c r="A904" s="36" t="s">
        <v>1722</v>
      </c>
      <c r="B904" s="36"/>
      <c r="C904" s="36">
        <v>1.8749999999999999E-2</v>
      </c>
      <c r="D904" s="36"/>
      <c r="E904" s="36"/>
      <c r="F904" s="36"/>
      <c r="G904" s="36"/>
      <c r="H904" s="36" t="s">
        <v>1722</v>
      </c>
      <c r="I904" s="36"/>
      <c r="J904" s="36">
        <v>0</v>
      </c>
      <c r="K904" s="36"/>
      <c r="L904" s="36"/>
      <c r="M904" s="36"/>
      <c r="N904" s="36" t="s">
        <v>884</v>
      </c>
    </row>
    <row r="905" spans="1:14">
      <c r="A905" s="36" t="s">
        <v>1723</v>
      </c>
      <c r="B905" s="36"/>
      <c r="C905" s="36">
        <v>1.8749999999999999E-2</v>
      </c>
      <c r="D905" s="36"/>
      <c r="E905" s="36"/>
      <c r="F905" s="36"/>
      <c r="G905" s="36"/>
      <c r="H905" s="36" t="s">
        <v>1723</v>
      </c>
      <c r="I905" s="36"/>
      <c r="J905" s="36">
        <v>0</v>
      </c>
      <c r="K905" s="36"/>
      <c r="L905" s="36"/>
      <c r="M905" s="36"/>
      <c r="N905" s="36" t="s">
        <v>884</v>
      </c>
    </row>
    <row r="906" spans="1:14">
      <c r="A906" s="36" t="s">
        <v>1724</v>
      </c>
      <c r="B906" s="36"/>
      <c r="C906" s="36"/>
      <c r="D906" s="36">
        <v>0.12</v>
      </c>
      <c r="E906" s="36">
        <v>0.12</v>
      </c>
      <c r="F906" s="36"/>
      <c r="G906" s="36"/>
      <c r="H906" s="36" t="s">
        <v>1724</v>
      </c>
      <c r="I906" s="36"/>
      <c r="J906" s="36"/>
      <c r="K906" s="36">
        <v>0</v>
      </c>
      <c r="L906" s="36">
        <v>0</v>
      </c>
      <c r="M906" s="36"/>
      <c r="N906" s="36" t="s">
        <v>884</v>
      </c>
    </row>
    <row r="907" spans="1:14">
      <c r="A907" s="36" t="s">
        <v>1725</v>
      </c>
      <c r="B907" s="36"/>
      <c r="C907" s="36"/>
      <c r="D907" s="36">
        <v>0.06</v>
      </c>
      <c r="E907" s="36">
        <v>0.06</v>
      </c>
      <c r="F907" s="36"/>
      <c r="G907" s="36"/>
      <c r="H907" s="36" t="s">
        <v>1725</v>
      </c>
      <c r="I907" s="36"/>
      <c r="J907" s="36"/>
      <c r="K907" s="36">
        <v>0</v>
      </c>
      <c r="L907" s="36">
        <v>0</v>
      </c>
      <c r="M907" s="36"/>
      <c r="N907" s="36" t="s">
        <v>884</v>
      </c>
    </row>
    <row r="908" spans="1:14">
      <c r="A908" s="36" t="s">
        <v>1726</v>
      </c>
      <c r="B908" s="36"/>
      <c r="C908" s="36"/>
      <c r="D908" s="36">
        <v>0.09</v>
      </c>
      <c r="E908" s="36">
        <v>0.09</v>
      </c>
      <c r="F908" s="36"/>
      <c r="G908" s="36"/>
      <c r="H908" s="36" t="s">
        <v>1726</v>
      </c>
      <c r="I908" s="36"/>
      <c r="J908" s="36"/>
      <c r="K908" s="36">
        <v>0</v>
      </c>
      <c r="L908" s="36">
        <v>0</v>
      </c>
      <c r="M908" s="36"/>
      <c r="N908" s="36" t="s">
        <v>884</v>
      </c>
    </row>
    <row r="909" spans="1:14">
      <c r="A909" s="36" t="s">
        <v>1727</v>
      </c>
      <c r="B909" s="36"/>
      <c r="C909" s="36"/>
      <c r="D909" s="36">
        <v>0.09</v>
      </c>
      <c r="E909" s="36">
        <v>0.09</v>
      </c>
      <c r="F909" s="36"/>
      <c r="G909" s="36"/>
      <c r="H909" s="36" t="s">
        <v>1727</v>
      </c>
      <c r="I909" s="36"/>
      <c r="J909" s="36"/>
      <c r="K909" s="36">
        <v>0</v>
      </c>
      <c r="L909" s="36">
        <v>0</v>
      </c>
      <c r="M909" s="36"/>
      <c r="N909" s="36" t="s">
        <v>884</v>
      </c>
    </row>
    <row r="910" spans="1:14">
      <c r="A910" s="36" t="s">
        <v>1728</v>
      </c>
      <c r="B910" s="36"/>
      <c r="C910" s="36"/>
      <c r="D910" s="36">
        <v>0.06</v>
      </c>
      <c r="E910" s="36">
        <v>0.06</v>
      </c>
      <c r="F910" s="36"/>
      <c r="G910" s="36"/>
      <c r="H910" s="36" t="s">
        <v>1728</v>
      </c>
      <c r="I910" s="36"/>
      <c r="J910" s="36"/>
      <c r="K910" s="36">
        <v>0</v>
      </c>
      <c r="L910" s="36">
        <v>0</v>
      </c>
      <c r="M910" s="36"/>
      <c r="N910" s="36" t="s">
        <v>884</v>
      </c>
    </row>
    <row r="911" spans="1:14">
      <c r="A911" s="36" t="s">
        <v>1729</v>
      </c>
      <c r="B911" s="36"/>
      <c r="C911" s="36"/>
      <c r="D911" s="36">
        <v>0.06</v>
      </c>
      <c r="E911" s="36">
        <v>0.06</v>
      </c>
      <c r="F911" s="36"/>
      <c r="G911" s="36"/>
      <c r="H911" s="36" t="s">
        <v>1729</v>
      </c>
      <c r="I911" s="36"/>
      <c r="J911" s="36"/>
      <c r="K911" s="36">
        <v>0</v>
      </c>
      <c r="L911" s="36">
        <v>0</v>
      </c>
      <c r="M911" s="36"/>
      <c r="N911" s="36" t="s">
        <v>884</v>
      </c>
    </row>
    <row r="912" spans="1:14">
      <c r="A912" s="36" t="s">
        <v>1730</v>
      </c>
      <c r="B912" s="36"/>
      <c r="C912" s="36"/>
      <c r="D912" s="36">
        <v>0.03</v>
      </c>
      <c r="E912" s="36">
        <v>0.03</v>
      </c>
      <c r="F912" s="36"/>
      <c r="G912" s="36"/>
      <c r="H912" s="36" t="s">
        <v>1730</v>
      </c>
      <c r="I912" s="36"/>
      <c r="J912" s="36"/>
      <c r="K912" s="36">
        <v>0</v>
      </c>
      <c r="L912" s="36">
        <v>0</v>
      </c>
      <c r="M912" s="36"/>
      <c r="N912" s="36" t="s">
        <v>884</v>
      </c>
    </row>
    <row r="913" spans="1:14">
      <c r="A913" s="36" t="s">
        <v>1731</v>
      </c>
      <c r="B913" s="36"/>
      <c r="C913" s="36"/>
      <c r="D913" s="36">
        <v>0.03</v>
      </c>
      <c r="E913" s="36">
        <v>0.03</v>
      </c>
      <c r="F913" s="36"/>
      <c r="G913" s="36"/>
      <c r="H913" s="36" t="s">
        <v>1731</v>
      </c>
      <c r="I913" s="36"/>
      <c r="J913" s="36"/>
      <c r="K913" s="36">
        <v>0</v>
      </c>
      <c r="L913" s="36">
        <v>0</v>
      </c>
      <c r="M913" s="36"/>
      <c r="N913" s="36" t="s">
        <v>884</v>
      </c>
    </row>
    <row r="914" spans="1:14">
      <c r="A914" s="36" t="s">
        <v>1732</v>
      </c>
      <c r="B914" s="36"/>
      <c r="C914" s="36"/>
      <c r="D914" s="36"/>
      <c r="E914" s="36"/>
      <c r="F914" s="36">
        <v>1.4999999999999999E-2</v>
      </c>
      <c r="G914" s="36"/>
      <c r="H914" s="36" t="s">
        <v>1732</v>
      </c>
      <c r="I914" s="36"/>
      <c r="J914" s="36"/>
      <c r="K914" s="36"/>
      <c r="L914" s="36"/>
      <c r="M914" s="36">
        <v>0</v>
      </c>
      <c r="N914" s="36" t="s">
        <v>884</v>
      </c>
    </row>
    <row r="915" spans="1:14">
      <c r="A915" s="36" t="s">
        <v>1733</v>
      </c>
      <c r="B915" s="36"/>
      <c r="C915" s="36"/>
      <c r="D915" s="36"/>
      <c r="E915" s="36"/>
      <c r="F915" s="36">
        <v>7.4999999999999997E-3</v>
      </c>
      <c r="G915" s="36"/>
      <c r="H915" s="36" t="s">
        <v>1733</v>
      </c>
      <c r="I915" s="36"/>
      <c r="J915" s="36"/>
      <c r="K915" s="36"/>
      <c r="L915" s="36"/>
      <c r="M915" s="36">
        <v>0</v>
      </c>
      <c r="N915" s="36" t="s">
        <v>884</v>
      </c>
    </row>
    <row r="916" spans="1:14">
      <c r="A916" s="36" t="s">
        <v>1734</v>
      </c>
      <c r="B916" s="36">
        <v>0.05</v>
      </c>
      <c r="C916" s="36"/>
      <c r="D916" s="36"/>
      <c r="E916" s="36"/>
      <c r="F916" s="36"/>
      <c r="G916" s="36"/>
      <c r="H916" s="36" t="s">
        <v>1734</v>
      </c>
      <c r="I916" s="36">
        <v>0</v>
      </c>
      <c r="J916" s="36"/>
      <c r="K916" s="36"/>
      <c r="L916" s="36"/>
      <c r="M916" s="36"/>
      <c r="N916" s="36" t="s">
        <v>741</v>
      </c>
    </row>
    <row r="917" spans="1:14">
      <c r="A917" s="36" t="s">
        <v>1735</v>
      </c>
      <c r="B917" s="36">
        <v>2.5000000000000001E-2</v>
      </c>
      <c r="C917" s="36"/>
      <c r="D917" s="36"/>
      <c r="E917" s="36"/>
      <c r="F917" s="36"/>
      <c r="G917" s="36"/>
      <c r="H917" s="36" t="s">
        <v>1735</v>
      </c>
      <c r="I917" s="36">
        <v>0</v>
      </c>
      <c r="J917" s="36"/>
      <c r="K917" s="36"/>
      <c r="L917" s="36"/>
      <c r="M917" s="36"/>
      <c r="N917" s="36" t="s">
        <v>880</v>
      </c>
    </row>
    <row r="918" spans="1:14">
      <c r="A918" s="36" t="s">
        <v>1736</v>
      </c>
      <c r="B918" s="36">
        <v>1.2500000000000001E-2</v>
      </c>
      <c r="C918" s="36"/>
      <c r="D918" s="36"/>
      <c r="E918" s="36"/>
      <c r="F918" s="36"/>
      <c r="G918" s="36"/>
      <c r="H918" s="36" t="s">
        <v>1736</v>
      </c>
      <c r="I918" s="36">
        <v>0</v>
      </c>
      <c r="J918" s="36"/>
      <c r="K918" s="36"/>
      <c r="L918" s="36"/>
      <c r="M918" s="36"/>
      <c r="N918" s="36" t="s">
        <v>685</v>
      </c>
    </row>
    <row r="919" spans="1:14">
      <c r="A919" s="36" t="s">
        <v>1737</v>
      </c>
      <c r="B919" s="36">
        <v>3.7499999999999999E-2</v>
      </c>
      <c r="C919" s="36"/>
      <c r="D919" s="36"/>
      <c r="E919" s="36"/>
      <c r="F919" s="36"/>
      <c r="G919" s="36"/>
      <c r="H919" s="36" t="s">
        <v>1737</v>
      </c>
      <c r="I919" s="36">
        <v>0</v>
      </c>
      <c r="J919" s="36"/>
      <c r="K919" s="36"/>
      <c r="L919" s="36"/>
      <c r="M919" s="36"/>
      <c r="N919" s="36" t="s">
        <v>1056</v>
      </c>
    </row>
    <row r="920" spans="1:14">
      <c r="A920" s="36" t="s">
        <v>1738</v>
      </c>
      <c r="B920" s="36">
        <v>3.7499999999999999E-2</v>
      </c>
      <c r="C920" s="36"/>
      <c r="D920" s="36"/>
      <c r="E920" s="36"/>
      <c r="F920" s="36"/>
      <c r="G920" s="36"/>
      <c r="H920" s="36" t="s">
        <v>1738</v>
      </c>
      <c r="I920" s="36">
        <v>0</v>
      </c>
      <c r="J920" s="36"/>
      <c r="K920" s="36"/>
      <c r="L920" s="36"/>
      <c r="M920" s="36"/>
      <c r="N920" s="36" t="s">
        <v>880</v>
      </c>
    </row>
    <row r="921" spans="1:14">
      <c r="A921" s="36" t="s">
        <v>1739</v>
      </c>
      <c r="B921" s="36">
        <v>3.7499999999999999E-2</v>
      </c>
      <c r="C921" s="36"/>
      <c r="D921" s="36"/>
      <c r="E921" s="36"/>
      <c r="F921" s="36"/>
      <c r="G921" s="36"/>
      <c r="H921" s="36" t="s">
        <v>1739</v>
      </c>
      <c r="I921" s="36">
        <v>0</v>
      </c>
      <c r="J921" s="36"/>
      <c r="K921" s="36"/>
      <c r="L921" s="36"/>
      <c r="M921" s="36"/>
      <c r="N921" s="36" t="s">
        <v>685</v>
      </c>
    </row>
    <row r="922" spans="1:14">
      <c r="A922" s="36" t="s">
        <v>1740</v>
      </c>
      <c r="B922" s="36">
        <v>2.5000000000000001E-2</v>
      </c>
      <c r="C922" s="36"/>
      <c r="D922" s="36"/>
      <c r="E922" s="36"/>
      <c r="F922" s="36"/>
      <c r="G922" s="36"/>
      <c r="H922" s="36" t="s">
        <v>1740</v>
      </c>
      <c r="I922" s="36">
        <v>0</v>
      </c>
      <c r="J922" s="36"/>
      <c r="K922" s="36"/>
      <c r="L922" s="36"/>
      <c r="M922" s="36"/>
      <c r="N922" s="36" t="s">
        <v>1057</v>
      </c>
    </row>
    <row r="923" spans="1:14">
      <c r="A923" s="36" t="s">
        <v>1741</v>
      </c>
      <c r="B923" s="36">
        <v>2.5000000000000001E-2</v>
      </c>
      <c r="C923" s="36"/>
      <c r="D923" s="36"/>
      <c r="E923" s="36"/>
      <c r="F923" s="36"/>
      <c r="G923" s="36"/>
      <c r="H923" s="36" t="s">
        <v>1741</v>
      </c>
      <c r="I923" s="36">
        <v>0</v>
      </c>
      <c r="J923" s="36"/>
      <c r="K923" s="36"/>
      <c r="L923" s="36"/>
      <c r="M923" s="36"/>
      <c r="N923" s="36" t="s">
        <v>880</v>
      </c>
    </row>
    <row r="924" spans="1:14">
      <c r="A924" s="36" t="s">
        <v>1742</v>
      </c>
      <c r="B924" s="36">
        <v>2.5000000000000001E-2</v>
      </c>
      <c r="C924" s="36"/>
      <c r="D924" s="36"/>
      <c r="E924" s="36"/>
      <c r="F924" s="36"/>
      <c r="G924" s="36"/>
      <c r="H924" s="36" t="s">
        <v>1742</v>
      </c>
      <c r="I924" s="36">
        <v>0</v>
      </c>
      <c r="J924" s="36"/>
      <c r="K924" s="36"/>
      <c r="L924" s="36"/>
      <c r="M924" s="36"/>
      <c r="N924" s="36" t="s">
        <v>685</v>
      </c>
    </row>
    <row r="925" spans="1:14">
      <c r="A925" s="36" t="s">
        <v>1743</v>
      </c>
      <c r="B925" s="36">
        <v>1.2500000000000001E-2</v>
      </c>
      <c r="C925" s="36"/>
      <c r="D925" s="36"/>
      <c r="E925" s="36"/>
      <c r="F925" s="36"/>
      <c r="G925" s="36"/>
      <c r="H925" s="36" t="s">
        <v>1743</v>
      </c>
      <c r="I925" s="36">
        <v>0</v>
      </c>
      <c r="J925" s="36"/>
      <c r="K925" s="36"/>
      <c r="L925" s="36"/>
      <c r="M925" s="36"/>
      <c r="N925" s="36" t="s">
        <v>1647</v>
      </c>
    </row>
    <row r="926" spans="1:14">
      <c r="A926" s="36" t="s">
        <v>1744</v>
      </c>
      <c r="B926" s="36">
        <v>1.2500000000000001E-2</v>
      </c>
      <c r="C926" s="36"/>
      <c r="D926" s="36"/>
      <c r="E926" s="36"/>
      <c r="F926" s="36"/>
      <c r="G926" s="36"/>
      <c r="H926" s="36" t="s">
        <v>1744</v>
      </c>
      <c r="I926" s="36">
        <v>0</v>
      </c>
      <c r="J926" s="36"/>
      <c r="K926" s="36"/>
      <c r="L926" s="36"/>
      <c r="M926" s="36"/>
      <c r="N926" s="36" t="s">
        <v>880</v>
      </c>
    </row>
    <row r="927" spans="1:14">
      <c r="A927" s="36" t="s">
        <v>1745</v>
      </c>
      <c r="B927" s="36">
        <v>1.2500000000000001E-2</v>
      </c>
      <c r="C927" s="36"/>
      <c r="D927" s="36"/>
      <c r="E927" s="36"/>
      <c r="F927" s="36"/>
      <c r="G927" s="36"/>
      <c r="H927" s="36" t="s">
        <v>1745</v>
      </c>
      <c r="I927" s="36">
        <v>0</v>
      </c>
      <c r="J927" s="36"/>
      <c r="K927" s="36"/>
      <c r="L927" s="36"/>
      <c r="M927" s="36"/>
      <c r="N927" s="36" t="s">
        <v>685</v>
      </c>
    </row>
    <row r="928" spans="1:14">
      <c r="A928" s="36" t="s">
        <v>1746</v>
      </c>
      <c r="B928" s="36">
        <v>0.15</v>
      </c>
      <c r="C928" s="36"/>
      <c r="D928" s="36"/>
      <c r="E928" s="36"/>
      <c r="F928" s="36"/>
      <c r="G928" s="36"/>
      <c r="H928" s="36" t="s">
        <v>1746</v>
      </c>
      <c r="I928" s="36">
        <v>5.0000000000000001E-3</v>
      </c>
      <c r="J928" s="36"/>
      <c r="K928" s="36"/>
      <c r="L928" s="36"/>
      <c r="M928" s="36"/>
      <c r="N928" s="36" t="s">
        <v>1663</v>
      </c>
    </row>
    <row r="929" spans="1:14">
      <c r="A929" s="36" t="s">
        <v>1747</v>
      </c>
      <c r="B929" s="36">
        <v>7.4999999999999997E-2</v>
      </c>
      <c r="C929" s="36"/>
      <c r="D929" s="36"/>
      <c r="E929" s="36"/>
      <c r="F929" s="36"/>
      <c r="G929" s="36"/>
      <c r="H929" s="36" t="s">
        <v>1747</v>
      </c>
      <c r="I929" s="36">
        <v>2.5000000000000001E-3</v>
      </c>
      <c r="J929" s="36"/>
      <c r="K929" s="36"/>
      <c r="L929" s="36"/>
      <c r="M929" s="36"/>
      <c r="N929" s="36" t="s">
        <v>880</v>
      </c>
    </row>
    <row r="930" spans="1:14">
      <c r="A930" s="36" t="s">
        <v>1748</v>
      </c>
      <c r="B930" s="36">
        <v>3.7499999999999999E-2</v>
      </c>
      <c r="C930" s="36"/>
      <c r="D930" s="36"/>
      <c r="E930" s="36"/>
      <c r="F930" s="36"/>
      <c r="G930" s="36"/>
      <c r="H930" s="36" t="s">
        <v>1748</v>
      </c>
      <c r="I930" s="36">
        <v>1.25E-3</v>
      </c>
      <c r="J930" s="36"/>
      <c r="K930" s="36"/>
      <c r="L930" s="36"/>
      <c r="M930" s="36"/>
      <c r="N930" s="36" t="s">
        <v>685</v>
      </c>
    </row>
    <row r="931" spans="1:14">
      <c r="A931" s="36" t="s">
        <v>1749</v>
      </c>
      <c r="B931" s="36">
        <v>0.1125</v>
      </c>
      <c r="C931" s="36"/>
      <c r="D931" s="36"/>
      <c r="E931" s="36"/>
      <c r="F931" s="36"/>
      <c r="G931" s="36"/>
      <c r="H931" s="36" t="s">
        <v>1749</v>
      </c>
      <c r="I931" s="36">
        <v>3.7499999999999999E-3</v>
      </c>
      <c r="J931" s="36"/>
      <c r="K931" s="36"/>
      <c r="L931" s="36"/>
      <c r="M931" s="36"/>
      <c r="N931" s="36" t="s">
        <v>1663</v>
      </c>
    </row>
    <row r="932" spans="1:14">
      <c r="A932" s="36" t="s">
        <v>1750</v>
      </c>
      <c r="B932" s="36">
        <v>0.1125</v>
      </c>
      <c r="C932" s="36"/>
      <c r="D932" s="36"/>
      <c r="E932" s="36"/>
      <c r="F932" s="36"/>
      <c r="G932" s="36"/>
      <c r="H932" s="36" t="s">
        <v>1750</v>
      </c>
      <c r="I932" s="36">
        <v>3.7499999999999999E-3</v>
      </c>
      <c r="J932" s="36"/>
      <c r="K932" s="36"/>
      <c r="L932" s="36"/>
      <c r="M932" s="36"/>
      <c r="N932" s="36" t="s">
        <v>880</v>
      </c>
    </row>
    <row r="933" spans="1:14">
      <c r="A933" s="36" t="s">
        <v>1751</v>
      </c>
      <c r="B933" s="36">
        <v>0.1125</v>
      </c>
      <c r="C933" s="36"/>
      <c r="D933" s="36"/>
      <c r="E933" s="36"/>
      <c r="F933" s="36"/>
      <c r="G933" s="36"/>
      <c r="H933" s="36" t="s">
        <v>1751</v>
      </c>
      <c r="I933" s="36">
        <v>3.7499999999999999E-3</v>
      </c>
      <c r="J933" s="36"/>
      <c r="K933" s="36"/>
      <c r="L933" s="36"/>
      <c r="M933" s="36"/>
      <c r="N933" s="36" t="s">
        <v>685</v>
      </c>
    </row>
    <row r="934" spans="1:14">
      <c r="A934" s="36" t="s">
        <v>1752</v>
      </c>
      <c r="B934" s="36">
        <v>7.4999999999999997E-2</v>
      </c>
      <c r="C934" s="36"/>
      <c r="D934" s="36"/>
      <c r="E934" s="36"/>
      <c r="F934" s="36"/>
      <c r="G934" s="36"/>
      <c r="H934" s="36" t="s">
        <v>1752</v>
      </c>
      <c r="I934" s="36">
        <v>2.5000000000000001E-3</v>
      </c>
      <c r="J934" s="36"/>
      <c r="K934" s="36"/>
      <c r="L934" s="36"/>
      <c r="M934" s="36"/>
      <c r="N934" s="36" t="s">
        <v>1663</v>
      </c>
    </row>
    <row r="935" spans="1:14">
      <c r="A935" s="36" t="s">
        <v>1753</v>
      </c>
      <c r="B935" s="36">
        <v>7.4999999999999997E-2</v>
      </c>
      <c r="C935" s="36"/>
      <c r="D935" s="36"/>
      <c r="E935" s="36"/>
      <c r="F935" s="36"/>
      <c r="G935" s="36"/>
      <c r="H935" s="36" t="s">
        <v>1753</v>
      </c>
      <c r="I935" s="36">
        <v>2.5000000000000001E-3</v>
      </c>
      <c r="J935" s="36"/>
      <c r="K935" s="36"/>
      <c r="L935" s="36"/>
      <c r="M935" s="36"/>
      <c r="N935" s="36" t="s">
        <v>880</v>
      </c>
    </row>
    <row r="936" spans="1:14">
      <c r="A936" s="36" t="s">
        <v>1754</v>
      </c>
      <c r="B936" s="36">
        <v>7.4999999999999997E-2</v>
      </c>
      <c r="C936" s="36"/>
      <c r="D936" s="36"/>
      <c r="E936" s="36"/>
      <c r="F936" s="36"/>
      <c r="G936" s="36"/>
      <c r="H936" s="36" t="s">
        <v>1754</v>
      </c>
      <c r="I936" s="36">
        <v>2.5000000000000001E-3</v>
      </c>
      <c r="J936" s="36"/>
      <c r="K936" s="36"/>
      <c r="L936" s="36"/>
      <c r="M936" s="36"/>
      <c r="N936" s="36" t="s">
        <v>685</v>
      </c>
    </row>
    <row r="937" spans="1:14">
      <c r="A937" s="36" t="s">
        <v>1755</v>
      </c>
      <c r="B937" s="36">
        <v>3.7499999999999999E-2</v>
      </c>
      <c r="C937" s="36"/>
      <c r="D937" s="36"/>
      <c r="E937" s="36"/>
      <c r="F937" s="36"/>
      <c r="G937" s="36"/>
      <c r="H937" s="36" t="s">
        <v>1755</v>
      </c>
      <c r="I937" s="36">
        <v>1.25E-3</v>
      </c>
      <c r="J937" s="36"/>
      <c r="K937" s="36"/>
      <c r="L937" s="36"/>
      <c r="M937" s="36"/>
      <c r="N937" s="36" t="s">
        <v>1663</v>
      </c>
    </row>
    <row r="938" spans="1:14">
      <c r="A938" s="36" t="s">
        <v>1756</v>
      </c>
      <c r="B938" s="36">
        <v>3.7499999999999999E-2</v>
      </c>
      <c r="C938" s="36"/>
      <c r="D938" s="36"/>
      <c r="E938" s="36"/>
      <c r="F938" s="36"/>
      <c r="G938" s="36"/>
      <c r="H938" s="36" t="s">
        <v>1756</v>
      </c>
      <c r="I938" s="36">
        <v>1.25E-3</v>
      </c>
      <c r="J938" s="36"/>
      <c r="K938" s="36"/>
      <c r="L938" s="36"/>
      <c r="M938" s="36"/>
      <c r="N938" s="36" t="s">
        <v>880</v>
      </c>
    </row>
    <row r="939" spans="1:14">
      <c r="A939" s="36" t="s">
        <v>1757</v>
      </c>
      <c r="B939" s="36">
        <v>3.7499999999999999E-2</v>
      </c>
      <c r="C939" s="36"/>
      <c r="D939" s="36"/>
      <c r="E939" s="36"/>
      <c r="F939" s="36"/>
      <c r="G939" s="36"/>
      <c r="H939" s="36" t="s">
        <v>1757</v>
      </c>
      <c r="I939" s="36">
        <v>1.25E-3</v>
      </c>
      <c r="J939" s="36"/>
      <c r="K939" s="36"/>
      <c r="L939" s="36"/>
      <c r="M939" s="36"/>
      <c r="N939" s="36" t="s">
        <v>685</v>
      </c>
    </row>
    <row r="940" spans="1:14">
      <c r="A940" s="36" t="s">
        <v>1758</v>
      </c>
      <c r="B940" s="36">
        <v>2.5000000000000001E-2</v>
      </c>
      <c r="C940" s="36"/>
      <c r="D940" s="36"/>
      <c r="E940" s="36"/>
      <c r="F940" s="36"/>
      <c r="G940" s="36"/>
      <c r="H940" s="36" t="s">
        <v>1758</v>
      </c>
      <c r="I940" s="36">
        <v>0</v>
      </c>
      <c r="J940" s="36"/>
      <c r="K940" s="36"/>
      <c r="L940" s="36"/>
      <c r="M940" s="36"/>
      <c r="N940" s="36" t="s">
        <v>861</v>
      </c>
    </row>
    <row r="941" spans="1:14">
      <c r="A941" s="36" t="s">
        <v>1759</v>
      </c>
      <c r="B941" s="36">
        <v>1.2500000000000001E-2</v>
      </c>
      <c r="C941" s="36"/>
      <c r="D941" s="36"/>
      <c r="E941" s="36"/>
      <c r="F941" s="36"/>
      <c r="G941" s="36"/>
      <c r="H941" s="36" t="s">
        <v>1759</v>
      </c>
      <c r="I941" s="36">
        <v>0</v>
      </c>
      <c r="J941" s="36"/>
      <c r="K941" s="36"/>
      <c r="L941" s="36"/>
      <c r="M941" s="36"/>
      <c r="N941" s="36" t="s">
        <v>861</v>
      </c>
    </row>
    <row r="942" spans="1:14">
      <c r="A942" s="36" t="s">
        <v>1760</v>
      </c>
      <c r="B942" s="36">
        <v>1.8749999999999999E-2</v>
      </c>
      <c r="C942" s="36"/>
      <c r="D942" s="36"/>
      <c r="E942" s="36"/>
      <c r="F942" s="36"/>
      <c r="G942" s="36"/>
      <c r="H942" s="36" t="s">
        <v>1760</v>
      </c>
      <c r="I942" s="36">
        <v>0</v>
      </c>
      <c r="J942" s="36"/>
      <c r="K942" s="36"/>
      <c r="L942" s="36"/>
      <c r="M942" s="36"/>
      <c r="N942" s="36" t="s">
        <v>861</v>
      </c>
    </row>
    <row r="943" spans="1:14">
      <c r="A943" s="36" t="s">
        <v>1761</v>
      </c>
      <c r="B943" s="36">
        <v>1.8749999999999999E-2</v>
      </c>
      <c r="C943" s="36"/>
      <c r="D943" s="36"/>
      <c r="E943" s="36"/>
      <c r="F943" s="36"/>
      <c r="G943" s="36"/>
      <c r="H943" s="36" t="s">
        <v>1761</v>
      </c>
      <c r="I943" s="36">
        <v>0</v>
      </c>
      <c r="J943" s="36"/>
      <c r="K943" s="36"/>
      <c r="L943" s="36"/>
      <c r="M943" s="36"/>
      <c r="N943" s="36" t="s">
        <v>861</v>
      </c>
    </row>
    <row r="944" spans="1:14">
      <c r="A944" s="36" t="s">
        <v>1762</v>
      </c>
      <c r="B944" s="36">
        <v>1.2500000000000001E-2</v>
      </c>
      <c r="C944" s="36"/>
      <c r="D944" s="36"/>
      <c r="E944" s="36"/>
      <c r="F944" s="36"/>
      <c r="G944" s="36"/>
      <c r="H944" s="36" t="s">
        <v>1762</v>
      </c>
      <c r="I944" s="36">
        <v>0</v>
      </c>
      <c r="J944" s="36"/>
      <c r="K944" s="36"/>
      <c r="L944" s="36"/>
      <c r="M944" s="36"/>
      <c r="N944" s="36" t="s">
        <v>861</v>
      </c>
    </row>
    <row r="945" spans="1:14">
      <c r="A945" s="36" t="s">
        <v>1763</v>
      </c>
      <c r="B945" s="36">
        <v>1.2500000000000001E-2</v>
      </c>
      <c r="C945" s="36"/>
      <c r="D945" s="36"/>
      <c r="E945" s="36"/>
      <c r="F945" s="36"/>
      <c r="G945" s="36"/>
      <c r="H945" s="36" t="s">
        <v>1763</v>
      </c>
      <c r="I945" s="36">
        <v>0</v>
      </c>
      <c r="J945" s="36"/>
      <c r="K945" s="36"/>
      <c r="L945" s="36"/>
      <c r="M945" s="36"/>
      <c r="N945" s="36" t="s">
        <v>861</v>
      </c>
    </row>
    <row r="946" spans="1:14">
      <c r="A946" s="36" t="s">
        <v>1764</v>
      </c>
      <c r="B946" s="36">
        <v>6.2500000000000003E-3</v>
      </c>
      <c r="C946" s="36"/>
      <c r="D946" s="36"/>
      <c r="E946" s="36"/>
      <c r="F946" s="36"/>
      <c r="G946" s="36"/>
      <c r="H946" s="36" t="s">
        <v>1764</v>
      </c>
      <c r="I946" s="36">
        <v>0</v>
      </c>
      <c r="J946" s="36"/>
      <c r="K946" s="36"/>
      <c r="L946" s="36"/>
      <c r="M946" s="36"/>
      <c r="N946" s="36" t="s">
        <v>861</v>
      </c>
    </row>
    <row r="947" spans="1:14">
      <c r="A947" s="36" t="s">
        <v>1765</v>
      </c>
      <c r="B947" s="36">
        <v>6.2500000000000003E-3</v>
      </c>
      <c r="C947" s="36"/>
      <c r="D947" s="36"/>
      <c r="E947" s="36"/>
      <c r="F947" s="36"/>
      <c r="G947" s="36"/>
      <c r="H947" s="36" t="s">
        <v>1765</v>
      </c>
      <c r="I947" s="36">
        <v>0</v>
      </c>
      <c r="J947" s="36"/>
      <c r="K947" s="36"/>
      <c r="L947" s="36"/>
      <c r="M947" s="36"/>
      <c r="N947" s="36" t="s">
        <v>861</v>
      </c>
    </row>
    <row r="948" spans="1:14">
      <c r="A948" s="36" t="s">
        <v>1766</v>
      </c>
      <c r="B948" s="36">
        <v>7.4999999999999997E-2</v>
      </c>
      <c r="C948" s="36"/>
      <c r="D948" s="36"/>
      <c r="E948" s="36"/>
      <c r="F948" s="36"/>
      <c r="G948" s="36"/>
      <c r="H948" s="36" t="s">
        <v>1766</v>
      </c>
      <c r="I948" s="36">
        <v>0</v>
      </c>
      <c r="J948" s="36"/>
      <c r="K948" s="36"/>
      <c r="L948" s="36"/>
      <c r="M948" s="36"/>
      <c r="N948" s="36" t="s">
        <v>884</v>
      </c>
    </row>
    <row r="949" spans="1:14">
      <c r="A949" s="36" t="s">
        <v>1767</v>
      </c>
      <c r="B949" s="36">
        <v>3.7499999999999999E-2</v>
      </c>
      <c r="C949" s="36"/>
      <c r="D949" s="36"/>
      <c r="E949" s="36"/>
      <c r="F949" s="36"/>
      <c r="G949" s="36"/>
      <c r="H949" s="36" t="s">
        <v>1767</v>
      </c>
      <c r="I949" s="36">
        <v>0</v>
      </c>
      <c r="J949" s="36"/>
      <c r="K949" s="36"/>
      <c r="L949" s="36"/>
      <c r="M949" s="36"/>
      <c r="N949" s="36" t="s">
        <v>884</v>
      </c>
    </row>
    <row r="950" spans="1:14">
      <c r="A950" s="36" t="s">
        <v>1768</v>
      </c>
      <c r="B950" s="36">
        <v>5.6250000000000001E-2</v>
      </c>
      <c r="C950" s="36"/>
      <c r="D950" s="36"/>
      <c r="E950" s="36"/>
      <c r="F950" s="36"/>
      <c r="G950" s="36"/>
      <c r="H950" s="36" t="s">
        <v>1768</v>
      </c>
      <c r="I950" s="36">
        <v>0</v>
      </c>
      <c r="J950" s="36"/>
      <c r="K950" s="36"/>
      <c r="L950" s="36"/>
      <c r="M950" s="36"/>
      <c r="N950" s="36" t="s">
        <v>884</v>
      </c>
    </row>
    <row r="951" spans="1:14">
      <c r="A951" s="36" t="s">
        <v>1769</v>
      </c>
      <c r="B951" s="36">
        <v>5.6250000000000001E-2</v>
      </c>
      <c r="C951" s="36"/>
      <c r="D951" s="36"/>
      <c r="E951" s="36"/>
      <c r="F951" s="36"/>
      <c r="G951" s="36"/>
      <c r="H951" s="36" t="s">
        <v>1769</v>
      </c>
      <c r="I951" s="36">
        <v>0</v>
      </c>
      <c r="J951" s="36"/>
      <c r="K951" s="36"/>
      <c r="L951" s="36"/>
      <c r="M951" s="36"/>
      <c r="N951" s="36" t="s">
        <v>884</v>
      </c>
    </row>
    <row r="952" spans="1:14">
      <c r="A952" s="36" t="s">
        <v>1770</v>
      </c>
      <c r="B952" s="36">
        <v>3.7499999999999999E-2</v>
      </c>
      <c r="C952" s="36"/>
      <c r="D952" s="36"/>
      <c r="E952" s="36"/>
      <c r="F952" s="36"/>
      <c r="G952" s="36"/>
      <c r="H952" s="36" t="s">
        <v>1770</v>
      </c>
      <c r="I952" s="36">
        <v>0</v>
      </c>
      <c r="J952" s="36"/>
      <c r="K952" s="36"/>
      <c r="L952" s="36"/>
      <c r="M952" s="36"/>
      <c r="N952" s="36" t="s">
        <v>884</v>
      </c>
    </row>
    <row r="953" spans="1:14">
      <c r="A953" s="36" t="s">
        <v>1771</v>
      </c>
      <c r="B953" s="36">
        <v>3.7499999999999999E-2</v>
      </c>
      <c r="C953" s="36"/>
      <c r="D953" s="36"/>
      <c r="E953" s="36"/>
      <c r="F953" s="36"/>
      <c r="G953" s="36"/>
      <c r="H953" s="36" t="s">
        <v>1771</v>
      </c>
      <c r="I953" s="36">
        <v>0</v>
      </c>
      <c r="J953" s="36"/>
      <c r="K953" s="36"/>
      <c r="L953" s="36"/>
      <c r="M953" s="36"/>
      <c r="N953" s="36" t="s">
        <v>884</v>
      </c>
    </row>
    <row r="954" spans="1:14">
      <c r="A954" s="36" t="s">
        <v>1772</v>
      </c>
      <c r="B954" s="36">
        <v>1.8749999999999999E-2</v>
      </c>
      <c r="C954" s="36"/>
      <c r="D954" s="36"/>
      <c r="E954" s="36"/>
      <c r="F954" s="36"/>
      <c r="G954" s="36"/>
      <c r="H954" s="36" t="s">
        <v>1772</v>
      </c>
      <c r="I954" s="36">
        <v>0</v>
      </c>
      <c r="J954" s="36"/>
      <c r="K954" s="36"/>
      <c r="L954" s="36"/>
      <c r="M954" s="36"/>
      <c r="N954" s="36" t="s">
        <v>884</v>
      </c>
    </row>
    <row r="955" spans="1:14">
      <c r="A955" s="36" t="s">
        <v>1773</v>
      </c>
      <c r="B955" s="36">
        <v>1.8749999999999999E-2</v>
      </c>
      <c r="C955" s="36"/>
      <c r="D955" s="36"/>
      <c r="E955" s="36"/>
      <c r="F955" s="36"/>
      <c r="G955" s="36"/>
      <c r="H955" s="36" t="s">
        <v>1773</v>
      </c>
      <c r="I955" s="36">
        <v>0</v>
      </c>
      <c r="J955" s="36"/>
      <c r="K955" s="36"/>
      <c r="L955" s="36"/>
      <c r="M955" s="36"/>
      <c r="N955" s="36" t="s">
        <v>884</v>
      </c>
    </row>
    <row r="956" spans="1:14">
      <c r="A956" s="563" t="s">
        <v>3620</v>
      </c>
      <c r="B956" s="563">
        <v>0.05</v>
      </c>
      <c r="C956" s="563"/>
      <c r="D956" s="563"/>
      <c r="E956" s="563"/>
      <c r="F956" s="563"/>
      <c r="G956" s="563"/>
      <c r="H956" s="563" t="s">
        <v>3621</v>
      </c>
      <c r="I956" s="563"/>
      <c r="J956" s="563"/>
      <c r="K956" s="563"/>
      <c r="L956" s="563"/>
      <c r="M956" s="563"/>
      <c r="N956" s="563" t="s">
        <v>741</v>
      </c>
    </row>
    <row r="957" spans="1:14">
      <c r="A957" s="563" t="s">
        <v>3622</v>
      </c>
      <c r="B957" s="563">
        <v>2.5000000000000001E-2</v>
      </c>
      <c r="C957" s="563"/>
      <c r="D957" s="563"/>
      <c r="E957" s="563"/>
      <c r="F957" s="563"/>
      <c r="G957" s="563"/>
      <c r="H957" s="563" t="s">
        <v>3623</v>
      </c>
      <c r="I957" s="563">
        <v>0</v>
      </c>
      <c r="J957" s="563"/>
      <c r="K957" s="563"/>
      <c r="L957" s="563"/>
      <c r="M957" s="563"/>
      <c r="N957" s="563" t="s">
        <v>880</v>
      </c>
    </row>
  </sheetData>
  <autoFilter ref="A3:N3" xr:uid="{00000000-0009-0000-0000-000010000000}"/>
  <phoneticPr fontId="9"/>
  <pageMargins left="0.16" right="0.16" top="0.27559055118110237" bottom="0.27559055118110237" header="0.19685039370078741" footer="0.19685039370078741"/>
  <pageSetup paperSize="9" scale="59" fitToHeight="5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FF00"/>
  </sheetPr>
  <dimension ref="A1:AB44"/>
  <sheetViews>
    <sheetView zoomScale="85" zoomScaleNormal="85" workbookViewId="0"/>
  </sheetViews>
  <sheetFormatPr defaultColWidth="9" defaultRowHeight="10.8"/>
  <cols>
    <col min="1" max="1" width="9.88671875" style="38" bestFit="1" customWidth="1"/>
    <col min="2" max="2" width="9" style="38"/>
    <col min="3" max="3" width="2.44140625" style="38" customWidth="1"/>
    <col min="4" max="4" width="17.109375" style="38" bestFit="1" customWidth="1"/>
    <col min="5" max="5" width="7.6640625" style="38" bestFit="1" customWidth="1"/>
    <col min="6" max="6" width="9.109375" style="38" bestFit="1" customWidth="1"/>
    <col min="7" max="7" width="7.6640625" style="38" bestFit="1" customWidth="1"/>
    <col min="8" max="8" width="2.44140625" style="38" customWidth="1"/>
    <col min="9" max="9" width="7.6640625" style="38" bestFit="1" customWidth="1"/>
    <col min="10" max="10" width="7.44140625" style="38" bestFit="1" customWidth="1"/>
    <col min="11" max="11" width="2.44140625" style="38" customWidth="1"/>
    <col min="12" max="12" width="20.44140625" style="38" bestFit="1" customWidth="1"/>
    <col min="13" max="13" width="7.6640625" style="38" bestFit="1" customWidth="1"/>
    <col min="14" max="14" width="12.109375" style="38" bestFit="1" customWidth="1"/>
    <col min="15" max="15" width="2.44140625" style="38" customWidth="1"/>
    <col min="16" max="16" width="13" style="38" bestFit="1" customWidth="1"/>
    <col min="17" max="17" width="4.44140625" style="38" bestFit="1" customWidth="1"/>
    <col min="18" max="18" width="5.109375" style="38" bestFit="1" customWidth="1"/>
    <col min="19" max="20" width="8.109375" style="38" bestFit="1" customWidth="1"/>
    <col min="21" max="21" width="2.44140625" style="38" customWidth="1"/>
    <col min="22" max="22" width="38.44140625" style="38" bestFit="1" customWidth="1"/>
    <col min="23" max="23" width="2.88671875" style="38" customWidth="1"/>
    <col min="24" max="28" width="11" style="38" customWidth="1"/>
    <col min="29" max="16384" width="9" style="38"/>
  </cols>
  <sheetData>
    <row r="1" spans="1:28" ht="43.2">
      <c r="A1" s="324" t="s">
        <v>1303</v>
      </c>
      <c r="B1" s="325" t="s">
        <v>1304</v>
      </c>
      <c r="C1" s="37"/>
      <c r="D1" s="326" t="s">
        <v>2868</v>
      </c>
      <c r="E1" s="326" t="s">
        <v>2862</v>
      </c>
      <c r="F1" s="326" t="s">
        <v>2867</v>
      </c>
      <c r="G1" s="326" t="s">
        <v>2826</v>
      </c>
      <c r="H1" s="40"/>
      <c r="I1" s="326" t="s">
        <v>1305</v>
      </c>
      <c r="J1" s="326" t="s">
        <v>2854</v>
      </c>
      <c r="K1" s="40"/>
      <c r="L1" s="326" t="s">
        <v>2839</v>
      </c>
      <c r="M1" s="326" t="s">
        <v>2860</v>
      </c>
      <c r="N1" s="326" t="s">
        <v>1225</v>
      </c>
      <c r="O1" s="40"/>
      <c r="P1" s="326" t="s">
        <v>1227</v>
      </c>
      <c r="Q1" s="326" t="s">
        <v>1306</v>
      </c>
      <c r="R1" s="326" t="s">
        <v>1307</v>
      </c>
      <c r="S1" s="327" t="s">
        <v>1308</v>
      </c>
      <c r="T1" s="327" t="s">
        <v>1309</v>
      </c>
      <c r="U1" s="40"/>
      <c r="V1" s="327" t="s">
        <v>3013</v>
      </c>
      <c r="W1" s="40"/>
      <c r="X1" s="566" t="s">
        <v>3624</v>
      </c>
      <c r="Y1" s="566" t="s">
        <v>3625</v>
      </c>
      <c r="Z1" s="566" t="s">
        <v>3626</v>
      </c>
      <c r="AA1" s="566" t="s">
        <v>3627</v>
      </c>
      <c r="AB1" s="566" t="s">
        <v>3832</v>
      </c>
    </row>
    <row r="2" spans="1:28">
      <c r="A2" s="543" t="s">
        <v>3518</v>
      </c>
      <c r="B2" s="544">
        <v>6</v>
      </c>
      <c r="C2" s="41"/>
      <c r="D2" s="39" t="s">
        <v>1231</v>
      </c>
      <c r="E2" s="39" t="s">
        <v>1232</v>
      </c>
      <c r="F2" s="39">
        <v>1</v>
      </c>
      <c r="G2" s="39" t="s">
        <v>1228</v>
      </c>
      <c r="H2" s="40"/>
      <c r="I2" s="307" t="s">
        <v>2827</v>
      </c>
      <c r="J2" s="39" t="s">
        <v>1228</v>
      </c>
      <c r="K2" s="40"/>
      <c r="L2" s="308" t="s">
        <v>1809</v>
      </c>
      <c r="M2" s="309" t="s">
        <v>1250</v>
      </c>
      <c r="N2" s="309">
        <v>0</v>
      </c>
      <c r="O2" s="40"/>
      <c r="P2" s="39">
        <v>0</v>
      </c>
      <c r="Q2" s="39">
        <v>0.48</v>
      </c>
      <c r="R2" s="39">
        <v>5.5E-2</v>
      </c>
      <c r="S2" s="39">
        <v>5.5E-2</v>
      </c>
      <c r="T2" s="39">
        <v>5.5E-2</v>
      </c>
      <c r="U2" s="40"/>
      <c r="V2" s="39" t="s">
        <v>3234</v>
      </c>
      <c r="W2" s="43"/>
      <c r="X2" s="567" t="s">
        <v>3616</v>
      </c>
      <c r="Y2" s="568" t="s">
        <v>3628</v>
      </c>
      <c r="Z2" s="568" t="s">
        <v>3629</v>
      </c>
      <c r="AA2" s="568" t="s">
        <v>3630</v>
      </c>
      <c r="AB2" s="568" t="s">
        <v>3661</v>
      </c>
    </row>
    <row r="3" spans="1:28">
      <c r="A3" s="543" t="s">
        <v>3519</v>
      </c>
      <c r="B3" s="544">
        <v>6</v>
      </c>
      <c r="C3" s="41"/>
      <c r="D3" s="39" t="s">
        <v>1236</v>
      </c>
      <c r="E3" s="39" t="s">
        <v>1232</v>
      </c>
      <c r="F3" s="39">
        <v>2</v>
      </c>
      <c r="G3" s="39" t="s">
        <v>1229</v>
      </c>
      <c r="H3" s="40"/>
      <c r="I3" s="307" t="s">
        <v>2828</v>
      </c>
      <c r="J3" s="39" t="s">
        <v>1315</v>
      </c>
      <c r="K3" s="40"/>
      <c r="L3" s="308" t="s">
        <v>1247</v>
      </c>
      <c r="M3" s="309" t="s">
        <v>1248</v>
      </c>
      <c r="N3" s="309">
        <v>0</v>
      </c>
      <c r="O3" s="40"/>
      <c r="P3" s="39">
        <v>1</v>
      </c>
      <c r="Q3" s="39">
        <v>0.48</v>
      </c>
      <c r="R3" s="39">
        <v>5.5E-2</v>
      </c>
      <c r="S3" s="39">
        <v>0.08</v>
      </c>
      <c r="T3" s="39">
        <v>5.1999999999999998E-2</v>
      </c>
      <c r="U3" s="40"/>
      <c r="V3" s="564" t="s">
        <v>3834</v>
      </c>
      <c r="W3" s="43"/>
      <c r="X3" s="567" t="s">
        <v>3631</v>
      </c>
      <c r="Y3" s="568" t="s">
        <v>3632</v>
      </c>
      <c r="Z3" s="568" t="s">
        <v>3633</v>
      </c>
      <c r="AA3" s="568" t="s">
        <v>3634</v>
      </c>
      <c r="AB3" s="568" t="s">
        <v>3675</v>
      </c>
    </row>
    <row r="4" spans="1:28">
      <c r="A4" s="543" t="s">
        <v>3520</v>
      </c>
      <c r="B4" s="544">
        <v>5</v>
      </c>
      <c r="C4" s="41"/>
      <c r="D4" s="39" t="s">
        <v>1238</v>
      </c>
      <c r="E4" s="39" t="s">
        <v>1232</v>
      </c>
      <c r="F4" s="39">
        <v>3</v>
      </c>
      <c r="G4" s="39" t="s">
        <v>1310</v>
      </c>
      <c r="H4" s="40"/>
      <c r="I4" s="307" t="s">
        <v>2829</v>
      </c>
      <c r="J4" s="39" t="s">
        <v>1235</v>
      </c>
      <c r="K4" s="40"/>
      <c r="L4" s="309" t="s">
        <v>1317</v>
      </c>
      <c r="M4" s="309" t="s">
        <v>1316</v>
      </c>
      <c r="N4" s="309">
        <v>2.3199999999999998</v>
      </c>
      <c r="O4" s="40"/>
      <c r="P4" s="39">
        <v>2</v>
      </c>
      <c r="Q4" s="39">
        <v>0.63</v>
      </c>
      <c r="R4" s="39">
        <v>0.06</v>
      </c>
      <c r="S4" s="39">
        <v>0.09</v>
      </c>
      <c r="T4" s="39">
        <v>0.06</v>
      </c>
      <c r="U4" s="40"/>
      <c r="V4" s="564" t="s">
        <v>3835</v>
      </c>
      <c r="W4" s="43"/>
      <c r="X4" s="567" t="s">
        <v>3635</v>
      </c>
      <c r="Y4" s="568" t="s">
        <v>3636</v>
      </c>
      <c r="Z4" s="568" t="s">
        <v>3637</v>
      </c>
      <c r="AA4" s="568" t="s">
        <v>3638</v>
      </c>
    </row>
    <row r="5" spans="1:28">
      <c r="A5" s="543" t="s">
        <v>3521</v>
      </c>
      <c r="B5" s="544">
        <v>5</v>
      </c>
      <c r="C5" s="41"/>
      <c r="D5" s="39" t="s">
        <v>1240</v>
      </c>
      <c r="E5" s="39" t="s">
        <v>1232</v>
      </c>
      <c r="F5" s="39">
        <v>4</v>
      </c>
      <c r="G5" s="39" t="s">
        <v>1310</v>
      </c>
      <c r="H5" s="40"/>
      <c r="I5" s="307" t="s">
        <v>2830</v>
      </c>
      <c r="J5" s="39" t="s">
        <v>1229</v>
      </c>
      <c r="K5" s="40"/>
      <c r="L5" s="308" t="s">
        <v>1810</v>
      </c>
      <c r="M5" s="310" t="s">
        <v>2840</v>
      </c>
      <c r="N5" s="309">
        <v>1.71</v>
      </c>
      <c r="O5" s="40"/>
      <c r="P5" s="39">
        <v>3</v>
      </c>
      <c r="Q5" s="39">
        <v>0.63</v>
      </c>
      <c r="R5" s="39">
        <v>0.06</v>
      </c>
      <c r="S5" s="39">
        <v>0.09</v>
      </c>
      <c r="T5" s="39">
        <v>0.06</v>
      </c>
      <c r="U5" s="40"/>
      <c r="V5" s="565" t="s">
        <v>3836</v>
      </c>
      <c r="W5" s="43"/>
      <c r="X5" s="567" t="s">
        <v>3639</v>
      </c>
      <c r="Y5" s="568" t="s">
        <v>3640</v>
      </c>
      <c r="Z5" s="568" t="s">
        <v>3641</v>
      </c>
      <c r="AA5" s="568" t="s">
        <v>3642</v>
      </c>
    </row>
    <row r="6" spans="1:28">
      <c r="A6" s="545" t="s">
        <v>3522</v>
      </c>
      <c r="B6" s="544">
        <v>4</v>
      </c>
      <c r="C6" s="41"/>
      <c r="D6" s="39" t="s">
        <v>1237</v>
      </c>
      <c r="E6" s="39" t="s">
        <v>1241</v>
      </c>
      <c r="F6" s="39">
        <v>5</v>
      </c>
      <c r="G6" s="39" t="s">
        <v>1235</v>
      </c>
      <c r="H6" s="40"/>
      <c r="I6" s="307" t="s">
        <v>2831</v>
      </c>
      <c r="J6" s="39" t="s">
        <v>1235</v>
      </c>
      <c r="K6" s="40"/>
      <c r="L6" s="308" t="s">
        <v>1807</v>
      </c>
      <c r="M6" s="309" t="s">
        <v>1316</v>
      </c>
      <c r="N6" s="309">
        <v>2.3199999999999998</v>
      </c>
      <c r="O6" s="40"/>
      <c r="P6" s="39">
        <v>4</v>
      </c>
      <c r="Q6" s="39">
        <v>0.35</v>
      </c>
      <c r="R6" s="39">
        <v>2.3E-2</v>
      </c>
      <c r="S6" s="39">
        <v>2.3E-2</v>
      </c>
      <c r="T6" s="39">
        <v>1.7000000000000001E-2</v>
      </c>
      <c r="U6" s="40"/>
      <c r="V6" s="565" t="s">
        <v>3837</v>
      </c>
      <c r="W6" s="43"/>
      <c r="X6" s="567" t="s">
        <v>3643</v>
      </c>
      <c r="Y6" s="568" t="s">
        <v>3644</v>
      </c>
      <c r="Z6" s="568" t="s">
        <v>3645</v>
      </c>
      <c r="AA6" s="568" t="s">
        <v>3646</v>
      </c>
    </row>
    <row r="7" spans="1:28">
      <c r="A7" s="543" t="s">
        <v>3523</v>
      </c>
      <c r="B7" s="544">
        <v>3</v>
      </c>
      <c r="C7" s="41"/>
      <c r="D7" s="39" t="s">
        <v>1243</v>
      </c>
      <c r="E7" s="39" t="s">
        <v>1234</v>
      </c>
      <c r="F7" s="39">
        <v>6</v>
      </c>
      <c r="G7" s="39" t="s">
        <v>1235</v>
      </c>
      <c r="H7" s="40"/>
      <c r="I7" s="307" t="s">
        <v>2832</v>
      </c>
      <c r="J7" s="39" t="s">
        <v>1229</v>
      </c>
      <c r="K7" s="40"/>
      <c r="L7" s="308" t="s">
        <v>1808</v>
      </c>
      <c r="M7" s="309" t="s">
        <v>1244</v>
      </c>
      <c r="N7" s="309">
        <v>2.58</v>
      </c>
      <c r="O7" s="40"/>
      <c r="P7" s="40"/>
      <c r="Q7" s="40"/>
      <c r="R7" s="40"/>
      <c r="S7" s="40"/>
      <c r="T7" s="40"/>
      <c r="U7" s="40"/>
      <c r="V7" s="40"/>
      <c r="W7" s="43"/>
      <c r="X7" s="567" t="s">
        <v>3647</v>
      </c>
      <c r="Y7" s="568" t="s">
        <v>3648</v>
      </c>
      <c r="Z7" s="568" t="s">
        <v>3649</v>
      </c>
      <c r="AA7" s="568" t="s">
        <v>3650</v>
      </c>
    </row>
    <row r="8" spans="1:28">
      <c r="A8" s="543" t="s">
        <v>3524</v>
      </c>
      <c r="B8" s="544">
        <v>2</v>
      </c>
      <c r="C8" s="41"/>
      <c r="D8" s="39" t="s">
        <v>1239</v>
      </c>
      <c r="E8" s="39" t="s">
        <v>1234</v>
      </c>
      <c r="F8" s="39">
        <v>7</v>
      </c>
      <c r="G8" s="39" t="s">
        <v>1229</v>
      </c>
      <c r="H8" s="40"/>
      <c r="I8" s="307" t="s">
        <v>2833</v>
      </c>
      <c r="J8" s="39" t="s">
        <v>1235</v>
      </c>
      <c r="K8" s="40"/>
      <c r="L8" s="308" t="s">
        <v>1806</v>
      </c>
      <c r="M8" s="309" t="s">
        <v>1311</v>
      </c>
      <c r="N8" s="309">
        <v>2.23</v>
      </c>
      <c r="O8" s="40"/>
      <c r="P8" s="40"/>
      <c r="Q8" s="40"/>
      <c r="R8" s="40"/>
      <c r="S8" s="40"/>
      <c r="T8" s="40"/>
      <c r="U8" s="40"/>
      <c r="V8" s="40"/>
      <c r="W8" s="43"/>
      <c r="X8" s="567" t="s">
        <v>3651</v>
      </c>
      <c r="Y8" s="568" t="s">
        <v>3652</v>
      </c>
      <c r="Z8" s="569"/>
      <c r="AA8" s="568" t="s">
        <v>3653</v>
      </c>
    </row>
    <row r="9" spans="1:28">
      <c r="A9" s="543" t="s">
        <v>3525</v>
      </c>
      <c r="B9" s="544">
        <v>1</v>
      </c>
      <c r="C9" s="41"/>
      <c r="D9" s="39" t="s">
        <v>1242</v>
      </c>
      <c r="E9" s="39" t="s">
        <v>1249</v>
      </c>
      <c r="F9" s="39">
        <v>8</v>
      </c>
      <c r="G9" s="39" t="s">
        <v>1245</v>
      </c>
      <c r="H9" s="40"/>
      <c r="I9" s="307" t="s">
        <v>2834</v>
      </c>
      <c r="J9" s="39" t="s">
        <v>1230</v>
      </c>
      <c r="K9" s="40"/>
      <c r="L9" s="47" t="s">
        <v>1804</v>
      </c>
      <c r="M9" s="39" t="s">
        <v>1314</v>
      </c>
      <c r="N9" s="39">
        <v>1.71</v>
      </c>
      <c r="O9" s="40"/>
      <c r="P9" s="40"/>
      <c r="Q9" s="40"/>
      <c r="R9" s="40"/>
      <c r="S9" s="40"/>
      <c r="T9" s="40"/>
      <c r="U9" s="40"/>
      <c r="V9" s="40"/>
      <c r="W9" s="43"/>
      <c r="X9" s="567" t="s">
        <v>3654</v>
      </c>
      <c r="Y9" s="568" t="s">
        <v>3655</v>
      </c>
      <c r="Z9" s="569"/>
      <c r="AA9" s="568" t="s">
        <v>3656</v>
      </c>
    </row>
    <row r="10" spans="1:28">
      <c r="A10" s="543" t="s">
        <v>3526</v>
      </c>
      <c r="B10" s="544">
        <v>0</v>
      </c>
      <c r="D10" s="39" t="s">
        <v>1246</v>
      </c>
      <c r="E10" s="39" t="s">
        <v>1249</v>
      </c>
      <c r="F10" s="39">
        <v>9</v>
      </c>
      <c r="G10" s="39" t="s">
        <v>1245</v>
      </c>
      <c r="H10" s="40"/>
      <c r="I10" s="307" t="s">
        <v>2835</v>
      </c>
      <c r="J10" s="39" t="s">
        <v>1245</v>
      </c>
      <c r="K10" s="40"/>
      <c r="L10" s="308" t="s">
        <v>1312</v>
      </c>
      <c r="M10" s="309" t="s">
        <v>1313</v>
      </c>
      <c r="N10" s="309">
        <v>2.3199999999999998</v>
      </c>
      <c r="O10" s="40"/>
      <c r="P10" s="40"/>
      <c r="Q10" s="40"/>
      <c r="R10" s="40"/>
      <c r="S10" s="40"/>
      <c r="T10" s="40"/>
      <c r="U10" s="40"/>
      <c r="V10" s="40"/>
      <c r="W10" s="43"/>
      <c r="X10" s="567" t="s">
        <v>3657</v>
      </c>
      <c r="Y10" s="568" t="s">
        <v>3658</v>
      </c>
      <c r="Z10" s="569"/>
      <c r="AA10" s="568" t="s">
        <v>3659</v>
      </c>
    </row>
    <row r="11" spans="1:28">
      <c r="D11" s="40"/>
      <c r="E11" s="40"/>
      <c r="F11" s="40"/>
      <c r="G11" s="40"/>
      <c r="H11" s="40"/>
      <c r="I11" s="307" t="s">
        <v>2855</v>
      </c>
      <c r="J11" s="39" t="s">
        <v>1245</v>
      </c>
      <c r="K11" s="40"/>
      <c r="L11" s="308" t="s">
        <v>1233</v>
      </c>
      <c r="M11" s="309" t="s">
        <v>1234</v>
      </c>
      <c r="N11" s="309">
        <v>2.58</v>
      </c>
      <c r="O11" s="40"/>
      <c r="P11" s="40"/>
      <c r="Q11" s="40"/>
      <c r="R11" s="40"/>
      <c r="S11" s="40"/>
      <c r="T11" s="40"/>
      <c r="U11" s="40"/>
      <c r="V11" s="40"/>
      <c r="W11" s="43"/>
      <c r="X11" s="567" t="s">
        <v>3660</v>
      </c>
      <c r="Y11" s="572"/>
      <c r="Z11" s="569"/>
      <c r="AA11" s="569"/>
    </row>
    <row r="12" spans="1:28">
      <c r="D12" s="40"/>
      <c r="E12" s="40"/>
      <c r="F12" s="40"/>
      <c r="G12" s="40"/>
      <c r="H12" s="40"/>
      <c r="I12" s="40"/>
      <c r="J12" s="40"/>
      <c r="K12" s="40"/>
      <c r="L12" s="40"/>
      <c r="M12" s="40"/>
      <c r="N12" s="40"/>
      <c r="O12" s="40"/>
      <c r="P12" s="40"/>
      <c r="Q12" s="40"/>
      <c r="R12" s="40"/>
      <c r="S12" s="40"/>
      <c r="T12" s="40"/>
      <c r="U12" s="40"/>
      <c r="V12" s="40"/>
      <c r="W12" s="43"/>
      <c r="X12" s="567" t="s">
        <v>3662</v>
      </c>
      <c r="Y12" s="573"/>
      <c r="Z12" s="569"/>
      <c r="AA12" s="569"/>
    </row>
    <row r="13" spans="1:28">
      <c r="D13" s="40"/>
      <c r="E13" s="40"/>
      <c r="F13" s="40"/>
      <c r="G13" s="40"/>
      <c r="H13" s="40"/>
      <c r="I13" s="40"/>
      <c r="J13" s="40"/>
      <c r="K13" s="40"/>
      <c r="L13" s="40"/>
      <c r="M13" s="40"/>
      <c r="N13" s="40"/>
      <c r="O13" s="40"/>
      <c r="P13" s="40"/>
      <c r="Q13" s="40"/>
      <c r="R13" s="40"/>
      <c r="S13" s="40"/>
      <c r="T13" s="40"/>
      <c r="U13" s="40"/>
      <c r="V13" s="40"/>
      <c r="W13" s="43"/>
      <c r="X13" s="567" t="s">
        <v>3663</v>
      </c>
      <c r="Y13" s="569"/>
      <c r="Z13" s="569"/>
      <c r="AA13" s="569"/>
    </row>
    <row r="14" spans="1:28">
      <c r="D14" s="40"/>
      <c r="E14" s="40"/>
      <c r="F14" s="40"/>
      <c r="G14" s="40"/>
      <c r="H14" s="40"/>
      <c r="I14" s="40"/>
      <c r="J14" s="40"/>
      <c r="K14" s="40"/>
      <c r="L14" s="40"/>
      <c r="M14" s="40"/>
      <c r="N14" s="40"/>
      <c r="O14" s="40"/>
      <c r="P14" s="40"/>
      <c r="Q14" s="40"/>
      <c r="R14" s="40"/>
      <c r="S14" s="40"/>
      <c r="T14" s="40"/>
      <c r="U14" s="40"/>
      <c r="V14" s="40"/>
      <c r="W14" s="42"/>
      <c r="X14" s="567" t="s">
        <v>3664</v>
      </c>
      <c r="Y14" s="569"/>
      <c r="Z14" s="569"/>
      <c r="AA14" s="569"/>
    </row>
    <row r="15" spans="1:28">
      <c r="D15" s="40"/>
      <c r="E15" s="40"/>
      <c r="F15" s="40"/>
      <c r="G15" s="40"/>
      <c r="H15" s="40"/>
      <c r="I15" s="40"/>
      <c r="J15" s="40"/>
      <c r="K15" s="40"/>
      <c r="L15" s="40"/>
      <c r="M15" s="40"/>
      <c r="N15" s="40"/>
      <c r="O15" s="40"/>
      <c r="P15" s="40"/>
      <c r="Q15" s="40"/>
      <c r="R15" s="40"/>
      <c r="S15" s="40"/>
      <c r="T15" s="40"/>
      <c r="U15" s="40"/>
      <c r="V15" s="40"/>
      <c r="W15" s="42"/>
      <c r="X15" s="567" t="s">
        <v>3665</v>
      </c>
      <c r="Y15" s="569"/>
      <c r="Z15" s="569"/>
      <c r="AA15" s="569"/>
    </row>
    <row r="16" spans="1:28">
      <c r="D16" s="40"/>
      <c r="E16" s="40"/>
      <c r="F16" s="40"/>
      <c r="G16" s="40"/>
      <c r="H16" s="40"/>
      <c r="I16" s="40"/>
      <c r="J16" s="40"/>
      <c r="K16" s="45"/>
      <c r="L16" s="45"/>
      <c r="M16" s="45"/>
      <c r="N16" s="45"/>
      <c r="O16" s="45"/>
      <c r="P16" s="40"/>
      <c r="Q16" s="40"/>
      <c r="R16" s="40"/>
      <c r="S16" s="40"/>
      <c r="T16" s="40"/>
      <c r="U16" s="40"/>
      <c r="V16" s="40"/>
      <c r="W16" s="42"/>
      <c r="X16" s="567" t="s">
        <v>3666</v>
      </c>
      <c r="Y16" s="569"/>
      <c r="Z16" s="569"/>
      <c r="AA16" s="569"/>
    </row>
    <row r="17" spans="4:27">
      <c r="D17" s="40"/>
      <c r="E17" s="40"/>
      <c r="F17" s="40"/>
      <c r="G17" s="40"/>
      <c r="H17" s="40"/>
      <c r="I17" s="40"/>
      <c r="J17" s="40"/>
      <c r="K17" s="46"/>
      <c r="L17" s="46"/>
      <c r="M17" s="46"/>
      <c r="N17" s="46"/>
      <c r="O17" s="46"/>
      <c r="P17" s="40"/>
      <c r="Q17" s="40"/>
      <c r="R17" s="40"/>
      <c r="S17" s="40"/>
      <c r="T17" s="40"/>
      <c r="U17" s="40"/>
      <c r="V17" s="40"/>
      <c r="W17" s="42"/>
      <c r="X17" s="567" t="s">
        <v>3667</v>
      </c>
      <c r="Y17" s="569"/>
      <c r="Z17" s="569"/>
      <c r="AA17" s="569"/>
    </row>
    <row r="18" spans="4:27">
      <c r="D18" s="40"/>
      <c r="E18" s="40"/>
      <c r="F18" s="40"/>
      <c r="G18" s="40"/>
      <c r="H18" s="40"/>
      <c r="I18" s="40"/>
      <c r="J18" s="40"/>
      <c r="K18" s="46"/>
      <c r="L18" s="46"/>
      <c r="M18" s="46"/>
      <c r="N18" s="46"/>
      <c r="O18" s="46"/>
      <c r="P18" s="40"/>
      <c r="Q18" s="40"/>
      <c r="R18" s="40"/>
      <c r="S18" s="40"/>
      <c r="T18" s="40"/>
      <c r="U18" s="40"/>
      <c r="V18" s="40"/>
      <c r="W18" s="42"/>
      <c r="X18" s="567" t="s">
        <v>3668</v>
      </c>
      <c r="Y18" s="569"/>
      <c r="Z18" s="569"/>
      <c r="AA18" s="569"/>
    </row>
    <row r="19" spans="4:27">
      <c r="D19" s="40"/>
      <c r="E19" s="40"/>
      <c r="F19" s="40"/>
      <c r="G19" s="40"/>
      <c r="H19" s="40"/>
      <c r="I19" s="40"/>
      <c r="J19" s="40"/>
      <c r="K19" s="46"/>
      <c r="L19" s="46"/>
      <c r="M19" s="46"/>
      <c r="N19" s="46"/>
      <c r="O19" s="46"/>
      <c r="P19" s="40"/>
      <c r="Q19" s="40"/>
      <c r="R19" s="40"/>
      <c r="S19" s="40"/>
      <c r="T19" s="40"/>
      <c r="U19" s="40"/>
      <c r="V19" s="40"/>
      <c r="W19" s="42"/>
      <c r="X19" s="567" t="s">
        <v>3669</v>
      </c>
      <c r="Y19" s="569"/>
      <c r="Z19" s="569"/>
      <c r="AA19" s="569"/>
    </row>
    <row r="20" spans="4:27">
      <c r="D20" s="40"/>
      <c r="E20" s="40"/>
      <c r="F20" s="40"/>
      <c r="G20" s="40"/>
      <c r="H20" s="40"/>
      <c r="I20" s="40"/>
      <c r="J20" s="40"/>
      <c r="K20" s="46"/>
      <c r="L20" s="46"/>
      <c r="M20" s="46"/>
      <c r="N20" s="46"/>
      <c r="O20" s="46"/>
      <c r="P20" s="40"/>
      <c r="Q20" s="40"/>
      <c r="R20" s="40"/>
      <c r="S20" s="40"/>
      <c r="T20" s="40"/>
      <c r="U20" s="40"/>
      <c r="V20" s="40"/>
      <c r="W20" s="42"/>
      <c r="X20" s="567" t="s">
        <v>3670</v>
      </c>
      <c r="Y20" s="569"/>
      <c r="Z20" s="569"/>
      <c r="AA20" s="569"/>
    </row>
    <row r="21" spans="4:27">
      <c r="D21" s="40"/>
      <c r="E21" s="40"/>
      <c r="F21" s="40"/>
      <c r="G21" s="40"/>
      <c r="H21" s="40"/>
      <c r="I21" s="40"/>
      <c r="J21" s="40"/>
      <c r="K21" s="46"/>
      <c r="L21" s="46"/>
      <c r="M21" s="46"/>
      <c r="N21" s="46"/>
      <c r="O21" s="46"/>
      <c r="P21" s="40"/>
      <c r="Q21" s="40"/>
      <c r="R21" s="40"/>
      <c r="S21" s="40"/>
      <c r="T21" s="40"/>
      <c r="U21" s="40"/>
      <c r="V21" s="40"/>
      <c r="W21" s="42"/>
      <c r="X21" s="567" t="s">
        <v>3671</v>
      </c>
      <c r="Y21" s="569"/>
      <c r="Z21" s="569"/>
      <c r="AA21" s="569"/>
    </row>
    <row r="22" spans="4:27">
      <c r="D22" s="40"/>
      <c r="E22" s="40"/>
      <c r="F22" s="40"/>
      <c r="G22" s="40"/>
      <c r="H22" s="40"/>
      <c r="I22" s="40"/>
      <c r="J22" s="40"/>
      <c r="K22" s="46"/>
      <c r="L22" s="46"/>
      <c r="M22" s="46"/>
      <c r="N22" s="46"/>
      <c r="O22" s="46"/>
      <c r="P22" s="40"/>
      <c r="Q22" s="40"/>
      <c r="R22" s="40"/>
      <c r="S22" s="40"/>
      <c r="T22" s="40"/>
      <c r="U22" s="40"/>
      <c r="V22" s="40"/>
      <c r="W22" s="42"/>
      <c r="X22" s="567" t="s">
        <v>3672</v>
      </c>
      <c r="Y22" s="569"/>
      <c r="Z22" s="569"/>
      <c r="AA22" s="569"/>
    </row>
    <row r="23" spans="4:27">
      <c r="D23" s="40"/>
      <c r="E23" s="40"/>
      <c r="F23" s="40"/>
      <c r="G23" s="40"/>
      <c r="H23" s="40"/>
      <c r="I23" s="40"/>
      <c r="J23" s="40"/>
      <c r="K23" s="46"/>
      <c r="L23" s="46"/>
      <c r="M23" s="46"/>
      <c r="N23" s="46"/>
      <c r="O23" s="46"/>
      <c r="P23" s="40"/>
      <c r="Q23" s="40"/>
      <c r="R23" s="40"/>
      <c r="S23" s="40"/>
      <c r="T23" s="40"/>
      <c r="U23" s="40"/>
      <c r="V23" s="40"/>
      <c r="W23" s="42"/>
      <c r="X23" s="570" t="s">
        <v>3673</v>
      </c>
      <c r="Y23" s="569"/>
      <c r="Z23" s="569"/>
      <c r="AA23" s="569"/>
    </row>
    <row r="24" spans="4:27">
      <c r="D24" s="42"/>
      <c r="E24" s="42"/>
      <c r="F24" s="42"/>
      <c r="G24" s="42"/>
      <c r="H24" s="42"/>
      <c r="I24" s="42"/>
      <c r="J24" s="42"/>
      <c r="K24" s="42"/>
      <c r="L24" s="42"/>
      <c r="M24" s="42"/>
      <c r="N24" s="42"/>
      <c r="O24" s="42"/>
      <c r="P24" s="42"/>
      <c r="Q24" s="42"/>
      <c r="R24" s="42"/>
      <c r="S24" s="42"/>
      <c r="T24" s="42"/>
      <c r="U24" s="42"/>
      <c r="V24" s="42"/>
      <c r="W24" s="42"/>
    </row>
    <row r="25" spans="4:27">
      <c r="D25" s="42"/>
      <c r="E25" s="42"/>
      <c r="F25" s="42"/>
      <c r="G25" s="42"/>
      <c r="H25" s="42"/>
      <c r="I25" s="42"/>
      <c r="J25" s="42"/>
      <c r="K25" s="42"/>
      <c r="L25" s="42"/>
      <c r="M25" s="42"/>
      <c r="N25" s="42"/>
      <c r="O25" s="42"/>
      <c r="P25" s="42"/>
      <c r="Q25" s="42"/>
      <c r="R25" s="42"/>
      <c r="S25" s="42"/>
      <c r="T25" s="42"/>
      <c r="U25" s="42"/>
      <c r="V25" s="42"/>
      <c r="W25" s="42"/>
    </row>
    <row r="26" spans="4:27">
      <c r="D26" s="42"/>
      <c r="E26" s="42"/>
      <c r="F26" s="42"/>
      <c r="G26" s="42"/>
      <c r="H26" s="42"/>
      <c r="I26" s="42"/>
      <c r="J26" s="42"/>
      <c r="K26" s="42"/>
      <c r="L26" s="42"/>
      <c r="M26" s="42"/>
      <c r="N26" s="42"/>
      <c r="O26" s="42"/>
      <c r="P26" s="42"/>
      <c r="Q26" s="42"/>
      <c r="R26" s="42"/>
      <c r="S26" s="42"/>
      <c r="T26" s="42"/>
      <c r="U26" s="42"/>
      <c r="V26" s="42"/>
      <c r="W26" s="42"/>
    </row>
    <row r="27" spans="4:27">
      <c r="D27" s="42"/>
      <c r="E27" s="42"/>
      <c r="F27" s="42"/>
      <c r="G27" s="42"/>
      <c r="H27" s="42"/>
      <c r="I27" s="42"/>
      <c r="J27" s="42"/>
      <c r="K27" s="42"/>
      <c r="L27" s="42"/>
      <c r="M27" s="42"/>
      <c r="N27" s="42"/>
      <c r="O27" s="42"/>
      <c r="P27" s="42"/>
      <c r="Q27" s="42"/>
      <c r="R27" s="42"/>
      <c r="S27" s="42"/>
      <c r="T27" s="42"/>
      <c r="U27" s="42"/>
      <c r="V27" s="42"/>
      <c r="W27" s="42"/>
    </row>
    <row r="28" spans="4:27">
      <c r="D28" s="42"/>
      <c r="E28" s="42"/>
      <c r="F28" s="42"/>
      <c r="G28" s="42"/>
      <c r="H28" s="42"/>
      <c r="I28" s="42"/>
      <c r="J28" s="42"/>
      <c r="K28" s="42"/>
      <c r="L28" s="42"/>
      <c r="M28" s="42"/>
      <c r="N28" s="42"/>
      <c r="O28" s="42"/>
      <c r="P28" s="42"/>
      <c r="Q28" s="42"/>
      <c r="R28" s="42"/>
      <c r="S28" s="42"/>
      <c r="T28" s="42"/>
      <c r="U28" s="42"/>
      <c r="V28" s="42"/>
      <c r="W28" s="42"/>
    </row>
    <row r="29" spans="4:27">
      <c r="D29" s="42"/>
      <c r="E29" s="42"/>
      <c r="F29" s="42"/>
      <c r="G29" s="42"/>
      <c r="H29" s="42"/>
      <c r="I29" s="42"/>
      <c r="J29" s="42"/>
      <c r="K29" s="42"/>
      <c r="L29" s="42"/>
      <c r="M29" s="42"/>
      <c r="N29" s="42"/>
      <c r="O29" s="42"/>
      <c r="P29" s="42"/>
      <c r="Q29" s="42"/>
      <c r="R29" s="42"/>
      <c r="S29" s="42"/>
      <c r="T29" s="42"/>
      <c r="U29" s="42"/>
      <c r="V29" s="42"/>
      <c r="W29" s="42"/>
    </row>
    <row r="30" spans="4:27">
      <c r="D30" s="42"/>
      <c r="E30" s="42"/>
      <c r="F30" s="42"/>
      <c r="G30" s="42"/>
      <c r="H30" s="42"/>
      <c r="I30" s="42"/>
      <c r="J30" s="42"/>
      <c r="K30" s="42"/>
      <c r="L30" s="42"/>
      <c r="M30" s="42"/>
      <c r="N30" s="42"/>
      <c r="O30" s="42"/>
      <c r="P30" s="42"/>
      <c r="Q30" s="42"/>
      <c r="R30" s="42"/>
      <c r="S30" s="42"/>
      <c r="T30" s="42"/>
      <c r="U30" s="42"/>
      <c r="V30" s="42"/>
      <c r="W30" s="42"/>
    </row>
    <row r="31" spans="4:27">
      <c r="D31" s="42"/>
      <c r="E31" s="42"/>
      <c r="F31" s="42"/>
      <c r="G31" s="42"/>
      <c r="H31" s="42"/>
      <c r="I31" s="42"/>
      <c r="J31" s="42"/>
      <c r="K31" s="42"/>
      <c r="L31" s="42"/>
      <c r="M31" s="42"/>
      <c r="N31" s="42"/>
      <c r="O31" s="42"/>
      <c r="P31" s="42"/>
      <c r="Q31" s="42"/>
      <c r="R31" s="42"/>
      <c r="S31" s="42"/>
      <c r="T31" s="42"/>
      <c r="U31" s="42"/>
      <c r="V31" s="42"/>
      <c r="W31" s="42"/>
    </row>
    <row r="32" spans="4:27">
      <c r="D32" s="42"/>
      <c r="E32" s="42"/>
      <c r="F32" s="42"/>
      <c r="G32" s="42"/>
      <c r="H32" s="42"/>
      <c r="I32" s="42"/>
      <c r="J32" s="42"/>
      <c r="K32" s="42"/>
      <c r="L32" s="42"/>
      <c r="M32" s="42"/>
      <c r="N32" s="42"/>
      <c r="O32" s="42"/>
      <c r="P32" s="42"/>
      <c r="Q32" s="42"/>
      <c r="R32" s="42"/>
      <c r="S32" s="42"/>
      <c r="T32" s="42"/>
      <c r="U32" s="42"/>
      <c r="V32" s="42"/>
      <c r="W32" s="42"/>
    </row>
    <row r="33" spans="4:23">
      <c r="D33" s="42"/>
      <c r="E33" s="42"/>
      <c r="F33" s="42"/>
      <c r="G33" s="42"/>
      <c r="H33" s="42"/>
      <c r="I33" s="42"/>
      <c r="J33" s="42"/>
      <c r="K33" s="42"/>
      <c r="L33" s="42"/>
      <c r="M33" s="42"/>
      <c r="N33" s="42"/>
      <c r="O33" s="42"/>
      <c r="P33" s="42"/>
      <c r="Q33" s="42"/>
      <c r="R33" s="42"/>
      <c r="S33" s="42"/>
      <c r="T33" s="42"/>
      <c r="U33" s="42"/>
      <c r="V33" s="42"/>
      <c r="W33" s="42"/>
    </row>
    <row r="34" spans="4:23">
      <c r="D34" s="42"/>
      <c r="E34" s="42"/>
      <c r="F34" s="42"/>
      <c r="G34" s="42"/>
      <c r="H34" s="42"/>
      <c r="I34" s="42"/>
      <c r="J34" s="42"/>
      <c r="K34" s="42"/>
      <c r="L34" s="42"/>
      <c r="M34" s="42"/>
      <c r="N34" s="42"/>
      <c r="O34" s="42"/>
      <c r="P34" s="42"/>
      <c r="Q34" s="42"/>
      <c r="R34" s="42"/>
      <c r="S34" s="42"/>
      <c r="T34" s="42"/>
      <c r="U34" s="42"/>
      <c r="V34" s="42"/>
      <c r="W34" s="42"/>
    </row>
    <row r="35" spans="4:23">
      <c r="D35" s="42"/>
      <c r="E35" s="42"/>
      <c r="F35" s="42"/>
      <c r="G35" s="42"/>
      <c r="H35" s="42"/>
      <c r="I35" s="42"/>
      <c r="J35" s="42"/>
      <c r="K35" s="42"/>
      <c r="L35" s="42"/>
      <c r="M35" s="42"/>
      <c r="N35" s="42"/>
      <c r="O35" s="42"/>
      <c r="P35" s="42"/>
      <c r="Q35" s="42"/>
      <c r="R35" s="42"/>
      <c r="S35" s="42"/>
      <c r="T35" s="42"/>
      <c r="U35" s="42"/>
      <c r="V35" s="42"/>
      <c r="W35" s="42"/>
    </row>
    <row r="36" spans="4:23">
      <c r="D36" s="42"/>
      <c r="E36" s="42"/>
      <c r="F36" s="42"/>
      <c r="G36" s="42"/>
      <c r="H36" s="42"/>
      <c r="I36" s="42"/>
      <c r="J36" s="42"/>
      <c r="K36" s="42"/>
      <c r="L36" s="42"/>
      <c r="M36" s="42"/>
      <c r="N36" s="42"/>
      <c r="O36" s="42"/>
      <c r="P36" s="42"/>
      <c r="Q36" s="42"/>
      <c r="R36" s="42"/>
      <c r="S36" s="42"/>
      <c r="T36" s="42"/>
      <c r="U36" s="42"/>
      <c r="V36" s="42"/>
      <c r="W36" s="42"/>
    </row>
    <row r="37" spans="4:23">
      <c r="D37" s="42"/>
      <c r="E37" s="42"/>
      <c r="F37" s="42"/>
      <c r="G37" s="42"/>
      <c r="H37" s="42"/>
      <c r="I37" s="42"/>
      <c r="J37" s="42"/>
      <c r="K37" s="42"/>
      <c r="L37" s="42"/>
      <c r="M37" s="42"/>
      <c r="N37" s="42"/>
      <c r="O37" s="42"/>
      <c r="P37" s="42"/>
      <c r="Q37" s="42"/>
      <c r="R37" s="42"/>
      <c r="S37" s="42"/>
      <c r="T37" s="42"/>
      <c r="U37" s="42"/>
      <c r="V37" s="42"/>
      <c r="W37" s="42"/>
    </row>
    <row r="38" spans="4:23">
      <c r="D38" s="42"/>
      <c r="E38" s="42"/>
      <c r="F38" s="42"/>
      <c r="G38" s="42"/>
      <c r="H38" s="42"/>
      <c r="I38" s="42"/>
      <c r="J38" s="42"/>
      <c r="K38" s="42"/>
      <c r="L38" s="42"/>
      <c r="M38" s="42"/>
      <c r="N38" s="42"/>
      <c r="O38" s="42"/>
      <c r="P38" s="42"/>
      <c r="Q38" s="42"/>
      <c r="R38" s="42"/>
      <c r="S38" s="42"/>
      <c r="T38" s="42"/>
      <c r="U38" s="42"/>
      <c r="V38" s="42"/>
      <c r="W38" s="42"/>
    </row>
    <row r="39" spans="4:23">
      <c r="D39" s="42"/>
      <c r="E39" s="42"/>
      <c r="F39" s="42"/>
      <c r="G39" s="42"/>
      <c r="H39" s="42"/>
      <c r="I39" s="42"/>
      <c r="J39" s="42"/>
      <c r="K39" s="42"/>
      <c r="L39" s="42"/>
      <c r="M39" s="42"/>
      <c r="N39" s="42"/>
      <c r="O39" s="42"/>
      <c r="P39" s="42"/>
      <c r="Q39" s="42"/>
      <c r="R39" s="42"/>
      <c r="S39" s="42"/>
      <c r="T39" s="42"/>
      <c r="U39" s="42"/>
      <c r="V39" s="42"/>
      <c r="W39" s="42"/>
    </row>
    <row r="40" spans="4:23">
      <c r="D40" s="42"/>
      <c r="E40" s="42"/>
      <c r="F40" s="42"/>
      <c r="G40" s="42"/>
      <c r="H40" s="42"/>
      <c r="I40" s="42"/>
      <c r="J40" s="42"/>
      <c r="K40" s="42"/>
      <c r="L40" s="42"/>
      <c r="M40" s="42"/>
      <c r="N40" s="42"/>
      <c r="O40" s="42"/>
      <c r="P40" s="42"/>
      <c r="Q40" s="42"/>
      <c r="R40" s="42"/>
      <c r="S40" s="42"/>
      <c r="T40" s="42"/>
      <c r="U40" s="42"/>
      <c r="V40" s="42"/>
      <c r="W40" s="42"/>
    </row>
    <row r="41" spans="4:23">
      <c r="D41" s="42"/>
      <c r="E41" s="42"/>
      <c r="F41" s="42"/>
      <c r="G41" s="42"/>
      <c r="H41" s="42"/>
      <c r="I41" s="42"/>
      <c r="J41" s="42"/>
      <c r="K41" s="42"/>
      <c r="L41" s="42"/>
      <c r="M41" s="42"/>
      <c r="N41" s="42"/>
      <c r="O41" s="42"/>
      <c r="P41" s="42"/>
      <c r="Q41" s="42"/>
      <c r="R41" s="42"/>
      <c r="S41" s="42"/>
      <c r="T41" s="42"/>
      <c r="U41" s="42"/>
      <c r="V41" s="42"/>
      <c r="W41" s="42"/>
    </row>
    <row r="42" spans="4:23">
      <c r="D42" s="42"/>
      <c r="E42" s="42"/>
      <c r="F42" s="42"/>
      <c r="G42" s="42"/>
      <c r="H42" s="42"/>
      <c r="I42" s="42"/>
      <c r="J42" s="42"/>
      <c r="K42" s="42"/>
      <c r="L42" s="42"/>
      <c r="M42" s="42"/>
      <c r="N42" s="42"/>
      <c r="O42" s="42"/>
      <c r="P42" s="42"/>
      <c r="Q42" s="42"/>
      <c r="R42" s="42"/>
      <c r="S42" s="42"/>
      <c r="T42" s="42"/>
      <c r="U42" s="42"/>
      <c r="V42" s="42"/>
      <c r="W42" s="42"/>
    </row>
    <row r="43" spans="4:23">
      <c r="D43" s="42"/>
      <c r="E43" s="42"/>
      <c r="F43" s="42"/>
      <c r="G43" s="42"/>
      <c r="H43" s="42"/>
      <c r="I43" s="42"/>
      <c r="J43" s="42"/>
      <c r="K43" s="42"/>
      <c r="L43" s="42"/>
      <c r="M43" s="42"/>
      <c r="N43" s="42"/>
      <c r="O43" s="42"/>
      <c r="P43" s="42"/>
      <c r="Q43" s="42"/>
      <c r="R43" s="42"/>
      <c r="S43" s="42"/>
      <c r="T43" s="42"/>
      <c r="U43" s="42"/>
      <c r="V43" s="42"/>
      <c r="W43" s="42"/>
    </row>
    <row r="44" spans="4:23">
      <c r="D44" s="42"/>
      <c r="E44" s="42"/>
      <c r="F44" s="42"/>
      <c r="G44" s="42"/>
      <c r="H44" s="42"/>
      <c r="I44" s="42"/>
      <c r="J44" s="42"/>
      <c r="K44" s="42"/>
      <c r="L44" s="42"/>
      <c r="M44" s="42"/>
      <c r="N44" s="42"/>
      <c r="O44" s="42"/>
      <c r="P44" s="42"/>
      <c r="Q44" s="42"/>
      <c r="R44" s="42"/>
      <c r="S44" s="42"/>
      <c r="T44" s="42"/>
      <c r="U44" s="42"/>
      <c r="V44" s="42"/>
      <c r="W44" s="42"/>
    </row>
  </sheetData>
  <sheetProtection algorithmName="SHA-512" hashValue="ozsEUvoPI8foRPLXwC99CYykISgX+4tXoz78d00QXYwlaN9A6kyJJTWu94jVxBvrOSQIoTK7ZCfSh8lBr+j66w==" saltValue="7xL8P4PkwUifuZh+HCO/rg==" spinCount="100000" sheet="1" objects="1" scenarios="1"/>
  <phoneticPr fontId="9"/>
  <conditionalFormatting sqref="X2:AA23">
    <cfRule type="duplicateValues" dxfId="2" priority="2"/>
  </conditionalFormatting>
  <conditionalFormatting sqref="AB2:AB3">
    <cfRule type="duplicateValues" dxfId="1" priority="1"/>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
    <tabColor rgb="FFFFFF00"/>
  </sheetPr>
  <dimension ref="A1:C4"/>
  <sheetViews>
    <sheetView workbookViewId="0"/>
  </sheetViews>
  <sheetFormatPr defaultRowHeight="13.2"/>
  <cols>
    <col min="1" max="1" width="24.88671875" customWidth="1"/>
    <col min="2" max="2" width="17.88671875" bestFit="1" customWidth="1"/>
    <col min="3" max="3" width="12.44140625" customWidth="1"/>
  </cols>
  <sheetData>
    <row r="1" spans="1:3" ht="16.5" customHeight="1">
      <c r="A1" s="53" t="s">
        <v>1224</v>
      </c>
      <c r="B1" s="53" t="s">
        <v>1872</v>
      </c>
      <c r="C1" t="s">
        <v>1873</v>
      </c>
    </row>
    <row r="2" spans="1:3">
      <c r="A2" t="s">
        <v>1874</v>
      </c>
    </row>
    <row r="3" spans="1:3">
      <c r="A3" t="s">
        <v>1875</v>
      </c>
      <c r="B3" t="s">
        <v>1876</v>
      </c>
    </row>
    <row r="4" spans="1:3">
      <c r="A4" t="s">
        <v>1877</v>
      </c>
      <c r="B4" t="s">
        <v>1876</v>
      </c>
    </row>
  </sheetData>
  <sheetProtection password="C00F" sheet="1" objects="1" scenarios="1"/>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45"/>
  <sheetViews>
    <sheetView showGridLines="0" showZeros="0" view="pageBreakPreview" zoomScaleNormal="100" zoomScaleSheetLayoutView="100" workbookViewId="0"/>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29" max="32" width="2.44140625" customWidth="1"/>
    <col min="36" max="38" width="2.44140625" customWidth="1"/>
  </cols>
  <sheetData>
    <row r="1" spans="1:7" ht="15" customHeight="1">
      <c r="A1" s="108" t="s">
        <v>3138</v>
      </c>
    </row>
    <row r="2" spans="1:7" ht="15" customHeight="1">
      <c r="A2" s="115" t="s">
        <v>3139</v>
      </c>
      <c r="B2" s="115"/>
      <c r="C2" s="115"/>
      <c r="D2" s="115"/>
      <c r="E2" s="115"/>
      <c r="F2" s="449"/>
      <c r="G2" s="115"/>
    </row>
    <row r="3" spans="1:7" ht="19.95" customHeight="1">
      <c r="A3" s="625" t="s">
        <v>3140</v>
      </c>
      <c r="B3" s="626"/>
      <c r="C3" s="626"/>
      <c r="D3" s="626"/>
      <c r="E3" s="626"/>
      <c r="F3" s="626"/>
      <c r="G3" s="627"/>
    </row>
    <row r="4" spans="1:7" ht="19.95" customHeight="1">
      <c r="A4" s="628"/>
      <c r="B4" s="629"/>
      <c r="C4" s="629"/>
      <c r="D4" s="629"/>
      <c r="E4" s="629"/>
      <c r="F4" s="629"/>
      <c r="G4" s="630"/>
    </row>
    <row r="5" spans="1:7" ht="19.95" customHeight="1">
      <c r="A5" s="628"/>
      <c r="B5" s="629"/>
      <c r="C5" s="629"/>
      <c r="D5" s="629"/>
      <c r="E5" s="629"/>
      <c r="F5" s="629"/>
      <c r="G5" s="630"/>
    </row>
    <row r="6" spans="1:7" ht="15" customHeight="1">
      <c r="A6" s="112"/>
      <c r="G6" s="113"/>
    </row>
    <row r="7" spans="1:7" ht="15" customHeight="1">
      <c r="A7" s="112"/>
      <c r="B7" s="89" t="s">
        <v>1848</v>
      </c>
      <c r="G7" s="113"/>
    </row>
    <row r="8" spans="1:7" ht="30" customHeight="1">
      <c r="A8" s="112"/>
      <c r="C8" s="80" t="s">
        <v>1849</v>
      </c>
      <c r="D8" s="641">
        <f>提出書!C22</f>
        <v>0</v>
      </c>
      <c r="E8" s="642"/>
      <c r="F8" s="643"/>
      <c r="G8" s="77"/>
    </row>
    <row r="9" spans="1:7" ht="60" customHeight="1">
      <c r="A9" s="112"/>
      <c r="C9" s="79" t="s">
        <v>1850</v>
      </c>
      <c r="D9" s="647">
        <f>提出書!C23</f>
        <v>0</v>
      </c>
      <c r="E9" s="648"/>
      <c r="F9" s="649"/>
      <c r="G9" s="77"/>
    </row>
    <row r="10" spans="1:7" ht="30" customHeight="1">
      <c r="A10" s="112"/>
      <c r="C10" s="81" t="s">
        <v>1851</v>
      </c>
      <c r="D10" s="650"/>
      <c r="E10" s="651"/>
      <c r="F10" s="652"/>
      <c r="G10" s="77"/>
    </row>
    <row r="11" spans="1:7" ht="30" customHeight="1">
      <c r="A11" s="112"/>
      <c r="C11" s="81" t="s">
        <v>1852</v>
      </c>
      <c r="D11" s="653">
        <f>点検表２!F41</f>
        <v>0</v>
      </c>
      <c r="E11" s="654"/>
      <c r="F11" s="472" t="s">
        <v>3196</v>
      </c>
      <c r="G11" s="77"/>
    </row>
    <row r="12" spans="1:7" ht="30" customHeight="1">
      <c r="A12" s="112"/>
      <c r="C12" s="446" t="s">
        <v>2549</v>
      </c>
      <c r="D12" s="644"/>
      <c r="E12" s="645"/>
      <c r="F12" s="646"/>
      <c r="G12" s="77"/>
    </row>
    <row r="13" spans="1:7" ht="15" customHeight="1">
      <c r="A13" s="112"/>
      <c r="C13" s="631"/>
      <c r="D13" s="631"/>
      <c r="E13" s="118"/>
      <c r="G13" s="113"/>
    </row>
    <row r="14" spans="1:7" ht="15" customHeight="1">
      <c r="A14" s="112"/>
      <c r="B14" s="108" t="s">
        <v>1853</v>
      </c>
      <c r="G14" s="113"/>
    </row>
    <row r="15" spans="1:7" ht="19.95" customHeight="1">
      <c r="A15" s="112"/>
      <c r="C15" s="632"/>
      <c r="D15" s="633"/>
      <c r="E15" s="633"/>
      <c r="F15" s="634"/>
      <c r="G15" s="113"/>
    </row>
    <row r="16" spans="1:7" ht="19.95" customHeight="1">
      <c r="A16" s="112"/>
      <c r="C16" s="635"/>
      <c r="D16" s="636"/>
      <c r="E16" s="636"/>
      <c r="F16" s="637"/>
      <c r="G16" s="113"/>
    </row>
    <row r="17" spans="1:7" ht="19.95" customHeight="1">
      <c r="A17" s="112"/>
      <c r="C17" s="635"/>
      <c r="D17" s="636"/>
      <c r="E17" s="636"/>
      <c r="F17" s="637"/>
      <c r="G17" s="113"/>
    </row>
    <row r="18" spans="1:7" ht="19.95" customHeight="1">
      <c r="A18" s="112"/>
      <c r="C18" s="635"/>
      <c r="D18" s="636"/>
      <c r="E18" s="636"/>
      <c r="F18" s="637"/>
      <c r="G18" s="113"/>
    </row>
    <row r="19" spans="1:7" ht="19.95" customHeight="1">
      <c r="A19" s="112"/>
      <c r="C19" s="635"/>
      <c r="D19" s="636"/>
      <c r="E19" s="636"/>
      <c r="F19" s="637"/>
      <c r="G19" s="113"/>
    </row>
    <row r="20" spans="1:7" ht="19.95" customHeight="1">
      <c r="A20" s="112"/>
      <c r="C20" s="635"/>
      <c r="D20" s="636"/>
      <c r="E20" s="636"/>
      <c r="F20" s="637"/>
      <c r="G20" s="113"/>
    </row>
    <row r="21" spans="1:7" ht="19.95" customHeight="1">
      <c r="A21" s="112"/>
      <c r="C21" s="635"/>
      <c r="D21" s="636"/>
      <c r="E21" s="636"/>
      <c r="F21" s="637"/>
      <c r="G21" s="113"/>
    </row>
    <row r="22" spans="1:7" ht="19.95" customHeight="1">
      <c r="A22" s="112"/>
      <c r="C22" s="635"/>
      <c r="D22" s="636"/>
      <c r="E22" s="636"/>
      <c r="F22" s="637"/>
      <c r="G22" s="113"/>
    </row>
    <row r="23" spans="1:7" ht="19.95" customHeight="1">
      <c r="A23" s="112"/>
      <c r="C23" s="635"/>
      <c r="D23" s="636"/>
      <c r="E23" s="636"/>
      <c r="F23" s="637"/>
      <c r="G23" s="113"/>
    </row>
    <row r="24" spans="1:7" ht="19.95" customHeight="1">
      <c r="A24" s="112"/>
      <c r="C24" s="635"/>
      <c r="D24" s="636"/>
      <c r="E24" s="636"/>
      <c r="F24" s="637"/>
      <c r="G24" s="113"/>
    </row>
    <row r="25" spans="1:7" ht="19.95" customHeight="1">
      <c r="A25" s="112"/>
      <c r="C25" s="635"/>
      <c r="D25" s="636"/>
      <c r="E25" s="636"/>
      <c r="F25" s="637"/>
      <c r="G25" s="113"/>
    </row>
    <row r="26" spans="1:7" ht="19.95" customHeight="1">
      <c r="A26" s="112"/>
      <c r="C26" s="635"/>
      <c r="D26" s="636"/>
      <c r="E26" s="636"/>
      <c r="F26" s="637"/>
      <c r="G26" s="113"/>
    </row>
    <row r="27" spans="1:7" ht="19.95" customHeight="1">
      <c r="A27" s="112"/>
      <c r="C27" s="635"/>
      <c r="D27" s="636"/>
      <c r="E27" s="636"/>
      <c r="F27" s="637"/>
      <c r="G27" s="113"/>
    </row>
    <row r="28" spans="1:7" ht="19.95" customHeight="1">
      <c r="A28" s="112"/>
      <c r="C28" s="635"/>
      <c r="D28" s="636"/>
      <c r="E28" s="636"/>
      <c r="F28" s="637"/>
      <c r="G28" s="113"/>
    </row>
    <row r="29" spans="1:7" ht="19.95" customHeight="1">
      <c r="A29" s="112"/>
      <c r="C29" s="635"/>
      <c r="D29" s="636"/>
      <c r="E29" s="636"/>
      <c r="F29" s="637"/>
      <c r="G29" s="113"/>
    </row>
    <row r="30" spans="1:7" ht="19.95" customHeight="1">
      <c r="A30" s="112"/>
      <c r="C30" s="635"/>
      <c r="D30" s="636"/>
      <c r="E30" s="636"/>
      <c r="F30" s="637"/>
      <c r="G30" s="113"/>
    </row>
    <row r="31" spans="1:7" ht="19.95" customHeight="1">
      <c r="A31" s="112"/>
      <c r="C31" s="635"/>
      <c r="D31" s="636"/>
      <c r="E31" s="636"/>
      <c r="F31" s="637"/>
      <c r="G31" s="113"/>
    </row>
    <row r="32" spans="1:7" ht="19.95" customHeight="1">
      <c r="A32" s="112"/>
      <c r="C32" s="635"/>
      <c r="D32" s="636"/>
      <c r="E32" s="636"/>
      <c r="F32" s="637"/>
      <c r="G32" s="113"/>
    </row>
    <row r="33" spans="1:7" ht="19.95" customHeight="1">
      <c r="A33" s="112"/>
      <c r="C33" s="635"/>
      <c r="D33" s="636"/>
      <c r="E33" s="636"/>
      <c r="F33" s="637"/>
      <c r="G33" s="113"/>
    </row>
    <row r="34" spans="1:7" ht="19.95" customHeight="1">
      <c r="A34" s="112"/>
      <c r="C34" s="635"/>
      <c r="D34" s="636"/>
      <c r="E34" s="636"/>
      <c r="F34" s="637"/>
      <c r="G34" s="113"/>
    </row>
    <row r="35" spans="1:7" ht="19.95" customHeight="1">
      <c r="A35" s="112"/>
      <c r="C35" s="635"/>
      <c r="D35" s="636"/>
      <c r="E35" s="636"/>
      <c r="F35" s="637"/>
      <c r="G35" s="113"/>
    </row>
    <row r="36" spans="1:7" ht="19.95" customHeight="1">
      <c r="A36" s="112"/>
      <c r="C36" s="635"/>
      <c r="D36" s="636"/>
      <c r="E36" s="636"/>
      <c r="F36" s="637"/>
      <c r="G36" s="113"/>
    </row>
    <row r="37" spans="1:7" ht="19.95" customHeight="1">
      <c r="A37" s="112"/>
      <c r="C37" s="638"/>
      <c r="D37" s="639"/>
      <c r="E37" s="639"/>
      <c r="F37" s="640"/>
      <c r="G37" s="113"/>
    </row>
    <row r="38" spans="1:7" ht="15" customHeight="1">
      <c r="A38" s="114"/>
      <c r="B38" s="115"/>
      <c r="C38" s="121"/>
      <c r="D38" s="121"/>
      <c r="E38" s="121"/>
      <c r="F38" s="121"/>
      <c r="G38" s="117"/>
    </row>
    <row r="39" spans="1:7" ht="15" customHeight="1">
      <c r="A39" s="403" t="s">
        <v>1872</v>
      </c>
      <c r="B39" s="119"/>
      <c r="C39" s="403" t="s">
        <v>3069</v>
      </c>
      <c r="D39" s="122"/>
      <c r="E39" s="122"/>
      <c r="F39" s="122"/>
      <c r="G39" s="118"/>
    </row>
    <row r="40" spans="1:7" ht="15" customHeight="1">
      <c r="A40" s="118"/>
      <c r="B40" s="118"/>
      <c r="C40" s="118"/>
    </row>
    <row r="143" spans="5:5" ht="15" customHeight="1">
      <c r="E143" s="120"/>
    </row>
    <row r="144" spans="5:5" ht="15" customHeight="1">
      <c r="E144" s="120"/>
    </row>
    <row r="145" spans="5:5" ht="15" customHeight="1">
      <c r="E145" s="120"/>
    </row>
  </sheetData>
  <sheetProtection algorithmName="SHA-512" hashValue="SXzZwHM4Bv+CPWm4JsVq7SPpykRsu0ZhrQCjfHAWVYdKs2du5y7ZYFM1a1aysDcfHiKE/hs+Be9NPY4HI0D7Ng==" saltValue="GKPNg1C/bEIjakn4LfxTFQ==" spinCount="100000" sheet="1" objects="1" scenarios="1" autoFilter="0"/>
  <mergeCells count="8">
    <mergeCell ref="A3:G5"/>
    <mergeCell ref="C13:D13"/>
    <mergeCell ref="C15:F37"/>
    <mergeCell ref="D8:F8"/>
    <mergeCell ref="D12:F12"/>
    <mergeCell ref="D9:F9"/>
    <mergeCell ref="D10:F10"/>
    <mergeCell ref="D11:E11"/>
  </mergeCells>
  <phoneticPr fontId="9"/>
  <dataValidations count="3">
    <dataValidation allowBlank="1" showInputMessage="1" sqref="C15 D11 F11" xr:uid="{00000000-0002-0000-0100-000000000000}"/>
    <dataValidation type="date" allowBlank="1" showInputMessage="1" showErrorMessage="1" errorTitle="入力値が不正です" error="日付を入力してください。" sqref="D10:F10" xr:uid="{00000000-0002-0000-0100-000001000000}">
      <formula1>36982</formula1>
      <formula2>401768</formula2>
    </dataValidation>
    <dataValidation type="list" allowBlank="1" showInputMessage="1" showErrorMessage="1" sqref="D12:F12" xr:uid="{00000000-0002-0000-0100-000002000000}">
      <formula1>LIST_業種</formula1>
    </dataValidation>
  </dataValidations>
  <printOptions horizontalCentered="1"/>
  <pageMargins left="0.78740157480314965" right="0.39370078740157483" top="0.59055118110236227" bottom="0.59055118110236227" header="0.39370078740157483" footer="0.39370078740157483"/>
  <pageSetup paperSize="9" scale="99"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D88"/>
  <sheetViews>
    <sheetView workbookViewId="0">
      <pane ySplit="1" topLeftCell="A61" activePane="bottomLeft" state="frozen"/>
      <selection pane="bottomLeft"/>
    </sheetView>
  </sheetViews>
  <sheetFormatPr defaultColWidth="9" defaultRowHeight="10.8"/>
  <cols>
    <col min="1" max="1" width="13" style="352" customWidth="1"/>
    <col min="2" max="2" width="9" style="352"/>
    <col min="3" max="3" width="22.109375" style="352" bestFit="1" customWidth="1"/>
    <col min="4" max="4" width="13.109375" style="352" customWidth="1"/>
    <col min="5" max="16384" width="9" style="352"/>
  </cols>
  <sheetData>
    <row r="1" spans="1:4">
      <c r="A1" s="353" t="s">
        <v>2874</v>
      </c>
      <c r="B1" s="353" t="s">
        <v>2875</v>
      </c>
      <c r="C1" s="353" t="s">
        <v>2876</v>
      </c>
      <c r="D1" s="354" t="s">
        <v>2877</v>
      </c>
    </row>
    <row r="2" spans="1:4">
      <c r="A2" s="352" t="s">
        <v>3018</v>
      </c>
      <c r="B2" s="352" t="s">
        <v>2878</v>
      </c>
      <c r="C2" s="352" t="s">
        <v>2879</v>
      </c>
      <c r="D2" s="352">
        <v>27.2</v>
      </c>
    </row>
    <row r="3" spans="1:4">
      <c r="A3" s="352" t="s">
        <v>2880</v>
      </c>
      <c r="B3" s="352" t="s">
        <v>2878</v>
      </c>
      <c r="C3" s="352" t="s">
        <v>2881</v>
      </c>
      <c r="D3" s="352">
        <v>29.6</v>
      </c>
    </row>
    <row r="4" spans="1:4">
      <c r="A4" s="352" t="s">
        <v>2882</v>
      </c>
      <c r="B4" s="352" t="s">
        <v>2878</v>
      </c>
      <c r="C4" s="352" t="s">
        <v>2883</v>
      </c>
      <c r="D4" s="352">
        <v>31</v>
      </c>
    </row>
    <row r="5" spans="1:4">
      <c r="A5" s="352" t="s">
        <v>2884</v>
      </c>
      <c r="B5" s="352" t="s">
        <v>2878</v>
      </c>
      <c r="C5" s="352" t="s">
        <v>2883</v>
      </c>
      <c r="D5" s="352">
        <v>26.8</v>
      </c>
    </row>
    <row r="6" spans="1:4">
      <c r="A6" s="352" t="s">
        <v>2870</v>
      </c>
      <c r="B6" s="352" t="s">
        <v>2878</v>
      </c>
      <c r="C6" s="352" t="s">
        <v>2885</v>
      </c>
      <c r="D6" s="352">
        <v>30</v>
      </c>
    </row>
    <row r="7" spans="1:4">
      <c r="A7" s="352" t="s">
        <v>2886</v>
      </c>
      <c r="B7" s="352" t="s">
        <v>2878</v>
      </c>
      <c r="C7" s="352" t="s">
        <v>2887</v>
      </c>
      <c r="D7" s="352">
        <v>30.4</v>
      </c>
    </row>
    <row r="8" spans="1:4">
      <c r="A8" s="352" t="s">
        <v>2888</v>
      </c>
      <c r="B8" s="352" t="s">
        <v>2878</v>
      </c>
      <c r="C8" s="352" t="s">
        <v>2889</v>
      </c>
      <c r="D8" s="352">
        <v>16.2</v>
      </c>
    </row>
    <row r="9" spans="1:4">
      <c r="A9" s="352" t="s">
        <v>2890</v>
      </c>
      <c r="B9" s="352" t="s">
        <v>2891</v>
      </c>
      <c r="C9" s="352" t="s">
        <v>2992</v>
      </c>
      <c r="D9" s="352">
        <v>35.200000000000003</v>
      </c>
    </row>
    <row r="10" spans="1:4">
      <c r="A10" s="352" t="s">
        <v>2892</v>
      </c>
      <c r="B10" s="352" t="s">
        <v>2891</v>
      </c>
      <c r="C10" s="352" t="s">
        <v>2992</v>
      </c>
      <c r="D10" s="352">
        <v>32.200000000000003</v>
      </c>
    </row>
    <row r="11" spans="1:4">
      <c r="A11" s="352" t="s">
        <v>2893</v>
      </c>
      <c r="B11" s="352" t="s">
        <v>2891</v>
      </c>
      <c r="C11" s="352" t="s">
        <v>2992</v>
      </c>
      <c r="D11" s="352">
        <v>35.200000000000003</v>
      </c>
    </row>
    <row r="12" spans="1:4">
      <c r="A12" s="352" t="s">
        <v>2894</v>
      </c>
      <c r="B12" s="352" t="s">
        <v>2891</v>
      </c>
      <c r="C12" s="352" t="s">
        <v>2992</v>
      </c>
      <c r="D12" s="352">
        <v>32.200000000000003</v>
      </c>
    </row>
    <row r="13" spans="1:4">
      <c r="A13" s="352" t="s">
        <v>2895</v>
      </c>
      <c r="B13" s="352" t="s">
        <v>2891</v>
      </c>
      <c r="C13" s="352" t="s">
        <v>2992</v>
      </c>
      <c r="D13" s="352">
        <v>35.200000000000003</v>
      </c>
    </row>
    <row r="14" spans="1:4">
      <c r="A14" s="352" t="s">
        <v>2896</v>
      </c>
      <c r="B14" s="352" t="s">
        <v>2891</v>
      </c>
      <c r="C14" s="352" t="s">
        <v>2992</v>
      </c>
      <c r="D14" s="352">
        <v>32.200000000000003</v>
      </c>
    </row>
    <row r="15" spans="1:4">
      <c r="A15" s="352" t="s">
        <v>2897</v>
      </c>
      <c r="B15" s="352" t="s">
        <v>2891</v>
      </c>
      <c r="C15" s="352" t="s">
        <v>2993</v>
      </c>
      <c r="D15" s="352">
        <v>31</v>
      </c>
    </row>
    <row r="16" spans="1:4">
      <c r="A16" s="352" t="s">
        <v>2898</v>
      </c>
      <c r="B16" s="352" t="s">
        <v>2891</v>
      </c>
      <c r="C16" s="352" t="s">
        <v>2993</v>
      </c>
      <c r="D16" s="352">
        <v>27.6</v>
      </c>
    </row>
    <row r="17" spans="1:4">
      <c r="A17" s="352" t="s">
        <v>2899</v>
      </c>
      <c r="B17" s="352" t="s">
        <v>2891</v>
      </c>
      <c r="C17" s="352" t="s">
        <v>2994</v>
      </c>
      <c r="D17" s="352">
        <v>24.2</v>
      </c>
    </row>
    <row r="18" spans="1:4">
      <c r="A18" s="352" t="s">
        <v>2900</v>
      </c>
      <c r="B18" s="352" t="s">
        <v>2891</v>
      </c>
      <c r="C18" s="352" t="s">
        <v>2994</v>
      </c>
      <c r="D18" s="352">
        <v>21.6</v>
      </c>
    </row>
    <row r="19" spans="1:4">
      <c r="A19" s="352" t="s">
        <v>2901</v>
      </c>
      <c r="B19" s="352" t="s">
        <v>2891</v>
      </c>
      <c r="C19" s="352" t="s">
        <v>2995</v>
      </c>
      <c r="D19" s="352">
        <v>14.8</v>
      </c>
    </row>
    <row r="20" spans="1:4">
      <c r="A20" s="352" t="s">
        <v>2902</v>
      </c>
      <c r="B20" s="352" t="s">
        <v>2891</v>
      </c>
      <c r="C20" s="352" t="s">
        <v>2995</v>
      </c>
      <c r="D20" s="352">
        <v>13.8</v>
      </c>
    </row>
    <row r="21" spans="1:4">
      <c r="A21" s="352" t="s">
        <v>2903</v>
      </c>
      <c r="B21" s="352" t="s">
        <v>2891</v>
      </c>
      <c r="C21" s="352" t="s">
        <v>2904</v>
      </c>
      <c r="D21" s="352">
        <v>28</v>
      </c>
    </row>
    <row r="22" spans="1:4">
      <c r="A22" s="352" t="s">
        <v>2905</v>
      </c>
      <c r="B22" s="352" t="s">
        <v>2891</v>
      </c>
      <c r="C22" s="352" t="s">
        <v>2904</v>
      </c>
      <c r="D22" s="352">
        <v>27</v>
      </c>
    </row>
    <row r="23" spans="1:4">
      <c r="A23" s="352" t="s">
        <v>2906</v>
      </c>
      <c r="B23" s="352" t="s">
        <v>2891</v>
      </c>
      <c r="C23" s="352" t="s">
        <v>2904</v>
      </c>
      <c r="D23" s="352">
        <v>27.2</v>
      </c>
    </row>
    <row r="24" spans="1:4">
      <c r="A24" s="352" t="s">
        <v>2907</v>
      </c>
      <c r="B24" s="352" t="s">
        <v>2891</v>
      </c>
      <c r="C24" s="352" t="s">
        <v>2904</v>
      </c>
      <c r="D24" s="352">
        <v>25.2</v>
      </c>
    </row>
    <row r="25" spans="1:4">
      <c r="A25" s="352" t="s">
        <v>2908</v>
      </c>
      <c r="B25" s="352" t="s">
        <v>2891</v>
      </c>
      <c r="C25" s="352" t="s">
        <v>2904</v>
      </c>
      <c r="D25" s="352">
        <v>25.4</v>
      </c>
    </row>
    <row r="26" spans="1:4">
      <c r="A26" s="352" t="s">
        <v>2909</v>
      </c>
      <c r="B26" s="352" t="s">
        <v>2891</v>
      </c>
      <c r="C26" s="352" t="s">
        <v>2904</v>
      </c>
      <c r="D26" s="352">
        <v>23.8</v>
      </c>
    </row>
    <row r="27" spans="1:4">
      <c r="A27" s="352" t="s">
        <v>2910</v>
      </c>
      <c r="B27" s="352" t="s">
        <v>2911</v>
      </c>
      <c r="C27" s="352" t="s">
        <v>2996</v>
      </c>
      <c r="D27" s="352">
        <v>35.200000000000003</v>
      </c>
    </row>
    <row r="28" spans="1:4">
      <c r="A28" s="352" t="s">
        <v>2912</v>
      </c>
      <c r="B28" s="352" t="s">
        <v>2911</v>
      </c>
      <c r="C28" s="352" t="s">
        <v>2996</v>
      </c>
      <c r="D28" s="352">
        <v>32.200000000000003</v>
      </c>
    </row>
    <row r="29" spans="1:4">
      <c r="A29" s="352" t="s">
        <v>2913</v>
      </c>
      <c r="B29" s="352" t="s">
        <v>2911</v>
      </c>
      <c r="C29" s="352" t="s">
        <v>2997</v>
      </c>
      <c r="D29" s="352">
        <v>28.6</v>
      </c>
    </row>
    <row r="30" spans="1:4">
      <c r="A30" s="352" t="s">
        <v>2914</v>
      </c>
      <c r="B30" s="352" t="s">
        <v>2911</v>
      </c>
      <c r="C30" s="352" t="s">
        <v>2997</v>
      </c>
      <c r="D30" s="352">
        <v>27.4</v>
      </c>
    </row>
    <row r="31" spans="1:4">
      <c r="A31" s="352" t="s">
        <v>2915</v>
      </c>
      <c r="B31" s="352" t="s">
        <v>2911</v>
      </c>
      <c r="C31" s="352" t="s">
        <v>2998</v>
      </c>
      <c r="D31" s="352">
        <v>31</v>
      </c>
    </row>
    <row r="32" spans="1:4">
      <c r="A32" s="352" t="s">
        <v>2916</v>
      </c>
      <c r="B32" s="352" t="s">
        <v>2911</v>
      </c>
      <c r="C32" s="352" t="s">
        <v>2998</v>
      </c>
      <c r="D32" s="352">
        <v>27.6</v>
      </c>
    </row>
    <row r="33" spans="1:4">
      <c r="A33" s="352" t="s">
        <v>2917</v>
      </c>
      <c r="B33" s="352" t="s">
        <v>2911</v>
      </c>
      <c r="C33" s="352" t="s">
        <v>2999</v>
      </c>
      <c r="D33" s="352">
        <v>30</v>
      </c>
    </row>
    <row r="34" spans="1:4">
      <c r="A34" s="352" t="s">
        <v>2918</v>
      </c>
      <c r="B34" s="352" t="s">
        <v>2911</v>
      </c>
      <c r="C34" s="352" t="s">
        <v>2999</v>
      </c>
      <c r="D34" s="352">
        <v>26.8</v>
      </c>
    </row>
    <row r="35" spans="1:4">
      <c r="A35" s="352" t="s">
        <v>2919</v>
      </c>
      <c r="B35" s="352" t="s">
        <v>2911</v>
      </c>
      <c r="C35" s="352" t="s">
        <v>3000</v>
      </c>
      <c r="D35" s="352">
        <v>27.2</v>
      </c>
    </row>
    <row r="36" spans="1:4">
      <c r="A36" s="352" t="s">
        <v>2920</v>
      </c>
      <c r="B36" s="352" t="s">
        <v>2911</v>
      </c>
      <c r="C36" s="352" t="s">
        <v>3000</v>
      </c>
      <c r="D36" s="352">
        <v>25.4</v>
      </c>
    </row>
    <row r="37" spans="1:4">
      <c r="A37" s="352" t="s">
        <v>2921</v>
      </c>
      <c r="B37" s="352" t="s">
        <v>2911</v>
      </c>
      <c r="C37" s="352" t="s">
        <v>3000</v>
      </c>
      <c r="D37" s="352">
        <v>25.2</v>
      </c>
    </row>
    <row r="38" spans="1:4">
      <c r="A38" s="352" t="s">
        <v>2922</v>
      </c>
      <c r="B38" s="352" t="s">
        <v>2911</v>
      </c>
      <c r="C38" s="352" t="s">
        <v>3000</v>
      </c>
      <c r="D38" s="352">
        <v>23.8</v>
      </c>
    </row>
    <row r="39" spans="1:4">
      <c r="A39" s="352" t="s">
        <v>2923</v>
      </c>
      <c r="B39" s="352" t="s">
        <v>2911</v>
      </c>
      <c r="C39" s="352" t="s">
        <v>3001</v>
      </c>
      <c r="D39" s="352">
        <v>25.4</v>
      </c>
    </row>
    <row r="40" spans="1:4">
      <c r="A40" s="352" t="s">
        <v>2924</v>
      </c>
      <c r="B40" s="352" t="s">
        <v>2911</v>
      </c>
      <c r="C40" s="352" t="s">
        <v>3001</v>
      </c>
      <c r="D40" s="352">
        <v>24.6</v>
      </c>
    </row>
    <row r="41" spans="1:4">
      <c r="A41" s="352" t="s">
        <v>2925</v>
      </c>
      <c r="B41" s="352" t="s">
        <v>2911</v>
      </c>
      <c r="C41" s="352" t="s">
        <v>3002</v>
      </c>
      <c r="D41" s="352">
        <v>15.2</v>
      </c>
    </row>
    <row r="42" spans="1:4">
      <c r="A42" s="352" t="s">
        <v>2926</v>
      </c>
      <c r="B42" s="352" t="s">
        <v>2911</v>
      </c>
      <c r="C42" s="352" t="s">
        <v>3002</v>
      </c>
      <c r="D42" s="352">
        <v>15.2</v>
      </c>
    </row>
    <row r="43" spans="1:4">
      <c r="A43" s="352" t="s">
        <v>2927</v>
      </c>
      <c r="B43" s="352" t="s">
        <v>2911</v>
      </c>
      <c r="C43" s="352" t="s">
        <v>3003</v>
      </c>
      <c r="D43" s="352">
        <v>29.8</v>
      </c>
    </row>
    <row r="44" spans="1:4">
      <c r="A44" s="352" t="s">
        <v>2928</v>
      </c>
      <c r="B44" s="352" t="s">
        <v>2911</v>
      </c>
      <c r="C44" s="352" t="s">
        <v>3003</v>
      </c>
      <c r="D44" s="352">
        <v>27</v>
      </c>
    </row>
    <row r="45" spans="1:4">
      <c r="A45" s="352" t="s">
        <v>2929</v>
      </c>
      <c r="B45" s="352" t="s">
        <v>2930</v>
      </c>
      <c r="C45" s="352" t="s">
        <v>3004</v>
      </c>
      <c r="D45" s="352">
        <v>35.200000000000003</v>
      </c>
    </row>
    <row r="46" spans="1:4">
      <c r="A46" s="352" t="s">
        <v>2931</v>
      </c>
      <c r="B46" s="352" t="s">
        <v>2930</v>
      </c>
      <c r="C46" s="352" t="s">
        <v>3004</v>
      </c>
      <c r="D46" s="352">
        <v>35.200000000000003</v>
      </c>
    </row>
    <row r="47" spans="1:4">
      <c r="A47" s="352" t="s">
        <v>2932</v>
      </c>
      <c r="B47" s="352" t="s">
        <v>2930</v>
      </c>
      <c r="C47" s="352" t="s">
        <v>3004</v>
      </c>
      <c r="D47" s="352">
        <v>32.200000000000003</v>
      </c>
    </row>
    <row r="48" spans="1:4">
      <c r="A48" s="352" t="s">
        <v>2933</v>
      </c>
      <c r="B48" s="352" t="s">
        <v>2930</v>
      </c>
      <c r="C48" s="352" t="s">
        <v>3004</v>
      </c>
      <c r="D48" s="352">
        <v>32.200000000000003</v>
      </c>
    </row>
    <row r="49" spans="1:4">
      <c r="A49" s="352" t="s">
        <v>2934</v>
      </c>
      <c r="B49" s="352" t="s">
        <v>2930</v>
      </c>
      <c r="C49" s="352" t="s">
        <v>3005</v>
      </c>
      <c r="D49" s="352">
        <v>30</v>
      </c>
    </row>
    <row r="50" spans="1:4">
      <c r="A50" s="352" t="s">
        <v>2935</v>
      </c>
      <c r="B50" s="352" t="s">
        <v>2930</v>
      </c>
      <c r="C50" s="352" t="s">
        <v>3005</v>
      </c>
      <c r="D50" s="352">
        <v>24.6</v>
      </c>
    </row>
    <row r="51" spans="1:4">
      <c r="A51" s="352" t="s">
        <v>2936</v>
      </c>
      <c r="B51" s="352" t="s">
        <v>2930</v>
      </c>
      <c r="C51" s="352" t="s">
        <v>3006</v>
      </c>
      <c r="D51" s="352">
        <v>25.4</v>
      </c>
    </row>
    <row r="52" spans="1:4">
      <c r="A52" s="352" t="s">
        <v>2937</v>
      </c>
      <c r="B52" s="352" t="s">
        <v>2930</v>
      </c>
      <c r="C52" s="352" t="s">
        <v>3006</v>
      </c>
      <c r="D52" s="352">
        <v>24.6</v>
      </c>
    </row>
    <row r="53" spans="1:4">
      <c r="A53" s="352" t="s">
        <v>2938</v>
      </c>
      <c r="B53" s="352" t="s">
        <v>2939</v>
      </c>
      <c r="C53" s="352" t="s">
        <v>2940</v>
      </c>
      <c r="D53" s="352">
        <v>29.4</v>
      </c>
    </row>
    <row r="54" spans="1:4">
      <c r="A54" s="352" t="s">
        <v>2941</v>
      </c>
      <c r="B54" s="352" t="s">
        <v>2939</v>
      </c>
      <c r="C54" s="352" t="s">
        <v>2940</v>
      </c>
      <c r="D54" s="352">
        <v>29.8</v>
      </c>
    </row>
    <row r="55" spans="1:4">
      <c r="A55" s="352" t="s">
        <v>2942</v>
      </c>
      <c r="B55" s="352" t="s">
        <v>2939</v>
      </c>
      <c r="C55" s="352" t="s">
        <v>2940</v>
      </c>
      <c r="D55" s="352">
        <v>25.2</v>
      </c>
    </row>
    <row r="56" spans="1:4">
      <c r="A56" s="352" t="s">
        <v>2943</v>
      </c>
      <c r="B56" s="352" t="s">
        <v>2939</v>
      </c>
      <c r="C56" s="352" t="s">
        <v>2940</v>
      </c>
      <c r="D56" s="352">
        <v>24.6</v>
      </c>
    </row>
    <row r="57" spans="1:4">
      <c r="A57" s="352" t="s">
        <v>2944</v>
      </c>
      <c r="B57" s="352" t="s">
        <v>2939</v>
      </c>
      <c r="C57" s="352" t="s">
        <v>2940</v>
      </c>
      <c r="D57" s="352">
        <v>25.4</v>
      </c>
    </row>
    <row r="58" spans="1:4">
      <c r="A58" s="352" t="s">
        <v>2945</v>
      </c>
      <c r="B58" s="352" t="s">
        <v>2939</v>
      </c>
      <c r="C58" s="352" t="s">
        <v>2940</v>
      </c>
      <c r="D58" s="352">
        <v>22.8</v>
      </c>
    </row>
    <row r="59" spans="1:4">
      <c r="A59" s="352" t="s">
        <v>2946</v>
      </c>
      <c r="B59" s="352" t="s">
        <v>2939</v>
      </c>
      <c r="C59" s="352" t="s">
        <v>3007</v>
      </c>
      <c r="D59" s="352">
        <v>22.2</v>
      </c>
    </row>
    <row r="60" spans="1:4">
      <c r="A60" s="352" t="s">
        <v>2947</v>
      </c>
      <c r="B60" s="352" t="s">
        <v>2939</v>
      </c>
      <c r="C60" s="352" t="s">
        <v>3008</v>
      </c>
      <c r="D60" s="352">
        <v>16.2</v>
      </c>
    </row>
    <row r="61" spans="1:4">
      <c r="A61" s="352" t="s">
        <v>2948</v>
      </c>
      <c r="B61" s="352" t="s">
        <v>2949</v>
      </c>
      <c r="C61" s="352" t="s">
        <v>2950</v>
      </c>
      <c r="D61" s="352">
        <v>29</v>
      </c>
    </row>
    <row r="62" spans="1:4">
      <c r="A62" s="352" t="s">
        <v>2951</v>
      </c>
      <c r="B62" s="352" t="s">
        <v>2949</v>
      </c>
      <c r="C62" s="352" t="s">
        <v>2950</v>
      </c>
      <c r="D62" s="352">
        <v>25.4</v>
      </c>
    </row>
    <row r="63" spans="1:4">
      <c r="A63" s="352" t="s">
        <v>2952</v>
      </c>
      <c r="B63" s="352" t="s">
        <v>2949</v>
      </c>
      <c r="C63" s="352" t="s">
        <v>2953</v>
      </c>
      <c r="D63" s="352">
        <v>28.4</v>
      </c>
    </row>
    <row r="64" spans="1:4">
      <c r="A64" s="352" t="s">
        <v>2954</v>
      </c>
      <c r="B64" s="352" t="s">
        <v>2949</v>
      </c>
      <c r="C64" s="352" t="s">
        <v>2953</v>
      </c>
      <c r="D64" s="352">
        <v>25.8</v>
      </c>
    </row>
    <row r="65" spans="1:4">
      <c r="A65" s="352" t="s">
        <v>2955</v>
      </c>
      <c r="B65" s="352" t="s">
        <v>2949</v>
      </c>
      <c r="C65" s="352" t="s">
        <v>2956</v>
      </c>
      <c r="D65" s="352">
        <v>27</v>
      </c>
    </row>
    <row r="66" spans="1:4">
      <c r="A66" s="352" t="s">
        <v>2957</v>
      </c>
      <c r="B66" s="352" t="s">
        <v>2949</v>
      </c>
      <c r="C66" s="352" t="s">
        <v>2956</v>
      </c>
      <c r="D66" s="352">
        <v>25.4</v>
      </c>
    </row>
    <row r="67" spans="1:4">
      <c r="A67" s="352" t="s">
        <v>2958</v>
      </c>
      <c r="B67" s="352" t="s">
        <v>2949</v>
      </c>
      <c r="C67" s="352" t="s">
        <v>2959</v>
      </c>
      <c r="D67" s="352">
        <v>25.8</v>
      </c>
    </row>
    <row r="68" spans="1:4">
      <c r="A68" s="352" t="s">
        <v>2960</v>
      </c>
      <c r="B68" s="352" t="s">
        <v>2949</v>
      </c>
      <c r="C68" s="352" t="s">
        <v>2959</v>
      </c>
      <c r="D68" s="352">
        <v>24.8</v>
      </c>
    </row>
    <row r="69" spans="1:4">
      <c r="A69" s="352" t="s">
        <v>2961</v>
      </c>
      <c r="B69" s="352" t="s">
        <v>2962</v>
      </c>
      <c r="C69" s="352" t="s">
        <v>2963</v>
      </c>
      <c r="D69" s="352">
        <v>27.2</v>
      </c>
    </row>
    <row r="70" spans="1:4">
      <c r="A70" s="352" t="s">
        <v>2964</v>
      </c>
      <c r="B70" s="352" t="s">
        <v>2962</v>
      </c>
      <c r="C70" s="352" t="s">
        <v>2965</v>
      </c>
      <c r="D70" s="352">
        <v>33.4</v>
      </c>
    </row>
    <row r="71" spans="1:4">
      <c r="A71" s="352" t="s">
        <v>2966</v>
      </c>
      <c r="B71" s="352" t="s">
        <v>2962</v>
      </c>
      <c r="C71" s="352" t="s">
        <v>2967</v>
      </c>
      <c r="D71" s="352">
        <v>30</v>
      </c>
    </row>
    <row r="72" spans="1:4">
      <c r="A72" s="352" t="s">
        <v>2968</v>
      </c>
      <c r="B72" s="352" t="s">
        <v>2962</v>
      </c>
      <c r="C72" s="352" t="s">
        <v>3009</v>
      </c>
      <c r="D72" s="352">
        <v>32</v>
      </c>
    </row>
    <row r="73" spans="1:4">
      <c r="A73" s="352" t="s">
        <v>2969</v>
      </c>
      <c r="B73" s="352" t="s">
        <v>2962</v>
      </c>
      <c r="C73" s="352" t="s">
        <v>3009</v>
      </c>
      <c r="D73" s="352">
        <v>24.8</v>
      </c>
    </row>
    <row r="74" spans="1:4">
      <c r="A74" s="352" t="s">
        <v>2970</v>
      </c>
      <c r="B74" s="352" t="s">
        <v>2962</v>
      </c>
      <c r="C74" s="352" t="s">
        <v>2971</v>
      </c>
      <c r="D74" s="352">
        <v>16.2</v>
      </c>
    </row>
    <row r="75" spans="1:4">
      <c r="A75" s="352" t="s">
        <v>2972</v>
      </c>
      <c r="B75" s="352" t="s">
        <v>2973</v>
      </c>
      <c r="C75" s="352" t="s">
        <v>2974</v>
      </c>
      <c r="D75" s="352">
        <v>29.4</v>
      </c>
    </row>
    <row r="76" spans="1:4">
      <c r="A76" s="352" t="s">
        <v>2975</v>
      </c>
      <c r="B76" s="352" t="s">
        <v>2973</v>
      </c>
      <c r="C76" s="352" t="s">
        <v>2974</v>
      </c>
      <c r="D76" s="352">
        <v>29.8</v>
      </c>
    </row>
    <row r="77" spans="1:4">
      <c r="A77" s="352" t="s">
        <v>2976</v>
      </c>
      <c r="B77" s="352" t="s">
        <v>2973</v>
      </c>
      <c r="C77" s="352" t="s">
        <v>2974</v>
      </c>
      <c r="D77" s="352">
        <v>25.2</v>
      </c>
    </row>
    <row r="78" spans="1:4">
      <c r="A78" s="352" t="s">
        <v>2977</v>
      </c>
      <c r="B78" s="352" t="s">
        <v>2973</v>
      </c>
      <c r="C78" s="352" t="s">
        <v>2974</v>
      </c>
      <c r="D78" s="352">
        <v>24.6</v>
      </c>
    </row>
    <row r="79" spans="1:4">
      <c r="A79" s="352" t="s">
        <v>2978</v>
      </c>
      <c r="B79" s="352" t="s">
        <v>2973</v>
      </c>
      <c r="C79" s="352" t="s">
        <v>2974</v>
      </c>
      <c r="D79" s="352">
        <v>25.4</v>
      </c>
    </row>
    <row r="80" spans="1:4">
      <c r="A80" s="352" t="s">
        <v>2979</v>
      </c>
      <c r="B80" s="352" t="s">
        <v>2973</v>
      </c>
      <c r="C80" s="352" t="s">
        <v>2974</v>
      </c>
      <c r="D80" s="352">
        <v>22.8</v>
      </c>
    </row>
    <row r="81" spans="1:4">
      <c r="A81" s="352" t="s">
        <v>2980</v>
      </c>
      <c r="B81" s="352" t="s">
        <v>2973</v>
      </c>
      <c r="C81" s="352" t="s">
        <v>3010</v>
      </c>
      <c r="D81" s="352">
        <v>22.2</v>
      </c>
    </row>
    <row r="82" spans="1:4">
      <c r="A82" s="352" t="s">
        <v>2981</v>
      </c>
      <c r="B82" s="352" t="s">
        <v>2973</v>
      </c>
      <c r="C82" s="352" t="s">
        <v>2982</v>
      </c>
      <c r="D82" s="352">
        <v>16.2</v>
      </c>
    </row>
    <row r="83" spans="1:4">
      <c r="A83" s="352" t="s">
        <v>2983</v>
      </c>
      <c r="B83" s="352" t="s">
        <v>2878</v>
      </c>
      <c r="C83" s="352" t="s">
        <v>2883</v>
      </c>
      <c r="D83" s="352">
        <v>23.4</v>
      </c>
    </row>
    <row r="84" spans="1:4">
      <c r="A84" s="352" t="s">
        <v>2984</v>
      </c>
      <c r="B84" s="352" t="s">
        <v>2878</v>
      </c>
      <c r="C84" s="352" t="s">
        <v>2887</v>
      </c>
      <c r="D84" s="352">
        <v>22.6</v>
      </c>
    </row>
    <row r="85" spans="1:4">
      <c r="A85" s="352" t="s">
        <v>2985</v>
      </c>
      <c r="B85" s="352" t="s">
        <v>2878</v>
      </c>
      <c r="C85" s="352" t="s">
        <v>2986</v>
      </c>
      <c r="D85" s="352">
        <v>16.2</v>
      </c>
    </row>
    <row r="86" spans="1:4">
      <c r="A86" s="352" t="s">
        <v>2987</v>
      </c>
      <c r="B86" s="352" t="s">
        <v>2911</v>
      </c>
      <c r="C86" s="352" t="s">
        <v>3011</v>
      </c>
      <c r="D86" s="352">
        <v>18.600000000000001</v>
      </c>
    </row>
    <row r="87" spans="1:4">
      <c r="A87" s="352" t="s">
        <v>2988</v>
      </c>
      <c r="B87" s="352" t="s">
        <v>2989</v>
      </c>
      <c r="C87" s="352" t="s">
        <v>3011</v>
      </c>
      <c r="D87" s="352">
        <v>19.2</v>
      </c>
    </row>
    <row r="88" spans="1:4">
      <c r="A88" s="352" t="s">
        <v>2990</v>
      </c>
      <c r="B88" s="352" t="s">
        <v>2949</v>
      </c>
      <c r="C88" s="352" t="s">
        <v>2991</v>
      </c>
      <c r="D88" s="352">
        <v>20.6</v>
      </c>
    </row>
  </sheetData>
  <sheetProtection password="C00F" sheet="1" objects="1" scenarios="1"/>
  <phoneticPr fontId="9"/>
  <conditionalFormatting sqref="A1:A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57"/>
  <sheetViews>
    <sheetView showGridLines="0" showZeros="0" view="pageBreakPreview" zoomScaleNormal="100" zoomScaleSheetLayoutView="100" workbookViewId="0">
      <selection activeCell="C38" sqref="C38:F38"/>
    </sheetView>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8" max="28" width="2.44140625" style="436"/>
    <col min="29" max="32" width="2.44140625" style="436" customWidth="1"/>
    <col min="33" max="35" width="2.44140625" style="436"/>
    <col min="36" max="38" width="2.44140625" style="436" customWidth="1"/>
    <col min="39" max="16384" width="2.44140625" style="436"/>
  </cols>
  <sheetData>
    <row r="1" spans="1:7" ht="15" customHeight="1">
      <c r="A1" s="115" t="s">
        <v>3141</v>
      </c>
      <c r="B1" s="115"/>
      <c r="C1" s="115"/>
      <c r="D1" s="115"/>
      <c r="E1" s="115"/>
      <c r="F1" s="115"/>
      <c r="G1" s="115"/>
    </row>
    <row r="2" spans="1:7" ht="18.600000000000001" customHeight="1">
      <c r="A2" s="109"/>
      <c r="B2" s="110" t="s">
        <v>2553</v>
      </c>
      <c r="C2" s="110"/>
      <c r="D2" s="110"/>
      <c r="E2" s="110"/>
      <c r="F2" s="110"/>
      <c r="G2" s="111"/>
    </row>
    <row r="3" spans="1:7" ht="15" customHeight="1">
      <c r="A3" s="112"/>
      <c r="C3" s="655"/>
      <c r="D3" s="656"/>
      <c r="E3" s="656"/>
      <c r="F3" s="657"/>
      <c r="G3" s="77"/>
    </row>
    <row r="4" spans="1:7" ht="15" customHeight="1">
      <c r="A4" s="112"/>
      <c r="C4" s="658"/>
      <c r="D4" s="659"/>
      <c r="E4" s="659"/>
      <c r="F4" s="660"/>
      <c r="G4" s="77"/>
    </row>
    <row r="5" spans="1:7" ht="15" customHeight="1">
      <c r="A5" s="112"/>
      <c r="C5" s="658"/>
      <c r="D5" s="659"/>
      <c r="E5" s="659"/>
      <c r="F5" s="660"/>
      <c r="G5" s="77"/>
    </row>
    <row r="6" spans="1:7" ht="15" customHeight="1">
      <c r="A6" s="112"/>
      <c r="C6" s="658"/>
      <c r="D6" s="659"/>
      <c r="E6" s="659"/>
      <c r="F6" s="660"/>
      <c r="G6" s="77"/>
    </row>
    <row r="7" spans="1:7" ht="15" customHeight="1">
      <c r="A7" s="112"/>
      <c r="C7" s="658"/>
      <c r="D7" s="659"/>
      <c r="E7" s="659"/>
      <c r="F7" s="660"/>
      <c r="G7" s="77"/>
    </row>
    <row r="8" spans="1:7" ht="15" customHeight="1">
      <c r="A8" s="112"/>
      <c r="C8" s="658"/>
      <c r="D8" s="659"/>
      <c r="E8" s="659"/>
      <c r="F8" s="660"/>
      <c r="G8" s="77"/>
    </row>
    <row r="9" spans="1:7" ht="15" customHeight="1">
      <c r="A9" s="112"/>
      <c r="C9" s="658"/>
      <c r="D9" s="659"/>
      <c r="E9" s="659"/>
      <c r="F9" s="660"/>
      <c r="G9" s="77"/>
    </row>
    <row r="10" spans="1:7" ht="15" customHeight="1">
      <c r="A10" s="112"/>
      <c r="C10" s="658"/>
      <c r="D10" s="659"/>
      <c r="E10" s="659"/>
      <c r="F10" s="660"/>
      <c r="G10" s="77"/>
    </row>
    <row r="11" spans="1:7" ht="15" customHeight="1">
      <c r="A11" s="112"/>
      <c r="C11" s="658"/>
      <c r="D11" s="659"/>
      <c r="E11" s="659"/>
      <c r="F11" s="660"/>
      <c r="G11" s="77"/>
    </row>
    <row r="12" spans="1:7" ht="15" customHeight="1">
      <c r="A12" s="112"/>
      <c r="C12" s="658"/>
      <c r="D12" s="659"/>
      <c r="E12" s="659"/>
      <c r="F12" s="660"/>
      <c r="G12" s="77"/>
    </row>
    <row r="13" spans="1:7" ht="15" customHeight="1">
      <c r="A13" s="112"/>
      <c r="C13" s="658"/>
      <c r="D13" s="659"/>
      <c r="E13" s="659"/>
      <c r="F13" s="660"/>
      <c r="G13" s="77"/>
    </row>
    <row r="14" spans="1:7" ht="15" customHeight="1">
      <c r="A14" s="112"/>
      <c r="C14" s="658"/>
      <c r="D14" s="659"/>
      <c r="E14" s="659"/>
      <c r="F14" s="660"/>
      <c r="G14" s="77"/>
    </row>
    <row r="15" spans="1:7" ht="15" customHeight="1">
      <c r="A15" s="112"/>
      <c r="C15" s="658"/>
      <c r="D15" s="659"/>
      <c r="E15" s="659"/>
      <c r="F15" s="660"/>
      <c r="G15" s="77"/>
    </row>
    <row r="16" spans="1:7" ht="15" customHeight="1">
      <c r="A16" s="112"/>
      <c r="C16" s="658"/>
      <c r="D16" s="659"/>
      <c r="E16" s="659"/>
      <c r="F16" s="660"/>
      <c r="G16" s="77"/>
    </row>
    <row r="17" spans="1:7" ht="15" customHeight="1">
      <c r="A17" s="112"/>
      <c r="C17" s="658"/>
      <c r="D17" s="659"/>
      <c r="E17" s="659"/>
      <c r="F17" s="660"/>
      <c r="G17" s="77"/>
    </row>
    <row r="18" spans="1:7" ht="15" customHeight="1">
      <c r="A18" s="112"/>
      <c r="C18" s="658"/>
      <c r="D18" s="659"/>
      <c r="E18" s="659"/>
      <c r="F18" s="660"/>
      <c r="G18" s="77"/>
    </row>
    <row r="19" spans="1:7" ht="15" customHeight="1">
      <c r="A19" s="112"/>
      <c r="C19" s="658"/>
      <c r="D19" s="659"/>
      <c r="E19" s="659"/>
      <c r="F19" s="660"/>
      <c r="G19" s="77"/>
    </row>
    <row r="20" spans="1:7" ht="15" customHeight="1">
      <c r="A20" s="112"/>
      <c r="C20" s="658"/>
      <c r="D20" s="659"/>
      <c r="E20" s="659"/>
      <c r="F20" s="660"/>
      <c r="G20" s="77"/>
    </row>
    <row r="21" spans="1:7" ht="15" customHeight="1">
      <c r="A21" s="112"/>
      <c r="C21" s="658"/>
      <c r="D21" s="659"/>
      <c r="E21" s="659"/>
      <c r="F21" s="660"/>
      <c r="G21" s="77"/>
    </row>
    <row r="22" spans="1:7" ht="15" customHeight="1">
      <c r="A22" s="112"/>
      <c r="C22" s="658"/>
      <c r="D22" s="659"/>
      <c r="E22" s="659"/>
      <c r="F22" s="660"/>
      <c r="G22" s="77"/>
    </row>
    <row r="23" spans="1:7" ht="15" customHeight="1">
      <c r="A23" s="112"/>
      <c r="C23" s="658"/>
      <c r="D23" s="659"/>
      <c r="E23" s="659"/>
      <c r="F23" s="660"/>
      <c r="G23" s="77"/>
    </row>
    <row r="24" spans="1:7" ht="15" customHeight="1">
      <c r="A24" s="112"/>
      <c r="C24" s="661"/>
      <c r="D24" s="662"/>
      <c r="E24" s="662"/>
      <c r="F24" s="663"/>
      <c r="G24" s="77"/>
    </row>
    <row r="25" spans="1:7" ht="15" customHeight="1">
      <c r="A25" s="112"/>
      <c r="C25" s="631"/>
      <c r="D25" s="631"/>
      <c r="E25" s="118"/>
      <c r="G25" s="113"/>
    </row>
    <row r="26" spans="1:7" ht="15" customHeight="1">
      <c r="A26" s="112"/>
      <c r="B26" s="108" t="s">
        <v>2554</v>
      </c>
      <c r="G26" s="113"/>
    </row>
    <row r="27" spans="1:7" ht="22.5" customHeight="1">
      <c r="A27" s="112"/>
      <c r="C27" s="672" t="s">
        <v>1854</v>
      </c>
      <c r="D27" s="664" t="s">
        <v>1855</v>
      </c>
      <c r="E27" s="665"/>
      <c r="F27" s="485" t="str">
        <f>点検表３!E13</f>
        <v/>
      </c>
      <c r="G27" s="113"/>
    </row>
    <row r="28" spans="1:7" ht="22.5" customHeight="1">
      <c r="A28" s="112"/>
      <c r="C28" s="673"/>
      <c r="D28" s="666" t="s">
        <v>1856</v>
      </c>
      <c r="E28" s="667"/>
      <c r="F28" s="500">
        <f>点検表３!E14</f>
        <v>0</v>
      </c>
      <c r="G28" s="113"/>
    </row>
    <row r="29" spans="1:7" ht="22.5" customHeight="1">
      <c r="A29" s="112"/>
      <c r="C29" s="674"/>
      <c r="D29" s="668" t="s">
        <v>2555</v>
      </c>
      <c r="E29" s="669"/>
      <c r="F29" s="501" t="str">
        <f>点検表３!E15</f>
        <v/>
      </c>
      <c r="G29" s="113"/>
    </row>
    <row r="30" spans="1:7" ht="22.5" customHeight="1">
      <c r="A30" s="112"/>
      <c r="C30" s="675" t="s">
        <v>1857</v>
      </c>
      <c r="D30" s="670" t="str">
        <f>"前年度実績排出量（ "&amp;IF(提出書!$C$45="","    ",提出書!$C$45-1)&amp;" 年度）(kg)"</f>
        <v>前年度実績排出量（ 2023 年度）(kg)</v>
      </c>
      <c r="E30" s="671"/>
      <c r="F30" s="485">
        <f>点検表３!J7</f>
        <v>0</v>
      </c>
      <c r="G30" s="113"/>
    </row>
    <row r="31" spans="1:7" ht="22.5" customHeight="1">
      <c r="A31" s="112"/>
      <c r="C31" s="676"/>
      <c r="D31" s="678" t="s">
        <v>2561</v>
      </c>
      <c r="E31" s="679"/>
      <c r="F31" s="500" t="str">
        <f>点検表３!J8</f>
        <v/>
      </c>
      <c r="G31" s="113"/>
    </row>
    <row r="32" spans="1:7" ht="22.5" customHeight="1">
      <c r="A32" s="112"/>
      <c r="C32" s="677"/>
      <c r="D32" s="680" t="s">
        <v>2555</v>
      </c>
      <c r="E32" s="681"/>
      <c r="F32" s="501">
        <f>点検表３!J15</f>
        <v>0</v>
      </c>
      <c r="G32" s="113"/>
    </row>
    <row r="33" spans="1:7" ht="22.5" customHeight="1">
      <c r="A33" s="112"/>
      <c r="C33" s="676" t="s">
        <v>1858</v>
      </c>
      <c r="D33" s="694" t="str">
        <f>"前年度実績排出量（ "&amp;IF(提出書!$C$45="","    ",提出書!$C$45-1)&amp;" 年度）(kg)"</f>
        <v>前年度実績排出量（ 2023 年度）(kg)</v>
      </c>
      <c r="E33" s="695"/>
      <c r="F33" s="484">
        <f>点検表３!K7</f>
        <v>0</v>
      </c>
      <c r="G33" s="113"/>
    </row>
    <row r="34" spans="1:7" ht="22.5" customHeight="1">
      <c r="A34" s="112"/>
      <c r="C34" s="676"/>
      <c r="D34" s="678" t="s">
        <v>2561</v>
      </c>
      <c r="E34" s="679"/>
      <c r="F34" s="500" t="str">
        <f>点検表３!K8</f>
        <v/>
      </c>
      <c r="G34" s="113"/>
    </row>
    <row r="35" spans="1:7" ht="22.5" customHeight="1">
      <c r="A35" s="112"/>
      <c r="C35" s="677"/>
      <c r="D35" s="680" t="s">
        <v>2555</v>
      </c>
      <c r="E35" s="681"/>
      <c r="F35" s="501">
        <f>点検表３!K15</f>
        <v>0</v>
      </c>
      <c r="G35" s="113"/>
    </row>
    <row r="36" spans="1:7" ht="15" customHeight="1">
      <c r="A36" s="112"/>
      <c r="C36" s="437"/>
      <c r="D36" s="437"/>
      <c r="E36" s="437"/>
      <c r="F36" s="437"/>
      <c r="G36" s="113"/>
    </row>
    <row r="37" spans="1:7" ht="15" customHeight="1">
      <c r="A37" s="112"/>
      <c r="B37" s="108" t="s">
        <v>2557</v>
      </c>
      <c r="C37" s="438"/>
      <c r="D37" s="438"/>
      <c r="E37" s="438"/>
      <c r="F37" s="438"/>
      <c r="G37" s="113"/>
    </row>
    <row r="38" spans="1:7" ht="18" customHeight="1">
      <c r="A38" s="112"/>
      <c r="C38" s="682" t="s">
        <v>3142</v>
      </c>
      <c r="D38" s="683"/>
      <c r="E38" s="683"/>
      <c r="F38" s="684"/>
      <c r="G38" s="113"/>
    </row>
    <row r="39" spans="1:7" ht="15" customHeight="1">
      <c r="A39" s="112"/>
      <c r="C39" s="685"/>
      <c r="D39" s="686"/>
      <c r="E39" s="686"/>
      <c r="F39" s="687"/>
      <c r="G39" s="113"/>
    </row>
    <row r="40" spans="1:7" ht="15" customHeight="1">
      <c r="A40" s="112"/>
      <c r="C40" s="688"/>
      <c r="D40" s="689"/>
      <c r="E40" s="689"/>
      <c r="F40" s="690"/>
      <c r="G40" s="113"/>
    </row>
    <row r="41" spans="1:7" ht="15" customHeight="1">
      <c r="A41" s="112"/>
      <c r="C41" s="688"/>
      <c r="D41" s="689"/>
      <c r="E41" s="689"/>
      <c r="F41" s="690"/>
      <c r="G41" s="113"/>
    </row>
    <row r="42" spans="1:7" ht="15" customHeight="1">
      <c r="A42" s="112"/>
      <c r="C42" s="688"/>
      <c r="D42" s="689"/>
      <c r="E42" s="689"/>
      <c r="F42" s="690"/>
      <c r="G42" s="113"/>
    </row>
    <row r="43" spans="1:7" ht="15" customHeight="1">
      <c r="A43" s="112"/>
      <c r="C43" s="688"/>
      <c r="D43" s="689"/>
      <c r="E43" s="689"/>
      <c r="F43" s="690"/>
      <c r="G43" s="113"/>
    </row>
    <row r="44" spans="1:7" ht="15" customHeight="1">
      <c r="A44" s="112"/>
      <c r="C44" s="688"/>
      <c r="D44" s="689"/>
      <c r="E44" s="689"/>
      <c r="F44" s="690"/>
      <c r="G44" s="113"/>
    </row>
    <row r="45" spans="1:7" ht="15" customHeight="1">
      <c r="A45" s="112"/>
      <c r="C45" s="688"/>
      <c r="D45" s="689"/>
      <c r="E45" s="689"/>
      <c r="F45" s="690"/>
      <c r="G45" s="113"/>
    </row>
    <row r="46" spans="1:7" ht="15" customHeight="1">
      <c r="A46" s="112"/>
      <c r="C46" s="688"/>
      <c r="D46" s="689"/>
      <c r="E46" s="689"/>
      <c r="F46" s="690"/>
      <c r="G46" s="113"/>
    </row>
    <row r="47" spans="1:7" ht="15" customHeight="1">
      <c r="A47" s="112"/>
      <c r="C47" s="688"/>
      <c r="D47" s="689"/>
      <c r="E47" s="689"/>
      <c r="F47" s="690"/>
      <c r="G47" s="113"/>
    </row>
    <row r="48" spans="1:7" ht="15" customHeight="1">
      <c r="A48" s="112"/>
      <c r="C48" s="691"/>
      <c r="D48" s="692"/>
      <c r="E48" s="692"/>
      <c r="F48" s="693"/>
      <c r="G48" s="113"/>
    </row>
    <row r="49" spans="1:7" ht="15" customHeight="1">
      <c r="A49" s="114"/>
      <c r="B49" s="115"/>
      <c r="C49" s="439"/>
      <c r="D49" s="439"/>
      <c r="E49" s="439"/>
      <c r="F49" s="439"/>
      <c r="G49" s="117"/>
    </row>
    <row r="50" spans="1:7" ht="15" customHeight="1">
      <c r="A50" s="403" t="s">
        <v>3143</v>
      </c>
      <c r="B50" s="450"/>
      <c r="C50" s="5"/>
      <c r="D50" s="119"/>
      <c r="E50" s="119"/>
      <c r="F50" s="119"/>
      <c r="G50" s="118"/>
    </row>
    <row r="51" spans="1:7" ht="15" customHeight="1">
      <c r="A51" s="403"/>
      <c r="B51" s="403"/>
      <c r="C51" s="403" t="s">
        <v>3144</v>
      </c>
      <c r="D51" s="118"/>
      <c r="E51" s="118"/>
      <c r="F51" s="118"/>
      <c r="G51" s="118"/>
    </row>
    <row r="155" spans="4:5" ht="15" customHeight="1">
      <c r="D155" s="120"/>
      <c r="E155" s="120"/>
    </row>
    <row r="156" spans="4:5" ht="15" customHeight="1">
      <c r="D156" s="120"/>
      <c r="E156" s="120"/>
    </row>
    <row r="157" spans="4:5" ht="15" customHeight="1">
      <c r="D157" s="120"/>
      <c r="E157" s="120"/>
    </row>
  </sheetData>
  <sheetProtection algorithmName="SHA-512" hashValue="j9A2ENDqtTxl0p+XTHMAlVIGOAEuzHv1hUWiVHIxEzuMA5mWEsWUdhfqRDiOyWWrKIW0wVLSTbULgEt2pXI3Xw==" saltValue="OKqVYKyfzVDM+7LWAG048w==" spinCount="100000" sheet="1" scenarios="1" autoFilter="0"/>
  <mergeCells count="16">
    <mergeCell ref="C33:C35"/>
    <mergeCell ref="D31:E31"/>
    <mergeCell ref="D32:E32"/>
    <mergeCell ref="C38:F38"/>
    <mergeCell ref="C39:F48"/>
    <mergeCell ref="D33:E33"/>
    <mergeCell ref="D34:E34"/>
    <mergeCell ref="D35:E35"/>
    <mergeCell ref="C3:F24"/>
    <mergeCell ref="D27:E27"/>
    <mergeCell ref="D28:E28"/>
    <mergeCell ref="D29:E29"/>
    <mergeCell ref="D30:E30"/>
    <mergeCell ref="C25:D25"/>
    <mergeCell ref="C27:C29"/>
    <mergeCell ref="C30:C32"/>
  </mergeCells>
  <phoneticPr fontId="9"/>
  <dataValidations disablePrompts="1" count="1">
    <dataValidation allowBlank="1" showInputMessage="1" sqref="C27" xr:uid="{00000000-0002-0000-0200-000000000000}"/>
  </dataValidations>
  <printOptions horizontalCentered="1"/>
  <pageMargins left="0.78740157480314965" right="0.39370078740157483" top="0.59055118110236227" bottom="0.59055118110236227" header="0.39370078740157483" footer="0.39370078740157483"/>
  <pageSetup paperSize="9" scale="97"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F134"/>
  <sheetViews>
    <sheetView showGridLines="0" showZeros="0" view="pageBreakPreview" zoomScaleNormal="100" zoomScaleSheetLayoutView="100" workbookViewId="0"/>
  </sheetViews>
  <sheetFormatPr defaultColWidth="2.44140625" defaultRowHeight="15" customHeight="1"/>
  <cols>
    <col min="1" max="1" width="2.44140625" style="108" customWidth="1"/>
    <col min="2" max="2" width="2.33203125" style="108" customWidth="1"/>
    <col min="3" max="3" width="15" style="108" customWidth="1"/>
    <col min="4" max="4" width="21.88671875" style="108" customWidth="1"/>
    <col min="5" max="5" width="47.88671875" style="108" customWidth="1"/>
    <col min="6" max="6" width="2.44140625" style="108" customWidth="1"/>
    <col min="28" max="30" width="2.44140625" customWidth="1"/>
    <col min="34" max="36" width="2.44140625" customWidth="1"/>
  </cols>
  <sheetData>
    <row r="1" spans="1:6" ht="15" customHeight="1">
      <c r="A1" s="115" t="s">
        <v>3145</v>
      </c>
      <c r="B1" s="115"/>
      <c r="C1" s="115"/>
      <c r="D1" s="115"/>
      <c r="E1" s="115"/>
      <c r="F1" s="115"/>
    </row>
    <row r="2" spans="1:6" ht="21" customHeight="1">
      <c r="A2" s="109"/>
      <c r="B2" s="110" t="s">
        <v>2558</v>
      </c>
      <c r="C2" s="110"/>
      <c r="D2" s="110"/>
      <c r="E2" s="110"/>
      <c r="F2" s="111"/>
    </row>
    <row r="3" spans="1:6" ht="15" customHeight="1">
      <c r="A3" s="112"/>
      <c r="C3" s="696" t="s">
        <v>1859</v>
      </c>
      <c r="D3" s="697"/>
      <c r="E3" s="103" t="s">
        <v>2559</v>
      </c>
      <c r="F3" s="77"/>
    </row>
    <row r="4" spans="1:6" ht="45" customHeight="1">
      <c r="A4" s="112"/>
      <c r="C4" s="704" t="s">
        <v>1860</v>
      </c>
      <c r="D4" s="102"/>
      <c r="E4" s="440"/>
      <c r="F4" s="77"/>
    </row>
    <row r="5" spans="1:6" ht="45" customHeight="1">
      <c r="A5" s="112"/>
      <c r="C5" s="705"/>
      <c r="D5" s="100"/>
      <c r="E5" s="441"/>
      <c r="F5" s="77"/>
    </row>
    <row r="6" spans="1:6" ht="45" customHeight="1">
      <c r="A6" s="112"/>
      <c r="C6" s="706"/>
      <c r="D6" s="101"/>
      <c r="E6" s="442"/>
      <c r="F6" s="77"/>
    </row>
    <row r="7" spans="1:6" ht="15" customHeight="1">
      <c r="A7" s="112"/>
      <c r="B7" s="89"/>
      <c r="C7" s="89"/>
      <c r="D7" s="89"/>
      <c r="E7" s="89"/>
      <c r="F7" s="77"/>
    </row>
    <row r="8" spans="1:6" ht="15" customHeight="1">
      <c r="A8" s="112"/>
      <c r="B8" s="89" t="s">
        <v>2767</v>
      </c>
      <c r="C8" s="89"/>
      <c r="D8" s="89"/>
      <c r="E8" s="89"/>
      <c r="F8" s="77"/>
    </row>
    <row r="9" spans="1:6" ht="15" customHeight="1">
      <c r="A9" s="112"/>
      <c r="B9" s="89"/>
      <c r="C9" s="696" t="s">
        <v>1859</v>
      </c>
      <c r="D9" s="697"/>
      <c r="E9" s="103" t="s">
        <v>2559</v>
      </c>
      <c r="F9" s="77"/>
    </row>
    <row r="10" spans="1:6" ht="45" customHeight="1">
      <c r="A10" s="112"/>
      <c r="B10" s="89"/>
      <c r="C10" s="704" t="s">
        <v>2768</v>
      </c>
      <c r="D10" s="102"/>
      <c r="E10" s="440"/>
      <c r="F10" s="77"/>
    </row>
    <row r="11" spans="1:6" ht="45" customHeight="1">
      <c r="A11" s="112"/>
      <c r="B11" s="89"/>
      <c r="C11" s="705"/>
      <c r="D11" s="100"/>
      <c r="E11" s="441"/>
      <c r="F11" s="77"/>
    </row>
    <row r="12" spans="1:6" ht="45" customHeight="1">
      <c r="A12" s="112"/>
      <c r="B12" s="89"/>
      <c r="C12" s="706"/>
      <c r="D12" s="101"/>
      <c r="E12" s="442"/>
      <c r="F12" s="113"/>
    </row>
    <row r="13" spans="1:6" ht="45" customHeight="1">
      <c r="A13" s="112"/>
      <c r="B13" s="89"/>
      <c r="C13" s="704" t="s">
        <v>2769</v>
      </c>
      <c r="D13" s="102"/>
      <c r="E13" s="440"/>
      <c r="F13" s="77"/>
    </row>
    <row r="14" spans="1:6" ht="45" customHeight="1">
      <c r="A14" s="112"/>
      <c r="B14" s="89"/>
      <c r="C14" s="705"/>
      <c r="D14" s="100"/>
      <c r="E14" s="441"/>
      <c r="F14" s="77"/>
    </row>
    <row r="15" spans="1:6" ht="45" customHeight="1">
      <c r="A15" s="112"/>
      <c r="B15" s="89"/>
      <c r="C15" s="706"/>
      <c r="D15" s="101"/>
      <c r="E15" s="442"/>
      <c r="F15" s="113"/>
    </row>
    <row r="16" spans="1:6" ht="15" customHeight="1">
      <c r="A16" s="112"/>
      <c r="F16" s="113"/>
    </row>
    <row r="17" spans="1:6" ht="15" customHeight="1">
      <c r="A17" s="112"/>
      <c r="B17" s="89" t="s">
        <v>2771</v>
      </c>
      <c r="C17" s="89"/>
      <c r="D17" s="89"/>
      <c r="E17" s="89"/>
      <c r="F17" s="77"/>
    </row>
    <row r="18" spans="1:6" ht="15" customHeight="1">
      <c r="A18" s="112"/>
      <c r="B18" s="89" t="s">
        <v>2772</v>
      </c>
      <c r="C18" s="89"/>
      <c r="D18" s="89"/>
      <c r="E18" s="89"/>
      <c r="F18" s="77"/>
    </row>
    <row r="19" spans="1:6" ht="15" customHeight="1">
      <c r="A19" s="112"/>
      <c r="B19" s="89"/>
      <c r="C19" s="696" t="s">
        <v>1859</v>
      </c>
      <c r="D19" s="697"/>
      <c r="E19" s="103" t="s">
        <v>2559</v>
      </c>
      <c r="F19" s="77"/>
    </row>
    <row r="20" spans="1:6" ht="45" customHeight="1">
      <c r="A20" s="112"/>
      <c r="B20" s="89"/>
      <c r="C20" s="698"/>
      <c r="D20" s="699"/>
      <c r="E20" s="443"/>
      <c r="F20" s="77"/>
    </row>
    <row r="21" spans="1:6" ht="45" customHeight="1">
      <c r="A21" s="112"/>
      <c r="B21" s="89"/>
      <c r="C21" s="700"/>
      <c r="D21" s="701"/>
      <c r="E21" s="442"/>
      <c r="F21" s="77"/>
    </row>
    <row r="22" spans="1:6" ht="15" customHeight="1">
      <c r="A22" s="112"/>
      <c r="C22" s="89"/>
      <c r="D22" s="89"/>
      <c r="E22" s="89"/>
      <c r="F22" s="113"/>
    </row>
    <row r="23" spans="1:6" ht="15" customHeight="1">
      <c r="A23" s="112"/>
      <c r="B23" s="89" t="s">
        <v>2770</v>
      </c>
      <c r="C23" s="89"/>
      <c r="D23" s="89"/>
      <c r="E23" s="89"/>
      <c r="F23" s="77"/>
    </row>
    <row r="24" spans="1:6" ht="15" customHeight="1">
      <c r="A24" s="112"/>
      <c r="B24" s="89"/>
      <c r="C24" s="696" t="s">
        <v>1859</v>
      </c>
      <c r="D24" s="697"/>
      <c r="E24" s="103" t="s">
        <v>2559</v>
      </c>
      <c r="F24" s="77"/>
    </row>
    <row r="25" spans="1:6" ht="90" customHeight="1">
      <c r="A25" s="112"/>
      <c r="B25" s="89"/>
      <c r="C25" s="702"/>
      <c r="D25" s="703"/>
      <c r="E25" s="444"/>
      <c r="F25" s="77"/>
    </row>
    <row r="26" spans="1:6" ht="15" customHeight="1">
      <c r="A26" s="114"/>
      <c r="B26" s="115"/>
      <c r="C26" s="116"/>
      <c r="D26" s="116"/>
      <c r="E26" s="116"/>
      <c r="F26" s="117"/>
    </row>
    <row r="27" spans="1:6" ht="15" customHeight="1">
      <c r="A27" s="118"/>
      <c r="B27" s="119"/>
      <c r="C27" s="118"/>
      <c r="D27" s="119"/>
      <c r="E27" s="119"/>
      <c r="F27" s="118"/>
    </row>
    <row r="28" spans="1:6" ht="15" customHeight="1">
      <c r="A28" s="118"/>
      <c r="B28" s="118"/>
      <c r="C28" s="118"/>
      <c r="D28" s="118"/>
      <c r="E28" s="118"/>
      <c r="F28" s="118"/>
    </row>
    <row r="132" spans="4:5" ht="15" customHeight="1">
      <c r="D132" s="120"/>
      <c r="E132" s="120"/>
    </row>
    <row r="133" spans="4:5" ht="15" customHeight="1">
      <c r="D133" s="120"/>
      <c r="E133" s="120"/>
    </row>
    <row r="134" spans="4:5" ht="15" customHeight="1">
      <c r="D134" s="120"/>
      <c r="E134" s="120"/>
    </row>
  </sheetData>
  <sheetProtection password="C00F" sheet="1" objects="1" scenarios="1" autoFilter="0"/>
  <protectedRanges>
    <protectedRange sqref="E4:E6 E10:E15 E20:E21 E25" name="範囲2_1"/>
    <protectedRange sqref="E4:E6 E10:E15 E20:E21 E25" name="範囲1_1"/>
  </protectedRanges>
  <mergeCells count="10">
    <mergeCell ref="C3:D3"/>
    <mergeCell ref="C4:C6"/>
    <mergeCell ref="C9:D9"/>
    <mergeCell ref="C10:C12"/>
    <mergeCell ref="C13:C15"/>
    <mergeCell ref="C19:D19"/>
    <mergeCell ref="C20:D20"/>
    <mergeCell ref="C21:D21"/>
    <mergeCell ref="C24:D24"/>
    <mergeCell ref="C25:D25"/>
  </mergeCells>
  <phoneticPr fontId="9"/>
  <dataValidations count="1">
    <dataValidation type="textLength" allowBlank="1" showInputMessage="1" showErrorMessage="1" sqref="E4:E6 E10:E15 E20:E21 E25" xr:uid="{00000000-0002-0000-0300-000000000000}">
      <formula1>0</formula1>
      <formula2>300</formula2>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xr:uid="{00000000-0002-0000-0300-000001000000}">
          <x14:formula1>
            <xm:f>選択リスト!$E$3:$E$5</xm:f>
          </x14:formula1>
          <xm:sqref>D4:D6</xm:sqref>
        </x14:dataValidation>
        <x14:dataValidation type="list" allowBlank="1" showInputMessage="1" xr:uid="{00000000-0002-0000-0300-000002000000}">
          <x14:formula1>
            <xm:f>選択リスト!$E$31:$E$35</xm:f>
          </x14:formula1>
          <xm:sqref>D13:D15</xm:sqref>
        </x14:dataValidation>
        <x14:dataValidation type="list" allowBlank="1" showInputMessage="1" xr:uid="{00000000-0002-0000-0300-000003000000}">
          <x14:formula1>
            <xm:f>選択リスト!$E$17:$E$27</xm:f>
          </x14:formula1>
          <xm:sqref>D10:D12 D4:D6</xm:sqref>
        </x14:dataValidation>
        <x14:dataValidation type="list" allowBlank="1" showInputMessage="1" xr:uid="{00000000-0002-0000-0300-000004000000}">
          <x14:formula1>
            <xm:f>選択リスト!$E$45:$E$47</xm:f>
          </x14:formula1>
          <xm:sqref>C20:D21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G147"/>
  <sheetViews>
    <sheetView showGridLines="0" showZeros="0" view="pageBreakPreview" zoomScaleNormal="85" zoomScaleSheetLayoutView="100" workbookViewId="0"/>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25" max="80" width="2.44140625" customWidth="1"/>
  </cols>
  <sheetData>
    <row r="1" spans="1:7" ht="15" customHeight="1">
      <c r="A1" s="123" t="s">
        <v>2774</v>
      </c>
      <c r="B1" s="110"/>
      <c r="C1" s="110"/>
      <c r="D1" s="110"/>
      <c r="E1" s="110"/>
      <c r="F1" s="110"/>
      <c r="G1" s="111"/>
    </row>
    <row r="2" spans="1:7" ht="15" customHeight="1">
      <c r="A2" s="112"/>
      <c r="F2" s="78"/>
      <c r="G2" s="113"/>
    </row>
    <row r="3" spans="1:7" ht="15" customHeight="1">
      <c r="A3" s="112"/>
      <c r="B3" s="712" t="s">
        <v>2773</v>
      </c>
      <c r="C3" s="712"/>
      <c r="D3" s="712"/>
      <c r="E3" s="712"/>
      <c r="F3" s="712"/>
      <c r="G3" s="113"/>
    </row>
    <row r="4" spans="1:7" ht="15" customHeight="1">
      <c r="A4" s="112"/>
      <c r="B4" s="712"/>
      <c r="C4" s="712"/>
      <c r="D4" s="712"/>
      <c r="E4" s="712"/>
      <c r="F4" s="712"/>
      <c r="G4" s="113"/>
    </row>
    <row r="5" spans="1:7" ht="15" customHeight="1">
      <c r="A5" s="112"/>
      <c r="B5" s="712"/>
      <c r="C5" s="712"/>
      <c r="D5" s="712"/>
      <c r="E5" s="712"/>
      <c r="F5" s="712"/>
      <c r="G5" s="113"/>
    </row>
    <row r="6" spans="1:7" ht="15" customHeight="1">
      <c r="A6" s="112"/>
      <c r="B6" s="718" t="s">
        <v>2775</v>
      </c>
      <c r="C6" s="718"/>
      <c r="D6" s="718"/>
      <c r="E6" s="718"/>
      <c r="F6" s="718"/>
      <c r="G6" s="113"/>
    </row>
    <row r="7" spans="1:7" ht="15" customHeight="1">
      <c r="A7" s="112"/>
      <c r="B7" s="718"/>
      <c r="C7" s="718"/>
      <c r="D7" s="718"/>
      <c r="E7" s="718"/>
      <c r="F7" s="718"/>
      <c r="G7" s="113"/>
    </row>
    <row r="8" spans="1:7" ht="15" customHeight="1">
      <c r="A8" s="112"/>
      <c r="B8" s="718"/>
      <c r="C8" s="718"/>
      <c r="D8" s="718"/>
      <c r="E8" s="718"/>
      <c r="F8" s="718"/>
      <c r="G8" s="113"/>
    </row>
    <row r="9" spans="1:7" ht="15" customHeight="1">
      <c r="A9" s="112"/>
      <c r="G9" s="113"/>
    </row>
    <row r="10" spans="1:7" ht="30" customHeight="1">
      <c r="A10" s="112"/>
      <c r="B10" s="709" t="s">
        <v>1849</v>
      </c>
      <c r="C10" s="709"/>
      <c r="D10" s="713">
        <f>提出書!C22</f>
        <v>0</v>
      </c>
      <c r="E10" s="713"/>
      <c r="F10" s="714"/>
      <c r="G10" s="77"/>
    </row>
    <row r="11" spans="1:7" ht="30" customHeight="1">
      <c r="A11" s="112"/>
      <c r="B11" s="709" t="s">
        <v>3074</v>
      </c>
      <c r="C11" s="709"/>
      <c r="D11" s="707"/>
      <c r="E11" s="707"/>
      <c r="F11" s="708"/>
      <c r="G11" s="77"/>
    </row>
    <row r="12" spans="1:7" ht="30" customHeight="1">
      <c r="A12" s="112"/>
      <c r="B12" s="709" t="s">
        <v>3075</v>
      </c>
      <c r="C12" s="709"/>
      <c r="D12" s="707" t="s">
        <v>3078</v>
      </c>
      <c r="E12" s="707"/>
      <c r="F12" s="708"/>
      <c r="G12" s="77"/>
    </row>
    <row r="13" spans="1:7" ht="15" customHeight="1">
      <c r="A13" s="112"/>
      <c r="C13" s="118"/>
      <c r="D13" s="118"/>
      <c r="E13" s="118"/>
      <c r="G13" s="113"/>
    </row>
    <row r="14" spans="1:7" ht="15" customHeight="1">
      <c r="A14" s="112"/>
      <c r="C14" s="118"/>
      <c r="D14" s="118"/>
      <c r="E14" s="118"/>
      <c r="G14" s="113"/>
    </row>
    <row r="15" spans="1:7" ht="15" customHeight="1">
      <c r="A15" s="112"/>
      <c r="B15" s="108" t="s">
        <v>2776</v>
      </c>
      <c r="C15" s="118"/>
      <c r="D15" s="118"/>
      <c r="E15" s="118"/>
      <c r="G15" s="113"/>
    </row>
    <row r="16" spans="1:7" ht="15" customHeight="1">
      <c r="A16" s="112"/>
      <c r="C16" s="118"/>
      <c r="D16" s="118"/>
      <c r="E16" s="118"/>
      <c r="G16" s="113"/>
    </row>
    <row r="17" spans="1:7" ht="15" customHeight="1">
      <c r="A17" s="112"/>
      <c r="C17" s="118" t="s">
        <v>2777</v>
      </c>
      <c r="D17" s="118"/>
      <c r="E17" s="118"/>
      <c r="G17" s="113"/>
    </row>
    <row r="18" spans="1:7" ht="30" customHeight="1">
      <c r="A18" s="112"/>
      <c r="C18" s="124" t="s">
        <v>3053</v>
      </c>
      <c r="D18" s="719"/>
      <c r="E18" s="719"/>
      <c r="F18" s="720"/>
      <c r="G18" s="113"/>
    </row>
    <row r="19" spans="1:7" ht="30" customHeight="1">
      <c r="A19" s="112"/>
      <c r="C19" s="124" t="s">
        <v>3052</v>
      </c>
      <c r="D19" s="719"/>
      <c r="E19" s="719"/>
      <c r="F19" s="720"/>
      <c r="G19" s="113"/>
    </row>
    <row r="20" spans="1:7" ht="15" customHeight="1">
      <c r="A20" s="112"/>
      <c r="C20" s="118"/>
      <c r="D20" s="118"/>
      <c r="E20" s="118"/>
      <c r="G20" s="113"/>
    </row>
    <row r="21" spans="1:7" ht="15" customHeight="1">
      <c r="A21" s="112"/>
      <c r="C21" s="118"/>
      <c r="D21" s="118"/>
      <c r="E21" s="118"/>
      <c r="G21" s="113"/>
    </row>
    <row r="22" spans="1:7" ht="15" customHeight="1">
      <c r="A22" s="112"/>
      <c r="C22" s="118" t="s">
        <v>2778</v>
      </c>
      <c r="D22" s="118"/>
      <c r="E22" s="118"/>
      <c r="G22" s="113"/>
    </row>
    <row r="23" spans="1:7" ht="30" customHeight="1">
      <c r="A23" s="112"/>
      <c r="C23" s="124" t="s">
        <v>3053</v>
      </c>
      <c r="D23" s="707"/>
      <c r="E23" s="707"/>
      <c r="F23" s="708"/>
      <c r="G23" s="113"/>
    </row>
    <row r="24" spans="1:7" ht="30" customHeight="1">
      <c r="A24" s="112"/>
      <c r="C24" s="124" t="s">
        <v>3052</v>
      </c>
      <c r="D24" s="707"/>
      <c r="E24" s="707"/>
      <c r="F24" s="708"/>
      <c r="G24" s="113"/>
    </row>
    <row r="25" spans="1:7" ht="16.2">
      <c r="A25" s="112"/>
      <c r="C25" s="721" t="s">
        <v>3148</v>
      </c>
      <c r="D25" s="715" t="s">
        <v>3123</v>
      </c>
      <c r="E25" s="716"/>
      <c r="F25" s="717"/>
      <c r="G25" s="113"/>
    </row>
    <row r="26" spans="1:7" ht="82.5" customHeight="1">
      <c r="A26" s="112"/>
      <c r="C26" s="722"/>
      <c r="D26" s="723"/>
      <c r="E26" s="724"/>
      <c r="F26" s="725"/>
      <c r="G26" s="113"/>
    </row>
    <row r="27" spans="1:7" ht="15" customHeight="1">
      <c r="A27" s="112"/>
      <c r="C27" s="118"/>
      <c r="D27" s="118"/>
      <c r="E27" s="118"/>
      <c r="G27" s="113"/>
    </row>
    <row r="28" spans="1:7" ht="15" customHeight="1">
      <c r="A28" s="112"/>
      <c r="C28" s="118"/>
      <c r="D28" s="118"/>
      <c r="E28" s="118"/>
      <c r="G28" s="113"/>
    </row>
    <row r="29" spans="1:7" ht="15" customHeight="1">
      <c r="A29" s="112"/>
      <c r="C29" s="118" t="s">
        <v>3051</v>
      </c>
      <c r="D29" s="118"/>
      <c r="G29" s="113"/>
    </row>
    <row r="30" spans="1:7" ht="30" customHeight="1">
      <c r="A30" s="112"/>
      <c r="C30" s="124" t="s">
        <v>3054</v>
      </c>
      <c r="D30" s="710"/>
      <c r="E30" s="711"/>
      <c r="F30" s="528"/>
      <c r="G30" s="113"/>
    </row>
    <row r="31" spans="1:7" ht="30" customHeight="1">
      <c r="A31" s="112"/>
      <c r="C31" s="124" t="s">
        <v>3149</v>
      </c>
      <c r="D31" s="710"/>
      <c r="E31" s="711"/>
      <c r="F31" s="528"/>
      <c r="G31" s="113"/>
    </row>
    <row r="32" spans="1:7" ht="15" customHeight="1">
      <c r="A32" s="112"/>
      <c r="C32" s="118"/>
      <c r="D32" s="118"/>
      <c r="E32" s="118"/>
      <c r="G32" s="113"/>
    </row>
    <row r="33" spans="1:7" ht="15" customHeight="1">
      <c r="A33" s="112"/>
      <c r="C33" s="118"/>
      <c r="D33" s="118"/>
      <c r="E33" s="118"/>
      <c r="G33" s="113"/>
    </row>
    <row r="34" spans="1:7" ht="15" customHeight="1">
      <c r="A34" s="112"/>
      <c r="C34" s="118"/>
      <c r="D34" s="118"/>
      <c r="E34" s="118"/>
      <c r="G34" s="113"/>
    </row>
    <row r="35" spans="1:7" ht="15" customHeight="1">
      <c r="A35" s="112"/>
      <c r="C35" s="118"/>
      <c r="D35" s="118"/>
      <c r="E35" s="118"/>
      <c r="G35" s="113"/>
    </row>
    <row r="36" spans="1:7" ht="15" customHeight="1">
      <c r="A36" s="112"/>
      <c r="C36" s="118"/>
      <c r="D36" s="118"/>
      <c r="E36" s="118"/>
      <c r="G36" s="113"/>
    </row>
    <row r="37" spans="1:7" ht="15" customHeight="1">
      <c r="A37" s="112"/>
      <c r="C37" s="118"/>
      <c r="D37" s="118"/>
      <c r="E37" s="118"/>
      <c r="G37" s="113"/>
    </row>
    <row r="38" spans="1:7" ht="15" customHeight="1">
      <c r="A38" s="112"/>
      <c r="C38" s="118"/>
      <c r="D38" s="118"/>
      <c r="E38" s="118"/>
      <c r="G38" s="113"/>
    </row>
    <row r="39" spans="1:7" ht="15" customHeight="1">
      <c r="A39" s="112"/>
      <c r="C39" s="118"/>
      <c r="D39" s="118"/>
      <c r="E39" s="118"/>
      <c r="G39" s="113"/>
    </row>
    <row r="40" spans="1:7" ht="15" customHeight="1">
      <c r="A40" s="114"/>
      <c r="B40" s="115"/>
      <c r="C40" s="121"/>
      <c r="D40" s="121"/>
      <c r="E40" s="121"/>
      <c r="F40" s="121"/>
      <c r="G40" s="117"/>
    </row>
    <row r="41" spans="1:7" ht="15" customHeight="1">
      <c r="A41" s="118"/>
      <c r="B41" s="122"/>
      <c r="C41" s="122"/>
      <c r="D41" s="122"/>
      <c r="E41" s="122"/>
      <c r="F41" s="122"/>
      <c r="G41" s="118"/>
    </row>
    <row r="145" spans="5:5" ht="15" customHeight="1">
      <c r="E145" s="120"/>
    </row>
    <row r="146" spans="5:5" ht="15" customHeight="1">
      <c r="E146" s="120"/>
    </row>
    <row r="147" spans="5:5" ht="15" customHeight="1">
      <c r="E147" s="120"/>
    </row>
  </sheetData>
  <sheetProtection algorithmName="SHA-512" hashValue="HNITtVGYX044WXzlUSs7nDfpgBdpgxW4MxYIGLEtI4l/xXu1qNuUCpe8P998Oa0bF0s2xGFbpof4zwTpCspjQw==" saltValue="7ndvFT2iEmL5jPYMuG5BIQ==" spinCount="100000" sheet="1" autoFilter="0"/>
  <mergeCells count="17">
    <mergeCell ref="B3:F5"/>
    <mergeCell ref="D10:F10"/>
    <mergeCell ref="D25:F25"/>
    <mergeCell ref="B6:F8"/>
    <mergeCell ref="B10:C10"/>
    <mergeCell ref="D18:F18"/>
    <mergeCell ref="D19:F19"/>
    <mergeCell ref="D23:F23"/>
    <mergeCell ref="D24:F24"/>
    <mergeCell ref="C25:C26"/>
    <mergeCell ref="D26:F26"/>
    <mergeCell ref="B11:C11"/>
    <mergeCell ref="D11:F11"/>
    <mergeCell ref="B12:C12"/>
    <mergeCell ref="D12:F12"/>
    <mergeCell ref="D30:E30"/>
    <mergeCell ref="D31:E31"/>
  </mergeCells>
  <phoneticPr fontId="9"/>
  <dataValidations count="2">
    <dataValidation type="list" allowBlank="1" showInputMessage="1" showErrorMessage="1" sqref="D30:E30" xr:uid="{00000000-0002-0000-0400-000000000000}">
      <formula1>LIST_従業員数</formula1>
    </dataValidation>
    <dataValidation type="list" allowBlank="1" showInputMessage="1" showErrorMessage="1" sqref="D31:E31" xr:uid="{00000000-0002-0000-0400-000001000000}">
      <formula1>LIST_資本金等</formula1>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P72"/>
  <sheetViews>
    <sheetView showGridLines="0" showZeros="0" view="pageBreakPreview" zoomScaleNormal="70" zoomScaleSheetLayoutView="100" workbookViewId="0"/>
  </sheetViews>
  <sheetFormatPr defaultColWidth="2.44140625" defaultRowHeight="15" customHeight="1"/>
  <cols>
    <col min="1" max="3" width="5" style="176" customWidth="1"/>
    <col min="4" max="4" width="19.88671875" style="176" customWidth="1"/>
    <col min="5" max="5" width="5.109375" style="176" hidden="1" customWidth="1"/>
    <col min="6" max="247" width="14.88671875" style="176" customWidth="1"/>
    <col min="248" max="16384" width="2.44140625" style="176"/>
  </cols>
  <sheetData>
    <row r="1" spans="1:250" ht="1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t="s">
        <v>2779</v>
      </c>
      <c r="IN1" s="177"/>
      <c r="IO1" s="177"/>
      <c r="IP1" s="177"/>
    </row>
    <row r="2" spans="1:250" ht="15" customHeight="1">
      <c r="A2" s="305" t="s">
        <v>1195</v>
      </c>
      <c r="B2" s="178"/>
      <c r="C2" s="178"/>
      <c r="D2" s="178"/>
      <c r="E2" s="178"/>
      <c r="F2" s="177" t="s">
        <v>1287</v>
      </c>
      <c r="G2" s="177"/>
      <c r="H2" s="177"/>
      <c r="I2" s="17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row>
    <row r="3" spans="1:250" ht="15" customHeight="1">
      <c r="A3" s="178"/>
      <c r="B3" s="178"/>
      <c r="C3" s="178"/>
      <c r="D3" s="178"/>
      <c r="E3" s="178"/>
      <c r="F3" s="177"/>
      <c r="G3" s="177"/>
      <c r="H3" s="177"/>
      <c r="I3" s="179"/>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row>
    <row r="4" spans="1:250" ht="15" customHeight="1">
      <c r="A4" s="281" t="s">
        <v>1338</v>
      </c>
      <c r="B4" s="178"/>
      <c r="C4" s="178"/>
      <c r="D4" s="178"/>
      <c r="E4" s="178"/>
      <c r="F4" s="177"/>
      <c r="G4" s="177"/>
      <c r="H4" s="177"/>
      <c r="I4" s="179"/>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row>
    <row r="5" spans="1:250" ht="7.5" customHeight="1">
      <c r="A5" s="726"/>
      <c r="B5" s="726"/>
      <c r="C5" s="726"/>
      <c r="D5" s="726"/>
      <c r="E5" s="54"/>
      <c r="F5" s="180"/>
      <c r="G5" s="177"/>
      <c r="H5" s="177"/>
      <c r="I5" s="180"/>
      <c r="J5" s="180"/>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80"/>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row>
    <row r="6" spans="1:250" ht="26.25" customHeight="1">
      <c r="A6" s="727" t="s">
        <v>1288</v>
      </c>
      <c r="B6" s="728"/>
      <c r="C6" s="728"/>
      <c r="D6" s="729"/>
      <c r="E6" s="55" t="s">
        <v>1815</v>
      </c>
      <c r="F6" s="13" t="s">
        <v>1289</v>
      </c>
      <c r="G6" s="11" t="s">
        <v>1817</v>
      </c>
      <c r="H6" s="127">
        <v>1</v>
      </c>
      <c r="I6" s="127">
        <v>2</v>
      </c>
      <c r="J6" s="127">
        <v>3</v>
      </c>
      <c r="K6" s="127">
        <v>4</v>
      </c>
      <c r="L6" s="127">
        <v>5</v>
      </c>
      <c r="M6" s="127">
        <v>6</v>
      </c>
      <c r="N6" s="127">
        <v>7</v>
      </c>
      <c r="O6" s="127">
        <v>8</v>
      </c>
      <c r="P6" s="127">
        <v>9</v>
      </c>
      <c r="Q6" s="127">
        <v>10</v>
      </c>
      <c r="R6" s="127">
        <v>11</v>
      </c>
      <c r="S6" s="127">
        <v>12</v>
      </c>
      <c r="T6" s="127">
        <v>13</v>
      </c>
      <c r="U6" s="127">
        <v>14</v>
      </c>
      <c r="V6" s="127">
        <v>15</v>
      </c>
      <c r="W6" s="127">
        <v>16</v>
      </c>
      <c r="X6" s="127">
        <v>17</v>
      </c>
      <c r="Y6" s="127">
        <v>18</v>
      </c>
      <c r="Z6" s="127">
        <v>19</v>
      </c>
      <c r="AA6" s="127">
        <v>20</v>
      </c>
      <c r="AB6" s="127">
        <v>21</v>
      </c>
      <c r="AC6" s="127">
        <v>22</v>
      </c>
      <c r="AD6" s="127">
        <v>23</v>
      </c>
      <c r="AE6" s="127">
        <v>24</v>
      </c>
      <c r="AF6" s="127">
        <v>25</v>
      </c>
      <c r="AG6" s="127">
        <v>26</v>
      </c>
      <c r="AH6" s="127">
        <v>27</v>
      </c>
      <c r="AI6" s="127">
        <v>28</v>
      </c>
      <c r="AJ6" s="127">
        <v>29</v>
      </c>
      <c r="AK6" s="127">
        <v>30</v>
      </c>
      <c r="AL6" s="127">
        <v>31</v>
      </c>
      <c r="AM6" s="127">
        <v>32</v>
      </c>
      <c r="AN6" s="127">
        <v>33</v>
      </c>
      <c r="AO6" s="127">
        <v>34</v>
      </c>
      <c r="AP6" s="127">
        <v>35</v>
      </c>
      <c r="AQ6" s="127">
        <v>36</v>
      </c>
      <c r="AR6" s="127">
        <v>37</v>
      </c>
      <c r="AS6" s="127">
        <v>38</v>
      </c>
      <c r="AT6" s="127">
        <v>39</v>
      </c>
      <c r="AU6" s="127">
        <v>40</v>
      </c>
      <c r="AV6" s="127">
        <v>41</v>
      </c>
      <c r="AW6" s="127">
        <v>42</v>
      </c>
      <c r="AX6" s="127">
        <v>43</v>
      </c>
      <c r="AY6" s="127">
        <v>44</v>
      </c>
      <c r="AZ6" s="127">
        <v>45</v>
      </c>
      <c r="BA6" s="127">
        <v>46</v>
      </c>
      <c r="BB6" s="127">
        <v>47</v>
      </c>
      <c r="BC6" s="127">
        <v>48</v>
      </c>
      <c r="BD6" s="127">
        <v>49</v>
      </c>
      <c r="BE6" s="127">
        <v>50</v>
      </c>
      <c r="BF6" s="127">
        <v>51</v>
      </c>
      <c r="BG6" s="127">
        <v>52</v>
      </c>
      <c r="BH6" s="127">
        <v>53</v>
      </c>
      <c r="BI6" s="127">
        <v>54</v>
      </c>
      <c r="BJ6" s="127">
        <v>55</v>
      </c>
      <c r="BK6" s="127">
        <v>56</v>
      </c>
      <c r="BL6" s="127">
        <v>57</v>
      </c>
      <c r="BM6" s="127">
        <v>58</v>
      </c>
      <c r="BN6" s="127">
        <v>59</v>
      </c>
      <c r="BO6" s="127">
        <v>60</v>
      </c>
      <c r="BP6" s="127">
        <v>61</v>
      </c>
      <c r="BQ6" s="127">
        <v>62</v>
      </c>
      <c r="BR6" s="127">
        <v>63</v>
      </c>
      <c r="BS6" s="127">
        <v>64</v>
      </c>
      <c r="BT6" s="127">
        <v>65</v>
      </c>
      <c r="BU6" s="127">
        <v>66</v>
      </c>
      <c r="BV6" s="127">
        <v>67</v>
      </c>
      <c r="BW6" s="127">
        <v>68</v>
      </c>
      <c r="BX6" s="127">
        <v>69</v>
      </c>
      <c r="BY6" s="127">
        <v>70</v>
      </c>
      <c r="BZ6" s="127">
        <v>71</v>
      </c>
      <c r="CA6" s="127">
        <v>72</v>
      </c>
      <c r="CB6" s="127">
        <v>73</v>
      </c>
      <c r="CC6" s="127">
        <v>74</v>
      </c>
      <c r="CD6" s="127">
        <v>75</v>
      </c>
      <c r="CE6" s="127">
        <v>76</v>
      </c>
      <c r="CF6" s="127">
        <v>77</v>
      </c>
      <c r="CG6" s="127">
        <v>78</v>
      </c>
      <c r="CH6" s="127">
        <v>79</v>
      </c>
      <c r="CI6" s="127">
        <v>80</v>
      </c>
      <c r="CJ6" s="127">
        <v>81</v>
      </c>
      <c r="CK6" s="127">
        <v>82</v>
      </c>
      <c r="CL6" s="127">
        <v>83</v>
      </c>
      <c r="CM6" s="127">
        <v>84</v>
      </c>
      <c r="CN6" s="127">
        <v>85</v>
      </c>
      <c r="CO6" s="127">
        <v>86</v>
      </c>
      <c r="CP6" s="127">
        <v>87</v>
      </c>
      <c r="CQ6" s="127">
        <v>88</v>
      </c>
      <c r="CR6" s="127">
        <v>89</v>
      </c>
      <c r="CS6" s="127">
        <v>90</v>
      </c>
      <c r="CT6" s="127">
        <v>91</v>
      </c>
      <c r="CU6" s="127">
        <v>92</v>
      </c>
      <c r="CV6" s="127">
        <v>93</v>
      </c>
      <c r="CW6" s="127">
        <v>94</v>
      </c>
      <c r="CX6" s="127">
        <v>95</v>
      </c>
      <c r="CY6" s="127">
        <v>96</v>
      </c>
      <c r="CZ6" s="127">
        <v>97</v>
      </c>
      <c r="DA6" s="127">
        <v>98</v>
      </c>
      <c r="DB6" s="127">
        <v>99</v>
      </c>
      <c r="DC6" s="127">
        <v>100</v>
      </c>
      <c r="DD6" s="127">
        <v>101</v>
      </c>
      <c r="DE6" s="127">
        <v>102</v>
      </c>
      <c r="DF6" s="127">
        <v>103</v>
      </c>
      <c r="DG6" s="127">
        <v>104</v>
      </c>
      <c r="DH6" s="127">
        <v>105</v>
      </c>
      <c r="DI6" s="127">
        <v>106</v>
      </c>
      <c r="DJ6" s="127">
        <v>107</v>
      </c>
      <c r="DK6" s="127">
        <v>108</v>
      </c>
      <c r="DL6" s="127">
        <v>109</v>
      </c>
      <c r="DM6" s="127">
        <v>110</v>
      </c>
      <c r="DN6" s="127">
        <v>111</v>
      </c>
      <c r="DO6" s="127">
        <v>112</v>
      </c>
      <c r="DP6" s="127">
        <v>113</v>
      </c>
      <c r="DQ6" s="127">
        <v>114</v>
      </c>
      <c r="DR6" s="127">
        <v>115</v>
      </c>
      <c r="DS6" s="127">
        <v>116</v>
      </c>
      <c r="DT6" s="127">
        <v>117</v>
      </c>
      <c r="DU6" s="127">
        <v>118</v>
      </c>
      <c r="DV6" s="127">
        <v>119</v>
      </c>
      <c r="DW6" s="127">
        <v>120</v>
      </c>
      <c r="DX6" s="127">
        <v>121</v>
      </c>
      <c r="DY6" s="127">
        <v>122</v>
      </c>
      <c r="DZ6" s="127">
        <v>123</v>
      </c>
      <c r="EA6" s="127">
        <v>124</v>
      </c>
      <c r="EB6" s="127">
        <v>125</v>
      </c>
      <c r="EC6" s="127">
        <v>126</v>
      </c>
      <c r="ED6" s="127">
        <v>127</v>
      </c>
      <c r="EE6" s="127">
        <v>128</v>
      </c>
      <c r="EF6" s="127">
        <v>129</v>
      </c>
      <c r="EG6" s="127">
        <v>130</v>
      </c>
      <c r="EH6" s="127">
        <v>131</v>
      </c>
      <c r="EI6" s="127">
        <v>132</v>
      </c>
      <c r="EJ6" s="127">
        <v>133</v>
      </c>
      <c r="EK6" s="127">
        <v>134</v>
      </c>
      <c r="EL6" s="127">
        <v>135</v>
      </c>
      <c r="EM6" s="127">
        <v>136</v>
      </c>
      <c r="EN6" s="127">
        <v>137</v>
      </c>
      <c r="EO6" s="127">
        <v>138</v>
      </c>
      <c r="EP6" s="127">
        <v>139</v>
      </c>
      <c r="EQ6" s="127">
        <v>140</v>
      </c>
      <c r="ER6" s="127">
        <v>141</v>
      </c>
      <c r="ES6" s="127">
        <v>142</v>
      </c>
      <c r="ET6" s="127">
        <v>143</v>
      </c>
      <c r="EU6" s="127">
        <v>144</v>
      </c>
      <c r="EV6" s="127">
        <v>145</v>
      </c>
      <c r="EW6" s="127">
        <v>146</v>
      </c>
      <c r="EX6" s="127">
        <v>147</v>
      </c>
      <c r="EY6" s="127">
        <v>148</v>
      </c>
      <c r="EZ6" s="127">
        <v>149</v>
      </c>
      <c r="FA6" s="127">
        <v>150</v>
      </c>
      <c r="FB6" s="127">
        <v>151</v>
      </c>
      <c r="FC6" s="127">
        <v>152</v>
      </c>
      <c r="FD6" s="127">
        <v>153</v>
      </c>
      <c r="FE6" s="127">
        <v>154</v>
      </c>
      <c r="FF6" s="127">
        <v>155</v>
      </c>
      <c r="FG6" s="127">
        <v>156</v>
      </c>
      <c r="FH6" s="127">
        <v>157</v>
      </c>
      <c r="FI6" s="127">
        <v>158</v>
      </c>
      <c r="FJ6" s="127">
        <v>159</v>
      </c>
      <c r="FK6" s="127">
        <v>160</v>
      </c>
      <c r="FL6" s="127">
        <v>161</v>
      </c>
      <c r="FM6" s="127">
        <v>162</v>
      </c>
      <c r="FN6" s="127">
        <v>163</v>
      </c>
      <c r="FO6" s="127">
        <v>164</v>
      </c>
      <c r="FP6" s="127">
        <v>165</v>
      </c>
      <c r="FQ6" s="127">
        <v>166</v>
      </c>
      <c r="FR6" s="127">
        <v>167</v>
      </c>
      <c r="FS6" s="127">
        <v>168</v>
      </c>
      <c r="FT6" s="127">
        <v>169</v>
      </c>
      <c r="FU6" s="127">
        <v>170</v>
      </c>
      <c r="FV6" s="127">
        <v>171</v>
      </c>
      <c r="FW6" s="127">
        <v>172</v>
      </c>
      <c r="FX6" s="127">
        <v>173</v>
      </c>
      <c r="FY6" s="127">
        <v>174</v>
      </c>
      <c r="FZ6" s="127">
        <v>175</v>
      </c>
      <c r="GA6" s="127">
        <v>176</v>
      </c>
      <c r="GB6" s="127">
        <v>177</v>
      </c>
      <c r="GC6" s="127">
        <v>178</v>
      </c>
      <c r="GD6" s="127">
        <v>179</v>
      </c>
      <c r="GE6" s="127">
        <v>180</v>
      </c>
      <c r="GF6" s="127">
        <v>181</v>
      </c>
      <c r="GG6" s="127">
        <v>182</v>
      </c>
      <c r="GH6" s="127">
        <v>183</v>
      </c>
      <c r="GI6" s="127">
        <v>184</v>
      </c>
      <c r="GJ6" s="127">
        <v>185</v>
      </c>
      <c r="GK6" s="127">
        <v>186</v>
      </c>
      <c r="GL6" s="127">
        <v>187</v>
      </c>
      <c r="GM6" s="127">
        <v>188</v>
      </c>
      <c r="GN6" s="127">
        <v>189</v>
      </c>
      <c r="GO6" s="127">
        <v>190</v>
      </c>
      <c r="GP6" s="127">
        <v>191</v>
      </c>
      <c r="GQ6" s="127">
        <v>192</v>
      </c>
      <c r="GR6" s="127">
        <v>193</v>
      </c>
      <c r="GS6" s="127">
        <v>194</v>
      </c>
      <c r="GT6" s="127">
        <v>195</v>
      </c>
      <c r="GU6" s="127">
        <v>196</v>
      </c>
      <c r="GV6" s="127">
        <v>197</v>
      </c>
      <c r="GW6" s="127">
        <v>198</v>
      </c>
      <c r="GX6" s="127">
        <v>199</v>
      </c>
      <c r="GY6" s="127">
        <v>200</v>
      </c>
      <c r="GZ6" s="127">
        <v>201</v>
      </c>
      <c r="HA6" s="127">
        <v>202</v>
      </c>
      <c r="HB6" s="127">
        <v>203</v>
      </c>
      <c r="HC6" s="127">
        <v>204</v>
      </c>
      <c r="HD6" s="127">
        <v>205</v>
      </c>
      <c r="HE6" s="127">
        <v>206</v>
      </c>
      <c r="HF6" s="127">
        <v>207</v>
      </c>
      <c r="HG6" s="127">
        <v>208</v>
      </c>
      <c r="HH6" s="127">
        <v>209</v>
      </c>
      <c r="HI6" s="127">
        <v>210</v>
      </c>
      <c r="HJ6" s="127">
        <v>211</v>
      </c>
      <c r="HK6" s="127">
        <v>212</v>
      </c>
      <c r="HL6" s="127">
        <v>213</v>
      </c>
      <c r="HM6" s="127">
        <v>214</v>
      </c>
      <c r="HN6" s="127">
        <v>215</v>
      </c>
      <c r="HO6" s="127">
        <v>216</v>
      </c>
      <c r="HP6" s="127">
        <v>217</v>
      </c>
      <c r="HQ6" s="127">
        <v>218</v>
      </c>
      <c r="HR6" s="127">
        <v>219</v>
      </c>
      <c r="HS6" s="127">
        <v>220</v>
      </c>
      <c r="HT6" s="127">
        <v>221</v>
      </c>
      <c r="HU6" s="127">
        <v>222</v>
      </c>
      <c r="HV6" s="127">
        <v>223</v>
      </c>
      <c r="HW6" s="127">
        <v>224</v>
      </c>
      <c r="HX6" s="127">
        <v>225</v>
      </c>
      <c r="HY6" s="127">
        <v>226</v>
      </c>
      <c r="HZ6" s="127">
        <v>227</v>
      </c>
      <c r="IA6" s="127">
        <v>228</v>
      </c>
      <c r="IB6" s="127">
        <v>229</v>
      </c>
      <c r="IC6" s="127">
        <v>230</v>
      </c>
      <c r="ID6" s="127">
        <v>231</v>
      </c>
      <c r="IE6" s="127">
        <v>232</v>
      </c>
      <c r="IF6" s="127">
        <v>233</v>
      </c>
      <c r="IG6" s="127">
        <v>234</v>
      </c>
      <c r="IH6" s="127">
        <v>235</v>
      </c>
      <c r="II6" s="127">
        <v>236</v>
      </c>
      <c r="IJ6" s="127">
        <v>237</v>
      </c>
      <c r="IK6" s="127">
        <v>238</v>
      </c>
      <c r="IL6" s="127">
        <v>239</v>
      </c>
      <c r="IM6" s="128">
        <v>240</v>
      </c>
      <c r="IN6" s="177"/>
      <c r="IO6" s="177"/>
      <c r="IP6" s="177"/>
    </row>
    <row r="7" spans="1:250" s="177" customFormat="1" ht="26.25" customHeight="1">
      <c r="A7" s="730" t="s">
        <v>1290</v>
      </c>
      <c r="B7" s="731"/>
      <c r="C7" s="731"/>
      <c r="D7" s="732"/>
      <c r="E7" s="56"/>
      <c r="F7" s="767"/>
      <c r="G7" s="181" t="s">
        <v>1817</v>
      </c>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3"/>
    </row>
    <row r="8" spans="1:250" s="177" customFormat="1" ht="26.25" customHeight="1">
      <c r="A8" s="730" t="s">
        <v>1196</v>
      </c>
      <c r="B8" s="731"/>
      <c r="C8" s="731"/>
      <c r="D8" s="732"/>
      <c r="E8" s="10"/>
      <c r="F8" s="768"/>
      <c r="G8" s="184" t="s">
        <v>1817</v>
      </c>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6"/>
      <c r="IP8" s="187"/>
    </row>
    <row r="9" spans="1:250" s="177" customFormat="1" ht="26.25" customHeight="1">
      <c r="A9" s="730" t="s">
        <v>1291</v>
      </c>
      <c r="B9" s="731"/>
      <c r="C9" s="731"/>
      <c r="D9" s="732"/>
      <c r="E9" s="10"/>
      <c r="F9" s="768"/>
      <c r="G9" s="181"/>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3"/>
    </row>
    <row r="10" spans="1:250" ht="26.25" customHeight="1">
      <c r="A10" s="129"/>
      <c r="B10" s="130" t="s">
        <v>1197</v>
      </c>
      <c r="C10" s="131" t="s">
        <v>1198</v>
      </c>
      <c r="D10" s="132" t="s">
        <v>1199</v>
      </c>
      <c r="E10" s="133"/>
      <c r="F10" s="14"/>
      <c r="G10" s="12"/>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2"/>
      <c r="IN10" s="177"/>
      <c r="IO10" s="177"/>
      <c r="IP10" s="177"/>
    </row>
    <row r="11" spans="1:250" ht="18.75" customHeight="1">
      <c r="A11" s="749" t="s">
        <v>1200</v>
      </c>
      <c r="B11" s="765" t="s">
        <v>2781</v>
      </c>
      <c r="C11" s="769"/>
      <c r="D11" s="134" t="s">
        <v>1292</v>
      </c>
      <c r="E11" s="135">
        <v>21</v>
      </c>
      <c r="F11" s="188">
        <f>SUMIFS(点検表４!$AH$6:$AH$15292,点検表４!$AF$6:$AF$15292,TRUE,点検表４!$AR$6:$AR$15292,$E11)</f>
        <v>0</v>
      </c>
      <c r="G11" s="189">
        <f>F11-SUM(H11:IM11)</f>
        <v>0</v>
      </c>
      <c r="H11" s="190">
        <f>SUMIFS(点検表４!$AH$6:$AH$15292,点検表４!$AF$6:$AF$15292,TRUE,点検表４!$AR$6:$AR$15292,$E11,点検表４!$C$6:$C$15292,H$6)</f>
        <v>0</v>
      </c>
      <c r="I11" s="190">
        <f>SUMIFS(点検表４!$AH$6:$AH$15292,点検表４!$AF$6:$AF$15292,TRUE,点検表４!$AR$6:$AR$15292,$E11,点検表４!$C$6:$C$15292,I$6)</f>
        <v>0</v>
      </c>
      <c r="J11" s="190">
        <f>SUMIFS(点検表４!$AH$6:$AH$15292,点検表４!$AF$6:$AF$15292,TRUE,点検表４!$AR$6:$AR$15292,$E11,点検表４!$C$6:$C$15292,J$6)</f>
        <v>0</v>
      </c>
      <c r="K11" s="190">
        <f>SUMIFS(点検表４!$AH$6:$AH$15292,点検表４!$AF$6:$AF$15292,TRUE,点検表４!$AR$6:$AR$15292,$E11,点検表４!$C$6:$C$15292,K$6)</f>
        <v>0</v>
      </c>
      <c r="L11" s="190">
        <f>SUMIFS(点検表４!$AH$6:$AH$15292,点検表４!$AF$6:$AF$15292,TRUE,点検表４!$AR$6:$AR$15292,$E11,点検表４!$C$6:$C$15292,L$6)</f>
        <v>0</v>
      </c>
      <c r="M11" s="190">
        <f>SUMIFS(点検表４!$AH$6:$AH$15292,点検表４!$AF$6:$AF$15292,TRUE,点検表４!$AR$6:$AR$15292,$E11,点検表４!$C$6:$C$15292,M$6)</f>
        <v>0</v>
      </c>
      <c r="N11" s="190">
        <f>SUMIFS(点検表４!$AH$6:$AH$15292,点検表４!$AF$6:$AF$15292,TRUE,点検表４!$AR$6:$AR$15292,$E11,点検表４!$C$6:$C$15292,N$6)</f>
        <v>0</v>
      </c>
      <c r="O11" s="190">
        <f>SUMIFS(点検表４!$AH$6:$AH$15292,点検表４!$AF$6:$AF$15292,TRUE,点検表４!$AR$6:$AR$15292,$E11,点検表４!$C$6:$C$15292,O$6)</f>
        <v>0</v>
      </c>
      <c r="P11" s="190">
        <f>SUMIFS(点検表４!$AH$6:$AH$15292,点検表４!$AF$6:$AF$15292,TRUE,点検表４!$AR$6:$AR$15292,$E11,点検表４!$C$6:$C$15292,P$6)</f>
        <v>0</v>
      </c>
      <c r="Q11" s="190">
        <f>SUMIFS(点検表４!$AH$6:$AH$15292,点検表４!$AF$6:$AF$15292,TRUE,点検表４!$AR$6:$AR$15292,$E11,点検表４!$C$6:$C$15292,Q$6)</f>
        <v>0</v>
      </c>
      <c r="R11" s="190">
        <f>SUMIFS(点検表４!$AH$6:$AH$15292,点検表４!$AF$6:$AF$15292,TRUE,点検表４!$AR$6:$AR$15292,$E11,点検表４!$C$6:$C$15292,R$6)</f>
        <v>0</v>
      </c>
      <c r="S11" s="190">
        <f>SUMIFS(点検表４!$AH$6:$AH$15292,点検表４!$AF$6:$AF$15292,TRUE,点検表４!$AR$6:$AR$15292,$E11,点検表４!$C$6:$C$15292,S$6)</f>
        <v>0</v>
      </c>
      <c r="T11" s="190">
        <f>SUMIFS(点検表４!$AH$6:$AH$15292,点検表４!$AF$6:$AF$15292,TRUE,点検表４!$AR$6:$AR$15292,$E11,点検表４!$C$6:$C$15292,T$6)</f>
        <v>0</v>
      </c>
      <c r="U11" s="190">
        <f>SUMIFS(点検表４!$AH$6:$AH$15292,点検表４!$AF$6:$AF$15292,TRUE,点検表４!$AR$6:$AR$15292,$E11,点検表４!$C$6:$C$15292,U$6)</f>
        <v>0</v>
      </c>
      <c r="V11" s="190">
        <f>SUMIFS(点検表４!$AH$6:$AH$15292,点検表４!$AF$6:$AF$15292,TRUE,点検表４!$AR$6:$AR$15292,$E11,点検表４!$C$6:$C$15292,V$6)</f>
        <v>0</v>
      </c>
      <c r="W11" s="190">
        <f>SUMIFS(点検表４!$AH$6:$AH$15292,点検表４!$AF$6:$AF$15292,TRUE,点検表４!$AR$6:$AR$15292,$E11,点検表４!$C$6:$C$15292,W$6)</f>
        <v>0</v>
      </c>
      <c r="X11" s="190">
        <f>SUMIFS(点検表４!$AH$6:$AH$15292,点検表４!$AF$6:$AF$15292,TRUE,点検表４!$AR$6:$AR$15292,$E11,点検表４!$C$6:$C$15292,X$6)</f>
        <v>0</v>
      </c>
      <c r="Y11" s="190">
        <f>SUMIFS(点検表４!$AH$6:$AH$15292,点検表４!$AF$6:$AF$15292,TRUE,点検表４!$AR$6:$AR$15292,$E11,点検表４!$C$6:$C$15292,Y$6)</f>
        <v>0</v>
      </c>
      <c r="Z11" s="190">
        <f>SUMIFS(点検表４!$AH$6:$AH$15292,点検表４!$AF$6:$AF$15292,TRUE,点検表４!$AR$6:$AR$15292,$E11,点検表４!$C$6:$C$15292,Z$6)</f>
        <v>0</v>
      </c>
      <c r="AA11" s="190">
        <f>SUMIFS(点検表４!$AH$6:$AH$15292,点検表４!$AF$6:$AF$15292,TRUE,点検表４!$AR$6:$AR$15292,$E11,点検表４!$C$6:$C$15292,AA$6)</f>
        <v>0</v>
      </c>
      <c r="AB11" s="190">
        <f>SUMIFS(点検表４!$AH$6:$AH$15292,点検表４!$AF$6:$AF$15292,TRUE,点検表４!$AR$6:$AR$15292,$E11,点検表４!$C$6:$C$15292,AB$6)</f>
        <v>0</v>
      </c>
      <c r="AC11" s="190">
        <f>SUMIFS(点検表４!$AH$6:$AH$15292,点検表４!$AF$6:$AF$15292,TRUE,点検表４!$AR$6:$AR$15292,$E11,点検表４!$C$6:$C$15292,AC$6)</f>
        <v>0</v>
      </c>
      <c r="AD11" s="190">
        <f>SUMIFS(点検表４!$AH$6:$AH$15292,点検表４!$AF$6:$AF$15292,TRUE,点検表４!$AR$6:$AR$15292,$E11,点検表４!$C$6:$C$15292,AD$6)</f>
        <v>0</v>
      </c>
      <c r="AE11" s="190">
        <f>SUMIFS(点検表４!$AH$6:$AH$15292,点検表４!$AF$6:$AF$15292,TRUE,点検表４!$AR$6:$AR$15292,$E11,点検表４!$C$6:$C$15292,AE$6)</f>
        <v>0</v>
      </c>
      <c r="AF11" s="190">
        <f>SUMIFS(点検表４!$AH$6:$AH$15292,点検表４!$AF$6:$AF$15292,TRUE,点検表４!$AR$6:$AR$15292,$E11,点検表４!$C$6:$C$15292,AF$6)</f>
        <v>0</v>
      </c>
      <c r="AG11" s="190">
        <f>SUMIFS(点検表４!$AH$6:$AH$15292,点検表４!$AF$6:$AF$15292,TRUE,点検表４!$AR$6:$AR$15292,$E11,点検表４!$C$6:$C$15292,AG$6)</f>
        <v>0</v>
      </c>
      <c r="AH11" s="190">
        <f>SUMIFS(点検表４!$AH$6:$AH$15292,点検表４!$AF$6:$AF$15292,TRUE,点検表４!$AR$6:$AR$15292,$E11,点検表４!$C$6:$C$15292,AH$6)</f>
        <v>0</v>
      </c>
      <c r="AI11" s="190">
        <f>SUMIFS(点検表４!$AH$6:$AH$15292,点検表４!$AF$6:$AF$15292,TRUE,点検表４!$AR$6:$AR$15292,$E11,点検表４!$C$6:$C$15292,AI$6)</f>
        <v>0</v>
      </c>
      <c r="AJ11" s="190">
        <f>SUMIFS(点検表４!$AH$6:$AH$15292,点検表４!$AF$6:$AF$15292,TRUE,点検表４!$AR$6:$AR$15292,$E11,点検表４!$C$6:$C$15292,AJ$6)</f>
        <v>0</v>
      </c>
      <c r="AK11" s="190">
        <f>SUMIFS(点検表４!$AH$6:$AH$15292,点検表４!$AF$6:$AF$15292,TRUE,点検表４!$AR$6:$AR$15292,$E11,点検表４!$C$6:$C$15292,AK$6)</f>
        <v>0</v>
      </c>
      <c r="AL11" s="190">
        <f>SUMIFS(点検表４!$AH$6:$AH$15292,点検表４!$AF$6:$AF$15292,TRUE,点検表４!$AR$6:$AR$15292,$E11,点検表４!$C$6:$C$15292,AL$6)</f>
        <v>0</v>
      </c>
      <c r="AM11" s="190">
        <f>SUMIFS(点検表４!$AH$6:$AH$15292,点検表４!$AF$6:$AF$15292,TRUE,点検表４!$AR$6:$AR$15292,$E11,点検表４!$C$6:$C$15292,AM$6)</f>
        <v>0</v>
      </c>
      <c r="AN11" s="190">
        <f>SUMIFS(点検表４!$AH$6:$AH$15292,点検表４!$AF$6:$AF$15292,TRUE,点検表４!$AR$6:$AR$15292,$E11,点検表４!$C$6:$C$15292,AN$6)</f>
        <v>0</v>
      </c>
      <c r="AO11" s="190">
        <f>SUMIFS(点検表４!$AH$6:$AH$15292,点検表４!$AF$6:$AF$15292,TRUE,点検表４!$AR$6:$AR$15292,$E11,点検表４!$C$6:$C$15292,AO$6)</f>
        <v>0</v>
      </c>
      <c r="AP11" s="190">
        <f>SUMIFS(点検表４!$AH$6:$AH$15292,点検表４!$AF$6:$AF$15292,TRUE,点検表４!$AR$6:$AR$15292,$E11,点検表４!$C$6:$C$15292,AP$6)</f>
        <v>0</v>
      </c>
      <c r="AQ11" s="190">
        <f>SUMIFS(点検表４!$AH$6:$AH$15292,点検表４!$AF$6:$AF$15292,TRUE,点検表４!$AR$6:$AR$15292,$E11,点検表４!$C$6:$C$15292,AQ$6)</f>
        <v>0</v>
      </c>
      <c r="AR11" s="190">
        <f>SUMIFS(点検表４!$AH$6:$AH$15292,点検表４!$AF$6:$AF$15292,TRUE,点検表４!$AR$6:$AR$15292,$E11,点検表４!$C$6:$C$15292,AR$6)</f>
        <v>0</v>
      </c>
      <c r="AS11" s="190">
        <f>SUMIFS(点検表４!$AH$6:$AH$15292,点検表４!$AF$6:$AF$15292,TRUE,点検表４!$AR$6:$AR$15292,$E11,点検表４!$C$6:$C$15292,AS$6)</f>
        <v>0</v>
      </c>
      <c r="AT11" s="190">
        <f>SUMIFS(点検表４!$AH$6:$AH$15292,点検表４!$AF$6:$AF$15292,TRUE,点検表４!$AR$6:$AR$15292,$E11,点検表４!$C$6:$C$15292,AT$6)</f>
        <v>0</v>
      </c>
      <c r="AU11" s="190">
        <f>SUMIFS(点検表４!$AH$6:$AH$15292,点検表４!$AF$6:$AF$15292,TRUE,点検表４!$AR$6:$AR$15292,$E11,点検表４!$C$6:$C$15292,AU$6)</f>
        <v>0</v>
      </c>
      <c r="AV11" s="190">
        <f>SUMIFS(点検表４!$AH$6:$AH$15292,点検表４!$AF$6:$AF$15292,TRUE,点検表４!$AR$6:$AR$15292,$E11,点検表４!$C$6:$C$15292,AV$6)</f>
        <v>0</v>
      </c>
      <c r="AW11" s="190">
        <f>SUMIFS(点検表４!$AH$6:$AH$15292,点検表４!$AF$6:$AF$15292,TRUE,点検表４!$AR$6:$AR$15292,$E11,点検表４!$C$6:$C$15292,AW$6)</f>
        <v>0</v>
      </c>
      <c r="AX11" s="190">
        <f>SUMIFS(点検表４!$AH$6:$AH$15292,点検表４!$AF$6:$AF$15292,TRUE,点検表４!$AR$6:$AR$15292,$E11,点検表４!$C$6:$C$15292,AX$6)</f>
        <v>0</v>
      </c>
      <c r="AY11" s="190">
        <f>SUMIFS(点検表４!$AH$6:$AH$15292,点検表４!$AF$6:$AF$15292,TRUE,点検表４!$AR$6:$AR$15292,$E11,点検表４!$C$6:$C$15292,AY$6)</f>
        <v>0</v>
      </c>
      <c r="AZ11" s="190">
        <f>SUMIFS(点検表４!$AH$6:$AH$15292,点検表４!$AF$6:$AF$15292,TRUE,点検表４!$AR$6:$AR$15292,$E11,点検表４!$C$6:$C$15292,AZ$6)</f>
        <v>0</v>
      </c>
      <c r="BA11" s="190">
        <f>SUMIFS(点検表４!$AH$6:$AH$15292,点検表４!$AF$6:$AF$15292,TRUE,点検表４!$AR$6:$AR$15292,$E11,点検表４!$C$6:$C$15292,BA$6)</f>
        <v>0</v>
      </c>
      <c r="BB11" s="190">
        <f>SUMIFS(点検表４!$AH$6:$AH$15292,点検表４!$AF$6:$AF$15292,TRUE,点検表４!$AR$6:$AR$15292,$E11,点検表４!$C$6:$C$15292,BB$6)</f>
        <v>0</v>
      </c>
      <c r="BC11" s="190">
        <f>SUMIFS(点検表４!$AH$6:$AH$15292,点検表４!$AF$6:$AF$15292,TRUE,点検表４!$AR$6:$AR$15292,$E11,点検表４!$C$6:$C$15292,BC$6)</f>
        <v>0</v>
      </c>
      <c r="BD11" s="190">
        <f>SUMIFS(点検表４!$AH$6:$AH$15292,点検表４!$AF$6:$AF$15292,TRUE,点検表４!$AR$6:$AR$15292,$E11,点検表４!$C$6:$C$15292,BD$6)</f>
        <v>0</v>
      </c>
      <c r="BE11" s="190">
        <f>SUMIFS(点検表４!$AH$6:$AH$15292,点検表４!$AF$6:$AF$15292,TRUE,点検表４!$AR$6:$AR$15292,$E11,点検表４!$C$6:$C$15292,BE$6)</f>
        <v>0</v>
      </c>
      <c r="BF11" s="190">
        <f>SUMIFS(点検表４!$AH$6:$AH$15292,点検表４!$AF$6:$AF$15292,TRUE,点検表４!$AR$6:$AR$15292,$E11,点検表４!$C$6:$C$15292,BF$6)</f>
        <v>0</v>
      </c>
      <c r="BG11" s="190">
        <f>SUMIFS(点検表４!$AH$6:$AH$15292,点検表４!$AF$6:$AF$15292,TRUE,点検表４!$AR$6:$AR$15292,$E11,点検表４!$C$6:$C$15292,BG$6)</f>
        <v>0</v>
      </c>
      <c r="BH11" s="190">
        <f>SUMIFS(点検表４!$AH$6:$AH$15292,点検表４!$AF$6:$AF$15292,TRUE,点検表４!$AR$6:$AR$15292,$E11,点検表４!$C$6:$C$15292,BH$6)</f>
        <v>0</v>
      </c>
      <c r="BI11" s="190">
        <f>SUMIFS(点検表４!$AH$6:$AH$15292,点検表４!$AF$6:$AF$15292,TRUE,点検表４!$AR$6:$AR$15292,$E11,点検表４!$C$6:$C$15292,BI$6)</f>
        <v>0</v>
      </c>
      <c r="BJ11" s="190">
        <f>SUMIFS(点検表４!$AH$6:$AH$15292,点検表４!$AF$6:$AF$15292,TRUE,点検表４!$AR$6:$AR$15292,$E11,点検表４!$C$6:$C$15292,BJ$6)</f>
        <v>0</v>
      </c>
      <c r="BK11" s="190">
        <f>SUMIFS(点検表４!$AH$6:$AH$15292,点検表４!$AF$6:$AF$15292,TRUE,点検表４!$AR$6:$AR$15292,$E11,点検表４!$C$6:$C$15292,BK$6)</f>
        <v>0</v>
      </c>
      <c r="BL11" s="190">
        <f>SUMIFS(点検表４!$AH$6:$AH$15292,点検表４!$AF$6:$AF$15292,TRUE,点検表４!$AR$6:$AR$15292,$E11,点検表４!$C$6:$C$15292,BL$6)</f>
        <v>0</v>
      </c>
      <c r="BM11" s="190">
        <f>SUMIFS(点検表４!$AH$6:$AH$15292,点検表４!$AF$6:$AF$15292,TRUE,点検表４!$AR$6:$AR$15292,$E11,点検表４!$C$6:$C$15292,BM$6)</f>
        <v>0</v>
      </c>
      <c r="BN11" s="190">
        <f>SUMIFS(点検表４!$AH$6:$AH$15292,点検表４!$AF$6:$AF$15292,TRUE,点検表４!$AR$6:$AR$15292,$E11,点検表４!$C$6:$C$15292,BN$6)</f>
        <v>0</v>
      </c>
      <c r="BO11" s="190">
        <f>SUMIFS(点検表４!$AH$6:$AH$15292,点検表４!$AF$6:$AF$15292,TRUE,点検表４!$AR$6:$AR$15292,$E11,点検表４!$C$6:$C$15292,BO$6)</f>
        <v>0</v>
      </c>
      <c r="BP11" s="190">
        <f>SUMIFS(点検表４!$AH$6:$AH$15292,点検表４!$AF$6:$AF$15292,TRUE,点検表４!$AR$6:$AR$15292,$E11,点検表４!$C$6:$C$15292,BP$6)</f>
        <v>0</v>
      </c>
      <c r="BQ11" s="190">
        <f>SUMIFS(点検表４!$AH$6:$AH$15292,点検表４!$AF$6:$AF$15292,TRUE,点検表４!$AR$6:$AR$15292,$E11,点検表４!$C$6:$C$15292,BQ$6)</f>
        <v>0</v>
      </c>
      <c r="BR11" s="190">
        <f>SUMIFS(点検表４!$AH$6:$AH$15292,点検表４!$AF$6:$AF$15292,TRUE,点検表４!$AR$6:$AR$15292,$E11,点検表４!$C$6:$C$15292,BR$6)</f>
        <v>0</v>
      </c>
      <c r="BS11" s="190">
        <f>SUMIFS(点検表４!$AH$6:$AH$15292,点検表４!$AF$6:$AF$15292,TRUE,点検表４!$AR$6:$AR$15292,$E11,点検表４!$C$6:$C$15292,BS$6)</f>
        <v>0</v>
      </c>
      <c r="BT11" s="190">
        <f>SUMIFS(点検表４!$AH$6:$AH$15292,点検表４!$AF$6:$AF$15292,TRUE,点検表４!$AR$6:$AR$15292,$E11,点検表４!$C$6:$C$15292,BT$6)</f>
        <v>0</v>
      </c>
      <c r="BU11" s="190">
        <f>SUMIFS(点検表４!$AH$6:$AH$15292,点検表４!$AF$6:$AF$15292,TRUE,点検表４!$AR$6:$AR$15292,$E11,点検表４!$C$6:$C$15292,BU$6)</f>
        <v>0</v>
      </c>
      <c r="BV11" s="190">
        <f>SUMIFS(点検表４!$AH$6:$AH$15292,点検表４!$AF$6:$AF$15292,TRUE,点検表４!$AR$6:$AR$15292,$E11,点検表４!$C$6:$C$15292,BV$6)</f>
        <v>0</v>
      </c>
      <c r="BW11" s="190">
        <f>SUMIFS(点検表４!$AH$6:$AH$15292,点検表４!$AF$6:$AF$15292,TRUE,点検表４!$AR$6:$AR$15292,$E11,点検表４!$C$6:$C$15292,BW$6)</f>
        <v>0</v>
      </c>
      <c r="BX11" s="190">
        <f>SUMIFS(点検表４!$AH$6:$AH$15292,点検表４!$AF$6:$AF$15292,TRUE,点検表４!$AR$6:$AR$15292,$E11,点検表４!$C$6:$C$15292,BX$6)</f>
        <v>0</v>
      </c>
      <c r="BY11" s="190">
        <f>SUMIFS(点検表４!$AH$6:$AH$15292,点検表４!$AF$6:$AF$15292,TRUE,点検表４!$AR$6:$AR$15292,$E11,点検表４!$C$6:$C$15292,BY$6)</f>
        <v>0</v>
      </c>
      <c r="BZ11" s="190">
        <f>SUMIFS(点検表４!$AH$6:$AH$15292,点検表４!$AF$6:$AF$15292,TRUE,点検表４!$AR$6:$AR$15292,$E11,点検表４!$C$6:$C$15292,BZ$6)</f>
        <v>0</v>
      </c>
      <c r="CA11" s="190">
        <f>SUMIFS(点検表４!$AH$6:$AH$15292,点検表４!$AF$6:$AF$15292,TRUE,点検表４!$AR$6:$AR$15292,$E11,点検表４!$C$6:$C$15292,CA$6)</f>
        <v>0</v>
      </c>
      <c r="CB11" s="190">
        <f>SUMIFS(点検表４!$AH$6:$AH$15292,点検表４!$AF$6:$AF$15292,TRUE,点検表４!$AR$6:$AR$15292,$E11,点検表４!$C$6:$C$15292,CB$6)</f>
        <v>0</v>
      </c>
      <c r="CC11" s="190">
        <f>SUMIFS(点検表４!$AH$6:$AH$15292,点検表４!$AF$6:$AF$15292,TRUE,点検表４!$AR$6:$AR$15292,$E11,点検表４!$C$6:$C$15292,CC$6)</f>
        <v>0</v>
      </c>
      <c r="CD11" s="190">
        <f>SUMIFS(点検表４!$AH$6:$AH$15292,点検表４!$AF$6:$AF$15292,TRUE,点検表４!$AR$6:$AR$15292,$E11,点検表４!$C$6:$C$15292,CD$6)</f>
        <v>0</v>
      </c>
      <c r="CE11" s="190">
        <f>SUMIFS(点検表４!$AH$6:$AH$15292,点検表４!$AF$6:$AF$15292,TRUE,点検表４!$AR$6:$AR$15292,$E11,点検表４!$C$6:$C$15292,CE$6)</f>
        <v>0</v>
      </c>
      <c r="CF11" s="190">
        <f>SUMIFS(点検表４!$AH$6:$AH$15292,点検表４!$AF$6:$AF$15292,TRUE,点検表４!$AR$6:$AR$15292,$E11,点検表４!$C$6:$C$15292,CF$6)</f>
        <v>0</v>
      </c>
      <c r="CG11" s="190">
        <f>SUMIFS(点検表４!$AH$6:$AH$15292,点検表４!$AF$6:$AF$15292,TRUE,点検表４!$AR$6:$AR$15292,$E11,点検表４!$C$6:$C$15292,CG$6)</f>
        <v>0</v>
      </c>
      <c r="CH11" s="190">
        <f>SUMIFS(点検表４!$AH$6:$AH$15292,点検表４!$AF$6:$AF$15292,TRUE,点検表４!$AR$6:$AR$15292,$E11,点検表４!$C$6:$C$15292,CH$6)</f>
        <v>0</v>
      </c>
      <c r="CI11" s="190">
        <f>SUMIFS(点検表４!$AH$6:$AH$15292,点検表４!$AF$6:$AF$15292,TRUE,点検表４!$AR$6:$AR$15292,$E11,点検表４!$C$6:$C$15292,CI$6)</f>
        <v>0</v>
      </c>
      <c r="CJ11" s="190">
        <f>SUMIFS(点検表４!$AH$6:$AH$15292,点検表４!$AF$6:$AF$15292,TRUE,点検表４!$AR$6:$AR$15292,$E11,点検表４!$C$6:$C$15292,CJ$6)</f>
        <v>0</v>
      </c>
      <c r="CK11" s="190">
        <f>SUMIFS(点検表４!$AH$6:$AH$15292,点検表４!$AF$6:$AF$15292,TRUE,点検表４!$AR$6:$AR$15292,$E11,点検表４!$C$6:$C$15292,CK$6)</f>
        <v>0</v>
      </c>
      <c r="CL11" s="190">
        <f>SUMIFS(点検表４!$AH$6:$AH$15292,点検表４!$AF$6:$AF$15292,TRUE,点検表４!$AR$6:$AR$15292,$E11,点検表４!$C$6:$C$15292,CL$6)</f>
        <v>0</v>
      </c>
      <c r="CM11" s="190">
        <f>SUMIFS(点検表４!$AH$6:$AH$15292,点検表４!$AF$6:$AF$15292,TRUE,点検表４!$AR$6:$AR$15292,$E11,点検表４!$C$6:$C$15292,CM$6)</f>
        <v>0</v>
      </c>
      <c r="CN11" s="190">
        <f>SUMIFS(点検表４!$AH$6:$AH$15292,点検表４!$AF$6:$AF$15292,TRUE,点検表４!$AR$6:$AR$15292,$E11,点検表４!$C$6:$C$15292,CN$6)</f>
        <v>0</v>
      </c>
      <c r="CO11" s="190">
        <f>SUMIFS(点検表４!$AH$6:$AH$15292,点検表４!$AF$6:$AF$15292,TRUE,点検表４!$AR$6:$AR$15292,$E11,点検表４!$C$6:$C$15292,CO$6)</f>
        <v>0</v>
      </c>
      <c r="CP11" s="190">
        <f>SUMIFS(点検表４!$AH$6:$AH$15292,点検表４!$AF$6:$AF$15292,TRUE,点検表４!$AR$6:$AR$15292,$E11,点検表４!$C$6:$C$15292,CP$6)</f>
        <v>0</v>
      </c>
      <c r="CQ11" s="190">
        <f>SUMIFS(点検表４!$AH$6:$AH$15292,点検表４!$AF$6:$AF$15292,TRUE,点検表４!$AR$6:$AR$15292,$E11,点検表４!$C$6:$C$15292,CQ$6)</f>
        <v>0</v>
      </c>
      <c r="CR11" s="190">
        <f>SUMIFS(点検表４!$AH$6:$AH$15292,点検表４!$AF$6:$AF$15292,TRUE,点検表４!$AR$6:$AR$15292,$E11,点検表４!$C$6:$C$15292,CR$6)</f>
        <v>0</v>
      </c>
      <c r="CS11" s="190">
        <f>SUMIFS(点検表４!$AH$6:$AH$15292,点検表４!$AF$6:$AF$15292,TRUE,点検表４!$AR$6:$AR$15292,$E11,点検表４!$C$6:$C$15292,CS$6)</f>
        <v>0</v>
      </c>
      <c r="CT11" s="190">
        <f>SUMIFS(点検表４!$AH$6:$AH$15292,点検表４!$AF$6:$AF$15292,TRUE,点検表４!$AR$6:$AR$15292,$E11,点検表４!$C$6:$C$15292,CT$6)</f>
        <v>0</v>
      </c>
      <c r="CU11" s="190">
        <f>SUMIFS(点検表４!$AH$6:$AH$15292,点検表４!$AF$6:$AF$15292,TRUE,点検表４!$AR$6:$AR$15292,$E11,点検表４!$C$6:$C$15292,CU$6)</f>
        <v>0</v>
      </c>
      <c r="CV11" s="190">
        <f>SUMIFS(点検表４!$AH$6:$AH$15292,点検表４!$AF$6:$AF$15292,TRUE,点検表４!$AR$6:$AR$15292,$E11,点検表４!$C$6:$C$15292,CV$6)</f>
        <v>0</v>
      </c>
      <c r="CW11" s="190">
        <f>SUMIFS(点検表４!$AH$6:$AH$15292,点検表４!$AF$6:$AF$15292,TRUE,点検表４!$AR$6:$AR$15292,$E11,点検表４!$C$6:$C$15292,CW$6)</f>
        <v>0</v>
      </c>
      <c r="CX11" s="190">
        <f>SUMIFS(点検表４!$AH$6:$AH$15292,点検表４!$AF$6:$AF$15292,TRUE,点検表４!$AR$6:$AR$15292,$E11,点検表４!$C$6:$C$15292,CX$6)</f>
        <v>0</v>
      </c>
      <c r="CY11" s="190">
        <f>SUMIFS(点検表４!$AH$6:$AH$15292,点検表４!$AF$6:$AF$15292,TRUE,点検表４!$AR$6:$AR$15292,$E11,点検表４!$C$6:$C$15292,CY$6)</f>
        <v>0</v>
      </c>
      <c r="CZ11" s="190">
        <f>SUMIFS(点検表４!$AH$6:$AH$15292,点検表４!$AF$6:$AF$15292,TRUE,点検表４!$AR$6:$AR$15292,$E11,点検表４!$C$6:$C$15292,CZ$6)</f>
        <v>0</v>
      </c>
      <c r="DA11" s="190">
        <f>SUMIFS(点検表４!$AH$6:$AH$15292,点検表４!$AF$6:$AF$15292,TRUE,点検表４!$AR$6:$AR$15292,$E11,点検表４!$C$6:$C$15292,DA$6)</f>
        <v>0</v>
      </c>
      <c r="DB11" s="190">
        <f>SUMIFS(点検表４!$AH$6:$AH$15292,点検表４!$AF$6:$AF$15292,TRUE,点検表４!$AR$6:$AR$15292,$E11,点検表４!$C$6:$C$15292,DB$6)</f>
        <v>0</v>
      </c>
      <c r="DC11" s="190">
        <f>SUMIFS(点検表４!$AH$6:$AH$15292,点検表４!$AF$6:$AF$15292,TRUE,点検表４!$AR$6:$AR$15292,$E11,点検表４!$C$6:$C$15292,DC$6)</f>
        <v>0</v>
      </c>
      <c r="DD11" s="190">
        <f>SUMIFS(点検表４!$AH$6:$AH$15292,点検表４!$AF$6:$AF$15292,TRUE,点検表４!$AR$6:$AR$15292,$E11,点検表４!$C$6:$C$15292,DD$6)</f>
        <v>0</v>
      </c>
      <c r="DE11" s="190">
        <f>SUMIFS(点検表４!$AH$6:$AH$15292,点検表４!$AF$6:$AF$15292,TRUE,点検表４!$AR$6:$AR$15292,$E11,点検表４!$C$6:$C$15292,DE$6)</f>
        <v>0</v>
      </c>
      <c r="DF11" s="190">
        <f>SUMIFS(点検表４!$AH$6:$AH$15292,点検表４!$AF$6:$AF$15292,TRUE,点検表４!$AR$6:$AR$15292,$E11,点検表４!$C$6:$C$15292,DF$6)</f>
        <v>0</v>
      </c>
      <c r="DG11" s="190">
        <f>SUMIFS(点検表４!$AH$6:$AH$15292,点検表４!$AF$6:$AF$15292,TRUE,点検表４!$AR$6:$AR$15292,$E11,点検表４!$C$6:$C$15292,DG$6)</f>
        <v>0</v>
      </c>
      <c r="DH11" s="190">
        <f>SUMIFS(点検表４!$AH$6:$AH$15292,点検表４!$AF$6:$AF$15292,TRUE,点検表４!$AR$6:$AR$15292,$E11,点検表４!$C$6:$C$15292,DH$6)</f>
        <v>0</v>
      </c>
      <c r="DI11" s="190">
        <f>SUMIFS(点検表４!$AH$6:$AH$15292,点検表４!$AF$6:$AF$15292,TRUE,点検表４!$AR$6:$AR$15292,$E11,点検表４!$C$6:$C$15292,DI$6)</f>
        <v>0</v>
      </c>
      <c r="DJ11" s="190">
        <f>SUMIFS(点検表４!$AH$6:$AH$15292,点検表４!$AF$6:$AF$15292,TRUE,点検表４!$AR$6:$AR$15292,$E11,点検表４!$C$6:$C$15292,DJ$6)</f>
        <v>0</v>
      </c>
      <c r="DK11" s="190">
        <f>SUMIFS(点検表４!$AH$6:$AH$15292,点検表４!$AF$6:$AF$15292,TRUE,点検表４!$AR$6:$AR$15292,$E11,点検表４!$C$6:$C$15292,DK$6)</f>
        <v>0</v>
      </c>
      <c r="DL11" s="190">
        <f>SUMIFS(点検表４!$AH$6:$AH$15292,点検表４!$AF$6:$AF$15292,TRUE,点検表４!$AR$6:$AR$15292,$E11,点検表４!$C$6:$C$15292,DL$6)</f>
        <v>0</v>
      </c>
      <c r="DM11" s="190">
        <f>SUMIFS(点検表４!$AH$6:$AH$15292,点検表４!$AF$6:$AF$15292,TRUE,点検表４!$AR$6:$AR$15292,$E11,点検表４!$C$6:$C$15292,DM$6)</f>
        <v>0</v>
      </c>
      <c r="DN11" s="190">
        <f>SUMIFS(点検表４!$AH$6:$AH$15292,点検表４!$AF$6:$AF$15292,TRUE,点検表４!$AR$6:$AR$15292,$E11,点検表４!$C$6:$C$15292,DN$6)</f>
        <v>0</v>
      </c>
      <c r="DO11" s="190">
        <f>SUMIFS(点検表４!$AH$6:$AH$15292,点検表４!$AF$6:$AF$15292,TRUE,点検表４!$AR$6:$AR$15292,$E11,点検表４!$C$6:$C$15292,DO$6)</f>
        <v>0</v>
      </c>
      <c r="DP11" s="190">
        <f>SUMIFS(点検表４!$AH$6:$AH$15292,点検表４!$AF$6:$AF$15292,TRUE,点検表４!$AR$6:$AR$15292,$E11,点検表４!$C$6:$C$15292,DP$6)</f>
        <v>0</v>
      </c>
      <c r="DQ11" s="190">
        <f>SUMIFS(点検表４!$AH$6:$AH$15292,点検表４!$AF$6:$AF$15292,TRUE,点検表４!$AR$6:$AR$15292,$E11,点検表４!$C$6:$C$15292,DQ$6)</f>
        <v>0</v>
      </c>
      <c r="DR11" s="190">
        <f>SUMIFS(点検表４!$AH$6:$AH$15292,点検表４!$AF$6:$AF$15292,TRUE,点検表４!$AR$6:$AR$15292,$E11,点検表４!$C$6:$C$15292,DR$6)</f>
        <v>0</v>
      </c>
      <c r="DS11" s="190">
        <f>SUMIFS(点検表４!$AH$6:$AH$15292,点検表４!$AF$6:$AF$15292,TRUE,点検表４!$AR$6:$AR$15292,$E11,点検表４!$C$6:$C$15292,DS$6)</f>
        <v>0</v>
      </c>
      <c r="DT11" s="190">
        <f>SUMIFS(点検表４!$AH$6:$AH$15292,点検表４!$AF$6:$AF$15292,TRUE,点検表４!$AR$6:$AR$15292,$E11,点検表４!$C$6:$C$15292,DT$6)</f>
        <v>0</v>
      </c>
      <c r="DU11" s="190">
        <f>SUMIFS(点検表４!$AH$6:$AH$15292,点検表４!$AF$6:$AF$15292,TRUE,点検表４!$AR$6:$AR$15292,$E11,点検表４!$C$6:$C$15292,DU$6)</f>
        <v>0</v>
      </c>
      <c r="DV11" s="190">
        <f>SUMIFS(点検表４!$AH$6:$AH$15292,点検表４!$AF$6:$AF$15292,TRUE,点検表４!$AR$6:$AR$15292,$E11,点検表４!$C$6:$C$15292,DV$6)</f>
        <v>0</v>
      </c>
      <c r="DW11" s="190">
        <f>SUMIFS(点検表４!$AH$6:$AH$15292,点検表４!$AF$6:$AF$15292,TRUE,点検表４!$AR$6:$AR$15292,$E11,点検表４!$C$6:$C$15292,DW$6)</f>
        <v>0</v>
      </c>
      <c r="DX11" s="190">
        <f>SUMIFS(点検表４!$AH$6:$AH$15292,点検表４!$AF$6:$AF$15292,TRUE,点検表４!$AR$6:$AR$15292,$E11,点検表４!$C$6:$C$15292,DX$6)</f>
        <v>0</v>
      </c>
      <c r="DY11" s="190">
        <f>SUMIFS(点検表４!$AH$6:$AH$15292,点検表４!$AF$6:$AF$15292,TRUE,点検表４!$AR$6:$AR$15292,$E11,点検表４!$C$6:$C$15292,DY$6)</f>
        <v>0</v>
      </c>
      <c r="DZ11" s="190">
        <f>SUMIFS(点検表４!$AH$6:$AH$15292,点検表４!$AF$6:$AF$15292,TRUE,点検表４!$AR$6:$AR$15292,$E11,点検表４!$C$6:$C$15292,DZ$6)</f>
        <v>0</v>
      </c>
      <c r="EA11" s="190">
        <f>SUMIFS(点検表４!$AH$6:$AH$15292,点検表４!$AF$6:$AF$15292,TRUE,点検表４!$AR$6:$AR$15292,$E11,点検表４!$C$6:$C$15292,EA$6)</f>
        <v>0</v>
      </c>
      <c r="EB11" s="190">
        <f>SUMIFS(点検表４!$AH$6:$AH$15292,点検表４!$AF$6:$AF$15292,TRUE,点検表４!$AR$6:$AR$15292,$E11,点検表４!$C$6:$C$15292,EB$6)</f>
        <v>0</v>
      </c>
      <c r="EC11" s="190">
        <f>SUMIFS(点検表４!$AH$6:$AH$15292,点検表４!$AF$6:$AF$15292,TRUE,点検表４!$AR$6:$AR$15292,$E11,点検表４!$C$6:$C$15292,EC$6)</f>
        <v>0</v>
      </c>
      <c r="ED11" s="190">
        <f>SUMIFS(点検表４!$AH$6:$AH$15292,点検表４!$AF$6:$AF$15292,TRUE,点検表４!$AR$6:$AR$15292,$E11,点検表４!$C$6:$C$15292,ED$6)</f>
        <v>0</v>
      </c>
      <c r="EE11" s="190">
        <f>SUMIFS(点検表４!$AH$6:$AH$15292,点検表４!$AF$6:$AF$15292,TRUE,点検表４!$AR$6:$AR$15292,$E11,点検表４!$C$6:$C$15292,EE$6)</f>
        <v>0</v>
      </c>
      <c r="EF11" s="190">
        <f>SUMIFS(点検表４!$AH$6:$AH$15292,点検表４!$AF$6:$AF$15292,TRUE,点検表４!$AR$6:$AR$15292,$E11,点検表４!$C$6:$C$15292,EF$6)</f>
        <v>0</v>
      </c>
      <c r="EG11" s="190">
        <f>SUMIFS(点検表４!$AH$6:$AH$15292,点検表４!$AF$6:$AF$15292,TRUE,点検表４!$AR$6:$AR$15292,$E11,点検表４!$C$6:$C$15292,EG$6)</f>
        <v>0</v>
      </c>
      <c r="EH11" s="190">
        <f>SUMIFS(点検表４!$AH$6:$AH$15292,点検表４!$AF$6:$AF$15292,TRUE,点検表４!$AR$6:$AR$15292,$E11,点検表４!$C$6:$C$15292,EH$6)</f>
        <v>0</v>
      </c>
      <c r="EI11" s="190">
        <f>SUMIFS(点検表４!$AH$6:$AH$15292,点検表４!$AF$6:$AF$15292,TRUE,点検表４!$AR$6:$AR$15292,$E11,点検表４!$C$6:$C$15292,EI$6)</f>
        <v>0</v>
      </c>
      <c r="EJ11" s="190">
        <f>SUMIFS(点検表４!$AH$6:$AH$15292,点検表４!$AF$6:$AF$15292,TRUE,点検表４!$AR$6:$AR$15292,$E11,点検表４!$C$6:$C$15292,EJ$6)</f>
        <v>0</v>
      </c>
      <c r="EK11" s="190">
        <f>SUMIFS(点検表４!$AH$6:$AH$15292,点検表４!$AF$6:$AF$15292,TRUE,点検表４!$AR$6:$AR$15292,$E11,点検表４!$C$6:$C$15292,EK$6)</f>
        <v>0</v>
      </c>
      <c r="EL11" s="190">
        <f>SUMIFS(点検表４!$AH$6:$AH$15292,点検表４!$AF$6:$AF$15292,TRUE,点検表４!$AR$6:$AR$15292,$E11,点検表４!$C$6:$C$15292,EL$6)</f>
        <v>0</v>
      </c>
      <c r="EM11" s="190">
        <f>SUMIFS(点検表４!$AH$6:$AH$15292,点検表４!$AF$6:$AF$15292,TRUE,点検表４!$AR$6:$AR$15292,$E11,点検表４!$C$6:$C$15292,EM$6)</f>
        <v>0</v>
      </c>
      <c r="EN11" s="190">
        <f>SUMIFS(点検表４!$AH$6:$AH$15292,点検表４!$AF$6:$AF$15292,TRUE,点検表４!$AR$6:$AR$15292,$E11,点検表４!$C$6:$C$15292,EN$6)</f>
        <v>0</v>
      </c>
      <c r="EO11" s="190">
        <f>SUMIFS(点検表４!$AH$6:$AH$15292,点検表４!$AF$6:$AF$15292,TRUE,点検表４!$AR$6:$AR$15292,$E11,点検表４!$C$6:$C$15292,EO$6)</f>
        <v>0</v>
      </c>
      <c r="EP11" s="190">
        <f>SUMIFS(点検表４!$AH$6:$AH$15292,点検表４!$AF$6:$AF$15292,TRUE,点検表４!$AR$6:$AR$15292,$E11,点検表４!$C$6:$C$15292,EP$6)</f>
        <v>0</v>
      </c>
      <c r="EQ11" s="190">
        <f>SUMIFS(点検表４!$AH$6:$AH$15292,点検表４!$AF$6:$AF$15292,TRUE,点検表４!$AR$6:$AR$15292,$E11,点検表４!$C$6:$C$15292,EQ$6)</f>
        <v>0</v>
      </c>
      <c r="ER11" s="190">
        <f>SUMIFS(点検表４!$AH$6:$AH$15292,点検表４!$AF$6:$AF$15292,TRUE,点検表４!$AR$6:$AR$15292,$E11,点検表４!$C$6:$C$15292,ER$6)</f>
        <v>0</v>
      </c>
      <c r="ES11" s="190">
        <f>SUMIFS(点検表４!$AH$6:$AH$15292,点検表４!$AF$6:$AF$15292,TRUE,点検表４!$AR$6:$AR$15292,$E11,点検表４!$C$6:$C$15292,ES$6)</f>
        <v>0</v>
      </c>
      <c r="ET11" s="190">
        <f>SUMIFS(点検表４!$AH$6:$AH$15292,点検表４!$AF$6:$AF$15292,TRUE,点検表４!$AR$6:$AR$15292,$E11,点検表４!$C$6:$C$15292,ET$6)</f>
        <v>0</v>
      </c>
      <c r="EU11" s="190">
        <f>SUMIFS(点検表４!$AH$6:$AH$15292,点検表４!$AF$6:$AF$15292,TRUE,点検表４!$AR$6:$AR$15292,$E11,点検表４!$C$6:$C$15292,EU$6)</f>
        <v>0</v>
      </c>
      <c r="EV11" s="190">
        <f>SUMIFS(点検表４!$AH$6:$AH$15292,点検表４!$AF$6:$AF$15292,TRUE,点検表４!$AR$6:$AR$15292,$E11,点検表４!$C$6:$C$15292,EV$6)</f>
        <v>0</v>
      </c>
      <c r="EW11" s="190">
        <f>SUMIFS(点検表４!$AH$6:$AH$15292,点検表４!$AF$6:$AF$15292,TRUE,点検表４!$AR$6:$AR$15292,$E11,点検表４!$C$6:$C$15292,EW$6)</f>
        <v>0</v>
      </c>
      <c r="EX11" s="190">
        <f>SUMIFS(点検表４!$AH$6:$AH$15292,点検表４!$AF$6:$AF$15292,TRUE,点検表４!$AR$6:$AR$15292,$E11,点検表４!$C$6:$C$15292,EX$6)</f>
        <v>0</v>
      </c>
      <c r="EY11" s="190">
        <f>SUMIFS(点検表４!$AH$6:$AH$15292,点検表４!$AF$6:$AF$15292,TRUE,点検表４!$AR$6:$AR$15292,$E11,点検表４!$C$6:$C$15292,EY$6)</f>
        <v>0</v>
      </c>
      <c r="EZ11" s="190">
        <f>SUMIFS(点検表４!$AH$6:$AH$15292,点検表４!$AF$6:$AF$15292,TRUE,点検表４!$AR$6:$AR$15292,$E11,点検表４!$C$6:$C$15292,EZ$6)</f>
        <v>0</v>
      </c>
      <c r="FA11" s="190">
        <f>SUMIFS(点検表４!$AH$6:$AH$15292,点検表４!$AF$6:$AF$15292,TRUE,点検表４!$AR$6:$AR$15292,$E11,点検表４!$C$6:$C$15292,FA$6)</f>
        <v>0</v>
      </c>
      <c r="FB11" s="190">
        <f>SUMIFS(点検表４!$AH$6:$AH$15292,点検表４!$AF$6:$AF$15292,TRUE,点検表４!$AR$6:$AR$15292,$E11,点検表４!$C$6:$C$15292,FB$6)</f>
        <v>0</v>
      </c>
      <c r="FC11" s="190">
        <f>SUMIFS(点検表４!$AH$6:$AH$15292,点検表４!$AF$6:$AF$15292,TRUE,点検表４!$AR$6:$AR$15292,$E11,点検表４!$C$6:$C$15292,FC$6)</f>
        <v>0</v>
      </c>
      <c r="FD11" s="190">
        <f>SUMIFS(点検表４!$AH$6:$AH$15292,点検表４!$AF$6:$AF$15292,TRUE,点検表４!$AR$6:$AR$15292,$E11,点検表４!$C$6:$C$15292,FD$6)</f>
        <v>0</v>
      </c>
      <c r="FE11" s="190">
        <f>SUMIFS(点検表４!$AH$6:$AH$15292,点検表４!$AF$6:$AF$15292,TRUE,点検表４!$AR$6:$AR$15292,$E11,点検表４!$C$6:$C$15292,FE$6)</f>
        <v>0</v>
      </c>
      <c r="FF11" s="190">
        <f>SUMIFS(点検表４!$AH$6:$AH$15292,点検表４!$AF$6:$AF$15292,TRUE,点検表４!$AR$6:$AR$15292,$E11,点検表４!$C$6:$C$15292,FF$6)</f>
        <v>0</v>
      </c>
      <c r="FG11" s="190">
        <f>SUMIFS(点検表４!$AH$6:$AH$15292,点検表４!$AF$6:$AF$15292,TRUE,点検表４!$AR$6:$AR$15292,$E11,点検表４!$C$6:$C$15292,FG$6)</f>
        <v>0</v>
      </c>
      <c r="FH11" s="190">
        <f>SUMIFS(点検表４!$AH$6:$AH$15292,点検表４!$AF$6:$AF$15292,TRUE,点検表４!$AR$6:$AR$15292,$E11,点検表４!$C$6:$C$15292,FH$6)</f>
        <v>0</v>
      </c>
      <c r="FI11" s="190">
        <f>SUMIFS(点検表４!$AH$6:$AH$15292,点検表４!$AF$6:$AF$15292,TRUE,点検表４!$AR$6:$AR$15292,$E11,点検表４!$C$6:$C$15292,FI$6)</f>
        <v>0</v>
      </c>
      <c r="FJ11" s="190">
        <f>SUMIFS(点検表４!$AH$6:$AH$15292,点検表４!$AF$6:$AF$15292,TRUE,点検表４!$AR$6:$AR$15292,$E11,点検表４!$C$6:$C$15292,FJ$6)</f>
        <v>0</v>
      </c>
      <c r="FK11" s="190">
        <f>SUMIFS(点検表４!$AH$6:$AH$15292,点検表４!$AF$6:$AF$15292,TRUE,点検表４!$AR$6:$AR$15292,$E11,点検表４!$C$6:$C$15292,FK$6)</f>
        <v>0</v>
      </c>
      <c r="FL11" s="190">
        <f>SUMIFS(点検表４!$AH$6:$AH$15292,点検表４!$AF$6:$AF$15292,TRUE,点検表４!$AR$6:$AR$15292,$E11,点検表４!$C$6:$C$15292,FL$6)</f>
        <v>0</v>
      </c>
      <c r="FM11" s="190">
        <f>SUMIFS(点検表４!$AH$6:$AH$15292,点検表４!$AF$6:$AF$15292,TRUE,点検表４!$AR$6:$AR$15292,$E11,点検表４!$C$6:$C$15292,FM$6)</f>
        <v>0</v>
      </c>
      <c r="FN11" s="190">
        <f>SUMIFS(点検表４!$AH$6:$AH$15292,点検表４!$AF$6:$AF$15292,TRUE,点検表４!$AR$6:$AR$15292,$E11,点検表４!$C$6:$C$15292,FN$6)</f>
        <v>0</v>
      </c>
      <c r="FO11" s="190">
        <f>SUMIFS(点検表４!$AH$6:$AH$15292,点検表４!$AF$6:$AF$15292,TRUE,点検表４!$AR$6:$AR$15292,$E11,点検表４!$C$6:$C$15292,FO$6)</f>
        <v>0</v>
      </c>
      <c r="FP11" s="190">
        <f>SUMIFS(点検表４!$AH$6:$AH$15292,点検表４!$AF$6:$AF$15292,TRUE,点検表４!$AR$6:$AR$15292,$E11,点検表４!$C$6:$C$15292,FP$6)</f>
        <v>0</v>
      </c>
      <c r="FQ11" s="190">
        <f>SUMIFS(点検表４!$AH$6:$AH$15292,点検表４!$AF$6:$AF$15292,TRUE,点検表４!$AR$6:$AR$15292,$E11,点検表４!$C$6:$C$15292,FQ$6)</f>
        <v>0</v>
      </c>
      <c r="FR11" s="190">
        <f>SUMIFS(点検表４!$AH$6:$AH$15292,点検表４!$AF$6:$AF$15292,TRUE,点検表４!$AR$6:$AR$15292,$E11,点検表４!$C$6:$C$15292,FR$6)</f>
        <v>0</v>
      </c>
      <c r="FS11" s="190">
        <f>SUMIFS(点検表４!$AH$6:$AH$15292,点検表４!$AF$6:$AF$15292,TRUE,点検表４!$AR$6:$AR$15292,$E11,点検表４!$C$6:$C$15292,FS$6)</f>
        <v>0</v>
      </c>
      <c r="FT11" s="190">
        <f>SUMIFS(点検表４!$AH$6:$AH$15292,点検表４!$AF$6:$AF$15292,TRUE,点検表４!$AR$6:$AR$15292,$E11,点検表４!$C$6:$C$15292,FT$6)</f>
        <v>0</v>
      </c>
      <c r="FU11" s="190">
        <f>SUMIFS(点検表４!$AH$6:$AH$15292,点検表４!$AF$6:$AF$15292,TRUE,点検表４!$AR$6:$AR$15292,$E11,点検表４!$C$6:$C$15292,FU$6)</f>
        <v>0</v>
      </c>
      <c r="FV11" s="190">
        <f>SUMIFS(点検表４!$AH$6:$AH$15292,点検表４!$AF$6:$AF$15292,TRUE,点検表４!$AR$6:$AR$15292,$E11,点検表４!$C$6:$C$15292,FV$6)</f>
        <v>0</v>
      </c>
      <c r="FW11" s="190">
        <f>SUMIFS(点検表４!$AH$6:$AH$15292,点検表４!$AF$6:$AF$15292,TRUE,点検表４!$AR$6:$AR$15292,$E11,点検表４!$C$6:$C$15292,FW$6)</f>
        <v>0</v>
      </c>
      <c r="FX11" s="190">
        <f>SUMIFS(点検表４!$AH$6:$AH$15292,点検表４!$AF$6:$AF$15292,TRUE,点検表４!$AR$6:$AR$15292,$E11,点検表４!$C$6:$C$15292,FX$6)</f>
        <v>0</v>
      </c>
      <c r="FY11" s="190">
        <f>SUMIFS(点検表４!$AH$6:$AH$15292,点検表４!$AF$6:$AF$15292,TRUE,点検表４!$AR$6:$AR$15292,$E11,点検表４!$C$6:$C$15292,FY$6)</f>
        <v>0</v>
      </c>
      <c r="FZ11" s="190">
        <f>SUMIFS(点検表４!$AH$6:$AH$15292,点検表４!$AF$6:$AF$15292,TRUE,点検表４!$AR$6:$AR$15292,$E11,点検表４!$C$6:$C$15292,FZ$6)</f>
        <v>0</v>
      </c>
      <c r="GA11" s="190">
        <f>SUMIFS(点検表４!$AH$6:$AH$15292,点検表４!$AF$6:$AF$15292,TRUE,点検表４!$AR$6:$AR$15292,$E11,点検表４!$C$6:$C$15292,GA$6)</f>
        <v>0</v>
      </c>
      <c r="GB11" s="190">
        <f>SUMIFS(点検表４!$AH$6:$AH$15292,点検表４!$AF$6:$AF$15292,TRUE,点検表４!$AR$6:$AR$15292,$E11,点検表４!$C$6:$C$15292,GB$6)</f>
        <v>0</v>
      </c>
      <c r="GC11" s="190">
        <f>SUMIFS(点検表４!$AH$6:$AH$15292,点検表４!$AF$6:$AF$15292,TRUE,点検表４!$AR$6:$AR$15292,$E11,点検表４!$C$6:$C$15292,GC$6)</f>
        <v>0</v>
      </c>
      <c r="GD11" s="190">
        <f>SUMIFS(点検表４!$AH$6:$AH$15292,点検表４!$AF$6:$AF$15292,TRUE,点検表４!$AR$6:$AR$15292,$E11,点検表４!$C$6:$C$15292,GD$6)</f>
        <v>0</v>
      </c>
      <c r="GE11" s="190">
        <f>SUMIFS(点検表４!$AH$6:$AH$15292,点検表４!$AF$6:$AF$15292,TRUE,点検表４!$AR$6:$AR$15292,$E11,点検表４!$C$6:$C$15292,GE$6)</f>
        <v>0</v>
      </c>
      <c r="GF11" s="190">
        <f>SUMIFS(点検表４!$AH$6:$AH$15292,点検表４!$AF$6:$AF$15292,TRUE,点検表４!$AR$6:$AR$15292,$E11,点検表４!$C$6:$C$15292,GF$6)</f>
        <v>0</v>
      </c>
      <c r="GG11" s="190">
        <f>SUMIFS(点検表４!$AH$6:$AH$15292,点検表４!$AF$6:$AF$15292,TRUE,点検表４!$AR$6:$AR$15292,$E11,点検表４!$C$6:$C$15292,GG$6)</f>
        <v>0</v>
      </c>
      <c r="GH11" s="190">
        <f>SUMIFS(点検表４!$AH$6:$AH$15292,点検表４!$AF$6:$AF$15292,TRUE,点検表４!$AR$6:$AR$15292,$E11,点検表４!$C$6:$C$15292,GH$6)</f>
        <v>0</v>
      </c>
      <c r="GI11" s="190">
        <f>SUMIFS(点検表４!$AH$6:$AH$15292,点検表４!$AF$6:$AF$15292,TRUE,点検表４!$AR$6:$AR$15292,$E11,点検表４!$C$6:$C$15292,GI$6)</f>
        <v>0</v>
      </c>
      <c r="GJ11" s="190">
        <f>SUMIFS(点検表４!$AH$6:$AH$15292,点検表４!$AF$6:$AF$15292,TRUE,点検表４!$AR$6:$AR$15292,$E11,点検表４!$C$6:$C$15292,GJ$6)</f>
        <v>0</v>
      </c>
      <c r="GK11" s="190">
        <f>SUMIFS(点検表４!$AH$6:$AH$15292,点検表４!$AF$6:$AF$15292,TRUE,点検表４!$AR$6:$AR$15292,$E11,点検表４!$C$6:$C$15292,GK$6)</f>
        <v>0</v>
      </c>
      <c r="GL11" s="190">
        <f>SUMIFS(点検表４!$AH$6:$AH$15292,点検表４!$AF$6:$AF$15292,TRUE,点検表４!$AR$6:$AR$15292,$E11,点検表４!$C$6:$C$15292,GL$6)</f>
        <v>0</v>
      </c>
      <c r="GM11" s="190">
        <f>SUMIFS(点検表４!$AH$6:$AH$15292,点検表４!$AF$6:$AF$15292,TRUE,点検表４!$AR$6:$AR$15292,$E11,点検表４!$C$6:$C$15292,GM$6)</f>
        <v>0</v>
      </c>
      <c r="GN11" s="190">
        <f>SUMIFS(点検表４!$AH$6:$AH$15292,点検表４!$AF$6:$AF$15292,TRUE,点検表４!$AR$6:$AR$15292,$E11,点検表４!$C$6:$C$15292,GN$6)</f>
        <v>0</v>
      </c>
      <c r="GO11" s="190">
        <f>SUMIFS(点検表４!$AH$6:$AH$15292,点検表４!$AF$6:$AF$15292,TRUE,点検表４!$AR$6:$AR$15292,$E11,点検表４!$C$6:$C$15292,GO$6)</f>
        <v>0</v>
      </c>
      <c r="GP11" s="190">
        <f>SUMIFS(点検表４!$AH$6:$AH$15292,点検表４!$AF$6:$AF$15292,TRUE,点検表４!$AR$6:$AR$15292,$E11,点検表４!$C$6:$C$15292,GP$6)</f>
        <v>0</v>
      </c>
      <c r="GQ11" s="190">
        <f>SUMIFS(点検表４!$AH$6:$AH$15292,点検表４!$AF$6:$AF$15292,TRUE,点検表４!$AR$6:$AR$15292,$E11,点検表４!$C$6:$C$15292,GQ$6)</f>
        <v>0</v>
      </c>
      <c r="GR11" s="190">
        <f>SUMIFS(点検表４!$AH$6:$AH$15292,点検表４!$AF$6:$AF$15292,TRUE,点検表４!$AR$6:$AR$15292,$E11,点検表４!$C$6:$C$15292,GR$6)</f>
        <v>0</v>
      </c>
      <c r="GS11" s="190">
        <f>SUMIFS(点検表４!$AH$6:$AH$15292,点検表４!$AF$6:$AF$15292,TRUE,点検表４!$AR$6:$AR$15292,$E11,点検表４!$C$6:$C$15292,GS$6)</f>
        <v>0</v>
      </c>
      <c r="GT11" s="190">
        <f>SUMIFS(点検表４!$AH$6:$AH$15292,点検表４!$AF$6:$AF$15292,TRUE,点検表４!$AR$6:$AR$15292,$E11,点検表４!$C$6:$C$15292,GT$6)</f>
        <v>0</v>
      </c>
      <c r="GU11" s="190">
        <f>SUMIFS(点検表４!$AH$6:$AH$15292,点検表４!$AF$6:$AF$15292,TRUE,点検表４!$AR$6:$AR$15292,$E11,点検表４!$C$6:$C$15292,GU$6)</f>
        <v>0</v>
      </c>
      <c r="GV11" s="190">
        <f>SUMIFS(点検表４!$AH$6:$AH$15292,点検表４!$AF$6:$AF$15292,TRUE,点検表４!$AR$6:$AR$15292,$E11,点検表４!$C$6:$C$15292,GV$6)</f>
        <v>0</v>
      </c>
      <c r="GW11" s="190">
        <f>SUMIFS(点検表４!$AH$6:$AH$15292,点検表４!$AF$6:$AF$15292,TRUE,点検表４!$AR$6:$AR$15292,$E11,点検表４!$C$6:$C$15292,GW$6)</f>
        <v>0</v>
      </c>
      <c r="GX11" s="190">
        <f>SUMIFS(点検表４!$AH$6:$AH$15292,点検表４!$AF$6:$AF$15292,TRUE,点検表４!$AR$6:$AR$15292,$E11,点検表４!$C$6:$C$15292,GX$6)</f>
        <v>0</v>
      </c>
      <c r="GY11" s="190">
        <f>SUMIFS(点検表４!$AH$6:$AH$15292,点検表４!$AF$6:$AF$15292,TRUE,点検表４!$AR$6:$AR$15292,$E11,点検表４!$C$6:$C$15292,GY$6)</f>
        <v>0</v>
      </c>
      <c r="GZ11" s="190">
        <f>SUMIFS(点検表４!$AH$6:$AH$15292,点検表４!$AF$6:$AF$15292,TRUE,点検表４!$AR$6:$AR$15292,$E11,点検表４!$C$6:$C$15292,GZ$6)</f>
        <v>0</v>
      </c>
      <c r="HA11" s="190">
        <f>SUMIFS(点検表４!$AH$6:$AH$15292,点検表４!$AF$6:$AF$15292,TRUE,点検表４!$AR$6:$AR$15292,$E11,点検表４!$C$6:$C$15292,HA$6)</f>
        <v>0</v>
      </c>
      <c r="HB11" s="190">
        <f>SUMIFS(点検表４!$AH$6:$AH$15292,点検表４!$AF$6:$AF$15292,TRUE,点検表４!$AR$6:$AR$15292,$E11,点検表４!$C$6:$C$15292,HB$6)</f>
        <v>0</v>
      </c>
      <c r="HC11" s="190">
        <f>SUMIFS(点検表４!$AH$6:$AH$15292,点検表４!$AF$6:$AF$15292,TRUE,点検表４!$AR$6:$AR$15292,$E11,点検表４!$C$6:$C$15292,HC$6)</f>
        <v>0</v>
      </c>
      <c r="HD11" s="190">
        <f>SUMIFS(点検表４!$AH$6:$AH$15292,点検表４!$AF$6:$AF$15292,TRUE,点検表４!$AR$6:$AR$15292,$E11,点検表４!$C$6:$C$15292,HD$6)</f>
        <v>0</v>
      </c>
      <c r="HE11" s="190">
        <f>SUMIFS(点検表４!$AH$6:$AH$15292,点検表４!$AF$6:$AF$15292,TRUE,点検表４!$AR$6:$AR$15292,$E11,点検表４!$C$6:$C$15292,HE$6)</f>
        <v>0</v>
      </c>
      <c r="HF11" s="190">
        <f>SUMIFS(点検表４!$AH$6:$AH$15292,点検表４!$AF$6:$AF$15292,TRUE,点検表４!$AR$6:$AR$15292,$E11,点検表４!$C$6:$C$15292,HF$6)</f>
        <v>0</v>
      </c>
      <c r="HG11" s="190">
        <f>SUMIFS(点検表４!$AH$6:$AH$15292,点検表４!$AF$6:$AF$15292,TRUE,点検表４!$AR$6:$AR$15292,$E11,点検表４!$C$6:$C$15292,HG$6)</f>
        <v>0</v>
      </c>
      <c r="HH11" s="190">
        <f>SUMIFS(点検表４!$AH$6:$AH$15292,点検表４!$AF$6:$AF$15292,TRUE,点検表４!$AR$6:$AR$15292,$E11,点検表４!$C$6:$C$15292,HH$6)</f>
        <v>0</v>
      </c>
      <c r="HI11" s="190">
        <f>SUMIFS(点検表４!$AH$6:$AH$15292,点検表４!$AF$6:$AF$15292,TRUE,点検表４!$AR$6:$AR$15292,$E11,点検表４!$C$6:$C$15292,HI$6)</f>
        <v>0</v>
      </c>
      <c r="HJ11" s="190">
        <f>SUMIFS(点検表４!$AH$6:$AH$15292,点検表４!$AF$6:$AF$15292,TRUE,点検表４!$AR$6:$AR$15292,$E11,点検表４!$C$6:$C$15292,HJ$6)</f>
        <v>0</v>
      </c>
      <c r="HK11" s="190">
        <f>SUMIFS(点検表４!$AH$6:$AH$15292,点検表４!$AF$6:$AF$15292,TRUE,点検表４!$AR$6:$AR$15292,$E11,点検表４!$C$6:$C$15292,HK$6)</f>
        <v>0</v>
      </c>
      <c r="HL11" s="190">
        <f>SUMIFS(点検表４!$AH$6:$AH$15292,点検表４!$AF$6:$AF$15292,TRUE,点検表４!$AR$6:$AR$15292,$E11,点検表４!$C$6:$C$15292,HL$6)</f>
        <v>0</v>
      </c>
      <c r="HM11" s="190">
        <f>SUMIFS(点検表４!$AH$6:$AH$15292,点検表４!$AF$6:$AF$15292,TRUE,点検表４!$AR$6:$AR$15292,$E11,点検表４!$C$6:$C$15292,HM$6)</f>
        <v>0</v>
      </c>
      <c r="HN11" s="190">
        <f>SUMIFS(点検表４!$AH$6:$AH$15292,点検表４!$AF$6:$AF$15292,TRUE,点検表４!$AR$6:$AR$15292,$E11,点検表４!$C$6:$C$15292,HN$6)</f>
        <v>0</v>
      </c>
      <c r="HO11" s="190">
        <f>SUMIFS(点検表４!$AH$6:$AH$15292,点検表４!$AF$6:$AF$15292,TRUE,点検表４!$AR$6:$AR$15292,$E11,点検表４!$C$6:$C$15292,HO$6)</f>
        <v>0</v>
      </c>
      <c r="HP11" s="190">
        <f>SUMIFS(点検表４!$AH$6:$AH$15292,点検表４!$AF$6:$AF$15292,TRUE,点検表４!$AR$6:$AR$15292,$E11,点検表４!$C$6:$C$15292,HP$6)</f>
        <v>0</v>
      </c>
      <c r="HQ11" s="190">
        <f>SUMIFS(点検表４!$AH$6:$AH$15292,点検表４!$AF$6:$AF$15292,TRUE,点検表４!$AR$6:$AR$15292,$E11,点検表４!$C$6:$C$15292,HQ$6)</f>
        <v>0</v>
      </c>
      <c r="HR11" s="190">
        <f>SUMIFS(点検表４!$AH$6:$AH$15292,点検表４!$AF$6:$AF$15292,TRUE,点検表４!$AR$6:$AR$15292,$E11,点検表４!$C$6:$C$15292,HR$6)</f>
        <v>0</v>
      </c>
      <c r="HS11" s="190">
        <f>SUMIFS(点検表４!$AH$6:$AH$15292,点検表４!$AF$6:$AF$15292,TRUE,点検表４!$AR$6:$AR$15292,$E11,点検表４!$C$6:$C$15292,HS$6)</f>
        <v>0</v>
      </c>
      <c r="HT11" s="190">
        <f>SUMIFS(点検表４!$AH$6:$AH$15292,点検表４!$AF$6:$AF$15292,TRUE,点検表４!$AR$6:$AR$15292,$E11,点検表４!$C$6:$C$15292,HT$6)</f>
        <v>0</v>
      </c>
      <c r="HU11" s="190">
        <f>SUMIFS(点検表４!$AH$6:$AH$15292,点検表４!$AF$6:$AF$15292,TRUE,点検表４!$AR$6:$AR$15292,$E11,点検表４!$C$6:$C$15292,HU$6)</f>
        <v>0</v>
      </c>
      <c r="HV11" s="190">
        <f>SUMIFS(点検表４!$AH$6:$AH$15292,点検表４!$AF$6:$AF$15292,TRUE,点検表４!$AR$6:$AR$15292,$E11,点検表４!$C$6:$C$15292,HV$6)</f>
        <v>0</v>
      </c>
      <c r="HW11" s="190">
        <f>SUMIFS(点検表４!$AH$6:$AH$15292,点検表４!$AF$6:$AF$15292,TRUE,点検表４!$AR$6:$AR$15292,$E11,点検表４!$C$6:$C$15292,HW$6)</f>
        <v>0</v>
      </c>
      <c r="HX11" s="190">
        <f>SUMIFS(点検表４!$AH$6:$AH$15292,点検表４!$AF$6:$AF$15292,TRUE,点検表４!$AR$6:$AR$15292,$E11,点検表４!$C$6:$C$15292,HX$6)</f>
        <v>0</v>
      </c>
      <c r="HY11" s="190">
        <f>SUMIFS(点検表４!$AH$6:$AH$15292,点検表４!$AF$6:$AF$15292,TRUE,点検表４!$AR$6:$AR$15292,$E11,点検表４!$C$6:$C$15292,HY$6)</f>
        <v>0</v>
      </c>
      <c r="HZ11" s="190">
        <f>SUMIFS(点検表４!$AH$6:$AH$15292,点検表４!$AF$6:$AF$15292,TRUE,点検表４!$AR$6:$AR$15292,$E11,点検表４!$C$6:$C$15292,HZ$6)</f>
        <v>0</v>
      </c>
      <c r="IA11" s="190">
        <f>SUMIFS(点検表４!$AH$6:$AH$15292,点検表４!$AF$6:$AF$15292,TRUE,点検表４!$AR$6:$AR$15292,$E11,点検表４!$C$6:$C$15292,IA$6)</f>
        <v>0</v>
      </c>
      <c r="IB11" s="190">
        <f>SUMIFS(点検表４!$AH$6:$AH$15292,点検表４!$AF$6:$AF$15292,TRUE,点検表４!$AR$6:$AR$15292,$E11,点検表４!$C$6:$C$15292,IB$6)</f>
        <v>0</v>
      </c>
      <c r="IC11" s="190">
        <f>SUMIFS(点検表４!$AH$6:$AH$15292,点検表４!$AF$6:$AF$15292,TRUE,点検表４!$AR$6:$AR$15292,$E11,点検表４!$C$6:$C$15292,IC$6)</f>
        <v>0</v>
      </c>
      <c r="ID11" s="190">
        <f>SUMIFS(点検表４!$AH$6:$AH$15292,点検表４!$AF$6:$AF$15292,TRUE,点検表４!$AR$6:$AR$15292,$E11,点検表４!$C$6:$C$15292,ID$6)</f>
        <v>0</v>
      </c>
      <c r="IE11" s="190">
        <f>SUMIFS(点検表４!$AH$6:$AH$15292,点検表４!$AF$6:$AF$15292,TRUE,点検表４!$AR$6:$AR$15292,$E11,点検表４!$C$6:$C$15292,IE$6)</f>
        <v>0</v>
      </c>
      <c r="IF11" s="190">
        <f>SUMIFS(点検表４!$AH$6:$AH$15292,点検表４!$AF$6:$AF$15292,TRUE,点検表４!$AR$6:$AR$15292,$E11,点検表４!$C$6:$C$15292,IF$6)</f>
        <v>0</v>
      </c>
      <c r="IG11" s="190">
        <f>SUMIFS(点検表４!$AH$6:$AH$15292,点検表４!$AF$6:$AF$15292,TRUE,点検表４!$AR$6:$AR$15292,$E11,点検表４!$C$6:$C$15292,IG$6)</f>
        <v>0</v>
      </c>
      <c r="IH11" s="190">
        <f>SUMIFS(点検表４!$AH$6:$AH$15292,点検表４!$AF$6:$AF$15292,TRUE,点検表４!$AR$6:$AR$15292,$E11,点検表４!$C$6:$C$15292,IH$6)</f>
        <v>0</v>
      </c>
      <c r="II11" s="190">
        <f>SUMIFS(点検表４!$AH$6:$AH$15292,点検表４!$AF$6:$AF$15292,TRUE,点検表４!$AR$6:$AR$15292,$E11,点検表４!$C$6:$C$15292,II$6)</f>
        <v>0</v>
      </c>
      <c r="IJ11" s="190">
        <f>SUMIFS(点検表４!$AH$6:$AH$15292,点検表４!$AF$6:$AF$15292,TRUE,点検表４!$AR$6:$AR$15292,$E11,点検表４!$C$6:$C$15292,IJ$6)</f>
        <v>0</v>
      </c>
      <c r="IK11" s="190">
        <f>SUMIFS(点検表４!$AH$6:$AH$15292,点検表４!$AF$6:$AF$15292,TRUE,点検表４!$AR$6:$AR$15292,$E11,点検表４!$C$6:$C$15292,IK$6)</f>
        <v>0</v>
      </c>
      <c r="IL11" s="190">
        <f>SUMIFS(点検表４!$AH$6:$AH$15292,点検表４!$AF$6:$AF$15292,TRUE,点検表４!$AR$6:$AR$15292,$E11,点検表４!$C$6:$C$15292,IL$6)</f>
        <v>0</v>
      </c>
      <c r="IM11" s="191">
        <f>SUMIFS(点検表４!$AH$6:$AH$15292,点検表４!$AF$6:$AF$15292,TRUE,点検表４!$AR$6:$AR$15292,$E11,点検表４!$C$6:$C$15292,IM$6)</f>
        <v>0</v>
      </c>
      <c r="IN11" s="177"/>
      <c r="IO11" s="177"/>
      <c r="IP11" s="177"/>
    </row>
    <row r="12" spans="1:250" ht="18.75" customHeight="1">
      <c r="A12" s="749"/>
      <c r="B12" s="766"/>
      <c r="C12" s="770"/>
      <c r="D12" s="136" t="s">
        <v>1293</v>
      </c>
      <c r="E12" s="137">
        <v>22</v>
      </c>
      <c r="F12" s="192">
        <f>SUMIFS(点検表４!$AH$6:$AH$15292,点検表４!$AF$6:$AF$15292,TRUE,点検表４!$AR$6:$AR$15292,$E12)</f>
        <v>0</v>
      </c>
      <c r="G12" s="193">
        <f t="shared" ref="G12:G38" si="0">F12-SUM(H12:IM12)</f>
        <v>0</v>
      </c>
      <c r="H12" s="194">
        <f>SUMIFS(点検表４!$AH$6:$AH$15292,点検表４!$AF$6:$AF$15292,TRUE,点検表４!$AR$6:$AR$15292,$E12,点検表４!$C$6:$C$15292,H$6)</f>
        <v>0</v>
      </c>
      <c r="I12" s="194">
        <f>SUMIFS(点検表４!$AH$6:$AH$15292,点検表４!$AF$6:$AF$15292,TRUE,点検表４!$AR$6:$AR$15292,$E12,点検表４!$C$6:$C$15292,I$6)</f>
        <v>0</v>
      </c>
      <c r="J12" s="194">
        <f>SUMIFS(点検表４!$AH$6:$AH$15292,点検表４!$AF$6:$AF$15292,TRUE,点検表４!$AR$6:$AR$15292,$E12,点検表４!$C$6:$C$15292,J$6)</f>
        <v>0</v>
      </c>
      <c r="K12" s="194">
        <f>SUMIFS(点検表４!$AH$6:$AH$15292,点検表４!$AF$6:$AF$15292,TRUE,点検表４!$AR$6:$AR$15292,$E12,点検表４!$C$6:$C$15292,K$6)</f>
        <v>0</v>
      </c>
      <c r="L12" s="194">
        <f>SUMIFS(点検表４!$AH$6:$AH$15292,点検表４!$AF$6:$AF$15292,TRUE,点検表４!$AR$6:$AR$15292,$E12,点検表４!$C$6:$C$15292,L$6)</f>
        <v>0</v>
      </c>
      <c r="M12" s="194">
        <f>SUMIFS(点検表４!$AH$6:$AH$15292,点検表４!$AF$6:$AF$15292,TRUE,点検表４!$AR$6:$AR$15292,$E12,点検表４!$C$6:$C$15292,M$6)</f>
        <v>0</v>
      </c>
      <c r="N12" s="194">
        <f>SUMIFS(点検表４!$AH$6:$AH$15292,点検表４!$AF$6:$AF$15292,TRUE,点検表４!$AR$6:$AR$15292,$E12,点検表４!$C$6:$C$15292,N$6)</f>
        <v>0</v>
      </c>
      <c r="O12" s="194">
        <f>SUMIFS(点検表４!$AH$6:$AH$15292,点検表４!$AF$6:$AF$15292,TRUE,点検表４!$AR$6:$AR$15292,$E12,点検表４!$C$6:$C$15292,O$6)</f>
        <v>0</v>
      </c>
      <c r="P12" s="194">
        <f>SUMIFS(点検表４!$AH$6:$AH$15292,点検表４!$AF$6:$AF$15292,TRUE,点検表４!$AR$6:$AR$15292,$E12,点検表４!$C$6:$C$15292,P$6)</f>
        <v>0</v>
      </c>
      <c r="Q12" s="194">
        <f>SUMIFS(点検表４!$AH$6:$AH$15292,点検表４!$AF$6:$AF$15292,TRUE,点検表４!$AR$6:$AR$15292,$E12,点検表４!$C$6:$C$15292,Q$6)</f>
        <v>0</v>
      </c>
      <c r="R12" s="194">
        <f>SUMIFS(点検表４!$AH$6:$AH$15292,点検表４!$AF$6:$AF$15292,TRUE,点検表４!$AR$6:$AR$15292,$E12,点検表４!$C$6:$C$15292,R$6)</f>
        <v>0</v>
      </c>
      <c r="S12" s="194">
        <f>SUMIFS(点検表４!$AH$6:$AH$15292,点検表４!$AF$6:$AF$15292,TRUE,点検表４!$AR$6:$AR$15292,$E12,点検表４!$C$6:$C$15292,S$6)</f>
        <v>0</v>
      </c>
      <c r="T12" s="194">
        <f>SUMIFS(点検表４!$AH$6:$AH$15292,点検表４!$AF$6:$AF$15292,TRUE,点検表４!$AR$6:$AR$15292,$E12,点検表４!$C$6:$C$15292,T$6)</f>
        <v>0</v>
      </c>
      <c r="U12" s="194">
        <f>SUMIFS(点検表４!$AH$6:$AH$15292,点検表４!$AF$6:$AF$15292,TRUE,点検表４!$AR$6:$AR$15292,$E12,点検表４!$C$6:$C$15292,U$6)</f>
        <v>0</v>
      </c>
      <c r="V12" s="194">
        <f>SUMIFS(点検表４!$AH$6:$AH$15292,点検表４!$AF$6:$AF$15292,TRUE,点検表４!$AR$6:$AR$15292,$E12,点検表４!$C$6:$C$15292,V$6)</f>
        <v>0</v>
      </c>
      <c r="W12" s="194">
        <f>SUMIFS(点検表４!$AH$6:$AH$15292,点検表４!$AF$6:$AF$15292,TRUE,点検表４!$AR$6:$AR$15292,$E12,点検表４!$C$6:$C$15292,W$6)</f>
        <v>0</v>
      </c>
      <c r="X12" s="194">
        <f>SUMIFS(点検表４!$AH$6:$AH$15292,点検表４!$AF$6:$AF$15292,TRUE,点検表４!$AR$6:$AR$15292,$E12,点検表４!$C$6:$C$15292,X$6)</f>
        <v>0</v>
      </c>
      <c r="Y12" s="194">
        <f>SUMIFS(点検表４!$AH$6:$AH$15292,点検表４!$AF$6:$AF$15292,TRUE,点検表４!$AR$6:$AR$15292,$E12,点検表４!$C$6:$C$15292,Y$6)</f>
        <v>0</v>
      </c>
      <c r="Z12" s="194">
        <f>SUMIFS(点検表４!$AH$6:$AH$15292,点検表４!$AF$6:$AF$15292,TRUE,点検表４!$AR$6:$AR$15292,$E12,点検表４!$C$6:$C$15292,Z$6)</f>
        <v>0</v>
      </c>
      <c r="AA12" s="194">
        <f>SUMIFS(点検表４!$AH$6:$AH$15292,点検表４!$AF$6:$AF$15292,TRUE,点検表４!$AR$6:$AR$15292,$E12,点検表４!$C$6:$C$15292,AA$6)</f>
        <v>0</v>
      </c>
      <c r="AB12" s="194">
        <f>SUMIFS(点検表４!$AH$6:$AH$15292,点検表４!$AF$6:$AF$15292,TRUE,点検表４!$AR$6:$AR$15292,$E12,点検表４!$C$6:$C$15292,AB$6)</f>
        <v>0</v>
      </c>
      <c r="AC12" s="194">
        <f>SUMIFS(点検表４!$AH$6:$AH$15292,点検表４!$AF$6:$AF$15292,TRUE,点検表４!$AR$6:$AR$15292,$E12,点検表４!$C$6:$C$15292,AC$6)</f>
        <v>0</v>
      </c>
      <c r="AD12" s="194">
        <f>SUMIFS(点検表４!$AH$6:$AH$15292,点検表４!$AF$6:$AF$15292,TRUE,点検表４!$AR$6:$AR$15292,$E12,点検表４!$C$6:$C$15292,AD$6)</f>
        <v>0</v>
      </c>
      <c r="AE12" s="194">
        <f>SUMIFS(点検表４!$AH$6:$AH$15292,点検表４!$AF$6:$AF$15292,TRUE,点検表４!$AR$6:$AR$15292,$E12,点検表４!$C$6:$C$15292,AE$6)</f>
        <v>0</v>
      </c>
      <c r="AF12" s="194">
        <f>SUMIFS(点検表４!$AH$6:$AH$15292,点検表４!$AF$6:$AF$15292,TRUE,点検表４!$AR$6:$AR$15292,$E12,点検表４!$C$6:$C$15292,AF$6)</f>
        <v>0</v>
      </c>
      <c r="AG12" s="194">
        <f>SUMIFS(点検表４!$AH$6:$AH$15292,点検表４!$AF$6:$AF$15292,TRUE,点検表４!$AR$6:$AR$15292,$E12,点検表４!$C$6:$C$15292,AG$6)</f>
        <v>0</v>
      </c>
      <c r="AH12" s="194">
        <f>SUMIFS(点検表４!$AH$6:$AH$15292,点検表４!$AF$6:$AF$15292,TRUE,点検表４!$AR$6:$AR$15292,$E12,点検表４!$C$6:$C$15292,AH$6)</f>
        <v>0</v>
      </c>
      <c r="AI12" s="194">
        <f>SUMIFS(点検表４!$AH$6:$AH$15292,点検表４!$AF$6:$AF$15292,TRUE,点検表４!$AR$6:$AR$15292,$E12,点検表４!$C$6:$C$15292,AI$6)</f>
        <v>0</v>
      </c>
      <c r="AJ12" s="194">
        <f>SUMIFS(点検表４!$AH$6:$AH$15292,点検表４!$AF$6:$AF$15292,TRUE,点検表４!$AR$6:$AR$15292,$E12,点検表４!$C$6:$C$15292,AJ$6)</f>
        <v>0</v>
      </c>
      <c r="AK12" s="194">
        <f>SUMIFS(点検表４!$AH$6:$AH$15292,点検表４!$AF$6:$AF$15292,TRUE,点検表４!$AR$6:$AR$15292,$E12,点検表４!$C$6:$C$15292,AK$6)</f>
        <v>0</v>
      </c>
      <c r="AL12" s="194">
        <f>SUMIFS(点検表４!$AH$6:$AH$15292,点検表４!$AF$6:$AF$15292,TRUE,点検表４!$AR$6:$AR$15292,$E12,点検表４!$C$6:$C$15292,AL$6)</f>
        <v>0</v>
      </c>
      <c r="AM12" s="194">
        <f>SUMIFS(点検表４!$AH$6:$AH$15292,点検表４!$AF$6:$AF$15292,TRUE,点検表４!$AR$6:$AR$15292,$E12,点検表４!$C$6:$C$15292,AM$6)</f>
        <v>0</v>
      </c>
      <c r="AN12" s="194">
        <f>SUMIFS(点検表４!$AH$6:$AH$15292,点検表４!$AF$6:$AF$15292,TRUE,点検表４!$AR$6:$AR$15292,$E12,点検表４!$C$6:$C$15292,AN$6)</f>
        <v>0</v>
      </c>
      <c r="AO12" s="194">
        <f>SUMIFS(点検表４!$AH$6:$AH$15292,点検表４!$AF$6:$AF$15292,TRUE,点検表４!$AR$6:$AR$15292,$E12,点検表４!$C$6:$C$15292,AO$6)</f>
        <v>0</v>
      </c>
      <c r="AP12" s="194">
        <f>SUMIFS(点検表４!$AH$6:$AH$15292,点検表４!$AF$6:$AF$15292,TRUE,点検表４!$AR$6:$AR$15292,$E12,点検表４!$C$6:$C$15292,AP$6)</f>
        <v>0</v>
      </c>
      <c r="AQ12" s="194">
        <f>SUMIFS(点検表４!$AH$6:$AH$15292,点検表４!$AF$6:$AF$15292,TRUE,点検表４!$AR$6:$AR$15292,$E12,点検表４!$C$6:$C$15292,AQ$6)</f>
        <v>0</v>
      </c>
      <c r="AR12" s="194">
        <f>SUMIFS(点検表４!$AH$6:$AH$15292,点検表４!$AF$6:$AF$15292,TRUE,点検表４!$AR$6:$AR$15292,$E12,点検表４!$C$6:$C$15292,AR$6)</f>
        <v>0</v>
      </c>
      <c r="AS12" s="194">
        <f>SUMIFS(点検表４!$AH$6:$AH$15292,点検表４!$AF$6:$AF$15292,TRUE,点検表４!$AR$6:$AR$15292,$E12,点検表４!$C$6:$C$15292,AS$6)</f>
        <v>0</v>
      </c>
      <c r="AT12" s="194">
        <f>SUMIFS(点検表４!$AH$6:$AH$15292,点検表４!$AF$6:$AF$15292,TRUE,点検表４!$AR$6:$AR$15292,$E12,点検表４!$C$6:$C$15292,AT$6)</f>
        <v>0</v>
      </c>
      <c r="AU12" s="194">
        <f>SUMIFS(点検表４!$AH$6:$AH$15292,点検表４!$AF$6:$AF$15292,TRUE,点検表４!$AR$6:$AR$15292,$E12,点検表４!$C$6:$C$15292,AU$6)</f>
        <v>0</v>
      </c>
      <c r="AV12" s="194">
        <f>SUMIFS(点検表４!$AH$6:$AH$15292,点検表４!$AF$6:$AF$15292,TRUE,点検表４!$AR$6:$AR$15292,$E12,点検表４!$C$6:$C$15292,AV$6)</f>
        <v>0</v>
      </c>
      <c r="AW12" s="194">
        <f>SUMIFS(点検表４!$AH$6:$AH$15292,点検表４!$AF$6:$AF$15292,TRUE,点検表４!$AR$6:$AR$15292,$E12,点検表４!$C$6:$C$15292,AW$6)</f>
        <v>0</v>
      </c>
      <c r="AX12" s="194">
        <f>SUMIFS(点検表４!$AH$6:$AH$15292,点検表４!$AF$6:$AF$15292,TRUE,点検表４!$AR$6:$AR$15292,$E12,点検表４!$C$6:$C$15292,AX$6)</f>
        <v>0</v>
      </c>
      <c r="AY12" s="194">
        <f>SUMIFS(点検表４!$AH$6:$AH$15292,点検表４!$AF$6:$AF$15292,TRUE,点検表４!$AR$6:$AR$15292,$E12,点検表４!$C$6:$C$15292,AY$6)</f>
        <v>0</v>
      </c>
      <c r="AZ12" s="194">
        <f>SUMIFS(点検表４!$AH$6:$AH$15292,点検表４!$AF$6:$AF$15292,TRUE,点検表４!$AR$6:$AR$15292,$E12,点検表４!$C$6:$C$15292,AZ$6)</f>
        <v>0</v>
      </c>
      <c r="BA12" s="194">
        <f>SUMIFS(点検表４!$AH$6:$AH$15292,点検表４!$AF$6:$AF$15292,TRUE,点検表４!$AR$6:$AR$15292,$E12,点検表４!$C$6:$C$15292,BA$6)</f>
        <v>0</v>
      </c>
      <c r="BB12" s="194">
        <f>SUMIFS(点検表４!$AH$6:$AH$15292,点検表４!$AF$6:$AF$15292,TRUE,点検表４!$AR$6:$AR$15292,$E12,点検表４!$C$6:$C$15292,BB$6)</f>
        <v>0</v>
      </c>
      <c r="BC12" s="194">
        <f>SUMIFS(点検表４!$AH$6:$AH$15292,点検表４!$AF$6:$AF$15292,TRUE,点検表４!$AR$6:$AR$15292,$E12,点検表４!$C$6:$C$15292,BC$6)</f>
        <v>0</v>
      </c>
      <c r="BD12" s="194">
        <f>SUMIFS(点検表４!$AH$6:$AH$15292,点検表４!$AF$6:$AF$15292,TRUE,点検表４!$AR$6:$AR$15292,$E12,点検表４!$C$6:$C$15292,BD$6)</f>
        <v>0</v>
      </c>
      <c r="BE12" s="194">
        <f>SUMIFS(点検表４!$AH$6:$AH$15292,点検表４!$AF$6:$AF$15292,TRUE,点検表４!$AR$6:$AR$15292,$E12,点検表４!$C$6:$C$15292,BE$6)</f>
        <v>0</v>
      </c>
      <c r="BF12" s="194">
        <f>SUMIFS(点検表４!$AH$6:$AH$15292,点検表４!$AF$6:$AF$15292,TRUE,点検表４!$AR$6:$AR$15292,$E12,点検表４!$C$6:$C$15292,BF$6)</f>
        <v>0</v>
      </c>
      <c r="BG12" s="194">
        <f>SUMIFS(点検表４!$AH$6:$AH$15292,点検表４!$AF$6:$AF$15292,TRUE,点検表４!$AR$6:$AR$15292,$E12,点検表４!$C$6:$C$15292,BG$6)</f>
        <v>0</v>
      </c>
      <c r="BH12" s="194">
        <f>SUMIFS(点検表４!$AH$6:$AH$15292,点検表４!$AF$6:$AF$15292,TRUE,点検表４!$AR$6:$AR$15292,$E12,点検表４!$C$6:$C$15292,BH$6)</f>
        <v>0</v>
      </c>
      <c r="BI12" s="194">
        <f>SUMIFS(点検表４!$AH$6:$AH$15292,点検表４!$AF$6:$AF$15292,TRUE,点検表４!$AR$6:$AR$15292,$E12,点検表４!$C$6:$C$15292,BI$6)</f>
        <v>0</v>
      </c>
      <c r="BJ12" s="194">
        <f>SUMIFS(点検表４!$AH$6:$AH$15292,点検表４!$AF$6:$AF$15292,TRUE,点検表４!$AR$6:$AR$15292,$E12,点検表４!$C$6:$C$15292,BJ$6)</f>
        <v>0</v>
      </c>
      <c r="BK12" s="194">
        <f>SUMIFS(点検表４!$AH$6:$AH$15292,点検表４!$AF$6:$AF$15292,TRUE,点検表４!$AR$6:$AR$15292,$E12,点検表４!$C$6:$C$15292,BK$6)</f>
        <v>0</v>
      </c>
      <c r="BL12" s="194">
        <f>SUMIFS(点検表４!$AH$6:$AH$15292,点検表４!$AF$6:$AF$15292,TRUE,点検表４!$AR$6:$AR$15292,$E12,点検表４!$C$6:$C$15292,BL$6)</f>
        <v>0</v>
      </c>
      <c r="BM12" s="194">
        <f>SUMIFS(点検表４!$AH$6:$AH$15292,点検表４!$AF$6:$AF$15292,TRUE,点検表４!$AR$6:$AR$15292,$E12,点検表４!$C$6:$C$15292,BM$6)</f>
        <v>0</v>
      </c>
      <c r="BN12" s="194">
        <f>SUMIFS(点検表４!$AH$6:$AH$15292,点検表４!$AF$6:$AF$15292,TRUE,点検表４!$AR$6:$AR$15292,$E12,点検表４!$C$6:$C$15292,BN$6)</f>
        <v>0</v>
      </c>
      <c r="BO12" s="194">
        <f>SUMIFS(点検表４!$AH$6:$AH$15292,点検表４!$AF$6:$AF$15292,TRUE,点検表４!$AR$6:$AR$15292,$E12,点検表４!$C$6:$C$15292,BO$6)</f>
        <v>0</v>
      </c>
      <c r="BP12" s="194">
        <f>SUMIFS(点検表４!$AH$6:$AH$15292,点検表４!$AF$6:$AF$15292,TRUE,点検表４!$AR$6:$AR$15292,$E12,点検表４!$C$6:$C$15292,BP$6)</f>
        <v>0</v>
      </c>
      <c r="BQ12" s="194">
        <f>SUMIFS(点検表４!$AH$6:$AH$15292,点検表４!$AF$6:$AF$15292,TRUE,点検表４!$AR$6:$AR$15292,$E12,点検表４!$C$6:$C$15292,BQ$6)</f>
        <v>0</v>
      </c>
      <c r="BR12" s="194">
        <f>SUMIFS(点検表４!$AH$6:$AH$15292,点検表４!$AF$6:$AF$15292,TRUE,点検表４!$AR$6:$AR$15292,$E12,点検表４!$C$6:$C$15292,BR$6)</f>
        <v>0</v>
      </c>
      <c r="BS12" s="194">
        <f>SUMIFS(点検表４!$AH$6:$AH$15292,点検表４!$AF$6:$AF$15292,TRUE,点検表４!$AR$6:$AR$15292,$E12,点検表４!$C$6:$C$15292,BS$6)</f>
        <v>0</v>
      </c>
      <c r="BT12" s="194">
        <f>SUMIFS(点検表４!$AH$6:$AH$15292,点検表４!$AF$6:$AF$15292,TRUE,点検表４!$AR$6:$AR$15292,$E12,点検表４!$C$6:$C$15292,BT$6)</f>
        <v>0</v>
      </c>
      <c r="BU12" s="194">
        <f>SUMIFS(点検表４!$AH$6:$AH$15292,点検表４!$AF$6:$AF$15292,TRUE,点検表４!$AR$6:$AR$15292,$E12,点検表４!$C$6:$C$15292,BU$6)</f>
        <v>0</v>
      </c>
      <c r="BV12" s="194">
        <f>SUMIFS(点検表４!$AH$6:$AH$15292,点検表４!$AF$6:$AF$15292,TRUE,点検表４!$AR$6:$AR$15292,$E12,点検表４!$C$6:$C$15292,BV$6)</f>
        <v>0</v>
      </c>
      <c r="BW12" s="194">
        <f>SUMIFS(点検表４!$AH$6:$AH$15292,点検表４!$AF$6:$AF$15292,TRUE,点検表４!$AR$6:$AR$15292,$E12,点検表４!$C$6:$C$15292,BW$6)</f>
        <v>0</v>
      </c>
      <c r="BX12" s="194">
        <f>SUMIFS(点検表４!$AH$6:$AH$15292,点検表４!$AF$6:$AF$15292,TRUE,点検表４!$AR$6:$AR$15292,$E12,点検表４!$C$6:$C$15292,BX$6)</f>
        <v>0</v>
      </c>
      <c r="BY12" s="194">
        <f>SUMIFS(点検表４!$AH$6:$AH$15292,点検表４!$AF$6:$AF$15292,TRUE,点検表４!$AR$6:$AR$15292,$E12,点検表４!$C$6:$C$15292,BY$6)</f>
        <v>0</v>
      </c>
      <c r="BZ12" s="194">
        <f>SUMIFS(点検表４!$AH$6:$AH$15292,点検表４!$AF$6:$AF$15292,TRUE,点検表４!$AR$6:$AR$15292,$E12,点検表４!$C$6:$C$15292,BZ$6)</f>
        <v>0</v>
      </c>
      <c r="CA12" s="194">
        <f>SUMIFS(点検表４!$AH$6:$AH$15292,点検表４!$AF$6:$AF$15292,TRUE,点検表４!$AR$6:$AR$15292,$E12,点検表４!$C$6:$C$15292,CA$6)</f>
        <v>0</v>
      </c>
      <c r="CB12" s="194">
        <f>SUMIFS(点検表４!$AH$6:$AH$15292,点検表４!$AF$6:$AF$15292,TRUE,点検表４!$AR$6:$AR$15292,$E12,点検表４!$C$6:$C$15292,CB$6)</f>
        <v>0</v>
      </c>
      <c r="CC12" s="194">
        <f>SUMIFS(点検表４!$AH$6:$AH$15292,点検表４!$AF$6:$AF$15292,TRUE,点検表４!$AR$6:$AR$15292,$E12,点検表４!$C$6:$C$15292,CC$6)</f>
        <v>0</v>
      </c>
      <c r="CD12" s="194">
        <f>SUMIFS(点検表４!$AH$6:$AH$15292,点検表４!$AF$6:$AF$15292,TRUE,点検表４!$AR$6:$AR$15292,$E12,点検表４!$C$6:$C$15292,CD$6)</f>
        <v>0</v>
      </c>
      <c r="CE12" s="194">
        <f>SUMIFS(点検表４!$AH$6:$AH$15292,点検表４!$AF$6:$AF$15292,TRUE,点検表４!$AR$6:$AR$15292,$E12,点検表４!$C$6:$C$15292,CE$6)</f>
        <v>0</v>
      </c>
      <c r="CF12" s="194">
        <f>SUMIFS(点検表４!$AH$6:$AH$15292,点検表４!$AF$6:$AF$15292,TRUE,点検表４!$AR$6:$AR$15292,$E12,点検表４!$C$6:$C$15292,CF$6)</f>
        <v>0</v>
      </c>
      <c r="CG12" s="194">
        <f>SUMIFS(点検表４!$AH$6:$AH$15292,点検表４!$AF$6:$AF$15292,TRUE,点検表４!$AR$6:$AR$15292,$E12,点検表４!$C$6:$C$15292,CG$6)</f>
        <v>0</v>
      </c>
      <c r="CH12" s="194">
        <f>SUMIFS(点検表４!$AH$6:$AH$15292,点検表４!$AF$6:$AF$15292,TRUE,点検表４!$AR$6:$AR$15292,$E12,点検表４!$C$6:$C$15292,CH$6)</f>
        <v>0</v>
      </c>
      <c r="CI12" s="194">
        <f>SUMIFS(点検表４!$AH$6:$AH$15292,点検表４!$AF$6:$AF$15292,TRUE,点検表４!$AR$6:$AR$15292,$E12,点検表４!$C$6:$C$15292,CI$6)</f>
        <v>0</v>
      </c>
      <c r="CJ12" s="194">
        <f>SUMIFS(点検表４!$AH$6:$AH$15292,点検表４!$AF$6:$AF$15292,TRUE,点検表４!$AR$6:$AR$15292,$E12,点検表４!$C$6:$C$15292,CJ$6)</f>
        <v>0</v>
      </c>
      <c r="CK12" s="194">
        <f>SUMIFS(点検表４!$AH$6:$AH$15292,点検表４!$AF$6:$AF$15292,TRUE,点検表４!$AR$6:$AR$15292,$E12,点検表４!$C$6:$C$15292,CK$6)</f>
        <v>0</v>
      </c>
      <c r="CL12" s="194">
        <f>SUMIFS(点検表４!$AH$6:$AH$15292,点検表４!$AF$6:$AF$15292,TRUE,点検表４!$AR$6:$AR$15292,$E12,点検表４!$C$6:$C$15292,CL$6)</f>
        <v>0</v>
      </c>
      <c r="CM12" s="194">
        <f>SUMIFS(点検表４!$AH$6:$AH$15292,点検表４!$AF$6:$AF$15292,TRUE,点検表４!$AR$6:$AR$15292,$E12,点検表４!$C$6:$C$15292,CM$6)</f>
        <v>0</v>
      </c>
      <c r="CN12" s="194">
        <f>SUMIFS(点検表４!$AH$6:$AH$15292,点検表４!$AF$6:$AF$15292,TRUE,点検表４!$AR$6:$AR$15292,$E12,点検表４!$C$6:$C$15292,CN$6)</f>
        <v>0</v>
      </c>
      <c r="CO12" s="194">
        <f>SUMIFS(点検表４!$AH$6:$AH$15292,点検表４!$AF$6:$AF$15292,TRUE,点検表４!$AR$6:$AR$15292,$E12,点検表４!$C$6:$C$15292,CO$6)</f>
        <v>0</v>
      </c>
      <c r="CP12" s="194">
        <f>SUMIFS(点検表４!$AH$6:$AH$15292,点検表４!$AF$6:$AF$15292,TRUE,点検表４!$AR$6:$AR$15292,$E12,点検表４!$C$6:$C$15292,CP$6)</f>
        <v>0</v>
      </c>
      <c r="CQ12" s="194">
        <f>SUMIFS(点検表４!$AH$6:$AH$15292,点検表４!$AF$6:$AF$15292,TRUE,点検表４!$AR$6:$AR$15292,$E12,点検表４!$C$6:$C$15292,CQ$6)</f>
        <v>0</v>
      </c>
      <c r="CR12" s="194">
        <f>SUMIFS(点検表４!$AH$6:$AH$15292,点検表４!$AF$6:$AF$15292,TRUE,点検表４!$AR$6:$AR$15292,$E12,点検表４!$C$6:$C$15292,CR$6)</f>
        <v>0</v>
      </c>
      <c r="CS12" s="194">
        <f>SUMIFS(点検表４!$AH$6:$AH$15292,点検表４!$AF$6:$AF$15292,TRUE,点検表４!$AR$6:$AR$15292,$E12,点検表４!$C$6:$C$15292,CS$6)</f>
        <v>0</v>
      </c>
      <c r="CT12" s="194">
        <f>SUMIFS(点検表４!$AH$6:$AH$15292,点検表４!$AF$6:$AF$15292,TRUE,点検表４!$AR$6:$AR$15292,$E12,点検表４!$C$6:$C$15292,CT$6)</f>
        <v>0</v>
      </c>
      <c r="CU12" s="194">
        <f>SUMIFS(点検表４!$AH$6:$AH$15292,点検表４!$AF$6:$AF$15292,TRUE,点検表４!$AR$6:$AR$15292,$E12,点検表４!$C$6:$C$15292,CU$6)</f>
        <v>0</v>
      </c>
      <c r="CV12" s="194">
        <f>SUMIFS(点検表４!$AH$6:$AH$15292,点検表４!$AF$6:$AF$15292,TRUE,点検表４!$AR$6:$AR$15292,$E12,点検表４!$C$6:$C$15292,CV$6)</f>
        <v>0</v>
      </c>
      <c r="CW12" s="194">
        <f>SUMIFS(点検表４!$AH$6:$AH$15292,点検表４!$AF$6:$AF$15292,TRUE,点検表４!$AR$6:$AR$15292,$E12,点検表４!$C$6:$C$15292,CW$6)</f>
        <v>0</v>
      </c>
      <c r="CX12" s="194">
        <f>SUMIFS(点検表４!$AH$6:$AH$15292,点検表４!$AF$6:$AF$15292,TRUE,点検表４!$AR$6:$AR$15292,$E12,点検表４!$C$6:$C$15292,CX$6)</f>
        <v>0</v>
      </c>
      <c r="CY12" s="194">
        <f>SUMIFS(点検表４!$AH$6:$AH$15292,点検表４!$AF$6:$AF$15292,TRUE,点検表４!$AR$6:$AR$15292,$E12,点検表４!$C$6:$C$15292,CY$6)</f>
        <v>0</v>
      </c>
      <c r="CZ12" s="194">
        <f>SUMIFS(点検表４!$AH$6:$AH$15292,点検表４!$AF$6:$AF$15292,TRUE,点検表４!$AR$6:$AR$15292,$E12,点検表４!$C$6:$C$15292,CZ$6)</f>
        <v>0</v>
      </c>
      <c r="DA12" s="194">
        <f>SUMIFS(点検表４!$AH$6:$AH$15292,点検表４!$AF$6:$AF$15292,TRUE,点検表４!$AR$6:$AR$15292,$E12,点検表４!$C$6:$C$15292,DA$6)</f>
        <v>0</v>
      </c>
      <c r="DB12" s="194">
        <f>SUMIFS(点検表４!$AH$6:$AH$15292,点検表４!$AF$6:$AF$15292,TRUE,点検表４!$AR$6:$AR$15292,$E12,点検表４!$C$6:$C$15292,DB$6)</f>
        <v>0</v>
      </c>
      <c r="DC12" s="194">
        <f>SUMIFS(点検表４!$AH$6:$AH$15292,点検表４!$AF$6:$AF$15292,TRUE,点検表４!$AR$6:$AR$15292,$E12,点検表４!$C$6:$C$15292,DC$6)</f>
        <v>0</v>
      </c>
      <c r="DD12" s="194">
        <f>SUMIFS(点検表４!$AH$6:$AH$15292,点検表４!$AF$6:$AF$15292,TRUE,点検表４!$AR$6:$AR$15292,$E12,点検表４!$C$6:$C$15292,DD$6)</f>
        <v>0</v>
      </c>
      <c r="DE12" s="194">
        <f>SUMIFS(点検表４!$AH$6:$AH$15292,点検表４!$AF$6:$AF$15292,TRUE,点検表４!$AR$6:$AR$15292,$E12,点検表４!$C$6:$C$15292,DE$6)</f>
        <v>0</v>
      </c>
      <c r="DF12" s="194">
        <f>SUMIFS(点検表４!$AH$6:$AH$15292,点検表４!$AF$6:$AF$15292,TRUE,点検表４!$AR$6:$AR$15292,$E12,点検表４!$C$6:$C$15292,DF$6)</f>
        <v>0</v>
      </c>
      <c r="DG12" s="194">
        <f>SUMIFS(点検表４!$AH$6:$AH$15292,点検表４!$AF$6:$AF$15292,TRUE,点検表４!$AR$6:$AR$15292,$E12,点検表４!$C$6:$C$15292,DG$6)</f>
        <v>0</v>
      </c>
      <c r="DH12" s="194">
        <f>SUMIFS(点検表４!$AH$6:$AH$15292,点検表４!$AF$6:$AF$15292,TRUE,点検表４!$AR$6:$AR$15292,$E12,点検表４!$C$6:$C$15292,DH$6)</f>
        <v>0</v>
      </c>
      <c r="DI12" s="194">
        <f>SUMIFS(点検表４!$AH$6:$AH$15292,点検表４!$AF$6:$AF$15292,TRUE,点検表４!$AR$6:$AR$15292,$E12,点検表４!$C$6:$C$15292,DI$6)</f>
        <v>0</v>
      </c>
      <c r="DJ12" s="194">
        <f>SUMIFS(点検表４!$AH$6:$AH$15292,点検表４!$AF$6:$AF$15292,TRUE,点検表４!$AR$6:$AR$15292,$E12,点検表４!$C$6:$C$15292,DJ$6)</f>
        <v>0</v>
      </c>
      <c r="DK12" s="194">
        <f>SUMIFS(点検表４!$AH$6:$AH$15292,点検表４!$AF$6:$AF$15292,TRUE,点検表４!$AR$6:$AR$15292,$E12,点検表４!$C$6:$C$15292,DK$6)</f>
        <v>0</v>
      </c>
      <c r="DL12" s="194">
        <f>SUMIFS(点検表４!$AH$6:$AH$15292,点検表４!$AF$6:$AF$15292,TRUE,点検表４!$AR$6:$AR$15292,$E12,点検表４!$C$6:$C$15292,DL$6)</f>
        <v>0</v>
      </c>
      <c r="DM12" s="194">
        <f>SUMIFS(点検表４!$AH$6:$AH$15292,点検表４!$AF$6:$AF$15292,TRUE,点検表４!$AR$6:$AR$15292,$E12,点検表４!$C$6:$C$15292,DM$6)</f>
        <v>0</v>
      </c>
      <c r="DN12" s="194">
        <f>SUMIFS(点検表４!$AH$6:$AH$15292,点検表４!$AF$6:$AF$15292,TRUE,点検表４!$AR$6:$AR$15292,$E12,点検表４!$C$6:$C$15292,DN$6)</f>
        <v>0</v>
      </c>
      <c r="DO12" s="194">
        <f>SUMIFS(点検表４!$AH$6:$AH$15292,点検表４!$AF$6:$AF$15292,TRUE,点検表４!$AR$6:$AR$15292,$E12,点検表４!$C$6:$C$15292,DO$6)</f>
        <v>0</v>
      </c>
      <c r="DP12" s="194">
        <f>SUMIFS(点検表４!$AH$6:$AH$15292,点検表４!$AF$6:$AF$15292,TRUE,点検表４!$AR$6:$AR$15292,$E12,点検表４!$C$6:$C$15292,DP$6)</f>
        <v>0</v>
      </c>
      <c r="DQ12" s="194">
        <f>SUMIFS(点検表４!$AH$6:$AH$15292,点検表４!$AF$6:$AF$15292,TRUE,点検表４!$AR$6:$AR$15292,$E12,点検表４!$C$6:$C$15292,DQ$6)</f>
        <v>0</v>
      </c>
      <c r="DR12" s="194">
        <f>SUMIFS(点検表４!$AH$6:$AH$15292,点検表４!$AF$6:$AF$15292,TRUE,点検表４!$AR$6:$AR$15292,$E12,点検表４!$C$6:$C$15292,DR$6)</f>
        <v>0</v>
      </c>
      <c r="DS12" s="194">
        <f>SUMIFS(点検表４!$AH$6:$AH$15292,点検表４!$AF$6:$AF$15292,TRUE,点検表４!$AR$6:$AR$15292,$E12,点検表４!$C$6:$C$15292,DS$6)</f>
        <v>0</v>
      </c>
      <c r="DT12" s="194">
        <f>SUMIFS(点検表４!$AH$6:$AH$15292,点検表４!$AF$6:$AF$15292,TRUE,点検表４!$AR$6:$AR$15292,$E12,点検表４!$C$6:$C$15292,DT$6)</f>
        <v>0</v>
      </c>
      <c r="DU12" s="194">
        <f>SUMIFS(点検表４!$AH$6:$AH$15292,点検表４!$AF$6:$AF$15292,TRUE,点検表４!$AR$6:$AR$15292,$E12,点検表４!$C$6:$C$15292,DU$6)</f>
        <v>0</v>
      </c>
      <c r="DV12" s="194">
        <f>SUMIFS(点検表４!$AH$6:$AH$15292,点検表４!$AF$6:$AF$15292,TRUE,点検表４!$AR$6:$AR$15292,$E12,点検表４!$C$6:$C$15292,DV$6)</f>
        <v>0</v>
      </c>
      <c r="DW12" s="194">
        <f>SUMIFS(点検表４!$AH$6:$AH$15292,点検表４!$AF$6:$AF$15292,TRUE,点検表４!$AR$6:$AR$15292,$E12,点検表４!$C$6:$C$15292,DW$6)</f>
        <v>0</v>
      </c>
      <c r="DX12" s="194">
        <f>SUMIFS(点検表４!$AH$6:$AH$15292,点検表４!$AF$6:$AF$15292,TRUE,点検表４!$AR$6:$AR$15292,$E12,点検表４!$C$6:$C$15292,DX$6)</f>
        <v>0</v>
      </c>
      <c r="DY12" s="194">
        <f>SUMIFS(点検表４!$AH$6:$AH$15292,点検表４!$AF$6:$AF$15292,TRUE,点検表４!$AR$6:$AR$15292,$E12,点検表４!$C$6:$C$15292,DY$6)</f>
        <v>0</v>
      </c>
      <c r="DZ12" s="194">
        <f>SUMIFS(点検表４!$AH$6:$AH$15292,点検表４!$AF$6:$AF$15292,TRUE,点検表４!$AR$6:$AR$15292,$E12,点検表４!$C$6:$C$15292,DZ$6)</f>
        <v>0</v>
      </c>
      <c r="EA12" s="194">
        <f>SUMIFS(点検表４!$AH$6:$AH$15292,点検表４!$AF$6:$AF$15292,TRUE,点検表４!$AR$6:$AR$15292,$E12,点検表４!$C$6:$C$15292,EA$6)</f>
        <v>0</v>
      </c>
      <c r="EB12" s="194">
        <f>SUMIFS(点検表４!$AH$6:$AH$15292,点検表４!$AF$6:$AF$15292,TRUE,点検表４!$AR$6:$AR$15292,$E12,点検表４!$C$6:$C$15292,EB$6)</f>
        <v>0</v>
      </c>
      <c r="EC12" s="194">
        <f>SUMIFS(点検表４!$AH$6:$AH$15292,点検表４!$AF$6:$AF$15292,TRUE,点検表４!$AR$6:$AR$15292,$E12,点検表４!$C$6:$C$15292,EC$6)</f>
        <v>0</v>
      </c>
      <c r="ED12" s="194">
        <f>SUMIFS(点検表４!$AH$6:$AH$15292,点検表４!$AF$6:$AF$15292,TRUE,点検表４!$AR$6:$AR$15292,$E12,点検表４!$C$6:$C$15292,ED$6)</f>
        <v>0</v>
      </c>
      <c r="EE12" s="194">
        <f>SUMIFS(点検表４!$AH$6:$AH$15292,点検表４!$AF$6:$AF$15292,TRUE,点検表４!$AR$6:$AR$15292,$E12,点検表４!$C$6:$C$15292,EE$6)</f>
        <v>0</v>
      </c>
      <c r="EF12" s="194">
        <f>SUMIFS(点検表４!$AH$6:$AH$15292,点検表４!$AF$6:$AF$15292,TRUE,点検表４!$AR$6:$AR$15292,$E12,点検表４!$C$6:$C$15292,EF$6)</f>
        <v>0</v>
      </c>
      <c r="EG12" s="194">
        <f>SUMIFS(点検表４!$AH$6:$AH$15292,点検表４!$AF$6:$AF$15292,TRUE,点検表４!$AR$6:$AR$15292,$E12,点検表４!$C$6:$C$15292,EG$6)</f>
        <v>0</v>
      </c>
      <c r="EH12" s="194">
        <f>SUMIFS(点検表４!$AH$6:$AH$15292,点検表４!$AF$6:$AF$15292,TRUE,点検表４!$AR$6:$AR$15292,$E12,点検表４!$C$6:$C$15292,EH$6)</f>
        <v>0</v>
      </c>
      <c r="EI12" s="194">
        <f>SUMIFS(点検表４!$AH$6:$AH$15292,点検表４!$AF$6:$AF$15292,TRUE,点検表４!$AR$6:$AR$15292,$E12,点検表４!$C$6:$C$15292,EI$6)</f>
        <v>0</v>
      </c>
      <c r="EJ12" s="194">
        <f>SUMIFS(点検表４!$AH$6:$AH$15292,点検表４!$AF$6:$AF$15292,TRUE,点検表４!$AR$6:$AR$15292,$E12,点検表４!$C$6:$C$15292,EJ$6)</f>
        <v>0</v>
      </c>
      <c r="EK12" s="194">
        <f>SUMIFS(点検表４!$AH$6:$AH$15292,点検表４!$AF$6:$AF$15292,TRUE,点検表４!$AR$6:$AR$15292,$E12,点検表４!$C$6:$C$15292,EK$6)</f>
        <v>0</v>
      </c>
      <c r="EL12" s="194">
        <f>SUMIFS(点検表４!$AH$6:$AH$15292,点検表４!$AF$6:$AF$15292,TRUE,点検表４!$AR$6:$AR$15292,$E12,点検表４!$C$6:$C$15292,EL$6)</f>
        <v>0</v>
      </c>
      <c r="EM12" s="194">
        <f>SUMIFS(点検表４!$AH$6:$AH$15292,点検表４!$AF$6:$AF$15292,TRUE,点検表４!$AR$6:$AR$15292,$E12,点検表４!$C$6:$C$15292,EM$6)</f>
        <v>0</v>
      </c>
      <c r="EN12" s="194">
        <f>SUMIFS(点検表４!$AH$6:$AH$15292,点検表４!$AF$6:$AF$15292,TRUE,点検表４!$AR$6:$AR$15292,$E12,点検表４!$C$6:$C$15292,EN$6)</f>
        <v>0</v>
      </c>
      <c r="EO12" s="194">
        <f>SUMIFS(点検表４!$AH$6:$AH$15292,点検表４!$AF$6:$AF$15292,TRUE,点検表４!$AR$6:$AR$15292,$E12,点検表４!$C$6:$C$15292,EO$6)</f>
        <v>0</v>
      </c>
      <c r="EP12" s="194">
        <f>SUMIFS(点検表４!$AH$6:$AH$15292,点検表４!$AF$6:$AF$15292,TRUE,点検表４!$AR$6:$AR$15292,$E12,点検表４!$C$6:$C$15292,EP$6)</f>
        <v>0</v>
      </c>
      <c r="EQ12" s="194">
        <f>SUMIFS(点検表４!$AH$6:$AH$15292,点検表４!$AF$6:$AF$15292,TRUE,点検表４!$AR$6:$AR$15292,$E12,点検表４!$C$6:$C$15292,EQ$6)</f>
        <v>0</v>
      </c>
      <c r="ER12" s="194">
        <f>SUMIFS(点検表４!$AH$6:$AH$15292,点検表４!$AF$6:$AF$15292,TRUE,点検表４!$AR$6:$AR$15292,$E12,点検表４!$C$6:$C$15292,ER$6)</f>
        <v>0</v>
      </c>
      <c r="ES12" s="194">
        <f>SUMIFS(点検表４!$AH$6:$AH$15292,点検表４!$AF$6:$AF$15292,TRUE,点検表４!$AR$6:$AR$15292,$E12,点検表４!$C$6:$C$15292,ES$6)</f>
        <v>0</v>
      </c>
      <c r="ET12" s="194">
        <f>SUMIFS(点検表４!$AH$6:$AH$15292,点検表４!$AF$6:$AF$15292,TRUE,点検表４!$AR$6:$AR$15292,$E12,点検表４!$C$6:$C$15292,ET$6)</f>
        <v>0</v>
      </c>
      <c r="EU12" s="194">
        <f>SUMIFS(点検表４!$AH$6:$AH$15292,点検表４!$AF$6:$AF$15292,TRUE,点検表４!$AR$6:$AR$15292,$E12,点検表４!$C$6:$C$15292,EU$6)</f>
        <v>0</v>
      </c>
      <c r="EV12" s="194">
        <f>SUMIFS(点検表４!$AH$6:$AH$15292,点検表４!$AF$6:$AF$15292,TRUE,点検表４!$AR$6:$AR$15292,$E12,点検表４!$C$6:$C$15292,EV$6)</f>
        <v>0</v>
      </c>
      <c r="EW12" s="194">
        <f>SUMIFS(点検表４!$AH$6:$AH$15292,点検表４!$AF$6:$AF$15292,TRUE,点検表４!$AR$6:$AR$15292,$E12,点検表４!$C$6:$C$15292,EW$6)</f>
        <v>0</v>
      </c>
      <c r="EX12" s="194">
        <f>SUMIFS(点検表４!$AH$6:$AH$15292,点検表４!$AF$6:$AF$15292,TRUE,点検表４!$AR$6:$AR$15292,$E12,点検表４!$C$6:$C$15292,EX$6)</f>
        <v>0</v>
      </c>
      <c r="EY12" s="194">
        <f>SUMIFS(点検表４!$AH$6:$AH$15292,点検表４!$AF$6:$AF$15292,TRUE,点検表４!$AR$6:$AR$15292,$E12,点検表４!$C$6:$C$15292,EY$6)</f>
        <v>0</v>
      </c>
      <c r="EZ12" s="194">
        <f>SUMIFS(点検表４!$AH$6:$AH$15292,点検表４!$AF$6:$AF$15292,TRUE,点検表４!$AR$6:$AR$15292,$E12,点検表４!$C$6:$C$15292,EZ$6)</f>
        <v>0</v>
      </c>
      <c r="FA12" s="194">
        <f>SUMIFS(点検表４!$AH$6:$AH$15292,点検表４!$AF$6:$AF$15292,TRUE,点検表４!$AR$6:$AR$15292,$E12,点検表４!$C$6:$C$15292,FA$6)</f>
        <v>0</v>
      </c>
      <c r="FB12" s="194">
        <f>SUMIFS(点検表４!$AH$6:$AH$15292,点検表４!$AF$6:$AF$15292,TRUE,点検表４!$AR$6:$AR$15292,$E12,点検表４!$C$6:$C$15292,FB$6)</f>
        <v>0</v>
      </c>
      <c r="FC12" s="194">
        <f>SUMIFS(点検表４!$AH$6:$AH$15292,点検表４!$AF$6:$AF$15292,TRUE,点検表４!$AR$6:$AR$15292,$E12,点検表４!$C$6:$C$15292,FC$6)</f>
        <v>0</v>
      </c>
      <c r="FD12" s="194">
        <f>SUMIFS(点検表４!$AH$6:$AH$15292,点検表４!$AF$6:$AF$15292,TRUE,点検表４!$AR$6:$AR$15292,$E12,点検表４!$C$6:$C$15292,FD$6)</f>
        <v>0</v>
      </c>
      <c r="FE12" s="194">
        <f>SUMIFS(点検表４!$AH$6:$AH$15292,点検表４!$AF$6:$AF$15292,TRUE,点検表４!$AR$6:$AR$15292,$E12,点検表４!$C$6:$C$15292,FE$6)</f>
        <v>0</v>
      </c>
      <c r="FF12" s="194">
        <f>SUMIFS(点検表４!$AH$6:$AH$15292,点検表４!$AF$6:$AF$15292,TRUE,点検表４!$AR$6:$AR$15292,$E12,点検表４!$C$6:$C$15292,FF$6)</f>
        <v>0</v>
      </c>
      <c r="FG12" s="194">
        <f>SUMIFS(点検表４!$AH$6:$AH$15292,点検表４!$AF$6:$AF$15292,TRUE,点検表４!$AR$6:$AR$15292,$E12,点検表４!$C$6:$C$15292,FG$6)</f>
        <v>0</v>
      </c>
      <c r="FH12" s="194">
        <f>SUMIFS(点検表４!$AH$6:$AH$15292,点検表４!$AF$6:$AF$15292,TRUE,点検表４!$AR$6:$AR$15292,$E12,点検表４!$C$6:$C$15292,FH$6)</f>
        <v>0</v>
      </c>
      <c r="FI12" s="194">
        <f>SUMIFS(点検表４!$AH$6:$AH$15292,点検表４!$AF$6:$AF$15292,TRUE,点検表４!$AR$6:$AR$15292,$E12,点検表４!$C$6:$C$15292,FI$6)</f>
        <v>0</v>
      </c>
      <c r="FJ12" s="194">
        <f>SUMIFS(点検表４!$AH$6:$AH$15292,点検表４!$AF$6:$AF$15292,TRUE,点検表４!$AR$6:$AR$15292,$E12,点検表４!$C$6:$C$15292,FJ$6)</f>
        <v>0</v>
      </c>
      <c r="FK12" s="194">
        <f>SUMIFS(点検表４!$AH$6:$AH$15292,点検表４!$AF$6:$AF$15292,TRUE,点検表４!$AR$6:$AR$15292,$E12,点検表４!$C$6:$C$15292,FK$6)</f>
        <v>0</v>
      </c>
      <c r="FL12" s="194">
        <f>SUMIFS(点検表４!$AH$6:$AH$15292,点検表４!$AF$6:$AF$15292,TRUE,点検表４!$AR$6:$AR$15292,$E12,点検表４!$C$6:$C$15292,FL$6)</f>
        <v>0</v>
      </c>
      <c r="FM12" s="194">
        <f>SUMIFS(点検表４!$AH$6:$AH$15292,点検表４!$AF$6:$AF$15292,TRUE,点検表４!$AR$6:$AR$15292,$E12,点検表４!$C$6:$C$15292,FM$6)</f>
        <v>0</v>
      </c>
      <c r="FN12" s="194">
        <f>SUMIFS(点検表４!$AH$6:$AH$15292,点検表４!$AF$6:$AF$15292,TRUE,点検表４!$AR$6:$AR$15292,$E12,点検表４!$C$6:$C$15292,FN$6)</f>
        <v>0</v>
      </c>
      <c r="FO12" s="194">
        <f>SUMIFS(点検表４!$AH$6:$AH$15292,点検表４!$AF$6:$AF$15292,TRUE,点検表４!$AR$6:$AR$15292,$E12,点検表４!$C$6:$C$15292,FO$6)</f>
        <v>0</v>
      </c>
      <c r="FP12" s="194">
        <f>SUMIFS(点検表４!$AH$6:$AH$15292,点検表４!$AF$6:$AF$15292,TRUE,点検表４!$AR$6:$AR$15292,$E12,点検表４!$C$6:$C$15292,FP$6)</f>
        <v>0</v>
      </c>
      <c r="FQ12" s="194">
        <f>SUMIFS(点検表４!$AH$6:$AH$15292,点検表４!$AF$6:$AF$15292,TRUE,点検表４!$AR$6:$AR$15292,$E12,点検表４!$C$6:$C$15292,FQ$6)</f>
        <v>0</v>
      </c>
      <c r="FR12" s="194">
        <f>SUMIFS(点検表４!$AH$6:$AH$15292,点検表４!$AF$6:$AF$15292,TRUE,点検表４!$AR$6:$AR$15292,$E12,点検表４!$C$6:$C$15292,FR$6)</f>
        <v>0</v>
      </c>
      <c r="FS12" s="194">
        <f>SUMIFS(点検表４!$AH$6:$AH$15292,点検表４!$AF$6:$AF$15292,TRUE,点検表４!$AR$6:$AR$15292,$E12,点検表４!$C$6:$C$15292,FS$6)</f>
        <v>0</v>
      </c>
      <c r="FT12" s="194">
        <f>SUMIFS(点検表４!$AH$6:$AH$15292,点検表４!$AF$6:$AF$15292,TRUE,点検表４!$AR$6:$AR$15292,$E12,点検表４!$C$6:$C$15292,FT$6)</f>
        <v>0</v>
      </c>
      <c r="FU12" s="194">
        <f>SUMIFS(点検表４!$AH$6:$AH$15292,点検表４!$AF$6:$AF$15292,TRUE,点検表４!$AR$6:$AR$15292,$E12,点検表４!$C$6:$C$15292,FU$6)</f>
        <v>0</v>
      </c>
      <c r="FV12" s="194">
        <f>SUMIFS(点検表４!$AH$6:$AH$15292,点検表４!$AF$6:$AF$15292,TRUE,点検表４!$AR$6:$AR$15292,$E12,点検表４!$C$6:$C$15292,FV$6)</f>
        <v>0</v>
      </c>
      <c r="FW12" s="194">
        <f>SUMIFS(点検表４!$AH$6:$AH$15292,点検表４!$AF$6:$AF$15292,TRUE,点検表４!$AR$6:$AR$15292,$E12,点検表４!$C$6:$C$15292,FW$6)</f>
        <v>0</v>
      </c>
      <c r="FX12" s="194">
        <f>SUMIFS(点検表４!$AH$6:$AH$15292,点検表４!$AF$6:$AF$15292,TRUE,点検表４!$AR$6:$AR$15292,$E12,点検表４!$C$6:$C$15292,FX$6)</f>
        <v>0</v>
      </c>
      <c r="FY12" s="194">
        <f>SUMIFS(点検表４!$AH$6:$AH$15292,点検表４!$AF$6:$AF$15292,TRUE,点検表４!$AR$6:$AR$15292,$E12,点検表４!$C$6:$C$15292,FY$6)</f>
        <v>0</v>
      </c>
      <c r="FZ12" s="194">
        <f>SUMIFS(点検表４!$AH$6:$AH$15292,点検表４!$AF$6:$AF$15292,TRUE,点検表４!$AR$6:$AR$15292,$E12,点検表４!$C$6:$C$15292,FZ$6)</f>
        <v>0</v>
      </c>
      <c r="GA12" s="194">
        <f>SUMIFS(点検表４!$AH$6:$AH$15292,点検表４!$AF$6:$AF$15292,TRUE,点検表４!$AR$6:$AR$15292,$E12,点検表４!$C$6:$C$15292,GA$6)</f>
        <v>0</v>
      </c>
      <c r="GB12" s="194">
        <f>SUMIFS(点検表４!$AH$6:$AH$15292,点検表４!$AF$6:$AF$15292,TRUE,点検表４!$AR$6:$AR$15292,$E12,点検表４!$C$6:$C$15292,GB$6)</f>
        <v>0</v>
      </c>
      <c r="GC12" s="194">
        <f>SUMIFS(点検表４!$AH$6:$AH$15292,点検表４!$AF$6:$AF$15292,TRUE,点検表４!$AR$6:$AR$15292,$E12,点検表４!$C$6:$C$15292,GC$6)</f>
        <v>0</v>
      </c>
      <c r="GD12" s="194">
        <f>SUMIFS(点検表４!$AH$6:$AH$15292,点検表４!$AF$6:$AF$15292,TRUE,点検表４!$AR$6:$AR$15292,$E12,点検表４!$C$6:$C$15292,GD$6)</f>
        <v>0</v>
      </c>
      <c r="GE12" s="194">
        <f>SUMIFS(点検表４!$AH$6:$AH$15292,点検表４!$AF$6:$AF$15292,TRUE,点検表４!$AR$6:$AR$15292,$E12,点検表４!$C$6:$C$15292,GE$6)</f>
        <v>0</v>
      </c>
      <c r="GF12" s="194">
        <f>SUMIFS(点検表４!$AH$6:$AH$15292,点検表４!$AF$6:$AF$15292,TRUE,点検表４!$AR$6:$AR$15292,$E12,点検表４!$C$6:$C$15292,GF$6)</f>
        <v>0</v>
      </c>
      <c r="GG12" s="194">
        <f>SUMIFS(点検表４!$AH$6:$AH$15292,点検表４!$AF$6:$AF$15292,TRUE,点検表４!$AR$6:$AR$15292,$E12,点検表４!$C$6:$C$15292,GG$6)</f>
        <v>0</v>
      </c>
      <c r="GH12" s="194">
        <f>SUMIFS(点検表４!$AH$6:$AH$15292,点検表４!$AF$6:$AF$15292,TRUE,点検表４!$AR$6:$AR$15292,$E12,点検表４!$C$6:$C$15292,GH$6)</f>
        <v>0</v>
      </c>
      <c r="GI12" s="194">
        <f>SUMIFS(点検表４!$AH$6:$AH$15292,点検表４!$AF$6:$AF$15292,TRUE,点検表４!$AR$6:$AR$15292,$E12,点検表４!$C$6:$C$15292,GI$6)</f>
        <v>0</v>
      </c>
      <c r="GJ12" s="194">
        <f>SUMIFS(点検表４!$AH$6:$AH$15292,点検表４!$AF$6:$AF$15292,TRUE,点検表４!$AR$6:$AR$15292,$E12,点検表４!$C$6:$C$15292,GJ$6)</f>
        <v>0</v>
      </c>
      <c r="GK12" s="194">
        <f>SUMIFS(点検表４!$AH$6:$AH$15292,点検表４!$AF$6:$AF$15292,TRUE,点検表４!$AR$6:$AR$15292,$E12,点検表４!$C$6:$C$15292,GK$6)</f>
        <v>0</v>
      </c>
      <c r="GL12" s="194">
        <f>SUMIFS(点検表４!$AH$6:$AH$15292,点検表４!$AF$6:$AF$15292,TRUE,点検表４!$AR$6:$AR$15292,$E12,点検表４!$C$6:$C$15292,GL$6)</f>
        <v>0</v>
      </c>
      <c r="GM12" s="194">
        <f>SUMIFS(点検表４!$AH$6:$AH$15292,点検表４!$AF$6:$AF$15292,TRUE,点検表４!$AR$6:$AR$15292,$E12,点検表４!$C$6:$C$15292,GM$6)</f>
        <v>0</v>
      </c>
      <c r="GN12" s="194">
        <f>SUMIFS(点検表４!$AH$6:$AH$15292,点検表４!$AF$6:$AF$15292,TRUE,点検表４!$AR$6:$AR$15292,$E12,点検表４!$C$6:$C$15292,GN$6)</f>
        <v>0</v>
      </c>
      <c r="GO12" s="194">
        <f>SUMIFS(点検表４!$AH$6:$AH$15292,点検表４!$AF$6:$AF$15292,TRUE,点検表４!$AR$6:$AR$15292,$E12,点検表４!$C$6:$C$15292,GO$6)</f>
        <v>0</v>
      </c>
      <c r="GP12" s="194">
        <f>SUMIFS(点検表４!$AH$6:$AH$15292,点検表４!$AF$6:$AF$15292,TRUE,点検表４!$AR$6:$AR$15292,$E12,点検表４!$C$6:$C$15292,GP$6)</f>
        <v>0</v>
      </c>
      <c r="GQ12" s="194">
        <f>SUMIFS(点検表４!$AH$6:$AH$15292,点検表４!$AF$6:$AF$15292,TRUE,点検表４!$AR$6:$AR$15292,$E12,点検表４!$C$6:$C$15292,GQ$6)</f>
        <v>0</v>
      </c>
      <c r="GR12" s="194">
        <f>SUMIFS(点検表４!$AH$6:$AH$15292,点検表４!$AF$6:$AF$15292,TRUE,点検表４!$AR$6:$AR$15292,$E12,点検表４!$C$6:$C$15292,GR$6)</f>
        <v>0</v>
      </c>
      <c r="GS12" s="194">
        <f>SUMIFS(点検表４!$AH$6:$AH$15292,点検表４!$AF$6:$AF$15292,TRUE,点検表４!$AR$6:$AR$15292,$E12,点検表４!$C$6:$C$15292,GS$6)</f>
        <v>0</v>
      </c>
      <c r="GT12" s="194">
        <f>SUMIFS(点検表４!$AH$6:$AH$15292,点検表４!$AF$6:$AF$15292,TRUE,点検表４!$AR$6:$AR$15292,$E12,点検表４!$C$6:$C$15292,GT$6)</f>
        <v>0</v>
      </c>
      <c r="GU12" s="194">
        <f>SUMIFS(点検表４!$AH$6:$AH$15292,点検表４!$AF$6:$AF$15292,TRUE,点検表４!$AR$6:$AR$15292,$E12,点検表４!$C$6:$C$15292,GU$6)</f>
        <v>0</v>
      </c>
      <c r="GV12" s="194">
        <f>SUMIFS(点検表４!$AH$6:$AH$15292,点検表４!$AF$6:$AF$15292,TRUE,点検表４!$AR$6:$AR$15292,$E12,点検表４!$C$6:$C$15292,GV$6)</f>
        <v>0</v>
      </c>
      <c r="GW12" s="194">
        <f>SUMIFS(点検表４!$AH$6:$AH$15292,点検表４!$AF$6:$AF$15292,TRUE,点検表４!$AR$6:$AR$15292,$E12,点検表４!$C$6:$C$15292,GW$6)</f>
        <v>0</v>
      </c>
      <c r="GX12" s="194">
        <f>SUMIFS(点検表４!$AH$6:$AH$15292,点検表４!$AF$6:$AF$15292,TRUE,点検表４!$AR$6:$AR$15292,$E12,点検表４!$C$6:$C$15292,GX$6)</f>
        <v>0</v>
      </c>
      <c r="GY12" s="194">
        <f>SUMIFS(点検表４!$AH$6:$AH$15292,点検表４!$AF$6:$AF$15292,TRUE,点検表４!$AR$6:$AR$15292,$E12,点検表４!$C$6:$C$15292,GY$6)</f>
        <v>0</v>
      </c>
      <c r="GZ12" s="194">
        <f>SUMIFS(点検表４!$AH$6:$AH$15292,点検表４!$AF$6:$AF$15292,TRUE,点検表４!$AR$6:$AR$15292,$E12,点検表４!$C$6:$C$15292,GZ$6)</f>
        <v>0</v>
      </c>
      <c r="HA12" s="194">
        <f>SUMIFS(点検表４!$AH$6:$AH$15292,点検表４!$AF$6:$AF$15292,TRUE,点検表４!$AR$6:$AR$15292,$E12,点検表４!$C$6:$C$15292,HA$6)</f>
        <v>0</v>
      </c>
      <c r="HB12" s="194">
        <f>SUMIFS(点検表４!$AH$6:$AH$15292,点検表４!$AF$6:$AF$15292,TRUE,点検表４!$AR$6:$AR$15292,$E12,点検表４!$C$6:$C$15292,HB$6)</f>
        <v>0</v>
      </c>
      <c r="HC12" s="194">
        <f>SUMIFS(点検表４!$AH$6:$AH$15292,点検表４!$AF$6:$AF$15292,TRUE,点検表４!$AR$6:$AR$15292,$E12,点検表４!$C$6:$C$15292,HC$6)</f>
        <v>0</v>
      </c>
      <c r="HD12" s="194">
        <f>SUMIFS(点検表４!$AH$6:$AH$15292,点検表４!$AF$6:$AF$15292,TRUE,点検表４!$AR$6:$AR$15292,$E12,点検表４!$C$6:$C$15292,HD$6)</f>
        <v>0</v>
      </c>
      <c r="HE12" s="194">
        <f>SUMIFS(点検表４!$AH$6:$AH$15292,点検表４!$AF$6:$AF$15292,TRUE,点検表４!$AR$6:$AR$15292,$E12,点検表４!$C$6:$C$15292,HE$6)</f>
        <v>0</v>
      </c>
      <c r="HF12" s="194">
        <f>SUMIFS(点検表４!$AH$6:$AH$15292,点検表４!$AF$6:$AF$15292,TRUE,点検表４!$AR$6:$AR$15292,$E12,点検表４!$C$6:$C$15292,HF$6)</f>
        <v>0</v>
      </c>
      <c r="HG12" s="194">
        <f>SUMIFS(点検表４!$AH$6:$AH$15292,点検表４!$AF$6:$AF$15292,TRUE,点検表４!$AR$6:$AR$15292,$E12,点検表４!$C$6:$C$15292,HG$6)</f>
        <v>0</v>
      </c>
      <c r="HH12" s="194">
        <f>SUMIFS(点検表４!$AH$6:$AH$15292,点検表４!$AF$6:$AF$15292,TRUE,点検表４!$AR$6:$AR$15292,$E12,点検表４!$C$6:$C$15292,HH$6)</f>
        <v>0</v>
      </c>
      <c r="HI12" s="194">
        <f>SUMIFS(点検表４!$AH$6:$AH$15292,点検表４!$AF$6:$AF$15292,TRUE,点検表４!$AR$6:$AR$15292,$E12,点検表４!$C$6:$C$15292,HI$6)</f>
        <v>0</v>
      </c>
      <c r="HJ12" s="194">
        <f>SUMIFS(点検表４!$AH$6:$AH$15292,点検表４!$AF$6:$AF$15292,TRUE,点検表４!$AR$6:$AR$15292,$E12,点検表４!$C$6:$C$15292,HJ$6)</f>
        <v>0</v>
      </c>
      <c r="HK12" s="194">
        <f>SUMIFS(点検表４!$AH$6:$AH$15292,点検表４!$AF$6:$AF$15292,TRUE,点検表４!$AR$6:$AR$15292,$E12,点検表４!$C$6:$C$15292,HK$6)</f>
        <v>0</v>
      </c>
      <c r="HL12" s="194">
        <f>SUMIFS(点検表４!$AH$6:$AH$15292,点検表４!$AF$6:$AF$15292,TRUE,点検表４!$AR$6:$AR$15292,$E12,点検表４!$C$6:$C$15292,HL$6)</f>
        <v>0</v>
      </c>
      <c r="HM12" s="194">
        <f>SUMIFS(点検表４!$AH$6:$AH$15292,点検表４!$AF$6:$AF$15292,TRUE,点検表４!$AR$6:$AR$15292,$E12,点検表４!$C$6:$C$15292,HM$6)</f>
        <v>0</v>
      </c>
      <c r="HN12" s="194">
        <f>SUMIFS(点検表４!$AH$6:$AH$15292,点検表４!$AF$6:$AF$15292,TRUE,点検表４!$AR$6:$AR$15292,$E12,点検表４!$C$6:$C$15292,HN$6)</f>
        <v>0</v>
      </c>
      <c r="HO12" s="194">
        <f>SUMIFS(点検表４!$AH$6:$AH$15292,点検表４!$AF$6:$AF$15292,TRUE,点検表４!$AR$6:$AR$15292,$E12,点検表４!$C$6:$C$15292,HO$6)</f>
        <v>0</v>
      </c>
      <c r="HP12" s="194">
        <f>SUMIFS(点検表４!$AH$6:$AH$15292,点検表４!$AF$6:$AF$15292,TRUE,点検表４!$AR$6:$AR$15292,$E12,点検表４!$C$6:$C$15292,HP$6)</f>
        <v>0</v>
      </c>
      <c r="HQ12" s="194">
        <f>SUMIFS(点検表４!$AH$6:$AH$15292,点検表４!$AF$6:$AF$15292,TRUE,点検表４!$AR$6:$AR$15292,$E12,点検表４!$C$6:$C$15292,HQ$6)</f>
        <v>0</v>
      </c>
      <c r="HR12" s="194">
        <f>SUMIFS(点検表４!$AH$6:$AH$15292,点検表４!$AF$6:$AF$15292,TRUE,点検表４!$AR$6:$AR$15292,$E12,点検表４!$C$6:$C$15292,HR$6)</f>
        <v>0</v>
      </c>
      <c r="HS12" s="194">
        <f>SUMIFS(点検表４!$AH$6:$AH$15292,点検表４!$AF$6:$AF$15292,TRUE,点検表４!$AR$6:$AR$15292,$E12,点検表４!$C$6:$C$15292,HS$6)</f>
        <v>0</v>
      </c>
      <c r="HT12" s="194">
        <f>SUMIFS(点検表４!$AH$6:$AH$15292,点検表４!$AF$6:$AF$15292,TRUE,点検表４!$AR$6:$AR$15292,$E12,点検表４!$C$6:$C$15292,HT$6)</f>
        <v>0</v>
      </c>
      <c r="HU12" s="194">
        <f>SUMIFS(点検表４!$AH$6:$AH$15292,点検表４!$AF$6:$AF$15292,TRUE,点検表４!$AR$6:$AR$15292,$E12,点検表４!$C$6:$C$15292,HU$6)</f>
        <v>0</v>
      </c>
      <c r="HV12" s="194">
        <f>SUMIFS(点検表４!$AH$6:$AH$15292,点検表４!$AF$6:$AF$15292,TRUE,点検表４!$AR$6:$AR$15292,$E12,点検表４!$C$6:$C$15292,HV$6)</f>
        <v>0</v>
      </c>
      <c r="HW12" s="194">
        <f>SUMIFS(点検表４!$AH$6:$AH$15292,点検表４!$AF$6:$AF$15292,TRUE,点検表４!$AR$6:$AR$15292,$E12,点検表４!$C$6:$C$15292,HW$6)</f>
        <v>0</v>
      </c>
      <c r="HX12" s="194">
        <f>SUMIFS(点検表４!$AH$6:$AH$15292,点検表４!$AF$6:$AF$15292,TRUE,点検表４!$AR$6:$AR$15292,$E12,点検表４!$C$6:$C$15292,HX$6)</f>
        <v>0</v>
      </c>
      <c r="HY12" s="194">
        <f>SUMIFS(点検表４!$AH$6:$AH$15292,点検表４!$AF$6:$AF$15292,TRUE,点検表４!$AR$6:$AR$15292,$E12,点検表４!$C$6:$C$15292,HY$6)</f>
        <v>0</v>
      </c>
      <c r="HZ12" s="194">
        <f>SUMIFS(点検表４!$AH$6:$AH$15292,点検表４!$AF$6:$AF$15292,TRUE,点検表４!$AR$6:$AR$15292,$E12,点検表４!$C$6:$C$15292,HZ$6)</f>
        <v>0</v>
      </c>
      <c r="IA12" s="194">
        <f>SUMIFS(点検表４!$AH$6:$AH$15292,点検表４!$AF$6:$AF$15292,TRUE,点検表４!$AR$6:$AR$15292,$E12,点検表４!$C$6:$C$15292,IA$6)</f>
        <v>0</v>
      </c>
      <c r="IB12" s="194">
        <f>SUMIFS(点検表４!$AH$6:$AH$15292,点検表４!$AF$6:$AF$15292,TRUE,点検表４!$AR$6:$AR$15292,$E12,点検表４!$C$6:$C$15292,IB$6)</f>
        <v>0</v>
      </c>
      <c r="IC12" s="194">
        <f>SUMIFS(点検表４!$AH$6:$AH$15292,点検表４!$AF$6:$AF$15292,TRUE,点検表４!$AR$6:$AR$15292,$E12,点検表４!$C$6:$C$15292,IC$6)</f>
        <v>0</v>
      </c>
      <c r="ID12" s="194">
        <f>SUMIFS(点検表４!$AH$6:$AH$15292,点検表４!$AF$6:$AF$15292,TRUE,点検表４!$AR$6:$AR$15292,$E12,点検表４!$C$6:$C$15292,ID$6)</f>
        <v>0</v>
      </c>
      <c r="IE12" s="194">
        <f>SUMIFS(点検表４!$AH$6:$AH$15292,点検表４!$AF$6:$AF$15292,TRUE,点検表４!$AR$6:$AR$15292,$E12,点検表４!$C$6:$C$15292,IE$6)</f>
        <v>0</v>
      </c>
      <c r="IF12" s="194">
        <f>SUMIFS(点検表４!$AH$6:$AH$15292,点検表４!$AF$6:$AF$15292,TRUE,点検表４!$AR$6:$AR$15292,$E12,点検表４!$C$6:$C$15292,IF$6)</f>
        <v>0</v>
      </c>
      <c r="IG12" s="194">
        <f>SUMIFS(点検表４!$AH$6:$AH$15292,点検表４!$AF$6:$AF$15292,TRUE,点検表４!$AR$6:$AR$15292,$E12,点検表４!$C$6:$C$15292,IG$6)</f>
        <v>0</v>
      </c>
      <c r="IH12" s="194">
        <f>SUMIFS(点検表４!$AH$6:$AH$15292,点検表４!$AF$6:$AF$15292,TRUE,点検表４!$AR$6:$AR$15292,$E12,点検表４!$C$6:$C$15292,IH$6)</f>
        <v>0</v>
      </c>
      <c r="II12" s="194">
        <f>SUMIFS(点検表４!$AH$6:$AH$15292,点検表４!$AF$6:$AF$15292,TRUE,点検表４!$AR$6:$AR$15292,$E12,点検表４!$C$6:$C$15292,II$6)</f>
        <v>0</v>
      </c>
      <c r="IJ12" s="194">
        <f>SUMIFS(点検表４!$AH$6:$AH$15292,点検表４!$AF$6:$AF$15292,TRUE,点検表４!$AR$6:$AR$15292,$E12,点検表４!$C$6:$C$15292,IJ$6)</f>
        <v>0</v>
      </c>
      <c r="IK12" s="194">
        <f>SUMIFS(点検表４!$AH$6:$AH$15292,点検表４!$AF$6:$AF$15292,TRUE,点検表４!$AR$6:$AR$15292,$E12,点検表４!$C$6:$C$15292,IK$6)</f>
        <v>0</v>
      </c>
      <c r="IL12" s="194">
        <f>SUMIFS(点検表４!$AH$6:$AH$15292,点検表４!$AF$6:$AF$15292,TRUE,点検表４!$AR$6:$AR$15292,$E12,点検表４!$C$6:$C$15292,IL$6)</f>
        <v>0</v>
      </c>
      <c r="IM12" s="195">
        <f>SUMIFS(点検表４!$AH$6:$AH$15292,点検表４!$AF$6:$AF$15292,TRUE,点検表４!$AR$6:$AR$15292,$E12,点検表４!$C$6:$C$15292,IM$6)</f>
        <v>0</v>
      </c>
      <c r="IN12" s="177"/>
      <c r="IO12" s="177"/>
      <c r="IP12" s="177"/>
    </row>
    <row r="13" spans="1:250" ht="18.75" customHeight="1">
      <c r="A13" s="749"/>
      <c r="B13" s="766"/>
      <c r="C13" s="770"/>
      <c r="D13" s="136" t="s">
        <v>1294</v>
      </c>
      <c r="E13" s="137">
        <v>23</v>
      </c>
      <c r="F13" s="192">
        <f>SUMIFS(点検表４!$AH$6:$AH$15292,点検表４!$AF$6:$AF$15292,TRUE,点検表４!$AR$6:$AR$15292,$E13)</f>
        <v>0</v>
      </c>
      <c r="G13" s="193">
        <f t="shared" si="0"/>
        <v>0</v>
      </c>
      <c r="H13" s="194">
        <f>SUMIFS(点検表４!$AH$6:$AH$15292,点検表４!$AF$6:$AF$15292,TRUE,点検表４!$AR$6:$AR$15292,$E13,点検表４!$C$6:$C$15292,H$6)</f>
        <v>0</v>
      </c>
      <c r="I13" s="194">
        <f>SUMIFS(点検表４!$AH$6:$AH$15292,点検表４!$AF$6:$AF$15292,TRUE,点検表４!$AR$6:$AR$15292,$E13,点検表４!$C$6:$C$15292,I$6)</f>
        <v>0</v>
      </c>
      <c r="J13" s="194">
        <f>SUMIFS(点検表４!$AH$6:$AH$15292,点検表４!$AF$6:$AF$15292,TRUE,点検表４!$AR$6:$AR$15292,$E13,点検表４!$C$6:$C$15292,J$6)</f>
        <v>0</v>
      </c>
      <c r="K13" s="194">
        <f>SUMIFS(点検表４!$AH$6:$AH$15292,点検表４!$AF$6:$AF$15292,TRUE,点検表４!$AR$6:$AR$15292,$E13,点検表４!$C$6:$C$15292,K$6)</f>
        <v>0</v>
      </c>
      <c r="L13" s="194">
        <f>SUMIFS(点検表４!$AH$6:$AH$15292,点検表４!$AF$6:$AF$15292,TRUE,点検表４!$AR$6:$AR$15292,$E13,点検表４!$C$6:$C$15292,L$6)</f>
        <v>0</v>
      </c>
      <c r="M13" s="194">
        <f>SUMIFS(点検表４!$AH$6:$AH$15292,点検表４!$AF$6:$AF$15292,TRUE,点検表４!$AR$6:$AR$15292,$E13,点検表４!$C$6:$C$15292,M$6)</f>
        <v>0</v>
      </c>
      <c r="N13" s="194">
        <f>SUMIFS(点検表４!$AH$6:$AH$15292,点検表４!$AF$6:$AF$15292,TRUE,点検表４!$AR$6:$AR$15292,$E13,点検表４!$C$6:$C$15292,N$6)</f>
        <v>0</v>
      </c>
      <c r="O13" s="194">
        <f>SUMIFS(点検表４!$AH$6:$AH$15292,点検表４!$AF$6:$AF$15292,TRUE,点検表４!$AR$6:$AR$15292,$E13,点検表４!$C$6:$C$15292,O$6)</f>
        <v>0</v>
      </c>
      <c r="P13" s="194">
        <f>SUMIFS(点検表４!$AH$6:$AH$15292,点検表４!$AF$6:$AF$15292,TRUE,点検表４!$AR$6:$AR$15292,$E13,点検表４!$C$6:$C$15292,P$6)</f>
        <v>0</v>
      </c>
      <c r="Q13" s="194">
        <f>SUMIFS(点検表４!$AH$6:$AH$15292,点検表４!$AF$6:$AF$15292,TRUE,点検表４!$AR$6:$AR$15292,$E13,点検表４!$C$6:$C$15292,Q$6)</f>
        <v>0</v>
      </c>
      <c r="R13" s="194">
        <f>SUMIFS(点検表４!$AH$6:$AH$15292,点検表４!$AF$6:$AF$15292,TRUE,点検表４!$AR$6:$AR$15292,$E13,点検表４!$C$6:$C$15292,R$6)</f>
        <v>0</v>
      </c>
      <c r="S13" s="194">
        <f>SUMIFS(点検表４!$AH$6:$AH$15292,点検表４!$AF$6:$AF$15292,TRUE,点検表４!$AR$6:$AR$15292,$E13,点検表４!$C$6:$C$15292,S$6)</f>
        <v>0</v>
      </c>
      <c r="T13" s="194">
        <f>SUMIFS(点検表４!$AH$6:$AH$15292,点検表４!$AF$6:$AF$15292,TRUE,点検表４!$AR$6:$AR$15292,$E13,点検表４!$C$6:$C$15292,T$6)</f>
        <v>0</v>
      </c>
      <c r="U13" s="194">
        <f>SUMIFS(点検表４!$AH$6:$AH$15292,点検表４!$AF$6:$AF$15292,TRUE,点検表４!$AR$6:$AR$15292,$E13,点検表４!$C$6:$C$15292,U$6)</f>
        <v>0</v>
      </c>
      <c r="V13" s="194">
        <f>SUMIFS(点検表４!$AH$6:$AH$15292,点検表４!$AF$6:$AF$15292,TRUE,点検表４!$AR$6:$AR$15292,$E13,点検表４!$C$6:$C$15292,V$6)</f>
        <v>0</v>
      </c>
      <c r="W13" s="194">
        <f>SUMIFS(点検表４!$AH$6:$AH$15292,点検表４!$AF$6:$AF$15292,TRUE,点検表４!$AR$6:$AR$15292,$E13,点検表４!$C$6:$C$15292,W$6)</f>
        <v>0</v>
      </c>
      <c r="X13" s="194">
        <f>SUMIFS(点検表４!$AH$6:$AH$15292,点検表４!$AF$6:$AF$15292,TRUE,点検表４!$AR$6:$AR$15292,$E13,点検表４!$C$6:$C$15292,X$6)</f>
        <v>0</v>
      </c>
      <c r="Y13" s="194">
        <f>SUMIFS(点検表４!$AH$6:$AH$15292,点検表４!$AF$6:$AF$15292,TRUE,点検表４!$AR$6:$AR$15292,$E13,点検表４!$C$6:$C$15292,Y$6)</f>
        <v>0</v>
      </c>
      <c r="Z13" s="194">
        <f>SUMIFS(点検表４!$AH$6:$AH$15292,点検表４!$AF$6:$AF$15292,TRUE,点検表４!$AR$6:$AR$15292,$E13,点検表４!$C$6:$C$15292,Z$6)</f>
        <v>0</v>
      </c>
      <c r="AA13" s="194">
        <f>SUMIFS(点検表４!$AH$6:$AH$15292,点検表４!$AF$6:$AF$15292,TRUE,点検表４!$AR$6:$AR$15292,$E13,点検表４!$C$6:$C$15292,AA$6)</f>
        <v>0</v>
      </c>
      <c r="AB13" s="194">
        <f>SUMIFS(点検表４!$AH$6:$AH$15292,点検表４!$AF$6:$AF$15292,TRUE,点検表４!$AR$6:$AR$15292,$E13,点検表４!$C$6:$C$15292,AB$6)</f>
        <v>0</v>
      </c>
      <c r="AC13" s="194">
        <f>SUMIFS(点検表４!$AH$6:$AH$15292,点検表４!$AF$6:$AF$15292,TRUE,点検表４!$AR$6:$AR$15292,$E13,点検表４!$C$6:$C$15292,AC$6)</f>
        <v>0</v>
      </c>
      <c r="AD13" s="194">
        <f>SUMIFS(点検表４!$AH$6:$AH$15292,点検表４!$AF$6:$AF$15292,TRUE,点検表４!$AR$6:$AR$15292,$E13,点検表４!$C$6:$C$15292,AD$6)</f>
        <v>0</v>
      </c>
      <c r="AE13" s="194">
        <f>SUMIFS(点検表４!$AH$6:$AH$15292,点検表４!$AF$6:$AF$15292,TRUE,点検表４!$AR$6:$AR$15292,$E13,点検表４!$C$6:$C$15292,AE$6)</f>
        <v>0</v>
      </c>
      <c r="AF13" s="194">
        <f>SUMIFS(点検表４!$AH$6:$AH$15292,点検表４!$AF$6:$AF$15292,TRUE,点検表４!$AR$6:$AR$15292,$E13,点検表４!$C$6:$C$15292,AF$6)</f>
        <v>0</v>
      </c>
      <c r="AG13" s="194">
        <f>SUMIFS(点検表４!$AH$6:$AH$15292,点検表４!$AF$6:$AF$15292,TRUE,点検表４!$AR$6:$AR$15292,$E13,点検表４!$C$6:$C$15292,AG$6)</f>
        <v>0</v>
      </c>
      <c r="AH13" s="194">
        <f>SUMIFS(点検表４!$AH$6:$AH$15292,点検表４!$AF$6:$AF$15292,TRUE,点検表４!$AR$6:$AR$15292,$E13,点検表４!$C$6:$C$15292,AH$6)</f>
        <v>0</v>
      </c>
      <c r="AI13" s="194">
        <f>SUMIFS(点検表４!$AH$6:$AH$15292,点検表４!$AF$6:$AF$15292,TRUE,点検表４!$AR$6:$AR$15292,$E13,点検表４!$C$6:$C$15292,AI$6)</f>
        <v>0</v>
      </c>
      <c r="AJ13" s="194">
        <f>SUMIFS(点検表４!$AH$6:$AH$15292,点検表４!$AF$6:$AF$15292,TRUE,点検表４!$AR$6:$AR$15292,$E13,点検表４!$C$6:$C$15292,AJ$6)</f>
        <v>0</v>
      </c>
      <c r="AK13" s="194">
        <f>SUMIFS(点検表４!$AH$6:$AH$15292,点検表４!$AF$6:$AF$15292,TRUE,点検表４!$AR$6:$AR$15292,$E13,点検表４!$C$6:$C$15292,AK$6)</f>
        <v>0</v>
      </c>
      <c r="AL13" s="194">
        <f>SUMIFS(点検表４!$AH$6:$AH$15292,点検表４!$AF$6:$AF$15292,TRUE,点検表４!$AR$6:$AR$15292,$E13,点検表４!$C$6:$C$15292,AL$6)</f>
        <v>0</v>
      </c>
      <c r="AM13" s="194">
        <f>SUMIFS(点検表４!$AH$6:$AH$15292,点検表４!$AF$6:$AF$15292,TRUE,点検表４!$AR$6:$AR$15292,$E13,点検表４!$C$6:$C$15292,AM$6)</f>
        <v>0</v>
      </c>
      <c r="AN13" s="194">
        <f>SUMIFS(点検表４!$AH$6:$AH$15292,点検表４!$AF$6:$AF$15292,TRUE,点検表４!$AR$6:$AR$15292,$E13,点検表４!$C$6:$C$15292,AN$6)</f>
        <v>0</v>
      </c>
      <c r="AO13" s="194">
        <f>SUMIFS(点検表４!$AH$6:$AH$15292,点検表４!$AF$6:$AF$15292,TRUE,点検表４!$AR$6:$AR$15292,$E13,点検表４!$C$6:$C$15292,AO$6)</f>
        <v>0</v>
      </c>
      <c r="AP13" s="194">
        <f>SUMIFS(点検表４!$AH$6:$AH$15292,点検表４!$AF$6:$AF$15292,TRUE,点検表４!$AR$6:$AR$15292,$E13,点検表４!$C$6:$C$15292,AP$6)</f>
        <v>0</v>
      </c>
      <c r="AQ13" s="194">
        <f>SUMIFS(点検表４!$AH$6:$AH$15292,点検表４!$AF$6:$AF$15292,TRUE,点検表４!$AR$6:$AR$15292,$E13,点検表４!$C$6:$C$15292,AQ$6)</f>
        <v>0</v>
      </c>
      <c r="AR13" s="194">
        <f>SUMIFS(点検表４!$AH$6:$AH$15292,点検表４!$AF$6:$AF$15292,TRUE,点検表４!$AR$6:$AR$15292,$E13,点検表４!$C$6:$C$15292,AR$6)</f>
        <v>0</v>
      </c>
      <c r="AS13" s="194">
        <f>SUMIFS(点検表４!$AH$6:$AH$15292,点検表４!$AF$6:$AF$15292,TRUE,点検表４!$AR$6:$AR$15292,$E13,点検表４!$C$6:$C$15292,AS$6)</f>
        <v>0</v>
      </c>
      <c r="AT13" s="194">
        <f>SUMIFS(点検表４!$AH$6:$AH$15292,点検表４!$AF$6:$AF$15292,TRUE,点検表４!$AR$6:$AR$15292,$E13,点検表４!$C$6:$C$15292,AT$6)</f>
        <v>0</v>
      </c>
      <c r="AU13" s="194">
        <f>SUMIFS(点検表４!$AH$6:$AH$15292,点検表４!$AF$6:$AF$15292,TRUE,点検表４!$AR$6:$AR$15292,$E13,点検表４!$C$6:$C$15292,AU$6)</f>
        <v>0</v>
      </c>
      <c r="AV13" s="194">
        <f>SUMIFS(点検表４!$AH$6:$AH$15292,点検表４!$AF$6:$AF$15292,TRUE,点検表４!$AR$6:$AR$15292,$E13,点検表４!$C$6:$C$15292,AV$6)</f>
        <v>0</v>
      </c>
      <c r="AW13" s="194">
        <f>SUMIFS(点検表４!$AH$6:$AH$15292,点検表４!$AF$6:$AF$15292,TRUE,点検表４!$AR$6:$AR$15292,$E13,点検表４!$C$6:$C$15292,AW$6)</f>
        <v>0</v>
      </c>
      <c r="AX13" s="194">
        <f>SUMIFS(点検表４!$AH$6:$AH$15292,点検表４!$AF$6:$AF$15292,TRUE,点検表４!$AR$6:$AR$15292,$E13,点検表４!$C$6:$C$15292,AX$6)</f>
        <v>0</v>
      </c>
      <c r="AY13" s="194">
        <f>SUMIFS(点検表４!$AH$6:$AH$15292,点検表４!$AF$6:$AF$15292,TRUE,点検表４!$AR$6:$AR$15292,$E13,点検表４!$C$6:$C$15292,AY$6)</f>
        <v>0</v>
      </c>
      <c r="AZ13" s="194">
        <f>SUMIFS(点検表４!$AH$6:$AH$15292,点検表４!$AF$6:$AF$15292,TRUE,点検表４!$AR$6:$AR$15292,$E13,点検表４!$C$6:$C$15292,AZ$6)</f>
        <v>0</v>
      </c>
      <c r="BA13" s="194">
        <f>SUMIFS(点検表４!$AH$6:$AH$15292,点検表４!$AF$6:$AF$15292,TRUE,点検表４!$AR$6:$AR$15292,$E13,点検表４!$C$6:$C$15292,BA$6)</f>
        <v>0</v>
      </c>
      <c r="BB13" s="194">
        <f>SUMIFS(点検表４!$AH$6:$AH$15292,点検表４!$AF$6:$AF$15292,TRUE,点検表４!$AR$6:$AR$15292,$E13,点検表４!$C$6:$C$15292,BB$6)</f>
        <v>0</v>
      </c>
      <c r="BC13" s="194">
        <f>SUMIFS(点検表４!$AH$6:$AH$15292,点検表４!$AF$6:$AF$15292,TRUE,点検表４!$AR$6:$AR$15292,$E13,点検表４!$C$6:$C$15292,BC$6)</f>
        <v>0</v>
      </c>
      <c r="BD13" s="194">
        <f>SUMIFS(点検表４!$AH$6:$AH$15292,点検表４!$AF$6:$AF$15292,TRUE,点検表４!$AR$6:$AR$15292,$E13,点検表４!$C$6:$C$15292,BD$6)</f>
        <v>0</v>
      </c>
      <c r="BE13" s="194">
        <f>SUMIFS(点検表４!$AH$6:$AH$15292,点検表４!$AF$6:$AF$15292,TRUE,点検表４!$AR$6:$AR$15292,$E13,点検表４!$C$6:$C$15292,BE$6)</f>
        <v>0</v>
      </c>
      <c r="BF13" s="194">
        <f>SUMIFS(点検表４!$AH$6:$AH$15292,点検表４!$AF$6:$AF$15292,TRUE,点検表４!$AR$6:$AR$15292,$E13,点検表４!$C$6:$C$15292,BF$6)</f>
        <v>0</v>
      </c>
      <c r="BG13" s="194">
        <f>SUMIFS(点検表４!$AH$6:$AH$15292,点検表４!$AF$6:$AF$15292,TRUE,点検表４!$AR$6:$AR$15292,$E13,点検表４!$C$6:$C$15292,BG$6)</f>
        <v>0</v>
      </c>
      <c r="BH13" s="194">
        <f>SUMIFS(点検表４!$AH$6:$AH$15292,点検表４!$AF$6:$AF$15292,TRUE,点検表４!$AR$6:$AR$15292,$E13,点検表４!$C$6:$C$15292,BH$6)</f>
        <v>0</v>
      </c>
      <c r="BI13" s="194">
        <f>SUMIFS(点検表４!$AH$6:$AH$15292,点検表４!$AF$6:$AF$15292,TRUE,点検表４!$AR$6:$AR$15292,$E13,点検表４!$C$6:$C$15292,BI$6)</f>
        <v>0</v>
      </c>
      <c r="BJ13" s="194">
        <f>SUMIFS(点検表４!$AH$6:$AH$15292,点検表４!$AF$6:$AF$15292,TRUE,点検表４!$AR$6:$AR$15292,$E13,点検表４!$C$6:$C$15292,BJ$6)</f>
        <v>0</v>
      </c>
      <c r="BK13" s="194">
        <f>SUMIFS(点検表４!$AH$6:$AH$15292,点検表４!$AF$6:$AF$15292,TRUE,点検表４!$AR$6:$AR$15292,$E13,点検表４!$C$6:$C$15292,BK$6)</f>
        <v>0</v>
      </c>
      <c r="BL13" s="194">
        <f>SUMIFS(点検表４!$AH$6:$AH$15292,点検表４!$AF$6:$AF$15292,TRUE,点検表４!$AR$6:$AR$15292,$E13,点検表４!$C$6:$C$15292,BL$6)</f>
        <v>0</v>
      </c>
      <c r="BM13" s="194">
        <f>SUMIFS(点検表４!$AH$6:$AH$15292,点検表４!$AF$6:$AF$15292,TRUE,点検表４!$AR$6:$AR$15292,$E13,点検表４!$C$6:$C$15292,BM$6)</f>
        <v>0</v>
      </c>
      <c r="BN13" s="194">
        <f>SUMIFS(点検表４!$AH$6:$AH$15292,点検表４!$AF$6:$AF$15292,TRUE,点検表４!$AR$6:$AR$15292,$E13,点検表４!$C$6:$C$15292,BN$6)</f>
        <v>0</v>
      </c>
      <c r="BO13" s="194">
        <f>SUMIFS(点検表４!$AH$6:$AH$15292,点検表４!$AF$6:$AF$15292,TRUE,点検表４!$AR$6:$AR$15292,$E13,点検表４!$C$6:$C$15292,BO$6)</f>
        <v>0</v>
      </c>
      <c r="BP13" s="194">
        <f>SUMIFS(点検表４!$AH$6:$AH$15292,点検表４!$AF$6:$AF$15292,TRUE,点検表４!$AR$6:$AR$15292,$E13,点検表４!$C$6:$C$15292,BP$6)</f>
        <v>0</v>
      </c>
      <c r="BQ13" s="194">
        <f>SUMIFS(点検表４!$AH$6:$AH$15292,点検表４!$AF$6:$AF$15292,TRUE,点検表４!$AR$6:$AR$15292,$E13,点検表４!$C$6:$C$15292,BQ$6)</f>
        <v>0</v>
      </c>
      <c r="BR13" s="194">
        <f>SUMIFS(点検表４!$AH$6:$AH$15292,点検表４!$AF$6:$AF$15292,TRUE,点検表４!$AR$6:$AR$15292,$E13,点検表４!$C$6:$C$15292,BR$6)</f>
        <v>0</v>
      </c>
      <c r="BS13" s="194">
        <f>SUMIFS(点検表４!$AH$6:$AH$15292,点検表４!$AF$6:$AF$15292,TRUE,点検表４!$AR$6:$AR$15292,$E13,点検表４!$C$6:$C$15292,BS$6)</f>
        <v>0</v>
      </c>
      <c r="BT13" s="194">
        <f>SUMIFS(点検表４!$AH$6:$AH$15292,点検表４!$AF$6:$AF$15292,TRUE,点検表４!$AR$6:$AR$15292,$E13,点検表４!$C$6:$C$15292,BT$6)</f>
        <v>0</v>
      </c>
      <c r="BU13" s="194">
        <f>SUMIFS(点検表４!$AH$6:$AH$15292,点検表４!$AF$6:$AF$15292,TRUE,点検表４!$AR$6:$AR$15292,$E13,点検表４!$C$6:$C$15292,BU$6)</f>
        <v>0</v>
      </c>
      <c r="BV13" s="194">
        <f>SUMIFS(点検表４!$AH$6:$AH$15292,点検表４!$AF$6:$AF$15292,TRUE,点検表４!$AR$6:$AR$15292,$E13,点検表４!$C$6:$C$15292,BV$6)</f>
        <v>0</v>
      </c>
      <c r="BW13" s="194">
        <f>SUMIFS(点検表４!$AH$6:$AH$15292,点検表４!$AF$6:$AF$15292,TRUE,点検表４!$AR$6:$AR$15292,$E13,点検表４!$C$6:$C$15292,BW$6)</f>
        <v>0</v>
      </c>
      <c r="BX13" s="194">
        <f>SUMIFS(点検表４!$AH$6:$AH$15292,点検表４!$AF$6:$AF$15292,TRUE,点検表４!$AR$6:$AR$15292,$E13,点検表４!$C$6:$C$15292,BX$6)</f>
        <v>0</v>
      </c>
      <c r="BY13" s="194">
        <f>SUMIFS(点検表４!$AH$6:$AH$15292,点検表４!$AF$6:$AF$15292,TRUE,点検表４!$AR$6:$AR$15292,$E13,点検表４!$C$6:$C$15292,BY$6)</f>
        <v>0</v>
      </c>
      <c r="BZ13" s="194">
        <f>SUMIFS(点検表４!$AH$6:$AH$15292,点検表４!$AF$6:$AF$15292,TRUE,点検表４!$AR$6:$AR$15292,$E13,点検表４!$C$6:$C$15292,BZ$6)</f>
        <v>0</v>
      </c>
      <c r="CA13" s="194">
        <f>SUMIFS(点検表４!$AH$6:$AH$15292,点検表４!$AF$6:$AF$15292,TRUE,点検表４!$AR$6:$AR$15292,$E13,点検表４!$C$6:$C$15292,CA$6)</f>
        <v>0</v>
      </c>
      <c r="CB13" s="194">
        <f>SUMIFS(点検表４!$AH$6:$AH$15292,点検表４!$AF$6:$AF$15292,TRUE,点検表４!$AR$6:$AR$15292,$E13,点検表４!$C$6:$C$15292,CB$6)</f>
        <v>0</v>
      </c>
      <c r="CC13" s="194">
        <f>SUMIFS(点検表４!$AH$6:$AH$15292,点検表４!$AF$6:$AF$15292,TRUE,点検表４!$AR$6:$AR$15292,$E13,点検表４!$C$6:$C$15292,CC$6)</f>
        <v>0</v>
      </c>
      <c r="CD13" s="194">
        <f>SUMIFS(点検表４!$AH$6:$AH$15292,点検表４!$AF$6:$AF$15292,TRUE,点検表４!$AR$6:$AR$15292,$E13,点検表４!$C$6:$C$15292,CD$6)</f>
        <v>0</v>
      </c>
      <c r="CE13" s="194">
        <f>SUMIFS(点検表４!$AH$6:$AH$15292,点検表４!$AF$6:$AF$15292,TRUE,点検表４!$AR$6:$AR$15292,$E13,点検表４!$C$6:$C$15292,CE$6)</f>
        <v>0</v>
      </c>
      <c r="CF13" s="194">
        <f>SUMIFS(点検表４!$AH$6:$AH$15292,点検表４!$AF$6:$AF$15292,TRUE,点検表４!$AR$6:$AR$15292,$E13,点検表４!$C$6:$C$15292,CF$6)</f>
        <v>0</v>
      </c>
      <c r="CG13" s="194">
        <f>SUMIFS(点検表４!$AH$6:$AH$15292,点検表４!$AF$6:$AF$15292,TRUE,点検表４!$AR$6:$AR$15292,$E13,点検表４!$C$6:$C$15292,CG$6)</f>
        <v>0</v>
      </c>
      <c r="CH13" s="194">
        <f>SUMIFS(点検表４!$AH$6:$AH$15292,点検表４!$AF$6:$AF$15292,TRUE,点検表４!$AR$6:$AR$15292,$E13,点検表４!$C$6:$C$15292,CH$6)</f>
        <v>0</v>
      </c>
      <c r="CI13" s="194">
        <f>SUMIFS(点検表４!$AH$6:$AH$15292,点検表４!$AF$6:$AF$15292,TRUE,点検表４!$AR$6:$AR$15292,$E13,点検表４!$C$6:$C$15292,CI$6)</f>
        <v>0</v>
      </c>
      <c r="CJ13" s="194">
        <f>SUMIFS(点検表４!$AH$6:$AH$15292,点検表４!$AF$6:$AF$15292,TRUE,点検表４!$AR$6:$AR$15292,$E13,点検表４!$C$6:$C$15292,CJ$6)</f>
        <v>0</v>
      </c>
      <c r="CK13" s="194">
        <f>SUMIFS(点検表４!$AH$6:$AH$15292,点検表４!$AF$6:$AF$15292,TRUE,点検表４!$AR$6:$AR$15292,$E13,点検表４!$C$6:$C$15292,CK$6)</f>
        <v>0</v>
      </c>
      <c r="CL13" s="194">
        <f>SUMIFS(点検表４!$AH$6:$AH$15292,点検表４!$AF$6:$AF$15292,TRUE,点検表４!$AR$6:$AR$15292,$E13,点検表４!$C$6:$C$15292,CL$6)</f>
        <v>0</v>
      </c>
      <c r="CM13" s="194">
        <f>SUMIFS(点検表４!$AH$6:$AH$15292,点検表４!$AF$6:$AF$15292,TRUE,点検表４!$AR$6:$AR$15292,$E13,点検表４!$C$6:$C$15292,CM$6)</f>
        <v>0</v>
      </c>
      <c r="CN13" s="194">
        <f>SUMIFS(点検表４!$AH$6:$AH$15292,点検表４!$AF$6:$AF$15292,TRUE,点検表４!$AR$6:$AR$15292,$E13,点検表４!$C$6:$C$15292,CN$6)</f>
        <v>0</v>
      </c>
      <c r="CO13" s="194">
        <f>SUMIFS(点検表４!$AH$6:$AH$15292,点検表４!$AF$6:$AF$15292,TRUE,点検表４!$AR$6:$AR$15292,$E13,点検表４!$C$6:$C$15292,CO$6)</f>
        <v>0</v>
      </c>
      <c r="CP13" s="194">
        <f>SUMIFS(点検表４!$AH$6:$AH$15292,点検表４!$AF$6:$AF$15292,TRUE,点検表４!$AR$6:$AR$15292,$E13,点検表４!$C$6:$C$15292,CP$6)</f>
        <v>0</v>
      </c>
      <c r="CQ13" s="194">
        <f>SUMIFS(点検表４!$AH$6:$AH$15292,点検表４!$AF$6:$AF$15292,TRUE,点検表４!$AR$6:$AR$15292,$E13,点検表４!$C$6:$C$15292,CQ$6)</f>
        <v>0</v>
      </c>
      <c r="CR13" s="194">
        <f>SUMIFS(点検表４!$AH$6:$AH$15292,点検表４!$AF$6:$AF$15292,TRUE,点検表４!$AR$6:$AR$15292,$E13,点検表４!$C$6:$C$15292,CR$6)</f>
        <v>0</v>
      </c>
      <c r="CS13" s="194">
        <f>SUMIFS(点検表４!$AH$6:$AH$15292,点検表４!$AF$6:$AF$15292,TRUE,点検表４!$AR$6:$AR$15292,$E13,点検表４!$C$6:$C$15292,CS$6)</f>
        <v>0</v>
      </c>
      <c r="CT13" s="194">
        <f>SUMIFS(点検表４!$AH$6:$AH$15292,点検表４!$AF$6:$AF$15292,TRUE,点検表４!$AR$6:$AR$15292,$E13,点検表４!$C$6:$C$15292,CT$6)</f>
        <v>0</v>
      </c>
      <c r="CU13" s="194">
        <f>SUMIFS(点検表４!$AH$6:$AH$15292,点検表４!$AF$6:$AF$15292,TRUE,点検表４!$AR$6:$AR$15292,$E13,点検表４!$C$6:$C$15292,CU$6)</f>
        <v>0</v>
      </c>
      <c r="CV13" s="194">
        <f>SUMIFS(点検表４!$AH$6:$AH$15292,点検表４!$AF$6:$AF$15292,TRUE,点検表４!$AR$6:$AR$15292,$E13,点検表４!$C$6:$C$15292,CV$6)</f>
        <v>0</v>
      </c>
      <c r="CW13" s="194">
        <f>SUMIFS(点検表４!$AH$6:$AH$15292,点検表４!$AF$6:$AF$15292,TRUE,点検表４!$AR$6:$AR$15292,$E13,点検表４!$C$6:$C$15292,CW$6)</f>
        <v>0</v>
      </c>
      <c r="CX13" s="194">
        <f>SUMIFS(点検表４!$AH$6:$AH$15292,点検表４!$AF$6:$AF$15292,TRUE,点検表４!$AR$6:$AR$15292,$E13,点検表４!$C$6:$C$15292,CX$6)</f>
        <v>0</v>
      </c>
      <c r="CY13" s="194">
        <f>SUMIFS(点検表４!$AH$6:$AH$15292,点検表４!$AF$6:$AF$15292,TRUE,点検表４!$AR$6:$AR$15292,$E13,点検表４!$C$6:$C$15292,CY$6)</f>
        <v>0</v>
      </c>
      <c r="CZ13" s="194">
        <f>SUMIFS(点検表４!$AH$6:$AH$15292,点検表４!$AF$6:$AF$15292,TRUE,点検表４!$AR$6:$AR$15292,$E13,点検表４!$C$6:$C$15292,CZ$6)</f>
        <v>0</v>
      </c>
      <c r="DA13" s="194">
        <f>SUMIFS(点検表４!$AH$6:$AH$15292,点検表４!$AF$6:$AF$15292,TRUE,点検表４!$AR$6:$AR$15292,$E13,点検表４!$C$6:$C$15292,DA$6)</f>
        <v>0</v>
      </c>
      <c r="DB13" s="194">
        <f>SUMIFS(点検表４!$AH$6:$AH$15292,点検表４!$AF$6:$AF$15292,TRUE,点検表４!$AR$6:$AR$15292,$E13,点検表４!$C$6:$C$15292,DB$6)</f>
        <v>0</v>
      </c>
      <c r="DC13" s="194">
        <f>SUMIFS(点検表４!$AH$6:$AH$15292,点検表４!$AF$6:$AF$15292,TRUE,点検表４!$AR$6:$AR$15292,$E13,点検表４!$C$6:$C$15292,DC$6)</f>
        <v>0</v>
      </c>
      <c r="DD13" s="194">
        <f>SUMIFS(点検表４!$AH$6:$AH$15292,点検表４!$AF$6:$AF$15292,TRUE,点検表４!$AR$6:$AR$15292,$E13,点検表４!$C$6:$C$15292,DD$6)</f>
        <v>0</v>
      </c>
      <c r="DE13" s="194">
        <f>SUMIFS(点検表４!$AH$6:$AH$15292,点検表４!$AF$6:$AF$15292,TRUE,点検表４!$AR$6:$AR$15292,$E13,点検表４!$C$6:$C$15292,DE$6)</f>
        <v>0</v>
      </c>
      <c r="DF13" s="194">
        <f>SUMIFS(点検表４!$AH$6:$AH$15292,点検表４!$AF$6:$AF$15292,TRUE,点検表４!$AR$6:$AR$15292,$E13,点検表４!$C$6:$C$15292,DF$6)</f>
        <v>0</v>
      </c>
      <c r="DG13" s="194">
        <f>SUMIFS(点検表４!$AH$6:$AH$15292,点検表４!$AF$6:$AF$15292,TRUE,点検表４!$AR$6:$AR$15292,$E13,点検表４!$C$6:$C$15292,DG$6)</f>
        <v>0</v>
      </c>
      <c r="DH13" s="194">
        <f>SUMIFS(点検表４!$AH$6:$AH$15292,点検表４!$AF$6:$AF$15292,TRUE,点検表４!$AR$6:$AR$15292,$E13,点検表４!$C$6:$C$15292,DH$6)</f>
        <v>0</v>
      </c>
      <c r="DI13" s="194">
        <f>SUMIFS(点検表４!$AH$6:$AH$15292,点検表４!$AF$6:$AF$15292,TRUE,点検表４!$AR$6:$AR$15292,$E13,点検表４!$C$6:$C$15292,DI$6)</f>
        <v>0</v>
      </c>
      <c r="DJ13" s="194">
        <f>SUMIFS(点検表４!$AH$6:$AH$15292,点検表４!$AF$6:$AF$15292,TRUE,点検表４!$AR$6:$AR$15292,$E13,点検表４!$C$6:$C$15292,DJ$6)</f>
        <v>0</v>
      </c>
      <c r="DK13" s="194">
        <f>SUMIFS(点検表４!$AH$6:$AH$15292,点検表４!$AF$6:$AF$15292,TRUE,点検表４!$AR$6:$AR$15292,$E13,点検表４!$C$6:$C$15292,DK$6)</f>
        <v>0</v>
      </c>
      <c r="DL13" s="194">
        <f>SUMIFS(点検表４!$AH$6:$AH$15292,点検表４!$AF$6:$AF$15292,TRUE,点検表４!$AR$6:$AR$15292,$E13,点検表４!$C$6:$C$15292,DL$6)</f>
        <v>0</v>
      </c>
      <c r="DM13" s="194">
        <f>SUMIFS(点検表４!$AH$6:$AH$15292,点検表４!$AF$6:$AF$15292,TRUE,点検表４!$AR$6:$AR$15292,$E13,点検表４!$C$6:$C$15292,DM$6)</f>
        <v>0</v>
      </c>
      <c r="DN13" s="194">
        <f>SUMIFS(点検表４!$AH$6:$AH$15292,点検表４!$AF$6:$AF$15292,TRUE,点検表４!$AR$6:$AR$15292,$E13,点検表４!$C$6:$C$15292,DN$6)</f>
        <v>0</v>
      </c>
      <c r="DO13" s="194">
        <f>SUMIFS(点検表４!$AH$6:$AH$15292,点検表４!$AF$6:$AF$15292,TRUE,点検表４!$AR$6:$AR$15292,$E13,点検表４!$C$6:$C$15292,DO$6)</f>
        <v>0</v>
      </c>
      <c r="DP13" s="194">
        <f>SUMIFS(点検表４!$AH$6:$AH$15292,点検表４!$AF$6:$AF$15292,TRUE,点検表４!$AR$6:$AR$15292,$E13,点検表４!$C$6:$C$15292,DP$6)</f>
        <v>0</v>
      </c>
      <c r="DQ13" s="194">
        <f>SUMIFS(点検表４!$AH$6:$AH$15292,点検表４!$AF$6:$AF$15292,TRUE,点検表４!$AR$6:$AR$15292,$E13,点検表４!$C$6:$C$15292,DQ$6)</f>
        <v>0</v>
      </c>
      <c r="DR13" s="194">
        <f>SUMIFS(点検表４!$AH$6:$AH$15292,点検表４!$AF$6:$AF$15292,TRUE,点検表４!$AR$6:$AR$15292,$E13,点検表４!$C$6:$C$15292,DR$6)</f>
        <v>0</v>
      </c>
      <c r="DS13" s="194">
        <f>SUMIFS(点検表４!$AH$6:$AH$15292,点検表４!$AF$6:$AF$15292,TRUE,点検表４!$AR$6:$AR$15292,$E13,点検表４!$C$6:$C$15292,DS$6)</f>
        <v>0</v>
      </c>
      <c r="DT13" s="194">
        <f>SUMIFS(点検表４!$AH$6:$AH$15292,点検表４!$AF$6:$AF$15292,TRUE,点検表４!$AR$6:$AR$15292,$E13,点検表４!$C$6:$C$15292,DT$6)</f>
        <v>0</v>
      </c>
      <c r="DU13" s="194">
        <f>SUMIFS(点検表４!$AH$6:$AH$15292,点検表４!$AF$6:$AF$15292,TRUE,点検表４!$AR$6:$AR$15292,$E13,点検表４!$C$6:$C$15292,DU$6)</f>
        <v>0</v>
      </c>
      <c r="DV13" s="194">
        <f>SUMIFS(点検表４!$AH$6:$AH$15292,点検表４!$AF$6:$AF$15292,TRUE,点検表４!$AR$6:$AR$15292,$E13,点検表４!$C$6:$C$15292,DV$6)</f>
        <v>0</v>
      </c>
      <c r="DW13" s="194">
        <f>SUMIFS(点検表４!$AH$6:$AH$15292,点検表４!$AF$6:$AF$15292,TRUE,点検表４!$AR$6:$AR$15292,$E13,点検表４!$C$6:$C$15292,DW$6)</f>
        <v>0</v>
      </c>
      <c r="DX13" s="194">
        <f>SUMIFS(点検表４!$AH$6:$AH$15292,点検表４!$AF$6:$AF$15292,TRUE,点検表４!$AR$6:$AR$15292,$E13,点検表４!$C$6:$C$15292,DX$6)</f>
        <v>0</v>
      </c>
      <c r="DY13" s="194">
        <f>SUMIFS(点検表４!$AH$6:$AH$15292,点検表４!$AF$6:$AF$15292,TRUE,点検表４!$AR$6:$AR$15292,$E13,点検表４!$C$6:$C$15292,DY$6)</f>
        <v>0</v>
      </c>
      <c r="DZ13" s="194">
        <f>SUMIFS(点検表４!$AH$6:$AH$15292,点検表４!$AF$6:$AF$15292,TRUE,点検表４!$AR$6:$AR$15292,$E13,点検表４!$C$6:$C$15292,DZ$6)</f>
        <v>0</v>
      </c>
      <c r="EA13" s="194">
        <f>SUMIFS(点検表４!$AH$6:$AH$15292,点検表４!$AF$6:$AF$15292,TRUE,点検表４!$AR$6:$AR$15292,$E13,点検表４!$C$6:$C$15292,EA$6)</f>
        <v>0</v>
      </c>
      <c r="EB13" s="194">
        <f>SUMIFS(点検表４!$AH$6:$AH$15292,点検表４!$AF$6:$AF$15292,TRUE,点検表４!$AR$6:$AR$15292,$E13,点検表４!$C$6:$C$15292,EB$6)</f>
        <v>0</v>
      </c>
      <c r="EC13" s="194">
        <f>SUMIFS(点検表４!$AH$6:$AH$15292,点検表４!$AF$6:$AF$15292,TRUE,点検表４!$AR$6:$AR$15292,$E13,点検表４!$C$6:$C$15292,EC$6)</f>
        <v>0</v>
      </c>
      <c r="ED13" s="194">
        <f>SUMIFS(点検表４!$AH$6:$AH$15292,点検表４!$AF$6:$AF$15292,TRUE,点検表４!$AR$6:$AR$15292,$E13,点検表４!$C$6:$C$15292,ED$6)</f>
        <v>0</v>
      </c>
      <c r="EE13" s="194">
        <f>SUMIFS(点検表４!$AH$6:$AH$15292,点検表４!$AF$6:$AF$15292,TRUE,点検表４!$AR$6:$AR$15292,$E13,点検表４!$C$6:$C$15292,EE$6)</f>
        <v>0</v>
      </c>
      <c r="EF13" s="194">
        <f>SUMIFS(点検表４!$AH$6:$AH$15292,点検表４!$AF$6:$AF$15292,TRUE,点検表４!$AR$6:$AR$15292,$E13,点検表４!$C$6:$C$15292,EF$6)</f>
        <v>0</v>
      </c>
      <c r="EG13" s="194">
        <f>SUMIFS(点検表４!$AH$6:$AH$15292,点検表４!$AF$6:$AF$15292,TRUE,点検表４!$AR$6:$AR$15292,$E13,点検表４!$C$6:$C$15292,EG$6)</f>
        <v>0</v>
      </c>
      <c r="EH13" s="194">
        <f>SUMIFS(点検表４!$AH$6:$AH$15292,点検表４!$AF$6:$AF$15292,TRUE,点検表４!$AR$6:$AR$15292,$E13,点検表４!$C$6:$C$15292,EH$6)</f>
        <v>0</v>
      </c>
      <c r="EI13" s="194">
        <f>SUMIFS(点検表４!$AH$6:$AH$15292,点検表４!$AF$6:$AF$15292,TRUE,点検表４!$AR$6:$AR$15292,$E13,点検表４!$C$6:$C$15292,EI$6)</f>
        <v>0</v>
      </c>
      <c r="EJ13" s="194">
        <f>SUMIFS(点検表４!$AH$6:$AH$15292,点検表４!$AF$6:$AF$15292,TRUE,点検表４!$AR$6:$AR$15292,$E13,点検表４!$C$6:$C$15292,EJ$6)</f>
        <v>0</v>
      </c>
      <c r="EK13" s="194">
        <f>SUMIFS(点検表４!$AH$6:$AH$15292,点検表４!$AF$6:$AF$15292,TRUE,点検表４!$AR$6:$AR$15292,$E13,点検表４!$C$6:$C$15292,EK$6)</f>
        <v>0</v>
      </c>
      <c r="EL13" s="194">
        <f>SUMIFS(点検表４!$AH$6:$AH$15292,点検表４!$AF$6:$AF$15292,TRUE,点検表４!$AR$6:$AR$15292,$E13,点検表４!$C$6:$C$15292,EL$6)</f>
        <v>0</v>
      </c>
      <c r="EM13" s="194">
        <f>SUMIFS(点検表４!$AH$6:$AH$15292,点検表４!$AF$6:$AF$15292,TRUE,点検表４!$AR$6:$AR$15292,$E13,点検表４!$C$6:$C$15292,EM$6)</f>
        <v>0</v>
      </c>
      <c r="EN13" s="194">
        <f>SUMIFS(点検表４!$AH$6:$AH$15292,点検表４!$AF$6:$AF$15292,TRUE,点検表４!$AR$6:$AR$15292,$E13,点検表４!$C$6:$C$15292,EN$6)</f>
        <v>0</v>
      </c>
      <c r="EO13" s="194">
        <f>SUMIFS(点検表４!$AH$6:$AH$15292,点検表４!$AF$6:$AF$15292,TRUE,点検表４!$AR$6:$AR$15292,$E13,点検表４!$C$6:$C$15292,EO$6)</f>
        <v>0</v>
      </c>
      <c r="EP13" s="194">
        <f>SUMIFS(点検表４!$AH$6:$AH$15292,点検表４!$AF$6:$AF$15292,TRUE,点検表４!$AR$6:$AR$15292,$E13,点検表４!$C$6:$C$15292,EP$6)</f>
        <v>0</v>
      </c>
      <c r="EQ13" s="194">
        <f>SUMIFS(点検表４!$AH$6:$AH$15292,点検表４!$AF$6:$AF$15292,TRUE,点検表４!$AR$6:$AR$15292,$E13,点検表４!$C$6:$C$15292,EQ$6)</f>
        <v>0</v>
      </c>
      <c r="ER13" s="194">
        <f>SUMIFS(点検表４!$AH$6:$AH$15292,点検表４!$AF$6:$AF$15292,TRUE,点検表４!$AR$6:$AR$15292,$E13,点検表４!$C$6:$C$15292,ER$6)</f>
        <v>0</v>
      </c>
      <c r="ES13" s="194">
        <f>SUMIFS(点検表４!$AH$6:$AH$15292,点検表４!$AF$6:$AF$15292,TRUE,点検表４!$AR$6:$AR$15292,$E13,点検表４!$C$6:$C$15292,ES$6)</f>
        <v>0</v>
      </c>
      <c r="ET13" s="194">
        <f>SUMIFS(点検表４!$AH$6:$AH$15292,点検表４!$AF$6:$AF$15292,TRUE,点検表４!$AR$6:$AR$15292,$E13,点検表４!$C$6:$C$15292,ET$6)</f>
        <v>0</v>
      </c>
      <c r="EU13" s="194">
        <f>SUMIFS(点検表４!$AH$6:$AH$15292,点検表４!$AF$6:$AF$15292,TRUE,点検表４!$AR$6:$AR$15292,$E13,点検表４!$C$6:$C$15292,EU$6)</f>
        <v>0</v>
      </c>
      <c r="EV13" s="194">
        <f>SUMIFS(点検表４!$AH$6:$AH$15292,点検表４!$AF$6:$AF$15292,TRUE,点検表４!$AR$6:$AR$15292,$E13,点検表４!$C$6:$C$15292,EV$6)</f>
        <v>0</v>
      </c>
      <c r="EW13" s="194">
        <f>SUMIFS(点検表４!$AH$6:$AH$15292,点検表４!$AF$6:$AF$15292,TRUE,点検表４!$AR$6:$AR$15292,$E13,点検表４!$C$6:$C$15292,EW$6)</f>
        <v>0</v>
      </c>
      <c r="EX13" s="194">
        <f>SUMIFS(点検表４!$AH$6:$AH$15292,点検表４!$AF$6:$AF$15292,TRUE,点検表４!$AR$6:$AR$15292,$E13,点検表４!$C$6:$C$15292,EX$6)</f>
        <v>0</v>
      </c>
      <c r="EY13" s="194">
        <f>SUMIFS(点検表４!$AH$6:$AH$15292,点検表４!$AF$6:$AF$15292,TRUE,点検表４!$AR$6:$AR$15292,$E13,点検表４!$C$6:$C$15292,EY$6)</f>
        <v>0</v>
      </c>
      <c r="EZ13" s="194">
        <f>SUMIFS(点検表４!$AH$6:$AH$15292,点検表４!$AF$6:$AF$15292,TRUE,点検表４!$AR$6:$AR$15292,$E13,点検表４!$C$6:$C$15292,EZ$6)</f>
        <v>0</v>
      </c>
      <c r="FA13" s="194">
        <f>SUMIFS(点検表４!$AH$6:$AH$15292,点検表４!$AF$6:$AF$15292,TRUE,点検表４!$AR$6:$AR$15292,$E13,点検表４!$C$6:$C$15292,FA$6)</f>
        <v>0</v>
      </c>
      <c r="FB13" s="194">
        <f>SUMIFS(点検表４!$AH$6:$AH$15292,点検表４!$AF$6:$AF$15292,TRUE,点検表４!$AR$6:$AR$15292,$E13,点検表４!$C$6:$C$15292,FB$6)</f>
        <v>0</v>
      </c>
      <c r="FC13" s="194">
        <f>SUMIFS(点検表４!$AH$6:$AH$15292,点検表４!$AF$6:$AF$15292,TRUE,点検表４!$AR$6:$AR$15292,$E13,点検表４!$C$6:$C$15292,FC$6)</f>
        <v>0</v>
      </c>
      <c r="FD13" s="194">
        <f>SUMIFS(点検表４!$AH$6:$AH$15292,点検表４!$AF$6:$AF$15292,TRUE,点検表４!$AR$6:$AR$15292,$E13,点検表４!$C$6:$C$15292,FD$6)</f>
        <v>0</v>
      </c>
      <c r="FE13" s="194">
        <f>SUMIFS(点検表４!$AH$6:$AH$15292,点検表４!$AF$6:$AF$15292,TRUE,点検表４!$AR$6:$AR$15292,$E13,点検表４!$C$6:$C$15292,FE$6)</f>
        <v>0</v>
      </c>
      <c r="FF13" s="194">
        <f>SUMIFS(点検表４!$AH$6:$AH$15292,点検表４!$AF$6:$AF$15292,TRUE,点検表４!$AR$6:$AR$15292,$E13,点検表４!$C$6:$C$15292,FF$6)</f>
        <v>0</v>
      </c>
      <c r="FG13" s="194">
        <f>SUMIFS(点検表４!$AH$6:$AH$15292,点検表４!$AF$6:$AF$15292,TRUE,点検表４!$AR$6:$AR$15292,$E13,点検表４!$C$6:$C$15292,FG$6)</f>
        <v>0</v>
      </c>
      <c r="FH13" s="194">
        <f>SUMIFS(点検表４!$AH$6:$AH$15292,点検表４!$AF$6:$AF$15292,TRUE,点検表４!$AR$6:$AR$15292,$E13,点検表４!$C$6:$C$15292,FH$6)</f>
        <v>0</v>
      </c>
      <c r="FI13" s="194">
        <f>SUMIFS(点検表４!$AH$6:$AH$15292,点検表４!$AF$6:$AF$15292,TRUE,点検表４!$AR$6:$AR$15292,$E13,点検表４!$C$6:$C$15292,FI$6)</f>
        <v>0</v>
      </c>
      <c r="FJ13" s="194">
        <f>SUMIFS(点検表４!$AH$6:$AH$15292,点検表４!$AF$6:$AF$15292,TRUE,点検表４!$AR$6:$AR$15292,$E13,点検表４!$C$6:$C$15292,FJ$6)</f>
        <v>0</v>
      </c>
      <c r="FK13" s="194">
        <f>SUMIFS(点検表４!$AH$6:$AH$15292,点検表４!$AF$6:$AF$15292,TRUE,点検表４!$AR$6:$AR$15292,$E13,点検表４!$C$6:$C$15292,FK$6)</f>
        <v>0</v>
      </c>
      <c r="FL13" s="194">
        <f>SUMIFS(点検表４!$AH$6:$AH$15292,点検表４!$AF$6:$AF$15292,TRUE,点検表４!$AR$6:$AR$15292,$E13,点検表４!$C$6:$C$15292,FL$6)</f>
        <v>0</v>
      </c>
      <c r="FM13" s="194">
        <f>SUMIFS(点検表４!$AH$6:$AH$15292,点検表４!$AF$6:$AF$15292,TRUE,点検表４!$AR$6:$AR$15292,$E13,点検表４!$C$6:$C$15292,FM$6)</f>
        <v>0</v>
      </c>
      <c r="FN13" s="194">
        <f>SUMIFS(点検表４!$AH$6:$AH$15292,点検表４!$AF$6:$AF$15292,TRUE,点検表４!$AR$6:$AR$15292,$E13,点検表４!$C$6:$C$15292,FN$6)</f>
        <v>0</v>
      </c>
      <c r="FO13" s="194">
        <f>SUMIFS(点検表４!$AH$6:$AH$15292,点検表４!$AF$6:$AF$15292,TRUE,点検表４!$AR$6:$AR$15292,$E13,点検表４!$C$6:$C$15292,FO$6)</f>
        <v>0</v>
      </c>
      <c r="FP13" s="194">
        <f>SUMIFS(点検表４!$AH$6:$AH$15292,点検表４!$AF$6:$AF$15292,TRUE,点検表４!$AR$6:$AR$15292,$E13,点検表４!$C$6:$C$15292,FP$6)</f>
        <v>0</v>
      </c>
      <c r="FQ13" s="194">
        <f>SUMIFS(点検表４!$AH$6:$AH$15292,点検表４!$AF$6:$AF$15292,TRUE,点検表４!$AR$6:$AR$15292,$E13,点検表４!$C$6:$C$15292,FQ$6)</f>
        <v>0</v>
      </c>
      <c r="FR13" s="194">
        <f>SUMIFS(点検表４!$AH$6:$AH$15292,点検表４!$AF$6:$AF$15292,TRUE,点検表４!$AR$6:$AR$15292,$E13,点検表４!$C$6:$C$15292,FR$6)</f>
        <v>0</v>
      </c>
      <c r="FS13" s="194">
        <f>SUMIFS(点検表４!$AH$6:$AH$15292,点検表４!$AF$6:$AF$15292,TRUE,点検表４!$AR$6:$AR$15292,$E13,点検表４!$C$6:$C$15292,FS$6)</f>
        <v>0</v>
      </c>
      <c r="FT13" s="194">
        <f>SUMIFS(点検表４!$AH$6:$AH$15292,点検表４!$AF$6:$AF$15292,TRUE,点検表４!$AR$6:$AR$15292,$E13,点検表４!$C$6:$C$15292,FT$6)</f>
        <v>0</v>
      </c>
      <c r="FU13" s="194">
        <f>SUMIFS(点検表４!$AH$6:$AH$15292,点検表４!$AF$6:$AF$15292,TRUE,点検表４!$AR$6:$AR$15292,$E13,点検表４!$C$6:$C$15292,FU$6)</f>
        <v>0</v>
      </c>
      <c r="FV13" s="194">
        <f>SUMIFS(点検表４!$AH$6:$AH$15292,点検表４!$AF$6:$AF$15292,TRUE,点検表４!$AR$6:$AR$15292,$E13,点検表４!$C$6:$C$15292,FV$6)</f>
        <v>0</v>
      </c>
      <c r="FW13" s="194">
        <f>SUMIFS(点検表４!$AH$6:$AH$15292,点検表４!$AF$6:$AF$15292,TRUE,点検表４!$AR$6:$AR$15292,$E13,点検表４!$C$6:$C$15292,FW$6)</f>
        <v>0</v>
      </c>
      <c r="FX13" s="194">
        <f>SUMIFS(点検表４!$AH$6:$AH$15292,点検表４!$AF$6:$AF$15292,TRUE,点検表４!$AR$6:$AR$15292,$E13,点検表４!$C$6:$C$15292,FX$6)</f>
        <v>0</v>
      </c>
      <c r="FY13" s="194">
        <f>SUMIFS(点検表４!$AH$6:$AH$15292,点検表４!$AF$6:$AF$15292,TRUE,点検表４!$AR$6:$AR$15292,$E13,点検表４!$C$6:$C$15292,FY$6)</f>
        <v>0</v>
      </c>
      <c r="FZ13" s="194">
        <f>SUMIFS(点検表４!$AH$6:$AH$15292,点検表４!$AF$6:$AF$15292,TRUE,点検表４!$AR$6:$AR$15292,$E13,点検表４!$C$6:$C$15292,FZ$6)</f>
        <v>0</v>
      </c>
      <c r="GA13" s="194">
        <f>SUMIFS(点検表４!$AH$6:$AH$15292,点検表４!$AF$6:$AF$15292,TRUE,点検表４!$AR$6:$AR$15292,$E13,点検表４!$C$6:$C$15292,GA$6)</f>
        <v>0</v>
      </c>
      <c r="GB13" s="194">
        <f>SUMIFS(点検表４!$AH$6:$AH$15292,点検表４!$AF$6:$AF$15292,TRUE,点検表４!$AR$6:$AR$15292,$E13,点検表４!$C$6:$C$15292,GB$6)</f>
        <v>0</v>
      </c>
      <c r="GC13" s="194">
        <f>SUMIFS(点検表４!$AH$6:$AH$15292,点検表４!$AF$6:$AF$15292,TRUE,点検表４!$AR$6:$AR$15292,$E13,点検表４!$C$6:$C$15292,GC$6)</f>
        <v>0</v>
      </c>
      <c r="GD13" s="194">
        <f>SUMIFS(点検表４!$AH$6:$AH$15292,点検表４!$AF$6:$AF$15292,TRUE,点検表４!$AR$6:$AR$15292,$E13,点検表４!$C$6:$C$15292,GD$6)</f>
        <v>0</v>
      </c>
      <c r="GE13" s="194">
        <f>SUMIFS(点検表４!$AH$6:$AH$15292,点検表４!$AF$6:$AF$15292,TRUE,点検表４!$AR$6:$AR$15292,$E13,点検表４!$C$6:$C$15292,GE$6)</f>
        <v>0</v>
      </c>
      <c r="GF13" s="194">
        <f>SUMIFS(点検表４!$AH$6:$AH$15292,点検表４!$AF$6:$AF$15292,TRUE,点検表４!$AR$6:$AR$15292,$E13,点検表４!$C$6:$C$15292,GF$6)</f>
        <v>0</v>
      </c>
      <c r="GG13" s="194">
        <f>SUMIFS(点検表４!$AH$6:$AH$15292,点検表４!$AF$6:$AF$15292,TRUE,点検表４!$AR$6:$AR$15292,$E13,点検表４!$C$6:$C$15292,GG$6)</f>
        <v>0</v>
      </c>
      <c r="GH13" s="194">
        <f>SUMIFS(点検表４!$AH$6:$AH$15292,点検表４!$AF$6:$AF$15292,TRUE,点検表４!$AR$6:$AR$15292,$E13,点検表４!$C$6:$C$15292,GH$6)</f>
        <v>0</v>
      </c>
      <c r="GI13" s="194">
        <f>SUMIFS(点検表４!$AH$6:$AH$15292,点検表４!$AF$6:$AF$15292,TRUE,点検表４!$AR$6:$AR$15292,$E13,点検表４!$C$6:$C$15292,GI$6)</f>
        <v>0</v>
      </c>
      <c r="GJ13" s="194">
        <f>SUMIFS(点検表４!$AH$6:$AH$15292,点検表４!$AF$6:$AF$15292,TRUE,点検表４!$AR$6:$AR$15292,$E13,点検表４!$C$6:$C$15292,GJ$6)</f>
        <v>0</v>
      </c>
      <c r="GK13" s="194">
        <f>SUMIFS(点検表４!$AH$6:$AH$15292,点検表４!$AF$6:$AF$15292,TRUE,点検表４!$AR$6:$AR$15292,$E13,点検表４!$C$6:$C$15292,GK$6)</f>
        <v>0</v>
      </c>
      <c r="GL13" s="194">
        <f>SUMIFS(点検表４!$AH$6:$AH$15292,点検表４!$AF$6:$AF$15292,TRUE,点検表４!$AR$6:$AR$15292,$E13,点検表４!$C$6:$C$15292,GL$6)</f>
        <v>0</v>
      </c>
      <c r="GM13" s="194">
        <f>SUMIFS(点検表４!$AH$6:$AH$15292,点検表４!$AF$6:$AF$15292,TRUE,点検表４!$AR$6:$AR$15292,$E13,点検表４!$C$6:$C$15292,GM$6)</f>
        <v>0</v>
      </c>
      <c r="GN13" s="194">
        <f>SUMIFS(点検表４!$AH$6:$AH$15292,点検表４!$AF$6:$AF$15292,TRUE,点検表４!$AR$6:$AR$15292,$E13,点検表４!$C$6:$C$15292,GN$6)</f>
        <v>0</v>
      </c>
      <c r="GO13" s="194">
        <f>SUMIFS(点検表４!$AH$6:$AH$15292,点検表４!$AF$6:$AF$15292,TRUE,点検表４!$AR$6:$AR$15292,$E13,点検表４!$C$6:$C$15292,GO$6)</f>
        <v>0</v>
      </c>
      <c r="GP13" s="194">
        <f>SUMIFS(点検表４!$AH$6:$AH$15292,点検表４!$AF$6:$AF$15292,TRUE,点検表４!$AR$6:$AR$15292,$E13,点検表４!$C$6:$C$15292,GP$6)</f>
        <v>0</v>
      </c>
      <c r="GQ13" s="194">
        <f>SUMIFS(点検表４!$AH$6:$AH$15292,点検表４!$AF$6:$AF$15292,TRUE,点検表４!$AR$6:$AR$15292,$E13,点検表４!$C$6:$C$15292,GQ$6)</f>
        <v>0</v>
      </c>
      <c r="GR13" s="194">
        <f>SUMIFS(点検表４!$AH$6:$AH$15292,点検表４!$AF$6:$AF$15292,TRUE,点検表４!$AR$6:$AR$15292,$E13,点検表４!$C$6:$C$15292,GR$6)</f>
        <v>0</v>
      </c>
      <c r="GS13" s="194">
        <f>SUMIFS(点検表４!$AH$6:$AH$15292,点検表４!$AF$6:$AF$15292,TRUE,点検表４!$AR$6:$AR$15292,$E13,点検表４!$C$6:$C$15292,GS$6)</f>
        <v>0</v>
      </c>
      <c r="GT13" s="194">
        <f>SUMIFS(点検表４!$AH$6:$AH$15292,点検表４!$AF$6:$AF$15292,TRUE,点検表４!$AR$6:$AR$15292,$E13,点検表４!$C$6:$C$15292,GT$6)</f>
        <v>0</v>
      </c>
      <c r="GU13" s="194">
        <f>SUMIFS(点検表４!$AH$6:$AH$15292,点検表４!$AF$6:$AF$15292,TRUE,点検表４!$AR$6:$AR$15292,$E13,点検表４!$C$6:$C$15292,GU$6)</f>
        <v>0</v>
      </c>
      <c r="GV13" s="194">
        <f>SUMIFS(点検表４!$AH$6:$AH$15292,点検表４!$AF$6:$AF$15292,TRUE,点検表４!$AR$6:$AR$15292,$E13,点検表４!$C$6:$C$15292,GV$6)</f>
        <v>0</v>
      </c>
      <c r="GW13" s="194">
        <f>SUMIFS(点検表４!$AH$6:$AH$15292,点検表４!$AF$6:$AF$15292,TRUE,点検表４!$AR$6:$AR$15292,$E13,点検表４!$C$6:$C$15292,GW$6)</f>
        <v>0</v>
      </c>
      <c r="GX13" s="194">
        <f>SUMIFS(点検表４!$AH$6:$AH$15292,点検表４!$AF$6:$AF$15292,TRUE,点検表４!$AR$6:$AR$15292,$E13,点検表４!$C$6:$C$15292,GX$6)</f>
        <v>0</v>
      </c>
      <c r="GY13" s="194">
        <f>SUMIFS(点検表４!$AH$6:$AH$15292,点検表４!$AF$6:$AF$15292,TRUE,点検表４!$AR$6:$AR$15292,$E13,点検表４!$C$6:$C$15292,GY$6)</f>
        <v>0</v>
      </c>
      <c r="GZ13" s="194">
        <f>SUMIFS(点検表４!$AH$6:$AH$15292,点検表４!$AF$6:$AF$15292,TRUE,点検表４!$AR$6:$AR$15292,$E13,点検表４!$C$6:$C$15292,GZ$6)</f>
        <v>0</v>
      </c>
      <c r="HA13" s="194">
        <f>SUMIFS(点検表４!$AH$6:$AH$15292,点検表４!$AF$6:$AF$15292,TRUE,点検表４!$AR$6:$AR$15292,$E13,点検表４!$C$6:$C$15292,HA$6)</f>
        <v>0</v>
      </c>
      <c r="HB13" s="194">
        <f>SUMIFS(点検表４!$AH$6:$AH$15292,点検表４!$AF$6:$AF$15292,TRUE,点検表４!$AR$6:$AR$15292,$E13,点検表４!$C$6:$C$15292,HB$6)</f>
        <v>0</v>
      </c>
      <c r="HC13" s="194">
        <f>SUMIFS(点検表４!$AH$6:$AH$15292,点検表４!$AF$6:$AF$15292,TRUE,点検表４!$AR$6:$AR$15292,$E13,点検表４!$C$6:$C$15292,HC$6)</f>
        <v>0</v>
      </c>
      <c r="HD13" s="194">
        <f>SUMIFS(点検表４!$AH$6:$AH$15292,点検表４!$AF$6:$AF$15292,TRUE,点検表４!$AR$6:$AR$15292,$E13,点検表４!$C$6:$C$15292,HD$6)</f>
        <v>0</v>
      </c>
      <c r="HE13" s="194">
        <f>SUMIFS(点検表４!$AH$6:$AH$15292,点検表４!$AF$6:$AF$15292,TRUE,点検表４!$AR$6:$AR$15292,$E13,点検表４!$C$6:$C$15292,HE$6)</f>
        <v>0</v>
      </c>
      <c r="HF13" s="194">
        <f>SUMIFS(点検表４!$AH$6:$AH$15292,点検表４!$AF$6:$AF$15292,TRUE,点検表４!$AR$6:$AR$15292,$E13,点検表４!$C$6:$C$15292,HF$6)</f>
        <v>0</v>
      </c>
      <c r="HG13" s="194">
        <f>SUMIFS(点検表４!$AH$6:$AH$15292,点検表４!$AF$6:$AF$15292,TRUE,点検表４!$AR$6:$AR$15292,$E13,点検表４!$C$6:$C$15292,HG$6)</f>
        <v>0</v>
      </c>
      <c r="HH13" s="194">
        <f>SUMIFS(点検表４!$AH$6:$AH$15292,点検表４!$AF$6:$AF$15292,TRUE,点検表４!$AR$6:$AR$15292,$E13,点検表４!$C$6:$C$15292,HH$6)</f>
        <v>0</v>
      </c>
      <c r="HI13" s="194">
        <f>SUMIFS(点検表４!$AH$6:$AH$15292,点検表４!$AF$6:$AF$15292,TRUE,点検表４!$AR$6:$AR$15292,$E13,点検表４!$C$6:$C$15292,HI$6)</f>
        <v>0</v>
      </c>
      <c r="HJ13" s="194">
        <f>SUMIFS(点検表４!$AH$6:$AH$15292,点検表４!$AF$6:$AF$15292,TRUE,点検表４!$AR$6:$AR$15292,$E13,点検表４!$C$6:$C$15292,HJ$6)</f>
        <v>0</v>
      </c>
      <c r="HK13" s="194">
        <f>SUMIFS(点検表４!$AH$6:$AH$15292,点検表４!$AF$6:$AF$15292,TRUE,点検表４!$AR$6:$AR$15292,$E13,点検表４!$C$6:$C$15292,HK$6)</f>
        <v>0</v>
      </c>
      <c r="HL13" s="194">
        <f>SUMIFS(点検表４!$AH$6:$AH$15292,点検表４!$AF$6:$AF$15292,TRUE,点検表４!$AR$6:$AR$15292,$E13,点検表４!$C$6:$C$15292,HL$6)</f>
        <v>0</v>
      </c>
      <c r="HM13" s="194">
        <f>SUMIFS(点検表４!$AH$6:$AH$15292,点検表４!$AF$6:$AF$15292,TRUE,点検表４!$AR$6:$AR$15292,$E13,点検表４!$C$6:$C$15292,HM$6)</f>
        <v>0</v>
      </c>
      <c r="HN13" s="194">
        <f>SUMIFS(点検表４!$AH$6:$AH$15292,点検表４!$AF$6:$AF$15292,TRUE,点検表４!$AR$6:$AR$15292,$E13,点検表４!$C$6:$C$15292,HN$6)</f>
        <v>0</v>
      </c>
      <c r="HO13" s="194">
        <f>SUMIFS(点検表４!$AH$6:$AH$15292,点検表４!$AF$6:$AF$15292,TRUE,点検表４!$AR$6:$AR$15292,$E13,点検表４!$C$6:$C$15292,HO$6)</f>
        <v>0</v>
      </c>
      <c r="HP13" s="194">
        <f>SUMIFS(点検表４!$AH$6:$AH$15292,点検表４!$AF$6:$AF$15292,TRUE,点検表４!$AR$6:$AR$15292,$E13,点検表４!$C$6:$C$15292,HP$6)</f>
        <v>0</v>
      </c>
      <c r="HQ13" s="194">
        <f>SUMIFS(点検表４!$AH$6:$AH$15292,点検表４!$AF$6:$AF$15292,TRUE,点検表４!$AR$6:$AR$15292,$E13,点検表４!$C$6:$C$15292,HQ$6)</f>
        <v>0</v>
      </c>
      <c r="HR13" s="194">
        <f>SUMIFS(点検表４!$AH$6:$AH$15292,点検表４!$AF$6:$AF$15292,TRUE,点検表４!$AR$6:$AR$15292,$E13,点検表４!$C$6:$C$15292,HR$6)</f>
        <v>0</v>
      </c>
      <c r="HS13" s="194">
        <f>SUMIFS(点検表４!$AH$6:$AH$15292,点検表４!$AF$6:$AF$15292,TRUE,点検表４!$AR$6:$AR$15292,$E13,点検表４!$C$6:$C$15292,HS$6)</f>
        <v>0</v>
      </c>
      <c r="HT13" s="194">
        <f>SUMIFS(点検表４!$AH$6:$AH$15292,点検表４!$AF$6:$AF$15292,TRUE,点検表４!$AR$6:$AR$15292,$E13,点検表４!$C$6:$C$15292,HT$6)</f>
        <v>0</v>
      </c>
      <c r="HU13" s="194">
        <f>SUMIFS(点検表４!$AH$6:$AH$15292,点検表４!$AF$6:$AF$15292,TRUE,点検表４!$AR$6:$AR$15292,$E13,点検表４!$C$6:$C$15292,HU$6)</f>
        <v>0</v>
      </c>
      <c r="HV13" s="194">
        <f>SUMIFS(点検表４!$AH$6:$AH$15292,点検表４!$AF$6:$AF$15292,TRUE,点検表４!$AR$6:$AR$15292,$E13,点検表４!$C$6:$C$15292,HV$6)</f>
        <v>0</v>
      </c>
      <c r="HW13" s="194">
        <f>SUMIFS(点検表４!$AH$6:$AH$15292,点検表４!$AF$6:$AF$15292,TRUE,点検表４!$AR$6:$AR$15292,$E13,点検表４!$C$6:$C$15292,HW$6)</f>
        <v>0</v>
      </c>
      <c r="HX13" s="194">
        <f>SUMIFS(点検表４!$AH$6:$AH$15292,点検表４!$AF$6:$AF$15292,TRUE,点検表４!$AR$6:$AR$15292,$E13,点検表４!$C$6:$C$15292,HX$6)</f>
        <v>0</v>
      </c>
      <c r="HY13" s="194">
        <f>SUMIFS(点検表４!$AH$6:$AH$15292,点検表４!$AF$6:$AF$15292,TRUE,点検表４!$AR$6:$AR$15292,$E13,点検表４!$C$6:$C$15292,HY$6)</f>
        <v>0</v>
      </c>
      <c r="HZ13" s="194">
        <f>SUMIFS(点検表４!$AH$6:$AH$15292,点検表４!$AF$6:$AF$15292,TRUE,点検表４!$AR$6:$AR$15292,$E13,点検表４!$C$6:$C$15292,HZ$6)</f>
        <v>0</v>
      </c>
      <c r="IA13" s="194">
        <f>SUMIFS(点検表４!$AH$6:$AH$15292,点検表４!$AF$6:$AF$15292,TRUE,点検表４!$AR$6:$AR$15292,$E13,点検表４!$C$6:$C$15292,IA$6)</f>
        <v>0</v>
      </c>
      <c r="IB13" s="194">
        <f>SUMIFS(点検表４!$AH$6:$AH$15292,点検表４!$AF$6:$AF$15292,TRUE,点検表４!$AR$6:$AR$15292,$E13,点検表４!$C$6:$C$15292,IB$6)</f>
        <v>0</v>
      </c>
      <c r="IC13" s="194">
        <f>SUMIFS(点検表４!$AH$6:$AH$15292,点検表４!$AF$6:$AF$15292,TRUE,点検表４!$AR$6:$AR$15292,$E13,点検表４!$C$6:$C$15292,IC$6)</f>
        <v>0</v>
      </c>
      <c r="ID13" s="194">
        <f>SUMIFS(点検表４!$AH$6:$AH$15292,点検表４!$AF$6:$AF$15292,TRUE,点検表４!$AR$6:$AR$15292,$E13,点検表４!$C$6:$C$15292,ID$6)</f>
        <v>0</v>
      </c>
      <c r="IE13" s="194">
        <f>SUMIFS(点検表４!$AH$6:$AH$15292,点検表４!$AF$6:$AF$15292,TRUE,点検表４!$AR$6:$AR$15292,$E13,点検表４!$C$6:$C$15292,IE$6)</f>
        <v>0</v>
      </c>
      <c r="IF13" s="194">
        <f>SUMIFS(点検表４!$AH$6:$AH$15292,点検表４!$AF$6:$AF$15292,TRUE,点検表４!$AR$6:$AR$15292,$E13,点検表４!$C$6:$C$15292,IF$6)</f>
        <v>0</v>
      </c>
      <c r="IG13" s="194">
        <f>SUMIFS(点検表４!$AH$6:$AH$15292,点検表４!$AF$6:$AF$15292,TRUE,点検表４!$AR$6:$AR$15292,$E13,点検表４!$C$6:$C$15292,IG$6)</f>
        <v>0</v>
      </c>
      <c r="IH13" s="194">
        <f>SUMIFS(点検表４!$AH$6:$AH$15292,点検表４!$AF$6:$AF$15292,TRUE,点検表４!$AR$6:$AR$15292,$E13,点検表４!$C$6:$C$15292,IH$6)</f>
        <v>0</v>
      </c>
      <c r="II13" s="194">
        <f>SUMIFS(点検表４!$AH$6:$AH$15292,点検表４!$AF$6:$AF$15292,TRUE,点検表４!$AR$6:$AR$15292,$E13,点検表４!$C$6:$C$15292,II$6)</f>
        <v>0</v>
      </c>
      <c r="IJ13" s="194">
        <f>SUMIFS(点検表４!$AH$6:$AH$15292,点検表４!$AF$6:$AF$15292,TRUE,点検表４!$AR$6:$AR$15292,$E13,点検表４!$C$6:$C$15292,IJ$6)</f>
        <v>0</v>
      </c>
      <c r="IK13" s="194">
        <f>SUMIFS(点検表４!$AH$6:$AH$15292,点検表４!$AF$6:$AF$15292,TRUE,点検表４!$AR$6:$AR$15292,$E13,点検表４!$C$6:$C$15292,IK$6)</f>
        <v>0</v>
      </c>
      <c r="IL13" s="194">
        <f>SUMIFS(点検表４!$AH$6:$AH$15292,点検表４!$AF$6:$AF$15292,TRUE,点検表４!$AR$6:$AR$15292,$E13,点検表４!$C$6:$C$15292,IL$6)</f>
        <v>0</v>
      </c>
      <c r="IM13" s="195">
        <f>SUMIFS(点検表４!$AH$6:$AH$15292,点検表４!$AF$6:$AF$15292,TRUE,点検表４!$AR$6:$AR$15292,$E13,点検表４!$C$6:$C$15292,IM$6)</f>
        <v>0</v>
      </c>
      <c r="IN13" s="177"/>
      <c r="IO13" s="177"/>
      <c r="IP13" s="177"/>
    </row>
    <row r="14" spans="1:250" ht="18.75" customHeight="1">
      <c r="A14" s="749"/>
      <c r="B14" s="766"/>
      <c r="C14" s="770"/>
      <c r="D14" s="138" t="s">
        <v>1201</v>
      </c>
      <c r="E14" s="139">
        <v>24</v>
      </c>
      <c r="F14" s="192">
        <f>SUMIFS(点検表４!$AH$6:$AH$15292,点検表４!$AF$6:$AF$15292,TRUE,点検表４!$AR$6:$AR$15292,$E14)</f>
        <v>0</v>
      </c>
      <c r="G14" s="193">
        <f t="shared" ref="G14:G15" si="1">F14-SUM(H14:IM14)</f>
        <v>0</v>
      </c>
      <c r="H14" s="194">
        <f>SUMIFS(点検表４!$AH$6:$AH$15292,点検表４!$AF$6:$AF$15292,TRUE,点検表４!$AR$6:$AR$15292,$E14,点検表４!$C$6:$C$15292,H$6)</f>
        <v>0</v>
      </c>
      <c r="I14" s="194">
        <f>SUMIFS(点検表４!$AH$6:$AH$15292,点検表４!$AF$6:$AF$15292,TRUE,点検表４!$AR$6:$AR$15292,$E14,点検表４!$C$6:$C$15292,I$6)</f>
        <v>0</v>
      </c>
      <c r="J14" s="194">
        <f>SUMIFS(点検表４!$AH$6:$AH$15292,点検表４!$AF$6:$AF$15292,TRUE,点検表４!$AR$6:$AR$15292,$E14,点検表４!$C$6:$C$15292,J$6)</f>
        <v>0</v>
      </c>
      <c r="K14" s="194">
        <f>SUMIFS(点検表４!$AH$6:$AH$15292,点検表４!$AF$6:$AF$15292,TRUE,点検表４!$AR$6:$AR$15292,$E14,点検表４!$C$6:$C$15292,K$6)</f>
        <v>0</v>
      </c>
      <c r="L14" s="194">
        <f>SUMIFS(点検表４!$AH$6:$AH$15292,点検表４!$AF$6:$AF$15292,TRUE,点検表４!$AR$6:$AR$15292,$E14,点検表４!$C$6:$C$15292,L$6)</f>
        <v>0</v>
      </c>
      <c r="M14" s="194">
        <f>SUMIFS(点検表４!$AH$6:$AH$15292,点検表４!$AF$6:$AF$15292,TRUE,点検表４!$AR$6:$AR$15292,$E14,点検表４!$C$6:$C$15292,M$6)</f>
        <v>0</v>
      </c>
      <c r="N14" s="194">
        <f>SUMIFS(点検表４!$AH$6:$AH$15292,点検表４!$AF$6:$AF$15292,TRUE,点検表４!$AR$6:$AR$15292,$E14,点検表４!$C$6:$C$15292,N$6)</f>
        <v>0</v>
      </c>
      <c r="O14" s="194">
        <f>SUMIFS(点検表４!$AH$6:$AH$15292,点検表４!$AF$6:$AF$15292,TRUE,点検表４!$AR$6:$AR$15292,$E14,点検表４!$C$6:$C$15292,O$6)</f>
        <v>0</v>
      </c>
      <c r="P14" s="194">
        <f>SUMIFS(点検表４!$AH$6:$AH$15292,点検表４!$AF$6:$AF$15292,TRUE,点検表４!$AR$6:$AR$15292,$E14,点検表４!$C$6:$C$15292,P$6)</f>
        <v>0</v>
      </c>
      <c r="Q14" s="194">
        <f>SUMIFS(点検表４!$AH$6:$AH$15292,点検表４!$AF$6:$AF$15292,TRUE,点検表４!$AR$6:$AR$15292,$E14,点検表４!$C$6:$C$15292,Q$6)</f>
        <v>0</v>
      </c>
      <c r="R14" s="194">
        <f>SUMIFS(点検表４!$AH$6:$AH$15292,点検表４!$AF$6:$AF$15292,TRUE,点検表４!$AR$6:$AR$15292,$E14,点検表４!$C$6:$C$15292,R$6)</f>
        <v>0</v>
      </c>
      <c r="S14" s="194">
        <f>SUMIFS(点検表４!$AH$6:$AH$15292,点検表４!$AF$6:$AF$15292,TRUE,点検表４!$AR$6:$AR$15292,$E14,点検表４!$C$6:$C$15292,S$6)</f>
        <v>0</v>
      </c>
      <c r="T14" s="194">
        <f>SUMIFS(点検表４!$AH$6:$AH$15292,点検表４!$AF$6:$AF$15292,TRUE,点検表４!$AR$6:$AR$15292,$E14,点検表４!$C$6:$C$15292,T$6)</f>
        <v>0</v>
      </c>
      <c r="U14" s="194">
        <f>SUMIFS(点検表４!$AH$6:$AH$15292,点検表４!$AF$6:$AF$15292,TRUE,点検表４!$AR$6:$AR$15292,$E14,点検表４!$C$6:$C$15292,U$6)</f>
        <v>0</v>
      </c>
      <c r="V14" s="194">
        <f>SUMIFS(点検表４!$AH$6:$AH$15292,点検表４!$AF$6:$AF$15292,TRUE,点検表４!$AR$6:$AR$15292,$E14,点検表４!$C$6:$C$15292,V$6)</f>
        <v>0</v>
      </c>
      <c r="W14" s="194">
        <f>SUMIFS(点検表４!$AH$6:$AH$15292,点検表４!$AF$6:$AF$15292,TRUE,点検表４!$AR$6:$AR$15292,$E14,点検表４!$C$6:$C$15292,W$6)</f>
        <v>0</v>
      </c>
      <c r="X14" s="194">
        <f>SUMIFS(点検表４!$AH$6:$AH$15292,点検表４!$AF$6:$AF$15292,TRUE,点検表４!$AR$6:$AR$15292,$E14,点検表４!$C$6:$C$15292,X$6)</f>
        <v>0</v>
      </c>
      <c r="Y14" s="194">
        <f>SUMIFS(点検表４!$AH$6:$AH$15292,点検表４!$AF$6:$AF$15292,TRUE,点検表４!$AR$6:$AR$15292,$E14,点検表４!$C$6:$C$15292,Y$6)</f>
        <v>0</v>
      </c>
      <c r="Z14" s="194">
        <f>SUMIFS(点検表４!$AH$6:$AH$15292,点検表４!$AF$6:$AF$15292,TRUE,点検表４!$AR$6:$AR$15292,$E14,点検表４!$C$6:$C$15292,Z$6)</f>
        <v>0</v>
      </c>
      <c r="AA14" s="194">
        <f>SUMIFS(点検表４!$AH$6:$AH$15292,点検表４!$AF$6:$AF$15292,TRUE,点検表４!$AR$6:$AR$15292,$E14,点検表４!$C$6:$C$15292,AA$6)</f>
        <v>0</v>
      </c>
      <c r="AB14" s="194">
        <f>SUMIFS(点検表４!$AH$6:$AH$15292,点検表４!$AF$6:$AF$15292,TRUE,点検表４!$AR$6:$AR$15292,$E14,点検表４!$C$6:$C$15292,AB$6)</f>
        <v>0</v>
      </c>
      <c r="AC14" s="194">
        <f>SUMIFS(点検表４!$AH$6:$AH$15292,点検表４!$AF$6:$AF$15292,TRUE,点検表４!$AR$6:$AR$15292,$E14,点検表４!$C$6:$C$15292,AC$6)</f>
        <v>0</v>
      </c>
      <c r="AD14" s="194">
        <f>SUMIFS(点検表４!$AH$6:$AH$15292,点検表４!$AF$6:$AF$15292,TRUE,点検表４!$AR$6:$AR$15292,$E14,点検表４!$C$6:$C$15292,AD$6)</f>
        <v>0</v>
      </c>
      <c r="AE14" s="194">
        <f>SUMIFS(点検表４!$AH$6:$AH$15292,点検表４!$AF$6:$AF$15292,TRUE,点検表４!$AR$6:$AR$15292,$E14,点検表４!$C$6:$C$15292,AE$6)</f>
        <v>0</v>
      </c>
      <c r="AF14" s="194">
        <f>SUMIFS(点検表４!$AH$6:$AH$15292,点検表４!$AF$6:$AF$15292,TRUE,点検表４!$AR$6:$AR$15292,$E14,点検表４!$C$6:$C$15292,AF$6)</f>
        <v>0</v>
      </c>
      <c r="AG14" s="194">
        <f>SUMIFS(点検表４!$AH$6:$AH$15292,点検表４!$AF$6:$AF$15292,TRUE,点検表４!$AR$6:$AR$15292,$E14,点検表４!$C$6:$C$15292,AG$6)</f>
        <v>0</v>
      </c>
      <c r="AH14" s="194">
        <f>SUMIFS(点検表４!$AH$6:$AH$15292,点検表４!$AF$6:$AF$15292,TRUE,点検表４!$AR$6:$AR$15292,$E14,点検表４!$C$6:$C$15292,AH$6)</f>
        <v>0</v>
      </c>
      <c r="AI14" s="194">
        <f>SUMIFS(点検表４!$AH$6:$AH$15292,点検表４!$AF$6:$AF$15292,TRUE,点検表４!$AR$6:$AR$15292,$E14,点検表４!$C$6:$C$15292,AI$6)</f>
        <v>0</v>
      </c>
      <c r="AJ14" s="194">
        <f>SUMIFS(点検表４!$AH$6:$AH$15292,点検表４!$AF$6:$AF$15292,TRUE,点検表４!$AR$6:$AR$15292,$E14,点検表４!$C$6:$C$15292,AJ$6)</f>
        <v>0</v>
      </c>
      <c r="AK14" s="194">
        <f>SUMIFS(点検表４!$AH$6:$AH$15292,点検表４!$AF$6:$AF$15292,TRUE,点検表４!$AR$6:$AR$15292,$E14,点検表４!$C$6:$C$15292,AK$6)</f>
        <v>0</v>
      </c>
      <c r="AL14" s="194">
        <f>SUMIFS(点検表４!$AH$6:$AH$15292,点検表４!$AF$6:$AF$15292,TRUE,点検表４!$AR$6:$AR$15292,$E14,点検表４!$C$6:$C$15292,AL$6)</f>
        <v>0</v>
      </c>
      <c r="AM14" s="194">
        <f>SUMIFS(点検表４!$AH$6:$AH$15292,点検表４!$AF$6:$AF$15292,TRUE,点検表４!$AR$6:$AR$15292,$E14,点検表４!$C$6:$C$15292,AM$6)</f>
        <v>0</v>
      </c>
      <c r="AN14" s="194">
        <f>SUMIFS(点検表４!$AH$6:$AH$15292,点検表４!$AF$6:$AF$15292,TRUE,点検表４!$AR$6:$AR$15292,$E14,点検表４!$C$6:$C$15292,AN$6)</f>
        <v>0</v>
      </c>
      <c r="AO14" s="194">
        <f>SUMIFS(点検表４!$AH$6:$AH$15292,点検表４!$AF$6:$AF$15292,TRUE,点検表４!$AR$6:$AR$15292,$E14,点検表４!$C$6:$C$15292,AO$6)</f>
        <v>0</v>
      </c>
      <c r="AP14" s="194">
        <f>SUMIFS(点検表４!$AH$6:$AH$15292,点検表４!$AF$6:$AF$15292,TRUE,点検表４!$AR$6:$AR$15292,$E14,点検表４!$C$6:$C$15292,AP$6)</f>
        <v>0</v>
      </c>
      <c r="AQ14" s="194">
        <f>SUMIFS(点検表４!$AH$6:$AH$15292,点検表４!$AF$6:$AF$15292,TRUE,点検表４!$AR$6:$AR$15292,$E14,点検表４!$C$6:$C$15292,AQ$6)</f>
        <v>0</v>
      </c>
      <c r="AR14" s="194">
        <f>SUMIFS(点検表４!$AH$6:$AH$15292,点検表４!$AF$6:$AF$15292,TRUE,点検表４!$AR$6:$AR$15292,$E14,点検表４!$C$6:$C$15292,AR$6)</f>
        <v>0</v>
      </c>
      <c r="AS14" s="194">
        <f>SUMIFS(点検表４!$AH$6:$AH$15292,点検表４!$AF$6:$AF$15292,TRUE,点検表４!$AR$6:$AR$15292,$E14,点検表４!$C$6:$C$15292,AS$6)</f>
        <v>0</v>
      </c>
      <c r="AT14" s="194">
        <f>SUMIFS(点検表４!$AH$6:$AH$15292,点検表４!$AF$6:$AF$15292,TRUE,点検表４!$AR$6:$AR$15292,$E14,点検表４!$C$6:$C$15292,AT$6)</f>
        <v>0</v>
      </c>
      <c r="AU14" s="194">
        <f>SUMIFS(点検表４!$AH$6:$AH$15292,点検表４!$AF$6:$AF$15292,TRUE,点検表４!$AR$6:$AR$15292,$E14,点検表４!$C$6:$C$15292,AU$6)</f>
        <v>0</v>
      </c>
      <c r="AV14" s="194">
        <f>SUMIFS(点検表４!$AH$6:$AH$15292,点検表４!$AF$6:$AF$15292,TRUE,点検表４!$AR$6:$AR$15292,$E14,点検表４!$C$6:$C$15292,AV$6)</f>
        <v>0</v>
      </c>
      <c r="AW14" s="194">
        <f>SUMIFS(点検表４!$AH$6:$AH$15292,点検表４!$AF$6:$AF$15292,TRUE,点検表４!$AR$6:$AR$15292,$E14,点検表４!$C$6:$C$15292,AW$6)</f>
        <v>0</v>
      </c>
      <c r="AX14" s="194">
        <f>SUMIFS(点検表４!$AH$6:$AH$15292,点検表４!$AF$6:$AF$15292,TRUE,点検表４!$AR$6:$AR$15292,$E14,点検表４!$C$6:$C$15292,AX$6)</f>
        <v>0</v>
      </c>
      <c r="AY14" s="194">
        <f>SUMIFS(点検表４!$AH$6:$AH$15292,点検表４!$AF$6:$AF$15292,TRUE,点検表４!$AR$6:$AR$15292,$E14,点検表４!$C$6:$C$15292,AY$6)</f>
        <v>0</v>
      </c>
      <c r="AZ14" s="194">
        <f>SUMIFS(点検表４!$AH$6:$AH$15292,点検表４!$AF$6:$AF$15292,TRUE,点検表４!$AR$6:$AR$15292,$E14,点検表４!$C$6:$C$15292,AZ$6)</f>
        <v>0</v>
      </c>
      <c r="BA14" s="194">
        <f>SUMIFS(点検表４!$AH$6:$AH$15292,点検表４!$AF$6:$AF$15292,TRUE,点検表４!$AR$6:$AR$15292,$E14,点検表４!$C$6:$C$15292,BA$6)</f>
        <v>0</v>
      </c>
      <c r="BB14" s="194">
        <f>SUMIFS(点検表４!$AH$6:$AH$15292,点検表４!$AF$6:$AF$15292,TRUE,点検表４!$AR$6:$AR$15292,$E14,点検表４!$C$6:$C$15292,BB$6)</f>
        <v>0</v>
      </c>
      <c r="BC14" s="194">
        <f>SUMIFS(点検表４!$AH$6:$AH$15292,点検表４!$AF$6:$AF$15292,TRUE,点検表４!$AR$6:$AR$15292,$E14,点検表４!$C$6:$C$15292,BC$6)</f>
        <v>0</v>
      </c>
      <c r="BD14" s="194">
        <f>SUMIFS(点検表４!$AH$6:$AH$15292,点検表４!$AF$6:$AF$15292,TRUE,点検表４!$AR$6:$AR$15292,$E14,点検表４!$C$6:$C$15292,BD$6)</f>
        <v>0</v>
      </c>
      <c r="BE14" s="194">
        <f>SUMIFS(点検表４!$AH$6:$AH$15292,点検表４!$AF$6:$AF$15292,TRUE,点検表４!$AR$6:$AR$15292,$E14,点検表４!$C$6:$C$15292,BE$6)</f>
        <v>0</v>
      </c>
      <c r="BF14" s="194">
        <f>SUMIFS(点検表４!$AH$6:$AH$15292,点検表４!$AF$6:$AF$15292,TRUE,点検表４!$AR$6:$AR$15292,$E14,点検表４!$C$6:$C$15292,BF$6)</f>
        <v>0</v>
      </c>
      <c r="BG14" s="194">
        <f>SUMIFS(点検表４!$AH$6:$AH$15292,点検表４!$AF$6:$AF$15292,TRUE,点検表４!$AR$6:$AR$15292,$E14,点検表４!$C$6:$C$15292,BG$6)</f>
        <v>0</v>
      </c>
      <c r="BH14" s="194">
        <f>SUMIFS(点検表４!$AH$6:$AH$15292,点検表４!$AF$6:$AF$15292,TRUE,点検表４!$AR$6:$AR$15292,$E14,点検表４!$C$6:$C$15292,BH$6)</f>
        <v>0</v>
      </c>
      <c r="BI14" s="194">
        <f>SUMIFS(点検表４!$AH$6:$AH$15292,点検表４!$AF$6:$AF$15292,TRUE,点検表４!$AR$6:$AR$15292,$E14,点検表４!$C$6:$C$15292,BI$6)</f>
        <v>0</v>
      </c>
      <c r="BJ14" s="194">
        <f>SUMIFS(点検表４!$AH$6:$AH$15292,点検表４!$AF$6:$AF$15292,TRUE,点検表４!$AR$6:$AR$15292,$E14,点検表４!$C$6:$C$15292,BJ$6)</f>
        <v>0</v>
      </c>
      <c r="BK14" s="194">
        <f>SUMIFS(点検表４!$AH$6:$AH$15292,点検表４!$AF$6:$AF$15292,TRUE,点検表４!$AR$6:$AR$15292,$E14,点検表４!$C$6:$C$15292,BK$6)</f>
        <v>0</v>
      </c>
      <c r="BL14" s="194">
        <f>SUMIFS(点検表４!$AH$6:$AH$15292,点検表４!$AF$6:$AF$15292,TRUE,点検表４!$AR$6:$AR$15292,$E14,点検表４!$C$6:$C$15292,BL$6)</f>
        <v>0</v>
      </c>
      <c r="BM14" s="194">
        <f>SUMIFS(点検表４!$AH$6:$AH$15292,点検表４!$AF$6:$AF$15292,TRUE,点検表４!$AR$6:$AR$15292,$E14,点検表４!$C$6:$C$15292,BM$6)</f>
        <v>0</v>
      </c>
      <c r="BN14" s="194">
        <f>SUMIFS(点検表４!$AH$6:$AH$15292,点検表４!$AF$6:$AF$15292,TRUE,点検表４!$AR$6:$AR$15292,$E14,点検表４!$C$6:$C$15292,BN$6)</f>
        <v>0</v>
      </c>
      <c r="BO14" s="194">
        <f>SUMIFS(点検表４!$AH$6:$AH$15292,点検表４!$AF$6:$AF$15292,TRUE,点検表４!$AR$6:$AR$15292,$E14,点検表４!$C$6:$C$15292,BO$6)</f>
        <v>0</v>
      </c>
      <c r="BP14" s="194">
        <f>SUMIFS(点検表４!$AH$6:$AH$15292,点検表４!$AF$6:$AF$15292,TRUE,点検表４!$AR$6:$AR$15292,$E14,点検表４!$C$6:$C$15292,BP$6)</f>
        <v>0</v>
      </c>
      <c r="BQ14" s="194">
        <f>SUMIFS(点検表４!$AH$6:$AH$15292,点検表４!$AF$6:$AF$15292,TRUE,点検表４!$AR$6:$AR$15292,$E14,点検表４!$C$6:$C$15292,BQ$6)</f>
        <v>0</v>
      </c>
      <c r="BR14" s="194">
        <f>SUMIFS(点検表４!$AH$6:$AH$15292,点検表４!$AF$6:$AF$15292,TRUE,点検表４!$AR$6:$AR$15292,$E14,点検表４!$C$6:$C$15292,BR$6)</f>
        <v>0</v>
      </c>
      <c r="BS14" s="194">
        <f>SUMIFS(点検表４!$AH$6:$AH$15292,点検表４!$AF$6:$AF$15292,TRUE,点検表４!$AR$6:$AR$15292,$E14,点検表４!$C$6:$C$15292,BS$6)</f>
        <v>0</v>
      </c>
      <c r="BT14" s="194">
        <f>SUMIFS(点検表４!$AH$6:$AH$15292,点検表４!$AF$6:$AF$15292,TRUE,点検表４!$AR$6:$AR$15292,$E14,点検表４!$C$6:$C$15292,BT$6)</f>
        <v>0</v>
      </c>
      <c r="BU14" s="194">
        <f>SUMIFS(点検表４!$AH$6:$AH$15292,点検表４!$AF$6:$AF$15292,TRUE,点検表４!$AR$6:$AR$15292,$E14,点検表４!$C$6:$C$15292,BU$6)</f>
        <v>0</v>
      </c>
      <c r="BV14" s="194">
        <f>SUMIFS(点検表４!$AH$6:$AH$15292,点検表４!$AF$6:$AF$15292,TRUE,点検表４!$AR$6:$AR$15292,$E14,点検表４!$C$6:$C$15292,BV$6)</f>
        <v>0</v>
      </c>
      <c r="BW14" s="194">
        <f>SUMIFS(点検表４!$AH$6:$AH$15292,点検表４!$AF$6:$AF$15292,TRUE,点検表４!$AR$6:$AR$15292,$E14,点検表４!$C$6:$C$15292,BW$6)</f>
        <v>0</v>
      </c>
      <c r="BX14" s="194">
        <f>SUMIFS(点検表４!$AH$6:$AH$15292,点検表４!$AF$6:$AF$15292,TRUE,点検表４!$AR$6:$AR$15292,$E14,点検表４!$C$6:$C$15292,BX$6)</f>
        <v>0</v>
      </c>
      <c r="BY14" s="194">
        <f>SUMIFS(点検表４!$AH$6:$AH$15292,点検表４!$AF$6:$AF$15292,TRUE,点検表４!$AR$6:$AR$15292,$E14,点検表４!$C$6:$C$15292,BY$6)</f>
        <v>0</v>
      </c>
      <c r="BZ14" s="194">
        <f>SUMIFS(点検表４!$AH$6:$AH$15292,点検表４!$AF$6:$AF$15292,TRUE,点検表４!$AR$6:$AR$15292,$E14,点検表４!$C$6:$C$15292,BZ$6)</f>
        <v>0</v>
      </c>
      <c r="CA14" s="194">
        <f>SUMIFS(点検表４!$AH$6:$AH$15292,点検表４!$AF$6:$AF$15292,TRUE,点検表４!$AR$6:$AR$15292,$E14,点検表４!$C$6:$C$15292,CA$6)</f>
        <v>0</v>
      </c>
      <c r="CB14" s="194">
        <f>SUMIFS(点検表４!$AH$6:$AH$15292,点検表４!$AF$6:$AF$15292,TRUE,点検表４!$AR$6:$AR$15292,$E14,点検表４!$C$6:$C$15292,CB$6)</f>
        <v>0</v>
      </c>
      <c r="CC14" s="194">
        <f>SUMIFS(点検表４!$AH$6:$AH$15292,点検表４!$AF$6:$AF$15292,TRUE,点検表４!$AR$6:$AR$15292,$E14,点検表４!$C$6:$C$15292,CC$6)</f>
        <v>0</v>
      </c>
      <c r="CD14" s="194">
        <f>SUMIFS(点検表４!$AH$6:$AH$15292,点検表４!$AF$6:$AF$15292,TRUE,点検表４!$AR$6:$AR$15292,$E14,点検表４!$C$6:$C$15292,CD$6)</f>
        <v>0</v>
      </c>
      <c r="CE14" s="194">
        <f>SUMIFS(点検表４!$AH$6:$AH$15292,点検表４!$AF$6:$AF$15292,TRUE,点検表４!$AR$6:$AR$15292,$E14,点検表４!$C$6:$C$15292,CE$6)</f>
        <v>0</v>
      </c>
      <c r="CF14" s="194">
        <f>SUMIFS(点検表４!$AH$6:$AH$15292,点検表４!$AF$6:$AF$15292,TRUE,点検表４!$AR$6:$AR$15292,$E14,点検表４!$C$6:$C$15292,CF$6)</f>
        <v>0</v>
      </c>
      <c r="CG14" s="194">
        <f>SUMIFS(点検表４!$AH$6:$AH$15292,点検表４!$AF$6:$AF$15292,TRUE,点検表４!$AR$6:$AR$15292,$E14,点検表４!$C$6:$C$15292,CG$6)</f>
        <v>0</v>
      </c>
      <c r="CH14" s="194">
        <f>SUMIFS(点検表４!$AH$6:$AH$15292,点検表４!$AF$6:$AF$15292,TRUE,点検表４!$AR$6:$AR$15292,$E14,点検表４!$C$6:$C$15292,CH$6)</f>
        <v>0</v>
      </c>
      <c r="CI14" s="194">
        <f>SUMIFS(点検表４!$AH$6:$AH$15292,点検表４!$AF$6:$AF$15292,TRUE,点検表４!$AR$6:$AR$15292,$E14,点検表４!$C$6:$C$15292,CI$6)</f>
        <v>0</v>
      </c>
      <c r="CJ14" s="194">
        <f>SUMIFS(点検表４!$AH$6:$AH$15292,点検表４!$AF$6:$AF$15292,TRUE,点検表４!$AR$6:$AR$15292,$E14,点検表４!$C$6:$C$15292,CJ$6)</f>
        <v>0</v>
      </c>
      <c r="CK14" s="194">
        <f>SUMIFS(点検表４!$AH$6:$AH$15292,点検表４!$AF$6:$AF$15292,TRUE,点検表４!$AR$6:$AR$15292,$E14,点検表４!$C$6:$C$15292,CK$6)</f>
        <v>0</v>
      </c>
      <c r="CL14" s="194">
        <f>SUMIFS(点検表４!$AH$6:$AH$15292,点検表４!$AF$6:$AF$15292,TRUE,点検表４!$AR$6:$AR$15292,$E14,点検表４!$C$6:$C$15292,CL$6)</f>
        <v>0</v>
      </c>
      <c r="CM14" s="194">
        <f>SUMIFS(点検表４!$AH$6:$AH$15292,点検表４!$AF$6:$AF$15292,TRUE,点検表４!$AR$6:$AR$15292,$E14,点検表４!$C$6:$C$15292,CM$6)</f>
        <v>0</v>
      </c>
      <c r="CN14" s="194">
        <f>SUMIFS(点検表４!$AH$6:$AH$15292,点検表４!$AF$6:$AF$15292,TRUE,点検表４!$AR$6:$AR$15292,$E14,点検表４!$C$6:$C$15292,CN$6)</f>
        <v>0</v>
      </c>
      <c r="CO14" s="194">
        <f>SUMIFS(点検表４!$AH$6:$AH$15292,点検表４!$AF$6:$AF$15292,TRUE,点検表４!$AR$6:$AR$15292,$E14,点検表４!$C$6:$C$15292,CO$6)</f>
        <v>0</v>
      </c>
      <c r="CP14" s="194">
        <f>SUMIFS(点検表４!$AH$6:$AH$15292,点検表４!$AF$6:$AF$15292,TRUE,点検表４!$AR$6:$AR$15292,$E14,点検表４!$C$6:$C$15292,CP$6)</f>
        <v>0</v>
      </c>
      <c r="CQ14" s="194">
        <f>SUMIFS(点検表４!$AH$6:$AH$15292,点検表４!$AF$6:$AF$15292,TRUE,点検表４!$AR$6:$AR$15292,$E14,点検表４!$C$6:$C$15292,CQ$6)</f>
        <v>0</v>
      </c>
      <c r="CR14" s="194">
        <f>SUMIFS(点検表４!$AH$6:$AH$15292,点検表４!$AF$6:$AF$15292,TRUE,点検表４!$AR$6:$AR$15292,$E14,点検表４!$C$6:$C$15292,CR$6)</f>
        <v>0</v>
      </c>
      <c r="CS14" s="194">
        <f>SUMIFS(点検表４!$AH$6:$AH$15292,点検表４!$AF$6:$AF$15292,TRUE,点検表４!$AR$6:$AR$15292,$E14,点検表４!$C$6:$C$15292,CS$6)</f>
        <v>0</v>
      </c>
      <c r="CT14" s="194">
        <f>SUMIFS(点検表４!$AH$6:$AH$15292,点検表４!$AF$6:$AF$15292,TRUE,点検表４!$AR$6:$AR$15292,$E14,点検表４!$C$6:$C$15292,CT$6)</f>
        <v>0</v>
      </c>
      <c r="CU14" s="194">
        <f>SUMIFS(点検表４!$AH$6:$AH$15292,点検表４!$AF$6:$AF$15292,TRUE,点検表４!$AR$6:$AR$15292,$E14,点検表４!$C$6:$C$15292,CU$6)</f>
        <v>0</v>
      </c>
      <c r="CV14" s="194">
        <f>SUMIFS(点検表４!$AH$6:$AH$15292,点検表４!$AF$6:$AF$15292,TRUE,点検表４!$AR$6:$AR$15292,$E14,点検表４!$C$6:$C$15292,CV$6)</f>
        <v>0</v>
      </c>
      <c r="CW14" s="194">
        <f>SUMIFS(点検表４!$AH$6:$AH$15292,点検表４!$AF$6:$AF$15292,TRUE,点検表４!$AR$6:$AR$15292,$E14,点検表４!$C$6:$C$15292,CW$6)</f>
        <v>0</v>
      </c>
      <c r="CX14" s="194">
        <f>SUMIFS(点検表４!$AH$6:$AH$15292,点検表４!$AF$6:$AF$15292,TRUE,点検表４!$AR$6:$AR$15292,$E14,点検表４!$C$6:$C$15292,CX$6)</f>
        <v>0</v>
      </c>
      <c r="CY14" s="194">
        <f>SUMIFS(点検表４!$AH$6:$AH$15292,点検表４!$AF$6:$AF$15292,TRUE,点検表４!$AR$6:$AR$15292,$E14,点検表４!$C$6:$C$15292,CY$6)</f>
        <v>0</v>
      </c>
      <c r="CZ14" s="194">
        <f>SUMIFS(点検表４!$AH$6:$AH$15292,点検表４!$AF$6:$AF$15292,TRUE,点検表４!$AR$6:$AR$15292,$E14,点検表４!$C$6:$C$15292,CZ$6)</f>
        <v>0</v>
      </c>
      <c r="DA14" s="194">
        <f>SUMIFS(点検表４!$AH$6:$AH$15292,点検表４!$AF$6:$AF$15292,TRUE,点検表４!$AR$6:$AR$15292,$E14,点検表４!$C$6:$C$15292,DA$6)</f>
        <v>0</v>
      </c>
      <c r="DB14" s="194">
        <f>SUMIFS(点検表４!$AH$6:$AH$15292,点検表４!$AF$6:$AF$15292,TRUE,点検表４!$AR$6:$AR$15292,$E14,点検表４!$C$6:$C$15292,DB$6)</f>
        <v>0</v>
      </c>
      <c r="DC14" s="194">
        <f>SUMIFS(点検表４!$AH$6:$AH$15292,点検表４!$AF$6:$AF$15292,TRUE,点検表４!$AR$6:$AR$15292,$E14,点検表４!$C$6:$C$15292,DC$6)</f>
        <v>0</v>
      </c>
      <c r="DD14" s="194">
        <f>SUMIFS(点検表４!$AH$6:$AH$15292,点検表４!$AF$6:$AF$15292,TRUE,点検表４!$AR$6:$AR$15292,$E14,点検表４!$C$6:$C$15292,DD$6)</f>
        <v>0</v>
      </c>
      <c r="DE14" s="194">
        <f>SUMIFS(点検表４!$AH$6:$AH$15292,点検表４!$AF$6:$AF$15292,TRUE,点検表４!$AR$6:$AR$15292,$E14,点検表４!$C$6:$C$15292,DE$6)</f>
        <v>0</v>
      </c>
      <c r="DF14" s="194">
        <f>SUMIFS(点検表４!$AH$6:$AH$15292,点検表４!$AF$6:$AF$15292,TRUE,点検表４!$AR$6:$AR$15292,$E14,点検表４!$C$6:$C$15292,DF$6)</f>
        <v>0</v>
      </c>
      <c r="DG14" s="194">
        <f>SUMIFS(点検表４!$AH$6:$AH$15292,点検表４!$AF$6:$AF$15292,TRUE,点検表４!$AR$6:$AR$15292,$E14,点検表４!$C$6:$C$15292,DG$6)</f>
        <v>0</v>
      </c>
      <c r="DH14" s="194">
        <f>SUMIFS(点検表４!$AH$6:$AH$15292,点検表４!$AF$6:$AF$15292,TRUE,点検表４!$AR$6:$AR$15292,$E14,点検表４!$C$6:$C$15292,DH$6)</f>
        <v>0</v>
      </c>
      <c r="DI14" s="194">
        <f>SUMIFS(点検表４!$AH$6:$AH$15292,点検表４!$AF$6:$AF$15292,TRUE,点検表４!$AR$6:$AR$15292,$E14,点検表４!$C$6:$C$15292,DI$6)</f>
        <v>0</v>
      </c>
      <c r="DJ14" s="194">
        <f>SUMIFS(点検表４!$AH$6:$AH$15292,点検表４!$AF$6:$AF$15292,TRUE,点検表４!$AR$6:$AR$15292,$E14,点検表４!$C$6:$C$15292,DJ$6)</f>
        <v>0</v>
      </c>
      <c r="DK14" s="194">
        <f>SUMIFS(点検表４!$AH$6:$AH$15292,点検表４!$AF$6:$AF$15292,TRUE,点検表４!$AR$6:$AR$15292,$E14,点検表４!$C$6:$C$15292,DK$6)</f>
        <v>0</v>
      </c>
      <c r="DL14" s="194">
        <f>SUMIFS(点検表４!$AH$6:$AH$15292,点検表４!$AF$6:$AF$15292,TRUE,点検表４!$AR$6:$AR$15292,$E14,点検表４!$C$6:$C$15292,DL$6)</f>
        <v>0</v>
      </c>
      <c r="DM14" s="194">
        <f>SUMIFS(点検表４!$AH$6:$AH$15292,点検表４!$AF$6:$AF$15292,TRUE,点検表４!$AR$6:$AR$15292,$E14,点検表４!$C$6:$C$15292,DM$6)</f>
        <v>0</v>
      </c>
      <c r="DN14" s="194">
        <f>SUMIFS(点検表４!$AH$6:$AH$15292,点検表４!$AF$6:$AF$15292,TRUE,点検表４!$AR$6:$AR$15292,$E14,点検表４!$C$6:$C$15292,DN$6)</f>
        <v>0</v>
      </c>
      <c r="DO14" s="194">
        <f>SUMIFS(点検表４!$AH$6:$AH$15292,点検表４!$AF$6:$AF$15292,TRUE,点検表４!$AR$6:$AR$15292,$E14,点検表４!$C$6:$C$15292,DO$6)</f>
        <v>0</v>
      </c>
      <c r="DP14" s="194">
        <f>SUMIFS(点検表４!$AH$6:$AH$15292,点検表４!$AF$6:$AF$15292,TRUE,点検表４!$AR$6:$AR$15292,$E14,点検表４!$C$6:$C$15292,DP$6)</f>
        <v>0</v>
      </c>
      <c r="DQ14" s="194">
        <f>SUMIFS(点検表４!$AH$6:$AH$15292,点検表４!$AF$6:$AF$15292,TRUE,点検表４!$AR$6:$AR$15292,$E14,点検表４!$C$6:$C$15292,DQ$6)</f>
        <v>0</v>
      </c>
      <c r="DR14" s="194">
        <f>SUMIFS(点検表４!$AH$6:$AH$15292,点検表４!$AF$6:$AF$15292,TRUE,点検表４!$AR$6:$AR$15292,$E14,点検表４!$C$6:$C$15292,DR$6)</f>
        <v>0</v>
      </c>
      <c r="DS14" s="194">
        <f>SUMIFS(点検表４!$AH$6:$AH$15292,点検表４!$AF$6:$AF$15292,TRUE,点検表４!$AR$6:$AR$15292,$E14,点検表４!$C$6:$C$15292,DS$6)</f>
        <v>0</v>
      </c>
      <c r="DT14" s="194">
        <f>SUMIFS(点検表４!$AH$6:$AH$15292,点検表４!$AF$6:$AF$15292,TRUE,点検表４!$AR$6:$AR$15292,$E14,点検表４!$C$6:$C$15292,DT$6)</f>
        <v>0</v>
      </c>
      <c r="DU14" s="194">
        <f>SUMIFS(点検表４!$AH$6:$AH$15292,点検表４!$AF$6:$AF$15292,TRUE,点検表４!$AR$6:$AR$15292,$E14,点検表４!$C$6:$C$15292,DU$6)</f>
        <v>0</v>
      </c>
      <c r="DV14" s="194">
        <f>SUMIFS(点検表４!$AH$6:$AH$15292,点検表４!$AF$6:$AF$15292,TRUE,点検表４!$AR$6:$AR$15292,$E14,点検表４!$C$6:$C$15292,DV$6)</f>
        <v>0</v>
      </c>
      <c r="DW14" s="194">
        <f>SUMIFS(点検表４!$AH$6:$AH$15292,点検表４!$AF$6:$AF$15292,TRUE,点検表４!$AR$6:$AR$15292,$E14,点検表４!$C$6:$C$15292,DW$6)</f>
        <v>0</v>
      </c>
      <c r="DX14" s="194">
        <f>SUMIFS(点検表４!$AH$6:$AH$15292,点検表４!$AF$6:$AF$15292,TRUE,点検表４!$AR$6:$AR$15292,$E14,点検表４!$C$6:$C$15292,DX$6)</f>
        <v>0</v>
      </c>
      <c r="DY14" s="194">
        <f>SUMIFS(点検表４!$AH$6:$AH$15292,点検表４!$AF$6:$AF$15292,TRUE,点検表４!$AR$6:$AR$15292,$E14,点検表４!$C$6:$C$15292,DY$6)</f>
        <v>0</v>
      </c>
      <c r="DZ14" s="194">
        <f>SUMIFS(点検表４!$AH$6:$AH$15292,点検表４!$AF$6:$AF$15292,TRUE,点検表４!$AR$6:$AR$15292,$E14,点検表４!$C$6:$C$15292,DZ$6)</f>
        <v>0</v>
      </c>
      <c r="EA14" s="194">
        <f>SUMIFS(点検表４!$AH$6:$AH$15292,点検表４!$AF$6:$AF$15292,TRUE,点検表４!$AR$6:$AR$15292,$E14,点検表４!$C$6:$C$15292,EA$6)</f>
        <v>0</v>
      </c>
      <c r="EB14" s="194">
        <f>SUMIFS(点検表４!$AH$6:$AH$15292,点検表４!$AF$6:$AF$15292,TRUE,点検表４!$AR$6:$AR$15292,$E14,点検表４!$C$6:$C$15292,EB$6)</f>
        <v>0</v>
      </c>
      <c r="EC14" s="194">
        <f>SUMIFS(点検表４!$AH$6:$AH$15292,点検表４!$AF$6:$AF$15292,TRUE,点検表４!$AR$6:$AR$15292,$E14,点検表４!$C$6:$C$15292,EC$6)</f>
        <v>0</v>
      </c>
      <c r="ED14" s="194">
        <f>SUMIFS(点検表４!$AH$6:$AH$15292,点検表４!$AF$6:$AF$15292,TRUE,点検表４!$AR$6:$AR$15292,$E14,点検表４!$C$6:$C$15292,ED$6)</f>
        <v>0</v>
      </c>
      <c r="EE14" s="194">
        <f>SUMIFS(点検表４!$AH$6:$AH$15292,点検表４!$AF$6:$AF$15292,TRUE,点検表４!$AR$6:$AR$15292,$E14,点検表４!$C$6:$C$15292,EE$6)</f>
        <v>0</v>
      </c>
      <c r="EF14" s="194">
        <f>SUMIFS(点検表４!$AH$6:$AH$15292,点検表４!$AF$6:$AF$15292,TRUE,点検表４!$AR$6:$AR$15292,$E14,点検表４!$C$6:$C$15292,EF$6)</f>
        <v>0</v>
      </c>
      <c r="EG14" s="194">
        <f>SUMIFS(点検表４!$AH$6:$AH$15292,点検表４!$AF$6:$AF$15292,TRUE,点検表４!$AR$6:$AR$15292,$E14,点検表４!$C$6:$C$15292,EG$6)</f>
        <v>0</v>
      </c>
      <c r="EH14" s="194">
        <f>SUMIFS(点検表４!$AH$6:$AH$15292,点検表４!$AF$6:$AF$15292,TRUE,点検表４!$AR$6:$AR$15292,$E14,点検表４!$C$6:$C$15292,EH$6)</f>
        <v>0</v>
      </c>
      <c r="EI14" s="194">
        <f>SUMIFS(点検表４!$AH$6:$AH$15292,点検表４!$AF$6:$AF$15292,TRUE,点検表４!$AR$6:$AR$15292,$E14,点検表４!$C$6:$C$15292,EI$6)</f>
        <v>0</v>
      </c>
      <c r="EJ14" s="194">
        <f>SUMIFS(点検表４!$AH$6:$AH$15292,点検表４!$AF$6:$AF$15292,TRUE,点検表４!$AR$6:$AR$15292,$E14,点検表４!$C$6:$C$15292,EJ$6)</f>
        <v>0</v>
      </c>
      <c r="EK14" s="194">
        <f>SUMIFS(点検表４!$AH$6:$AH$15292,点検表４!$AF$6:$AF$15292,TRUE,点検表４!$AR$6:$AR$15292,$E14,点検表４!$C$6:$C$15292,EK$6)</f>
        <v>0</v>
      </c>
      <c r="EL14" s="194">
        <f>SUMIFS(点検表４!$AH$6:$AH$15292,点検表４!$AF$6:$AF$15292,TRUE,点検表４!$AR$6:$AR$15292,$E14,点検表４!$C$6:$C$15292,EL$6)</f>
        <v>0</v>
      </c>
      <c r="EM14" s="194">
        <f>SUMIFS(点検表４!$AH$6:$AH$15292,点検表４!$AF$6:$AF$15292,TRUE,点検表４!$AR$6:$AR$15292,$E14,点検表４!$C$6:$C$15292,EM$6)</f>
        <v>0</v>
      </c>
      <c r="EN14" s="194">
        <f>SUMIFS(点検表４!$AH$6:$AH$15292,点検表４!$AF$6:$AF$15292,TRUE,点検表４!$AR$6:$AR$15292,$E14,点検表４!$C$6:$C$15292,EN$6)</f>
        <v>0</v>
      </c>
      <c r="EO14" s="194">
        <f>SUMIFS(点検表４!$AH$6:$AH$15292,点検表４!$AF$6:$AF$15292,TRUE,点検表４!$AR$6:$AR$15292,$E14,点検表４!$C$6:$C$15292,EO$6)</f>
        <v>0</v>
      </c>
      <c r="EP14" s="194">
        <f>SUMIFS(点検表４!$AH$6:$AH$15292,点検表４!$AF$6:$AF$15292,TRUE,点検表４!$AR$6:$AR$15292,$E14,点検表４!$C$6:$C$15292,EP$6)</f>
        <v>0</v>
      </c>
      <c r="EQ14" s="194">
        <f>SUMIFS(点検表４!$AH$6:$AH$15292,点検表４!$AF$6:$AF$15292,TRUE,点検表４!$AR$6:$AR$15292,$E14,点検表４!$C$6:$C$15292,EQ$6)</f>
        <v>0</v>
      </c>
      <c r="ER14" s="194">
        <f>SUMIFS(点検表４!$AH$6:$AH$15292,点検表４!$AF$6:$AF$15292,TRUE,点検表４!$AR$6:$AR$15292,$E14,点検表４!$C$6:$C$15292,ER$6)</f>
        <v>0</v>
      </c>
      <c r="ES14" s="194">
        <f>SUMIFS(点検表４!$AH$6:$AH$15292,点検表４!$AF$6:$AF$15292,TRUE,点検表４!$AR$6:$AR$15292,$E14,点検表４!$C$6:$C$15292,ES$6)</f>
        <v>0</v>
      </c>
      <c r="ET14" s="194">
        <f>SUMIFS(点検表４!$AH$6:$AH$15292,点検表４!$AF$6:$AF$15292,TRUE,点検表４!$AR$6:$AR$15292,$E14,点検表４!$C$6:$C$15292,ET$6)</f>
        <v>0</v>
      </c>
      <c r="EU14" s="194">
        <f>SUMIFS(点検表４!$AH$6:$AH$15292,点検表４!$AF$6:$AF$15292,TRUE,点検表４!$AR$6:$AR$15292,$E14,点検表４!$C$6:$C$15292,EU$6)</f>
        <v>0</v>
      </c>
      <c r="EV14" s="194">
        <f>SUMIFS(点検表４!$AH$6:$AH$15292,点検表４!$AF$6:$AF$15292,TRUE,点検表４!$AR$6:$AR$15292,$E14,点検表４!$C$6:$C$15292,EV$6)</f>
        <v>0</v>
      </c>
      <c r="EW14" s="194">
        <f>SUMIFS(点検表４!$AH$6:$AH$15292,点検表４!$AF$6:$AF$15292,TRUE,点検表４!$AR$6:$AR$15292,$E14,点検表４!$C$6:$C$15292,EW$6)</f>
        <v>0</v>
      </c>
      <c r="EX14" s="194">
        <f>SUMIFS(点検表４!$AH$6:$AH$15292,点検表４!$AF$6:$AF$15292,TRUE,点検表４!$AR$6:$AR$15292,$E14,点検表４!$C$6:$C$15292,EX$6)</f>
        <v>0</v>
      </c>
      <c r="EY14" s="194">
        <f>SUMIFS(点検表４!$AH$6:$AH$15292,点検表４!$AF$6:$AF$15292,TRUE,点検表４!$AR$6:$AR$15292,$E14,点検表４!$C$6:$C$15292,EY$6)</f>
        <v>0</v>
      </c>
      <c r="EZ14" s="194">
        <f>SUMIFS(点検表４!$AH$6:$AH$15292,点検表４!$AF$6:$AF$15292,TRUE,点検表４!$AR$6:$AR$15292,$E14,点検表４!$C$6:$C$15292,EZ$6)</f>
        <v>0</v>
      </c>
      <c r="FA14" s="194">
        <f>SUMIFS(点検表４!$AH$6:$AH$15292,点検表４!$AF$6:$AF$15292,TRUE,点検表４!$AR$6:$AR$15292,$E14,点検表４!$C$6:$C$15292,FA$6)</f>
        <v>0</v>
      </c>
      <c r="FB14" s="194">
        <f>SUMIFS(点検表４!$AH$6:$AH$15292,点検表４!$AF$6:$AF$15292,TRUE,点検表４!$AR$6:$AR$15292,$E14,点検表４!$C$6:$C$15292,FB$6)</f>
        <v>0</v>
      </c>
      <c r="FC14" s="194">
        <f>SUMIFS(点検表４!$AH$6:$AH$15292,点検表４!$AF$6:$AF$15292,TRUE,点検表４!$AR$6:$AR$15292,$E14,点検表４!$C$6:$C$15292,FC$6)</f>
        <v>0</v>
      </c>
      <c r="FD14" s="194">
        <f>SUMIFS(点検表４!$AH$6:$AH$15292,点検表４!$AF$6:$AF$15292,TRUE,点検表４!$AR$6:$AR$15292,$E14,点検表４!$C$6:$C$15292,FD$6)</f>
        <v>0</v>
      </c>
      <c r="FE14" s="194">
        <f>SUMIFS(点検表４!$AH$6:$AH$15292,点検表４!$AF$6:$AF$15292,TRUE,点検表４!$AR$6:$AR$15292,$E14,点検表４!$C$6:$C$15292,FE$6)</f>
        <v>0</v>
      </c>
      <c r="FF14" s="194">
        <f>SUMIFS(点検表４!$AH$6:$AH$15292,点検表４!$AF$6:$AF$15292,TRUE,点検表４!$AR$6:$AR$15292,$E14,点検表４!$C$6:$C$15292,FF$6)</f>
        <v>0</v>
      </c>
      <c r="FG14" s="194">
        <f>SUMIFS(点検表４!$AH$6:$AH$15292,点検表４!$AF$6:$AF$15292,TRUE,点検表４!$AR$6:$AR$15292,$E14,点検表４!$C$6:$C$15292,FG$6)</f>
        <v>0</v>
      </c>
      <c r="FH14" s="194">
        <f>SUMIFS(点検表４!$AH$6:$AH$15292,点検表４!$AF$6:$AF$15292,TRUE,点検表４!$AR$6:$AR$15292,$E14,点検表４!$C$6:$C$15292,FH$6)</f>
        <v>0</v>
      </c>
      <c r="FI14" s="194">
        <f>SUMIFS(点検表４!$AH$6:$AH$15292,点検表４!$AF$6:$AF$15292,TRUE,点検表４!$AR$6:$AR$15292,$E14,点検表４!$C$6:$C$15292,FI$6)</f>
        <v>0</v>
      </c>
      <c r="FJ14" s="194">
        <f>SUMIFS(点検表４!$AH$6:$AH$15292,点検表４!$AF$6:$AF$15292,TRUE,点検表４!$AR$6:$AR$15292,$E14,点検表４!$C$6:$C$15292,FJ$6)</f>
        <v>0</v>
      </c>
      <c r="FK14" s="194">
        <f>SUMIFS(点検表４!$AH$6:$AH$15292,点検表４!$AF$6:$AF$15292,TRUE,点検表４!$AR$6:$AR$15292,$E14,点検表４!$C$6:$C$15292,FK$6)</f>
        <v>0</v>
      </c>
      <c r="FL14" s="194">
        <f>SUMIFS(点検表４!$AH$6:$AH$15292,点検表４!$AF$6:$AF$15292,TRUE,点検表４!$AR$6:$AR$15292,$E14,点検表４!$C$6:$C$15292,FL$6)</f>
        <v>0</v>
      </c>
      <c r="FM14" s="194">
        <f>SUMIFS(点検表４!$AH$6:$AH$15292,点検表４!$AF$6:$AF$15292,TRUE,点検表４!$AR$6:$AR$15292,$E14,点検表４!$C$6:$C$15292,FM$6)</f>
        <v>0</v>
      </c>
      <c r="FN14" s="194">
        <f>SUMIFS(点検表４!$AH$6:$AH$15292,点検表４!$AF$6:$AF$15292,TRUE,点検表４!$AR$6:$AR$15292,$E14,点検表４!$C$6:$C$15292,FN$6)</f>
        <v>0</v>
      </c>
      <c r="FO14" s="194">
        <f>SUMIFS(点検表４!$AH$6:$AH$15292,点検表４!$AF$6:$AF$15292,TRUE,点検表４!$AR$6:$AR$15292,$E14,点検表４!$C$6:$C$15292,FO$6)</f>
        <v>0</v>
      </c>
      <c r="FP14" s="194">
        <f>SUMIFS(点検表４!$AH$6:$AH$15292,点検表４!$AF$6:$AF$15292,TRUE,点検表４!$AR$6:$AR$15292,$E14,点検表４!$C$6:$C$15292,FP$6)</f>
        <v>0</v>
      </c>
      <c r="FQ14" s="194">
        <f>SUMIFS(点検表４!$AH$6:$AH$15292,点検表４!$AF$6:$AF$15292,TRUE,点検表４!$AR$6:$AR$15292,$E14,点検表４!$C$6:$C$15292,FQ$6)</f>
        <v>0</v>
      </c>
      <c r="FR14" s="194">
        <f>SUMIFS(点検表４!$AH$6:$AH$15292,点検表４!$AF$6:$AF$15292,TRUE,点検表４!$AR$6:$AR$15292,$E14,点検表４!$C$6:$C$15292,FR$6)</f>
        <v>0</v>
      </c>
      <c r="FS14" s="194">
        <f>SUMIFS(点検表４!$AH$6:$AH$15292,点検表４!$AF$6:$AF$15292,TRUE,点検表４!$AR$6:$AR$15292,$E14,点検表４!$C$6:$C$15292,FS$6)</f>
        <v>0</v>
      </c>
      <c r="FT14" s="194">
        <f>SUMIFS(点検表４!$AH$6:$AH$15292,点検表４!$AF$6:$AF$15292,TRUE,点検表４!$AR$6:$AR$15292,$E14,点検表４!$C$6:$C$15292,FT$6)</f>
        <v>0</v>
      </c>
      <c r="FU14" s="194">
        <f>SUMIFS(点検表４!$AH$6:$AH$15292,点検表４!$AF$6:$AF$15292,TRUE,点検表４!$AR$6:$AR$15292,$E14,点検表４!$C$6:$C$15292,FU$6)</f>
        <v>0</v>
      </c>
      <c r="FV14" s="194">
        <f>SUMIFS(点検表４!$AH$6:$AH$15292,点検表４!$AF$6:$AF$15292,TRUE,点検表４!$AR$6:$AR$15292,$E14,点検表４!$C$6:$C$15292,FV$6)</f>
        <v>0</v>
      </c>
      <c r="FW14" s="194">
        <f>SUMIFS(点検表４!$AH$6:$AH$15292,点検表４!$AF$6:$AF$15292,TRUE,点検表４!$AR$6:$AR$15292,$E14,点検表４!$C$6:$C$15292,FW$6)</f>
        <v>0</v>
      </c>
      <c r="FX14" s="194">
        <f>SUMIFS(点検表４!$AH$6:$AH$15292,点検表４!$AF$6:$AF$15292,TRUE,点検表４!$AR$6:$AR$15292,$E14,点検表４!$C$6:$C$15292,FX$6)</f>
        <v>0</v>
      </c>
      <c r="FY14" s="194">
        <f>SUMIFS(点検表４!$AH$6:$AH$15292,点検表４!$AF$6:$AF$15292,TRUE,点検表４!$AR$6:$AR$15292,$E14,点検表４!$C$6:$C$15292,FY$6)</f>
        <v>0</v>
      </c>
      <c r="FZ14" s="194">
        <f>SUMIFS(点検表４!$AH$6:$AH$15292,点検表４!$AF$6:$AF$15292,TRUE,点検表４!$AR$6:$AR$15292,$E14,点検表４!$C$6:$C$15292,FZ$6)</f>
        <v>0</v>
      </c>
      <c r="GA14" s="194">
        <f>SUMIFS(点検表４!$AH$6:$AH$15292,点検表４!$AF$6:$AF$15292,TRUE,点検表４!$AR$6:$AR$15292,$E14,点検表４!$C$6:$C$15292,GA$6)</f>
        <v>0</v>
      </c>
      <c r="GB14" s="194">
        <f>SUMIFS(点検表４!$AH$6:$AH$15292,点検表４!$AF$6:$AF$15292,TRUE,点検表４!$AR$6:$AR$15292,$E14,点検表４!$C$6:$C$15292,GB$6)</f>
        <v>0</v>
      </c>
      <c r="GC14" s="194">
        <f>SUMIFS(点検表４!$AH$6:$AH$15292,点検表４!$AF$6:$AF$15292,TRUE,点検表４!$AR$6:$AR$15292,$E14,点検表４!$C$6:$C$15292,GC$6)</f>
        <v>0</v>
      </c>
      <c r="GD14" s="194">
        <f>SUMIFS(点検表４!$AH$6:$AH$15292,点検表４!$AF$6:$AF$15292,TRUE,点検表４!$AR$6:$AR$15292,$E14,点検表４!$C$6:$C$15292,GD$6)</f>
        <v>0</v>
      </c>
      <c r="GE14" s="194">
        <f>SUMIFS(点検表４!$AH$6:$AH$15292,点検表４!$AF$6:$AF$15292,TRUE,点検表４!$AR$6:$AR$15292,$E14,点検表４!$C$6:$C$15292,GE$6)</f>
        <v>0</v>
      </c>
      <c r="GF14" s="194">
        <f>SUMIFS(点検表４!$AH$6:$AH$15292,点検表４!$AF$6:$AF$15292,TRUE,点検表４!$AR$6:$AR$15292,$E14,点検表４!$C$6:$C$15292,GF$6)</f>
        <v>0</v>
      </c>
      <c r="GG14" s="194">
        <f>SUMIFS(点検表４!$AH$6:$AH$15292,点検表４!$AF$6:$AF$15292,TRUE,点検表４!$AR$6:$AR$15292,$E14,点検表４!$C$6:$C$15292,GG$6)</f>
        <v>0</v>
      </c>
      <c r="GH14" s="194">
        <f>SUMIFS(点検表４!$AH$6:$AH$15292,点検表４!$AF$6:$AF$15292,TRUE,点検表４!$AR$6:$AR$15292,$E14,点検表４!$C$6:$C$15292,GH$6)</f>
        <v>0</v>
      </c>
      <c r="GI14" s="194">
        <f>SUMIFS(点検表４!$AH$6:$AH$15292,点検表４!$AF$6:$AF$15292,TRUE,点検表４!$AR$6:$AR$15292,$E14,点検表４!$C$6:$C$15292,GI$6)</f>
        <v>0</v>
      </c>
      <c r="GJ14" s="194">
        <f>SUMIFS(点検表４!$AH$6:$AH$15292,点検表４!$AF$6:$AF$15292,TRUE,点検表４!$AR$6:$AR$15292,$E14,点検表４!$C$6:$C$15292,GJ$6)</f>
        <v>0</v>
      </c>
      <c r="GK14" s="194">
        <f>SUMIFS(点検表４!$AH$6:$AH$15292,点検表４!$AF$6:$AF$15292,TRUE,点検表４!$AR$6:$AR$15292,$E14,点検表４!$C$6:$C$15292,GK$6)</f>
        <v>0</v>
      </c>
      <c r="GL14" s="194">
        <f>SUMIFS(点検表４!$AH$6:$AH$15292,点検表４!$AF$6:$AF$15292,TRUE,点検表４!$AR$6:$AR$15292,$E14,点検表４!$C$6:$C$15292,GL$6)</f>
        <v>0</v>
      </c>
      <c r="GM14" s="194">
        <f>SUMIFS(点検表４!$AH$6:$AH$15292,点検表４!$AF$6:$AF$15292,TRUE,点検表４!$AR$6:$AR$15292,$E14,点検表４!$C$6:$C$15292,GM$6)</f>
        <v>0</v>
      </c>
      <c r="GN14" s="194">
        <f>SUMIFS(点検表４!$AH$6:$AH$15292,点検表４!$AF$6:$AF$15292,TRUE,点検表４!$AR$6:$AR$15292,$E14,点検表４!$C$6:$C$15292,GN$6)</f>
        <v>0</v>
      </c>
      <c r="GO14" s="194">
        <f>SUMIFS(点検表４!$AH$6:$AH$15292,点検表４!$AF$6:$AF$15292,TRUE,点検表４!$AR$6:$AR$15292,$E14,点検表４!$C$6:$C$15292,GO$6)</f>
        <v>0</v>
      </c>
      <c r="GP14" s="194">
        <f>SUMIFS(点検表４!$AH$6:$AH$15292,点検表４!$AF$6:$AF$15292,TRUE,点検表４!$AR$6:$AR$15292,$E14,点検表４!$C$6:$C$15292,GP$6)</f>
        <v>0</v>
      </c>
      <c r="GQ14" s="194">
        <f>SUMIFS(点検表４!$AH$6:$AH$15292,点検表４!$AF$6:$AF$15292,TRUE,点検表４!$AR$6:$AR$15292,$E14,点検表４!$C$6:$C$15292,GQ$6)</f>
        <v>0</v>
      </c>
      <c r="GR14" s="194">
        <f>SUMIFS(点検表４!$AH$6:$AH$15292,点検表４!$AF$6:$AF$15292,TRUE,点検表４!$AR$6:$AR$15292,$E14,点検表４!$C$6:$C$15292,GR$6)</f>
        <v>0</v>
      </c>
      <c r="GS14" s="194">
        <f>SUMIFS(点検表４!$AH$6:$AH$15292,点検表４!$AF$6:$AF$15292,TRUE,点検表４!$AR$6:$AR$15292,$E14,点検表４!$C$6:$C$15292,GS$6)</f>
        <v>0</v>
      </c>
      <c r="GT14" s="194">
        <f>SUMIFS(点検表４!$AH$6:$AH$15292,点検表４!$AF$6:$AF$15292,TRUE,点検表４!$AR$6:$AR$15292,$E14,点検表４!$C$6:$C$15292,GT$6)</f>
        <v>0</v>
      </c>
      <c r="GU14" s="194">
        <f>SUMIFS(点検表４!$AH$6:$AH$15292,点検表４!$AF$6:$AF$15292,TRUE,点検表４!$AR$6:$AR$15292,$E14,点検表４!$C$6:$C$15292,GU$6)</f>
        <v>0</v>
      </c>
      <c r="GV14" s="194">
        <f>SUMIFS(点検表４!$AH$6:$AH$15292,点検表４!$AF$6:$AF$15292,TRUE,点検表４!$AR$6:$AR$15292,$E14,点検表４!$C$6:$C$15292,GV$6)</f>
        <v>0</v>
      </c>
      <c r="GW14" s="194">
        <f>SUMIFS(点検表４!$AH$6:$AH$15292,点検表４!$AF$6:$AF$15292,TRUE,点検表４!$AR$6:$AR$15292,$E14,点検表４!$C$6:$C$15292,GW$6)</f>
        <v>0</v>
      </c>
      <c r="GX14" s="194">
        <f>SUMIFS(点検表４!$AH$6:$AH$15292,点検表４!$AF$6:$AF$15292,TRUE,点検表４!$AR$6:$AR$15292,$E14,点検表４!$C$6:$C$15292,GX$6)</f>
        <v>0</v>
      </c>
      <c r="GY14" s="194">
        <f>SUMIFS(点検表４!$AH$6:$AH$15292,点検表４!$AF$6:$AF$15292,TRUE,点検表４!$AR$6:$AR$15292,$E14,点検表４!$C$6:$C$15292,GY$6)</f>
        <v>0</v>
      </c>
      <c r="GZ14" s="194">
        <f>SUMIFS(点検表４!$AH$6:$AH$15292,点検表４!$AF$6:$AF$15292,TRUE,点検表４!$AR$6:$AR$15292,$E14,点検表４!$C$6:$C$15292,GZ$6)</f>
        <v>0</v>
      </c>
      <c r="HA14" s="194">
        <f>SUMIFS(点検表４!$AH$6:$AH$15292,点検表４!$AF$6:$AF$15292,TRUE,点検表４!$AR$6:$AR$15292,$E14,点検表４!$C$6:$C$15292,HA$6)</f>
        <v>0</v>
      </c>
      <c r="HB14" s="194">
        <f>SUMIFS(点検表４!$AH$6:$AH$15292,点検表４!$AF$6:$AF$15292,TRUE,点検表４!$AR$6:$AR$15292,$E14,点検表４!$C$6:$C$15292,HB$6)</f>
        <v>0</v>
      </c>
      <c r="HC14" s="194">
        <f>SUMIFS(点検表４!$AH$6:$AH$15292,点検表４!$AF$6:$AF$15292,TRUE,点検表４!$AR$6:$AR$15292,$E14,点検表４!$C$6:$C$15292,HC$6)</f>
        <v>0</v>
      </c>
      <c r="HD14" s="194">
        <f>SUMIFS(点検表４!$AH$6:$AH$15292,点検表４!$AF$6:$AF$15292,TRUE,点検表４!$AR$6:$AR$15292,$E14,点検表４!$C$6:$C$15292,HD$6)</f>
        <v>0</v>
      </c>
      <c r="HE14" s="194">
        <f>SUMIFS(点検表４!$AH$6:$AH$15292,点検表４!$AF$6:$AF$15292,TRUE,点検表４!$AR$6:$AR$15292,$E14,点検表４!$C$6:$C$15292,HE$6)</f>
        <v>0</v>
      </c>
      <c r="HF14" s="194">
        <f>SUMIFS(点検表４!$AH$6:$AH$15292,点検表４!$AF$6:$AF$15292,TRUE,点検表４!$AR$6:$AR$15292,$E14,点検表４!$C$6:$C$15292,HF$6)</f>
        <v>0</v>
      </c>
      <c r="HG14" s="194">
        <f>SUMIFS(点検表４!$AH$6:$AH$15292,点検表４!$AF$6:$AF$15292,TRUE,点検表４!$AR$6:$AR$15292,$E14,点検表４!$C$6:$C$15292,HG$6)</f>
        <v>0</v>
      </c>
      <c r="HH14" s="194">
        <f>SUMIFS(点検表４!$AH$6:$AH$15292,点検表４!$AF$6:$AF$15292,TRUE,点検表４!$AR$6:$AR$15292,$E14,点検表４!$C$6:$C$15292,HH$6)</f>
        <v>0</v>
      </c>
      <c r="HI14" s="194">
        <f>SUMIFS(点検表４!$AH$6:$AH$15292,点検表４!$AF$6:$AF$15292,TRUE,点検表４!$AR$6:$AR$15292,$E14,点検表４!$C$6:$C$15292,HI$6)</f>
        <v>0</v>
      </c>
      <c r="HJ14" s="194">
        <f>SUMIFS(点検表４!$AH$6:$AH$15292,点検表４!$AF$6:$AF$15292,TRUE,点検表４!$AR$6:$AR$15292,$E14,点検表４!$C$6:$C$15292,HJ$6)</f>
        <v>0</v>
      </c>
      <c r="HK14" s="194">
        <f>SUMIFS(点検表４!$AH$6:$AH$15292,点検表４!$AF$6:$AF$15292,TRUE,点検表４!$AR$6:$AR$15292,$E14,点検表４!$C$6:$C$15292,HK$6)</f>
        <v>0</v>
      </c>
      <c r="HL14" s="194">
        <f>SUMIFS(点検表４!$AH$6:$AH$15292,点検表４!$AF$6:$AF$15292,TRUE,点検表４!$AR$6:$AR$15292,$E14,点検表４!$C$6:$C$15292,HL$6)</f>
        <v>0</v>
      </c>
      <c r="HM14" s="194">
        <f>SUMIFS(点検表４!$AH$6:$AH$15292,点検表４!$AF$6:$AF$15292,TRUE,点検表４!$AR$6:$AR$15292,$E14,点検表４!$C$6:$C$15292,HM$6)</f>
        <v>0</v>
      </c>
      <c r="HN14" s="194">
        <f>SUMIFS(点検表４!$AH$6:$AH$15292,点検表４!$AF$6:$AF$15292,TRUE,点検表４!$AR$6:$AR$15292,$E14,点検表４!$C$6:$C$15292,HN$6)</f>
        <v>0</v>
      </c>
      <c r="HO14" s="194">
        <f>SUMIFS(点検表４!$AH$6:$AH$15292,点検表４!$AF$6:$AF$15292,TRUE,点検表４!$AR$6:$AR$15292,$E14,点検表４!$C$6:$C$15292,HO$6)</f>
        <v>0</v>
      </c>
      <c r="HP14" s="194">
        <f>SUMIFS(点検表４!$AH$6:$AH$15292,点検表４!$AF$6:$AF$15292,TRUE,点検表４!$AR$6:$AR$15292,$E14,点検表４!$C$6:$C$15292,HP$6)</f>
        <v>0</v>
      </c>
      <c r="HQ14" s="194">
        <f>SUMIFS(点検表４!$AH$6:$AH$15292,点検表４!$AF$6:$AF$15292,TRUE,点検表４!$AR$6:$AR$15292,$E14,点検表４!$C$6:$C$15292,HQ$6)</f>
        <v>0</v>
      </c>
      <c r="HR14" s="194">
        <f>SUMIFS(点検表４!$AH$6:$AH$15292,点検表４!$AF$6:$AF$15292,TRUE,点検表４!$AR$6:$AR$15292,$E14,点検表４!$C$6:$C$15292,HR$6)</f>
        <v>0</v>
      </c>
      <c r="HS14" s="194">
        <f>SUMIFS(点検表４!$AH$6:$AH$15292,点検表４!$AF$6:$AF$15292,TRUE,点検表４!$AR$6:$AR$15292,$E14,点検表４!$C$6:$C$15292,HS$6)</f>
        <v>0</v>
      </c>
      <c r="HT14" s="194">
        <f>SUMIFS(点検表４!$AH$6:$AH$15292,点検表４!$AF$6:$AF$15292,TRUE,点検表４!$AR$6:$AR$15292,$E14,点検表４!$C$6:$C$15292,HT$6)</f>
        <v>0</v>
      </c>
      <c r="HU14" s="194">
        <f>SUMIFS(点検表４!$AH$6:$AH$15292,点検表４!$AF$6:$AF$15292,TRUE,点検表４!$AR$6:$AR$15292,$E14,点検表４!$C$6:$C$15292,HU$6)</f>
        <v>0</v>
      </c>
      <c r="HV14" s="194">
        <f>SUMIFS(点検表４!$AH$6:$AH$15292,点検表４!$AF$6:$AF$15292,TRUE,点検表４!$AR$6:$AR$15292,$E14,点検表４!$C$6:$C$15292,HV$6)</f>
        <v>0</v>
      </c>
      <c r="HW14" s="194">
        <f>SUMIFS(点検表４!$AH$6:$AH$15292,点検表４!$AF$6:$AF$15292,TRUE,点検表４!$AR$6:$AR$15292,$E14,点検表４!$C$6:$C$15292,HW$6)</f>
        <v>0</v>
      </c>
      <c r="HX14" s="194">
        <f>SUMIFS(点検表４!$AH$6:$AH$15292,点検表４!$AF$6:$AF$15292,TRUE,点検表４!$AR$6:$AR$15292,$E14,点検表４!$C$6:$C$15292,HX$6)</f>
        <v>0</v>
      </c>
      <c r="HY14" s="194">
        <f>SUMIFS(点検表４!$AH$6:$AH$15292,点検表４!$AF$6:$AF$15292,TRUE,点検表４!$AR$6:$AR$15292,$E14,点検表４!$C$6:$C$15292,HY$6)</f>
        <v>0</v>
      </c>
      <c r="HZ14" s="194">
        <f>SUMIFS(点検表４!$AH$6:$AH$15292,点検表４!$AF$6:$AF$15292,TRUE,点検表４!$AR$6:$AR$15292,$E14,点検表４!$C$6:$C$15292,HZ$6)</f>
        <v>0</v>
      </c>
      <c r="IA14" s="194">
        <f>SUMIFS(点検表４!$AH$6:$AH$15292,点検表４!$AF$6:$AF$15292,TRUE,点検表４!$AR$6:$AR$15292,$E14,点検表４!$C$6:$C$15292,IA$6)</f>
        <v>0</v>
      </c>
      <c r="IB14" s="194">
        <f>SUMIFS(点検表４!$AH$6:$AH$15292,点検表４!$AF$6:$AF$15292,TRUE,点検表４!$AR$6:$AR$15292,$E14,点検表４!$C$6:$C$15292,IB$6)</f>
        <v>0</v>
      </c>
      <c r="IC14" s="194">
        <f>SUMIFS(点検表４!$AH$6:$AH$15292,点検表４!$AF$6:$AF$15292,TRUE,点検表４!$AR$6:$AR$15292,$E14,点検表４!$C$6:$C$15292,IC$6)</f>
        <v>0</v>
      </c>
      <c r="ID14" s="194">
        <f>SUMIFS(点検表４!$AH$6:$AH$15292,点検表４!$AF$6:$AF$15292,TRUE,点検表４!$AR$6:$AR$15292,$E14,点検表４!$C$6:$C$15292,ID$6)</f>
        <v>0</v>
      </c>
      <c r="IE14" s="194">
        <f>SUMIFS(点検表４!$AH$6:$AH$15292,点検表４!$AF$6:$AF$15292,TRUE,点検表４!$AR$6:$AR$15292,$E14,点検表４!$C$6:$C$15292,IE$6)</f>
        <v>0</v>
      </c>
      <c r="IF14" s="194">
        <f>SUMIFS(点検表４!$AH$6:$AH$15292,点検表４!$AF$6:$AF$15292,TRUE,点検表４!$AR$6:$AR$15292,$E14,点検表４!$C$6:$C$15292,IF$6)</f>
        <v>0</v>
      </c>
      <c r="IG14" s="194">
        <f>SUMIFS(点検表４!$AH$6:$AH$15292,点検表４!$AF$6:$AF$15292,TRUE,点検表４!$AR$6:$AR$15292,$E14,点検表４!$C$6:$C$15292,IG$6)</f>
        <v>0</v>
      </c>
      <c r="IH14" s="194">
        <f>SUMIFS(点検表４!$AH$6:$AH$15292,点検表４!$AF$6:$AF$15292,TRUE,点検表４!$AR$6:$AR$15292,$E14,点検表４!$C$6:$C$15292,IH$6)</f>
        <v>0</v>
      </c>
      <c r="II14" s="194">
        <f>SUMIFS(点検表４!$AH$6:$AH$15292,点検表４!$AF$6:$AF$15292,TRUE,点検表４!$AR$6:$AR$15292,$E14,点検表４!$C$6:$C$15292,II$6)</f>
        <v>0</v>
      </c>
      <c r="IJ14" s="194">
        <f>SUMIFS(点検表４!$AH$6:$AH$15292,点検表４!$AF$6:$AF$15292,TRUE,点検表４!$AR$6:$AR$15292,$E14,点検表４!$C$6:$C$15292,IJ$6)</f>
        <v>0</v>
      </c>
      <c r="IK14" s="194">
        <f>SUMIFS(点検表４!$AH$6:$AH$15292,点検表４!$AF$6:$AF$15292,TRUE,点検表４!$AR$6:$AR$15292,$E14,点検表４!$C$6:$C$15292,IK$6)</f>
        <v>0</v>
      </c>
      <c r="IL14" s="194">
        <f>SUMIFS(点検表４!$AH$6:$AH$15292,点検表４!$AF$6:$AF$15292,TRUE,点検表４!$AR$6:$AR$15292,$E14,点検表４!$C$6:$C$15292,IL$6)</f>
        <v>0</v>
      </c>
      <c r="IM14" s="195">
        <f>SUMIFS(点検表４!$AH$6:$AH$15292,点検表４!$AF$6:$AF$15292,TRUE,点検表４!$AR$6:$AR$15292,$E14,点検表４!$C$6:$C$15292,IM$6)</f>
        <v>0</v>
      </c>
      <c r="IN14" s="177"/>
      <c r="IO14" s="177"/>
      <c r="IP14" s="177"/>
    </row>
    <row r="15" spans="1:250" ht="18.75" customHeight="1">
      <c r="A15" s="749"/>
      <c r="B15" s="766"/>
      <c r="C15" s="770"/>
      <c r="D15" s="140" t="s">
        <v>1822</v>
      </c>
      <c r="E15" s="141">
        <v>25</v>
      </c>
      <c r="F15" s="196">
        <f>SUMIFS(点検表４!$AH$6:$AH$15292,点検表４!$AF$6:$AF$15292,TRUE,点検表４!$AR$6:$AR$15292,$E15)</f>
        <v>0</v>
      </c>
      <c r="G15" s="197">
        <f t="shared" si="1"/>
        <v>0</v>
      </c>
      <c r="H15" s="198">
        <f>SUMIFS(点検表４!$AH$6:$AH$15292,点検表４!$AF$6:$AF$15292,TRUE,点検表４!$AR$6:$AR$15292,$E15,点検表４!$C$6:$C$15292,H$6)</f>
        <v>0</v>
      </c>
      <c r="I15" s="198">
        <f>SUMIFS(点検表４!$AH$6:$AH$15292,点検表４!$AF$6:$AF$15292,TRUE,点検表４!$AR$6:$AR$15292,$E15,点検表４!$C$6:$C$15292,I$6)</f>
        <v>0</v>
      </c>
      <c r="J15" s="198">
        <f>SUMIFS(点検表４!$AH$6:$AH$15292,点検表４!$AF$6:$AF$15292,TRUE,点検表４!$AR$6:$AR$15292,$E15,点検表４!$C$6:$C$15292,J$6)</f>
        <v>0</v>
      </c>
      <c r="K15" s="198">
        <f>SUMIFS(点検表４!$AH$6:$AH$15292,点検表４!$AF$6:$AF$15292,TRUE,点検表４!$AR$6:$AR$15292,$E15,点検表４!$C$6:$C$15292,K$6)</f>
        <v>0</v>
      </c>
      <c r="L15" s="198">
        <f>SUMIFS(点検表４!$AH$6:$AH$15292,点検表４!$AF$6:$AF$15292,TRUE,点検表４!$AR$6:$AR$15292,$E15,点検表４!$C$6:$C$15292,L$6)</f>
        <v>0</v>
      </c>
      <c r="M15" s="198">
        <f>SUMIFS(点検表４!$AH$6:$AH$15292,点検表４!$AF$6:$AF$15292,TRUE,点検表４!$AR$6:$AR$15292,$E15,点検表４!$C$6:$C$15292,M$6)</f>
        <v>0</v>
      </c>
      <c r="N15" s="198">
        <f>SUMIFS(点検表４!$AH$6:$AH$15292,点検表４!$AF$6:$AF$15292,TRUE,点検表４!$AR$6:$AR$15292,$E15,点検表４!$C$6:$C$15292,N$6)</f>
        <v>0</v>
      </c>
      <c r="O15" s="198">
        <f>SUMIFS(点検表４!$AH$6:$AH$15292,点検表４!$AF$6:$AF$15292,TRUE,点検表４!$AR$6:$AR$15292,$E15,点検表４!$C$6:$C$15292,O$6)</f>
        <v>0</v>
      </c>
      <c r="P15" s="198">
        <f>SUMIFS(点検表４!$AH$6:$AH$15292,点検表４!$AF$6:$AF$15292,TRUE,点検表４!$AR$6:$AR$15292,$E15,点検表４!$C$6:$C$15292,P$6)</f>
        <v>0</v>
      </c>
      <c r="Q15" s="198">
        <f>SUMIFS(点検表４!$AH$6:$AH$15292,点検表４!$AF$6:$AF$15292,TRUE,点検表４!$AR$6:$AR$15292,$E15,点検表４!$C$6:$C$15292,Q$6)</f>
        <v>0</v>
      </c>
      <c r="R15" s="198">
        <f>SUMIFS(点検表４!$AH$6:$AH$15292,点検表４!$AF$6:$AF$15292,TRUE,点検表４!$AR$6:$AR$15292,$E15,点検表４!$C$6:$C$15292,R$6)</f>
        <v>0</v>
      </c>
      <c r="S15" s="198">
        <f>SUMIFS(点検表４!$AH$6:$AH$15292,点検表４!$AF$6:$AF$15292,TRUE,点検表４!$AR$6:$AR$15292,$E15,点検表４!$C$6:$C$15292,S$6)</f>
        <v>0</v>
      </c>
      <c r="T15" s="198">
        <f>SUMIFS(点検表４!$AH$6:$AH$15292,点検表４!$AF$6:$AF$15292,TRUE,点検表４!$AR$6:$AR$15292,$E15,点検表４!$C$6:$C$15292,T$6)</f>
        <v>0</v>
      </c>
      <c r="U15" s="198">
        <f>SUMIFS(点検表４!$AH$6:$AH$15292,点検表４!$AF$6:$AF$15292,TRUE,点検表４!$AR$6:$AR$15292,$E15,点検表４!$C$6:$C$15292,U$6)</f>
        <v>0</v>
      </c>
      <c r="V15" s="198">
        <f>SUMIFS(点検表４!$AH$6:$AH$15292,点検表４!$AF$6:$AF$15292,TRUE,点検表４!$AR$6:$AR$15292,$E15,点検表４!$C$6:$C$15292,V$6)</f>
        <v>0</v>
      </c>
      <c r="W15" s="198">
        <f>SUMIFS(点検表４!$AH$6:$AH$15292,点検表４!$AF$6:$AF$15292,TRUE,点検表４!$AR$6:$AR$15292,$E15,点検表４!$C$6:$C$15292,W$6)</f>
        <v>0</v>
      </c>
      <c r="X15" s="198">
        <f>SUMIFS(点検表４!$AH$6:$AH$15292,点検表４!$AF$6:$AF$15292,TRUE,点検表４!$AR$6:$AR$15292,$E15,点検表４!$C$6:$C$15292,X$6)</f>
        <v>0</v>
      </c>
      <c r="Y15" s="198">
        <f>SUMIFS(点検表４!$AH$6:$AH$15292,点検表４!$AF$6:$AF$15292,TRUE,点検表４!$AR$6:$AR$15292,$E15,点検表４!$C$6:$C$15292,Y$6)</f>
        <v>0</v>
      </c>
      <c r="Z15" s="198">
        <f>SUMIFS(点検表４!$AH$6:$AH$15292,点検表４!$AF$6:$AF$15292,TRUE,点検表４!$AR$6:$AR$15292,$E15,点検表４!$C$6:$C$15292,Z$6)</f>
        <v>0</v>
      </c>
      <c r="AA15" s="198">
        <f>SUMIFS(点検表４!$AH$6:$AH$15292,点検表４!$AF$6:$AF$15292,TRUE,点検表４!$AR$6:$AR$15292,$E15,点検表４!$C$6:$C$15292,AA$6)</f>
        <v>0</v>
      </c>
      <c r="AB15" s="198">
        <f>SUMIFS(点検表４!$AH$6:$AH$15292,点検表４!$AF$6:$AF$15292,TRUE,点検表４!$AR$6:$AR$15292,$E15,点検表４!$C$6:$C$15292,AB$6)</f>
        <v>0</v>
      </c>
      <c r="AC15" s="198">
        <f>SUMIFS(点検表４!$AH$6:$AH$15292,点検表４!$AF$6:$AF$15292,TRUE,点検表４!$AR$6:$AR$15292,$E15,点検表４!$C$6:$C$15292,AC$6)</f>
        <v>0</v>
      </c>
      <c r="AD15" s="198">
        <f>SUMIFS(点検表４!$AH$6:$AH$15292,点検表４!$AF$6:$AF$15292,TRUE,点検表４!$AR$6:$AR$15292,$E15,点検表４!$C$6:$C$15292,AD$6)</f>
        <v>0</v>
      </c>
      <c r="AE15" s="198">
        <f>SUMIFS(点検表４!$AH$6:$AH$15292,点検表４!$AF$6:$AF$15292,TRUE,点検表４!$AR$6:$AR$15292,$E15,点検表４!$C$6:$C$15292,AE$6)</f>
        <v>0</v>
      </c>
      <c r="AF15" s="198">
        <f>SUMIFS(点検表４!$AH$6:$AH$15292,点検表４!$AF$6:$AF$15292,TRUE,点検表４!$AR$6:$AR$15292,$E15,点検表４!$C$6:$C$15292,AF$6)</f>
        <v>0</v>
      </c>
      <c r="AG15" s="198">
        <f>SUMIFS(点検表４!$AH$6:$AH$15292,点検表４!$AF$6:$AF$15292,TRUE,点検表４!$AR$6:$AR$15292,$E15,点検表４!$C$6:$C$15292,AG$6)</f>
        <v>0</v>
      </c>
      <c r="AH15" s="198">
        <f>SUMIFS(点検表４!$AH$6:$AH$15292,点検表４!$AF$6:$AF$15292,TRUE,点検表４!$AR$6:$AR$15292,$E15,点検表４!$C$6:$C$15292,AH$6)</f>
        <v>0</v>
      </c>
      <c r="AI15" s="198">
        <f>SUMIFS(点検表４!$AH$6:$AH$15292,点検表４!$AF$6:$AF$15292,TRUE,点検表４!$AR$6:$AR$15292,$E15,点検表４!$C$6:$C$15292,AI$6)</f>
        <v>0</v>
      </c>
      <c r="AJ15" s="198">
        <f>SUMIFS(点検表４!$AH$6:$AH$15292,点検表４!$AF$6:$AF$15292,TRUE,点検表４!$AR$6:$AR$15292,$E15,点検表４!$C$6:$C$15292,AJ$6)</f>
        <v>0</v>
      </c>
      <c r="AK15" s="198">
        <f>SUMIFS(点検表４!$AH$6:$AH$15292,点検表４!$AF$6:$AF$15292,TRUE,点検表４!$AR$6:$AR$15292,$E15,点検表４!$C$6:$C$15292,AK$6)</f>
        <v>0</v>
      </c>
      <c r="AL15" s="198">
        <f>SUMIFS(点検表４!$AH$6:$AH$15292,点検表４!$AF$6:$AF$15292,TRUE,点検表４!$AR$6:$AR$15292,$E15,点検表４!$C$6:$C$15292,AL$6)</f>
        <v>0</v>
      </c>
      <c r="AM15" s="198">
        <f>SUMIFS(点検表４!$AH$6:$AH$15292,点検表４!$AF$6:$AF$15292,TRUE,点検表４!$AR$6:$AR$15292,$E15,点検表４!$C$6:$C$15292,AM$6)</f>
        <v>0</v>
      </c>
      <c r="AN15" s="198">
        <f>SUMIFS(点検表４!$AH$6:$AH$15292,点検表４!$AF$6:$AF$15292,TRUE,点検表４!$AR$6:$AR$15292,$E15,点検表４!$C$6:$C$15292,AN$6)</f>
        <v>0</v>
      </c>
      <c r="AO15" s="198">
        <f>SUMIFS(点検表４!$AH$6:$AH$15292,点検表４!$AF$6:$AF$15292,TRUE,点検表４!$AR$6:$AR$15292,$E15,点検表４!$C$6:$C$15292,AO$6)</f>
        <v>0</v>
      </c>
      <c r="AP15" s="198">
        <f>SUMIFS(点検表４!$AH$6:$AH$15292,点検表４!$AF$6:$AF$15292,TRUE,点検表４!$AR$6:$AR$15292,$E15,点検表４!$C$6:$C$15292,AP$6)</f>
        <v>0</v>
      </c>
      <c r="AQ15" s="198">
        <f>SUMIFS(点検表４!$AH$6:$AH$15292,点検表４!$AF$6:$AF$15292,TRUE,点検表４!$AR$6:$AR$15292,$E15,点検表４!$C$6:$C$15292,AQ$6)</f>
        <v>0</v>
      </c>
      <c r="AR15" s="198">
        <f>SUMIFS(点検表４!$AH$6:$AH$15292,点検表４!$AF$6:$AF$15292,TRUE,点検表４!$AR$6:$AR$15292,$E15,点検表４!$C$6:$C$15292,AR$6)</f>
        <v>0</v>
      </c>
      <c r="AS15" s="198">
        <f>SUMIFS(点検表４!$AH$6:$AH$15292,点検表４!$AF$6:$AF$15292,TRUE,点検表４!$AR$6:$AR$15292,$E15,点検表４!$C$6:$C$15292,AS$6)</f>
        <v>0</v>
      </c>
      <c r="AT15" s="198">
        <f>SUMIFS(点検表４!$AH$6:$AH$15292,点検表４!$AF$6:$AF$15292,TRUE,点検表４!$AR$6:$AR$15292,$E15,点検表４!$C$6:$C$15292,AT$6)</f>
        <v>0</v>
      </c>
      <c r="AU15" s="198">
        <f>SUMIFS(点検表４!$AH$6:$AH$15292,点検表４!$AF$6:$AF$15292,TRUE,点検表４!$AR$6:$AR$15292,$E15,点検表４!$C$6:$C$15292,AU$6)</f>
        <v>0</v>
      </c>
      <c r="AV15" s="198">
        <f>SUMIFS(点検表４!$AH$6:$AH$15292,点検表４!$AF$6:$AF$15292,TRUE,点検表４!$AR$6:$AR$15292,$E15,点検表４!$C$6:$C$15292,AV$6)</f>
        <v>0</v>
      </c>
      <c r="AW15" s="198">
        <f>SUMIFS(点検表４!$AH$6:$AH$15292,点検表４!$AF$6:$AF$15292,TRUE,点検表４!$AR$6:$AR$15292,$E15,点検表４!$C$6:$C$15292,AW$6)</f>
        <v>0</v>
      </c>
      <c r="AX15" s="198">
        <f>SUMIFS(点検表４!$AH$6:$AH$15292,点検表４!$AF$6:$AF$15292,TRUE,点検表４!$AR$6:$AR$15292,$E15,点検表４!$C$6:$C$15292,AX$6)</f>
        <v>0</v>
      </c>
      <c r="AY15" s="198">
        <f>SUMIFS(点検表４!$AH$6:$AH$15292,点検表４!$AF$6:$AF$15292,TRUE,点検表４!$AR$6:$AR$15292,$E15,点検表４!$C$6:$C$15292,AY$6)</f>
        <v>0</v>
      </c>
      <c r="AZ15" s="198">
        <f>SUMIFS(点検表４!$AH$6:$AH$15292,点検表４!$AF$6:$AF$15292,TRUE,点検表４!$AR$6:$AR$15292,$E15,点検表４!$C$6:$C$15292,AZ$6)</f>
        <v>0</v>
      </c>
      <c r="BA15" s="198">
        <f>SUMIFS(点検表４!$AH$6:$AH$15292,点検表４!$AF$6:$AF$15292,TRUE,点検表４!$AR$6:$AR$15292,$E15,点検表４!$C$6:$C$15292,BA$6)</f>
        <v>0</v>
      </c>
      <c r="BB15" s="198">
        <f>SUMIFS(点検表４!$AH$6:$AH$15292,点検表４!$AF$6:$AF$15292,TRUE,点検表４!$AR$6:$AR$15292,$E15,点検表４!$C$6:$C$15292,BB$6)</f>
        <v>0</v>
      </c>
      <c r="BC15" s="198">
        <f>SUMIFS(点検表４!$AH$6:$AH$15292,点検表４!$AF$6:$AF$15292,TRUE,点検表４!$AR$6:$AR$15292,$E15,点検表４!$C$6:$C$15292,BC$6)</f>
        <v>0</v>
      </c>
      <c r="BD15" s="198">
        <f>SUMIFS(点検表４!$AH$6:$AH$15292,点検表４!$AF$6:$AF$15292,TRUE,点検表４!$AR$6:$AR$15292,$E15,点検表４!$C$6:$C$15292,BD$6)</f>
        <v>0</v>
      </c>
      <c r="BE15" s="198">
        <f>SUMIFS(点検表４!$AH$6:$AH$15292,点検表４!$AF$6:$AF$15292,TRUE,点検表４!$AR$6:$AR$15292,$E15,点検表４!$C$6:$C$15292,BE$6)</f>
        <v>0</v>
      </c>
      <c r="BF15" s="198">
        <f>SUMIFS(点検表４!$AH$6:$AH$15292,点検表４!$AF$6:$AF$15292,TRUE,点検表４!$AR$6:$AR$15292,$E15,点検表４!$C$6:$C$15292,BF$6)</f>
        <v>0</v>
      </c>
      <c r="BG15" s="198">
        <f>SUMIFS(点検表４!$AH$6:$AH$15292,点検表４!$AF$6:$AF$15292,TRUE,点検表４!$AR$6:$AR$15292,$E15,点検表４!$C$6:$C$15292,BG$6)</f>
        <v>0</v>
      </c>
      <c r="BH15" s="198">
        <f>SUMIFS(点検表４!$AH$6:$AH$15292,点検表４!$AF$6:$AF$15292,TRUE,点検表４!$AR$6:$AR$15292,$E15,点検表４!$C$6:$C$15292,BH$6)</f>
        <v>0</v>
      </c>
      <c r="BI15" s="198">
        <f>SUMIFS(点検表４!$AH$6:$AH$15292,点検表４!$AF$6:$AF$15292,TRUE,点検表４!$AR$6:$AR$15292,$E15,点検表４!$C$6:$C$15292,BI$6)</f>
        <v>0</v>
      </c>
      <c r="BJ15" s="198">
        <f>SUMIFS(点検表４!$AH$6:$AH$15292,点検表４!$AF$6:$AF$15292,TRUE,点検表４!$AR$6:$AR$15292,$E15,点検表４!$C$6:$C$15292,BJ$6)</f>
        <v>0</v>
      </c>
      <c r="BK15" s="198">
        <f>SUMIFS(点検表４!$AH$6:$AH$15292,点検表４!$AF$6:$AF$15292,TRUE,点検表４!$AR$6:$AR$15292,$E15,点検表４!$C$6:$C$15292,BK$6)</f>
        <v>0</v>
      </c>
      <c r="BL15" s="198">
        <f>SUMIFS(点検表４!$AH$6:$AH$15292,点検表４!$AF$6:$AF$15292,TRUE,点検表４!$AR$6:$AR$15292,$E15,点検表４!$C$6:$C$15292,BL$6)</f>
        <v>0</v>
      </c>
      <c r="BM15" s="198">
        <f>SUMIFS(点検表４!$AH$6:$AH$15292,点検表４!$AF$6:$AF$15292,TRUE,点検表４!$AR$6:$AR$15292,$E15,点検表４!$C$6:$C$15292,BM$6)</f>
        <v>0</v>
      </c>
      <c r="BN15" s="198">
        <f>SUMIFS(点検表４!$AH$6:$AH$15292,点検表４!$AF$6:$AF$15292,TRUE,点検表４!$AR$6:$AR$15292,$E15,点検表４!$C$6:$C$15292,BN$6)</f>
        <v>0</v>
      </c>
      <c r="BO15" s="198">
        <f>SUMIFS(点検表４!$AH$6:$AH$15292,点検表４!$AF$6:$AF$15292,TRUE,点検表４!$AR$6:$AR$15292,$E15,点検表４!$C$6:$C$15292,BO$6)</f>
        <v>0</v>
      </c>
      <c r="BP15" s="198">
        <f>SUMIFS(点検表４!$AH$6:$AH$15292,点検表４!$AF$6:$AF$15292,TRUE,点検表４!$AR$6:$AR$15292,$E15,点検表４!$C$6:$C$15292,BP$6)</f>
        <v>0</v>
      </c>
      <c r="BQ15" s="198">
        <f>SUMIFS(点検表４!$AH$6:$AH$15292,点検表４!$AF$6:$AF$15292,TRUE,点検表４!$AR$6:$AR$15292,$E15,点検表４!$C$6:$C$15292,BQ$6)</f>
        <v>0</v>
      </c>
      <c r="BR15" s="198">
        <f>SUMIFS(点検表４!$AH$6:$AH$15292,点検表４!$AF$6:$AF$15292,TRUE,点検表４!$AR$6:$AR$15292,$E15,点検表４!$C$6:$C$15292,BR$6)</f>
        <v>0</v>
      </c>
      <c r="BS15" s="198">
        <f>SUMIFS(点検表４!$AH$6:$AH$15292,点検表４!$AF$6:$AF$15292,TRUE,点検表４!$AR$6:$AR$15292,$E15,点検表４!$C$6:$C$15292,BS$6)</f>
        <v>0</v>
      </c>
      <c r="BT15" s="198">
        <f>SUMIFS(点検表４!$AH$6:$AH$15292,点検表４!$AF$6:$AF$15292,TRUE,点検表４!$AR$6:$AR$15292,$E15,点検表４!$C$6:$C$15292,BT$6)</f>
        <v>0</v>
      </c>
      <c r="BU15" s="198">
        <f>SUMIFS(点検表４!$AH$6:$AH$15292,点検表４!$AF$6:$AF$15292,TRUE,点検表４!$AR$6:$AR$15292,$E15,点検表４!$C$6:$C$15292,BU$6)</f>
        <v>0</v>
      </c>
      <c r="BV15" s="198">
        <f>SUMIFS(点検表４!$AH$6:$AH$15292,点検表４!$AF$6:$AF$15292,TRUE,点検表４!$AR$6:$AR$15292,$E15,点検表４!$C$6:$C$15292,BV$6)</f>
        <v>0</v>
      </c>
      <c r="BW15" s="198">
        <f>SUMIFS(点検表４!$AH$6:$AH$15292,点検表４!$AF$6:$AF$15292,TRUE,点検表４!$AR$6:$AR$15292,$E15,点検表４!$C$6:$C$15292,BW$6)</f>
        <v>0</v>
      </c>
      <c r="BX15" s="198">
        <f>SUMIFS(点検表４!$AH$6:$AH$15292,点検表４!$AF$6:$AF$15292,TRUE,点検表４!$AR$6:$AR$15292,$E15,点検表４!$C$6:$C$15292,BX$6)</f>
        <v>0</v>
      </c>
      <c r="BY15" s="198">
        <f>SUMIFS(点検表４!$AH$6:$AH$15292,点検表４!$AF$6:$AF$15292,TRUE,点検表４!$AR$6:$AR$15292,$E15,点検表４!$C$6:$C$15292,BY$6)</f>
        <v>0</v>
      </c>
      <c r="BZ15" s="198">
        <f>SUMIFS(点検表４!$AH$6:$AH$15292,点検表４!$AF$6:$AF$15292,TRUE,点検表４!$AR$6:$AR$15292,$E15,点検表４!$C$6:$C$15292,BZ$6)</f>
        <v>0</v>
      </c>
      <c r="CA15" s="198">
        <f>SUMIFS(点検表４!$AH$6:$AH$15292,点検表４!$AF$6:$AF$15292,TRUE,点検表４!$AR$6:$AR$15292,$E15,点検表４!$C$6:$C$15292,CA$6)</f>
        <v>0</v>
      </c>
      <c r="CB15" s="198">
        <f>SUMIFS(点検表４!$AH$6:$AH$15292,点検表４!$AF$6:$AF$15292,TRUE,点検表４!$AR$6:$AR$15292,$E15,点検表４!$C$6:$C$15292,CB$6)</f>
        <v>0</v>
      </c>
      <c r="CC15" s="198">
        <f>SUMIFS(点検表４!$AH$6:$AH$15292,点検表４!$AF$6:$AF$15292,TRUE,点検表４!$AR$6:$AR$15292,$E15,点検表４!$C$6:$C$15292,CC$6)</f>
        <v>0</v>
      </c>
      <c r="CD15" s="198">
        <f>SUMIFS(点検表４!$AH$6:$AH$15292,点検表４!$AF$6:$AF$15292,TRUE,点検表４!$AR$6:$AR$15292,$E15,点検表４!$C$6:$C$15292,CD$6)</f>
        <v>0</v>
      </c>
      <c r="CE15" s="198">
        <f>SUMIFS(点検表４!$AH$6:$AH$15292,点検表４!$AF$6:$AF$15292,TRUE,点検表４!$AR$6:$AR$15292,$E15,点検表４!$C$6:$C$15292,CE$6)</f>
        <v>0</v>
      </c>
      <c r="CF15" s="198">
        <f>SUMIFS(点検表４!$AH$6:$AH$15292,点検表４!$AF$6:$AF$15292,TRUE,点検表４!$AR$6:$AR$15292,$E15,点検表４!$C$6:$C$15292,CF$6)</f>
        <v>0</v>
      </c>
      <c r="CG15" s="198">
        <f>SUMIFS(点検表４!$AH$6:$AH$15292,点検表４!$AF$6:$AF$15292,TRUE,点検表４!$AR$6:$AR$15292,$E15,点検表４!$C$6:$C$15292,CG$6)</f>
        <v>0</v>
      </c>
      <c r="CH15" s="198">
        <f>SUMIFS(点検表４!$AH$6:$AH$15292,点検表４!$AF$6:$AF$15292,TRUE,点検表４!$AR$6:$AR$15292,$E15,点検表４!$C$6:$C$15292,CH$6)</f>
        <v>0</v>
      </c>
      <c r="CI15" s="198">
        <f>SUMIFS(点検表４!$AH$6:$AH$15292,点検表４!$AF$6:$AF$15292,TRUE,点検表４!$AR$6:$AR$15292,$E15,点検表４!$C$6:$C$15292,CI$6)</f>
        <v>0</v>
      </c>
      <c r="CJ15" s="198">
        <f>SUMIFS(点検表４!$AH$6:$AH$15292,点検表４!$AF$6:$AF$15292,TRUE,点検表４!$AR$6:$AR$15292,$E15,点検表４!$C$6:$C$15292,CJ$6)</f>
        <v>0</v>
      </c>
      <c r="CK15" s="198">
        <f>SUMIFS(点検表４!$AH$6:$AH$15292,点検表４!$AF$6:$AF$15292,TRUE,点検表４!$AR$6:$AR$15292,$E15,点検表４!$C$6:$C$15292,CK$6)</f>
        <v>0</v>
      </c>
      <c r="CL15" s="198">
        <f>SUMIFS(点検表４!$AH$6:$AH$15292,点検表４!$AF$6:$AF$15292,TRUE,点検表４!$AR$6:$AR$15292,$E15,点検表４!$C$6:$C$15292,CL$6)</f>
        <v>0</v>
      </c>
      <c r="CM15" s="198">
        <f>SUMIFS(点検表４!$AH$6:$AH$15292,点検表４!$AF$6:$AF$15292,TRUE,点検表４!$AR$6:$AR$15292,$E15,点検表４!$C$6:$C$15292,CM$6)</f>
        <v>0</v>
      </c>
      <c r="CN15" s="198">
        <f>SUMIFS(点検表４!$AH$6:$AH$15292,点検表４!$AF$6:$AF$15292,TRUE,点検表４!$AR$6:$AR$15292,$E15,点検表４!$C$6:$C$15292,CN$6)</f>
        <v>0</v>
      </c>
      <c r="CO15" s="198">
        <f>SUMIFS(点検表４!$AH$6:$AH$15292,点検表４!$AF$6:$AF$15292,TRUE,点検表４!$AR$6:$AR$15292,$E15,点検表４!$C$6:$C$15292,CO$6)</f>
        <v>0</v>
      </c>
      <c r="CP15" s="198">
        <f>SUMIFS(点検表４!$AH$6:$AH$15292,点検表４!$AF$6:$AF$15292,TRUE,点検表４!$AR$6:$AR$15292,$E15,点検表４!$C$6:$C$15292,CP$6)</f>
        <v>0</v>
      </c>
      <c r="CQ15" s="198">
        <f>SUMIFS(点検表４!$AH$6:$AH$15292,点検表４!$AF$6:$AF$15292,TRUE,点検表４!$AR$6:$AR$15292,$E15,点検表４!$C$6:$C$15292,CQ$6)</f>
        <v>0</v>
      </c>
      <c r="CR15" s="198">
        <f>SUMIFS(点検表４!$AH$6:$AH$15292,点検表４!$AF$6:$AF$15292,TRUE,点検表４!$AR$6:$AR$15292,$E15,点検表４!$C$6:$C$15292,CR$6)</f>
        <v>0</v>
      </c>
      <c r="CS15" s="198">
        <f>SUMIFS(点検表４!$AH$6:$AH$15292,点検表４!$AF$6:$AF$15292,TRUE,点検表４!$AR$6:$AR$15292,$E15,点検表４!$C$6:$C$15292,CS$6)</f>
        <v>0</v>
      </c>
      <c r="CT15" s="198">
        <f>SUMIFS(点検表４!$AH$6:$AH$15292,点検表４!$AF$6:$AF$15292,TRUE,点検表４!$AR$6:$AR$15292,$E15,点検表４!$C$6:$C$15292,CT$6)</f>
        <v>0</v>
      </c>
      <c r="CU15" s="198">
        <f>SUMIFS(点検表４!$AH$6:$AH$15292,点検表４!$AF$6:$AF$15292,TRUE,点検表４!$AR$6:$AR$15292,$E15,点検表４!$C$6:$C$15292,CU$6)</f>
        <v>0</v>
      </c>
      <c r="CV15" s="198">
        <f>SUMIFS(点検表４!$AH$6:$AH$15292,点検表４!$AF$6:$AF$15292,TRUE,点検表４!$AR$6:$AR$15292,$E15,点検表４!$C$6:$C$15292,CV$6)</f>
        <v>0</v>
      </c>
      <c r="CW15" s="198">
        <f>SUMIFS(点検表４!$AH$6:$AH$15292,点検表４!$AF$6:$AF$15292,TRUE,点検表４!$AR$6:$AR$15292,$E15,点検表４!$C$6:$C$15292,CW$6)</f>
        <v>0</v>
      </c>
      <c r="CX15" s="198">
        <f>SUMIFS(点検表４!$AH$6:$AH$15292,点検表４!$AF$6:$AF$15292,TRUE,点検表４!$AR$6:$AR$15292,$E15,点検表４!$C$6:$C$15292,CX$6)</f>
        <v>0</v>
      </c>
      <c r="CY15" s="198">
        <f>SUMIFS(点検表４!$AH$6:$AH$15292,点検表４!$AF$6:$AF$15292,TRUE,点検表４!$AR$6:$AR$15292,$E15,点検表４!$C$6:$C$15292,CY$6)</f>
        <v>0</v>
      </c>
      <c r="CZ15" s="198">
        <f>SUMIFS(点検表４!$AH$6:$AH$15292,点検表４!$AF$6:$AF$15292,TRUE,点検表４!$AR$6:$AR$15292,$E15,点検表４!$C$6:$C$15292,CZ$6)</f>
        <v>0</v>
      </c>
      <c r="DA15" s="198">
        <f>SUMIFS(点検表４!$AH$6:$AH$15292,点検表４!$AF$6:$AF$15292,TRUE,点検表４!$AR$6:$AR$15292,$E15,点検表４!$C$6:$C$15292,DA$6)</f>
        <v>0</v>
      </c>
      <c r="DB15" s="198">
        <f>SUMIFS(点検表４!$AH$6:$AH$15292,点検表４!$AF$6:$AF$15292,TRUE,点検表４!$AR$6:$AR$15292,$E15,点検表４!$C$6:$C$15292,DB$6)</f>
        <v>0</v>
      </c>
      <c r="DC15" s="198">
        <f>SUMIFS(点検表４!$AH$6:$AH$15292,点検表４!$AF$6:$AF$15292,TRUE,点検表４!$AR$6:$AR$15292,$E15,点検表４!$C$6:$C$15292,DC$6)</f>
        <v>0</v>
      </c>
      <c r="DD15" s="198">
        <f>SUMIFS(点検表４!$AH$6:$AH$15292,点検表４!$AF$6:$AF$15292,TRUE,点検表４!$AR$6:$AR$15292,$E15,点検表４!$C$6:$C$15292,DD$6)</f>
        <v>0</v>
      </c>
      <c r="DE15" s="198">
        <f>SUMIFS(点検表４!$AH$6:$AH$15292,点検表４!$AF$6:$AF$15292,TRUE,点検表４!$AR$6:$AR$15292,$E15,点検表４!$C$6:$C$15292,DE$6)</f>
        <v>0</v>
      </c>
      <c r="DF15" s="198">
        <f>SUMIFS(点検表４!$AH$6:$AH$15292,点検表４!$AF$6:$AF$15292,TRUE,点検表４!$AR$6:$AR$15292,$E15,点検表４!$C$6:$C$15292,DF$6)</f>
        <v>0</v>
      </c>
      <c r="DG15" s="198">
        <f>SUMIFS(点検表４!$AH$6:$AH$15292,点検表４!$AF$6:$AF$15292,TRUE,点検表４!$AR$6:$AR$15292,$E15,点検表４!$C$6:$C$15292,DG$6)</f>
        <v>0</v>
      </c>
      <c r="DH15" s="198">
        <f>SUMIFS(点検表４!$AH$6:$AH$15292,点検表４!$AF$6:$AF$15292,TRUE,点検表４!$AR$6:$AR$15292,$E15,点検表４!$C$6:$C$15292,DH$6)</f>
        <v>0</v>
      </c>
      <c r="DI15" s="198">
        <f>SUMIFS(点検表４!$AH$6:$AH$15292,点検表４!$AF$6:$AF$15292,TRUE,点検表４!$AR$6:$AR$15292,$E15,点検表４!$C$6:$C$15292,DI$6)</f>
        <v>0</v>
      </c>
      <c r="DJ15" s="198">
        <f>SUMIFS(点検表４!$AH$6:$AH$15292,点検表４!$AF$6:$AF$15292,TRUE,点検表４!$AR$6:$AR$15292,$E15,点検表４!$C$6:$C$15292,DJ$6)</f>
        <v>0</v>
      </c>
      <c r="DK15" s="198">
        <f>SUMIFS(点検表４!$AH$6:$AH$15292,点検表４!$AF$6:$AF$15292,TRUE,点検表４!$AR$6:$AR$15292,$E15,点検表４!$C$6:$C$15292,DK$6)</f>
        <v>0</v>
      </c>
      <c r="DL15" s="198">
        <f>SUMIFS(点検表４!$AH$6:$AH$15292,点検表４!$AF$6:$AF$15292,TRUE,点検表４!$AR$6:$AR$15292,$E15,点検表４!$C$6:$C$15292,DL$6)</f>
        <v>0</v>
      </c>
      <c r="DM15" s="198">
        <f>SUMIFS(点検表４!$AH$6:$AH$15292,点検表４!$AF$6:$AF$15292,TRUE,点検表４!$AR$6:$AR$15292,$E15,点検表４!$C$6:$C$15292,DM$6)</f>
        <v>0</v>
      </c>
      <c r="DN15" s="198">
        <f>SUMIFS(点検表４!$AH$6:$AH$15292,点検表４!$AF$6:$AF$15292,TRUE,点検表４!$AR$6:$AR$15292,$E15,点検表４!$C$6:$C$15292,DN$6)</f>
        <v>0</v>
      </c>
      <c r="DO15" s="198">
        <f>SUMIFS(点検表４!$AH$6:$AH$15292,点検表４!$AF$6:$AF$15292,TRUE,点検表４!$AR$6:$AR$15292,$E15,点検表４!$C$6:$C$15292,DO$6)</f>
        <v>0</v>
      </c>
      <c r="DP15" s="198">
        <f>SUMIFS(点検表４!$AH$6:$AH$15292,点検表４!$AF$6:$AF$15292,TRUE,点検表４!$AR$6:$AR$15292,$E15,点検表４!$C$6:$C$15292,DP$6)</f>
        <v>0</v>
      </c>
      <c r="DQ15" s="198">
        <f>SUMIFS(点検表４!$AH$6:$AH$15292,点検表４!$AF$6:$AF$15292,TRUE,点検表４!$AR$6:$AR$15292,$E15,点検表４!$C$6:$C$15292,DQ$6)</f>
        <v>0</v>
      </c>
      <c r="DR15" s="198">
        <f>SUMIFS(点検表４!$AH$6:$AH$15292,点検表４!$AF$6:$AF$15292,TRUE,点検表４!$AR$6:$AR$15292,$E15,点検表４!$C$6:$C$15292,DR$6)</f>
        <v>0</v>
      </c>
      <c r="DS15" s="198">
        <f>SUMIFS(点検表４!$AH$6:$AH$15292,点検表４!$AF$6:$AF$15292,TRUE,点検表４!$AR$6:$AR$15292,$E15,点検表４!$C$6:$C$15292,DS$6)</f>
        <v>0</v>
      </c>
      <c r="DT15" s="198">
        <f>SUMIFS(点検表４!$AH$6:$AH$15292,点検表４!$AF$6:$AF$15292,TRUE,点検表４!$AR$6:$AR$15292,$E15,点検表４!$C$6:$C$15292,DT$6)</f>
        <v>0</v>
      </c>
      <c r="DU15" s="198">
        <f>SUMIFS(点検表４!$AH$6:$AH$15292,点検表４!$AF$6:$AF$15292,TRUE,点検表４!$AR$6:$AR$15292,$E15,点検表４!$C$6:$C$15292,DU$6)</f>
        <v>0</v>
      </c>
      <c r="DV15" s="198">
        <f>SUMIFS(点検表４!$AH$6:$AH$15292,点検表４!$AF$6:$AF$15292,TRUE,点検表４!$AR$6:$AR$15292,$E15,点検表４!$C$6:$C$15292,DV$6)</f>
        <v>0</v>
      </c>
      <c r="DW15" s="198">
        <f>SUMIFS(点検表４!$AH$6:$AH$15292,点検表４!$AF$6:$AF$15292,TRUE,点検表４!$AR$6:$AR$15292,$E15,点検表４!$C$6:$C$15292,DW$6)</f>
        <v>0</v>
      </c>
      <c r="DX15" s="198">
        <f>SUMIFS(点検表４!$AH$6:$AH$15292,点検表４!$AF$6:$AF$15292,TRUE,点検表４!$AR$6:$AR$15292,$E15,点検表４!$C$6:$C$15292,DX$6)</f>
        <v>0</v>
      </c>
      <c r="DY15" s="198">
        <f>SUMIFS(点検表４!$AH$6:$AH$15292,点検表４!$AF$6:$AF$15292,TRUE,点検表４!$AR$6:$AR$15292,$E15,点検表４!$C$6:$C$15292,DY$6)</f>
        <v>0</v>
      </c>
      <c r="DZ15" s="198">
        <f>SUMIFS(点検表４!$AH$6:$AH$15292,点検表４!$AF$6:$AF$15292,TRUE,点検表４!$AR$6:$AR$15292,$E15,点検表４!$C$6:$C$15292,DZ$6)</f>
        <v>0</v>
      </c>
      <c r="EA15" s="198">
        <f>SUMIFS(点検表４!$AH$6:$AH$15292,点検表４!$AF$6:$AF$15292,TRUE,点検表４!$AR$6:$AR$15292,$E15,点検表４!$C$6:$C$15292,EA$6)</f>
        <v>0</v>
      </c>
      <c r="EB15" s="198">
        <f>SUMIFS(点検表４!$AH$6:$AH$15292,点検表４!$AF$6:$AF$15292,TRUE,点検表４!$AR$6:$AR$15292,$E15,点検表４!$C$6:$C$15292,EB$6)</f>
        <v>0</v>
      </c>
      <c r="EC15" s="198">
        <f>SUMIFS(点検表４!$AH$6:$AH$15292,点検表４!$AF$6:$AF$15292,TRUE,点検表４!$AR$6:$AR$15292,$E15,点検表４!$C$6:$C$15292,EC$6)</f>
        <v>0</v>
      </c>
      <c r="ED15" s="198">
        <f>SUMIFS(点検表４!$AH$6:$AH$15292,点検表４!$AF$6:$AF$15292,TRUE,点検表４!$AR$6:$AR$15292,$E15,点検表４!$C$6:$C$15292,ED$6)</f>
        <v>0</v>
      </c>
      <c r="EE15" s="198">
        <f>SUMIFS(点検表４!$AH$6:$AH$15292,点検表４!$AF$6:$AF$15292,TRUE,点検表４!$AR$6:$AR$15292,$E15,点検表４!$C$6:$C$15292,EE$6)</f>
        <v>0</v>
      </c>
      <c r="EF15" s="198">
        <f>SUMIFS(点検表４!$AH$6:$AH$15292,点検表４!$AF$6:$AF$15292,TRUE,点検表４!$AR$6:$AR$15292,$E15,点検表４!$C$6:$C$15292,EF$6)</f>
        <v>0</v>
      </c>
      <c r="EG15" s="198">
        <f>SUMIFS(点検表４!$AH$6:$AH$15292,点検表４!$AF$6:$AF$15292,TRUE,点検表４!$AR$6:$AR$15292,$E15,点検表４!$C$6:$C$15292,EG$6)</f>
        <v>0</v>
      </c>
      <c r="EH15" s="198">
        <f>SUMIFS(点検表４!$AH$6:$AH$15292,点検表４!$AF$6:$AF$15292,TRUE,点検表４!$AR$6:$AR$15292,$E15,点検表４!$C$6:$C$15292,EH$6)</f>
        <v>0</v>
      </c>
      <c r="EI15" s="198">
        <f>SUMIFS(点検表４!$AH$6:$AH$15292,点検表４!$AF$6:$AF$15292,TRUE,点検表４!$AR$6:$AR$15292,$E15,点検表４!$C$6:$C$15292,EI$6)</f>
        <v>0</v>
      </c>
      <c r="EJ15" s="198">
        <f>SUMIFS(点検表４!$AH$6:$AH$15292,点検表４!$AF$6:$AF$15292,TRUE,点検表４!$AR$6:$AR$15292,$E15,点検表４!$C$6:$C$15292,EJ$6)</f>
        <v>0</v>
      </c>
      <c r="EK15" s="198">
        <f>SUMIFS(点検表４!$AH$6:$AH$15292,点検表４!$AF$6:$AF$15292,TRUE,点検表４!$AR$6:$AR$15292,$E15,点検表４!$C$6:$C$15292,EK$6)</f>
        <v>0</v>
      </c>
      <c r="EL15" s="198">
        <f>SUMIFS(点検表４!$AH$6:$AH$15292,点検表４!$AF$6:$AF$15292,TRUE,点検表４!$AR$6:$AR$15292,$E15,点検表４!$C$6:$C$15292,EL$6)</f>
        <v>0</v>
      </c>
      <c r="EM15" s="198">
        <f>SUMIFS(点検表４!$AH$6:$AH$15292,点検表４!$AF$6:$AF$15292,TRUE,点検表４!$AR$6:$AR$15292,$E15,点検表４!$C$6:$C$15292,EM$6)</f>
        <v>0</v>
      </c>
      <c r="EN15" s="198">
        <f>SUMIFS(点検表４!$AH$6:$AH$15292,点検表４!$AF$6:$AF$15292,TRUE,点検表４!$AR$6:$AR$15292,$E15,点検表４!$C$6:$C$15292,EN$6)</f>
        <v>0</v>
      </c>
      <c r="EO15" s="198">
        <f>SUMIFS(点検表４!$AH$6:$AH$15292,点検表４!$AF$6:$AF$15292,TRUE,点検表４!$AR$6:$AR$15292,$E15,点検表４!$C$6:$C$15292,EO$6)</f>
        <v>0</v>
      </c>
      <c r="EP15" s="198">
        <f>SUMIFS(点検表４!$AH$6:$AH$15292,点検表４!$AF$6:$AF$15292,TRUE,点検表４!$AR$6:$AR$15292,$E15,点検表４!$C$6:$C$15292,EP$6)</f>
        <v>0</v>
      </c>
      <c r="EQ15" s="198">
        <f>SUMIFS(点検表４!$AH$6:$AH$15292,点検表４!$AF$6:$AF$15292,TRUE,点検表４!$AR$6:$AR$15292,$E15,点検表４!$C$6:$C$15292,EQ$6)</f>
        <v>0</v>
      </c>
      <c r="ER15" s="198">
        <f>SUMIFS(点検表４!$AH$6:$AH$15292,点検表４!$AF$6:$AF$15292,TRUE,点検表４!$AR$6:$AR$15292,$E15,点検表４!$C$6:$C$15292,ER$6)</f>
        <v>0</v>
      </c>
      <c r="ES15" s="198">
        <f>SUMIFS(点検表４!$AH$6:$AH$15292,点検表４!$AF$6:$AF$15292,TRUE,点検表４!$AR$6:$AR$15292,$E15,点検表４!$C$6:$C$15292,ES$6)</f>
        <v>0</v>
      </c>
      <c r="ET15" s="198">
        <f>SUMIFS(点検表４!$AH$6:$AH$15292,点検表４!$AF$6:$AF$15292,TRUE,点検表４!$AR$6:$AR$15292,$E15,点検表４!$C$6:$C$15292,ET$6)</f>
        <v>0</v>
      </c>
      <c r="EU15" s="198">
        <f>SUMIFS(点検表４!$AH$6:$AH$15292,点検表４!$AF$6:$AF$15292,TRUE,点検表４!$AR$6:$AR$15292,$E15,点検表４!$C$6:$C$15292,EU$6)</f>
        <v>0</v>
      </c>
      <c r="EV15" s="198">
        <f>SUMIFS(点検表４!$AH$6:$AH$15292,点検表４!$AF$6:$AF$15292,TRUE,点検表４!$AR$6:$AR$15292,$E15,点検表４!$C$6:$C$15292,EV$6)</f>
        <v>0</v>
      </c>
      <c r="EW15" s="198">
        <f>SUMIFS(点検表４!$AH$6:$AH$15292,点検表４!$AF$6:$AF$15292,TRUE,点検表４!$AR$6:$AR$15292,$E15,点検表４!$C$6:$C$15292,EW$6)</f>
        <v>0</v>
      </c>
      <c r="EX15" s="198">
        <f>SUMIFS(点検表４!$AH$6:$AH$15292,点検表４!$AF$6:$AF$15292,TRUE,点検表４!$AR$6:$AR$15292,$E15,点検表４!$C$6:$C$15292,EX$6)</f>
        <v>0</v>
      </c>
      <c r="EY15" s="198">
        <f>SUMIFS(点検表４!$AH$6:$AH$15292,点検表４!$AF$6:$AF$15292,TRUE,点検表４!$AR$6:$AR$15292,$E15,点検表４!$C$6:$C$15292,EY$6)</f>
        <v>0</v>
      </c>
      <c r="EZ15" s="198">
        <f>SUMIFS(点検表４!$AH$6:$AH$15292,点検表４!$AF$6:$AF$15292,TRUE,点検表４!$AR$6:$AR$15292,$E15,点検表４!$C$6:$C$15292,EZ$6)</f>
        <v>0</v>
      </c>
      <c r="FA15" s="198">
        <f>SUMIFS(点検表４!$AH$6:$AH$15292,点検表４!$AF$6:$AF$15292,TRUE,点検表４!$AR$6:$AR$15292,$E15,点検表４!$C$6:$C$15292,FA$6)</f>
        <v>0</v>
      </c>
      <c r="FB15" s="198">
        <f>SUMIFS(点検表４!$AH$6:$AH$15292,点検表４!$AF$6:$AF$15292,TRUE,点検表４!$AR$6:$AR$15292,$E15,点検表４!$C$6:$C$15292,FB$6)</f>
        <v>0</v>
      </c>
      <c r="FC15" s="198">
        <f>SUMIFS(点検表４!$AH$6:$AH$15292,点検表４!$AF$6:$AF$15292,TRUE,点検表４!$AR$6:$AR$15292,$E15,点検表４!$C$6:$C$15292,FC$6)</f>
        <v>0</v>
      </c>
      <c r="FD15" s="198">
        <f>SUMIFS(点検表４!$AH$6:$AH$15292,点検表４!$AF$6:$AF$15292,TRUE,点検表４!$AR$6:$AR$15292,$E15,点検表４!$C$6:$C$15292,FD$6)</f>
        <v>0</v>
      </c>
      <c r="FE15" s="198">
        <f>SUMIFS(点検表４!$AH$6:$AH$15292,点検表４!$AF$6:$AF$15292,TRUE,点検表４!$AR$6:$AR$15292,$E15,点検表４!$C$6:$C$15292,FE$6)</f>
        <v>0</v>
      </c>
      <c r="FF15" s="198">
        <f>SUMIFS(点検表４!$AH$6:$AH$15292,点検表４!$AF$6:$AF$15292,TRUE,点検表４!$AR$6:$AR$15292,$E15,点検表４!$C$6:$C$15292,FF$6)</f>
        <v>0</v>
      </c>
      <c r="FG15" s="198">
        <f>SUMIFS(点検表４!$AH$6:$AH$15292,点検表４!$AF$6:$AF$15292,TRUE,点検表４!$AR$6:$AR$15292,$E15,点検表４!$C$6:$C$15292,FG$6)</f>
        <v>0</v>
      </c>
      <c r="FH15" s="198">
        <f>SUMIFS(点検表４!$AH$6:$AH$15292,点検表４!$AF$6:$AF$15292,TRUE,点検表４!$AR$6:$AR$15292,$E15,点検表４!$C$6:$C$15292,FH$6)</f>
        <v>0</v>
      </c>
      <c r="FI15" s="198">
        <f>SUMIFS(点検表４!$AH$6:$AH$15292,点検表４!$AF$6:$AF$15292,TRUE,点検表４!$AR$6:$AR$15292,$E15,点検表４!$C$6:$C$15292,FI$6)</f>
        <v>0</v>
      </c>
      <c r="FJ15" s="198">
        <f>SUMIFS(点検表４!$AH$6:$AH$15292,点検表４!$AF$6:$AF$15292,TRUE,点検表４!$AR$6:$AR$15292,$E15,点検表４!$C$6:$C$15292,FJ$6)</f>
        <v>0</v>
      </c>
      <c r="FK15" s="198">
        <f>SUMIFS(点検表４!$AH$6:$AH$15292,点検表４!$AF$6:$AF$15292,TRUE,点検表４!$AR$6:$AR$15292,$E15,点検表４!$C$6:$C$15292,FK$6)</f>
        <v>0</v>
      </c>
      <c r="FL15" s="198">
        <f>SUMIFS(点検表４!$AH$6:$AH$15292,点検表４!$AF$6:$AF$15292,TRUE,点検表４!$AR$6:$AR$15292,$E15,点検表４!$C$6:$C$15292,FL$6)</f>
        <v>0</v>
      </c>
      <c r="FM15" s="198">
        <f>SUMIFS(点検表４!$AH$6:$AH$15292,点検表４!$AF$6:$AF$15292,TRUE,点検表４!$AR$6:$AR$15292,$E15,点検表４!$C$6:$C$15292,FM$6)</f>
        <v>0</v>
      </c>
      <c r="FN15" s="198">
        <f>SUMIFS(点検表４!$AH$6:$AH$15292,点検表４!$AF$6:$AF$15292,TRUE,点検表４!$AR$6:$AR$15292,$E15,点検表４!$C$6:$C$15292,FN$6)</f>
        <v>0</v>
      </c>
      <c r="FO15" s="198">
        <f>SUMIFS(点検表４!$AH$6:$AH$15292,点検表４!$AF$6:$AF$15292,TRUE,点検表４!$AR$6:$AR$15292,$E15,点検表４!$C$6:$C$15292,FO$6)</f>
        <v>0</v>
      </c>
      <c r="FP15" s="198">
        <f>SUMIFS(点検表４!$AH$6:$AH$15292,点検表４!$AF$6:$AF$15292,TRUE,点検表４!$AR$6:$AR$15292,$E15,点検表４!$C$6:$C$15292,FP$6)</f>
        <v>0</v>
      </c>
      <c r="FQ15" s="198">
        <f>SUMIFS(点検表４!$AH$6:$AH$15292,点検表４!$AF$6:$AF$15292,TRUE,点検表４!$AR$6:$AR$15292,$E15,点検表４!$C$6:$C$15292,FQ$6)</f>
        <v>0</v>
      </c>
      <c r="FR15" s="198">
        <f>SUMIFS(点検表４!$AH$6:$AH$15292,点検表４!$AF$6:$AF$15292,TRUE,点検表４!$AR$6:$AR$15292,$E15,点検表４!$C$6:$C$15292,FR$6)</f>
        <v>0</v>
      </c>
      <c r="FS15" s="198">
        <f>SUMIFS(点検表４!$AH$6:$AH$15292,点検表４!$AF$6:$AF$15292,TRUE,点検表４!$AR$6:$AR$15292,$E15,点検表４!$C$6:$C$15292,FS$6)</f>
        <v>0</v>
      </c>
      <c r="FT15" s="198">
        <f>SUMIFS(点検表４!$AH$6:$AH$15292,点検表４!$AF$6:$AF$15292,TRUE,点検表４!$AR$6:$AR$15292,$E15,点検表４!$C$6:$C$15292,FT$6)</f>
        <v>0</v>
      </c>
      <c r="FU15" s="198">
        <f>SUMIFS(点検表４!$AH$6:$AH$15292,点検表４!$AF$6:$AF$15292,TRUE,点検表４!$AR$6:$AR$15292,$E15,点検表４!$C$6:$C$15292,FU$6)</f>
        <v>0</v>
      </c>
      <c r="FV15" s="198">
        <f>SUMIFS(点検表４!$AH$6:$AH$15292,点検表４!$AF$6:$AF$15292,TRUE,点検表４!$AR$6:$AR$15292,$E15,点検表４!$C$6:$C$15292,FV$6)</f>
        <v>0</v>
      </c>
      <c r="FW15" s="198">
        <f>SUMIFS(点検表４!$AH$6:$AH$15292,点検表４!$AF$6:$AF$15292,TRUE,点検表４!$AR$6:$AR$15292,$E15,点検表４!$C$6:$C$15292,FW$6)</f>
        <v>0</v>
      </c>
      <c r="FX15" s="198">
        <f>SUMIFS(点検表４!$AH$6:$AH$15292,点検表４!$AF$6:$AF$15292,TRUE,点検表４!$AR$6:$AR$15292,$E15,点検表４!$C$6:$C$15292,FX$6)</f>
        <v>0</v>
      </c>
      <c r="FY15" s="198">
        <f>SUMIFS(点検表４!$AH$6:$AH$15292,点検表４!$AF$6:$AF$15292,TRUE,点検表４!$AR$6:$AR$15292,$E15,点検表４!$C$6:$C$15292,FY$6)</f>
        <v>0</v>
      </c>
      <c r="FZ15" s="198">
        <f>SUMIFS(点検表４!$AH$6:$AH$15292,点検表４!$AF$6:$AF$15292,TRUE,点検表４!$AR$6:$AR$15292,$E15,点検表４!$C$6:$C$15292,FZ$6)</f>
        <v>0</v>
      </c>
      <c r="GA15" s="198">
        <f>SUMIFS(点検表４!$AH$6:$AH$15292,点検表４!$AF$6:$AF$15292,TRUE,点検表４!$AR$6:$AR$15292,$E15,点検表４!$C$6:$C$15292,GA$6)</f>
        <v>0</v>
      </c>
      <c r="GB15" s="198">
        <f>SUMIFS(点検表４!$AH$6:$AH$15292,点検表４!$AF$6:$AF$15292,TRUE,点検表４!$AR$6:$AR$15292,$E15,点検表４!$C$6:$C$15292,GB$6)</f>
        <v>0</v>
      </c>
      <c r="GC15" s="198">
        <f>SUMIFS(点検表４!$AH$6:$AH$15292,点検表４!$AF$6:$AF$15292,TRUE,点検表４!$AR$6:$AR$15292,$E15,点検表４!$C$6:$C$15292,GC$6)</f>
        <v>0</v>
      </c>
      <c r="GD15" s="198">
        <f>SUMIFS(点検表４!$AH$6:$AH$15292,点検表４!$AF$6:$AF$15292,TRUE,点検表４!$AR$6:$AR$15292,$E15,点検表４!$C$6:$C$15292,GD$6)</f>
        <v>0</v>
      </c>
      <c r="GE15" s="198">
        <f>SUMIFS(点検表４!$AH$6:$AH$15292,点検表４!$AF$6:$AF$15292,TRUE,点検表４!$AR$6:$AR$15292,$E15,点検表４!$C$6:$C$15292,GE$6)</f>
        <v>0</v>
      </c>
      <c r="GF15" s="198">
        <f>SUMIFS(点検表４!$AH$6:$AH$15292,点検表４!$AF$6:$AF$15292,TRUE,点検表４!$AR$6:$AR$15292,$E15,点検表４!$C$6:$C$15292,GF$6)</f>
        <v>0</v>
      </c>
      <c r="GG15" s="198">
        <f>SUMIFS(点検表４!$AH$6:$AH$15292,点検表４!$AF$6:$AF$15292,TRUE,点検表４!$AR$6:$AR$15292,$E15,点検表４!$C$6:$C$15292,GG$6)</f>
        <v>0</v>
      </c>
      <c r="GH15" s="198">
        <f>SUMIFS(点検表４!$AH$6:$AH$15292,点検表４!$AF$6:$AF$15292,TRUE,点検表４!$AR$6:$AR$15292,$E15,点検表４!$C$6:$C$15292,GH$6)</f>
        <v>0</v>
      </c>
      <c r="GI15" s="198">
        <f>SUMIFS(点検表４!$AH$6:$AH$15292,点検表４!$AF$6:$AF$15292,TRUE,点検表４!$AR$6:$AR$15292,$E15,点検表４!$C$6:$C$15292,GI$6)</f>
        <v>0</v>
      </c>
      <c r="GJ15" s="198">
        <f>SUMIFS(点検表４!$AH$6:$AH$15292,点検表４!$AF$6:$AF$15292,TRUE,点検表４!$AR$6:$AR$15292,$E15,点検表４!$C$6:$C$15292,GJ$6)</f>
        <v>0</v>
      </c>
      <c r="GK15" s="198">
        <f>SUMIFS(点検表４!$AH$6:$AH$15292,点検表４!$AF$6:$AF$15292,TRUE,点検表４!$AR$6:$AR$15292,$E15,点検表４!$C$6:$C$15292,GK$6)</f>
        <v>0</v>
      </c>
      <c r="GL15" s="198">
        <f>SUMIFS(点検表４!$AH$6:$AH$15292,点検表４!$AF$6:$AF$15292,TRUE,点検表４!$AR$6:$AR$15292,$E15,点検表４!$C$6:$C$15292,GL$6)</f>
        <v>0</v>
      </c>
      <c r="GM15" s="198">
        <f>SUMIFS(点検表４!$AH$6:$AH$15292,点検表４!$AF$6:$AF$15292,TRUE,点検表４!$AR$6:$AR$15292,$E15,点検表４!$C$6:$C$15292,GM$6)</f>
        <v>0</v>
      </c>
      <c r="GN15" s="198">
        <f>SUMIFS(点検表４!$AH$6:$AH$15292,点検表４!$AF$6:$AF$15292,TRUE,点検表４!$AR$6:$AR$15292,$E15,点検表４!$C$6:$C$15292,GN$6)</f>
        <v>0</v>
      </c>
      <c r="GO15" s="198">
        <f>SUMIFS(点検表４!$AH$6:$AH$15292,点検表４!$AF$6:$AF$15292,TRUE,点検表４!$AR$6:$AR$15292,$E15,点検表４!$C$6:$C$15292,GO$6)</f>
        <v>0</v>
      </c>
      <c r="GP15" s="198">
        <f>SUMIFS(点検表４!$AH$6:$AH$15292,点検表４!$AF$6:$AF$15292,TRUE,点検表４!$AR$6:$AR$15292,$E15,点検表４!$C$6:$C$15292,GP$6)</f>
        <v>0</v>
      </c>
      <c r="GQ15" s="198">
        <f>SUMIFS(点検表４!$AH$6:$AH$15292,点検表４!$AF$6:$AF$15292,TRUE,点検表４!$AR$6:$AR$15292,$E15,点検表４!$C$6:$C$15292,GQ$6)</f>
        <v>0</v>
      </c>
      <c r="GR15" s="198">
        <f>SUMIFS(点検表４!$AH$6:$AH$15292,点検表４!$AF$6:$AF$15292,TRUE,点検表４!$AR$6:$AR$15292,$E15,点検表４!$C$6:$C$15292,GR$6)</f>
        <v>0</v>
      </c>
      <c r="GS15" s="198">
        <f>SUMIFS(点検表４!$AH$6:$AH$15292,点検表４!$AF$6:$AF$15292,TRUE,点検表４!$AR$6:$AR$15292,$E15,点検表４!$C$6:$C$15292,GS$6)</f>
        <v>0</v>
      </c>
      <c r="GT15" s="198">
        <f>SUMIFS(点検表４!$AH$6:$AH$15292,点検表４!$AF$6:$AF$15292,TRUE,点検表４!$AR$6:$AR$15292,$E15,点検表４!$C$6:$C$15292,GT$6)</f>
        <v>0</v>
      </c>
      <c r="GU15" s="198">
        <f>SUMIFS(点検表４!$AH$6:$AH$15292,点検表４!$AF$6:$AF$15292,TRUE,点検表４!$AR$6:$AR$15292,$E15,点検表４!$C$6:$C$15292,GU$6)</f>
        <v>0</v>
      </c>
      <c r="GV15" s="198">
        <f>SUMIFS(点検表４!$AH$6:$AH$15292,点検表４!$AF$6:$AF$15292,TRUE,点検表４!$AR$6:$AR$15292,$E15,点検表４!$C$6:$C$15292,GV$6)</f>
        <v>0</v>
      </c>
      <c r="GW15" s="198">
        <f>SUMIFS(点検表４!$AH$6:$AH$15292,点検表４!$AF$6:$AF$15292,TRUE,点検表４!$AR$6:$AR$15292,$E15,点検表４!$C$6:$C$15292,GW$6)</f>
        <v>0</v>
      </c>
      <c r="GX15" s="198">
        <f>SUMIFS(点検表４!$AH$6:$AH$15292,点検表４!$AF$6:$AF$15292,TRUE,点検表４!$AR$6:$AR$15292,$E15,点検表４!$C$6:$C$15292,GX$6)</f>
        <v>0</v>
      </c>
      <c r="GY15" s="198">
        <f>SUMIFS(点検表４!$AH$6:$AH$15292,点検表４!$AF$6:$AF$15292,TRUE,点検表４!$AR$6:$AR$15292,$E15,点検表４!$C$6:$C$15292,GY$6)</f>
        <v>0</v>
      </c>
      <c r="GZ15" s="198">
        <f>SUMIFS(点検表４!$AH$6:$AH$15292,点検表４!$AF$6:$AF$15292,TRUE,点検表４!$AR$6:$AR$15292,$E15,点検表４!$C$6:$C$15292,GZ$6)</f>
        <v>0</v>
      </c>
      <c r="HA15" s="198">
        <f>SUMIFS(点検表４!$AH$6:$AH$15292,点検表４!$AF$6:$AF$15292,TRUE,点検表４!$AR$6:$AR$15292,$E15,点検表４!$C$6:$C$15292,HA$6)</f>
        <v>0</v>
      </c>
      <c r="HB15" s="198">
        <f>SUMIFS(点検表４!$AH$6:$AH$15292,点検表４!$AF$6:$AF$15292,TRUE,点検表４!$AR$6:$AR$15292,$E15,点検表４!$C$6:$C$15292,HB$6)</f>
        <v>0</v>
      </c>
      <c r="HC15" s="198">
        <f>SUMIFS(点検表４!$AH$6:$AH$15292,点検表４!$AF$6:$AF$15292,TRUE,点検表４!$AR$6:$AR$15292,$E15,点検表４!$C$6:$C$15292,HC$6)</f>
        <v>0</v>
      </c>
      <c r="HD15" s="198">
        <f>SUMIFS(点検表４!$AH$6:$AH$15292,点検表４!$AF$6:$AF$15292,TRUE,点検表４!$AR$6:$AR$15292,$E15,点検表４!$C$6:$C$15292,HD$6)</f>
        <v>0</v>
      </c>
      <c r="HE15" s="198">
        <f>SUMIFS(点検表４!$AH$6:$AH$15292,点検表４!$AF$6:$AF$15292,TRUE,点検表４!$AR$6:$AR$15292,$E15,点検表４!$C$6:$C$15292,HE$6)</f>
        <v>0</v>
      </c>
      <c r="HF15" s="198">
        <f>SUMIFS(点検表４!$AH$6:$AH$15292,点検表４!$AF$6:$AF$15292,TRUE,点検表４!$AR$6:$AR$15292,$E15,点検表４!$C$6:$C$15292,HF$6)</f>
        <v>0</v>
      </c>
      <c r="HG15" s="198">
        <f>SUMIFS(点検表４!$AH$6:$AH$15292,点検表４!$AF$6:$AF$15292,TRUE,点検表４!$AR$6:$AR$15292,$E15,点検表４!$C$6:$C$15292,HG$6)</f>
        <v>0</v>
      </c>
      <c r="HH15" s="198">
        <f>SUMIFS(点検表４!$AH$6:$AH$15292,点検表４!$AF$6:$AF$15292,TRUE,点検表４!$AR$6:$AR$15292,$E15,点検表４!$C$6:$C$15292,HH$6)</f>
        <v>0</v>
      </c>
      <c r="HI15" s="198">
        <f>SUMIFS(点検表４!$AH$6:$AH$15292,点検表４!$AF$6:$AF$15292,TRUE,点検表４!$AR$6:$AR$15292,$E15,点検表４!$C$6:$C$15292,HI$6)</f>
        <v>0</v>
      </c>
      <c r="HJ15" s="198">
        <f>SUMIFS(点検表４!$AH$6:$AH$15292,点検表４!$AF$6:$AF$15292,TRUE,点検表４!$AR$6:$AR$15292,$E15,点検表４!$C$6:$C$15292,HJ$6)</f>
        <v>0</v>
      </c>
      <c r="HK15" s="198">
        <f>SUMIFS(点検表４!$AH$6:$AH$15292,点検表４!$AF$6:$AF$15292,TRUE,点検表４!$AR$6:$AR$15292,$E15,点検表４!$C$6:$C$15292,HK$6)</f>
        <v>0</v>
      </c>
      <c r="HL15" s="198">
        <f>SUMIFS(点検表４!$AH$6:$AH$15292,点検表４!$AF$6:$AF$15292,TRUE,点検表４!$AR$6:$AR$15292,$E15,点検表４!$C$6:$C$15292,HL$6)</f>
        <v>0</v>
      </c>
      <c r="HM15" s="198">
        <f>SUMIFS(点検表４!$AH$6:$AH$15292,点検表４!$AF$6:$AF$15292,TRUE,点検表４!$AR$6:$AR$15292,$E15,点検表４!$C$6:$C$15292,HM$6)</f>
        <v>0</v>
      </c>
      <c r="HN15" s="198">
        <f>SUMIFS(点検表４!$AH$6:$AH$15292,点検表４!$AF$6:$AF$15292,TRUE,点検表４!$AR$6:$AR$15292,$E15,点検表４!$C$6:$C$15292,HN$6)</f>
        <v>0</v>
      </c>
      <c r="HO15" s="198">
        <f>SUMIFS(点検表４!$AH$6:$AH$15292,点検表４!$AF$6:$AF$15292,TRUE,点検表４!$AR$6:$AR$15292,$E15,点検表４!$C$6:$C$15292,HO$6)</f>
        <v>0</v>
      </c>
      <c r="HP15" s="198">
        <f>SUMIFS(点検表４!$AH$6:$AH$15292,点検表４!$AF$6:$AF$15292,TRUE,点検表４!$AR$6:$AR$15292,$E15,点検表４!$C$6:$C$15292,HP$6)</f>
        <v>0</v>
      </c>
      <c r="HQ15" s="198">
        <f>SUMIFS(点検表４!$AH$6:$AH$15292,点検表４!$AF$6:$AF$15292,TRUE,点検表４!$AR$6:$AR$15292,$E15,点検表４!$C$6:$C$15292,HQ$6)</f>
        <v>0</v>
      </c>
      <c r="HR15" s="198">
        <f>SUMIFS(点検表４!$AH$6:$AH$15292,点検表４!$AF$6:$AF$15292,TRUE,点検表４!$AR$6:$AR$15292,$E15,点検表４!$C$6:$C$15292,HR$6)</f>
        <v>0</v>
      </c>
      <c r="HS15" s="198">
        <f>SUMIFS(点検表４!$AH$6:$AH$15292,点検表４!$AF$6:$AF$15292,TRUE,点検表４!$AR$6:$AR$15292,$E15,点検表４!$C$6:$C$15292,HS$6)</f>
        <v>0</v>
      </c>
      <c r="HT15" s="198">
        <f>SUMIFS(点検表４!$AH$6:$AH$15292,点検表４!$AF$6:$AF$15292,TRUE,点検表４!$AR$6:$AR$15292,$E15,点検表４!$C$6:$C$15292,HT$6)</f>
        <v>0</v>
      </c>
      <c r="HU15" s="198">
        <f>SUMIFS(点検表４!$AH$6:$AH$15292,点検表４!$AF$6:$AF$15292,TRUE,点検表４!$AR$6:$AR$15292,$E15,点検表４!$C$6:$C$15292,HU$6)</f>
        <v>0</v>
      </c>
      <c r="HV15" s="198">
        <f>SUMIFS(点検表４!$AH$6:$AH$15292,点検表４!$AF$6:$AF$15292,TRUE,点検表４!$AR$6:$AR$15292,$E15,点検表４!$C$6:$C$15292,HV$6)</f>
        <v>0</v>
      </c>
      <c r="HW15" s="198">
        <f>SUMIFS(点検表４!$AH$6:$AH$15292,点検表４!$AF$6:$AF$15292,TRUE,点検表４!$AR$6:$AR$15292,$E15,点検表４!$C$6:$C$15292,HW$6)</f>
        <v>0</v>
      </c>
      <c r="HX15" s="198">
        <f>SUMIFS(点検表４!$AH$6:$AH$15292,点検表４!$AF$6:$AF$15292,TRUE,点検表４!$AR$6:$AR$15292,$E15,点検表４!$C$6:$C$15292,HX$6)</f>
        <v>0</v>
      </c>
      <c r="HY15" s="198">
        <f>SUMIFS(点検表４!$AH$6:$AH$15292,点検表４!$AF$6:$AF$15292,TRUE,点検表４!$AR$6:$AR$15292,$E15,点検表４!$C$6:$C$15292,HY$6)</f>
        <v>0</v>
      </c>
      <c r="HZ15" s="198">
        <f>SUMIFS(点検表４!$AH$6:$AH$15292,点検表４!$AF$6:$AF$15292,TRUE,点検表４!$AR$6:$AR$15292,$E15,点検表４!$C$6:$C$15292,HZ$6)</f>
        <v>0</v>
      </c>
      <c r="IA15" s="198">
        <f>SUMIFS(点検表４!$AH$6:$AH$15292,点検表４!$AF$6:$AF$15292,TRUE,点検表４!$AR$6:$AR$15292,$E15,点検表４!$C$6:$C$15292,IA$6)</f>
        <v>0</v>
      </c>
      <c r="IB15" s="198">
        <f>SUMIFS(点検表４!$AH$6:$AH$15292,点検表４!$AF$6:$AF$15292,TRUE,点検表４!$AR$6:$AR$15292,$E15,点検表４!$C$6:$C$15292,IB$6)</f>
        <v>0</v>
      </c>
      <c r="IC15" s="198">
        <f>SUMIFS(点検表４!$AH$6:$AH$15292,点検表４!$AF$6:$AF$15292,TRUE,点検表４!$AR$6:$AR$15292,$E15,点検表４!$C$6:$C$15292,IC$6)</f>
        <v>0</v>
      </c>
      <c r="ID15" s="198">
        <f>SUMIFS(点検表４!$AH$6:$AH$15292,点検表４!$AF$6:$AF$15292,TRUE,点検表４!$AR$6:$AR$15292,$E15,点検表４!$C$6:$C$15292,ID$6)</f>
        <v>0</v>
      </c>
      <c r="IE15" s="198">
        <f>SUMIFS(点検表４!$AH$6:$AH$15292,点検表４!$AF$6:$AF$15292,TRUE,点検表４!$AR$6:$AR$15292,$E15,点検表４!$C$6:$C$15292,IE$6)</f>
        <v>0</v>
      </c>
      <c r="IF15" s="198">
        <f>SUMIFS(点検表４!$AH$6:$AH$15292,点検表４!$AF$6:$AF$15292,TRUE,点検表４!$AR$6:$AR$15292,$E15,点検表４!$C$6:$C$15292,IF$6)</f>
        <v>0</v>
      </c>
      <c r="IG15" s="198">
        <f>SUMIFS(点検表４!$AH$6:$AH$15292,点検表４!$AF$6:$AF$15292,TRUE,点検表４!$AR$6:$AR$15292,$E15,点検表４!$C$6:$C$15292,IG$6)</f>
        <v>0</v>
      </c>
      <c r="IH15" s="198">
        <f>SUMIFS(点検表４!$AH$6:$AH$15292,点検表４!$AF$6:$AF$15292,TRUE,点検表４!$AR$6:$AR$15292,$E15,点検表４!$C$6:$C$15292,IH$6)</f>
        <v>0</v>
      </c>
      <c r="II15" s="198">
        <f>SUMIFS(点検表４!$AH$6:$AH$15292,点検表４!$AF$6:$AF$15292,TRUE,点検表４!$AR$6:$AR$15292,$E15,点検表４!$C$6:$C$15292,II$6)</f>
        <v>0</v>
      </c>
      <c r="IJ15" s="198">
        <f>SUMIFS(点検表４!$AH$6:$AH$15292,点検表４!$AF$6:$AF$15292,TRUE,点検表４!$AR$6:$AR$15292,$E15,点検表４!$C$6:$C$15292,IJ$6)</f>
        <v>0</v>
      </c>
      <c r="IK15" s="198">
        <f>SUMIFS(点検表４!$AH$6:$AH$15292,点検表４!$AF$6:$AF$15292,TRUE,点検表４!$AR$6:$AR$15292,$E15,点検表４!$C$6:$C$15292,IK$6)</f>
        <v>0</v>
      </c>
      <c r="IL15" s="198">
        <f>SUMIFS(点検表４!$AH$6:$AH$15292,点検表４!$AF$6:$AF$15292,TRUE,点検表４!$AR$6:$AR$15292,$E15,点検表４!$C$6:$C$15292,IL$6)</f>
        <v>0</v>
      </c>
      <c r="IM15" s="199">
        <f>SUMIFS(点検表４!$AH$6:$AH$15292,点検表４!$AF$6:$AF$15292,TRUE,点検表４!$AR$6:$AR$15292,$E15,点検表４!$C$6:$C$15292,IM$6)</f>
        <v>0</v>
      </c>
      <c r="IN15" s="177"/>
      <c r="IO15" s="177"/>
    </row>
    <row r="16" spans="1:250" ht="26.25" customHeight="1">
      <c r="A16" s="749"/>
      <c r="B16" s="762" t="s">
        <v>1295</v>
      </c>
      <c r="C16" s="763"/>
      <c r="D16" s="764"/>
      <c r="E16" s="142"/>
      <c r="F16" s="200">
        <f t="shared" ref="F16:BQ16" si="2">SUM(F11:F15)</f>
        <v>0</v>
      </c>
      <c r="G16" s="201">
        <f t="shared" si="2"/>
        <v>0</v>
      </c>
      <c r="H16" s="202">
        <f t="shared" si="2"/>
        <v>0</v>
      </c>
      <c r="I16" s="202">
        <f t="shared" si="2"/>
        <v>0</v>
      </c>
      <c r="J16" s="202">
        <f t="shared" si="2"/>
        <v>0</v>
      </c>
      <c r="K16" s="202">
        <f t="shared" si="2"/>
        <v>0</v>
      </c>
      <c r="L16" s="202">
        <f t="shared" si="2"/>
        <v>0</v>
      </c>
      <c r="M16" s="202">
        <f t="shared" si="2"/>
        <v>0</v>
      </c>
      <c r="N16" s="202">
        <f t="shared" si="2"/>
        <v>0</v>
      </c>
      <c r="O16" s="202">
        <f t="shared" si="2"/>
        <v>0</v>
      </c>
      <c r="P16" s="202">
        <f t="shared" si="2"/>
        <v>0</v>
      </c>
      <c r="Q16" s="202">
        <f t="shared" si="2"/>
        <v>0</v>
      </c>
      <c r="R16" s="202">
        <f t="shared" si="2"/>
        <v>0</v>
      </c>
      <c r="S16" s="202">
        <f t="shared" si="2"/>
        <v>0</v>
      </c>
      <c r="T16" s="202">
        <f t="shared" si="2"/>
        <v>0</v>
      </c>
      <c r="U16" s="202">
        <f t="shared" si="2"/>
        <v>0</v>
      </c>
      <c r="V16" s="202">
        <f t="shared" si="2"/>
        <v>0</v>
      </c>
      <c r="W16" s="202">
        <f t="shared" si="2"/>
        <v>0</v>
      </c>
      <c r="X16" s="202">
        <f t="shared" si="2"/>
        <v>0</v>
      </c>
      <c r="Y16" s="202">
        <f t="shared" si="2"/>
        <v>0</v>
      </c>
      <c r="Z16" s="202">
        <f t="shared" si="2"/>
        <v>0</v>
      </c>
      <c r="AA16" s="202">
        <f t="shared" si="2"/>
        <v>0</v>
      </c>
      <c r="AB16" s="202">
        <f t="shared" si="2"/>
        <v>0</v>
      </c>
      <c r="AC16" s="202">
        <f t="shared" si="2"/>
        <v>0</v>
      </c>
      <c r="AD16" s="202">
        <f t="shared" si="2"/>
        <v>0</v>
      </c>
      <c r="AE16" s="202">
        <f t="shared" si="2"/>
        <v>0</v>
      </c>
      <c r="AF16" s="202">
        <f t="shared" si="2"/>
        <v>0</v>
      </c>
      <c r="AG16" s="202">
        <f t="shared" si="2"/>
        <v>0</v>
      </c>
      <c r="AH16" s="202">
        <f t="shared" si="2"/>
        <v>0</v>
      </c>
      <c r="AI16" s="202">
        <f t="shared" si="2"/>
        <v>0</v>
      </c>
      <c r="AJ16" s="202">
        <f t="shared" si="2"/>
        <v>0</v>
      </c>
      <c r="AK16" s="202">
        <f t="shared" si="2"/>
        <v>0</v>
      </c>
      <c r="AL16" s="202">
        <f t="shared" si="2"/>
        <v>0</v>
      </c>
      <c r="AM16" s="202">
        <f t="shared" si="2"/>
        <v>0</v>
      </c>
      <c r="AN16" s="202">
        <f t="shared" si="2"/>
        <v>0</v>
      </c>
      <c r="AO16" s="202">
        <f t="shared" si="2"/>
        <v>0</v>
      </c>
      <c r="AP16" s="202">
        <f t="shared" si="2"/>
        <v>0</v>
      </c>
      <c r="AQ16" s="202">
        <f t="shared" si="2"/>
        <v>0</v>
      </c>
      <c r="AR16" s="202">
        <f t="shared" si="2"/>
        <v>0</v>
      </c>
      <c r="AS16" s="202">
        <f t="shared" si="2"/>
        <v>0</v>
      </c>
      <c r="AT16" s="202">
        <f t="shared" si="2"/>
        <v>0</v>
      </c>
      <c r="AU16" s="202">
        <f t="shared" si="2"/>
        <v>0</v>
      </c>
      <c r="AV16" s="202">
        <f t="shared" si="2"/>
        <v>0</v>
      </c>
      <c r="AW16" s="202">
        <f t="shared" si="2"/>
        <v>0</v>
      </c>
      <c r="AX16" s="202">
        <f t="shared" si="2"/>
        <v>0</v>
      </c>
      <c r="AY16" s="202">
        <f t="shared" si="2"/>
        <v>0</v>
      </c>
      <c r="AZ16" s="202">
        <f t="shared" si="2"/>
        <v>0</v>
      </c>
      <c r="BA16" s="202">
        <f t="shared" si="2"/>
        <v>0</v>
      </c>
      <c r="BB16" s="202">
        <f t="shared" si="2"/>
        <v>0</v>
      </c>
      <c r="BC16" s="202">
        <f t="shared" si="2"/>
        <v>0</v>
      </c>
      <c r="BD16" s="202">
        <f t="shared" si="2"/>
        <v>0</v>
      </c>
      <c r="BE16" s="202">
        <f t="shared" si="2"/>
        <v>0</v>
      </c>
      <c r="BF16" s="202">
        <f t="shared" si="2"/>
        <v>0</v>
      </c>
      <c r="BG16" s="202">
        <f t="shared" si="2"/>
        <v>0</v>
      </c>
      <c r="BH16" s="202">
        <f t="shared" si="2"/>
        <v>0</v>
      </c>
      <c r="BI16" s="202">
        <f t="shared" si="2"/>
        <v>0</v>
      </c>
      <c r="BJ16" s="202">
        <f t="shared" si="2"/>
        <v>0</v>
      </c>
      <c r="BK16" s="202">
        <f t="shared" si="2"/>
        <v>0</v>
      </c>
      <c r="BL16" s="202">
        <f t="shared" si="2"/>
        <v>0</v>
      </c>
      <c r="BM16" s="202">
        <f t="shared" si="2"/>
        <v>0</v>
      </c>
      <c r="BN16" s="202">
        <f t="shared" si="2"/>
        <v>0</v>
      </c>
      <c r="BO16" s="202">
        <f t="shared" si="2"/>
        <v>0</v>
      </c>
      <c r="BP16" s="202">
        <f t="shared" si="2"/>
        <v>0</v>
      </c>
      <c r="BQ16" s="202">
        <f t="shared" si="2"/>
        <v>0</v>
      </c>
      <c r="BR16" s="202">
        <f t="shared" ref="BR16:EC16" si="3">SUM(BR11:BR15)</f>
        <v>0</v>
      </c>
      <c r="BS16" s="202">
        <f t="shared" si="3"/>
        <v>0</v>
      </c>
      <c r="BT16" s="202">
        <f t="shared" si="3"/>
        <v>0</v>
      </c>
      <c r="BU16" s="202">
        <f t="shared" si="3"/>
        <v>0</v>
      </c>
      <c r="BV16" s="202">
        <f t="shared" si="3"/>
        <v>0</v>
      </c>
      <c r="BW16" s="202">
        <f t="shared" si="3"/>
        <v>0</v>
      </c>
      <c r="BX16" s="202">
        <f t="shared" si="3"/>
        <v>0</v>
      </c>
      <c r="BY16" s="202">
        <f t="shared" si="3"/>
        <v>0</v>
      </c>
      <c r="BZ16" s="202">
        <f t="shared" si="3"/>
        <v>0</v>
      </c>
      <c r="CA16" s="202">
        <f t="shared" si="3"/>
        <v>0</v>
      </c>
      <c r="CB16" s="202">
        <f t="shared" si="3"/>
        <v>0</v>
      </c>
      <c r="CC16" s="202">
        <f t="shared" si="3"/>
        <v>0</v>
      </c>
      <c r="CD16" s="202">
        <f t="shared" si="3"/>
        <v>0</v>
      </c>
      <c r="CE16" s="202">
        <f t="shared" si="3"/>
        <v>0</v>
      </c>
      <c r="CF16" s="202">
        <f t="shared" si="3"/>
        <v>0</v>
      </c>
      <c r="CG16" s="202">
        <f t="shared" si="3"/>
        <v>0</v>
      </c>
      <c r="CH16" s="202">
        <f t="shared" si="3"/>
        <v>0</v>
      </c>
      <c r="CI16" s="202">
        <f t="shared" si="3"/>
        <v>0</v>
      </c>
      <c r="CJ16" s="202">
        <f t="shared" si="3"/>
        <v>0</v>
      </c>
      <c r="CK16" s="202">
        <f t="shared" si="3"/>
        <v>0</v>
      </c>
      <c r="CL16" s="202">
        <f t="shared" si="3"/>
        <v>0</v>
      </c>
      <c r="CM16" s="202">
        <f t="shared" si="3"/>
        <v>0</v>
      </c>
      <c r="CN16" s="202">
        <f t="shared" si="3"/>
        <v>0</v>
      </c>
      <c r="CO16" s="202">
        <f t="shared" si="3"/>
        <v>0</v>
      </c>
      <c r="CP16" s="202">
        <f t="shared" si="3"/>
        <v>0</v>
      </c>
      <c r="CQ16" s="202">
        <f t="shared" si="3"/>
        <v>0</v>
      </c>
      <c r="CR16" s="202">
        <f t="shared" si="3"/>
        <v>0</v>
      </c>
      <c r="CS16" s="202">
        <f t="shared" si="3"/>
        <v>0</v>
      </c>
      <c r="CT16" s="202">
        <f t="shared" si="3"/>
        <v>0</v>
      </c>
      <c r="CU16" s="202">
        <f t="shared" si="3"/>
        <v>0</v>
      </c>
      <c r="CV16" s="202">
        <f t="shared" si="3"/>
        <v>0</v>
      </c>
      <c r="CW16" s="202">
        <f t="shared" si="3"/>
        <v>0</v>
      </c>
      <c r="CX16" s="202">
        <f t="shared" si="3"/>
        <v>0</v>
      </c>
      <c r="CY16" s="202">
        <f t="shared" si="3"/>
        <v>0</v>
      </c>
      <c r="CZ16" s="202">
        <f t="shared" si="3"/>
        <v>0</v>
      </c>
      <c r="DA16" s="202">
        <f t="shared" si="3"/>
        <v>0</v>
      </c>
      <c r="DB16" s="202">
        <f t="shared" si="3"/>
        <v>0</v>
      </c>
      <c r="DC16" s="202">
        <f t="shared" si="3"/>
        <v>0</v>
      </c>
      <c r="DD16" s="202">
        <f t="shared" si="3"/>
        <v>0</v>
      </c>
      <c r="DE16" s="202">
        <f t="shared" si="3"/>
        <v>0</v>
      </c>
      <c r="DF16" s="202">
        <f t="shared" si="3"/>
        <v>0</v>
      </c>
      <c r="DG16" s="202">
        <f t="shared" si="3"/>
        <v>0</v>
      </c>
      <c r="DH16" s="202">
        <f t="shared" si="3"/>
        <v>0</v>
      </c>
      <c r="DI16" s="202">
        <f t="shared" si="3"/>
        <v>0</v>
      </c>
      <c r="DJ16" s="202">
        <f t="shared" si="3"/>
        <v>0</v>
      </c>
      <c r="DK16" s="202">
        <f t="shared" si="3"/>
        <v>0</v>
      </c>
      <c r="DL16" s="202">
        <f t="shared" si="3"/>
        <v>0</v>
      </c>
      <c r="DM16" s="202">
        <f t="shared" si="3"/>
        <v>0</v>
      </c>
      <c r="DN16" s="202">
        <f t="shared" si="3"/>
        <v>0</v>
      </c>
      <c r="DO16" s="202">
        <f t="shared" si="3"/>
        <v>0</v>
      </c>
      <c r="DP16" s="202">
        <f t="shared" si="3"/>
        <v>0</v>
      </c>
      <c r="DQ16" s="202">
        <f t="shared" si="3"/>
        <v>0</v>
      </c>
      <c r="DR16" s="202">
        <f t="shared" si="3"/>
        <v>0</v>
      </c>
      <c r="DS16" s="202">
        <f t="shared" si="3"/>
        <v>0</v>
      </c>
      <c r="DT16" s="202">
        <f t="shared" si="3"/>
        <v>0</v>
      </c>
      <c r="DU16" s="202">
        <f t="shared" si="3"/>
        <v>0</v>
      </c>
      <c r="DV16" s="202">
        <f t="shared" si="3"/>
        <v>0</v>
      </c>
      <c r="DW16" s="202">
        <f t="shared" si="3"/>
        <v>0</v>
      </c>
      <c r="DX16" s="202">
        <f t="shared" si="3"/>
        <v>0</v>
      </c>
      <c r="DY16" s="202">
        <f t="shared" si="3"/>
        <v>0</v>
      </c>
      <c r="DZ16" s="202">
        <f t="shared" si="3"/>
        <v>0</v>
      </c>
      <c r="EA16" s="202">
        <f t="shared" si="3"/>
        <v>0</v>
      </c>
      <c r="EB16" s="202">
        <f t="shared" si="3"/>
        <v>0</v>
      </c>
      <c r="EC16" s="202">
        <f t="shared" si="3"/>
        <v>0</v>
      </c>
      <c r="ED16" s="202">
        <f t="shared" ref="ED16:GO16" si="4">SUM(ED11:ED15)</f>
        <v>0</v>
      </c>
      <c r="EE16" s="202">
        <f t="shared" si="4"/>
        <v>0</v>
      </c>
      <c r="EF16" s="202">
        <f t="shared" si="4"/>
        <v>0</v>
      </c>
      <c r="EG16" s="202">
        <f t="shared" si="4"/>
        <v>0</v>
      </c>
      <c r="EH16" s="202">
        <f t="shared" si="4"/>
        <v>0</v>
      </c>
      <c r="EI16" s="202">
        <f t="shared" si="4"/>
        <v>0</v>
      </c>
      <c r="EJ16" s="202">
        <f t="shared" si="4"/>
        <v>0</v>
      </c>
      <c r="EK16" s="202">
        <f t="shared" si="4"/>
        <v>0</v>
      </c>
      <c r="EL16" s="202">
        <f t="shared" si="4"/>
        <v>0</v>
      </c>
      <c r="EM16" s="202">
        <f t="shared" si="4"/>
        <v>0</v>
      </c>
      <c r="EN16" s="202">
        <f t="shared" si="4"/>
        <v>0</v>
      </c>
      <c r="EO16" s="202">
        <f t="shared" si="4"/>
        <v>0</v>
      </c>
      <c r="EP16" s="202">
        <f t="shared" si="4"/>
        <v>0</v>
      </c>
      <c r="EQ16" s="202">
        <f t="shared" si="4"/>
        <v>0</v>
      </c>
      <c r="ER16" s="202">
        <f t="shared" si="4"/>
        <v>0</v>
      </c>
      <c r="ES16" s="202">
        <f t="shared" si="4"/>
        <v>0</v>
      </c>
      <c r="ET16" s="202">
        <f t="shared" si="4"/>
        <v>0</v>
      </c>
      <c r="EU16" s="202">
        <f t="shared" si="4"/>
        <v>0</v>
      </c>
      <c r="EV16" s="202">
        <f t="shared" si="4"/>
        <v>0</v>
      </c>
      <c r="EW16" s="202">
        <f t="shared" si="4"/>
        <v>0</v>
      </c>
      <c r="EX16" s="202">
        <f t="shared" si="4"/>
        <v>0</v>
      </c>
      <c r="EY16" s="202">
        <f t="shared" si="4"/>
        <v>0</v>
      </c>
      <c r="EZ16" s="202">
        <f t="shared" si="4"/>
        <v>0</v>
      </c>
      <c r="FA16" s="202">
        <f t="shared" si="4"/>
        <v>0</v>
      </c>
      <c r="FB16" s="202">
        <f t="shared" si="4"/>
        <v>0</v>
      </c>
      <c r="FC16" s="202">
        <f t="shared" si="4"/>
        <v>0</v>
      </c>
      <c r="FD16" s="202">
        <f t="shared" si="4"/>
        <v>0</v>
      </c>
      <c r="FE16" s="202">
        <f t="shared" si="4"/>
        <v>0</v>
      </c>
      <c r="FF16" s="202">
        <f t="shared" si="4"/>
        <v>0</v>
      </c>
      <c r="FG16" s="202">
        <f t="shared" si="4"/>
        <v>0</v>
      </c>
      <c r="FH16" s="202">
        <f t="shared" si="4"/>
        <v>0</v>
      </c>
      <c r="FI16" s="202">
        <f t="shared" si="4"/>
        <v>0</v>
      </c>
      <c r="FJ16" s="202">
        <f t="shared" si="4"/>
        <v>0</v>
      </c>
      <c r="FK16" s="202">
        <f t="shared" si="4"/>
        <v>0</v>
      </c>
      <c r="FL16" s="202">
        <f t="shared" si="4"/>
        <v>0</v>
      </c>
      <c r="FM16" s="202">
        <f t="shared" si="4"/>
        <v>0</v>
      </c>
      <c r="FN16" s="202">
        <f t="shared" si="4"/>
        <v>0</v>
      </c>
      <c r="FO16" s="202">
        <f t="shared" si="4"/>
        <v>0</v>
      </c>
      <c r="FP16" s="202">
        <f t="shared" si="4"/>
        <v>0</v>
      </c>
      <c r="FQ16" s="202">
        <f t="shared" si="4"/>
        <v>0</v>
      </c>
      <c r="FR16" s="202">
        <f t="shared" si="4"/>
        <v>0</v>
      </c>
      <c r="FS16" s="202">
        <f t="shared" si="4"/>
        <v>0</v>
      </c>
      <c r="FT16" s="202">
        <f t="shared" si="4"/>
        <v>0</v>
      </c>
      <c r="FU16" s="202">
        <f t="shared" si="4"/>
        <v>0</v>
      </c>
      <c r="FV16" s="202">
        <f t="shared" si="4"/>
        <v>0</v>
      </c>
      <c r="FW16" s="202">
        <f t="shared" si="4"/>
        <v>0</v>
      </c>
      <c r="FX16" s="202">
        <f t="shared" si="4"/>
        <v>0</v>
      </c>
      <c r="FY16" s="202">
        <f t="shared" si="4"/>
        <v>0</v>
      </c>
      <c r="FZ16" s="202">
        <f t="shared" si="4"/>
        <v>0</v>
      </c>
      <c r="GA16" s="202">
        <f t="shared" si="4"/>
        <v>0</v>
      </c>
      <c r="GB16" s="202">
        <f t="shared" si="4"/>
        <v>0</v>
      </c>
      <c r="GC16" s="202">
        <f t="shared" si="4"/>
        <v>0</v>
      </c>
      <c r="GD16" s="202">
        <f t="shared" si="4"/>
        <v>0</v>
      </c>
      <c r="GE16" s="202">
        <f t="shared" si="4"/>
        <v>0</v>
      </c>
      <c r="GF16" s="202">
        <f t="shared" si="4"/>
        <v>0</v>
      </c>
      <c r="GG16" s="202">
        <f t="shared" si="4"/>
        <v>0</v>
      </c>
      <c r="GH16" s="202">
        <f t="shared" si="4"/>
        <v>0</v>
      </c>
      <c r="GI16" s="202">
        <f t="shared" si="4"/>
        <v>0</v>
      </c>
      <c r="GJ16" s="202">
        <f t="shared" si="4"/>
        <v>0</v>
      </c>
      <c r="GK16" s="202">
        <f t="shared" si="4"/>
        <v>0</v>
      </c>
      <c r="GL16" s="202">
        <f t="shared" si="4"/>
        <v>0</v>
      </c>
      <c r="GM16" s="202">
        <f t="shared" si="4"/>
        <v>0</v>
      </c>
      <c r="GN16" s="202">
        <f t="shared" si="4"/>
        <v>0</v>
      </c>
      <c r="GO16" s="202">
        <f t="shared" si="4"/>
        <v>0</v>
      </c>
      <c r="GP16" s="202">
        <f t="shared" ref="GP16:IM16" si="5">SUM(GP11:GP15)</f>
        <v>0</v>
      </c>
      <c r="GQ16" s="202">
        <f t="shared" si="5"/>
        <v>0</v>
      </c>
      <c r="GR16" s="202">
        <f t="shared" si="5"/>
        <v>0</v>
      </c>
      <c r="GS16" s="202">
        <f t="shared" si="5"/>
        <v>0</v>
      </c>
      <c r="GT16" s="202">
        <f t="shared" si="5"/>
        <v>0</v>
      </c>
      <c r="GU16" s="202">
        <f t="shared" si="5"/>
        <v>0</v>
      </c>
      <c r="GV16" s="202">
        <f t="shared" si="5"/>
        <v>0</v>
      </c>
      <c r="GW16" s="202">
        <f t="shared" si="5"/>
        <v>0</v>
      </c>
      <c r="GX16" s="202">
        <f t="shared" si="5"/>
        <v>0</v>
      </c>
      <c r="GY16" s="202">
        <f t="shared" si="5"/>
        <v>0</v>
      </c>
      <c r="GZ16" s="202">
        <f t="shared" si="5"/>
        <v>0</v>
      </c>
      <c r="HA16" s="202">
        <f t="shared" si="5"/>
        <v>0</v>
      </c>
      <c r="HB16" s="202">
        <f t="shared" si="5"/>
        <v>0</v>
      </c>
      <c r="HC16" s="202">
        <f t="shared" si="5"/>
        <v>0</v>
      </c>
      <c r="HD16" s="202">
        <f t="shared" si="5"/>
        <v>0</v>
      </c>
      <c r="HE16" s="202">
        <f t="shared" si="5"/>
        <v>0</v>
      </c>
      <c r="HF16" s="202">
        <f t="shared" si="5"/>
        <v>0</v>
      </c>
      <c r="HG16" s="202">
        <f t="shared" si="5"/>
        <v>0</v>
      </c>
      <c r="HH16" s="202">
        <f t="shared" si="5"/>
        <v>0</v>
      </c>
      <c r="HI16" s="202">
        <f t="shared" si="5"/>
        <v>0</v>
      </c>
      <c r="HJ16" s="202">
        <f t="shared" si="5"/>
        <v>0</v>
      </c>
      <c r="HK16" s="202">
        <f t="shared" si="5"/>
        <v>0</v>
      </c>
      <c r="HL16" s="202">
        <f t="shared" si="5"/>
        <v>0</v>
      </c>
      <c r="HM16" s="202">
        <f t="shared" si="5"/>
        <v>0</v>
      </c>
      <c r="HN16" s="202">
        <f t="shared" si="5"/>
        <v>0</v>
      </c>
      <c r="HO16" s="202">
        <f t="shared" si="5"/>
        <v>0</v>
      </c>
      <c r="HP16" s="202">
        <f t="shared" si="5"/>
        <v>0</v>
      </c>
      <c r="HQ16" s="202">
        <f t="shared" si="5"/>
        <v>0</v>
      </c>
      <c r="HR16" s="202">
        <f t="shared" si="5"/>
        <v>0</v>
      </c>
      <c r="HS16" s="202">
        <f t="shared" si="5"/>
        <v>0</v>
      </c>
      <c r="HT16" s="202">
        <f t="shared" si="5"/>
        <v>0</v>
      </c>
      <c r="HU16" s="202">
        <f t="shared" si="5"/>
        <v>0</v>
      </c>
      <c r="HV16" s="202">
        <f t="shared" si="5"/>
        <v>0</v>
      </c>
      <c r="HW16" s="202">
        <f t="shared" si="5"/>
        <v>0</v>
      </c>
      <c r="HX16" s="202">
        <f t="shared" si="5"/>
        <v>0</v>
      </c>
      <c r="HY16" s="202">
        <f t="shared" si="5"/>
        <v>0</v>
      </c>
      <c r="HZ16" s="202">
        <f t="shared" si="5"/>
        <v>0</v>
      </c>
      <c r="IA16" s="202">
        <f t="shared" si="5"/>
        <v>0</v>
      </c>
      <c r="IB16" s="202">
        <f t="shared" si="5"/>
        <v>0</v>
      </c>
      <c r="IC16" s="202">
        <f t="shared" si="5"/>
        <v>0</v>
      </c>
      <c r="ID16" s="202">
        <f t="shared" si="5"/>
        <v>0</v>
      </c>
      <c r="IE16" s="202">
        <f t="shared" si="5"/>
        <v>0</v>
      </c>
      <c r="IF16" s="202">
        <f t="shared" si="5"/>
        <v>0</v>
      </c>
      <c r="IG16" s="202">
        <f t="shared" si="5"/>
        <v>0</v>
      </c>
      <c r="IH16" s="202">
        <f t="shared" si="5"/>
        <v>0</v>
      </c>
      <c r="II16" s="202">
        <f t="shared" si="5"/>
        <v>0</v>
      </c>
      <c r="IJ16" s="202">
        <f t="shared" si="5"/>
        <v>0</v>
      </c>
      <c r="IK16" s="202">
        <f t="shared" si="5"/>
        <v>0</v>
      </c>
      <c r="IL16" s="202">
        <f t="shared" si="5"/>
        <v>0</v>
      </c>
      <c r="IM16" s="203">
        <f t="shared" si="5"/>
        <v>0</v>
      </c>
      <c r="IN16" s="177"/>
      <c r="IO16" s="177"/>
    </row>
    <row r="17" spans="1:249" ht="18.75" customHeight="1">
      <c r="A17" s="749"/>
      <c r="B17" s="756" t="s">
        <v>2782</v>
      </c>
      <c r="C17" s="751"/>
      <c r="D17" s="143" t="s">
        <v>1292</v>
      </c>
      <c r="E17" s="144">
        <v>11</v>
      </c>
      <c r="F17" s="188">
        <f>SUMIFS(点検表４!$AH$6:$AH$15292,点検表４!$AF$6:$AF$15292,TRUE,点検表４!$AR$6:$AR$15292,$E17)</f>
        <v>0</v>
      </c>
      <c r="G17" s="189">
        <f t="shared" si="0"/>
        <v>0</v>
      </c>
      <c r="H17" s="204">
        <f>SUMIFS(点検表４!$AH$6:$AH$15292,点検表４!$AF$6:$AF$15292,TRUE,点検表４!$AR$6:$AR$15292,$E17,点検表４!$C$6:$C$15292,H$6)</f>
        <v>0</v>
      </c>
      <c r="I17" s="204">
        <f>SUMIFS(点検表４!$AH$6:$AH$15292,点検表４!$AF$6:$AF$15292,TRUE,点検表４!$AR$6:$AR$15292,$E17,点検表４!$C$6:$C$15292,I$6)</f>
        <v>0</v>
      </c>
      <c r="J17" s="204">
        <f>SUMIFS(点検表４!$AH$6:$AH$15292,点検表４!$AF$6:$AF$15292,TRUE,点検表４!$AR$6:$AR$15292,$E17,点検表４!$C$6:$C$15292,J$6)</f>
        <v>0</v>
      </c>
      <c r="K17" s="204">
        <f>SUMIFS(点検表４!$AH$6:$AH$15292,点検表４!$AF$6:$AF$15292,TRUE,点検表４!$AR$6:$AR$15292,$E17,点検表４!$C$6:$C$15292,K$6)</f>
        <v>0</v>
      </c>
      <c r="L17" s="204">
        <f>SUMIFS(点検表４!$AH$6:$AH$15292,点検表４!$AF$6:$AF$15292,TRUE,点検表４!$AR$6:$AR$15292,$E17,点検表４!$C$6:$C$15292,L$6)</f>
        <v>0</v>
      </c>
      <c r="M17" s="204">
        <f>SUMIFS(点検表４!$AH$6:$AH$15292,点検表４!$AF$6:$AF$15292,TRUE,点検表４!$AR$6:$AR$15292,$E17,点検表４!$C$6:$C$15292,M$6)</f>
        <v>0</v>
      </c>
      <c r="N17" s="204">
        <f>SUMIFS(点検表４!$AH$6:$AH$15292,点検表４!$AF$6:$AF$15292,TRUE,点検表４!$AR$6:$AR$15292,$E17,点検表４!$C$6:$C$15292,N$6)</f>
        <v>0</v>
      </c>
      <c r="O17" s="204">
        <f>SUMIFS(点検表４!$AH$6:$AH$15292,点検表４!$AF$6:$AF$15292,TRUE,点検表４!$AR$6:$AR$15292,$E17,点検表４!$C$6:$C$15292,O$6)</f>
        <v>0</v>
      </c>
      <c r="P17" s="204">
        <f>SUMIFS(点検表４!$AH$6:$AH$15292,点検表４!$AF$6:$AF$15292,TRUE,点検表４!$AR$6:$AR$15292,$E17,点検表４!$C$6:$C$15292,P$6)</f>
        <v>0</v>
      </c>
      <c r="Q17" s="204">
        <f>SUMIFS(点検表４!$AH$6:$AH$15292,点検表４!$AF$6:$AF$15292,TRUE,点検表４!$AR$6:$AR$15292,$E17,点検表４!$C$6:$C$15292,Q$6)</f>
        <v>0</v>
      </c>
      <c r="R17" s="204">
        <f>SUMIFS(点検表４!$AH$6:$AH$15292,点検表４!$AF$6:$AF$15292,TRUE,点検表４!$AR$6:$AR$15292,$E17,点検表４!$C$6:$C$15292,R$6)</f>
        <v>0</v>
      </c>
      <c r="S17" s="204">
        <f>SUMIFS(点検表４!$AH$6:$AH$15292,点検表４!$AF$6:$AF$15292,TRUE,点検表４!$AR$6:$AR$15292,$E17,点検表４!$C$6:$C$15292,S$6)</f>
        <v>0</v>
      </c>
      <c r="T17" s="204">
        <f>SUMIFS(点検表４!$AH$6:$AH$15292,点検表４!$AF$6:$AF$15292,TRUE,点検表４!$AR$6:$AR$15292,$E17,点検表４!$C$6:$C$15292,T$6)</f>
        <v>0</v>
      </c>
      <c r="U17" s="204">
        <f>SUMIFS(点検表４!$AH$6:$AH$15292,点検表４!$AF$6:$AF$15292,TRUE,点検表４!$AR$6:$AR$15292,$E17,点検表４!$C$6:$C$15292,U$6)</f>
        <v>0</v>
      </c>
      <c r="V17" s="204">
        <f>SUMIFS(点検表４!$AH$6:$AH$15292,点検表４!$AF$6:$AF$15292,TRUE,点検表４!$AR$6:$AR$15292,$E17,点検表４!$C$6:$C$15292,V$6)</f>
        <v>0</v>
      </c>
      <c r="W17" s="204">
        <f>SUMIFS(点検表４!$AH$6:$AH$15292,点検表４!$AF$6:$AF$15292,TRUE,点検表４!$AR$6:$AR$15292,$E17,点検表４!$C$6:$C$15292,W$6)</f>
        <v>0</v>
      </c>
      <c r="X17" s="204">
        <f>SUMIFS(点検表４!$AH$6:$AH$15292,点検表４!$AF$6:$AF$15292,TRUE,点検表４!$AR$6:$AR$15292,$E17,点検表４!$C$6:$C$15292,X$6)</f>
        <v>0</v>
      </c>
      <c r="Y17" s="204">
        <f>SUMIFS(点検表４!$AH$6:$AH$15292,点検表４!$AF$6:$AF$15292,TRUE,点検表４!$AR$6:$AR$15292,$E17,点検表４!$C$6:$C$15292,Y$6)</f>
        <v>0</v>
      </c>
      <c r="Z17" s="204">
        <f>SUMIFS(点検表４!$AH$6:$AH$15292,点検表４!$AF$6:$AF$15292,TRUE,点検表４!$AR$6:$AR$15292,$E17,点検表４!$C$6:$C$15292,Z$6)</f>
        <v>0</v>
      </c>
      <c r="AA17" s="204">
        <f>SUMIFS(点検表４!$AH$6:$AH$15292,点検表４!$AF$6:$AF$15292,TRUE,点検表４!$AR$6:$AR$15292,$E17,点検表４!$C$6:$C$15292,AA$6)</f>
        <v>0</v>
      </c>
      <c r="AB17" s="204">
        <f>SUMIFS(点検表４!$AH$6:$AH$15292,点検表４!$AF$6:$AF$15292,TRUE,点検表４!$AR$6:$AR$15292,$E17,点検表４!$C$6:$C$15292,AB$6)</f>
        <v>0</v>
      </c>
      <c r="AC17" s="204">
        <f>SUMIFS(点検表４!$AH$6:$AH$15292,点検表４!$AF$6:$AF$15292,TRUE,点検表４!$AR$6:$AR$15292,$E17,点検表４!$C$6:$C$15292,AC$6)</f>
        <v>0</v>
      </c>
      <c r="AD17" s="204">
        <f>SUMIFS(点検表４!$AH$6:$AH$15292,点検表４!$AF$6:$AF$15292,TRUE,点検表４!$AR$6:$AR$15292,$E17,点検表４!$C$6:$C$15292,AD$6)</f>
        <v>0</v>
      </c>
      <c r="AE17" s="204">
        <f>SUMIFS(点検表４!$AH$6:$AH$15292,点検表４!$AF$6:$AF$15292,TRUE,点検表４!$AR$6:$AR$15292,$E17,点検表４!$C$6:$C$15292,AE$6)</f>
        <v>0</v>
      </c>
      <c r="AF17" s="204">
        <f>SUMIFS(点検表４!$AH$6:$AH$15292,点検表４!$AF$6:$AF$15292,TRUE,点検表４!$AR$6:$AR$15292,$E17,点検表４!$C$6:$C$15292,AF$6)</f>
        <v>0</v>
      </c>
      <c r="AG17" s="204">
        <f>SUMIFS(点検表４!$AH$6:$AH$15292,点検表４!$AF$6:$AF$15292,TRUE,点検表４!$AR$6:$AR$15292,$E17,点検表４!$C$6:$C$15292,AG$6)</f>
        <v>0</v>
      </c>
      <c r="AH17" s="204">
        <f>SUMIFS(点検表４!$AH$6:$AH$15292,点検表４!$AF$6:$AF$15292,TRUE,点検表４!$AR$6:$AR$15292,$E17,点検表４!$C$6:$C$15292,AH$6)</f>
        <v>0</v>
      </c>
      <c r="AI17" s="204">
        <f>SUMIFS(点検表４!$AH$6:$AH$15292,点検表４!$AF$6:$AF$15292,TRUE,点検表４!$AR$6:$AR$15292,$E17,点検表４!$C$6:$C$15292,AI$6)</f>
        <v>0</v>
      </c>
      <c r="AJ17" s="204">
        <f>SUMIFS(点検表４!$AH$6:$AH$15292,点検表４!$AF$6:$AF$15292,TRUE,点検表４!$AR$6:$AR$15292,$E17,点検表４!$C$6:$C$15292,AJ$6)</f>
        <v>0</v>
      </c>
      <c r="AK17" s="204">
        <f>SUMIFS(点検表４!$AH$6:$AH$15292,点検表４!$AF$6:$AF$15292,TRUE,点検表４!$AR$6:$AR$15292,$E17,点検表４!$C$6:$C$15292,AK$6)</f>
        <v>0</v>
      </c>
      <c r="AL17" s="204">
        <f>SUMIFS(点検表４!$AH$6:$AH$15292,点検表４!$AF$6:$AF$15292,TRUE,点検表４!$AR$6:$AR$15292,$E17,点検表４!$C$6:$C$15292,AL$6)</f>
        <v>0</v>
      </c>
      <c r="AM17" s="204">
        <f>SUMIFS(点検表４!$AH$6:$AH$15292,点検表４!$AF$6:$AF$15292,TRUE,点検表４!$AR$6:$AR$15292,$E17,点検表４!$C$6:$C$15292,AM$6)</f>
        <v>0</v>
      </c>
      <c r="AN17" s="204">
        <f>SUMIFS(点検表４!$AH$6:$AH$15292,点検表４!$AF$6:$AF$15292,TRUE,点検表４!$AR$6:$AR$15292,$E17,点検表４!$C$6:$C$15292,AN$6)</f>
        <v>0</v>
      </c>
      <c r="AO17" s="204">
        <f>SUMIFS(点検表４!$AH$6:$AH$15292,点検表４!$AF$6:$AF$15292,TRUE,点検表４!$AR$6:$AR$15292,$E17,点検表４!$C$6:$C$15292,AO$6)</f>
        <v>0</v>
      </c>
      <c r="AP17" s="204">
        <f>SUMIFS(点検表４!$AH$6:$AH$15292,点検表４!$AF$6:$AF$15292,TRUE,点検表４!$AR$6:$AR$15292,$E17,点検表４!$C$6:$C$15292,AP$6)</f>
        <v>0</v>
      </c>
      <c r="AQ17" s="204">
        <f>SUMIFS(点検表４!$AH$6:$AH$15292,点検表４!$AF$6:$AF$15292,TRUE,点検表４!$AR$6:$AR$15292,$E17,点検表４!$C$6:$C$15292,AQ$6)</f>
        <v>0</v>
      </c>
      <c r="AR17" s="204">
        <f>SUMIFS(点検表４!$AH$6:$AH$15292,点検表４!$AF$6:$AF$15292,TRUE,点検表４!$AR$6:$AR$15292,$E17,点検表４!$C$6:$C$15292,AR$6)</f>
        <v>0</v>
      </c>
      <c r="AS17" s="204">
        <f>SUMIFS(点検表４!$AH$6:$AH$15292,点検表４!$AF$6:$AF$15292,TRUE,点検表４!$AR$6:$AR$15292,$E17,点検表４!$C$6:$C$15292,AS$6)</f>
        <v>0</v>
      </c>
      <c r="AT17" s="204">
        <f>SUMIFS(点検表４!$AH$6:$AH$15292,点検表４!$AF$6:$AF$15292,TRUE,点検表４!$AR$6:$AR$15292,$E17,点検表４!$C$6:$C$15292,AT$6)</f>
        <v>0</v>
      </c>
      <c r="AU17" s="204">
        <f>SUMIFS(点検表４!$AH$6:$AH$15292,点検表４!$AF$6:$AF$15292,TRUE,点検表４!$AR$6:$AR$15292,$E17,点検表４!$C$6:$C$15292,AU$6)</f>
        <v>0</v>
      </c>
      <c r="AV17" s="204">
        <f>SUMIFS(点検表４!$AH$6:$AH$15292,点検表４!$AF$6:$AF$15292,TRUE,点検表４!$AR$6:$AR$15292,$E17,点検表４!$C$6:$C$15292,AV$6)</f>
        <v>0</v>
      </c>
      <c r="AW17" s="204">
        <f>SUMIFS(点検表４!$AH$6:$AH$15292,点検表４!$AF$6:$AF$15292,TRUE,点検表４!$AR$6:$AR$15292,$E17,点検表４!$C$6:$C$15292,AW$6)</f>
        <v>0</v>
      </c>
      <c r="AX17" s="204">
        <f>SUMIFS(点検表４!$AH$6:$AH$15292,点検表４!$AF$6:$AF$15292,TRUE,点検表４!$AR$6:$AR$15292,$E17,点検表４!$C$6:$C$15292,AX$6)</f>
        <v>0</v>
      </c>
      <c r="AY17" s="204">
        <f>SUMIFS(点検表４!$AH$6:$AH$15292,点検表４!$AF$6:$AF$15292,TRUE,点検表４!$AR$6:$AR$15292,$E17,点検表４!$C$6:$C$15292,AY$6)</f>
        <v>0</v>
      </c>
      <c r="AZ17" s="204">
        <f>SUMIFS(点検表４!$AH$6:$AH$15292,点検表４!$AF$6:$AF$15292,TRUE,点検表４!$AR$6:$AR$15292,$E17,点検表４!$C$6:$C$15292,AZ$6)</f>
        <v>0</v>
      </c>
      <c r="BA17" s="204">
        <f>SUMIFS(点検表４!$AH$6:$AH$15292,点検表４!$AF$6:$AF$15292,TRUE,点検表４!$AR$6:$AR$15292,$E17,点検表４!$C$6:$C$15292,BA$6)</f>
        <v>0</v>
      </c>
      <c r="BB17" s="204">
        <f>SUMIFS(点検表４!$AH$6:$AH$15292,点検表４!$AF$6:$AF$15292,TRUE,点検表４!$AR$6:$AR$15292,$E17,点検表４!$C$6:$C$15292,BB$6)</f>
        <v>0</v>
      </c>
      <c r="BC17" s="204">
        <f>SUMIFS(点検表４!$AH$6:$AH$15292,点検表４!$AF$6:$AF$15292,TRUE,点検表４!$AR$6:$AR$15292,$E17,点検表４!$C$6:$C$15292,BC$6)</f>
        <v>0</v>
      </c>
      <c r="BD17" s="204">
        <f>SUMIFS(点検表４!$AH$6:$AH$15292,点検表４!$AF$6:$AF$15292,TRUE,点検表４!$AR$6:$AR$15292,$E17,点検表４!$C$6:$C$15292,BD$6)</f>
        <v>0</v>
      </c>
      <c r="BE17" s="204">
        <f>SUMIFS(点検表４!$AH$6:$AH$15292,点検表４!$AF$6:$AF$15292,TRUE,点検表４!$AR$6:$AR$15292,$E17,点検表４!$C$6:$C$15292,BE$6)</f>
        <v>0</v>
      </c>
      <c r="BF17" s="204">
        <f>SUMIFS(点検表４!$AH$6:$AH$15292,点検表４!$AF$6:$AF$15292,TRUE,点検表４!$AR$6:$AR$15292,$E17,点検表４!$C$6:$C$15292,BF$6)</f>
        <v>0</v>
      </c>
      <c r="BG17" s="204">
        <f>SUMIFS(点検表４!$AH$6:$AH$15292,点検表４!$AF$6:$AF$15292,TRUE,点検表４!$AR$6:$AR$15292,$E17,点検表４!$C$6:$C$15292,BG$6)</f>
        <v>0</v>
      </c>
      <c r="BH17" s="204">
        <f>SUMIFS(点検表４!$AH$6:$AH$15292,点検表４!$AF$6:$AF$15292,TRUE,点検表４!$AR$6:$AR$15292,$E17,点検表４!$C$6:$C$15292,BH$6)</f>
        <v>0</v>
      </c>
      <c r="BI17" s="204">
        <f>SUMIFS(点検表４!$AH$6:$AH$15292,点検表４!$AF$6:$AF$15292,TRUE,点検表４!$AR$6:$AR$15292,$E17,点検表４!$C$6:$C$15292,BI$6)</f>
        <v>0</v>
      </c>
      <c r="BJ17" s="204">
        <f>SUMIFS(点検表４!$AH$6:$AH$15292,点検表４!$AF$6:$AF$15292,TRUE,点検表４!$AR$6:$AR$15292,$E17,点検表４!$C$6:$C$15292,BJ$6)</f>
        <v>0</v>
      </c>
      <c r="BK17" s="204">
        <f>SUMIFS(点検表４!$AH$6:$AH$15292,点検表４!$AF$6:$AF$15292,TRUE,点検表４!$AR$6:$AR$15292,$E17,点検表４!$C$6:$C$15292,BK$6)</f>
        <v>0</v>
      </c>
      <c r="BL17" s="204">
        <f>SUMIFS(点検表４!$AH$6:$AH$15292,点検表４!$AF$6:$AF$15292,TRUE,点検表４!$AR$6:$AR$15292,$E17,点検表４!$C$6:$C$15292,BL$6)</f>
        <v>0</v>
      </c>
      <c r="BM17" s="204">
        <f>SUMIFS(点検表４!$AH$6:$AH$15292,点検表４!$AF$6:$AF$15292,TRUE,点検表４!$AR$6:$AR$15292,$E17,点検表４!$C$6:$C$15292,BM$6)</f>
        <v>0</v>
      </c>
      <c r="BN17" s="204">
        <f>SUMIFS(点検表４!$AH$6:$AH$15292,点検表４!$AF$6:$AF$15292,TRUE,点検表４!$AR$6:$AR$15292,$E17,点検表４!$C$6:$C$15292,BN$6)</f>
        <v>0</v>
      </c>
      <c r="BO17" s="204">
        <f>SUMIFS(点検表４!$AH$6:$AH$15292,点検表４!$AF$6:$AF$15292,TRUE,点検表４!$AR$6:$AR$15292,$E17,点検表４!$C$6:$C$15292,BO$6)</f>
        <v>0</v>
      </c>
      <c r="BP17" s="204">
        <f>SUMIFS(点検表４!$AH$6:$AH$15292,点検表４!$AF$6:$AF$15292,TRUE,点検表４!$AR$6:$AR$15292,$E17,点検表４!$C$6:$C$15292,BP$6)</f>
        <v>0</v>
      </c>
      <c r="BQ17" s="204">
        <f>SUMIFS(点検表４!$AH$6:$AH$15292,点検表４!$AF$6:$AF$15292,TRUE,点検表４!$AR$6:$AR$15292,$E17,点検表４!$C$6:$C$15292,BQ$6)</f>
        <v>0</v>
      </c>
      <c r="BR17" s="204">
        <f>SUMIFS(点検表４!$AH$6:$AH$15292,点検表４!$AF$6:$AF$15292,TRUE,点検表４!$AR$6:$AR$15292,$E17,点検表４!$C$6:$C$15292,BR$6)</f>
        <v>0</v>
      </c>
      <c r="BS17" s="204">
        <f>SUMIFS(点検表４!$AH$6:$AH$15292,点検表４!$AF$6:$AF$15292,TRUE,点検表４!$AR$6:$AR$15292,$E17,点検表４!$C$6:$C$15292,BS$6)</f>
        <v>0</v>
      </c>
      <c r="BT17" s="204">
        <f>SUMIFS(点検表４!$AH$6:$AH$15292,点検表４!$AF$6:$AF$15292,TRUE,点検表４!$AR$6:$AR$15292,$E17,点検表４!$C$6:$C$15292,BT$6)</f>
        <v>0</v>
      </c>
      <c r="BU17" s="204">
        <f>SUMIFS(点検表４!$AH$6:$AH$15292,点検表４!$AF$6:$AF$15292,TRUE,点検表４!$AR$6:$AR$15292,$E17,点検表４!$C$6:$C$15292,BU$6)</f>
        <v>0</v>
      </c>
      <c r="BV17" s="204">
        <f>SUMIFS(点検表４!$AH$6:$AH$15292,点検表４!$AF$6:$AF$15292,TRUE,点検表４!$AR$6:$AR$15292,$E17,点検表４!$C$6:$C$15292,BV$6)</f>
        <v>0</v>
      </c>
      <c r="BW17" s="204">
        <f>SUMIFS(点検表４!$AH$6:$AH$15292,点検表４!$AF$6:$AF$15292,TRUE,点検表４!$AR$6:$AR$15292,$E17,点検表４!$C$6:$C$15292,BW$6)</f>
        <v>0</v>
      </c>
      <c r="BX17" s="204">
        <f>SUMIFS(点検表４!$AH$6:$AH$15292,点検表４!$AF$6:$AF$15292,TRUE,点検表４!$AR$6:$AR$15292,$E17,点検表４!$C$6:$C$15292,BX$6)</f>
        <v>0</v>
      </c>
      <c r="BY17" s="204">
        <f>SUMIFS(点検表４!$AH$6:$AH$15292,点検表４!$AF$6:$AF$15292,TRUE,点検表４!$AR$6:$AR$15292,$E17,点検表４!$C$6:$C$15292,BY$6)</f>
        <v>0</v>
      </c>
      <c r="BZ17" s="204">
        <f>SUMIFS(点検表４!$AH$6:$AH$15292,点検表４!$AF$6:$AF$15292,TRUE,点検表４!$AR$6:$AR$15292,$E17,点検表４!$C$6:$C$15292,BZ$6)</f>
        <v>0</v>
      </c>
      <c r="CA17" s="204">
        <f>SUMIFS(点検表４!$AH$6:$AH$15292,点検表４!$AF$6:$AF$15292,TRUE,点検表４!$AR$6:$AR$15292,$E17,点検表４!$C$6:$C$15292,CA$6)</f>
        <v>0</v>
      </c>
      <c r="CB17" s="204">
        <f>SUMIFS(点検表４!$AH$6:$AH$15292,点検表４!$AF$6:$AF$15292,TRUE,点検表４!$AR$6:$AR$15292,$E17,点検表４!$C$6:$C$15292,CB$6)</f>
        <v>0</v>
      </c>
      <c r="CC17" s="204">
        <f>SUMIFS(点検表４!$AH$6:$AH$15292,点検表４!$AF$6:$AF$15292,TRUE,点検表４!$AR$6:$AR$15292,$E17,点検表４!$C$6:$C$15292,CC$6)</f>
        <v>0</v>
      </c>
      <c r="CD17" s="204">
        <f>SUMIFS(点検表４!$AH$6:$AH$15292,点検表４!$AF$6:$AF$15292,TRUE,点検表４!$AR$6:$AR$15292,$E17,点検表４!$C$6:$C$15292,CD$6)</f>
        <v>0</v>
      </c>
      <c r="CE17" s="204">
        <f>SUMIFS(点検表４!$AH$6:$AH$15292,点検表４!$AF$6:$AF$15292,TRUE,点検表４!$AR$6:$AR$15292,$E17,点検表４!$C$6:$C$15292,CE$6)</f>
        <v>0</v>
      </c>
      <c r="CF17" s="204">
        <f>SUMIFS(点検表４!$AH$6:$AH$15292,点検表４!$AF$6:$AF$15292,TRUE,点検表４!$AR$6:$AR$15292,$E17,点検表４!$C$6:$C$15292,CF$6)</f>
        <v>0</v>
      </c>
      <c r="CG17" s="204">
        <f>SUMIFS(点検表４!$AH$6:$AH$15292,点検表４!$AF$6:$AF$15292,TRUE,点検表４!$AR$6:$AR$15292,$E17,点検表４!$C$6:$C$15292,CG$6)</f>
        <v>0</v>
      </c>
      <c r="CH17" s="204">
        <f>SUMIFS(点検表４!$AH$6:$AH$15292,点検表４!$AF$6:$AF$15292,TRUE,点検表４!$AR$6:$AR$15292,$E17,点検表４!$C$6:$C$15292,CH$6)</f>
        <v>0</v>
      </c>
      <c r="CI17" s="204">
        <f>SUMIFS(点検表４!$AH$6:$AH$15292,点検表４!$AF$6:$AF$15292,TRUE,点検表４!$AR$6:$AR$15292,$E17,点検表４!$C$6:$C$15292,CI$6)</f>
        <v>0</v>
      </c>
      <c r="CJ17" s="204">
        <f>SUMIFS(点検表４!$AH$6:$AH$15292,点検表４!$AF$6:$AF$15292,TRUE,点検表４!$AR$6:$AR$15292,$E17,点検表４!$C$6:$C$15292,CJ$6)</f>
        <v>0</v>
      </c>
      <c r="CK17" s="204">
        <f>SUMIFS(点検表４!$AH$6:$AH$15292,点検表４!$AF$6:$AF$15292,TRUE,点検表４!$AR$6:$AR$15292,$E17,点検表４!$C$6:$C$15292,CK$6)</f>
        <v>0</v>
      </c>
      <c r="CL17" s="204">
        <f>SUMIFS(点検表４!$AH$6:$AH$15292,点検表４!$AF$6:$AF$15292,TRUE,点検表４!$AR$6:$AR$15292,$E17,点検表４!$C$6:$C$15292,CL$6)</f>
        <v>0</v>
      </c>
      <c r="CM17" s="204">
        <f>SUMIFS(点検表４!$AH$6:$AH$15292,点検表４!$AF$6:$AF$15292,TRUE,点検表４!$AR$6:$AR$15292,$E17,点検表４!$C$6:$C$15292,CM$6)</f>
        <v>0</v>
      </c>
      <c r="CN17" s="204">
        <f>SUMIFS(点検表４!$AH$6:$AH$15292,点検表４!$AF$6:$AF$15292,TRUE,点検表４!$AR$6:$AR$15292,$E17,点検表４!$C$6:$C$15292,CN$6)</f>
        <v>0</v>
      </c>
      <c r="CO17" s="204">
        <f>SUMIFS(点検表４!$AH$6:$AH$15292,点検表４!$AF$6:$AF$15292,TRUE,点検表４!$AR$6:$AR$15292,$E17,点検表４!$C$6:$C$15292,CO$6)</f>
        <v>0</v>
      </c>
      <c r="CP17" s="204">
        <f>SUMIFS(点検表４!$AH$6:$AH$15292,点検表４!$AF$6:$AF$15292,TRUE,点検表４!$AR$6:$AR$15292,$E17,点検表４!$C$6:$C$15292,CP$6)</f>
        <v>0</v>
      </c>
      <c r="CQ17" s="204">
        <f>SUMIFS(点検表４!$AH$6:$AH$15292,点検表４!$AF$6:$AF$15292,TRUE,点検表４!$AR$6:$AR$15292,$E17,点検表４!$C$6:$C$15292,CQ$6)</f>
        <v>0</v>
      </c>
      <c r="CR17" s="204">
        <f>SUMIFS(点検表４!$AH$6:$AH$15292,点検表４!$AF$6:$AF$15292,TRUE,点検表４!$AR$6:$AR$15292,$E17,点検表４!$C$6:$C$15292,CR$6)</f>
        <v>0</v>
      </c>
      <c r="CS17" s="204">
        <f>SUMIFS(点検表４!$AH$6:$AH$15292,点検表４!$AF$6:$AF$15292,TRUE,点検表４!$AR$6:$AR$15292,$E17,点検表４!$C$6:$C$15292,CS$6)</f>
        <v>0</v>
      </c>
      <c r="CT17" s="204">
        <f>SUMIFS(点検表４!$AH$6:$AH$15292,点検表４!$AF$6:$AF$15292,TRUE,点検表４!$AR$6:$AR$15292,$E17,点検表４!$C$6:$C$15292,CT$6)</f>
        <v>0</v>
      </c>
      <c r="CU17" s="204">
        <f>SUMIFS(点検表４!$AH$6:$AH$15292,点検表４!$AF$6:$AF$15292,TRUE,点検表４!$AR$6:$AR$15292,$E17,点検表４!$C$6:$C$15292,CU$6)</f>
        <v>0</v>
      </c>
      <c r="CV17" s="204">
        <f>SUMIFS(点検表４!$AH$6:$AH$15292,点検表４!$AF$6:$AF$15292,TRUE,点検表４!$AR$6:$AR$15292,$E17,点検表４!$C$6:$C$15292,CV$6)</f>
        <v>0</v>
      </c>
      <c r="CW17" s="204">
        <f>SUMIFS(点検表４!$AH$6:$AH$15292,点検表４!$AF$6:$AF$15292,TRUE,点検表４!$AR$6:$AR$15292,$E17,点検表４!$C$6:$C$15292,CW$6)</f>
        <v>0</v>
      </c>
      <c r="CX17" s="204">
        <f>SUMIFS(点検表４!$AH$6:$AH$15292,点検表４!$AF$6:$AF$15292,TRUE,点検表４!$AR$6:$AR$15292,$E17,点検表４!$C$6:$C$15292,CX$6)</f>
        <v>0</v>
      </c>
      <c r="CY17" s="204">
        <f>SUMIFS(点検表４!$AH$6:$AH$15292,点検表４!$AF$6:$AF$15292,TRUE,点検表４!$AR$6:$AR$15292,$E17,点検表４!$C$6:$C$15292,CY$6)</f>
        <v>0</v>
      </c>
      <c r="CZ17" s="204">
        <f>SUMIFS(点検表４!$AH$6:$AH$15292,点検表４!$AF$6:$AF$15292,TRUE,点検表４!$AR$6:$AR$15292,$E17,点検表４!$C$6:$C$15292,CZ$6)</f>
        <v>0</v>
      </c>
      <c r="DA17" s="204">
        <f>SUMIFS(点検表４!$AH$6:$AH$15292,点検表４!$AF$6:$AF$15292,TRUE,点検表４!$AR$6:$AR$15292,$E17,点検表４!$C$6:$C$15292,DA$6)</f>
        <v>0</v>
      </c>
      <c r="DB17" s="204">
        <f>SUMIFS(点検表４!$AH$6:$AH$15292,点検表４!$AF$6:$AF$15292,TRUE,点検表４!$AR$6:$AR$15292,$E17,点検表４!$C$6:$C$15292,DB$6)</f>
        <v>0</v>
      </c>
      <c r="DC17" s="204">
        <f>SUMIFS(点検表４!$AH$6:$AH$15292,点検表４!$AF$6:$AF$15292,TRUE,点検表４!$AR$6:$AR$15292,$E17,点検表４!$C$6:$C$15292,DC$6)</f>
        <v>0</v>
      </c>
      <c r="DD17" s="204">
        <f>SUMIFS(点検表４!$AH$6:$AH$15292,点検表４!$AF$6:$AF$15292,TRUE,点検表４!$AR$6:$AR$15292,$E17,点検表４!$C$6:$C$15292,DD$6)</f>
        <v>0</v>
      </c>
      <c r="DE17" s="204">
        <f>SUMIFS(点検表４!$AH$6:$AH$15292,点検表４!$AF$6:$AF$15292,TRUE,点検表４!$AR$6:$AR$15292,$E17,点検表４!$C$6:$C$15292,DE$6)</f>
        <v>0</v>
      </c>
      <c r="DF17" s="204">
        <f>SUMIFS(点検表４!$AH$6:$AH$15292,点検表４!$AF$6:$AF$15292,TRUE,点検表４!$AR$6:$AR$15292,$E17,点検表４!$C$6:$C$15292,DF$6)</f>
        <v>0</v>
      </c>
      <c r="DG17" s="204">
        <f>SUMIFS(点検表４!$AH$6:$AH$15292,点検表４!$AF$6:$AF$15292,TRUE,点検表４!$AR$6:$AR$15292,$E17,点検表４!$C$6:$C$15292,DG$6)</f>
        <v>0</v>
      </c>
      <c r="DH17" s="204">
        <f>SUMIFS(点検表４!$AH$6:$AH$15292,点検表４!$AF$6:$AF$15292,TRUE,点検表４!$AR$6:$AR$15292,$E17,点検表４!$C$6:$C$15292,DH$6)</f>
        <v>0</v>
      </c>
      <c r="DI17" s="204">
        <f>SUMIFS(点検表４!$AH$6:$AH$15292,点検表４!$AF$6:$AF$15292,TRUE,点検表４!$AR$6:$AR$15292,$E17,点検表４!$C$6:$C$15292,DI$6)</f>
        <v>0</v>
      </c>
      <c r="DJ17" s="204">
        <f>SUMIFS(点検表４!$AH$6:$AH$15292,点検表４!$AF$6:$AF$15292,TRUE,点検表４!$AR$6:$AR$15292,$E17,点検表４!$C$6:$C$15292,DJ$6)</f>
        <v>0</v>
      </c>
      <c r="DK17" s="204">
        <f>SUMIFS(点検表４!$AH$6:$AH$15292,点検表４!$AF$6:$AF$15292,TRUE,点検表４!$AR$6:$AR$15292,$E17,点検表４!$C$6:$C$15292,DK$6)</f>
        <v>0</v>
      </c>
      <c r="DL17" s="204">
        <f>SUMIFS(点検表４!$AH$6:$AH$15292,点検表４!$AF$6:$AF$15292,TRUE,点検表４!$AR$6:$AR$15292,$E17,点検表４!$C$6:$C$15292,DL$6)</f>
        <v>0</v>
      </c>
      <c r="DM17" s="204">
        <f>SUMIFS(点検表４!$AH$6:$AH$15292,点検表４!$AF$6:$AF$15292,TRUE,点検表４!$AR$6:$AR$15292,$E17,点検表４!$C$6:$C$15292,DM$6)</f>
        <v>0</v>
      </c>
      <c r="DN17" s="204">
        <f>SUMIFS(点検表４!$AH$6:$AH$15292,点検表４!$AF$6:$AF$15292,TRUE,点検表４!$AR$6:$AR$15292,$E17,点検表４!$C$6:$C$15292,DN$6)</f>
        <v>0</v>
      </c>
      <c r="DO17" s="204">
        <f>SUMIFS(点検表４!$AH$6:$AH$15292,点検表４!$AF$6:$AF$15292,TRUE,点検表４!$AR$6:$AR$15292,$E17,点検表４!$C$6:$C$15292,DO$6)</f>
        <v>0</v>
      </c>
      <c r="DP17" s="204">
        <f>SUMIFS(点検表４!$AH$6:$AH$15292,点検表４!$AF$6:$AF$15292,TRUE,点検表４!$AR$6:$AR$15292,$E17,点検表４!$C$6:$C$15292,DP$6)</f>
        <v>0</v>
      </c>
      <c r="DQ17" s="204">
        <f>SUMIFS(点検表４!$AH$6:$AH$15292,点検表４!$AF$6:$AF$15292,TRUE,点検表４!$AR$6:$AR$15292,$E17,点検表４!$C$6:$C$15292,DQ$6)</f>
        <v>0</v>
      </c>
      <c r="DR17" s="204">
        <f>SUMIFS(点検表４!$AH$6:$AH$15292,点検表４!$AF$6:$AF$15292,TRUE,点検表４!$AR$6:$AR$15292,$E17,点検表４!$C$6:$C$15292,DR$6)</f>
        <v>0</v>
      </c>
      <c r="DS17" s="204">
        <f>SUMIFS(点検表４!$AH$6:$AH$15292,点検表４!$AF$6:$AF$15292,TRUE,点検表４!$AR$6:$AR$15292,$E17,点検表４!$C$6:$C$15292,DS$6)</f>
        <v>0</v>
      </c>
      <c r="DT17" s="204">
        <f>SUMIFS(点検表４!$AH$6:$AH$15292,点検表４!$AF$6:$AF$15292,TRUE,点検表４!$AR$6:$AR$15292,$E17,点検表４!$C$6:$C$15292,DT$6)</f>
        <v>0</v>
      </c>
      <c r="DU17" s="204">
        <f>SUMIFS(点検表４!$AH$6:$AH$15292,点検表４!$AF$6:$AF$15292,TRUE,点検表４!$AR$6:$AR$15292,$E17,点検表４!$C$6:$C$15292,DU$6)</f>
        <v>0</v>
      </c>
      <c r="DV17" s="204">
        <f>SUMIFS(点検表４!$AH$6:$AH$15292,点検表４!$AF$6:$AF$15292,TRUE,点検表４!$AR$6:$AR$15292,$E17,点検表４!$C$6:$C$15292,DV$6)</f>
        <v>0</v>
      </c>
      <c r="DW17" s="204">
        <f>SUMIFS(点検表４!$AH$6:$AH$15292,点検表４!$AF$6:$AF$15292,TRUE,点検表４!$AR$6:$AR$15292,$E17,点検表４!$C$6:$C$15292,DW$6)</f>
        <v>0</v>
      </c>
      <c r="DX17" s="204">
        <f>SUMIFS(点検表４!$AH$6:$AH$15292,点検表４!$AF$6:$AF$15292,TRUE,点検表４!$AR$6:$AR$15292,$E17,点検表４!$C$6:$C$15292,DX$6)</f>
        <v>0</v>
      </c>
      <c r="DY17" s="204">
        <f>SUMIFS(点検表４!$AH$6:$AH$15292,点検表４!$AF$6:$AF$15292,TRUE,点検表４!$AR$6:$AR$15292,$E17,点検表４!$C$6:$C$15292,DY$6)</f>
        <v>0</v>
      </c>
      <c r="DZ17" s="204">
        <f>SUMIFS(点検表４!$AH$6:$AH$15292,点検表４!$AF$6:$AF$15292,TRUE,点検表４!$AR$6:$AR$15292,$E17,点検表４!$C$6:$C$15292,DZ$6)</f>
        <v>0</v>
      </c>
      <c r="EA17" s="204">
        <f>SUMIFS(点検表４!$AH$6:$AH$15292,点検表４!$AF$6:$AF$15292,TRUE,点検表４!$AR$6:$AR$15292,$E17,点検表４!$C$6:$C$15292,EA$6)</f>
        <v>0</v>
      </c>
      <c r="EB17" s="204">
        <f>SUMIFS(点検表４!$AH$6:$AH$15292,点検表４!$AF$6:$AF$15292,TRUE,点検表４!$AR$6:$AR$15292,$E17,点検表４!$C$6:$C$15292,EB$6)</f>
        <v>0</v>
      </c>
      <c r="EC17" s="204">
        <f>SUMIFS(点検表４!$AH$6:$AH$15292,点検表４!$AF$6:$AF$15292,TRUE,点検表４!$AR$6:$AR$15292,$E17,点検表４!$C$6:$C$15292,EC$6)</f>
        <v>0</v>
      </c>
      <c r="ED17" s="204">
        <f>SUMIFS(点検表４!$AH$6:$AH$15292,点検表４!$AF$6:$AF$15292,TRUE,点検表４!$AR$6:$AR$15292,$E17,点検表４!$C$6:$C$15292,ED$6)</f>
        <v>0</v>
      </c>
      <c r="EE17" s="204">
        <f>SUMIFS(点検表４!$AH$6:$AH$15292,点検表４!$AF$6:$AF$15292,TRUE,点検表４!$AR$6:$AR$15292,$E17,点検表４!$C$6:$C$15292,EE$6)</f>
        <v>0</v>
      </c>
      <c r="EF17" s="204">
        <f>SUMIFS(点検表４!$AH$6:$AH$15292,点検表４!$AF$6:$AF$15292,TRUE,点検表４!$AR$6:$AR$15292,$E17,点検表４!$C$6:$C$15292,EF$6)</f>
        <v>0</v>
      </c>
      <c r="EG17" s="204">
        <f>SUMIFS(点検表４!$AH$6:$AH$15292,点検表４!$AF$6:$AF$15292,TRUE,点検表４!$AR$6:$AR$15292,$E17,点検表４!$C$6:$C$15292,EG$6)</f>
        <v>0</v>
      </c>
      <c r="EH17" s="204">
        <f>SUMIFS(点検表４!$AH$6:$AH$15292,点検表４!$AF$6:$AF$15292,TRUE,点検表４!$AR$6:$AR$15292,$E17,点検表４!$C$6:$C$15292,EH$6)</f>
        <v>0</v>
      </c>
      <c r="EI17" s="204">
        <f>SUMIFS(点検表４!$AH$6:$AH$15292,点検表４!$AF$6:$AF$15292,TRUE,点検表４!$AR$6:$AR$15292,$E17,点検表４!$C$6:$C$15292,EI$6)</f>
        <v>0</v>
      </c>
      <c r="EJ17" s="204">
        <f>SUMIFS(点検表４!$AH$6:$AH$15292,点検表４!$AF$6:$AF$15292,TRUE,点検表４!$AR$6:$AR$15292,$E17,点検表４!$C$6:$C$15292,EJ$6)</f>
        <v>0</v>
      </c>
      <c r="EK17" s="204">
        <f>SUMIFS(点検表４!$AH$6:$AH$15292,点検表４!$AF$6:$AF$15292,TRUE,点検表４!$AR$6:$AR$15292,$E17,点検表４!$C$6:$C$15292,EK$6)</f>
        <v>0</v>
      </c>
      <c r="EL17" s="204">
        <f>SUMIFS(点検表４!$AH$6:$AH$15292,点検表４!$AF$6:$AF$15292,TRUE,点検表４!$AR$6:$AR$15292,$E17,点検表４!$C$6:$C$15292,EL$6)</f>
        <v>0</v>
      </c>
      <c r="EM17" s="204">
        <f>SUMIFS(点検表４!$AH$6:$AH$15292,点検表４!$AF$6:$AF$15292,TRUE,点検表４!$AR$6:$AR$15292,$E17,点検表４!$C$6:$C$15292,EM$6)</f>
        <v>0</v>
      </c>
      <c r="EN17" s="204">
        <f>SUMIFS(点検表４!$AH$6:$AH$15292,点検表４!$AF$6:$AF$15292,TRUE,点検表４!$AR$6:$AR$15292,$E17,点検表４!$C$6:$C$15292,EN$6)</f>
        <v>0</v>
      </c>
      <c r="EO17" s="204">
        <f>SUMIFS(点検表４!$AH$6:$AH$15292,点検表４!$AF$6:$AF$15292,TRUE,点検表４!$AR$6:$AR$15292,$E17,点検表４!$C$6:$C$15292,EO$6)</f>
        <v>0</v>
      </c>
      <c r="EP17" s="204">
        <f>SUMIFS(点検表４!$AH$6:$AH$15292,点検表４!$AF$6:$AF$15292,TRUE,点検表４!$AR$6:$AR$15292,$E17,点検表４!$C$6:$C$15292,EP$6)</f>
        <v>0</v>
      </c>
      <c r="EQ17" s="204">
        <f>SUMIFS(点検表４!$AH$6:$AH$15292,点検表４!$AF$6:$AF$15292,TRUE,点検表４!$AR$6:$AR$15292,$E17,点検表４!$C$6:$C$15292,EQ$6)</f>
        <v>0</v>
      </c>
      <c r="ER17" s="204">
        <f>SUMIFS(点検表４!$AH$6:$AH$15292,点検表４!$AF$6:$AF$15292,TRUE,点検表４!$AR$6:$AR$15292,$E17,点検表４!$C$6:$C$15292,ER$6)</f>
        <v>0</v>
      </c>
      <c r="ES17" s="204">
        <f>SUMIFS(点検表４!$AH$6:$AH$15292,点検表４!$AF$6:$AF$15292,TRUE,点検表４!$AR$6:$AR$15292,$E17,点検表４!$C$6:$C$15292,ES$6)</f>
        <v>0</v>
      </c>
      <c r="ET17" s="204">
        <f>SUMIFS(点検表４!$AH$6:$AH$15292,点検表４!$AF$6:$AF$15292,TRUE,点検表４!$AR$6:$AR$15292,$E17,点検表４!$C$6:$C$15292,ET$6)</f>
        <v>0</v>
      </c>
      <c r="EU17" s="204">
        <f>SUMIFS(点検表４!$AH$6:$AH$15292,点検表４!$AF$6:$AF$15292,TRUE,点検表４!$AR$6:$AR$15292,$E17,点検表４!$C$6:$C$15292,EU$6)</f>
        <v>0</v>
      </c>
      <c r="EV17" s="204">
        <f>SUMIFS(点検表４!$AH$6:$AH$15292,点検表４!$AF$6:$AF$15292,TRUE,点検表４!$AR$6:$AR$15292,$E17,点検表４!$C$6:$C$15292,EV$6)</f>
        <v>0</v>
      </c>
      <c r="EW17" s="204">
        <f>SUMIFS(点検表４!$AH$6:$AH$15292,点検表４!$AF$6:$AF$15292,TRUE,点検表４!$AR$6:$AR$15292,$E17,点検表４!$C$6:$C$15292,EW$6)</f>
        <v>0</v>
      </c>
      <c r="EX17" s="204">
        <f>SUMIFS(点検表４!$AH$6:$AH$15292,点検表４!$AF$6:$AF$15292,TRUE,点検表４!$AR$6:$AR$15292,$E17,点検表４!$C$6:$C$15292,EX$6)</f>
        <v>0</v>
      </c>
      <c r="EY17" s="204">
        <f>SUMIFS(点検表４!$AH$6:$AH$15292,点検表４!$AF$6:$AF$15292,TRUE,点検表４!$AR$6:$AR$15292,$E17,点検表４!$C$6:$C$15292,EY$6)</f>
        <v>0</v>
      </c>
      <c r="EZ17" s="204">
        <f>SUMIFS(点検表４!$AH$6:$AH$15292,点検表４!$AF$6:$AF$15292,TRUE,点検表４!$AR$6:$AR$15292,$E17,点検表４!$C$6:$C$15292,EZ$6)</f>
        <v>0</v>
      </c>
      <c r="FA17" s="204">
        <f>SUMIFS(点検表４!$AH$6:$AH$15292,点検表４!$AF$6:$AF$15292,TRUE,点検表４!$AR$6:$AR$15292,$E17,点検表４!$C$6:$C$15292,FA$6)</f>
        <v>0</v>
      </c>
      <c r="FB17" s="204">
        <f>SUMIFS(点検表４!$AH$6:$AH$15292,点検表４!$AF$6:$AF$15292,TRUE,点検表４!$AR$6:$AR$15292,$E17,点検表４!$C$6:$C$15292,FB$6)</f>
        <v>0</v>
      </c>
      <c r="FC17" s="204">
        <f>SUMIFS(点検表４!$AH$6:$AH$15292,点検表４!$AF$6:$AF$15292,TRUE,点検表４!$AR$6:$AR$15292,$E17,点検表４!$C$6:$C$15292,FC$6)</f>
        <v>0</v>
      </c>
      <c r="FD17" s="204">
        <f>SUMIFS(点検表４!$AH$6:$AH$15292,点検表４!$AF$6:$AF$15292,TRUE,点検表４!$AR$6:$AR$15292,$E17,点検表４!$C$6:$C$15292,FD$6)</f>
        <v>0</v>
      </c>
      <c r="FE17" s="204">
        <f>SUMIFS(点検表４!$AH$6:$AH$15292,点検表４!$AF$6:$AF$15292,TRUE,点検表４!$AR$6:$AR$15292,$E17,点検表４!$C$6:$C$15292,FE$6)</f>
        <v>0</v>
      </c>
      <c r="FF17" s="204">
        <f>SUMIFS(点検表４!$AH$6:$AH$15292,点検表４!$AF$6:$AF$15292,TRUE,点検表４!$AR$6:$AR$15292,$E17,点検表４!$C$6:$C$15292,FF$6)</f>
        <v>0</v>
      </c>
      <c r="FG17" s="204">
        <f>SUMIFS(点検表４!$AH$6:$AH$15292,点検表４!$AF$6:$AF$15292,TRUE,点検表４!$AR$6:$AR$15292,$E17,点検表４!$C$6:$C$15292,FG$6)</f>
        <v>0</v>
      </c>
      <c r="FH17" s="204">
        <f>SUMIFS(点検表４!$AH$6:$AH$15292,点検表４!$AF$6:$AF$15292,TRUE,点検表４!$AR$6:$AR$15292,$E17,点検表４!$C$6:$C$15292,FH$6)</f>
        <v>0</v>
      </c>
      <c r="FI17" s="204">
        <f>SUMIFS(点検表４!$AH$6:$AH$15292,点検表４!$AF$6:$AF$15292,TRUE,点検表４!$AR$6:$AR$15292,$E17,点検表４!$C$6:$C$15292,FI$6)</f>
        <v>0</v>
      </c>
      <c r="FJ17" s="204">
        <f>SUMIFS(点検表４!$AH$6:$AH$15292,点検表４!$AF$6:$AF$15292,TRUE,点検表４!$AR$6:$AR$15292,$E17,点検表４!$C$6:$C$15292,FJ$6)</f>
        <v>0</v>
      </c>
      <c r="FK17" s="204">
        <f>SUMIFS(点検表４!$AH$6:$AH$15292,点検表４!$AF$6:$AF$15292,TRUE,点検表４!$AR$6:$AR$15292,$E17,点検表４!$C$6:$C$15292,FK$6)</f>
        <v>0</v>
      </c>
      <c r="FL17" s="204">
        <f>SUMIFS(点検表４!$AH$6:$AH$15292,点検表４!$AF$6:$AF$15292,TRUE,点検表４!$AR$6:$AR$15292,$E17,点検表４!$C$6:$C$15292,FL$6)</f>
        <v>0</v>
      </c>
      <c r="FM17" s="204">
        <f>SUMIFS(点検表４!$AH$6:$AH$15292,点検表４!$AF$6:$AF$15292,TRUE,点検表４!$AR$6:$AR$15292,$E17,点検表４!$C$6:$C$15292,FM$6)</f>
        <v>0</v>
      </c>
      <c r="FN17" s="204">
        <f>SUMIFS(点検表４!$AH$6:$AH$15292,点検表４!$AF$6:$AF$15292,TRUE,点検表４!$AR$6:$AR$15292,$E17,点検表４!$C$6:$C$15292,FN$6)</f>
        <v>0</v>
      </c>
      <c r="FO17" s="204">
        <f>SUMIFS(点検表４!$AH$6:$AH$15292,点検表４!$AF$6:$AF$15292,TRUE,点検表４!$AR$6:$AR$15292,$E17,点検表４!$C$6:$C$15292,FO$6)</f>
        <v>0</v>
      </c>
      <c r="FP17" s="204">
        <f>SUMIFS(点検表４!$AH$6:$AH$15292,点検表４!$AF$6:$AF$15292,TRUE,点検表４!$AR$6:$AR$15292,$E17,点検表４!$C$6:$C$15292,FP$6)</f>
        <v>0</v>
      </c>
      <c r="FQ17" s="204">
        <f>SUMIFS(点検表４!$AH$6:$AH$15292,点検表４!$AF$6:$AF$15292,TRUE,点検表４!$AR$6:$AR$15292,$E17,点検表４!$C$6:$C$15292,FQ$6)</f>
        <v>0</v>
      </c>
      <c r="FR17" s="204">
        <f>SUMIFS(点検表４!$AH$6:$AH$15292,点検表４!$AF$6:$AF$15292,TRUE,点検表４!$AR$6:$AR$15292,$E17,点検表４!$C$6:$C$15292,FR$6)</f>
        <v>0</v>
      </c>
      <c r="FS17" s="204">
        <f>SUMIFS(点検表４!$AH$6:$AH$15292,点検表４!$AF$6:$AF$15292,TRUE,点検表４!$AR$6:$AR$15292,$E17,点検表４!$C$6:$C$15292,FS$6)</f>
        <v>0</v>
      </c>
      <c r="FT17" s="204">
        <f>SUMIFS(点検表４!$AH$6:$AH$15292,点検表４!$AF$6:$AF$15292,TRUE,点検表４!$AR$6:$AR$15292,$E17,点検表４!$C$6:$C$15292,FT$6)</f>
        <v>0</v>
      </c>
      <c r="FU17" s="204">
        <f>SUMIFS(点検表４!$AH$6:$AH$15292,点検表４!$AF$6:$AF$15292,TRUE,点検表４!$AR$6:$AR$15292,$E17,点検表４!$C$6:$C$15292,FU$6)</f>
        <v>0</v>
      </c>
      <c r="FV17" s="204">
        <f>SUMIFS(点検表４!$AH$6:$AH$15292,点検表４!$AF$6:$AF$15292,TRUE,点検表４!$AR$6:$AR$15292,$E17,点検表４!$C$6:$C$15292,FV$6)</f>
        <v>0</v>
      </c>
      <c r="FW17" s="204">
        <f>SUMIFS(点検表４!$AH$6:$AH$15292,点検表４!$AF$6:$AF$15292,TRUE,点検表４!$AR$6:$AR$15292,$E17,点検表４!$C$6:$C$15292,FW$6)</f>
        <v>0</v>
      </c>
      <c r="FX17" s="204">
        <f>SUMIFS(点検表４!$AH$6:$AH$15292,点検表４!$AF$6:$AF$15292,TRUE,点検表４!$AR$6:$AR$15292,$E17,点検表４!$C$6:$C$15292,FX$6)</f>
        <v>0</v>
      </c>
      <c r="FY17" s="204">
        <f>SUMIFS(点検表４!$AH$6:$AH$15292,点検表４!$AF$6:$AF$15292,TRUE,点検表４!$AR$6:$AR$15292,$E17,点検表４!$C$6:$C$15292,FY$6)</f>
        <v>0</v>
      </c>
      <c r="FZ17" s="204">
        <f>SUMIFS(点検表４!$AH$6:$AH$15292,点検表４!$AF$6:$AF$15292,TRUE,点検表４!$AR$6:$AR$15292,$E17,点検表４!$C$6:$C$15292,FZ$6)</f>
        <v>0</v>
      </c>
      <c r="GA17" s="204">
        <f>SUMIFS(点検表４!$AH$6:$AH$15292,点検表４!$AF$6:$AF$15292,TRUE,点検表４!$AR$6:$AR$15292,$E17,点検表４!$C$6:$C$15292,GA$6)</f>
        <v>0</v>
      </c>
      <c r="GB17" s="204">
        <f>SUMIFS(点検表４!$AH$6:$AH$15292,点検表４!$AF$6:$AF$15292,TRUE,点検表４!$AR$6:$AR$15292,$E17,点検表４!$C$6:$C$15292,GB$6)</f>
        <v>0</v>
      </c>
      <c r="GC17" s="204">
        <f>SUMIFS(点検表４!$AH$6:$AH$15292,点検表４!$AF$6:$AF$15292,TRUE,点検表４!$AR$6:$AR$15292,$E17,点検表４!$C$6:$C$15292,GC$6)</f>
        <v>0</v>
      </c>
      <c r="GD17" s="204">
        <f>SUMIFS(点検表４!$AH$6:$AH$15292,点検表４!$AF$6:$AF$15292,TRUE,点検表４!$AR$6:$AR$15292,$E17,点検表４!$C$6:$C$15292,GD$6)</f>
        <v>0</v>
      </c>
      <c r="GE17" s="204">
        <f>SUMIFS(点検表４!$AH$6:$AH$15292,点検表４!$AF$6:$AF$15292,TRUE,点検表４!$AR$6:$AR$15292,$E17,点検表４!$C$6:$C$15292,GE$6)</f>
        <v>0</v>
      </c>
      <c r="GF17" s="204">
        <f>SUMIFS(点検表４!$AH$6:$AH$15292,点検表４!$AF$6:$AF$15292,TRUE,点検表４!$AR$6:$AR$15292,$E17,点検表４!$C$6:$C$15292,GF$6)</f>
        <v>0</v>
      </c>
      <c r="GG17" s="204">
        <f>SUMIFS(点検表４!$AH$6:$AH$15292,点検表４!$AF$6:$AF$15292,TRUE,点検表４!$AR$6:$AR$15292,$E17,点検表４!$C$6:$C$15292,GG$6)</f>
        <v>0</v>
      </c>
      <c r="GH17" s="204">
        <f>SUMIFS(点検表４!$AH$6:$AH$15292,点検表４!$AF$6:$AF$15292,TRUE,点検表４!$AR$6:$AR$15292,$E17,点検表４!$C$6:$C$15292,GH$6)</f>
        <v>0</v>
      </c>
      <c r="GI17" s="204">
        <f>SUMIFS(点検表４!$AH$6:$AH$15292,点検表４!$AF$6:$AF$15292,TRUE,点検表４!$AR$6:$AR$15292,$E17,点検表４!$C$6:$C$15292,GI$6)</f>
        <v>0</v>
      </c>
      <c r="GJ17" s="204">
        <f>SUMIFS(点検表４!$AH$6:$AH$15292,点検表４!$AF$6:$AF$15292,TRUE,点検表４!$AR$6:$AR$15292,$E17,点検表４!$C$6:$C$15292,GJ$6)</f>
        <v>0</v>
      </c>
      <c r="GK17" s="204">
        <f>SUMIFS(点検表４!$AH$6:$AH$15292,点検表４!$AF$6:$AF$15292,TRUE,点検表４!$AR$6:$AR$15292,$E17,点検表４!$C$6:$C$15292,GK$6)</f>
        <v>0</v>
      </c>
      <c r="GL17" s="204">
        <f>SUMIFS(点検表４!$AH$6:$AH$15292,点検表４!$AF$6:$AF$15292,TRUE,点検表４!$AR$6:$AR$15292,$E17,点検表４!$C$6:$C$15292,GL$6)</f>
        <v>0</v>
      </c>
      <c r="GM17" s="204">
        <f>SUMIFS(点検表４!$AH$6:$AH$15292,点検表４!$AF$6:$AF$15292,TRUE,点検表４!$AR$6:$AR$15292,$E17,点検表４!$C$6:$C$15292,GM$6)</f>
        <v>0</v>
      </c>
      <c r="GN17" s="204">
        <f>SUMIFS(点検表４!$AH$6:$AH$15292,点検表４!$AF$6:$AF$15292,TRUE,点検表４!$AR$6:$AR$15292,$E17,点検表４!$C$6:$C$15292,GN$6)</f>
        <v>0</v>
      </c>
      <c r="GO17" s="204">
        <f>SUMIFS(点検表４!$AH$6:$AH$15292,点検表４!$AF$6:$AF$15292,TRUE,点検表４!$AR$6:$AR$15292,$E17,点検表４!$C$6:$C$15292,GO$6)</f>
        <v>0</v>
      </c>
      <c r="GP17" s="204">
        <f>SUMIFS(点検表４!$AH$6:$AH$15292,点検表４!$AF$6:$AF$15292,TRUE,点検表４!$AR$6:$AR$15292,$E17,点検表４!$C$6:$C$15292,GP$6)</f>
        <v>0</v>
      </c>
      <c r="GQ17" s="204">
        <f>SUMIFS(点検表４!$AH$6:$AH$15292,点検表４!$AF$6:$AF$15292,TRUE,点検表４!$AR$6:$AR$15292,$E17,点検表４!$C$6:$C$15292,GQ$6)</f>
        <v>0</v>
      </c>
      <c r="GR17" s="204">
        <f>SUMIFS(点検表４!$AH$6:$AH$15292,点検表４!$AF$6:$AF$15292,TRUE,点検表４!$AR$6:$AR$15292,$E17,点検表４!$C$6:$C$15292,GR$6)</f>
        <v>0</v>
      </c>
      <c r="GS17" s="204">
        <f>SUMIFS(点検表４!$AH$6:$AH$15292,点検表４!$AF$6:$AF$15292,TRUE,点検表４!$AR$6:$AR$15292,$E17,点検表４!$C$6:$C$15292,GS$6)</f>
        <v>0</v>
      </c>
      <c r="GT17" s="204">
        <f>SUMIFS(点検表４!$AH$6:$AH$15292,点検表４!$AF$6:$AF$15292,TRUE,点検表４!$AR$6:$AR$15292,$E17,点検表４!$C$6:$C$15292,GT$6)</f>
        <v>0</v>
      </c>
      <c r="GU17" s="204">
        <f>SUMIFS(点検表４!$AH$6:$AH$15292,点検表４!$AF$6:$AF$15292,TRUE,点検表４!$AR$6:$AR$15292,$E17,点検表４!$C$6:$C$15292,GU$6)</f>
        <v>0</v>
      </c>
      <c r="GV17" s="204">
        <f>SUMIFS(点検表４!$AH$6:$AH$15292,点検表４!$AF$6:$AF$15292,TRUE,点検表４!$AR$6:$AR$15292,$E17,点検表４!$C$6:$C$15292,GV$6)</f>
        <v>0</v>
      </c>
      <c r="GW17" s="204">
        <f>SUMIFS(点検表４!$AH$6:$AH$15292,点検表４!$AF$6:$AF$15292,TRUE,点検表４!$AR$6:$AR$15292,$E17,点検表４!$C$6:$C$15292,GW$6)</f>
        <v>0</v>
      </c>
      <c r="GX17" s="204">
        <f>SUMIFS(点検表４!$AH$6:$AH$15292,点検表４!$AF$6:$AF$15292,TRUE,点検表４!$AR$6:$AR$15292,$E17,点検表４!$C$6:$C$15292,GX$6)</f>
        <v>0</v>
      </c>
      <c r="GY17" s="204">
        <f>SUMIFS(点検表４!$AH$6:$AH$15292,点検表４!$AF$6:$AF$15292,TRUE,点検表４!$AR$6:$AR$15292,$E17,点検表４!$C$6:$C$15292,GY$6)</f>
        <v>0</v>
      </c>
      <c r="GZ17" s="204">
        <f>SUMIFS(点検表４!$AH$6:$AH$15292,点検表４!$AF$6:$AF$15292,TRUE,点検表４!$AR$6:$AR$15292,$E17,点検表４!$C$6:$C$15292,GZ$6)</f>
        <v>0</v>
      </c>
      <c r="HA17" s="204">
        <f>SUMIFS(点検表４!$AH$6:$AH$15292,点検表４!$AF$6:$AF$15292,TRUE,点検表４!$AR$6:$AR$15292,$E17,点検表４!$C$6:$C$15292,HA$6)</f>
        <v>0</v>
      </c>
      <c r="HB17" s="204">
        <f>SUMIFS(点検表４!$AH$6:$AH$15292,点検表４!$AF$6:$AF$15292,TRUE,点検表４!$AR$6:$AR$15292,$E17,点検表４!$C$6:$C$15292,HB$6)</f>
        <v>0</v>
      </c>
      <c r="HC17" s="204">
        <f>SUMIFS(点検表４!$AH$6:$AH$15292,点検表４!$AF$6:$AF$15292,TRUE,点検表４!$AR$6:$AR$15292,$E17,点検表４!$C$6:$C$15292,HC$6)</f>
        <v>0</v>
      </c>
      <c r="HD17" s="204">
        <f>SUMIFS(点検表４!$AH$6:$AH$15292,点検表４!$AF$6:$AF$15292,TRUE,点検表４!$AR$6:$AR$15292,$E17,点検表４!$C$6:$C$15292,HD$6)</f>
        <v>0</v>
      </c>
      <c r="HE17" s="204">
        <f>SUMIFS(点検表４!$AH$6:$AH$15292,点検表４!$AF$6:$AF$15292,TRUE,点検表４!$AR$6:$AR$15292,$E17,点検表４!$C$6:$C$15292,HE$6)</f>
        <v>0</v>
      </c>
      <c r="HF17" s="204">
        <f>SUMIFS(点検表４!$AH$6:$AH$15292,点検表４!$AF$6:$AF$15292,TRUE,点検表４!$AR$6:$AR$15292,$E17,点検表４!$C$6:$C$15292,HF$6)</f>
        <v>0</v>
      </c>
      <c r="HG17" s="204">
        <f>SUMIFS(点検表４!$AH$6:$AH$15292,点検表４!$AF$6:$AF$15292,TRUE,点検表４!$AR$6:$AR$15292,$E17,点検表４!$C$6:$C$15292,HG$6)</f>
        <v>0</v>
      </c>
      <c r="HH17" s="204">
        <f>SUMIFS(点検表４!$AH$6:$AH$15292,点検表４!$AF$6:$AF$15292,TRUE,点検表４!$AR$6:$AR$15292,$E17,点検表４!$C$6:$C$15292,HH$6)</f>
        <v>0</v>
      </c>
      <c r="HI17" s="204">
        <f>SUMIFS(点検表４!$AH$6:$AH$15292,点検表４!$AF$6:$AF$15292,TRUE,点検表４!$AR$6:$AR$15292,$E17,点検表４!$C$6:$C$15292,HI$6)</f>
        <v>0</v>
      </c>
      <c r="HJ17" s="204">
        <f>SUMIFS(点検表４!$AH$6:$AH$15292,点検表４!$AF$6:$AF$15292,TRUE,点検表４!$AR$6:$AR$15292,$E17,点検表４!$C$6:$C$15292,HJ$6)</f>
        <v>0</v>
      </c>
      <c r="HK17" s="204">
        <f>SUMIFS(点検表４!$AH$6:$AH$15292,点検表４!$AF$6:$AF$15292,TRUE,点検表４!$AR$6:$AR$15292,$E17,点検表４!$C$6:$C$15292,HK$6)</f>
        <v>0</v>
      </c>
      <c r="HL17" s="204">
        <f>SUMIFS(点検表４!$AH$6:$AH$15292,点検表４!$AF$6:$AF$15292,TRUE,点検表４!$AR$6:$AR$15292,$E17,点検表４!$C$6:$C$15292,HL$6)</f>
        <v>0</v>
      </c>
      <c r="HM17" s="204">
        <f>SUMIFS(点検表４!$AH$6:$AH$15292,点検表４!$AF$6:$AF$15292,TRUE,点検表４!$AR$6:$AR$15292,$E17,点検表４!$C$6:$C$15292,HM$6)</f>
        <v>0</v>
      </c>
      <c r="HN17" s="204">
        <f>SUMIFS(点検表４!$AH$6:$AH$15292,点検表４!$AF$6:$AF$15292,TRUE,点検表４!$AR$6:$AR$15292,$E17,点検表４!$C$6:$C$15292,HN$6)</f>
        <v>0</v>
      </c>
      <c r="HO17" s="204">
        <f>SUMIFS(点検表４!$AH$6:$AH$15292,点検表４!$AF$6:$AF$15292,TRUE,点検表４!$AR$6:$AR$15292,$E17,点検表４!$C$6:$C$15292,HO$6)</f>
        <v>0</v>
      </c>
      <c r="HP17" s="204">
        <f>SUMIFS(点検表４!$AH$6:$AH$15292,点検表４!$AF$6:$AF$15292,TRUE,点検表４!$AR$6:$AR$15292,$E17,点検表４!$C$6:$C$15292,HP$6)</f>
        <v>0</v>
      </c>
      <c r="HQ17" s="204">
        <f>SUMIFS(点検表４!$AH$6:$AH$15292,点検表４!$AF$6:$AF$15292,TRUE,点検表４!$AR$6:$AR$15292,$E17,点検表４!$C$6:$C$15292,HQ$6)</f>
        <v>0</v>
      </c>
      <c r="HR17" s="204">
        <f>SUMIFS(点検表４!$AH$6:$AH$15292,点検表４!$AF$6:$AF$15292,TRUE,点検表４!$AR$6:$AR$15292,$E17,点検表４!$C$6:$C$15292,HR$6)</f>
        <v>0</v>
      </c>
      <c r="HS17" s="204">
        <f>SUMIFS(点検表４!$AH$6:$AH$15292,点検表４!$AF$6:$AF$15292,TRUE,点検表４!$AR$6:$AR$15292,$E17,点検表４!$C$6:$C$15292,HS$6)</f>
        <v>0</v>
      </c>
      <c r="HT17" s="204">
        <f>SUMIFS(点検表４!$AH$6:$AH$15292,点検表４!$AF$6:$AF$15292,TRUE,点検表４!$AR$6:$AR$15292,$E17,点検表４!$C$6:$C$15292,HT$6)</f>
        <v>0</v>
      </c>
      <c r="HU17" s="204">
        <f>SUMIFS(点検表４!$AH$6:$AH$15292,点検表４!$AF$6:$AF$15292,TRUE,点検表４!$AR$6:$AR$15292,$E17,点検表４!$C$6:$C$15292,HU$6)</f>
        <v>0</v>
      </c>
      <c r="HV17" s="204">
        <f>SUMIFS(点検表４!$AH$6:$AH$15292,点検表４!$AF$6:$AF$15292,TRUE,点検表４!$AR$6:$AR$15292,$E17,点検表４!$C$6:$C$15292,HV$6)</f>
        <v>0</v>
      </c>
      <c r="HW17" s="204">
        <f>SUMIFS(点検表４!$AH$6:$AH$15292,点検表４!$AF$6:$AF$15292,TRUE,点検表４!$AR$6:$AR$15292,$E17,点検表４!$C$6:$C$15292,HW$6)</f>
        <v>0</v>
      </c>
      <c r="HX17" s="204">
        <f>SUMIFS(点検表４!$AH$6:$AH$15292,点検表４!$AF$6:$AF$15292,TRUE,点検表４!$AR$6:$AR$15292,$E17,点検表４!$C$6:$C$15292,HX$6)</f>
        <v>0</v>
      </c>
      <c r="HY17" s="204">
        <f>SUMIFS(点検表４!$AH$6:$AH$15292,点検表４!$AF$6:$AF$15292,TRUE,点検表４!$AR$6:$AR$15292,$E17,点検表４!$C$6:$C$15292,HY$6)</f>
        <v>0</v>
      </c>
      <c r="HZ17" s="204">
        <f>SUMIFS(点検表４!$AH$6:$AH$15292,点検表４!$AF$6:$AF$15292,TRUE,点検表４!$AR$6:$AR$15292,$E17,点検表４!$C$6:$C$15292,HZ$6)</f>
        <v>0</v>
      </c>
      <c r="IA17" s="204">
        <f>SUMIFS(点検表４!$AH$6:$AH$15292,点検表４!$AF$6:$AF$15292,TRUE,点検表４!$AR$6:$AR$15292,$E17,点検表４!$C$6:$C$15292,IA$6)</f>
        <v>0</v>
      </c>
      <c r="IB17" s="204">
        <f>SUMIFS(点検表４!$AH$6:$AH$15292,点検表４!$AF$6:$AF$15292,TRUE,点検表４!$AR$6:$AR$15292,$E17,点検表４!$C$6:$C$15292,IB$6)</f>
        <v>0</v>
      </c>
      <c r="IC17" s="204">
        <f>SUMIFS(点検表４!$AH$6:$AH$15292,点検表４!$AF$6:$AF$15292,TRUE,点検表４!$AR$6:$AR$15292,$E17,点検表４!$C$6:$C$15292,IC$6)</f>
        <v>0</v>
      </c>
      <c r="ID17" s="204">
        <f>SUMIFS(点検表４!$AH$6:$AH$15292,点検表４!$AF$6:$AF$15292,TRUE,点検表４!$AR$6:$AR$15292,$E17,点検表４!$C$6:$C$15292,ID$6)</f>
        <v>0</v>
      </c>
      <c r="IE17" s="204">
        <f>SUMIFS(点検表４!$AH$6:$AH$15292,点検表４!$AF$6:$AF$15292,TRUE,点検表４!$AR$6:$AR$15292,$E17,点検表４!$C$6:$C$15292,IE$6)</f>
        <v>0</v>
      </c>
      <c r="IF17" s="204">
        <f>SUMIFS(点検表４!$AH$6:$AH$15292,点検表４!$AF$6:$AF$15292,TRUE,点検表４!$AR$6:$AR$15292,$E17,点検表４!$C$6:$C$15292,IF$6)</f>
        <v>0</v>
      </c>
      <c r="IG17" s="204">
        <f>SUMIFS(点検表４!$AH$6:$AH$15292,点検表４!$AF$6:$AF$15292,TRUE,点検表４!$AR$6:$AR$15292,$E17,点検表４!$C$6:$C$15292,IG$6)</f>
        <v>0</v>
      </c>
      <c r="IH17" s="204">
        <f>SUMIFS(点検表４!$AH$6:$AH$15292,点検表４!$AF$6:$AF$15292,TRUE,点検表４!$AR$6:$AR$15292,$E17,点検表４!$C$6:$C$15292,IH$6)</f>
        <v>0</v>
      </c>
      <c r="II17" s="204">
        <f>SUMIFS(点検表４!$AH$6:$AH$15292,点検表４!$AF$6:$AF$15292,TRUE,点検表４!$AR$6:$AR$15292,$E17,点検表４!$C$6:$C$15292,II$6)</f>
        <v>0</v>
      </c>
      <c r="IJ17" s="204">
        <f>SUMIFS(点検表４!$AH$6:$AH$15292,点検表４!$AF$6:$AF$15292,TRUE,点検表４!$AR$6:$AR$15292,$E17,点検表４!$C$6:$C$15292,IJ$6)</f>
        <v>0</v>
      </c>
      <c r="IK17" s="204">
        <f>SUMIFS(点検表４!$AH$6:$AH$15292,点検表４!$AF$6:$AF$15292,TRUE,点検表４!$AR$6:$AR$15292,$E17,点検表４!$C$6:$C$15292,IK$6)</f>
        <v>0</v>
      </c>
      <c r="IL17" s="204">
        <f>SUMIFS(点検表４!$AH$6:$AH$15292,点検表４!$AF$6:$AF$15292,TRUE,点検表４!$AR$6:$AR$15292,$E17,点検表４!$C$6:$C$15292,IL$6)</f>
        <v>0</v>
      </c>
      <c r="IM17" s="205">
        <f>SUMIFS(点検表４!$AH$6:$AH$15292,点検表４!$AF$6:$AF$15292,TRUE,点検表４!$AR$6:$AR$15292,$E17,点検表４!$C$6:$C$15292,IM$6)</f>
        <v>0</v>
      </c>
      <c r="IN17" s="177"/>
      <c r="IO17" s="177"/>
    </row>
    <row r="18" spans="1:249" ht="18.75" customHeight="1">
      <c r="A18" s="749"/>
      <c r="B18" s="757"/>
      <c r="C18" s="752"/>
      <c r="D18" s="145" t="s">
        <v>1293</v>
      </c>
      <c r="E18" s="146">
        <v>12</v>
      </c>
      <c r="F18" s="192">
        <f>SUMIFS(点検表４!$AH$6:$AH$15292,点検表４!$AF$6:$AF$15292,TRUE,点検表４!$AR$6:$AR$15292,$E18)</f>
        <v>0</v>
      </c>
      <c r="G18" s="193">
        <f t="shared" si="0"/>
        <v>0</v>
      </c>
      <c r="H18" s="206">
        <f>SUMIFS(点検表４!$AH$6:$AH$15292,点検表４!$AF$6:$AF$15292,TRUE,点検表４!$AR$6:$AR$15292,$E18,点検表４!$C$6:$C$15292,H$6)</f>
        <v>0</v>
      </c>
      <c r="I18" s="206">
        <f>SUMIFS(点検表４!$AH$6:$AH$15292,点検表４!$AF$6:$AF$15292,TRUE,点検表４!$AR$6:$AR$15292,$E18,点検表４!$C$6:$C$15292,I$6)</f>
        <v>0</v>
      </c>
      <c r="J18" s="206">
        <f>SUMIFS(点検表４!$AH$6:$AH$15292,点検表４!$AF$6:$AF$15292,TRUE,点検表４!$AR$6:$AR$15292,$E18,点検表４!$C$6:$C$15292,J$6)</f>
        <v>0</v>
      </c>
      <c r="K18" s="206">
        <f>SUMIFS(点検表４!$AH$6:$AH$15292,点検表４!$AF$6:$AF$15292,TRUE,点検表４!$AR$6:$AR$15292,$E18,点検表４!$C$6:$C$15292,K$6)</f>
        <v>0</v>
      </c>
      <c r="L18" s="206">
        <f>SUMIFS(点検表４!$AH$6:$AH$15292,点検表４!$AF$6:$AF$15292,TRUE,点検表４!$AR$6:$AR$15292,$E18,点検表４!$C$6:$C$15292,L$6)</f>
        <v>0</v>
      </c>
      <c r="M18" s="206">
        <f>SUMIFS(点検表４!$AH$6:$AH$15292,点検表４!$AF$6:$AF$15292,TRUE,点検表４!$AR$6:$AR$15292,$E18,点検表４!$C$6:$C$15292,M$6)</f>
        <v>0</v>
      </c>
      <c r="N18" s="206">
        <f>SUMIFS(点検表４!$AH$6:$AH$15292,点検表４!$AF$6:$AF$15292,TRUE,点検表４!$AR$6:$AR$15292,$E18,点検表４!$C$6:$C$15292,N$6)</f>
        <v>0</v>
      </c>
      <c r="O18" s="206">
        <f>SUMIFS(点検表４!$AH$6:$AH$15292,点検表４!$AF$6:$AF$15292,TRUE,点検表４!$AR$6:$AR$15292,$E18,点検表４!$C$6:$C$15292,O$6)</f>
        <v>0</v>
      </c>
      <c r="P18" s="206">
        <f>SUMIFS(点検表４!$AH$6:$AH$15292,点検表４!$AF$6:$AF$15292,TRUE,点検表４!$AR$6:$AR$15292,$E18,点検表４!$C$6:$C$15292,P$6)</f>
        <v>0</v>
      </c>
      <c r="Q18" s="206">
        <f>SUMIFS(点検表４!$AH$6:$AH$15292,点検表４!$AF$6:$AF$15292,TRUE,点検表４!$AR$6:$AR$15292,$E18,点検表４!$C$6:$C$15292,Q$6)</f>
        <v>0</v>
      </c>
      <c r="R18" s="206">
        <f>SUMIFS(点検表４!$AH$6:$AH$15292,点検表４!$AF$6:$AF$15292,TRUE,点検表４!$AR$6:$AR$15292,$E18,点検表４!$C$6:$C$15292,R$6)</f>
        <v>0</v>
      </c>
      <c r="S18" s="206">
        <f>SUMIFS(点検表４!$AH$6:$AH$15292,点検表４!$AF$6:$AF$15292,TRUE,点検表４!$AR$6:$AR$15292,$E18,点検表４!$C$6:$C$15292,S$6)</f>
        <v>0</v>
      </c>
      <c r="T18" s="206">
        <f>SUMIFS(点検表４!$AH$6:$AH$15292,点検表４!$AF$6:$AF$15292,TRUE,点検表４!$AR$6:$AR$15292,$E18,点検表４!$C$6:$C$15292,T$6)</f>
        <v>0</v>
      </c>
      <c r="U18" s="206">
        <f>SUMIFS(点検表４!$AH$6:$AH$15292,点検表４!$AF$6:$AF$15292,TRUE,点検表４!$AR$6:$AR$15292,$E18,点検表４!$C$6:$C$15292,U$6)</f>
        <v>0</v>
      </c>
      <c r="V18" s="206">
        <f>SUMIFS(点検表４!$AH$6:$AH$15292,点検表４!$AF$6:$AF$15292,TRUE,点検表４!$AR$6:$AR$15292,$E18,点検表４!$C$6:$C$15292,V$6)</f>
        <v>0</v>
      </c>
      <c r="W18" s="206">
        <f>SUMIFS(点検表４!$AH$6:$AH$15292,点検表４!$AF$6:$AF$15292,TRUE,点検表４!$AR$6:$AR$15292,$E18,点検表４!$C$6:$C$15292,W$6)</f>
        <v>0</v>
      </c>
      <c r="X18" s="206">
        <f>SUMIFS(点検表４!$AH$6:$AH$15292,点検表４!$AF$6:$AF$15292,TRUE,点検表４!$AR$6:$AR$15292,$E18,点検表４!$C$6:$C$15292,X$6)</f>
        <v>0</v>
      </c>
      <c r="Y18" s="206">
        <f>SUMIFS(点検表４!$AH$6:$AH$15292,点検表４!$AF$6:$AF$15292,TRUE,点検表４!$AR$6:$AR$15292,$E18,点検表４!$C$6:$C$15292,Y$6)</f>
        <v>0</v>
      </c>
      <c r="Z18" s="206">
        <f>SUMIFS(点検表４!$AH$6:$AH$15292,点検表４!$AF$6:$AF$15292,TRUE,点検表４!$AR$6:$AR$15292,$E18,点検表４!$C$6:$C$15292,Z$6)</f>
        <v>0</v>
      </c>
      <c r="AA18" s="206">
        <f>SUMIFS(点検表４!$AH$6:$AH$15292,点検表４!$AF$6:$AF$15292,TRUE,点検表４!$AR$6:$AR$15292,$E18,点検表４!$C$6:$C$15292,AA$6)</f>
        <v>0</v>
      </c>
      <c r="AB18" s="206">
        <f>SUMIFS(点検表４!$AH$6:$AH$15292,点検表４!$AF$6:$AF$15292,TRUE,点検表４!$AR$6:$AR$15292,$E18,点検表４!$C$6:$C$15292,AB$6)</f>
        <v>0</v>
      </c>
      <c r="AC18" s="206">
        <f>SUMIFS(点検表４!$AH$6:$AH$15292,点検表４!$AF$6:$AF$15292,TRUE,点検表４!$AR$6:$AR$15292,$E18,点検表４!$C$6:$C$15292,AC$6)</f>
        <v>0</v>
      </c>
      <c r="AD18" s="206">
        <f>SUMIFS(点検表４!$AH$6:$AH$15292,点検表４!$AF$6:$AF$15292,TRUE,点検表４!$AR$6:$AR$15292,$E18,点検表４!$C$6:$C$15292,AD$6)</f>
        <v>0</v>
      </c>
      <c r="AE18" s="206">
        <f>SUMIFS(点検表４!$AH$6:$AH$15292,点検表４!$AF$6:$AF$15292,TRUE,点検表４!$AR$6:$AR$15292,$E18,点検表４!$C$6:$C$15292,AE$6)</f>
        <v>0</v>
      </c>
      <c r="AF18" s="206">
        <f>SUMIFS(点検表４!$AH$6:$AH$15292,点検表４!$AF$6:$AF$15292,TRUE,点検表４!$AR$6:$AR$15292,$E18,点検表４!$C$6:$C$15292,AF$6)</f>
        <v>0</v>
      </c>
      <c r="AG18" s="206">
        <f>SUMIFS(点検表４!$AH$6:$AH$15292,点検表４!$AF$6:$AF$15292,TRUE,点検表４!$AR$6:$AR$15292,$E18,点検表４!$C$6:$C$15292,AG$6)</f>
        <v>0</v>
      </c>
      <c r="AH18" s="206">
        <f>SUMIFS(点検表４!$AH$6:$AH$15292,点検表４!$AF$6:$AF$15292,TRUE,点検表４!$AR$6:$AR$15292,$E18,点検表４!$C$6:$C$15292,AH$6)</f>
        <v>0</v>
      </c>
      <c r="AI18" s="206">
        <f>SUMIFS(点検表４!$AH$6:$AH$15292,点検表４!$AF$6:$AF$15292,TRUE,点検表４!$AR$6:$AR$15292,$E18,点検表４!$C$6:$C$15292,AI$6)</f>
        <v>0</v>
      </c>
      <c r="AJ18" s="206">
        <f>SUMIFS(点検表４!$AH$6:$AH$15292,点検表４!$AF$6:$AF$15292,TRUE,点検表４!$AR$6:$AR$15292,$E18,点検表４!$C$6:$C$15292,AJ$6)</f>
        <v>0</v>
      </c>
      <c r="AK18" s="206">
        <f>SUMIFS(点検表４!$AH$6:$AH$15292,点検表４!$AF$6:$AF$15292,TRUE,点検表４!$AR$6:$AR$15292,$E18,点検表４!$C$6:$C$15292,AK$6)</f>
        <v>0</v>
      </c>
      <c r="AL18" s="206">
        <f>SUMIFS(点検表４!$AH$6:$AH$15292,点検表４!$AF$6:$AF$15292,TRUE,点検表４!$AR$6:$AR$15292,$E18,点検表４!$C$6:$C$15292,AL$6)</f>
        <v>0</v>
      </c>
      <c r="AM18" s="206">
        <f>SUMIFS(点検表４!$AH$6:$AH$15292,点検表４!$AF$6:$AF$15292,TRUE,点検表４!$AR$6:$AR$15292,$E18,点検表４!$C$6:$C$15292,AM$6)</f>
        <v>0</v>
      </c>
      <c r="AN18" s="206">
        <f>SUMIFS(点検表４!$AH$6:$AH$15292,点検表４!$AF$6:$AF$15292,TRUE,点検表４!$AR$6:$AR$15292,$E18,点検表４!$C$6:$C$15292,AN$6)</f>
        <v>0</v>
      </c>
      <c r="AO18" s="206">
        <f>SUMIFS(点検表４!$AH$6:$AH$15292,点検表４!$AF$6:$AF$15292,TRUE,点検表４!$AR$6:$AR$15292,$E18,点検表４!$C$6:$C$15292,AO$6)</f>
        <v>0</v>
      </c>
      <c r="AP18" s="206">
        <f>SUMIFS(点検表４!$AH$6:$AH$15292,点検表４!$AF$6:$AF$15292,TRUE,点検表４!$AR$6:$AR$15292,$E18,点検表４!$C$6:$C$15292,AP$6)</f>
        <v>0</v>
      </c>
      <c r="AQ18" s="206">
        <f>SUMIFS(点検表４!$AH$6:$AH$15292,点検表４!$AF$6:$AF$15292,TRUE,点検表４!$AR$6:$AR$15292,$E18,点検表４!$C$6:$C$15292,AQ$6)</f>
        <v>0</v>
      </c>
      <c r="AR18" s="206">
        <f>SUMIFS(点検表４!$AH$6:$AH$15292,点検表４!$AF$6:$AF$15292,TRUE,点検表４!$AR$6:$AR$15292,$E18,点検表４!$C$6:$C$15292,AR$6)</f>
        <v>0</v>
      </c>
      <c r="AS18" s="206">
        <f>SUMIFS(点検表４!$AH$6:$AH$15292,点検表４!$AF$6:$AF$15292,TRUE,点検表４!$AR$6:$AR$15292,$E18,点検表４!$C$6:$C$15292,AS$6)</f>
        <v>0</v>
      </c>
      <c r="AT18" s="206">
        <f>SUMIFS(点検表４!$AH$6:$AH$15292,点検表４!$AF$6:$AF$15292,TRUE,点検表４!$AR$6:$AR$15292,$E18,点検表４!$C$6:$C$15292,AT$6)</f>
        <v>0</v>
      </c>
      <c r="AU18" s="206">
        <f>SUMIFS(点検表４!$AH$6:$AH$15292,点検表４!$AF$6:$AF$15292,TRUE,点検表４!$AR$6:$AR$15292,$E18,点検表４!$C$6:$C$15292,AU$6)</f>
        <v>0</v>
      </c>
      <c r="AV18" s="206">
        <f>SUMIFS(点検表４!$AH$6:$AH$15292,点検表４!$AF$6:$AF$15292,TRUE,点検表４!$AR$6:$AR$15292,$E18,点検表４!$C$6:$C$15292,AV$6)</f>
        <v>0</v>
      </c>
      <c r="AW18" s="206">
        <f>SUMIFS(点検表４!$AH$6:$AH$15292,点検表４!$AF$6:$AF$15292,TRUE,点検表４!$AR$6:$AR$15292,$E18,点検表４!$C$6:$C$15292,AW$6)</f>
        <v>0</v>
      </c>
      <c r="AX18" s="206">
        <f>SUMIFS(点検表４!$AH$6:$AH$15292,点検表４!$AF$6:$AF$15292,TRUE,点検表４!$AR$6:$AR$15292,$E18,点検表４!$C$6:$C$15292,AX$6)</f>
        <v>0</v>
      </c>
      <c r="AY18" s="206">
        <f>SUMIFS(点検表４!$AH$6:$AH$15292,点検表４!$AF$6:$AF$15292,TRUE,点検表４!$AR$6:$AR$15292,$E18,点検表４!$C$6:$C$15292,AY$6)</f>
        <v>0</v>
      </c>
      <c r="AZ18" s="206">
        <f>SUMIFS(点検表４!$AH$6:$AH$15292,点検表４!$AF$6:$AF$15292,TRUE,点検表４!$AR$6:$AR$15292,$E18,点検表４!$C$6:$C$15292,AZ$6)</f>
        <v>0</v>
      </c>
      <c r="BA18" s="206">
        <f>SUMIFS(点検表４!$AH$6:$AH$15292,点検表４!$AF$6:$AF$15292,TRUE,点検表４!$AR$6:$AR$15292,$E18,点検表４!$C$6:$C$15292,BA$6)</f>
        <v>0</v>
      </c>
      <c r="BB18" s="206">
        <f>SUMIFS(点検表４!$AH$6:$AH$15292,点検表４!$AF$6:$AF$15292,TRUE,点検表４!$AR$6:$AR$15292,$E18,点検表４!$C$6:$C$15292,BB$6)</f>
        <v>0</v>
      </c>
      <c r="BC18" s="206">
        <f>SUMIFS(点検表４!$AH$6:$AH$15292,点検表４!$AF$6:$AF$15292,TRUE,点検表４!$AR$6:$AR$15292,$E18,点検表４!$C$6:$C$15292,BC$6)</f>
        <v>0</v>
      </c>
      <c r="BD18" s="206">
        <f>SUMIFS(点検表４!$AH$6:$AH$15292,点検表４!$AF$6:$AF$15292,TRUE,点検表４!$AR$6:$AR$15292,$E18,点検表４!$C$6:$C$15292,BD$6)</f>
        <v>0</v>
      </c>
      <c r="BE18" s="206">
        <f>SUMIFS(点検表４!$AH$6:$AH$15292,点検表４!$AF$6:$AF$15292,TRUE,点検表４!$AR$6:$AR$15292,$E18,点検表４!$C$6:$C$15292,BE$6)</f>
        <v>0</v>
      </c>
      <c r="BF18" s="206">
        <f>SUMIFS(点検表４!$AH$6:$AH$15292,点検表４!$AF$6:$AF$15292,TRUE,点検表４!$AR$6:$AR$15292,$E18,点検表４!$C$6:$C$15292,BF$6)</f>
        <v>0</v>
      </c>
      <c r="BG18" s="206">
        <f>SUMIFS(点検表４!$AH$6:$AH$15292,点検表４!$AF$6:$AF$15292,TRUE,点検表４!$AR$6:$AR$15292,$E18,点検表４!$C$6:$C$15292,BG$6)</f>
        <v>0</v>
      </c>
      <c r="BH18" s="206">
        <f>SUMIFS(点検表４!$AH$6:$AH$15292,点検表４!$AF$6:$AF$15292,TRUE,点検表４!$AR$6:$AR$15292,$E18,点検表４!$C$6:$C$15292,BH$6)</f>
        <v>0</v>
      </c>
      <c r="BI18" s="206">
        <f>SUMIFS(点検表４!$AH$6:$AH$15292,点検表４!$AF$6:$AF$15292,TRUE,点検表４!$AR$6:$AR$15292,$E18,点検表４!$C$6:$C$15292,BI$6)</f>
        <v>0</v>
      </c>
      <c r="BJ18" s="206">
        <f>SUMIFS(点検表４!$AH$6:$AH$15292,点検表４!$AF$6:$AF$15292,TRUE,点検表４!$AR$6:$AR$15292,$E18,点検表４!$C$6:$C$15292,BJ$6)</f>
        <v>0</v>
      </c>
      <c r="BK18" s="206">
        <f>SUMIFS(点検表４!$AH$6:$AH$15292,点検表４!$AF$6:$AF$15292,TRUE,点検表４!$AR$6:$AR$15292,$E18,点検表４!$C$6:$C$15292,BK$6)</f>
        <v>0</v>
      </c>
      <c r="BL18" s="206">
        <f>SUMIFS(点検表４!$AH$6:$AH$15292,点検表４!$AF$6:$AF$15292,TRUE,点検表４!$AR$6:$AR$15292,$E18,点検表４!$C$6:$C$15292,BL$6)</f>
        <v>0</v>
      </c>
      <c r="BM18" s="206">
        <f>SUMIFS(点検表４!$AH$6:$AH$15292,点検表４!$AF$6:$AF$15292,TRUE,点検表４!$AR$6:$AR$15292,$E18,点検表４!$C$6:$C$15292,BM$6)</f>
        <v>0</v>
      </c>
      <c r="BN18" s="206">
        <f>SUMIFS(点検表４!$AH$6:$AH$15292,点検表４!$AF$6:$AF$15292,TRUE,点検表４!$AR$6:$AR$15292,$E18,点検表４!$C$6:$C$15292,BN$6)</f>
        <v>0</v>
      </c>
      <c r="BO18" s="206">
        <f>SUMIFS(点検表４!$AH$6:$AH$15292,点検表４!$AF$6:$AF$15292,TRUE,点検表４!$AR$6:$AR$15292,$E18,点検表４!$C$6:$C$15292,BO$6)</f>
        <v>0</v>
      </c>
      <c r="BP18" s="206">
        <f>SUMIFS(点検表４!$AH$6:$AH$15292,点検表４!$AF$6:$AF$15292,TRUE,点検表４!$AR$6:$AR$15292,$E18,点検表４!$C$6:$C$15292,BP$6)</f>
        <v>0</v>
      </c>
      <c r="BQ18" s="206">
        <f>SUMIFS(点検表４!$AH$6:$AH$15292,点検表４!$AF$6:$AF$15292,TRUE,点検表４!$AR$6:$AR$15292,$E18,点検表４!$C$6:$C$15292,BQ$6)</f>
        <v>0</v>
      </c>
      <c r="BR18" s="206">
        <f>SUMIFS(点検表４!$AH$6:$AH$15292,点検表４!$AF$6:$AF$15292,TRUE,点検表４!$AR$6:$AR$15292,$E18,点検表４!$C$6:$C$15292,BR$6)</f>
        <v>0</v>
      </c>
      <c r="BS18" s="206">
        <f>SUMIFS(点検表４!$AH$6:$AH$15292,点検表４!$AF$6:$AF$15292,TRUE,点検表４!$AR$6:$AR$15292,$E18,点検表４!$C$6:$C$15292,BS$6)</f>
        <v>0</v>
      </c>
      <c r="BT18" s="206">
        <f>SUMIFS(点検表４!$AH$6:$AH$15292,点検表４!$AF$6:$AF$15292,TRUE,点検表４!$AR$6:$AR$15292,$E18,点検表４!$C$6:$C$15292,BT$6)</f>
        <v>0</v>
      </c>
      <c r="BU18" s="206">
        <f>SUMIFS(点検表４!$AH$6:$AH$15292,点検表４!$AF$6:$AF$15292,TRUE,点検表４!$AR$6:$AR$15292,$E18,点検表４!$C$6:$C$15292,BU$6)</f>
        <v>0</v>
      </c>
      <c r="BV18" s="206">
        <f>SUMIFS(点検表４!$AH$6:$AH$15292,点検表４!$AF$6:$AF$15292,TRUE,点検表４!$AR$6:$AR$15292,$E18,点検表４!$C$6:$C$15292,BV$6)</f>
        <v>0</v>
      </c>
      <c r="BW18" s="206">
        <f>SUMIFS(点検表４!$AH$6:$AH$15292,点検表４!$AF$6:$AF$15292,TRUE,点検表４!$AR$6:$AR$15292,$E18,点検表４!$C$6:$C$15292,BW$6)</f>
        <v>0</v>
      </c>
      <c r="BX18" s="206">
        <f>SUMIFS(点検表４!$AH$6:$AH$15292,点検表４!$AF$6:$AF$15292,TRUE,点検表４!$AR$6:$AR$15292,$E18,点検表４!$C$6:$C$15292,BX$6)</f>
        <v>0</v>
      </c>
      <c r="BY18" s="206">
        <f>SUMIFS(点検表４!$AH$6:$AH$15292,点検表４!$AF$6:$AF$15292,TRUE,点検表４!$AR$6:$AR$15292,$E18,点検表４!$C$6:$C$15292,BY$6)</f>
        <v>0</v>
      </c>
      <c r="BZ18" s="206">
        <f>SUMIFS(点検表４!$AH$6:$AH$15292,点検表４!$AF$6:$AF$15292,TRUE,点検表４!$AR$6:$AR$15292,$E18,点検表４!$C$6:$C$15292,BZ$6)</f>
        <v>0</v>
      </c>
      <c r="CA18" s="206">
        <f>SUMIFS(点検表４!$AH$6:$AH$15292,点検表４!$AF$6:$AF$15292,TRUE,点検表４!$AR$6:$AR$15292,$E18,点検表４!$C$6:$C$15292,CA$6)</f>
        <v>0</v>
      </c>
      <c r="CB18" s="206">
        <f>SUMIFS(点検表４!$AH$6:$AH$15292,点検表４!$AF$6:$AF$15292,TRUE,点検表４!$AR$6:$AR$15292,$E18,点検表４!$C$6:$C$15292,CB$6)</f>
        <v>0</v>
      </c>
      <c r="CC18" s="206">
        <f>SUMIFS(点検表４!$AH$6:$AH$15292,点検表４!$AF$6:$AF$15292,TRUE,点検表４!$AR$6:$AR$15292,$E18,点検表４!$C$6:$C$15292,CC$6)</f>
        <v>0</v>
      </c>
      <c r="CD18" s="206">
        <f>SUMIFS(点検表４!$AH$6:$AH$15292,点検表４!$AF$6:$AF$15292,TRUE,点検表４!$AR$6:$AR$15292,$E18,点検表４!$C$6:$C$15292,CD$6)</f>
        <v>0</v>
      </c>
      <c r="CE18" s="206">
        <f>SUMIFS(点検表４!$AH$6:$AH$15292,点検表４!$AF$6:$AF$15292,TRUE,点検表４!$AR$6:$AR$15292,$E18,点検表４!$C$6:$C$15292,CE$6)</f>
        <v>0</v>
      </c>
      <c r="CF18" s="206">
        <f>SUMIFS(点検表４!$AH$6:$AH$15292,点検表４!$AF$6:$AF$15292,TRUE,点検表４!$AR$6:$AR$15292,$E18,点検表４!$C$6:$C$15292,CF$6)</f>
        <v>0</v>
      </c>
      <c r="CG18" s="206">
        <f>SUMIFS(点検表４!$AH$6:$AH$15292,点検表４!$AF$6:$AF$15292,TRUE,点検表４!$AR$6:$AR$15292,$E18,点検表４!$C$6:$C$15292,CG$6)</f>
        <v>0</v>
      </c>
      <c r="CH18" s="206">
        <f>SUMIFS(点検表４!$AH$6:$AH$15292,点検表４!$AF$6:$AF$15292,TRUE,点検表４!$AR$6:$AR$15292,$E18,点検表４!$C$6:$C$15292,CH$6)</f>
        <v>0</v>
      </c>
      <c r="CI18" s="206">
        <f>SUMIFS(点検表４!$AH$6:$AH$15292,点検表４!$AF$6:$AF$15292,TRUE,点検表４!$AR$6:$AR$15292,$E18,点検表４!$C$6:$C$15292,CI$6)</f>
        <v>0</v>
      </c>
      <c r="CJ18" s="206">
        <f>SUMIFS(点検表４!$AH$6:$AH$15292,点検表４!$AF$6:$AF$15292,TRUE,点検表４!$AR$6:$AR$15292,$E18,点検表４!$C$6:$C$15292,CJ$6)</f>
        <v>0</v>
      </c>
      <c r="CK18" s="206">
        <f>SUMIFS(点検表４!$AH$6:$AH$15292,点検表４!$AF$6:$AF$15292,TRUE,点検表４!$AR$6:$AR$15292,$E18,点検表４!$C$6:$C$15292,CK$6)</f>
        <v>0</v>
      </c>
      <c r="CL18" s="206">
        <f>SUMIFS(点検表４!$AH$6:$AH$15292,点検表４!$AF$6:$AF$15292,TRUE,点検表４!$AR$6:$AR$15292,$E18,点検表４!$C$6:$C$15292,CL$6)</f>
        <v>0</v>
      </c>
      <c r="CM18" s="206">
        <f>SUMIFS(点検表４!$AH$6:$AH$15292,点検表４!$AF$6:$AF$15292,TRUE,点検表４!$AR$6:$AR$15292,$E18,点検表４!$C$6:$C$15292,CM$6)</f>
        <v>0</v>
      </c>
      <c r="CN18" s="206">
        <f>SUMIFS(点検表４!$AH$6:$AH$15292,点検表４!$AF$6:$AF$15292,TRUE,点検表４!$AR$6:$AR$15292,$E18,点検表４!$C$6:$C$15292,CN$6)</f>
        <v>0</v>
      </c>
      <c r="CO18" s="206">
        <f>SUMIFS(点検表４!$AH$6:$AH$15292,点検表４!$AF$6:$AF$15292,TRUE,点検表４!$AR$6:$AR$15292,$E18,点検表４!$C$6:$C$15292,CO$6)</f>
        <v>0</v>
      </c>
      <c r="CP18" s="206">
        <f>SUMIFS(点検表４!$AH$6:$AH$15292,点検表４!$AF$6:$AF$15292,TRUE,点検表４!$AR$6:$AR$15292,$E18,点検表４!$C$6:$C$15292,CP$6)</f>
        <v>0</v>
      </c>
      <c r="CQ18" s="206">
        <f>SUMIFS(点検表４!$AH$6:$AH$15292,点検表４!$AF$6:$AF$15292,TRUE,点検表４!$AR$6:$AR$15292,$E18,点検表４!$C$6:$C$15292,CQ$6)</f>
        <v>0</v>
      </c>
      <c r="CR18" s="206">
        <f>SUMIFS(点検表４!$AH$6:$AH$15292,点検表４!$AF$6:$AF$15292,TRUE,点検表４!$AR$6:$AR$15292,$E18,点検表４!$C$6:$C$15292,CR$6)</f>
        <v>0</v>
      </c>
      <c r="CS18" s="206">
        <f>SUMIFS(点検表４!$AH$6:$AH$15292,点検表４!$AF$6:$AF$15292,TRUE,点検表４!$AR$6:$AR$15292,$E18,点検表４!$C$6:$C$15292,CS$6)</f>
        <v>0</v>
      </c>
      <c r="CT18" s="206">
        <f>SUMIFS(点検表４!$AH$6:$AH$15292,点検表４!$AF$6:$AF$15292,TRUE,点検表４!$AR$6:$AR$15292,$E18,点検表４!$C$6:$C$15292,CT$6)</f>
        <v>0</v>
      </c>
      <c r="CU18" s="206">
        <f>SUMIFS(点検表４!$AH$6:$AH$15292,点検表４!$AF$6:$AF$15292,TRUE,点検表４!$AR$6:$AR$15292,$E18,点検表４!$C$6:$C$15292,CU$6)</f>
        <v>0</v>
      </c>
      <c r="CV18" s="206">
        <f>SUMIFS(点検表４!$AH$6:$AH$15292,点検表４!$AF$6:$AF$15292,TRUE,点検表４!$AR$6:$AR$15292,$E18,点検表４!$C$6:$C$15292,CV$6)</f>
        <v>0</v>
      </c>
      <c r="CW18" s="206">
        <f>SUMIFS(点検表４!$AH$6:$AH$15292,点検表４!$AF$6:$AF$15292,TRUE,点検表４!$AR$6:$AR$15292,$E18,点検表４!$C$6:$C$15292,CW$6)</f>
        <v>0</v>
      </c>
      <c r="CX18" s="206">
        <f>SUMIFS(点検表４!$AH$6:$AH$15292,点検表４!$AF$6:$AF$15292,TRUE,点検表４!$AR$6:$AR$15292,$E18,点検表４!$C$6:$C$15292,CX$6)</f>
        <v>0</v>
      </c>
      <c r="CY18" s="206">
        <f>SUMIFS(点検表４!$AH$6:$AH$15292,点検表４!$AF$6:$AF$15292,TRUE,点検表４!$AR$6:$AR$15292,$E18,点検表４!$C$6:$C$15292,CY$6)</f>
        <v>0</v>
      </c>
      <c r="CZ18" s="206">
        <f>SUMIFS(点検表４!$AH$6:$AH$15292,点検表４!$AF$6:$AF$15292,TRUE,点検表４!$AR$6:$AR$15292,$E18,点検表４!$C$6:$C$15292,CZ$6)</f>
        <v>0</v>
      </c>
      <c r="DA18" s="206">
        <f>SUMIFS(点検表４!$AH$6:$AH$15292,点検表４!$AF$6:$AF$15292,TRUE,点検表４!$AR$6:$AR$15292,$E18,点検表４!$C$6:$C$15292,DA$6)</f>
        <v>0</v>
      </c>
      <c r="DB18" s="206">
        <f>SUMIFS(点検表４!$AH$6:$AH$15292,点検表４!$AF$6:$AF$15292,TRUE,点検表４!$AR$6:$AR$15292,$E18,点検表４!$C$6:$C$15292,DB$6)</f>
        <v>0</v>
      </c>
      <c r="DC18" s="206">
        <f>SUMIFS(点検表４!$AH$6:$AH$15292,点検表４!$AF$6:$AF$15292,TRUE,点検表４!$AR$6:$AR$15292,$E18,点検表４!$C$6:$C$15292,DC$6)</f>
        <v>0</v>
      </c>
      <c r="DD18" s="206">
        <f>SUMIFS(点検表４!$AH$6:$AH$15292,点検表４!$AF$6:$AF$15292,TRUE,点検表４!$AR$6:$AR$15292,$E18,点検表４!$C$6:$C$15292,DD$6)</f>
        <v>0</v>
      </c>
      <c r="DE18" s="206">
        <f>SUMIFS(点検表４!$AH$6:$AH$15292,点検表４!$AF$6:$AF$15292,TRUE,点検表４!$AR$6:$AR$15292,$E18,点検表４!$C$6:$C$15292,DE$6)</f>
        <v>0</v>
      </c>
      <c r="DF18" s="206">
        <f>SUMIFS(点検表４!$AH$6:$AH$15292,点検表４!$AF$6:$AF$15292,TRUE,点検表４!$AR$6:$AR$15292,$E18,点検表４!$C$6:$C$15292,DF$6)</f>
        <v>0</v>
      </c>
      <c r="DG18" s="206">
        <f>SUMIFS(点検表４!$AH$6:$AH$15292,点検表４!$AF$6:$AF$15292,TRUE,点検表４!$AR$6:$AR$15292,$E18,点検表４!$C$6:$C$15292,DG$6)</f>
        <v>0</v>
      </c>
      <c r="DH18" s="206">
        <f>SUMIFS(点検表４!$AH$6:$AH$15292,点検表４!$AF$6:$AF$15292,TRUE,点検表４!$AR$6:$AR$15292,$E18,点検表４!$C$6:$C$15292,DH$6)</f>
        <v>0</v>
      </c>
      <c r="DI18" s="206">
        <f>SUMIFS(点検表４!$AH$6:$AH$15292,点検表４!$AF$6:$AF$15292,TRUE,点検表４!$AR$6:$AR$15292,$E18,点検表４!$C$6:$C$15292,DI$6)</f>
        <v>0</v>
      </c>
      <c r="DJ18" s="206">
        <f>SUMIFS(点検表４!$AH$6:$AH$15292,点検表４!$AF$6:$AF$15292,TRUE,点検表４!$AR$6:$AR$15292,$E18,点検表４!$C$6:$C$15292,DJ$6)</f>
        <v>0</v>
      </c>
      <c r="DK18" s="206">
        <f>SUMIFS(点検表４!$AH$6:$AH$15292,点検表４!$AF$6:$AF$15292,TRUE,点検表４!$AR$6:$AR$15292,$E18,点検表４!$C$6:$C$15292,DK$6)</f>
        <v>0</v>
      </c>
      <c r="DL18" s="206">
        <f>SUMIFS(点検表４!$AH$6:$AH$15292,点検表４!$AF$6:$AF$15292,TRUE,点検表４!$AR$6:$AR$15292,$E18,点検表４!$C$6:$C$15292,DL$6)</f>
        <v>0</v>
      </c>
      <c r="DM18" s="206">
        <f>SUMIFS(点検表４!$AH$6:$AH$15292,点検表４!$AF$6:$AF$15292,TRUE,点検表４!$AR$6:$AR$15292,$E18,点検表４!$C$6:$C$15292,DM$6)</f>
        <v>0</v>
      </c>
      <c r="DN18" s="206">
        <f>SUMIFS(点検表４!$AH$6:$AH$15292,点検表４!$AF$6:$AF$15292,TRUE,点検表４!$AR$6:$AR$15292,$E18,点検表４!$C$6:$C$15292,DN$6)</f>
        <v>0</v>
      </c>
      <c r="DO18" s="206">
        <f>SUMIFS(点検表４!$AH$6:$AH$15292,点検表４!$AF$6:$AF$15292,TRUE,点検表４!$AR$6:$AR$15292,$E18,点検表４!$C$6:$C$15292,DO$6)</f>
        <v>0</v>
      </c>
      <c r="DP18" s="206">
        <f>SUMIFS(点検表４!$AH$6:$AH$15292,点検表４!$AF$6:$AF$15292,TRUE,点検表４!$AR$6:$AR$15292,$E18,点検表４!$C$6:$C$15292,DP$6)</f>
        <v>0</v>
      </c>
      <c r="DQ18" s="206">
        <f>SUMIFS(点検表４!$AH$6:$AH$15292,点検表４!$AF$6:$AF$15292,TRUE,点検表４!$AR$6:$AR$15292,$E18,点検表４!$C$6:$C$15292,DQ$6)</f>
        <v>0</v>
      </c>
      <c r="DR18" s="206">
        <f>SUMIFS(点検表４!$AH$6:$AH$15292,点検表４!$AF$6:$AF$15292,TRUE,点検表４!$AR$6:$AR$15292,$E18,点検表４!$C$6:$C$15292,DR$6)</f>
        <v>0</v>
      </c>
      <c r="DS18" s="206">
        <f>SUMIFS(点検表４!$AH$6:$AH$15292,点検表４!$AF$6:$AF$15292,TRUE,点検表４!$AR$6:$AR$15292,$E18,点検表４!$C$6:$C$15292,DS$6)</f>
        <v>0</v>
      </c>
      <c r="DT18" s="206">
        <f>SUMIFS(点検表４!$AH$6:$AH$15292,点検表４!$AF$6:$AF$15292,TRUE,点検表４!$AR$6:$AR$15292,$E18,点検表４!$C$6:$C$15292,DT$6)</f>
        <v>0</v>
      </c>
      <c r="DU18" s="206">
        <f>SUMIFS(点検表４!$AH$6:$AH$15292,点検表４!$AF$6:$AF$15292,TRUE,点検表４!$AR$6:$AR$15292,$E18,点検表４!$C$6:$C$15292,DU$6)</f>
        <v>0</v>
      </c>
      <c r="DV18" s="206">
        <f>SUMIFS(点検表４!$AH$6:$AH$15292,点検表４!$AF$6:$AF$15292,TRUE,点検表４!$AR$6:$AR$15292,$E18,点検表４!$C$6:$C$15292,DV$6)</f>
        <v>0</v>
      </c>
      <c r="DW18" s="206">
        <f>SUMIFS(点検表４!$AH$6:$AH$15292,点検表４!$AF$6:$AF$15292,TRUE,点検表４!$AR$6:$AR$15292,$E18,点検表４!$C$6:$C$15292,DW$6)</f>
        <v>0</v>
      </c>
      <c r="DX18" s="206">
        <f>SUMIFS(点検表４!$AH$6:$AH$15292,点検表４!$AF$6:$AF$15292,TRUE,点検表４!$AR$6:$AR$15292,$E18,点検表４!$C$6:$C$15292,DX$6)</f>
        <v>0</v>
      </c>
      <c r="DY18" s="206">
        <f>SUMIFS(点検表４!$AH$6:$AH$15292,点検表４!$AF$6:$AF$15292,TRUE,点検表４!$AR$6:$AR$15292,$E18,点検表４!$C$6:$C$15292,DY$6)</f>
        <v>0</v>
      </c>
      <c r="DZ18" s="206">
        <f>SUMIFS(点検表４!$AH$6:$AH$15292,点検表４!$AF$6:$AF$15292,TRUE,点検表４!$AR$6:$AR$15292,$E18,点検表４!$C$6:$C$15292,DZ$6)</f>
        <v>0</v>
      </c>
      <c r="EA18" s="206">
        <f>SUMIFS(点検表４!$AH$6:$AH$15292,点検表４!$AF$6:$AF$15292,TRUE,点検表４!$AR$6:$AR$15292,$E18,点検表４!$C$6:$C$15292,EA$6)</f>
        <v>0</v>
      </c>
      <c r="EB18" s="206">
        <f>SUMIFS(点検表４!$AH$6:$AH$15292,点検表４!$AF$6:$AF$15292,TRUE,点検表４!$AR$6:$AR$15292,$E18,点検表４!$C$6:$C$15292,EB$6)</f>
        <v>0</v>
      </c>
      <c r="EC18" s="206">
        <f>SUMIFS(点検表４!$AH$6:$AH$15292,点検表４!$AF$6:$AF$15292,TRUE,点検表４!$AR$6:$AR$15292,$E18,点検表４!$C$6:$C$15292,EC$6)</f>
        <v>0</v>
      </c>
      <c r="ED18" s="206">
        <f>SUMIFS(点検表４!$AH$6:$AH$15292,点検表４!$AF$6:$AF$15292,TRUE,点検表４!$AR$6:$AR$15292,$E18,点検表４!$C$6:$C$15292,ED$6)</f>
        <v>0</v>
      </c>
      <c r="EE18" s="206">
        <f>SUMIFS(点検表４!$AH$6:$AH$15292,点検表４!$AF$6:$AF$15292,TRUE,点検表４!$AR$6:$AR$15292,$E18,点検表４!$C$6:$C$15292,EE$6)</f>
        <v>0</v>
      </c>
      <c r="EF18" s="206">
        <f>SUMIFS(点検表４!$AH$6:$AH$15292,点検表４!$AF$6:$AF$15292,TRUE,点検表４!$AR$6:$AR$15292,$E18,点検表４!$C$6:$C$15292,EF$6)</f>
        <v>0</v>
      </c>
      <c r="EG18" s="206">
        <f>SUMIFS(点検表４!$AH$6:$AH$15292,点検表４!$AF$6:$AF$15292,TRUE,点検表４!$AR$6:$AR$15292,$E18,点検表４!$C$6:$C$15292,EG$6)</f>
        <v>0</v>
      </c>
      <c r="EH18" s="206">
        <f>SUMIFS(点検表４!$AH$6:$AH$15292,点検表４!$AF$6:$AF$15292,TRUE,点検表４!$AR$6:$AR$15292,$E18,点検表４!$C$6:$C$15292,EH$6)</f>
        <v>0</v>
      </c>
      <c r="EI18" s="206">
        <f>SUMIFS(点検表４!$AH$6:$AH$15292,点検表４!$AF$6:$AF$15292,TRUE,点検表４!$AR$6:$AR$15292,$E18,点検表４!$C$6:$C$15292,EI$6)</f>
        <v>0</v>
      </c>
      <c r="EJ18" s="206">
        <f>SUMIFS(点検表４!$AH$6:$AH$15292,点検表４!$AF$6:$AF$15292,TRUE,点検表４!$AR$6:$AR$15292,$E18,点検表４!$C$6:$C$15292,EJ$6)</f>
        <v>0</v>
      </c>
      <c r="EK18" s="206">
        <f>SUMIFS(点検表４!$AH$6:$AH$15292,点検表４!$AF$6:$AF$15292,TRUE,点検表４!$AR$6:$AR$15292,$E18,点検表４!$C$6:$C$15292,EK$6)</f>
        <v>0</v>
      </c>
      <c r="EL18" s="206">
        <f>SUMIFS(点検表４!$AH$6:$AH$15292,点検表４!$AF$6:$AF$15292,TRUE,点検表４!$AR$6:$AR$15292,$E18,点検表４!$C$6:$C$15292,EL$6)</f>
        <v>0</v>
      </c>
      <c r="EM18" s="206">
        <f>SUMIFS(点検表４!$AH$6:$AH$15292,点検表４!$AF$6:$AF$15292,TRUE,点検表４!$AR$6:$AR$15292,$E18,点検表４!$C$6:$C$15292,EM$6)</f>
        <v>0</v>
      </c>
      <c r="EN18" s="206">
        <f>SUMIFS(点検表４!$AH$6:$AH$15292,点検表４!$AF$6:$AF$15292,TRUE,点検表４!$AR$6:$AR$15292,$E18,点検表４!$C$6:$C$15292,EN$6)</f>
        <v>0</v>
      </c>
      <c r="EO18" s="206">
        <f>SUMIFS(点検表４!$AH$6:$AH$15292,点検表４!$AF$6:$AF$15292,TRUE,点検表４!$AR$6:$AR$15292,$E18,点検表４!$C$6:$C$15292,EO$6)</f>
        <v>0</v>
      </c>
      <c r="EP18" s="206">
        <f>SUMIFS(点検表４!$AH$6:$AH$15292,点検表４!$AF$6:$AF$15292,TRUE,点検表４!$AR$6:$AR$15292,$E18,点検表４!$C$6:$C$15292,EP$6)</f>
        <v>0</v>
      </c>
      <c r="EQ18" s="206">
        <f>SUMIFS(点検表４!$AH$6:$AH$15292,点検表４!$AF$6:$AF$15292,TRUE,点検表４!$AR$6:$AR$15292,$E18,点検表４!$C$6:$C$15292,EQ$6)</f>
        <v>0</v>
      </c>
      <c r="ER18" s="206">
        <f>SUMIFS(点検表４!$AH$6:$AH$15292,点検表４!$AF$6:$AF$15292,TRUE,点検表４!$AR$6:$AR$15292,$E18,点検表４!$C$6:$C$15292,ER$6)</f>
        <v>0</v>
      </c>
      <c r="ES18" s="206">
        <f>SUMIFS(点検表４!$AH$6:$AH$15292,点検表４!$AF$6:$AF$15292,TRUE,点検表４!$AR$6:$AR$15292,$E18,点検表４!$C$6:$C$15292,ES$6)</f>
        <v>0</v>
      </c>
      <c r="ET18" s="206">
        <f>SUMIFS(点検表４!$AH$6:$AH$15292,点検表４!$AF$6:$AF$15292,TRUE,点検表４!$AR$6:$AR$15292,$E18,点検表４!$C$6:$C$15292,ET$6)</f>
        <v>0</v>
      </c>
      <c r="EU18" s="206">
        <f>SUMIFS(点検表４!$AH$6:$AH$15292,点検表４!$AF$6:$AF$15292,TRUE,点検表４!$AR$6:$AR$15292,$E18,点検表４!$C$6:$C$15292,EU$6)</f>
        <v>0</v>
      </c>
      <c r="EV18" s="206">
        <f>SUMIFS(点検表４!$AH$6:$AH$15292,点検表４!$AF$6:$AF$15292,TRUE,点検表４!$AR$6:$AR$15292,$E18,点検表４!$C$6:$C$15292,EV$6)</f>
        <v>0</v>
      </c>
      <c r="EW18" s="206">
        <f>SUMIFS(点検表４!$AH$6:$AH$15292,点検表４!$AF$6:$AF$15292,TRUE,点検表４!$AR$6:$AR$15292,$E18,点検表４!$C$6:$C$15292,EW$6)</f>
        <v>0</v>
      </c>
      <c r="EX18" s="206">
        <f>SUMIFS(点検表４!$AH$6:$AH$15292,点検表４!$AF$6:$AF$15292,TRUE,点検表４!$AR$6:$AR$15292,$E18,点検表４!$C$6:$C$15292,EX$6)</f>
        <v>0</v>
      </c>
      <c r="EY18" s="206">
        <f>SUMIFS(点検表４!$AH$6:$AH$15292,点検表４!$AF$6:$AF$15292,TRUE,点検表４!$AR$6:$AR$15292,$E18,点検表４!$C$6:$C$15292,EY$6)</f>
        <v>0</v>
      </c>
      <c r="EZ18" s="206">
        <f>SUMIFS(点検表４!$AH$6:$AH$15292,点検表４!$AF$6:$AF$15292,TRUE,点検表４!$AR$6:$AR$15292,$E18,点検表４!$C$6:$C$15292,EZ$6)</f>
        <v>0</v>
      </c>
      <c r="FA18" s="206">
        <f>SUMIFS(点検表４!$AH$6:$AH$15292,点検表４!$AF$6:$AF$15292,TRUE,点検表４!$AR$6:$AR$15292,$E18,点検表４!$C$6:$C$15292,FA$6)</f>
        <v>0</v>
      </c>
      <c r="FB18" s="206">
        <f>SUMIFS(点検表４!$AH$6:$AH$15292,点検表４!$AF$6:$AF$15292,TRUE,点検表４!$AR$6:$AR$15292,$E18,点検表４!$C$6:$C$15292,FB$6)</f>
        <v>0</v>
      </c>
      <c r="FC18" s="206">
        <f>SUMIFS(点検表４!$AH$6:$AH$15292,点検表４!$AF$6:$AF$15292,TRUE,点検表４!$AR$6:$AR$15292,$E18,点検表４!$C$6:$C$15292,FC$6)</f>
        <v>0</v>
      </c>
      <c r="FD18" s="206">
        <f>SUMIFS(点検表４!$AH$6:$AH$15292,点検表４!$AF$6:$AF$15292,TRUE,点検表４!$AR$6:$AR$15292,$E18,点検表４!$C$6:$C$15292,FD$6)</f>
        <v>0</v>
      </c>
      <c r="FE18" s="206">
        <f>SUMIFS(点検表４!$AH$6:$AH$15292,点検表４!$AF$6:$AF$15292,TRUE,点検表４!$AR$6:$AR$15292,$E18,点検表４!$C$6:$C$15292,FE$6)</f>
        <v>0</v>
      </c>
      <c r="FF18" s="206">
        <f>SUMIFS(点検表４!$AH$6:$AH$15292,点検表４!$AF$6:$AF$15292,TRUE,点検表４!$AR$6:$AR$15292,$E18,点検表４!$C$6:$C$15292,FF$6)</f>
        <v>0</v>
      </c>
      <c r="FG18" s="206">
        <f>SUMIFS(点検表４!$AH$6:$AH$15292,点検表４!$AF$6:$AF$15292,TRUE,点検表４!$AR$6:$AR$15292,$E18,点検表４!$C$6:$C$15292,FG$6)</f>
        <v>0</v>
      </c>
      <c r="FH18" s="206">
        <f>SUMIFS(点検表４!$AH$6:$AH$15292,点検表４!$AF$6:$AF$15292,TRUE,点検表４!$AR$6:$AR$15292,$E18,点検表４!$C$6:$C$15292,FH$6)</f>
        <v>0</v>
      </c>
      <c r="FI18" s="206">
        <f>SUMIFS(点検表４!$AH$6:$AH$15292,点検表４!$AF$6:$AF$15292,TRUE,点検表４!$AR$6:$AR$15292,$E18,点検表４!$C$6:$C$15292,FI$6)</f>
        <v>0</v>
      </c>
      <c r="FJ18" s="206">
        <f>SUMIFS(点検表４!$AH$6:$AH$15292,点検表４!$AF$6:$AF$15292,TRUE,点検表４!$AR$6:$AR$15292,$E18,点検表４!$C$6:$C$15292,FJ$6)</f>
        <v>0</v>
      </c>
      <c r="FK18" s="206">
        <f>SUMIFS(点検表４!$AH$6:$AH$15292,点検表４!$AF$6:$AF$15292,TRUE,点検表４!$AR$6:$AR$15292,$E18,点検表４!$C$6:$C$15292,FK$6)</f>
        <v>0</v>
      </c>
      <c r="FL18" s="206">
        <f>SUMIFS(点検表４!$AH$6:$AH$15292,点検表４!$AF$6:$AF$15292,TRUE,点検表４!$AR$6:$AR$15292,$E18,点検表４!$C$6:$C$15292,FL$6)</f>
        <v>0</v>
      </c>
      <c r="FM18" s="206">
        <f>SUMIFS(点検表４!$AH$6:$AH$15292,点検表４!$AF$6:$AF$15292,TRUE,点検表４!$AR$6:$AR$15292,$E18,点検表４!$C$6:$C$15292,FM$6)</f>
        <v>0</v>
      </c>
      <c r="FN18" s="206">
        <f>SUMIFS(点検表４!$AH$6:$AH$15292,点検表４!$AF$6:$AF$15292,TRUE,点検表４!$AR$6:$AR$15292,$E18,点検表４!$C$6:$C$15292,FN$6)</f>
        <v>0</v>
      </c>
      <c r="FO18" s="206">
        <f>SUMIFS(点検表４!$AH$6:$AH$15292,点検表４!$AF$6:$AF$15292,TRUE,点検表４!$AR$6:$AR$15292,$E18,点検表４!$C$6:$C$15292,FO$6)</f>
        <v>0</v>
      </c>
      <c r="FP18" s="206">
        <f>SUMIFS(点検表４!$AH$6:$AH$15292,点検表４!$AF$6:$AF$15292,TRUE,点検表４!$AR$6:$AR$15292,$E18,点検表４!$C$6:$C$15292,FP$6)</f>
        <v>0</v>
      </c>
      <c r="FQ18" s="206">
        <f>SUMIFS(点検表４!$AH$6:$AH$15292,点検表４!$AF$6:$AF$15292,TRUE,点検表４!$AR$6:$AR$15292,$E18,点検表４!$C$6:$C$15292,FQ$6)</f>
        <v>0</v>
      </c>
      <c r="FR18" s="206">
        <f>SUMIFS(点検表４!$AH$6:$AH$15292,点検表４!$AF$6:$AF$15292,TRUE,点検表４!$AR$6:$AR$15292,$E18,点検表４!$C$6:$C$15292,FR$6)</f>
        <v>0</v>
      </c>
      <c r="FS18" s="206">
        <f>SUMIFS(点検表４!$AH$6:$AH$15292,点検表４!$AF$6:$AF$15292,TRUE,点検表４!$AR$6:$AR$15292,$E18,点検表４!$C$6:$C$15292,FS$6)</f>
        <v>0</v>
      </c>
      <c r="FT18" s="206">
        <f>SUMIFS(点検表４!$AH$6:$AH$15292,点検表４!$AF$6:$AF$15292,TRUE,点検表４!$AR$6:$AR$15292,$E18,点検表４!$C$6:$C$15292,FT$6)</f>
        <v>0</v>
      </c>
      <c r="FU18" s="206">
        <f>SUMIFS(点検表４!$AH$6:$AH$15292,点検表４!$AF$6:$AF$15292,TRUE,点検表４!$AR$6:$AR$15292,$E18,点検表４!$C$6:$C$15292,FU$6)</f>
        <v>0</v>
      </c>
      <c r="FV18" s="206">
        <f>SUMIFS(点検表４!$AH$6:$AH$15292,点検表４!$AF$6:$AF$15292,TRUE,点検表４!$AR$6:$AR$15292,$E18,点検表４!$C$6:$C$15292,FV$6)</f>
        <v>0</v>
      </c>
      <c r="FW18" s="206">
        <f>SUMIFS(点検表４!$AH$6:$AH$15292,点検表４!$AF$6:$AF$15292,TRUE,点検表４!$AR$6:$AR$15292,$E18,点検表４!$C$6:$C$15292,FW$6)</f>
        <v>0</v>
      </c>
      <c r="FX18" s="206">
        <f>SUMIFS(点検表４!$AH$6:$AH$15292,点検表４!$AF$6:$AF$15292,TRUE,点検表４!$AR$6:$AR$15292,$E18,点検表４!$C$6:$C$15292,FX$6)</f>
        <v>0</v>
      </c>
      <c r="FY18" s="206">
        <f>SUMIFS(点検表４!$AH$6:$AH$15292,点検表４!$AF$6:$AF$15292,TRUE,点検表４!$AR$6:$AR$15292,$E18,点検表４!$C$6:$C$15292,FY$6)</f>
        <v>0</v>
      </c>
      <c r="FZ18" s="206">
        <f>SUMIFS(点検表４!$AH$6:$AH$15292,点検表４!$AF$6:$AF$15292,TRUE,点検表４!$AR$6:$AR$15292,$E18,点検表４!$C$6:$C$15292,FZ$6)</f>
        <v>0</v>
      </c>
      <c r="GA18" s="206">
        <f>SUMIFS(点検表４!$AH$6:$AH$15292,点検表４!$AF$6:$AF$15292,TRUE,点検表４!$AR$6:$AR$15292,$E18,点検表４!$C$6:$C$15292,GA$6)</f>
        <v>0</v>
      </c>
      <c r="GB18" s="206">
        <f>SUMIFS(点検表４!$AH$6:$AH$15292,点検表４!$AF$6:$AF$15292,TRUE,点検表４!$AR$6:$AR$15292,$E18,点検表４!$C$6:$C$15292,GB$6)</f>
        <v>0</v>
      </c>
      <c r="GC18" s="206">
        <f>SUMIFS(点検表４!$AH$6:$AH$15292,点検表４!$AF$6:$AF$15292,TRUE,点検表４!$AR$6:$AR$15292,$E18,点検表４!$C$6:$C$15292,GC$6)</f>
        <v>0</v>
      </c>
      <c r="GD18" s="206">
        <f>SUMIFS(点検表４!$AH$6:$AH$15292,点検表４!$AF$6:$AF$15292,TRUE,点検表４!$AR$6:$AR$15292,$E18,点検表４!$C$6:$C$15292,GD$6)</f>
        <v>0</v>
      </c>
      <c r="GE18" s="206">
        <f>SUMIFS(点検表４!$AH$6:$AH$15292,点検表４!$AF$6:$AF$15292,TRUE,点検表４!$AR$6:$AR$15292,$E18,点検表４!$C$6:$C$15292,GE$6)</f>
        <v>0</v>
      </c>
      <c r="GF18" s="206">
        <f>SUMIFS(点検表４!$AH$6:$AH$15292,点検表４!$AF$6:$AF$15292,TRUE,点検表４!$AR$6:$AR$15292,$E18,点検表４!$C$6:$C$15292,GF$6)</f>
        <v>0</v>
      </c>
      <c r="GG18" s="206">
        <f>SUMIFS(点検表４!$AH$6:$AH$15292,点検表４!$AF$6:$AF$15292,TRUE,点検表４!$AR$6:$AR$15292,$E18,点検表４!$C$6:$C$15292,GG$6)</f>
        <v>0</v>
      </c>
      <c r="GH18" s="206">
        <f>SUMIFS(点検表４!$AH$6:$AH$15292,点検表４!$AF$6:$AF$15292,TRUE,点検表４!$AR$6:$AR$15292,$E18,点検表４!$C$6:$C$15292,GH$6)</f>
        <v>0</v>
      </c>
      <c r="GI18" s="206">
        <f>SUMIFS(点検表４!$AH$6:$AH$15292,点検表４!$AF$6:$AF$15292,TRUE,点検表４!$AR$6:$AR$15292,$E18,点検表４!$C$6:$C$15292,GI$6)</f>
        <v>0</v>
      </c>
      <c r="GJ18" s="206">
        <f>SUMIFS(点検表４!$AH$6:$AH$15292,点検表４!$AF$6:$AF$15292,TRUE,点検表４!$AR$6:$AR$15292,$E18,点検表４!$C$6:$C$15292,GJ$6)</f>
        <v>0</v>
      </c>
      <c r="GK18" s="206">
        <f>SUMIFS(点検表４!$AH$6:$AH$15292,点検表４!$AF$6:$AF$15292,TRUE,点検表４!$AR$6:$AR$15292,$E18,点検表４!$C$6:$C$15292,GK$6)</f>
        <v>0</v>
      </c>
      <c r="GL18" s="206">
        <f>SUMIFS(点検表４!$AH$6:$AH$15292,点検表４!$AF$6:$AF$15292,TRUE,点検表４!$AR$6:$AR$15292,$E18,点検表４!$C$6:$C$15292,GL$6)</f>
        <v>0</v>
      </c>
      <c r="GM18" s="206">
        <f>SUMIFS(点検表４!$AH$6:$AH$15292,点検表４!$AF$6:$AF$15292,TRUE,点検表４!$AR$6:$AR$15292,$E18,点検表４!$C$6:$C$15292,GM$6)</f>
        <v>0</v>
      </c>
      <c r="GN18" s="206">
        <f>SUMIFS(点検表４!$AH$6:$AH$15292,点検表４!$AF$6:$AF$15292,TRUE,点検表４!$AR$6:$AR$15292,$E18,点検表４!$C$6:$C$15292,GN$6)</f>
        <v>0</v>
      </c>
      <c r="GO18" s="206">
        <f>SUMIFS(点検表４!$AH$6:$AH$15292,点検表４!$AF$6:$AF$15292,TRUE,点検表４!$AR$6:$AR$15292,$E18,点検表４!$C$6:$C$15292,GO$6)</f>
        <v>0</v>
      </c>
      <c r="GP18" s="206">
        <f>SUMIFS(点検表４!$AH$6:$AH$15292,点検表４!$AF$6:$AF$15292,TRUE,点検表４!$AR$6:$AR$15292,$E18,点検表４!$C$6:$C$15292,GP$6)</f>
        <v>0</v>
      </c>
      <c r="GQ18" s="206">
        <f>SUMIFS(点検表４!$AH$6:$AH$15292,点検表４!$AF$6:$AF$15292,TRUE,点検表４!$AR$6:$AR$15292,$E18,点検表４!$C$6:$C$15292,GQ$6)</f>
        <v>0</v>
      </c>
      <c r="GR18" s="206">
        <f>SUMIFS(点検表４!$AH$6:$AH$15292,点検表４!$AF$6:$AF$15292,TRUE,点検表４!$AR$6:$AR$15292,$E18,点検表４!$C$6:$C$15292,GR$6)</f>
        <v>0</v>
      </c>
      <c r="GS18" s="206">
        <f>SUMIFS(点検表４!$AH$6:$AH$15292,点検表４!$AF$6:$AF$15292,TRUE,点検表４!$AR$6:$AR$15292,$E18,点検表４!$C$6:$C$15292,GS$6)</f>
        <v>0</v>
      </c>
      <c r="GT18" s="206">
        <f>SUMIFS(点検表４!$AH$6:$AH$15292,点検表４!$AF$6:$AF$15292,TRUE,点検表４!$AR$6:$AR$15292,$E18,点検表４!$C$6:$C$15292,GT$6)</f>
        <v>0</v>
      </c>
      <c r="GU18" s="206">
        <f>SUMIFS(点検表４!$AH$6:$AH$15292,点検表４!$AF$6:$AF$15292,TRUE,点検表４!$AR$6:$AR$15292,$E18,点検表４!$C$6:$C$15292,GU$6)</f>
        <v>0</v>
      </c>
      <c r="GV18" s="206">
        <f>SUMIFS(点検表４!$AH$6:$AH$15292,点検表４!$AF$6:$AF$15292,TRUE,点検表４!$AR$6:$AR$15292,$E18,点検表４!$C$6:$C$15292,GV$6)</f>
        <v>0</v>
      </c>
      <c r="GW18" s="206">
        <f>SUMIFS(点検表４!$AH$6:$AH$15292,点検表４!$AF$6:$AF$15292,TRUE,点検表４!$AR$6:$AR$15292,$E18,点検表４!$C$6:$C$15292,GW$6)</f>
        <v>0</v>
      </c>
      <c r="GX18" s="206">
        <f>SUMIFS(点検表４!$AH$6:$AH$15292,点検表４!$AF$6:$AF$15292,TRUE,点検表４!$AR$6:$AR$15292,$E18,点検表４!$C$6:$C$15292,GX$6)</f>
        <v>0</v>
      </c>
      <c r="GY18" s="206">
        <f>SUMIFS(点検表４!$AH$6:$AH$15292,点検表４!$AF$6:$AF$15292,TRUE,点検表４!$AR$6:$AR$15292,$E18,点検表４!$C$6:$C$15292,GY$6)</f>
        <v>0</v>
      </c>
      <c r="GZ18" s="206">
        <f>SUMIFS(点検表４!$AH$6:$AH$15292,点検表４!$AF$6:$AF$15292,TRUE,点検表４!$AR$6:$AR$15292,$E18,点検表４!$C$6:$C$15292,GZ$6)</f>
        <v>0</v>
      </c>
      <c r="HA18" s="206">
        <f>SUMIFS(点検表４!$AH$6:$AH$15292,点検表４!$AF$6:$AF$15292,TRUE,点検表４!$AR$6:$AR$15292,$E18,点検表４!$C$6:$C$15292,HA$6)</f>
        <v>0</v>
      </c>
      <c r="HB18" s="206">
        <f>SUMIFS(点検表４!$AH$6:$AH$15292,点検表４!$AF$6:$AF$15292,TRUE,点検表４!$AR$6:$AR$15292,$E18,点検表４!$C$6:$C$15292,HB$6)</f>
        <v>0</v>
      </c>
      <c r="HC18" s="206">
        <f>SUMIFS(点検表４!$AH$6:$AH$15292,点検表４!$AF$6:$AF$15292,TRUE,点検表４!$AR$6:$AR$15292,$E18,点検表４!$C$6:$C$15292,HC$6)</f>
        <v>0</v>
      </c>
      <c r="HD18" s="206">
        <f>SUMIFS(点検表４!$AH$6:$AH$15292,点検表４!$AF$6:$AF$15292,TRUE,点検表４!$AR$6:$AR$15292,$E18,点検表４!$C$6:$C$15292,HD$6)</f>
        <v>0</v>
      </c>
      <c r="HE18" s="206">
        <f>SUMIFS(点検表４!$AH$6:$AH$15292,点検表４!$AF$6:$AF$15292,TRUE,点検表４!$AR$6:$AR$15292,$E18,点検表４!$C$6:$C$15292,HE$6)</f>
        <v>0</v>
      </c>
      <c r="HF18" s="206">
        <f>SUMIFS(点検表４!$AH$6:$AH$15292,点検表４!$AF$6:$AF$15292,TRUE,点検表４!$AR$6:$AR$15292,$E18,点検表４!$C$6:$C$15292,HF$6)</f>
        <v>0</v>
      </c>
      <c r="HG18" s="206">
        <f>SUMIFS(点検表４!$AH$6:$AH$15292,点検表４!$AF$6:$AF$15292,TRUE,点検表４!$AR$6:$AR$15292,$E18,点検表４!$C$6:$C$15292,HG$6)</f>
        <v>0</v>
      </c>
      <c r="HH18" s="206">
        <f>SUMIFS(点検表４!$AH$6:$AH$15292,点検表４!$AF$6:$AF$15292,TRUE,点検表４!$AR$6:$AR$15292,$E18,点検表４!$C$6:$C$15292,HH$6)</f>
        <v>0</v>
      </c>
      <c r="HI18" s="206">
        <f>SUMIFS(点検表４!$AH$6:$AH$15292,点検表４!$AF$6:$AF$15292,TRUE,点検表４!$AR$6:$AR$15292,$E18,点検表４!$C$6:$C$15292,HI$6)</f>
        <v>0</v>
      </c>
      <c r="HJ18" s="206">
        <f>SUMIFS(点検表４!$AH$6:$AH$15292,点検表４!$AF$6:$AF$15292,TRUE,点検表４!$AR$6:$AR$15292,$E18,点検表４!$C$6:$C$15292,HJ$6)</f>
        <v>0</v>
      </c>
      <c r="HK18" s="206">
        <f>SUMIFS(点検表４!$AH$6:$AH$15292,点検表４!$AF$6:$AF$15292,TRUE,点検表４!$AR$6:$AR$15292,$E18,点検表４!$C$6:$C$15292,HK$6)</f>
        <v>0</v>
      </c>
      <c r="HL18" s="206">
        <f>SUMIFS(点検表４!$AH$6:$AH$15292,点検表４!$AF$6:$AF$15292,TRUE,点検表４!$AR$6:$AR$15292,$E18,点検表４!$C$6:$C$15292,HL$6)</f>
        <v>0</v>
      </c>
      <c r="HM18" s="206">
        <f>SUMIFS(点検表４!$AH$6:$AH$15292,点検表４!$AF$6:$AF$15292,TRUE,点検表４!$AR$6:$AR$15292,$E18,点検表４!$C$6:$C$15292,HM$6)</f>
        <v>0</v>
      </c>
      <c r="HN18" s="206">
        <f>SUMIFS(点検表４!$AH$6:$AH$15292,点検表４!$AF$6:$AF$15292,TRUE,点検表４!$AR$6:$AR$15292,$E18,点検表４!$C$6:$C$15292,HN$6)</f>
        <v>0</v>
      </c>
      <c r="HO18" s="206">
        <f>SUMIFS(点検表４!$AH$6:$AH$15292,点検表４!$AF$6:$AF$15292,TRUE,点検表４!$AR$6:$AR$15292,$E18,点検表４!$C$6:$C$15292,HO$6)</f>
        <v>0</v>
      </c>
      <c r="HP18" s="206">
        <f>SUMIFS(点検表４!$AH$6:$AH$15292,点検表４!$AF$6:$AF$15292,TRUE,点検表４!$AR$6:$AR$15292,$E18,点検表４!$C$6:$C$15292,HP$6)</f>
        <v>0</v>
      </c>
      <c r="HQ18" s="206">
        <f>SUMIFS(点検表４!$AH$6:$AH$15292,点検表４!$AF$6:$AF$15292,TRUE,点検表４!$AR$6:$AR$15292,$E18,点検表４!$C$6:$C$15292,HQ$6)</f>
        <v>0</v>
      </c>
      <c r="HR18" s="206">
        <f>SUMIFS(点検表４!$AH$6:$AH$15292,点検表４!$AF$6:$AF$15292,TRUE,点検表４!$AR$6:$AR$15292,$E18,点検表４!$C$6:$C$15292,HR$6)</f>
        <v>0</v>
      </c>
      <c r="HS18" s="206">
        <f>SUMIFS(点検表４!$AH$6:$AH$15292,点検表４!$AF$6:$AF$15292,TRUE,点検表４!$AR$6:$AR$15292,$E18,点検表４!$C$6:$C$15292,HS$6)</f>
        <v>0</v>
      </c>
      <c r="HT18" s="206">
        <f>SUMIFS(点検表４!$AH$6:$AH$15292,点検表４!$AF$6:$AF$15292,TRUE,点検表４!$AR$6:$AR$15292,$E18,点検表４!$C$6:$C$15292,HT$6)</f>
        <v>0</v>
      </c>
      <c r="HU18" s="206">
        <f>SUMIFS(点検表４!$AH$6:$AH$15292,点検表４!$AF$6:$AF$15292,TRUE,点検表４!$AR$6:$AR$15292,$E18,点検表４!$C$6:$C$15292,HU$6)</f>
        <v>0</v>
      </c>
      <c r="HV18" s="206">
        <f>SUMIFS(点検表４!$AH$6:$AH$15292,点検表４!$AF$6:$AF$15292,TRUE,点検表４!$AR$6:$AR$15292,$E18,点検表４!$C$6:$C$15292,HV$6)</f>
        <v>0</v>
      </c>
      <c r="HW18" s="206">
        <f>SUMIFS(点検表４!$AH$6:$AH$15292,点検表４!$AF$6:$AF$15292,TRUE,点検表４!$AR$6:$AR$15292,$E18,点検表４!$C$6:$C$15292,HW$6)</f>
        <v>0</v>
      </c>
      <c r="HX18" s="206">
        <f>SUMIFS(点検表４!$AH$6:$AH$15292,点検表４!$AF$6:$AF$15292,TRUE,点検表４!$AR$6:$AR$15292,$E18,点検表４!$C$6:$C$15292,HX$6)</f>
        <v>0</v>
      </c>
      <c r="HY18" s="206">
        <f>SUMIFS(点検表４!$AH$6:$AH$15292,点検表４!$AF$6:$AF$15292,TRUE,点検表４!$AR$6:$AR$15292,$E18,点検表４!$C$6:$C$15292,HY$6)</f>
        <v>0</v>
      </c>
      <c r="HZ18" s="206">
        <f>SUMIFS(点検表４!$AH$6:$AH$15292,点検表４!$AF$6:$AF$15292,TRUE,点検表４!$AR$6:$AR$15292,$E18,点検表４!$C$6:$C$15292,HZ$6)</f>
        <v>0</v>
      </c>
      <c r="IA18" s="206">
        <f>SUMIFS(点検表４!$AH$6:$AH$15292,点検表４!$AF$6:$AF$15292,TRUE,点検表４!$AR$6:$AR$15292,$E18,点検表４!$C$6:$C$15292,IA$6)</f>
        <v>0</v>
      </c>
      <c r="IB18" s="206">
        <f>SUMIFS(点検表４!$AH$6:$AH$15292,点検表４!$AF$6:$AF$15292,TRUE,点検表４!$AR$6:$AR$15292,$E18,点検表４!$C$6:$C$15292,IB$6)</f>
        <v>0</v>
      </c>
      <c r="IC18" s="206">
        <f>SUMIFS(点検表４!$AH$6:$AH$15292,点検表４!$AF$6:$AF$15292,TRUE,点検表４!$AR$6:$AR$15292,$E18,点検表４!$C$6:$C$15292,IC$6)</f>
        <v>0</v>
      </c>
      <c r="ID18" s="206">
        <f>SUMIFS(点検表４!$AH$6:$AH$15292,点検表４!$AF$6:$AF$15292,TRUE,点検表４!$AR$6:$AR$15292,$E18,点検表４!$C$6:$C$15292,ID$6)</f>
        <v>0</v>
      </c>
      <c r="IE18" s="206">
        <f>SUMIFS(点検表４!$AH$6:$AH$15292,点検表４!$AF$6:$AF$15292,TRUE,点検表４!$AR$6:$AR$15292,$E18,点検表４!$C$6:$C$15292,IE$6)</f>
        <v>0</v>
      </c>
      <c r="IF18" s="206">
        <f>SUMIFS(点検表４!$AH$6:$AH$15292,点検表４!$AF$6:$AF$15292,TRUE,点検表４!$AR$6:$AR$15292,$E18,点検表４!$C$6:$C$15292,IF$6)</f>
        <v>0</v>
      </c>
      <c r="IG18" s="206">
        <f>SUMIFS(点検表４!$AH$6:$AH$15292,点検表４!$AF$6:$AF$15292,TRUE,点検表４!$AR$6:$AR$15292,$E18,点検表４!$C$6:$C$15292,IG$6)</f>
        <v>0</v>
      </c>
      <c r="IH18" s="206">
        <f>SUMIFS(点検表４!$AH$6:$AH$15292,点検表４!$AF$6:$AF$15292,TRUE,点検表４!$AR$6:$AR$15292,$E18,点検表４!$C$6:$C$15292,IH$6)</f>
        <v>0</v>
      </c>
      <c r="II18" s="206">
        <f>SUMIFS(点検表４!$AH$6:$AH$15292,点検表４!$AF$6:$AF$15292,TRUE,点検表４!$AR$6:$AR$15292,$E18,点検表４!$C$6:$C$15292,II$6)</f>
        <v>0</v>
      </c>
      <c r="IJ18" s="206">
        <f>SUMIFS(点検表４!$AH$6:$AH$15292,点検表４!$AF$6:$AF$15292,TRUE,点検表４!$AR$6:$AR$15292,$E18,点検表４!$C$6:$C$15292,IJ$6)</f>
        <v>0</v>
      </c>
      <c r="IK18" s="206">
        <f>SUMIFS(点検表４!$AH$6:$AH$15292,点検表４!$AF$6:$AF$15292,TRUE,点検表４!$AR$6:$AR$15292,$E18,点検表４!$C$6:$C$15292,IK$6)</f>
        <v>0</v>
      </c>
      <c r="IL18" s="206">
        <f>SUMIFS(点検表４!$AH$6:$AH$15292,点検表４!$AF$6:$AF$15292,TRUE,点検表４!$AR$6:$AR$15292,$E18,点検表４!$C$6:$C$15292,IL$6)</f>
        <v>0</v>
      </c>
      <c r="IM18" s="207">
        <f>SUMIFS(点検表４!$AH$6:$AH$15292,点検表４!$AF$6:$AF$15292,TRUE,点検表４!$AR$6:$AR$15292,$E18,点検表４!$C$6:$C$15292,IM$6)</f>
        <v>0</v>
      </c>
      <c r="IN18" s="177"/>
      <c r="IO18" s="177"/>
    </row>
    <row r="19" spans="1:249" ht="18.75" customHeight="1">
      <c r="A19" s="749"/>
      <c r="B19" s="757"/>
      <c r="C19" s="752"/>
      <c r="D19" s="145" t="s">
        <v>1294</v>
      </c>
      <c r="E19" s="146">
        <v>13</v>
      </c>
      <c r="F19" s="192">
        <f>SUMIFS(点検表４!$AH$6:$AH$15292,点検表４!$AF$6:$AF$15292,TRUE,点検表４!$AR$6:$AR$15292,$E19)</f>
        <v>0</v>
      </c>
      <c r="G19" s="193">
        <f t="shared" si="0"/>
        <v>0</v>
      </c>
      <c r="H19" s="206">
        <f>SUMIFS(点検表４!$AH$6:$AH$15292,点検表４!$AF$6:$AF$15292,TRUE,点検表４!$AR$6:$AR$15292,$E19,点検表４!$C$6:$C$15292,H$6)</f>
        <v>0</v>
      </c>
      <c r="I19" s="206">
        <f>SUMIFS(点検表４!$AH$6:$AH$15292,点検表４!$AF$6:$AF$15292,TRUE,点検表４!$AR$6:$AR$15292,$E19,点検表４!$C$6:$C$15292,I$6)</f>
        <v>0</v>
      </c>
      <c r="J19" s="206">
        <f>SUMIFS(点検表４!$AH$6:$AH$15292,点検表４!$AF$6:$AF$15292,TRUE,点検表４!$AR$6:$AR$15292,$E19,点検表４!$C$6:$C$15292,J$6)</f>
        <v>0</v>
      </c>
      <c r="K19" s="206">
        <f>SUMIFS(点検表４!$AH$6:$AH$15292,点検表４!$AF$6:$AF$15292,TRUE,点検表４!$AR$6:$AR$15292,$E19,点検表４!$C$6:$C$15292,K$6)</f>
        <v>0</v>
      </c>
      <c r="L19" s="206">
        <f>SUMIFS(点検表４!$AH$6:$AH$15292,点検表４!$AF$6:$AF$15292,TRUE,点検表４!$AR$6:$AR$15292,$E19,点検表４!$C$6:$C$15292,L$6)</f>
        <v>0</v>
      </c>
      <c r="M19" s="206">
        <f>SUMIFS(点検表４!$AH$6:$AH$15292,点検表４!$AF$6:$AF$15292,TRUE,点検表４!$AR$6:$AR$15292,$E19,点検表４!$C$6:$C$15292,M$6)</f>
        <v>0</v>
      </c>
      <c r="N19" s="206">
        <f>SUMIFS(点検表４!$AH$6:$AH$15292,点検表４!$AF$6:$AF$15292,TRUE,点検表４!$AR$6:$AR$15292,$E19,点検表４!$C$6:$C$15292,N$6)</f>
        <v>0</v>
      </c>
      <c r="O19" s="206">
        <f>SUMIFS(点検表４!$AH$6:$AH$15292,点検表４!$AF$6:$AF$15292,TRUE,点検表４!$AR$6:$AR$15292,$E19,点検表４!$C$6:$C$15292,O$6)</f>
        <v>0</v>
      </c>
      <c r="P19" s="206">
        <f>SUMIFS(点検表４!$AH$6:$AH$15292,点検表４!$AF$6:$AF$15292,TRUE,点検表４!$AR$6:$AR$15292,$E19,点検表４!$C$6:$C$15292,P$6)</f>
        <v>0</v>
      </c>
      <c r="Q19" s="206">
        <f>SUMIFS(点検表４!$AH$6:$AH$15292,点検表４!$AF$6:$AF$15292,TRUE,点検表４!$AR$6:$AR$15292,$E19,点検表４!$C$6:$C$15292,Q$6)</f>
        <v>0</v>
      </c>
      <c r="R19" s="206">
        <f>SUMIFS(点検表４!$AH$6:$AH$15292,点検表４!$AF$6:$AF$15292,TRUE,点検表４!$AR$6:$AR$15292,$E19,点検表４!$C$6:$C$15292,R$6)</f>
        <v>0</v>
      </c>
      <c r="S19" s="206">
        <f>SUMIFS(点検表４!$AH$6:$AH$15292,点検表４!$AF$6:$AF$15292,TRUE,点検表４!$AR$6:$AR$15292,$E19,点検表４!$C$6:$C$15292,S$6)</f>
        <v>0</v>
      </c>
      <c r="T19" s="206">
        <f>SUMIFS(点検表４!$AH$6:$AH$15292,点検表４!$AF$6:$AF$15292,TRUE,点検表４!$AR$6:$AR$15292,$E19,点検表４!$C$6:$C$15292,T$6)</f>
        <v>0</v>
      </c>
      <c r="U19" s="206">
        <f>SUMIFS(点検表４!$AH$6:$AH$15292,点検表４!$AF$6:$AF$15292,TRUE,点検表４!$AR$6:$AR$15292,$E19,点検表４!$C$6:$C$15292,U$6)</f>
        <v>0</v>
      </c>
      <c r="V19" s="206">
        <f>SUMIFS(点検表４!$AH$6:$AH$15292,点検表４!$AF$6:$AF$15292,TRUE,点検表４!$AR$6:$AR$15292,$E19,点検表４!$C$6:$C$15292,V$6)</f>
        <v>0</v>
      </c>
      <c r="W19" s="206">
        <f>SUMIFS(点検表４!$AH$6:$AH$15292,点検表４!$AF$6:$AF$15292,TRUE,点検表４!$AR$6:$AR$15292,$E19,点検表４!$C$6:$C$15292,W$6)</f>
        <v>0</v>
      </c>
      <c r="X19" s="206">
        <f>SUMIFS(点検表４!$AH$6:$AH$15292,点検表４!$AF$6:$AF$15292,TRUE,点検表４!$AR$6:$AR$15292,$E19,点検表４!$C$6:$C$15292,X$6)</f>
        <v>0</v>
      </c>
      <c r="Y19" s="206">
        <f>SUMIFS(点検表４!$AH$6:$AH$15292,点検表４!$AF$6:$AF$15292,TRUE,点検表４!$AR$6:$AR$15292,$E19,点検表４!$C$6:$C$15292,Y$6)</f>
        <v>0</v>
      </c>
      <c r="Z19" s="206">
        <f>SUMIFS(点検表４!$AH$6:$AH$15292,点検表４!$AF$6:$AF$15292,TRUE,点検表４!$AR$6:$AR$15292,$E19,点検表４!$C$6:$C$15292,Z$6)</f>
        <v>0</v>
      </c>
      <c r="AA19" s="206">
        <f>SUMIFS(点検表４!$AH$6:$AH$15292,点検表４!$AF$6:$AF$15292,TRUE,点検表４!$AR$6:$AR$15292,$E19,点検表４!$C$6:$C$15292,AA$6)</f>
        <v>0</v>
      </c>
      <c r="AB19" s="206">
        <f>SUMIFS(点検表４!$AH$6:$AH$15292,点検表４!$AF$6:$AF$15292,TRUE,点検表４!$AR$6:$AR$15292,$E19,点検表４!$C$6:$C$15292,AB$6)</f>
        <v>0</v>
      </c>
      <c r="AC19" s="206">
        <f>SUMIFS(点検表４!$AH$6:$AH$15292,点検表４!$AF$6:$AF$15292,TRUE,点検表４!$AR$6:$AR$15292,$E19,点検表４!$C$6:$C$15292,AC$6)</f>
        <v>0</v>
      </c>
      <c r="AD19" s="206">
        <f>SUMIFS(点検表４!$AH$6:$AH$15292,点検表４!$AF$6:$AF$15292,TRUE,点検表４!$AR$6:$AR$15292,$E19,点検表４!$C$6:$C$15292,AD$6)</f>
        <v>0</v>
      </c>
      <c r="AE19" s="206">
        <f>SUMIFS(点検表４!$AH$6:$AH$15292,点検表４!$AF$6:$AF$15292,TRUE,点検表４!$AR$6:$AR$15292,$E19,点検表４!$C$6:$C$15292,AE$6)</f>
        <v>0</v>
      </c>
      <c r="AF19" s="206">
        <f>SUMIFS(点検表４!$AH$6:$AH$15292,点検表４!$AF$6:$AF$15292,TRUE,点検表４!$AR$6:$AR$15292,$E19,点検表４!$C$6:$C$15292,AF$6)</f>
        <v>0</v>
      </c>
      <c r="AG19" s="206">
        <f>SUMIFS(点検表４!$AH$6:$AH$15292,点検表４!$AF$6:$AF$15292,TRUE,点検表４!$AR$6:$AR$15292,$E19,点検表４!$C$6:$C$15292,AG$6)</f>
        <v>0</v>
      </c>
      <c r="AH19" s="206">
        <f>SUMIFS(点検表４!$AH$6:$AH$15292,点検表４!$AF$6:$AF$15292,TRUE,点検表４!$AR$6:$AR$15292,$E19,点検表４!$C$6:$C$15292,AH$6)</f>
        <v>0</v>
      </c>
      <c r="AI19" s="206">
        <f>SUMIFS(点検表４!$AH$6:$AH$15292,点検表４!$AF$6:$AF$15292,TRUE,点検表４!$AR$6:$AR$15292,$E19,点検表４!$C$6:$C$15292,AI$6)</f>
        <v>0</v>
      </c>
      <c r="AJ19" s="206">
        <f>SUMIFS(点検表４!$AH$6:$AH$15292,点検表４!$AF$6:$AF$15292,TRUE,点検表４!$AR$6:$AR$15292,$E19,点検表４!$C$6:$C$15292,AJ$6)</f>
        <v>0</v>
      </c>
      <c r="AK19" s="206">
        <f>SUMIFS(点検表４!$AH$6:$AH$15292,点検表４!$AF$6:$AF$15292,TRUE,点検表４!$AR$6:$AR$15292,$E19,点検表４!$C$6:$C$15292,AK$6)</f>
        <v>0</v>
      </c>
      <c r="AL19" s="206">
        <f>SUMIFS(点検表４!$AH$6:$AH$15292,点検表４!$AF$6:$AF$15292,TRUE,点検表４!$AR$6:$AR$15292,$E19,点検表４!$C$6:$C$15292,AL$6)</f>
        <v>0</v>
      </c>
      <c r="AM19" s="206">
        <f>SUMIFS(点検表４!$AH$6:$AH$15292,点検表４!$AF$6:$AF$15292,TRUE,点検表４!$AR$6:$AR$15292,$E19,点検表４!$C$6:$C$15292,AM$6)</f>
        <v>0</v>
      </c>
      <c r="AN19" s="206">
        <f>SUMIFS(点検表４!$AH$6:$AH$15292,点検表４!$AF$6:$AF$15292,TRUE,点検表４!$AR$6:$AR$15292,$E19,点検表４!$C$6:$C$15292,AN$6)</f>
        <v>0</v>
      </c>
      <c r="AO19" s="206">
        <f>SUMIFS(点検表４!$AH$6:$AH$15292,点検表４!$AF$6:$AF$15292,TRUE,点検表４!$AR$6:$AR$15292,$E19,点検表４!$C$6:$C$15292,AO$6)</f>
        <v>0</v>
      </c>
      <c r="AP19" s="206">
        <f>SUMIFS(点検表４!$AH$6:$AH$15292,点検表４!$AF$6:$AF$15292,TRUE,点検表４!$AR$6:$AR$15292,$E19,点検表４!$C$6:$C$15292,AP$6)</f>
        <v>0</v>
      </c>
      <c r="AQ19" s="206">
        <f>SUMIFS(点検表４!$AH$6:$AH$15292,点検表４!$AF$6:$AF$15292,TRUE,点検表４!$AR$6:$AR$15292,$E19,点検表４!$C$6:$C$15292,AQ$6)</f>
        <v>0</v>
      </c>
      <c r="AR19" s="206">
        <f>SUMIFS(点検表４!$AH$6:$AH$15292,点検表４!$AF$6:$AF$15292,TRUE,点検表４!$AR$6:$AR$15292,$E19,点検表４!$C$6:$C$15292,AR$6)</f>
        <v>0</v>
      </c>
      <c r="AS19" s="206">
        <f>SUMIFS(点検表４!$AH$6:$AH$15292,点検表４!$AF$6:$AF$15292,TRUE,点検表４!$AR$6:$AR$15292,$E19,点検表４!$C$6:$C$15292,AS$6)</f>
        <v>0</v>
      </c>
      <c r="AT19" s="206">
        <f>SUMIFS(点検表４!$AH$6:$AH$15292,点検表４!$AF$6:$AF$15292,TRUE,点検表４!$AR$6:$AR$15292,$E19,点検表４!$C$6:$C$15292,AT$6)</f>
        <v>0</v>
      </c>
      <c r="AU19" s="206">
        <f>SUMIFS(点検表４!$AH$6:$AH$15292,点検表４!$AF$6:$AF$15292,TRUE,点検表４!$AR$6:$AR$15292,$E19,点検表４!$C$6:$C$15292,AU$6)</f>
        <v>0</v>
      </c>
      <c r="AV19" s="206">
        <f>SUMIFS(点検表４!$AH$6:$AH$15292,点検表４!$AF$6:$AF$15292,TRUE,点検表４!$AR$6:$AR$15292,$E19,点検表４!$C$6:$C$15292,AV$6)</f>
        <v>0</v>
      </c>
      <c r="AW19" s="206">
        <f>SUMIFS(点検表４!$AH$6:$AH$15292,点検表４!$AF$6:$AF$15292,TRUE,点検表４!$AR$6:$AR$15292,$E19,点検表４!$C$6:$C$15292,AW$6)</f>
        <v>0</v>
      </c>
      <c r="AX19" s="206">
        <f>SUMIFS(点検表４!$AH$6:$AH$15292,点検表４!$AF$6:$AF$15292,TRUE,点検表４!$AR$6:$AR$15292,$E19,点検表４!$C$6:$C$15292,AX$6)</f>
        <v>0</v>
      </c>
      <c r="AY19" s="206">
        <f>SUMIFS(点検表４!$AH$6:$AH$15292,点検表４!$AF$6:$AF$15292,TRUE,点検表４!$AR$6:$AR$15292,$E19,点検表４!$C$6:$C$15292,AY$6)</f>
        <v>0</v>
      </c>
      <c r="AZ19" s="206">
        <f>SUMIFS(点検表４!$AH$6:$AH$15292,点検表４!$AF$6:$AF$15292,TRUE,点検表４!$AR$6:$AR$15292,$E19,点検表４!$C$6:$C$15292,AZ$6)</f>
        <v>0</v>
      </c>
      <c r="BA19" s="206">
        <f>SUMIFS(点検表４!$AH$6:$AH$15292,点検表４!$AF$6:$AF$15292,TRUE,点検表４!$AR$6:$AR$15292,$E19,点検表４!$C$6:$C$15292,BA$6)</f>
        <v>0</v>
      </c>
      <c r="BB19" s="206">
        <f>SUMIFS(点検表４!$AH$6:$AH$15292,点検表４!$AF$6:$AF$15292,TRUE,点検表４!$AR$6:$AR$15292,$E19,点検表４!$C$6:$C$15292,BB$6)</f>
        <v>0</v>
      </c>
      <c r="BC19" s="206">
        <f>SUMIFS(点検表４!$AH$6:$AH$15292,点検表４!$AF$6:$AF$15292,TRUE,点検表４!$AR$6:$AR$15292,$E19,点検表４!$C$6:$C$15292,BC$6)</f>
        <v>0</v>
      </c>
      <c r="BD19" s="206">
        <f>SUMIFS(点検表４!$AH$6:$AH$15292,点検表４!$AF$6:$AF$15292,TRUE,点検表４!$AR$6:$AR$15292,$E19,点検表４!$C$6:$C$15292,BD$6)</f>
        <v>0</v>
      </c>
      <c r="BE19" s="206">
        <f>SUMIFS(点検表４!$AH$6:$AH$15292,点検表４!$AF$6:$AF$15292,TRUE,点検表４!$AR$6:$AR$15292,$E19,点検表４!$C$6:$C$15292,BE$6)</f>
        <v>0</v>
      </c>
      <c r="BF19" s="206">
        <f>SUMIFS(点検表４!$AH$6:$AH$15292,点検表４!$AF$6:$AF$15292,TRUE,点検表４!$AR$6:$AR$15292,$E19,点検表４!$C$6:$C$15292,BF$6)</f>
        <v>0</v>
      </c>
      <c r="BG19" s="206">
        <f>SUMIFS(点検表４!$AH$6:$AH$15292,点検表４!$AF$6:$AF$15292,TRUE,点検表４!$AR$6:$AR$15292,$E19,点検表４!$C$6:$C$15292,BG$6)</f>
        <v>0</v>
      </c>
      <c r="BH19" s="206">
        <f>SUMIFS(点検表４!$AH$6:$AH$15292,点検表４!$AF$6:$AF$15292,TRUE,点検表４!$AR$6:$AR$15292,$E19,点検表４!$C$6:$C$15292,BH$6)</f>
        <v>0</v>
      </c>
      <c r="BI19" s="206">
        <f>SUMIFS(点検表４!$AH$6:$AH$15292,点検表４!$AF$6:$AF$15292,TRUE,点検表４!$AR$6:$AR$15292,$E19,点検表４!$C$6:$C$15292,BI$6)</f>
        <v>0</v>
      </c>
      <c r="BJ19" s="206">
        <f>SUMIFS(点検表４!$AH$6:$AH$15292,点検表４!$AF$6:$AF$15292,TRUE,点検表４!$AR$6:$AR$15292,$E19,点検表４!$C$6:$C$15292,BJ$6)</f>
        <v>0</v>
      </c>
      <c r="BK19" s="206">
        <f>SUMIFS(点検表４!$AH$6:$AH$15292,点検表４!$AF$6:$AF$15292,TRUE,点検表４!$AR$6:$AR$15292,$E19,点検表４!$C$6:$C$15292,BK$6)</f>
        <v>0</v>
      </c>
      <c r="BL19" s="206">
        <f>SUMIFS(点検表４!$AH$6:$AH$15292,点検表４!$AF$6:$AF$15292,TRUE,点検表４!$AR$6:$AR$15292,$E19,点検表４!$C$6:$C$15292,BL$6)</f>
        <v>0</v>
      </c>
      <c r="BM19" s="206">
        <f>SUMIFS(点検表４!$AH$6:$AH$15292,点検表４!$AF$6:$AF$15292,TRUE,点検表４!$AR$6:$AR$15292,$E19,点検表４!$C$6:$C$15292,BM$6)</f>
        <v>0</v>
      </c>
      <c r="BN19" s="206">
        <f>SUMIFS(点検表４!$AH$6:$AH$15292,点検表４!$AF$6:$AF$15292,TRUE,点検表４!$AR$6:$AR$15292,$E19,点検表４!$C$6:$C$15292,BN$6)</f>
        <v>0</v>
      </c>
      <c r="BO19" s="206">
        <f>SUMIFS(点検表４!$AH$6:$AH$15292,点検表４!$AF$6:$AF$15292,TRUE,点検表４!$AR$6:$AR$15292,$E19,点検表４!$C$6:$C$15292,BO$6)</f>
        <v>0</v>
      </c>
      <c r="BP19" s="206">
        <f>SUMIFS(点検表４!$AH$6:$AH$15292,点検表４!$AF$6:$AF$15292,TRUE,点検表４!$AR$6:$AR$15292,$E19,点検表４!$C$6:$C$15292,BP$6)</f>
        <v>0</v>
      </c>
      <c r="BQ19" s="206">
        <f>SUMIFS(点検表４!$AH$6:$AH$15292,点検表４!$AF$6:$AF$15292,TRUE,点検表４!$AR$6:$AR$15292,$E19,点検表４!$C$6:$C$15292,BQ$6)</f>
        <v>0</v>
      </c>
      <c r="BR19" s="206">
        <f>SUMIFS(点検表４!$AH$6:$AH$15292,点検表４!$AF$6:$AF$15292,TRUE,点検表４!$AR$6:$AR$15292,$E19,点検表４!$C$6:$C$15292,BR$6)</f>
        <v>0</v>
      </c>
      <c r="BS19" s="206">
        <f>SUMIFS(点検表４!$AH$6:$AH$15292,点検表４!$AF$6:$AF$15292,TRUE,点検表４!$AR$6:$AR$15292,$E19,点検表４!$C$6:$C$15292,BS$6)</f>
        <v>0</v>
      </c>
      <c r="BT19" s="206">
        <f>SUMIFS(点検表４!$AH$6:$AH$15292,点検表４!$AF$6:$AF$15292,TRUE,点検表４!$AR$6:$AR$15292,$E19,点検表４!$C$6:$C$15292,BT$6)</f>
        <v>0</v>
      </c>
      <c r="BU19" s="206">
        <f>SUMIFS(点検表４!$AH$6:$AH$15292,点検表４!$AF$6:$AF$15292,TRUE,点検表４!$AR$6:$AR$15292,$E19,点検表４!$C$6:$C$15292,BU$6)</f>
        <v>0</v>
      </c>
      <c r="BV19" s="206">
        <f>SUMIFS(点検表４!$AH$6:$AH$15292,点検表４!$AF$6:$AF$15292,TRUE,点検表４!$AR$6:$AR$15292,$E19,点検表４!$C$6:$C$15292,BV$6)</f>
        <v>0</v>
      </c>
      <c r="BW19" s="206">
        <f>SUMIFS(点検表４!$AH$6:$AH$15292,点検表４!$AF$6:$AF$15292,TRUE,点検表４!$AR$6:$AR$15292,$E19,点検表４!$C$6:$C$15292,BW$6)</f>
        <v>0</v>
      </c>
      <c r="BX19" s="206">
        <f>SUMIFS(点検表４!$AH$6:$AH$15292,点検表４!$AF$6:$AF$15292,TRUE,点検表４!$AR$6:$AR$15292,$E19,点検表４!$C$6:$C$15292,BX$6)</f>
        <v>0</v>
      </c>
      <c r="BY19" s="206">
        <f>SUMIFS(点検表４!$AH$6:$AH$15292,点検表４!$AF$6:$AF$15292,TRUE,点検表４!$AR$6:$AR$15292,$E19,点検表４!$C$6:$C$15292,BY$6)</f>
        <v>0</v>
      </c>
      <c r="BZ19" s="206">
        <f>SUMIFS(点検表４!$AH$6:$AH$15292,点検表４!$AF$6:$AF$15292,TRUE,点検表４!$AR$6:$AR$15292,$E19,点検表４!$C$6:$C$15292,BZ$6)</f>
        <v>0</v>
      </c>
      <c r="CA19" s="206">
        <f>SUMIFS(点検表４!$AH$6:$AH$15292,点検表４!$AF$6:$AF$15292,TRUE,点検表４!$AR$6:$AR$15292,$E19,点検表４!$C$6:$C$15292,CA$6)</f>
        <v>0</v>
      </c>
      <c r="CB19" s="206">
        <f>SUMIFS(点検表４!$AH$6:$AH$15292,点検表４!$AF$6:$AF$15292,TRUE,点検表４!$AR$6:$AR$15292,$E19,点検表４!$C$6:$C$15292,CB$6)</f>
        <v>0</v>
      </c>
      <c r="CC19" s="206">
        <f>SUMIFS(点検表４!$AH$6:$AH$15292,点検表４!$AF$6:$AF$15292,TRUE,点検表４!$AR$6:$AR$15292,$E19,点検表４!$C$6:$C$15292,CC$6)</f>
        <v>0</v>
      </c>
      <c r="CD19" s="206">
        <f>SUMIFS(点検表４!$AH$6:$AH$15292,点検表４!$AF$6:$AF$15292,TRUE,点検表４!$AR$6:$AR$15292,$E19,点検表４!$C$6:$C$15292,CD$6)</f>
        <v>0</v>
      </c>
      <c r="CE19" s="206">
        <f>SUMIFS(点検表４!$AH$6:$AH$15292,点検表４!$AF$6:$AF$15292,TRUE,点検表４!$AR$6:$AR$15292,$E19,点検表４!$C$6:$C$15292,CE$6)</f>
        <v>0</v>
      </c>
      <c r="CF19" s="206">
        <f>SUMIFS(点検表４!$AH$6:$AH$15292,点検表４!$AF$6:$AF$15292,TRUE,点検表４!$AR$6:$AR$15292,$E19,点検表４!$C$6:$C$15292,CF$6)</f>
        <v>0</v>
      </c>
      <c r="CG19" s="206">
        <f>SUMIFS(点検表４!$AH$6:$AH$15292,点検表４!$AF$6:$AF$15292,TRUE,点検表４!$AR$6:$AR$15292,$E19,点検表４!$C$6:$C$15292,CG$6)</f>
        <v>0</v>
      </c>
      <c r="CH19" s="206">
        <f>SUMIFS(点検表４!$AH$6:$AH$15292,点検表４!$AF$6:$AF$15292,TRUE,点検表４!$AR$6:$AR$15292,$E19,点検表４!$C$6:$C$15292,CH$6)</f>
        <v>0</v>
      </c>
      <c r="CI19" s="206">
        <f>SUMIFS(点検表４!$AH$6:$AH$15292,点検表４!$AF$6:$AF$15292,TRUE,点検表４!$AR$6:$AR$15292,$E19,点検表４!$C$6:$C$15292,CI$6)</f>
        <v>0</v>
      </c>
      <c r="CJ19" s="206">
        <f>SUMIFS(点検表４!$AH$6:$AH$15292,点検表４!$AF$6:$AF$15292,TRUE,点検表４!$AR$6:$AR$15292,$E19,点検表４!$C$6:$C$15292,CJ$6)</f>
        <v>0</v>
      </c>
      <c r="CK19" s="206">
        <f>SUMIFS(点検表４!$AH$6:$AH$15292,点検表４!$AF$6:$AF$15292,TRUE,点検表４!$AR$6:$AR$15292,$E19,点検表４!$C$6:$C$15292,CK$6)</f>
        <v>0</v>
      </c>
      <c r="CL19" s="206">
        <f>SUMIFS(点検表４!$AH$6:$AH$15292,点検表４!$AF$6:$AF$15292,TRUE,点検表４!$AR$6:$AR$15292,$E19,点検表４!$C$6:$C$15292,CL$6)</f>
        <v>0</v>
      </c>
      <c r="CM19" s="206">
        <f>SUMIFS(点検表４!$AH$6:$AH$15292,点検表４!$AF$6:$AF$15292,TRUE,点検表４!$AR$6:$AR$15292,$E19,点検表４!$C$6:$C$15292,CM$6)</f>
        <v>0</v>
      </c>
      <c r="CN19" s="206">
        <f>SUMIFS(点検表４!$AH$6:$AH$15292,点検表４!$AF$6:$AF$15292,TRUE,点検表４!$AR$6:$AR$15292,$E19,点検表４!$C$6:$C$15292,CN$6)</f>
        <v>0</v>
      </c>
      <c r="CO19" s="206">
        <f>SUMIFS(点検表４!$AH$6:$AH$15292,点検表４!$AF$6:$AF$15292,TRUE,点検表４!$AR$6:$AR$15292,$E19,点検表４!$C$6:$C$15292,CO$6)</f>
        <v>0</v>
      </c>
      <c r="CP19" s="206">
        <f>SUMIFS(点検表４!$AH$6:$AH$15292,点検表４!$AF$6:$AF$15292,TRUE,点検表４!$AR$6:$AR$15292,$E19,点検表４!$C$6:$C$15292,CP$6)</f>
        <v>0</v>
      </c>
      <c r="CQ19" s="206">
        <f>SUMIFS(点検表４!$AH$6:$AH$15292,点検表４!$AF$6:$AF$15292,TRUE,点検表４!$AR$6:$AR$15292,$E19,点検表４!$C$6:$C$15292,CQ$6)</f>
        <v>0</v>
      </c>
      <c r="CR19" s="206">
        <f>SUMIFS(点検表４!$AH$6:$AH$15292,点検表４!$AF$6:$AF$15292,TRUE,点検表４!$AR$6:$AR$15292,$E19,点検表４!$C$6:$C$15292,CR$6)</f>
        <v>0</v>
      </c>
      <c r="CS19" s="206">
        <f>SUMIFS(点検表４!$AH$6:$AH$15292,点検表４!$AF$6:$AF$15292,TRUE,点検表４!$AR$6:$AR$15292,$E19,点検表４!$C$6:$C$15292,CS$6)</f>
        <v>0</v>
      </c>
      <c r="CT19" s="206">
        <f>SUMIFS(点検表４!$AH$6:$AH$15292,点検表４!$AF$6:$AF$15292,TRUE,点検表４!$AR$6:$AR$15292,$E19,点検表４!$C$6:$C$15292,CT$6)</f>
        <v>0</v>
      </c>
      <c r="CU19" s="206">
        <f>SUMIFS(点検表４!$AH$6:$AH$15292,点検表４!$AF$6:$AF$15292,TRUE,点検表４!$AR$6:$AR$15292,$E19,点検表４!$C$6:$C$15292,CU$6)</f>
        <v>0</v>
      </c>
      <c r="CV19" s="206">
        <f>SUMIFS(点検表４!$AH$6:$AH$15292,点検表４!$AF$6:$AF$15292,TRUE,点検表４!$AR$6:$AR$15292,$E19,点検表４!$C$6:$C$15292,CV$6)</f>
        <v>0</v>
      </c>
      <c r="CW19" s="206">
        <f>SUMIFS(点検表４!$AH$6:$AH$15292,点検表４!$AF$6:$AF$15292,TRUE,点検表４!$AR$6:$AR$15292,$E19,点検表４!$C$6:$C$15292,CW$6)</f>
        <v>0</v>
      </c>
      <c r="CX19" s="206">
        <f>SUMIFS(点検表４!$AH$6:$AH$15292,点検表４!$AF$6:$AF$15292,TRUE,点検表４!$AR$6:$AR$15292,$E19,点検表４!$C$6:$C$15292,CX$6)</f>
        <v>0</v>
      </c>
      <c r="CY19" s="206">
        <f>SUMIFS(点検表４!$AH$6:$AH$15292,点検表４!$AF$6:$AF$15292,TRUE,点検表４!$AR$6:$AR$15292,$E19,点検表４!$C$6:$C$15292,CY$6)</f>
        <v>0</v>
      </c>
      <c r="CZ19" s="206">
        <f>SUMIFS(点検表４!$AH$6:$AH$15292,点検表４!$AF$6:$AF$15292,TRUE,点検表４!$AR$6:$AR$15292,$E19,点検表４!$C$6:$C$15292,CZ$6)</f>
        <v>0</v>
      </c>
      <c r="DA19" s="206">
        <f>SUMIFS(点検表４!$AH$6:$AH$15292,点検表４!$AF$6:$AF$15292,TRUE,点検表４!$AR$6:$AR$15292,$E19,点検表４!$C$6:$C$15292,DA$6)</f>
        <v>0</v>
      </c>
      <c r="DB19" s="206">
        <f>SUMIFS(点検表４!$AH$6:$AH$15292,点検表４!$AF$6:$AF$15292,TRUE,点検表４!$AR$6:$AR$15292,$E19,点検表４!$C$6:$C$15292,DB$6)</f>
        <v>0</v>
      </c>
      <c r="DC19" s="206">
        <f>SUMIFS(点検表４!$AH$6:$AH$15292,点検表４!$AF$6:$AF$15292,TRUE,点検表４!$AR$6:$AR$15292,$E19,点検表４!$C$6:$C$15292,DC$6)</f>
        <v>0</v>
      </c>
      <c r="DD19" s="206">
        <f>SUMIFS(点検表４!$AH$6:$AH$15292,点検表４!$AF$6:$AF$15292,TRUE,点検表４!$AR$6:$AR$15292,$E19,点検表４!$C$6:$C$15292,DD$6)</f>
        <v>0</v>
      </c>
      <c r="DE19" s="206">
        <f>SUMIFS(点検表４!$AH$6:$AH$15292,点検表４!$AF$6:$AF$15292,TRUE,点検表４!$AR$6:$AR$15292,$E19,点検表４!$C$6:$C$15292,DE$6)</f>
        <v>0</v>
      </c>
      <c r="DF19" s="206">
        <f>SUMIFS(点検表４!$AH$6:$AH$15292,点検表４!$AF$6:$AF$15292,TRUE,点検表４!$AR$6:$AR$15292,$E19,点検表４!$C$6:$C$15292,DF$6)</f>
        <v>0</v>
      </c>
      <c r="DG19" s="206">
        <f>SUMIFS(点検表４!$AH$6:$AH$15292,点検表４!$AF$6:$AF$15292,TRUE,点検表４!$AR$6:$AR$15292,$E19,点検表４!$C$6:$C$15292,DG$6)</f>
        <v>0</v>
      </c>
      <c r="DH19" s="206">
        <f>SUMIFS(点検表４!$AH$6:$AH$15292,点検表４!$AF$6:$AF$15292,TRUE,点検表４!$AR$6:$AR$15292,$E19,点検表４!$C$6:$C$15292,DH$6)</f>
        <v>0</v>
      </c>
      <c r="DI19" s="206">
        <f>SUMIFS(点検表４!$AH$6:$AH$15292,点検表４!$AF$6:$AF$15292,TRUE,点検表４!$AR$6:$AR$15292,$E19,点検表４!$C$6:$C$15292,DI$6)</f>
        <v>0</v>
      </c>
      <c r="DJ19" s="206">
        <f>SUMIFS(点検表４!$AH$6:$AH$15292,点検表４!$AF$6:$AF$15292,TRUE,点検表４!$AR$6:$AR$15292,$E19,点検表４!$C$6:$C$15292,DJ$6)</f>
        <v>0</v>
      </c>
      <c r="DK19" s="206">
        <f>SUMIFS(点検表４!$AH$6:$AH$15292,点検表４!$AF$6:$AF$15292,TRUE,点検表４!$AR$6:$AR$15292,$E19,点検表４!$C$6:$C$15292,DK$6)</f>
        <v>0</v>
      </c>
      <c r="DL19" s="206">
        <f>SUMIFS(点検表４!$AH$6:$AH$15292,点検表４!$AF$6:$AF$15292,TRUE,点検表４!$AR$6:$AR$15292,$E19,点検表４!$C$6:$C$15292,DL$6)</f>
        <v>0</v>
      </c>
      <c r="DM19" s="206">
        <f>SUMIFS(点検表４!$AH$6:$AH$15292,点検表４!$AF$6:$AF$15292,TRUE,点検表４!$AR$6:$AR$15292,$E19,点検表４!$C$6:$C$15292,DM$6)</f>
        <v>0</v>
      </c>
      <c r="DN19" s="206">
        <f>SUMIFS(点検表４!$AH$6:$AH$15292,点検表４!$AF$6:$AF$15292,TRUE,点検表４!$AR$6:$AR$15292,$E19,点検表４!$C$6:$C$15292,DN$6)</f>
        <v>0</v>
      </c>
      <c r="DO19" s="206">
        <f>SUMIFS(点検表４!$AH$6:$AH$15292,点検表４!$AF$6:$AF$15292,TRUE,点検表４!$AR$6:$AR$15292,$E19,点検表４!$C$6:$C$15292,DO$6)</f>
        <v>0</v>
      </c>
      <c r="DP19" s="206">
        <f>SUMIFS(点検表４!$AH$6:$AH$15292,点検表４!$AF$6:$AF$15292,TRUE,点検表４!$AR$6:$AR$15292,$E19,点検表４!$C$6:$C$15292,DP$6)</f>
        <v>0</v>
      </c>
      <c r="DQ19" s="206">
        <f>SUMIFS(点検表４!$AH$6:$AH$15292,点検表４!$AF$6:$AF$15292,TRUE,点検表４!$AR$6:$AR$15292,$E19,点検表４!$C$6:$C$15292,DQ$6)</f>
        <v>0</v>
      </c>
      <c r="DR19" s="206">
        <f>SUMIFS(点検表４!$AH$6:$AH$15292,点検表４!$AF$6:$AF$15292,TRUE,点検表４!$AR$6:$AR$15292,$E19,点検表４!$C$6:$C$15292,DR$6)</f>
        <v>0</v>
      </c>
      <c r="DS19" s="206">
        <f>SUMIFS(点検表４!$AH$6:$AH$15292,点検表４!$AF$6:$AF$15292,TRUE,点検表４!$AR$6:$AR$15292,$E19,点検表４!$C$6:$C$15292,DS$6)</f>
        <v>0</v>
      </c>
      <c r="DT19" s="206">
        <f>SUMIFS(点検表４!$AH$6:$AH$15292,点検表４!$AF$6:$AF$15292,TRUE,点検表４!$AR$6:$AR$15292,$E19,点検表４!$C$6:$C$15292,DT$6)</f>
        <v>0</v>
      </c>
      <c r="DU19" s="206">
        <f>SUMIFS(点検表４!$AH$6:$AH$15292,点検表４!$AF$6:$AF$15292,TRUE,点検表４!$AR$6:$AR$15292,$E19,点検表４!$C$6:$C$15292,DU$6)</f>
        <v>0</v>
      </c>
      <c r="DV19" s="206">
        <f>SUMIFS(点検表４!$AH$6:$AH$15292,点検表４!$AF$6:$AF$15292,TRUE,点検表４!$AR$6:$AR$15292,$E19,点検表４!$C$6:$C$15292,DV$6)</f>
        <v>0</v>
      </c>
      <c r="DW19" s="206">
        <f>SUMIFS(点検表４!$AH$6:$AH$15292,点検表４!$AF$6:$AF$15292,TRUE,点検表４!$AR$6:$AR$15292,$E19,点検表４!$C$6:$C$15292,DW$6)</f>
        <v>0</v>
      </c>
      <c r="DX19" s="206">
        <f>SUMIFS(点検表４!$AH$6:$AH$15292,点検表４!$AF$6:$AF$15292,TRUE,点検表４!$AR$6:$AR$15292,$E19,点検表４!$C$6:$C$15292,DX$6)</f>
        <v>0</v>
      </c>
      <c r="DY19" s="206">
        <f>SUMIFS(点検表４!$AH$6:$AH$15292,点検表４!$AF$6:$AF$15292,TRUE,点検表４!$AR$6:$AR$15292,$E19,点検表４!$C$6:$C$15292,DY$6)</f>
        <v>0</v>
      </c>
      <c r="DZ19" s="206">
        <f>SUMIFS(点検表４!$AH$6:$AH$15292,点検表４!$AF$6:$AF$15292,TRUE,点検表４!$AR$6:$AR$15292,$E19,点検表４!$C$6:$C$15292,DZ$6)</f>
        <v>0</v>
      </c>
      <c r="EA19" s="206">
        <f>SUMIFS(点検表４!$AH$6:$AH$15292,点検表４!$AF$6:$AF$15292,TRUE,点検表４!$AR$6:$AR$15292,$E19,点検表４!$C$6:$C$15292,EA$6)</f>
        <v>0</v>
      </c>
      <c r="EB19" s="206">
        <f>SUMIFS(点検表４!$AH$6:$AH$15292,点検表４!$AF$6:$AF$15292,TRUE,点検表４!$AR$6:$AR$15292,$E19,点検表４!$C$6:$C$15292,EB$6)</f>
        <v>0</v>
      </c>
      <c r="EC19" s="206">
        <f>SUMIFS(点検表４!$AH$6:$AH$15292,点検表４!$AF$6:$AF$15292,TRUE,点検表４!$AR$6:$AR$15292,$E19,点検表４!$C$6:$C$15292,EC$6)</f>
        <v>0</v>
      </c>
      <c r="ED19" s="206">
        <f>SUMIFS(点検表４!$AH$6:$AH$15292,点検表４!$AF$6:$AF$15292,TRUE,点検表４!$AR$6:$AR$15292,$E19,点検表４!$C$6:$C$15292,ED$6)</f>
        <v>0</v>
      </c>
      <c r="EE19" s="206">
        <f>SUMIFS(点検表４!$AH$6:$AH$15292,点検表４!$AF$6:$AF$15292,TRUE,点検表４!$AR$6:$AR$15292,$E19,点検表４!$C$6:$C$15292,EE$6)</f>
        <v>0</v>
      </c>
      <c r="EF19" s="206">
        <f>SUMIFS(点検表４!$AH$6:$AH$15292,点検表４!$AF$6:$AF$15292,TRUE,点検表４!$AR$6:$AR$15292,$E19,点検表４!$C$6:$C$15292,EF$6)</f>
        <v>0</v>
      </c>
      <c r="EG19" s="206">
        <f>SUMIFS(点検表４!$AH$6:$AH$15292,点検表４!$AF$6:$AF$15292,TRUE,点検表４!$AR$6:$AR$15292,$E19,点検表４!$C$6:$C$15292,EG$6)</f>
        <v>0</v>
      </c>
      <c r="EH19" s="206">
        <f>SUMIFS(点検表４!$AH$6:$AH$15292,点検表４!$AF$6:$AF$15292,TRUE,点検表４!$AR$6:$AR$15292,$E19,点検表４!$C$6:$C$15292,EH$6)</f>
        <v>0</v>
      </c>
      <c r="EI19" s="206">
        <f>SUMIFS(点検表４!$AH$6:$AH$15292,点検表４!$AF$6:$AF$15292,TRUE,点検表４!$AR$6:$AR$15292,$E19,点検表４!$C$6:$C$15292,EI$6)</f>
        <v>0</v>
      </c>
      <c r="EJ19" s="206">
        <f>SUMIFS(点検表４!$AH$6:$AH$15292,点検表４!$AF$6:$AF$15292,TRUE,点検表４!$AR$6:$AR$15292,$E19,点検表４!$C$6:$C$15292,EJ$6)</f>
        <v>0</v>
      </c>
      <c r="EK19" s="206">
        <f>SUMIFS(点検表４!$AH$6:$AH$15292,点検表４!$AF$6:$AF$15292,TRUE,点検表４!$AR$6:$AR$15292,$E19,点検表４!$C$6:$C$15292,EK$6)</f>
        <v>0</v>
      </c>
      <c r="EL19" s="206">
        <f>SUMIFS(点検表４!$AH$6:$AH$15292,点検表４!$AF$6:$AF$15292,TRUE,点検表４!$AR$6:$AR$15292,$E19,点検表４!$C$6:$C$15292,EL$6)</f>
        <v>0</v>
      </c>
      <c r="EM19" s="206">
        <f>SUMIFS(点検表４!$AH$6:$AH$15292,点検表４!$AF$6:$AF$15292,TRUE,点検表４!$AR$6:$AR$15292,$E19,点検表４!$C$6:$C$15292,EM$6)</f>
        <v>0</v>
      </c>
      <c r="EN19" s="206">
        <f>SUMIFS(点検表４!$AH$6:$AH$15292,点検表４!$AF$6:$AF$15292,TRUE,点検表４!$AR$6:$AR$15292,$E19,点検表４!$C$6:$C$15292,EN$6)</f>
        <v>0</v>
      </c>
      <c r="EO19" s="206">
        <f>SUMIFS(点検表４!$AH$6:$AH$15292,点検表４!$AF$6:$AF$15292,TRUE,点検表４!$AR$6:$AR$15292,$E19,点検表４!$C$6:$C$15292,EO$6)</f>
        <v>0</v>
      </c>
      <c r="EP19" s="206">
        <f>SUMIFS(点検表４!$AH$6:$AH$15292,点検表４!$AF$6:$AF$15292,TRUE,点検表４!$AR$6:$AR$15292,$E19,点検表４!$C$6:$C$15292,EP$6)</f>
        <v>0</v>
      </c>
      <c r="EQ19" s="206">
        <f>SUMIFS(点検表４!$AH$6:$AH$15292,点検表４!$AF$6:$AF$15292,TRUE,点検表４!$AR$6:$AR$15292,$E19,点検表４!$C$6:$C$15292,EQ$6)</f>
        <v>0</v>
      </c>
      <c r="ER19" s="206">
        <f>SUMIFS(点検表４!$AH$6:$AH$15292,点検表４!$AF$6:$AF$15292,TRUE,点検表４!$AR$6:$AR$15292,$E19,点検表４!$C$6:$C$15292,ER$6)</f>
        <v>0</v>
      </c>
      <c r="ES19" s="206">
        <f>SUMIFS(点検表４!$AH$6:$AH$15292,点検表４!$AF$6:$AF$15292,TRUE,点検表４!$AR$6:$AR$15292,$E19,点検表４!$C$6:$C$15292,ES$6)</f>
        <v>0</v>
      </c>
      <c r="ET19" s="206">
        <f>SUMIFS(点検表４!$AH$6:$AH$15292,点検表４!$AF$6:$AF$15292,TRUE,点検表４!$AR$6:$AR$15292,$E19,点検表４!$C$6:$C$15292,ET$6)</f>
        <v>0</v>
      </c>
      <c r="EU19" s="206">
        <f>SUMIFS(点検表４!$AH$6:$AH$15292,点検表４!$AF$6:$AF$15292,TRUE,点検表４!$AR$6:$AR$15292,$E19,点検表４!$C$6:$C$15292,EU$6)</f>
        <v>0</v>
      </c>
      <c r="EV19" s="206">
        <f>SUMIFS(点検表４!$AH$6:$AH$15292,点検表４!$AF$6:$AF$15292,TRUE,点検表４!$AR$6:$AR$15292,$E19,点検表４!$C$6:$C$15292,EV$6)</f>
        <v>0</v>
      </c>
      <c r="EW19" s="206">
        <f>SUMIFS(点検表４!$AH$6:$AH$15292,点検表４!$AF$6:$AF$15292,TRUE,点検表４!$AR$6:$AR$15292,$E19,点検表４!$C$6:$C$15292,EW$6)</f>
        <v>0</v>
      </c>
      <c r="EX19" s="206">
        <f>SUMIFS(点検表４!$AH$6:$AH$15292,点検表４!$AF$6:$AF$15292,TRUE,点検表４!$AR$6:$AR$15292,$E19,点検表４!$C$6:$C$15292,EX$6)</f>
        <v>0</v>
      </c>
      <c r="EY19" s="206">
        <f>SUMIFS(点検表４!$AH$6:$AH$15292,点検表４!$AF$6:$AF$15292,TRUE,点検表４!$AR$6:$AR$15292,$E19,点検表４!$C$6:$C$15292,EY$6)</f>
        <v>0</v>
      </c>
      <c r="EZ19" s="206">
        <f>SUMIFS(点検表４!$AH$6:$AH$15292,点検表４!$AF$6:$AF$15292,TRUE,点検表４!$AR$6:$AR$15292,$E19,点検表４!$C$6:$C$15292,EZ$6)</f>
        <v>0</v>
      </c>
      <c r="FA19" s="206">
        <f>SUMIFS(点検表４!$AH$6:$AH$15292,点検表４!$AF$6:$AF$15292,TRUE,点検表４!$AR$6:$AR$15292,$E19,点検表４!$C$6:$C$15292,FA$6)</f>
        <v>0</v>
      </c>
      <c r="FB19" s="206">
        <f>SUMIFS(点検表４!$AH$6:$AH$15292,点検表４!$AF$6:$AF$15292,TRUE,点検表４!$AR$6:$AR$15292,$E19,点検表４!$C$6:$C$15292,FB$6)</f>
        <v>0</v>
      </c>
      <c r="FC19" s="206">
        <f>SUMIFS(点検表４!$AH$6:$AH$15292,点検表４!$AF$6:$AF$15292,TRUE,点検表４!$AR$6:$AR$15292,$E19,点検表４!$C$6:$C$15292,FC$6)</f>
        <v>0</v>
      </c>
      <c r="FD19" s="206">
        <f>SUMIFS(点検表４!$AH$6:$AH$15292,点検表４!$AF$6:$AF$15292,TRUE,点検表４!$AR$6:$AR$15292,$E19,点検表４!$C$6:$C$15292,FD$6)</f>
        <v>0</v>
      </c>
      <c r="FE19" s="206">
        <f>SUMIFS(点検表４!$AH$6:$AH$15292,点検表４!$AF$6:$AF$15292,TRUE,点検表４!$AR$6:$AR$15292,$E19,点検表４!$C$6:$C$15292,FE$6)</f>
        <v>0</v>
      </c>
      <c r="FF19" s="206">
        <f>SUMIFS(点検表４!$AH$6:$AH$15292,点検表４!$AF$6:$AF$15292,TRUE,点検表４!$AR$6:$AR$15292,$E19,点検表４!$C$6:$C$15292,FF$6)</f>
        <v>0</v>
      </c>
      <c r="FG19" s="206">
        <f>SUMIFS(点検表４!$AH$6:$AH$15292,点検表４!$AF$6:$AF$15292,TRUE,点検表４!$AR$6:$AR$15292,$E19,点検表４!$C$6:$C$15292,FG$6)</f>
        <v>0</v>
      </c>
      <c r="FH19" s="206">
        <f>SUMIFS(点検表４!$AH$6:$AH$15292,点検表４!$AF$6:$AF$15292,TRUE,点検表４!$AR$6:$AR$15292,$E19,点検表４!$C$6:$C$15292,FH$6)</f>
        <v>0</v>
      </c>
      <c r="FI19" s="206">
        <f>SUMIFS(点検表４!$AH$6:$AH$15292,点検表４!$AF$6:$AF$15292,TRUE,点検表４!$AR$6:$AR$15292,$E19,点検表４!$C$6:$C$15292,FI$6)</f>
        <v>0</v>
      </c>
      <c r="FJ19" s="206">
        <f>SUMIFS(点検表４!$AH$6:$AH$15292,点検表４!$AF$6:$AF$15292,TRUE,点検表４!$AR$6:$AR$15292,$E19,点検表４!$C$6:$C$15292,FJ$6)</f>
        <v>0</v>
      </c>
      <c r="FK19" s="206">
        <f>SUMIFS(点検表４!$AH$6:$AH$15292,点検表４!$AF$6:$AF$15292,TRUE,点検表４!$AR$6:$AR$15292,$E19,点検表４!$C$6:$C$15292,FK$6)</f>
        <v>0</v>
      </c>
      <c r="FL19" s="206">
        <f>SUMIFS(点検表４!$AH$6:$AH$15292,点検表４!$AF$6:$AF$15292,TRUE,点検表４!$AR$6:$AR$15292,$E19,点検表４!$C$6:$C$15292,FL$6)</f>
        <v>0</v>
      </c>
      <c r="FM19" s="206">
        <f>SUMIFS(点検表４!$AH$6:$AH$15292,点検表４!$AF$6:$AF$15292,TRUE,点検表４!$AR$6:$AR$15292,$E19,点検表４!$C$6:$C$15292,FM$6)</f>
        <v>0</v>
      </c>
      <c r="FN19" s="206">
        <f>SUMIFS(点検表４!$AH$6:$AH$15292,点検表４!$AF$6:$AF$15292,TRUE,点検表４!$AR$6:$AR$15292,$E19,点検表４!$C$6:$C$15292,FN$6)</f>
        <v>0</v>
      </c>
      <c r="FO19" s="206">
        <f>SUMIFS(点検表４!$AH$6:$AH$15292,点検表４!$AF$6:$AF$15292,TRUE,点検表４!$AR$6:$AR$15292,$E19,点検表４!$C$6:$C$15292,FO$6)</f>
        <v>0</v>
      </c>
      <c r="FP19" s="206">
        <f>SUMIFS(点検表４!$AH$6:$AH$15292,点検表４!$AF$6:$AF$15292,TRUE,点検表４!$AR$6:$AR$15292,$E19,点検表４!$C$6:$C$15292,FP$6)</f>
        <v>0</v>
      </c>
      <c r="FQ19" s="206">
        <f>SUMIFS(点検表４!$AH$6:$AH$15292,点検表４!$AF$6:$AF$15292,TRUE,点検表４!$AR$6:$AR$15292,$E19,点検表４!$C$6:$C$15292,FQ$6)</f>
        <v>0</v>
      </c>
      <c r="FR19" s="206">
        <f>SUMIFS(点検表４!$AH$6:$AH$15292,点検表４!$AF$6:$AF$15292,TRUE,点検表４!$AR$6:$AR$15292,$E19,点検表４!$C$6:$C$15292,FR$6)</f>
        <v>0</v>
      </c>
      <c r="FS19" s="206">
        <f>SUMIFS(点検表４!$AH$6:$AH$15292,点検表４!$AF$6:$AF$15292,TRUE,点検表４!$AR$6:$AR$15292,$E19,点検表４!$C$6:$C$15292,FS$6)</f>
        <v>0</v>
      </c>
      <c r="FT19" s="206">
        <f>SUMIFS(点検表４!$AH$6:$AH$15292,点検表４!$AF$6:$AF$15292,TRUE,点検表４!$AR$6:$AR$15292,$E19,点検表４!$C$6:$C$15292,FT$6)</f>
        <v>0</v>
      </c>
      <c r="FU19" s="206">
        <f>SUMIFS(点検表４!$AH$6:$AH$15292,点検表４!$AF$6:$AF$15292,TRUE,点検表４!$AR$6:$AR$15292,$E19,点検表４!$C$6:$C$15292,FU$6)</f>
        <v>0</v>
      </c>
      <c r="FV19" s="206">
        <f>SUMIFS(点検表４!$AH$6:$AH$15292,点検表４!$AF$6:$AF$15292,TRUE,点検表４!$AR$6:$AR$15292,$E19,点検表４!$C$6:$C$15292,FV$6)</f>
        <v>0</v>
      </c>
      <c r="FW19" s="206">
        <f>SUMIFS(点検表４!$AH$6:$AH$15292,点検表４!$AF$6:$AF$15292,TRUE,点検表４!$AR$6:$AR$15292,$E19,点検表４!$C$6:$C$15292,FW$6)</f>
        <v>0</v>
      </c>
      <c r="FX19" s="206">
        <f>SUMIFS(点検表４!$AH$6:$AH$15292,点検表４!$AF$6:$AF$15292,TRUE,点検表４!$AR$6:$AR$15292,$E19,点検表４!$C$6:$C$15292,FX$6)</f>
        <v>0</v>
      </c>
      <c r="FY19" s="206">
        <f>SUMIFS(点検表４!$AH$6:$AH$15292,点検表４!$AF$6:$AF$15292,TRUE,点検表４!$AR$6:$AR$15292,$E19,点検表４!$C$6:$C$15292,FY$6)</f>
        <v>0</v>
      </c>
      <c r="FZ19" s="206">
        <f>SUMIFS(点検表４!$AH$6:$AH$15292,点検表４!$AF$6:$AF$15292,TRUE,点検表４!$AR$6:$AR$15292,$E19,点検表４!$C$6:$C$15292,FZ$6)</f>
        <v>0</v>
      </c>
      <c r="GA19" s="206">
        <f>SUMIFS(点検表４!$AH$6:$AH$15292,点検表４!$AF$6:$AF$15292,TRUE,点検表４!$AR$6:$AR$15292,$E19,点検表４!$C$6:$C$15292,GA$6)</f>
        <v>0</v>
      </c>
      <c r="GB19" s="206">
        <f>SUMIFS(点検表４!$AH$6:$AH$15292,点検表４!$AF$6:$AF$15292,TRUE,点検表４!$AR$6:$AR$15292,$E19,点検表４!$C$6:$C$15292,GB$6)</f>
        <v>0</v>
      </c>
      <c r="GC19" s="206">
        <f>SUMIFS(点検表４!$AH$6:$AH$15292,点検表４!$AF$6:$AF$15292,TRUE,点検表４!$AR$6:$AR$15292,$E19,点検表４!$C$6:$C$15292,GC$6)</f>
        <v>0</v>
      </c>
      <c r="GD19" s="206">
        <f>SUMIFS(点検表４!$AH$6:$AH$15292,点検表４!$AF$6:$AF$15292,TRUE,点検表４!$AR$6:$AR$15292,$E19,点検表４!$C$6:$C$15292,GD$6)</f>
        <v>0</v>
      </c>
      <c r="GE19" s="206">
        <f>SUMIFS(点検表４!$AH$6:$AH$15292,点検表４!$AF$6:$AF$15292,TRUE,点検表４!$AR$6:$AR$15292,$E19,点検表４!$C$6:$C$15292,GE$6)</f>
        <v>0</v>
      </c>
      <c r="GF19" s="206">
        <f>SUMIFS(点検表４!$AH$6:$AH$15292,点検表４!$AF$6:$AF$15292,TRUE,点検表４!$AR$6:$AR$15292,$E19,点検表４!$C$6:$C$15292,GF$6)</f>
        <v>0</v>
      </c>
      <c r="GG19" s="206">
        <f>SUMIFS(点検表４!$AH$6:$AH$15292,点検表４!$AF$6:$AF$15292,TRUE,点検表４!$AR$6:$AR$15292,$E19,点検表４!$C$6:$C$15292,GG$6)</f>
        <v>0</v>
      </c>
      <c r="GH19" s="206">
        <f>SUMIFS(点検表４!$AH$6:$AH$15292,点検表４!$AF$6:$AF$15292,TRUE,点検表４!$AR$6:$AR$15292,$E19,点検表４!$C$6:$C$15292,GH$6)</f>
        <v>0</v>
      </c>
      <c r="GI19" s="206">
        <f>SUMIFS(点検表４!$AH$6:$AH$15292,点検表４!$AF$6:$AF$15292,TRUE,点検表４!$AR$6:$AR$15292,$E19,点検表４!$C$6:$C$15292,GI$6)</f>
        <v>0</v>
      </c>
      <c r="GJ19" s="206">
        <f>SUMIFS(点検表４!$AH$6:$AH$15292,点検表４!$AF$6:$AF$15292,TRUE,点検表４!$AR$6:$AR$15292,$E19,点検表４!$C$6:$C$15292,GJ$6)</f>
        <v>0</v>
      </c>
      <c r="GK19" s="206">
        <f>SUMIFS(点検表４!$AH$6:$AH$15292,点検表４!$AF$6:$AF$15292,TRUE,点検表４!$AR$6:$AR$15292,$E19,点検表４!$C$6:$C$15292,GK$6)</f>
        <v>0</v>
      </c>
      <c r="GL19" s="206">
        <f>SUMIFS(点検表４!$AH$6:$AH$15292,点検表４!$AF$6:$AF$15292,TRUE,点検表４!$AR$6:$AR$15292,$E19,点検表４!$C$6:$C$15292,GL$6)</f>
        <v>0</v>
      </c>
      <c r="GM19" s="206">
        <f>SUMIFS(点検表４!$AH$6:$AH$15292,点検表４!$AF$6:$AF$15292,TRUE,点検表４!$AR$6:$AR$15292,$E19,点検表４!$C$6:$C$15292,GM$6)</f>
        <v>0</v>
      </c>
      <c r="GN19" s="206">
        <f>SUMIFS(点検表４!$AH$6:$AH$15292,点検表４!$AF$6:$AF$15292,TRUE,点検表４!$AR$6:$AR$15292,$E19,点検表４!$C$6:$C$15292,GN$6)</f>
        <v>0</v>
      </c>
      <c r="GO19" s="206">
        <f>SUMIFS(点検表４!$AH$6:$AH$15292,点検表４!$AF$6:$AF$15292,TRUE,点検表４!$AR$6:$AR$15292,$E19,点検表４!$C$6:$C$15292,GO$6)</f>
        <v>0</v>
      </c>
      <c r="GP19" s="206">
        <f>SUMIFS(点検表４!$AH$6:$AH$15292,点検表４!$AF$6:$AF$15292,TRUE,点検表４!$AR$6:$AR$15292,$E19,点検表４!$C$6:$C$15292,GP$6)</f>
        <v>0</v>
      </c>
      <c r="GQ19" s="206">
        <f>SUMIFS(点検表４!$AH$6:$AH$15292,点検表４!$AF$6:$AF$15292,TRUE,点検表４!$AR$6:$AR$15292,$E19,点検表４!$C$6:$C$15292,GQ$6)</f>
        <v>0</v>
      </c>
      <c r="GR19" s="206">
        <f>SUMIFS(点検表４!$AH$6:$AH$15292,点検表４!$AF$6:$AF$15292,TRUE,点検表４!$AR$6:$AR$15292,$E19,点検表４!$C$6:$C$15292,GR$6)</f>
        <v>0</v>
      </c>
      <c r="GS19" s="206">
        <f>SUMIFS(点検表４!$AH$6:$AH$15292,点検表４!$AF$6:$AF$15292,TRUE,点検表４!$AR$6:$AR$15292,$E19,点検表４!$C$6:$C$15292,GS$6)</f>
        <v>0</v>
      </c>
      <c r="GT19" s="206">
        <f>SUMIFS(点検表４!$AH$6:$AH$15292,点検表４!$AF$6:$AF$15292,TRUE,点検表４!$AR$6:$AR$15292,$E19,点検表４!$C$6:$C$15292,GT$6)</f>
        <v>0</v>
      </c>
      <c r="GU19" s="206">
        <f>SUMIFS(点検表４!$AH$6:$AH$15292,点検表４!$AF$6:$AF$15292,TRUE,点検表４!$AR$6:$AR$15292,$E19,点検表４!$C$6:$C$15292,GU$6)</f>
        <v>0</v>
      </c>
      <c r="GV19" s="206">
        <f>SUMIFS(点検表４!$AH$6:$AH$15292,点検表４!$AF$6:$AF$15292,TRUE,点検表４!$AR$6:$AR$15292,$E19,点検表４!$C$6:$C$15292,GV$6)</f>
        <v>0</v>
      </c>
      <c r="GW19" s="206">
        <f>SUMIFS(点検表４!$AH$6:$AH$15292,点検表４!$AF$6:$AF$15292,TRUE,点検表４!$AR$6:$AR$15292,$E19,点検表４!$C$6:$C$15292,GW$6)</f>
        <v>0</v>
      </c>
      <c r="GX19" s="206">
        <f>SUMIFS(点検表４!$AH$6:$AH$15292,点検表４!$AF$6:$AF$15292,TRUE,点検表４!$AR$6:$AR$15292,$E19,点検表４!$C$6:$C$15292,GX$6)</f>
        <v>0</v>
      </c>
      <c r="GY19" s="206">
        <f>SUMIFS(点検表４!$AH$6:$AH$15292,点検表４!$AF$6:$AF$15292,TRUE,点検表４!$AR$6:$AR$15292,$E19,点検表４!$C$6:$C$15292,GY$6)</f>
        <v>0</v>
      </c>
      <c r="GZ19" s="206">
        <f>SUMIFS(点検表４!$AH$6:$AH$15292,点検表４!$AF$6:$AF$15292,TRUE,点検表４!$AR$6:$AR$15292,$E19,点検表４!$C$6:$C$15292,GZ$6)</f>
        <v>0</v>
      </c>
      <c r="HA19" s="206">
        <f>SUMIFS(点検表４!$AH$6:$AH$15292,点検表４!$AF$6:$AF$15292,TRUE,点検表４!$AR$6:$AR$15292,$E19,点検表４!$C$6:$C$15292,HA$6)</f>
        <v>0</v>
      </c>
      <c r="HB19" s="206">
        <f>SUMIFS(点検表４!$AH$6:$AH$15292,点検表４!$AF$6:$AF$15292,TRUE,点検表４!$AR$6:$AR$15292,$E19,点検表４!$C$6:$C$15292,HB$6)</f>
        <v>0</v>
      </c>
      <c r="HC19" s="206">
        <f>SUMIFS(点検表４!$AH$6:$AH$15292,点検表４!$AF$6:$AF$15292,TRUE,点検表４!$AR$6:$AR$15292,$E19,点検表４!$C$6:$C$15292,HC$6)</f>
        <v>0</v>
      </c>
      <c r="HD19" s="206">
        <f>SUMIFS(点検表４!$AH$6:$AH$15292,点検表４!$AF$6:$AF$15292,TRUE,点検表４!$AR$6:$AR$15292,$E19,点検表４!$C$6:$C$15292,HD$6)</f>
        <v>0</v>
      </c>
      <c r="HE19" s="206">
        <f>SUMIFS(点検表４!$AH$6:$AH$15292,点検表４!$AF$6:$AF$15292,TRUE,点検表４!$AR$6:$AR$15292,$E19,点検表４!$C$6:$C$15292,HE$6)</f>
        <v>0</v>
      </c>
      <c r="HF19" s="206">
        <f>SUMIFS(点検表４!$AH$6:$AH$15292,点検表４!$AF$6:$AF$15292,TRUE,点検表４!$AR$6:$AR$15292,$E19,点検表４!$C$6:$C$15292,HF$6)</f>
        <v>0</v>
      </c>
      <c r="HG19" s="206">
        <f>SUMIFS(点検表４!$AH$6:$AH$15292,点検表４!$AF$6:$AF$15292,TRUE,点検表４!$AR$6:$AR$15292,$E19,点検表４!$C$6:$C$15292,HG$6)</f>
        <v>0</v>
      </c>
      <c r="HH19" s="206">
        <f>SUMIFS(点検表４!$AH$6:$AH$15292,点検表４!$AF$6:$AF$15292,TRUE,点検表４!$AR$6:$AR$15292,$E19,点検表４!$C$6:$C$15292,HH$6)</f>
        <v>0</v>
      </c>
      <c r="HI19" s="206">
        <f>SUMIFS(点検表４!$AH$6:$AH$15292,点検表４!$AF$6:$AF$15292,TRUE,点検表４!$AR$6:$AR$15292,$E19,点検表４!$C$6:$C$15292,HI$6)</f>
        <v>0</v>
      </c>
      <c r="HJ19" s="206">
        <f>SUMIFS(点検表４!$AH$6:$AH$15292,点検表４!$AF$6:$AF$15292,TRUE,点検表４!$AR$6:$AR$15292,$E19,点検表４!$C$6:$C$15292,HJ$6)</f>
        <v>0</v>
      </c>
      <c r="HK19" s="206">
        <f>SUMIFS(点検表４!$AH$6:$AH$15292,点検表４!$AF$6:$AF$15292,TRUE,点検表４!$AR$6:$AR$15292,$E19,点検表４!$C$6:$C$15292,HK$6)</f>
        <v>0</v>
      </c>
      <c r="HL19" s="206">
        <f>SUMIFS(点検表４!$AH$6:$AH$15292,点検表４!$AF$6:$AF$15292,TRUE,点検表４!$AR$6:$AR$15292,$E19,点検表４!$C$6:$C$15292,HL$6)</f>
        <v>0</v>
      </c>
      <c r="HM19" s="206">
        <f>SUMIFS(点検表４!$AH$6:$AH$15292,点検表４!$AF$6:$AF$15292,TRUE,点検表４!$AR$6:$AR$15292,$E19,点検表４!$C$6:$C$15292,HM$6)</f>
        <v>0</v>
      </c>
      <c r="HN19" s="206">
        <f>SUMIFS(点検表４!$AH$6:$AH$15292,点検表４!$AF$6:$AF$15292,TRUE,点検表４!$AR$6:$AR$15292,$E19,点検表４!$C$6:$C$15292,HN$6)</f>
        <v>0</v>
      </c>
      <c r="HO19" s="206">
        <f>SUMIFS(点検表４!$AH$6:$AH$15292,点検表４!$AF$6:$AF$15292,TRUE,点検表４!$AR$6:$AR$15292,$E19,点検表４!$C$6:$C$15292,HO$6)</f>
        <v>0</v>
      </c>
      <c r="HP19" s="206">
        <f>SUMIFS(点検表４!$AH$6:$AH$15292,点検表４!$AF$6:$AF$15292,TRUE,点検表４!$AR$6:$AR$15292,$E19,点検表４!$C$6:$C$15292,HP$6)</f>
        <v>0</v>
      </c>
      <c r="HQ19" s="206">
        <f>SUMIFS(点検表４!$AH$6:$AH$15292,点検表４!$AF$6:$AF$15292,TRUE,点検表４!$AR$6:$AR$15292,$E19,点検表４!$C$6:$C$15292,HQ$6)</f>
        <v>0</v>
      </c>
      <c r="HR19" s="206">
        <f>SUMIFS(点検表４!$AH$6:$AH$15292,点検表４!$AF$6:$AF$15292,TRUE,点検表４!$AR$6:$AR$15292,$E19,点検表４!$C$6:$C$15292,HR$6)</f>
        <v>0</v>
      </c>
      <c r="HS19" s="206">
        <f>SUMIFS(点検表４!$AH$6:$AH$15292,点検表４!$AF$6:$AF$15292,TRUE,点検表４!$AR$6:$AR$15292,$E19,点検表４!$C$6:$C$15292,HS$6)</f>
        <v>0</v>
      </c>
      <c r="HT19" s="206">
        <f>SUMIFS(点検表４!$AH$6:$AH$15292,点検表４!$AF$6:$AF$15292,TRUE,点検表４!$AR$6:$AR$15292,$E19,点検表４!$C$6:$C$15292,HT$6)</f>
        <v>0</v>
      </c>
      <c r="HU19" s="206">
        <f>SUMIFS(点検表４!$AH$6:$AH$15292,点検表４!$AF$6:$AF$15292,TRUE,点検表４!$AR$6:$AR$15292,$E19,点検表４!$C$6:$C$15292,HU$6)</f>
        <v>0</v>
      </c>
      <c r="HV19" s="206">
        <f>SUMIFS(点検表４!$AH$6:$AH$15292,点検表４!$AF$6:$AF$15292,TRUE,点検表４!$AR$6:$AR$15292,$E19,点検表４!$C$6:$C$15292,HV$6)</f>
        <v>0</v>
      </c>
      <c r="HW19" s="206">
        <f>SUMIFS(点検表４!$AH$6:$AH$15292,点検表４!$AF$6:$AF$15292,TRUE,点検表４!$AR$6:$AR$15292,$E19,点検表４!$C$6:$C$15292,HW$6)</f>
        <v>0</v>
      </c>
      <c r="HX19" s="206">
        <f>SUMIFS(点検表４!$AH$6:$AH$15292,点検表４!$AF$6:$AF$15292,TRUE,点検表４!$AR$6:$AR$15292,$E19,点検表４!$C$6:$C$15292,HX$6)</f>
        <v>0</v>
      </c>
      <c r="HY19" s="206">
        <f>SUMIFS(点検表４!$AH$6:$AH$15292,点検表４!$AF$6:$AF$15292,TRUE,点検表４!$AR$6:$AR$15292,$E19,点検表４!$C$6:$C$15292,HY$6)</f>
        <v>0</v>
      </c>
      <c r="HZ19" s="206">
        <f>SUMIFS(点検表４!$AH$6:$AH$15292,点検表４!$AF$6:$AF$15292,TRUE,点検表４!$AR$6:$AR$15292,$E19,点検表４!$C$6:$C$15292,HZ$6)</f>
        <v>0</v>
      </c>
      <c r="IA19" s="206">
        <f>SUMIFS(点検表４!$AH$6:$AH$15292,点検表４!$AF$6:$AF$15292,TRUE,点検表４!$AR$6:$AR$15292,$E19,点検表４!$C$6:$C$15292,IA$6)</f>
        <v>0</v>
      </c>
      <c r="IB19" s="206">
        <f>SUMIFS(点検表４!$AH$6:$AH$15292,点検表４!$AF$6:$AF$15292,TRUE,点検表４!$AR$6:$AR$15292,$E19,点検表４!$C$6:$C$15292,IB$6)</f>
        <v>0</v>
      </c>
      <c r="IC19" s="206">
        <f>SUMIFS(点検表４!$AH$6:$AH$15292,点検表４!$AF$6:$AF$15292,TRUE,点検表４!$AR$6:$AR$15292,$E19,点検表４!$C$6:$C$15292,IC$6)</f>
        <v>0</v>
      </c>
      <c r="ID19" s="206">
        <f>SUMIFS(点検表４!$AH$6:$AH$15292,点検表４!$AF$6:$AF$15292,TRUE,点検表４!$AR$6:$AR$15292,$E19,点検表４!$C$6:$C$15292,ID$6)</f>
        <v>0</v>
      </c>
      <c r="IE19" s="206">
        <f>SUMIFS(点検表４!$AH$6:$AH$15292,点検表４!$AF$6:$AF$15292,TRUE,点検表４!$AR$6:$AR$15292,$E19,点検表４!$C$6:$C$15292,IE$6)</f>
        <v>0</v>
      </c>
      <c r="IF19" s="206">
        <f>SUMIFS(点検表４!$AH$6:$AH$15292,点検表４!$AF$6:$AF$15292,TRUE,点検表４!$AR$6:$AR$15292,$E19,点検表４!$C$6:$C$15292,IF$6)</f>
        <v>0</v>
      </c>
      <c r="IG19" s="206">
        <f>SUMIFS(点検表４!$AH$6:$AH$15292,点検表４!$AF$6:$AF$15292,TRUE,点検表４!$AR$6:$AR$15292,$E19,点検表４!$C$6:$C$15292,IG$6)</f>
        <v>0</v>
      </c>
      <c r="IH19" s="206">
        <f>SUMIFS(点検表４!$AH$6:$AH$15292,点検表４!$AF$6:$AF$15292,TRUE,点検表４!$AR$6:$AR$15292,$E19,点検表４!$C$6:$C$15292,IH$6)</f>
        <v>0</v>
      </c>
      <c r="II19" s="206">
        <f>SUMIFS(点検表４!$AH$6:$AH$15292,点検表４!$AF$6:$AF$15292,TRUE,点検表４!$AR$6:$AR$15292,$E19,点検表４!$C$6:$C$15292,II$6)</f>
        <v>0</v>
      </c>
      <c r="IJ19" s="206">
        <f>SUMIFS(点検表４!$AH$6:$AH$15292,点検表４!$AF$6:$AF$15292,TRUE,点検表４!$AR$6:$AR$15292,$E19,点検表４!$C$6:$C$15292,IJ$6)</f>
        <v>0</v>
      </c>
      <c r="IK19" s="206">
        <f>SUMIFS(点検表４!$AH$6:$AH$15292,点検表４!$AF$6:$AF$15292,TRUE,点検表４!$AR$6:$AR$15292,$E19,点検表４!$C$6:$C$15292,IK$6)</f>
        <v>0</v>
      </c>
      <c r="IL19" s="206">
        <f>SUMIFS(点検表４!$AH$6:$AH$15292,点検表４!$AF$6:$AF$15292,TRUE,点検表４!$AR$6:$AR$15292,$E19,点検表４!$C$6:$C$15292,IL$6)</f>
        <v>0</v>
      </c>
      <c r="IM19" s="207">
        <f>SUMIFS(点検表４!$AH$6:$AH$15292,点検表４!$AF$6:$AF$15292,TRUE,点検表４!$AR$6:$AR$15292,$E19,点検表４!$C$6:$C$15292,IM$6)</f>
        <v>0</v>
      </c>
      <c r="IN19" s="177"/>
      <c r="IO19" s="177"/>
    </row>
    <row r="20" spans="1:249" ht="18.75" customHeight="1">
      <c r="A20" s="749"/>
      <c r="B20" s="757"/>
      <c r="C20" s="752"/>
      <c r="D20" s="145" t="s">
        <v>1201</v>
      </c>
      <c r="E20" s="146">
        <v>14</v>
      </c>
      <c r="F20" s="192">
        <f>SUMIFS(点検表４!$AH$6:$AH$15292,点検表４!$AF$6:$AF$15292,TRUE,点検表４!$AR$6:$AR$15292,$E20)</f>
        <v>0</v>
      </c>
      <c r="G20" s="193">
        <f t="shared" si="0"/>
        <v>0</v>
      </c>
      <c r="H20" s="206">
        <f>SUMIFS(点検表４!$AH$6:$AH$15292,点検表４!$AF$6:$AF$15292,TRUE,点検表４!$AR$6:$AR$15292,$E20,点検表４!$C$6:$C$15292,H$6)</f>
        <v>0</v>
      </c>
      <c r="I20" s="206">
        <f>SUMIFS(点検表４!$AH$6:$AH$15292,点検表４!$AF$6:$AF$15292,TRUE,点検表４!$AR$6:$AR$15292,$E20,点検表４!$C$6:$C$15292,I$6)</f>
        <v>0</v>
      </c>
      <c r="J20" s="206">
        <f>SUMIFS(点検表４!$AH$6:$AH$15292,点検表４!$AF$6:$AF$15292,TRUE,点検表４!$AR$6:$AR$15292,$E20,点検表４!$C$6:$C$15292,J$6)</f>
        <v>0</v>
      </c>
      <c r="K20" s="206">
        <f>SUMIFS(点検表４!$AH$6:$AH$15292,点検表４!$AF$6:$AF$15292,TRUE,点検表４!$AR$6:$AR$15292,$E20,点検表４!$C$6:$C$15292,K$6)</f>
        <v>0</v>
      </c>
      <c r="L20" s="206">
        <f>SUMIFS(点検表４!$AH$6:$AH$15292,点検表４!$AF$6:$AF$15292,TRUE,点検表４!$AR$6:$AR$15292,$E20,点検表４!$C$6:$C$15292,L$6)</f>
        <v>0</v>
      </c>
      <c r="M20" s="206">
        <f>SUMIFS(点検表４!$AH$6:$AH$15292,点検表４!$AF$6:$AF$15292,TRUE,点検表４!$AR$6:$AR$15292,$E20,点検表４!$C$6:$C$15292,M$6)</f>
        <v>0</v>
      </c>
      <c r="N20" s="206">
        <f>SUMIFS(点検表４!$AH$6:$AH$15292,点検表４!$AF$6:$AF$15292,TRUE,点検表４!$AR$6:$AR$15292,$E20,点検表４!$C$6:$C$15292,N$6)</f>
        <v>0</v>
      </c>
      <c r="O20" s="206">
        <f>SUMIFS(点検表４!$AH$6:$AH$15292,点検表４!$AF$6:$AF$15292,TRUE,点検表４!$AR$6:$AR$15292,$E20,点検表４!$C$6:$C$15292,O$6)</f>
        <v>0</v>
      </c>
      <c r="P20" s="206">
        <f>SUMIFS(点検表４!$AH$6:$AH$15292,点検表４!$AF$6:$AF$15292,TRUE,点検表４!$AR$6:$AR$15292,$E20,点検表４!$C$6:$C$15292,P$6)</f>
        <v>0</v>
      </c>
      <c r="Q20" s="206">
        <f>SUMIFS(点検表４!$AH$6:$AH$15292,点検表４!$AF$6:$AF$15292,TRUE,点検表４!$AR$6:$AR$15292,$E20,点検表４!$C$6:$C$15292,Q$6)</f>
        <v>0</v>
      </c>
      <c r="R20" s="206">
        <f>SUMIFS(点検表４!$AH$6:$AH$15292,点検表４!$AF$6:$AF$15292,TRUE,点検表４!$AR$6:$AR$15292,$E20,点検表４!$C$6:$C$15292,R$6)</f>
        <v>0</v>
      </c>
      <c r="S20" s="206">
        <f>SUMIFS(点検表４!$AH$6:$AH$15292,点検表４!$AF$6:$AF$15292,TRUE,点検表４!$AR$6:$AR$15292,$E20,点検表４!$C$6:$C$15292,S$6)</f>
        <v>0</v>
      </c>
      <c r="T20" s="206">
        <f>SUMIFS(点検表４!$AH$6:$AH$15292,点検表４!$AF$6:$AF$15292,TRUE,点検表４!$AR$6:$AR$15292,$E20,点検表４!$C$6:$C$15292,T$6)</f>
        <v>0</v>
      </c>
      <c r="U20" s="206">
        <f>SUMIFS(点検表４!$AH$6:$AH$15292,点検表４!$AF$6:$AF$15292,TRUE,点検表４!$AR$6:$AR$15292,$E20,点検表４!$C$6:$C$15292,U$6)</f>
        <v>0</v>
      </c>
      <c r="V20" s="206">
        <f>SUMIFS(点検表４!$AH$6:$AH$15292,点検表４!$AF$6:$AF$15292,TRUE,点検表４!$AR$6:$AR$15292,$E20,点検表４!$C$6:$C$15292,V$6)</f>
        <v>0</v>
      </c>
      <c r="W20" s="206">
        <f>SUMIFS(点検表４!$AH$6:$AH$15292,点検表４!$AF$6:$AF$15292,TRUE,点検表４!$AR$6:$AR$15292,$E20,点検表４!$C$6:$C$15292,W$6)</f>
        <v>0</v>
      </c>
      <c r="X20" s="206">
        <f>SUMIFS(点検表４!$AH$6:$AH$15292,点検表４!$AF$6:$AF$15292,TRUE,点検表４!$AR$6:$AR$15292,$E20,点検表４!$C$6:$C$15292,X$6)</f>
        <v>0</v>
      </c>
      <c r="Y20" s="206">
        <f>SUMIFS(点検表４!$AH$6:$AH$15292,点検表４!$AF$6:$AF$15292,TRUE,点検表４!$AR$6:$AR$15292,$E20,点検表４!$C$6:$C$15292,Y$6)</f>
        <v>0</v>
      </c>
      <c r="Z20" s="206">
        <f>SUMIFS(点検表４!$AH$6:$AH$15292,点検表４!$AF$6:$AF$15292,TRUE,点検表４!$AR$6:$AR$15292,$E20,点検表４!$C$6:$C$15292,Z$6)</f>
        <v>0</v>
      </c>
      <c r="AA20" s="206">
        <f>SUMIFS(点検表４!$AH$6:$AH$15292,点検表４!$AF$6:$AF$15292,TRUE,点検表４!$AR$6:$AR$15292,$E20,点検表４!$C$6:$C$15292,AA$6)</f>
        <v>0</v>
      </c>
      <c r="AB20" s="206">
        <f>SUMIFS(点検表４!$AH$6:$AH$15292,点検表４!$AF$6:$AF$15292,TRUE,点検表４!$AR$6:$AR$15292,$E20,点検表４!$C$6:$C$15292,AB$6)</f>
        <v>0</v>
      </c>
      <c r="AC20" s="206">
        <f>SUMIFS(点検表４!$AH$6:$AH$15292,点検表４!$AF$6:$AF$15292,TRUE,点検表４!$AR$6:$AR$15292,$E20,点検表４!$C$6:$C$15292,AC$6)</f>
        <v>0</v>
      </c>
      <c r="AD20" s="206">
        <f>SUMIFS(点検表４!$AH$6:$AH$15292,点検表４!$AF$6:$AF$15292,TRUE,点検表４!$AR$6:$AR$15292,$E20,点検表４!$C$6:$C$15292,AD$6)</f>
        <v>0</v>
      </c>
      <c r="AE20" s="206">
        <f>SUMIFS(点検表４!$AH$6:$AH$15292,点検表４!$AF$6:$AF$15292,TRUE,点検表４!$AR$6:$AR$15292,$E20,点検表４!$C$6:$C$15292,AE$6)</f>
        <v>0</v>
      </c>
      <c r="AF20" s="206">
        <f>SUMIFS(点検表４!$AH$6:$AH$15292,点検表４!$AF$6:$AF$15292,TRUE,点検表４!$AR$6:$AR$15292,$E20,点検表４!$C$6:$C$15292,AF$6)</f>
        <v>0</v>
      </c>
      <c r="AG20" s="206">
        <f>SUMIFS(点検表４!$AH$6:$AH$15292,点検表４!$AF$6:$AF$15292,TRUE,点検表４!$AR$6:$AR$15292,$E20,点検表４!$C$6:$C$15292,AG$6)</f>
        <v>0</v>
      </c>
      <c r="AH20" s="206">
        <f>SUMIFS(点検表４!$AH$6:$AH$15292,点検表４!$AF$6:$AF$15292,TRUE,点検表４!$AR$6:$AR$15292,$E20,点検表４!$C$6:$C$15292,AH$6)</f>
        <v>0</v>
      </c>
      <c r="AI20" s="206">
        <f>SUMIFS(点検表４!$AH$6:$AH$15292,点検表４!$AF$6:$AF$15292,TRUE,点検表４!$AR$6:$AR$15292,$E20,点検表４!$C$6:$C$15292,AI$6)</f>
        <v>0</v>
      </c>
      <c r="AJ20" s="206">
        <f>SUMIFS(点検表４!$AH$6:$AH$15292,点検表４!$AF$6:$AF$15292,TRUE,点検表４!$AR$6:$AR$15292,$E20,点検表４!$C$6:$C$15292,AJ$6)</f>
        <v>0</v>
      </c>
      <c r="AK20" s="206">
        <f>SUMIFS(点検表４!$AH$6:$AH$15292,点検表４!$AF$6:$AF$15292,TRUE,点検表４!$AR$6:$AR$15292,$E20,点検表４!$C$6:$C$15292,AK$6)</f>
        <v>0</v>
      </c>
      <c r="AL20" s="206">
        <f>SUMIFS(点検表４!$AH$6:$AH$15292,点検表４!$AF$6:$AF$15292,TRUE,点検表４!$AR$6:$AR$15292,$E20,点検表４!$C$6:$C$15292,AL$6)</f>
        <v>0</v>
      </c>
      <c r="AM20" s="206">
        <f>SUMIFS(点検表４!$AH$6:$AH$15292,点検表４!$AF$6:$AF$15292,TRUE,点検表４!$AR$6:$AR$15292,$E20,点検表４!$C$6:$C$15292,AM$6)</f>
        <v>0</v>
      </c>
      <c r="AN20" s="206">
        <f>SUMIFS(点検表４!$AH$6:$AH$15292,点検表４!$AF$6:$AF$15292,TRUE,点検表４!$AR$6:$AR$15292,$E20,点検表４!$C$6:$C$15292,AN$6)</f>
        <v>0</v>
      </c>
      <c r="AO20" s="206">
        <f>SUMIFS(点検表４!$AH$6:$AH$15292,点検表４!$AF$6:$AF$15292,TRUE,点検表４!$AR$6:$AR$15292,$E20,点検表４!$C$6:$C$15292,AO$6)</f>
        <v>0</v>
      </c>
      <c r="AP20" s="206">
        <f>SUMIFS(点検表４!$AH$6:$AH$15292,点検表４!$AF$6:$AF$15292,TRUE,点検表４!$AR$6:$AR$15292,$E20,点検表４!$C$6:$C$15292,AP$6)</f>
        <v>0</v>
      </c>
      <c r="AQ20" s="206">
        <f>SUMIFS(点検表４!$AH$6:$AH$15292,点検表４!$AF$6:$AF$15292,TRUE,点検表４!$AR$6:$AR$15292,$E20,点検表４!$C$6:$C$15292,AQ$6)</f>
        <v>0</v>
      </c>
      <c r="AR20" s="206">
        <f>SUMIFS(点検表４!$AH$6:$AH$15292,点検表４!$AF$6:$AF$15292,TRUE,点検表４!$AR$6:$AR$15292,$E20,点検表４!$C$6:$C$15292,AR$6)</f>
        <v>0</v>
      </c>
      <c r="AS20" s="206">
        <f>SUMIFS(点検表４!$AH$6:$AH$15292,点検表４!$AF$6:$AF$15292,TRUE,点検表４!$AR$6:$AR$15292,$E20,点検表４!$C$6:$C$15292,AS$6)</f>
        <v>0</v>
      </c>
      <c r="AT20" s="206">
        <f>SUMIFS(点検表４!$AH$6:$AH$15292,点検表４!$AF$6:$AF$15292,TRUE,点検表４!$AR$6:$AR$15292,$E20,点検表４!$C$6:$C$15292,AT$6)</f>
        <v>0</v>
      </c>
      <c r="AU20" s="206">
        <f>SUMIFS(点検表４!$AH$6:$AH$15292,点検表４!$AF$6:$AF$15292,TRUE,点検表４!$AR$6:$AR$15292,$E20,点検表４!$C$6:$C$15292,AU$6)</f>
        <v>0</v>
      </c>
      <c r="AV20" s="206">
        <f>SUMIFS(点検表４!$AH$6:$AH$15292,点検表４!$AF$6:$AF$15292,TRUE,点検表４!$AR$6:$AR$15292,$E20,点検表４!$C$6:$C$15292,AV$6)</f>
        <v>0</v>
      </c>
      <c r="AW20" s="206">
        <f>SUMIFS(点検表４!$AH$6:$AH$15292,点検表４!$AF$6:$AF$15292,TRUE,点検表４!$AR$6:$AR$15292,$E20,点検表４!$C$6:$C$15292,AW$6)</f>
        <v>0</v>
      </c>
      <c r="AX20" s="206">
        <f>SUMIFS(点検表４!$AH$6:$AH$15292,点検表４!$AF$6:$AF$15292,TRUE,点検表４!$AR$6:$AR$15292,$E20,点検表４!$C$6:$C$15292,AX$6)</f>
        <v>0</v>
      </c>
      <c r="AY20" s="206">
        <f>SUMIFS(点検表４!$AH$6:$AH$15292,点検表４!$AF$6:$AF$15292,TRUE,点検表４!$AR$6:$AR$15292,$E20,点検表４!$C$6:$C$15292,AY$6)</f>
        <v>0</v>
      </c>
      <c r="AZ20" s="206">
        <f>SUMIFS(点検表４!$AH$6:$AH$15292,点検表４!$AF$6:$AF$15292,TRUE,点検表４!$AR$6:$AR$15292,$E20,点検表４!$C$6:$C$15292,AZ$6)</f>
        <v>0</v>
      </c>
      <c r="BA20" s="206">
        <f>SUMIFS(点検表４!$AH$6:$AH$15292,点検表４!$AF$6:$AF$15292,TRUE,点検表４!$AR$6:$AR$15292,$E20,点検表４!$C$6:$C$15292,BA$6)</f>
        <v>0</v>
      </c>
      <c r="BB20" s="206">
        <f>SUMIFS(点検表４!$AH$6:$AH$15292,点検表４!$AF$6:$AF$15292,TRUE,点検表４!$AR$6:$AR$15292,$E20,点検表４!$C$6:$C$15292,BB$6)</f>
        <v>0</v>
      </c>
      <c r="BC20" s="206">
        <f>SUMIFS(点検表４!$AH$6:$AH$15292,点検表４!$AF$6:$AF$15292,TRUE,点検表４!$AR$6:$AR$15292,$E20,点検表４!$C$6:$C$15292,BC$6)</f>
        <v>0</v>
      </c>
      <c r="BD20" s="206">
        <f>SUMIFS(点検表４!$AH$6:$AH$15292,点検表４!$AF$6:$AF$15292,TRUE,点検表４!$AR$6:$AR$15292,$E20,点検表４!$C$6:$C$15292,BD$6)</f>
        <v>0</v>
      </c>
      <c r="BE20" s="206">
        <f>SUMIFS(点検表４!$AH$6:$AH$15292,点検表４!$AF$6:$AF$15292,TRUE,点検表４!$AR$6:$AR$15292,$E20,点検表４!$C$6:$C$15292,BE$6)</f>
        <v>0</v>
      </c>
      <c r="BF20" s="206">
        <f>SUMIFS(点検表４!$AH$6:$AH$15292,点検表４!$AF$6:$AF$15292,TRUE,点検表４!$AR$6:$AR$15292,$E20,点検表４!$C$6:$C$15292,BF$6)</f>
        <v>0</v>
      </c>
      <c r="BG20" s="206">
        <f>SUMIFS(点検表４!$AH$6:$AH$15292,点検表４!$AF$6:$AF$15292,TRUE,点検表４!$AR$6:$AR$15292,$E20,点検表４!$C$6:$C$15292,BG$6)</f>
        <v>0</v>
      </c>
      <c r="BH20" s="206">
        <f>SUMIFS(点検表４!$AH$6:$AH$15292,点検表４!$AF$6:$AF$15292,TRUE,点検表４!$AR$6:$AR$15292,$E20,点検表４!$C$6:$C$15292,BH$6)</f>
        <v>0</v>
      </c>
      <c r="BI20" s="206">
        <f>SUMIFS(点検表４!$AH$6:$AH$15292,点検表４!$AF$6:$AF$15292,TRUE,点検表４!$AR$6:$AR$15292,$E20,点検表４!$C$6:$C$15292,BI$6)</f>
        <v>0</v>
      </c>
      <c r="BJ20" s="206">
        <f>SUMIFS(点検表４!$AH$6:$AH$15292,点検表４!$AF$6:$AF$15292,TRUE,点検表４!$AR$6:$AR$15292,$E20,点検表４!$C$6:$C$15292,BJ$6)</f>
        <v>0</v>
      </c>
      <c r="BK20" s="206">
        <f>SUMIFS(点検表４!$AH$6:$AH$15292,点検表４!$AF$6:$AF$15292,TRUE,点検表４!$AR$6:$AR$15292,$E20,点検表４!$C$6:$C$15292,BK$6)</f>
        <v>0</v>
      </c>
      <c r="BL20" s="206">
        <f>SUMIFS(点検表４!$AH$6:$AH$15292,点検表４!$AF$6:$AF$15292,TRUE,点検表４!$AR$6:$AR$15292,$E20,点検表４!$C$6:$C$15292,BL$6)</f>
        <v>0</v>
      </c>
      <c r="BM20" s="206">
        <f>SUMIFS(点検表４!$AH$6:$AH$15292,点検表４!$AF$6:$AF$15292,TRUE,点検表４!$AR$6:$AR$15292,$E20,点検表４!$C$6:$C$15292,BM$6)</f>
        <v>0</v>
      </c>
      <c r="BN20" s="206">
        <f>SUMIFS(点検表４!$AH$6:$AH$15292,点検表４!$AF$6:$AF$15292,TRUE,点検表４!$AR$6:$AR$15292,$E20,点検表４!$C$6:$C$15292,BN$6)</f>
        <v>0</v>
      </c>
      <c r="BO20" s="206">
        <f>SUMIFS(点検表４!$AH$6:$AH$15292,点検表４!$AF$6:$AF$15292,TRUE,点検表４!$AR$6:$AR$15292,$E20,点検表４!$C$6:$C$15292,BO$6)</f>
        <v>0</v>
      </c>
      <c r="BP20" s="206">
        <f>SUMIFS(点検表４!$AH$6:$AH$15292,点検表４!$AF$6:$AF$15292,TRUE,点検表４!$AR$6:$AR$15292,$E20,点検表４!$C$6:$C$15292,BP$6)</f>
        <v>0</v>
      </c>
      <c r="BQ20" s="206">
        <f>SUMIFS(点検表４!$AH$6:$AH$15292,点検表４!$AF$6:$AF$15292,TRUE,点検表４!$AR$6:$AR$15292,$E20,点検表４!$C$6:$C$15292,BQ$6)</f>
        <v>0</v>
      </c>
      <c r="BR20" s="206">
        <f>SUMIFS(点検表４!$AH$6:$AH$15292,点検表４!$AF$6:$AF$15292,TRUE,点検表４!$AR$6:$AR$15292,$E20,点検表４!$C$6:$C$15292,BR$6)</f>
        <v>0</v>
      </c>
      <c r="BS20" s="206">
        <f>SUMIFS(点検表４!$AH$6:$AH$15292,点検表４!$AF$6:$AF$15292,TRUE,点検表４!$AR$6:$AR$15292,$E20,点検表４!$C$6:$C$15292,BS$6)</f>
        <v>0</v>
      </c>
      <c r="BT20" s="206">
        <f>SUMIFS(点検表４!$AH$6:$AH$15292,点検表４!$AF$6:$AF$15292,TRUE,点検表４!$AR$6:$AR$15292,$E20,点検表４!$C$6:$C$15292,BT$6)</f>
        <v>0</v>
      </c>
      <c r="BU20" s="206">
        <f>SUMIFS(点検表４!$AH$6:$AH$15292,点検表４!$AF$6:$AF$15292,TRUE,点検表４!$AR$6:$AR$15292,$E20,点検表４!$C$6:$C$15292,BU$6)</f>
        <v>0</v>
      </c>
      <c r="BV20" s="206">
        <f>SUMIFS(点検表４!$AH$6:$AH$15292,点検表４!$AF$6:$AF$15292,TRUE,点検表４!$AR$6:$AR$15292,$E20,点検表４!$C$6:$C$15292,BV$6)</f>
        <v>0</v>
      </c>
      <c r="BW20" s="206">
        <f>SUMIFS(点検表４!$AH$6:$AH$15292,点検表４!$AF$6:$AF$15292,TRUE,点検表４!$AR$6:$AR$15292,$E20,点検表４!$C$6:$C$15292,BW$6)</f>
        <v>0</v>
      </c>
      <c r="BX20" s="206">
        <f>SUMIFS(点検表４!$AH$6:$AH$15292,点検表４!$AF$6:$AF$15292,TRUE,点検表４!$AR$6:$AR$15292,$E20,点検表４!$C$6:$C$15292,BX$6)</f>
        <v>0</v>
      </c>
      <c r="BY20" s="206">
        <f>SUMIFS(点検表４!$AH$6:$AH$15292,点検表４!$AF$6:$AF$15292,TRUE,点検表４!$AR$6:$AR$15292,$E20,点検表４!$C$6:$C$15292,BY$6)</f>
        <v>0</v>
      </c>
      <c r="BZ20" s="206">
        <f>SUMIFS(点検表４!$AH$6:$AH$15292,点検表４!$AF$6:$AF$15292,TRUE,点検表４!$AR$6:$AR$15292,$E20,点検表４!$C$6:$C$15292,BZ$6)</f>
        <v>0</v>
      </c>
      <c r="CA20" s="206">
        <f>SUMIFS(点検表４!$AH$6:$AH$15292,点検表４!$AF$6:$AF$15292,TRUE,点検表４!$AR$6:$AR$15292,$E20,点検表４!$C$6:$C$15292,CA$6)</f>
        <v>0</v>
      </c>
      <c r="CB20" s="206">
        <f>SUMIFS(点検表４!$AH$6:$AH$15292,点検表４!$AF$6:$AF$15292,TRUE,点検表４!$AR$6:$AR$15292,$E20,点検表４!$C$6:$C$15292,CB$6)</f>
        <v>0</v>
      </c>
      <c r="CC20" s="206">
        <f>SUMIFS(点検表４!$AH$6:$AH$15292,点検表４!$AF$6:$AF$15292,TRUE,点検表４!$AR$6:$AR$15292,$E20,点検表４!$C$6:$C$15292,CC$6)</f>
        <v>0</v>
      </c>
      <c r="CD20" s="206">
        <f>SUMIFS(点検表４!$AH$6:$AH$15292,点検表４!$AF$6:$AF$15292,TRUE,点検表４!$AR$6:$AR$15292,$E20,点検表４!$C$6:$C$15292,CD$6)</f>
        <v>0</v>
      </c>
      <c r="CE20" s="206">
        <f>SUMIFS(点検表４!$AH$6:$AH$15292,点検表４!$AF$6:$AF$15292,TRUE,点検表４!$AR$6:$AR$15292,$E20,点検表４!$C$6:$C$15292,CE$6)</f>
        <v>0</v>
      </c>
      <c r="CF20" s="206">
        <f>SUMIFS(点検表４!$AH$6:$AH$15292,点検表４!$AF$6:$AF$15292,TRUE,点検表４!$AR$6:$AR$15292,$E20,点検表４!$C$6:$C$15292,CF$6)</f>
        <v>0</v>
      </c>
      <c r="CG20" s="206">
        <f>SUMIFS(点検表４!$AH$6:$AH$15292,点検表４!$AF$6:$AF$15292,TRUE,点検表４!$AR$6:$AR$15292,$E20,点検表４!$C$6:$C$15292,CG$6)</f>
        <v>0</v>
      </c>
      <c r="CH20" s="206">
        <f>SUMIFS(点検表４!$AH$6:$AH$15292,点検表４!$AF$6:$AF$15292,TRUE,点検表４!$AR$6:$AR$15292,$E20,点検表４!$C$6:$C$15292,CH$6)</f>
        <v>0</v>
      </c>
      <c r="CI20" s="206">
        <f>SUMIFS(点検表４!$AH$6:$AH$15292,点検表４!$AF$6:$AF$15292,TRUE,点検表４!$AR$6:$AR$15292,$E20,点検表４!$C$6:$C$15292,CI$6)</f>
        <v>0</v>
      </c>
      <c r="CJ20" s="206">
        <f>SUMIFS(点検表４!$AH$6:$AH$15292,点検表４!$AF$6:$AF$15292,TRUE,点検表４!$AR$6:$AR$15292,$E20,点検表４!$C$6:$C$15292,CJ$6)</f>
        <v>0</v>
      </c>
      <c r="CK20" s="206">
        <f>SUMIFS(点検表４!$AH$6:$AH$15292,点検表４!$AF$6:$AF$15292,TRUE,点検表４!$AR$6:$AR$15292,$E20,点検表４!$C$6:$C$15292,CK$6)</f>
        <v>0</v>
      </c>
      <c r="CL20" s="206">
        <f>SUMIFS(点検表４!$AH$6:$AH$15292,点検表４!$AF$6:$AF$15292,TRUE,点検表４!$AR$6:$AR$15292,$E20,点検表４!$C$6:$C$15292,CL$6)</f>
        <v>0</v>
      </c>
      <c r="CM20" s="206">
        <f>SUMIFS(点検表４!$AH$6:$AH$15292,点検表４!$AF$6:$AF$15292,TRUE,点検表４!$AR$6:$AR$15292,$E20,点検表４!$C$6:$C$15292,CM$6)</f>
        <v>0</v>
      </c>
      <c r="CN20" s="206">
        <f>SUMIFS(点検表４!$AH$6:$AH$15292,点検表４!$AF$6:$AF$15292,TRUE,点検表４!$AR$6:$AR$15292,$E20,点検表４!$C$6:$C$15292,CN$6)</f>
        <v>0</v>
      </c>
      <c r="CO20" s="206">
        <f>SUMIFS(点検表４!$AH$6:$AH$15292,点検表４!$AF$6:$AF$15292,TRUE,点検表４!$AR$6:$AR$15292,$E20,点検表４!$C$6:$C$15292,CO$6)</f>
        <v>0</v>
      </c>
      <c r="CP20" s="206">
        <f>SUMIFS(点検表４!$AH$6:$AH$15292,点検表４!$AF$6:$AF$15292,TRUE,点検表４!$AR$6:$AR$15292,$E20,点検表４!$C$6:$C$15292,CP$6)</f>
        <v>0</v>
      </c>
      <c r="CQ20" s="206">
        <f>SUMIFS(点検表４!$AH$6:$AH$15292,点検表４!$AF$6:$AF$15292,TRUE,点検表４!$AR$6:$AR$15292,$E20,点検表４!$C$6:$C$15292,CQ$6)</f>
        <v>0</v>
      </c>
      <c r="CR20" s="206">
        <f>SUMIFS(点検表４!$AH$6:$AH$15292,点検表４!$AF$6:$AF$15292,TRUE,点検表４!$AR$6:$AR$15292,$E20,点検表４!$C$6:$C$15292,CR$6)</f>
        <v>0</v>
      </c>
      <c r="CS20" s="206">
        <f>SUMIFS(点検表４!$AH$6:$AH$15292,点検表４!$AF$6:$AF$15292,TRUE,点検表４!$AR$6:$AR$15292,$E20,点検表４!$C$6:$C$15292,CS$6)</f>
        <v>0</v>
      </c>
      <c r="CT20" s="206">
        <f>SUMIFS(点検表４!$AH$6:$AH$15292,点検表４!$AF$6:$AF$15292,TRUE,点検表４!$AR$6:$AR$15292,$E20,点検表４!$C$6:$C$15292,CT$6)</f>
        <v>0</v>
      </c>
      <c r="CU20" s="206">
        <f>SUMIFS(点検表４!$AH$6:$AH$15292,点検表４!$AF$6:$AF$15292,TRUE,点検表４!$AR$6:$AR$15292,$E20,点検表４!$C$6:$C$15292,CU$6)</f>
        <v>0</v>
      </c>
      <c r="CV20" s="206">
        <f>SUMIFS(点検表４!$AH$6:$AH$15292,点検表４!$AF$6:$AF$15292,TRUE,点検表４!$AR$6:$AR$15292,$E20,点検表４!$C$6:$C$15292,CV$6)</f>
        <v>0</v>
      </c>
      <c r="CW20" s="206">
        <f>SUMIFS(点検表４!$AH$6:$AH$15292,点検表４!$AF$6:$AF$15292,TRUE,点検表４!$AR$6:$AR$15292,$E20,点検表４!$C$6:$C$15292,CW$6)</f>
        <v>0</v>
      </c>
      <c r="CX20" s="206">
        <f>SUMIFS(点検表４!$AH$6:$AH$15292,点検表４!$AF$6:$AF$15292,TRUE,点検表４!$AR$6:$AR$15292,$E20,点検表４!$C$6:$C$15292,CX$6)</f>
        <v>0</v>
      </c>
      <c r="CY20" s="206">
        <f>SUMIFS(点検表４!$AH$6:$AH$15292,点検表４!$AF$6:$AF$15292,TRUE,点検表４!$AR$6:$AR$15292,$E20,点検表４!$C$6:$C$15292,CY$6)</f>
        <v>0</v>
      </c>
      <c r="CZ20" s="206">
        <f>SUMIFS(点検表４!$AH$6:$AH$15292,点検表４!$AF$6:$AF$15292,TRUE,点検表４!$AR$6:$AR$15292,$E20,点検表４!$C$6:$C$15292,CZ$6)</f>
        <v>0</v>
      </c>
      <c r="DA20" s="206">
        <f>SUMIFS(点検表４!$AH$6:$AH$15292,点検表４!$AF$6:$AF$15292,TRUE,点検表４!$AR$6:$AR$15292,$E20,点検表４!$C$6:$C$15292,DA$6)</f>
        <v>0</v>
      </c>
      <c r="DB20" s="206">
        <f>SUMIFS(点検表４!$AH$6:$AH$15292,点検表４!$AF$6:$AF$15292,TRUE,点検表４!$AR$6:$AR$15292,$E20,点検表４!$C$6:$C$15292,DB$6)</f>
        <v>0</v>
      </c>
      <c r="DC20" s="206">
        <f>SUMIFS(点検表４!$AH$6:$AH$15292,点検表４!$AF$6:$AF$15292,TRUE,点検表４!$AR$6:$AR$15292,$E20,点検表４!$C$6:$C$15292,DC$6)</f>
        <v>0</v>
      </c>
      <c r="DD20" s="206">
        <f>SUMIFS(点検表４!$AH$6:$AH$15292,点検表４!$AF$6:$AF$15292,TRUE,点検表４!$AR$6:$AR$15292,$E20,点検表４!$C$6:$C$15292,DD$6)</f>
        <v>0</v>
      </c>
      <c r="DE20" s="206">
        <f>SUMIFS(点検表４!$AH$6:$AH$15292,点検表４!$AF$6:$AF$15292,TRUE,点検表４!$AR$6:$AR$15292,$E20,点検表４!$C$6:$C$15292,DE$6)</f>
        <v>0</v>
      </c>
      <c r="DF20" s="206">
        <f>SUMIFS(点検表４!$AH$6:$AH$15292,点検表４!$AF$6:$AF$15292,TRUE,点検表４!$AR$6:$AR$15292,$E20,点検表４!$C$6:$C$15292,DF$6)</f>
        <v>0</v>
      </c>
      <c r="DG20" s="206">
        <f>SUMIFS(点検表４!$AH$6:$AH$15292,点検表４!$AF$6:$AF$15292,TRUE,点検表４!$AR$6:$AR$15292,$E20,点検表４!$C$6:$C$15292,DG$6)</f>
        <v>0</v>
      </c>
      <c r="DH20" s="206">
        <f>SUMIFS(点検表４!$AH$6:$AH$15292,点検表４!$AF$6:$AF$15292,TRUE,点検表４!$AR$6:$AR$15292,$E20,点検表４!$C$6:$C$15292,DH$6)</f>
        <v>0</v>
      </c>
      <c r="DI20" s="206">
        <f>SUMIFS(点検表４!$AH$6:$AH$15292,点検表４!$AF$6:$AF$15292,TRUE,点検表４!$AR$6:$AR$15292,$E20,点検表４!$C$6:$C$15292,DI$6)</f>
        <v>0</v>
      </c>
      <c r="DJ20" s="206">
        <f>SUMIFS(点検表４!$AH$6:$AH$15292,点検表４!$AF$6:$AF$15292,TRUE,点検表４!$AR$6:$AR$15292,$E20,点検表４!$C$6:$C$15292,DJ$6)</f>
        <v>0</v>
      </c>
      <c r="DK20" s="206">
        <f>SUMIFS(点検表４!$AH$6:$AH$15292,点検表４!$AF$6:$AF$15292,TRUE,点検表４!$AR$6:$AR$15292,$E20,点検表４!$C$6:$C$15292,DK$6)</f>
        <v>0</v>
      </c>
      <c r="DL20" s="206">
        <f>SUMIFS(点検表４!$AH$6:$AH$15292,点検表４!$AF$6:$AF$15292,TRUE,点検表４!$AR$6:$AR$15292,$E20,点検表４!$C$6:$C$15292,DL$6)</f>
        <v>0</v>
      </c>
      <c r="DM20" s="206">
        <f>SUMIFS(点検表４!$AH$6:$AH$15292,点検表４!$AF$6:$AF$15292,TRUE,点検表４!$AR$6:$AR$15292,$E20,点検表４!$C$6:$C$15292,DM$6)</f>
        <v>0</v>
      </c>
      <c r="DN20" s="206">
        <f>SUMIFS(点検表４!$AH$6:$AH$15292,点検表４!$AF$6:$AF$15292,TRUE,点検表４!$AR$6:$AR$15292,$E20,点検表４!$C$6:$C$15292,DN$6)</f>
        <v>0</v>
      </c>
      <c r="DO20" s="206">
        <f>SUMIFS(点検表４!$AH$6:$AH$15292,点検表４!$AF$6:$AF$15292,TRUE,点検表４!$AR$6:$AR$15292,$E20,点検表４!$C$6:$C$15292,DO$6)</f>
        <v>0</v>
      </c>
      <c r="DP20" s="206">
        <f>SUMIFS(点検表４!$AH$6:$AH$15292,点検表４!$AF$6:$AF$15292,TRUE,点検表４!$AR$6:$AR$15292,$E20,点検表４!$C$6:$C$15292,DP$6)</f>
        <v>0</v>
      </c>
      <c r="DQ20" s="206">
        <f>SUMIFS(点検表４!$AH$6:$AH$15292,点検表４!$AF$6:$AF$15292,TRUE,点検表４!$AR$6:$AR$15292,$E20,点検表４!$C$6:$C$15292,DQ$6)</f>
        <v>0</v>
      </c>
      <c r="DR20" s="206">
        <f>SUMIFS(点検表４!$AH$6:$AH$15292,点検表４!$AF$6:$AF$15292,TRUE,点検表４!$AR$6:$AR$15292,$E20,点検表４!$C$6:$C$15292,DR$6)</f>
        <v>0</v>
      </c>
      <c r="DS20" s="206">
        <f>SUMIFS(点検表４!$AH$6:$AH$15292,点検表４!$AF$6:$AF$15292,TRUE,点検表４!$AR$6:$AR$15292,$E20,点検表４!$C$6:$C$15292,DS$6)</f>
        <v>0</v>
      </c>
      <c r="DT20" s="206">
        <f>SUMIFS(点検表４!$AH$6:$AH$15292,点検表４!$AF$6:$AF$15292,TRUE,点検表４!$AR$6:$AR$15292,$E20,点検表４!$C$6:$C$15292,DT$6)</f>
        <v>0</v>
      </c>
      <c r="DU20" s="206">
        <f>SUMIFS(点検表４!$AH$6:$AH$15292,点検表４!$AF$6:$AF$15292,TRUE,点検表４!$AR$6:$AR$15292,$E20,点検表４!$C$6:$C$15292,DU$6)</f>
        <v>0</v>
      </c>
      <c r="DV20" s="206">
        <f>SUMIFS(点検表４!$AH$6:$AH$15292,点検表４!$AF$6:$AF$15292,TRUE,点検表４!$AR$6:$AR$15292,$E20,点検表４!$C$6:$C$15292,DV$6)</f>
        <v>0</v>
      </c>
      <c r="DW20" s="206">
        <f>SUMIFS(点検表４!$AH$6:$AH$15292,点検表４!$AF$6:$AF$15292,TRUE,点検表４!$AR$6:$AR$15292,$E20,点検表４!$C$6:$C$15292,DW$6)</f>
        <v>0</v>
      </c>
      <c r="DX20" s="206">
        <f>SUMIFS(点検表４!$AH$6:$AH$15292,点検表４!$AF$6:$AF$15292,TRUE,点検表４!$AR$6:$AR$15292,$E20,点検表４!$C$6:$C$15292,DX$6)</f>
        <v>0</v>
      </c>
      <c r="DY20" s="206">
        <f>SUMIFS(点検表４!$AH$6:$AH$15292,点検表４!$AF$6:$AF$15292,TRUE,点検表４!$AR$6:$AR$15292,$E20,点検表４!$C$6:$C$15292,DY$6)</f>
        <v>0</v>
      </c>
      <c r="DZ20" s="206">
        <f>SUMIFS(点検表４!$AH$6:$AH$15292,点検表４!$AF$6:$AF$15292,TRUE,点検表４!$AR$6:$AR$15292,$E20,点検表４!$C$6:$C$15292,DZ$6)</f>
        <v>0</v>
      </c>
      <c r="EA20" s="206">
        <f>SUMIFS(点検表４!$AH$6:$AH$15292,点検表４!$AF$6:$AF$15292,TRUE,点検表４!$AR$6:$AR$15292,$E20,点検表４!$C$6:$C$15292,EA$6)</f>
        <v>0</v>
      </c>
      <c r="EB20" s="206">
        <f>SUMIFS(点検表４!$AH$6:$AH$15292,点検表４!$AF$6:$AF$15292,TRUE,点検表４!$AR$6:$AR$15292,$E20,点検表４!$C$6:$C$15292,EB$6)</f>
        <v>0</v>
      </c>
      <c r="EC20" s="206">
        <f>SUMIFS(点検表４!$AH$6:$AH$15292,点検表４!$AF$6:$AF$15292,TRUE,点検表４!$AR$6:$AR$15292,$E20,点検表４!$C$6:$C$15292,EC$6)</f>
        <v>0</v>
      </c>
      <c r="ED20" s="206">
        <f>SUMIFS(点検表４!$AH$6:$AH$15292,点検表４!$AF$6:$AF$15292,TRUE,点検表４!$AR$6:$AR$15292,$E20,点検表４!$C$6:$C$15292,ED$6)</f>
        <v>0</v>
      </c>
      <c r="EE20" s="206">
        <f>SUMIFS(点検表４!$AH$6:$AH$15292,点検表４!$AF$6:$AF$15292,TRUE,点検表４!$AR$6:$AR$15292,$E20,点検表４!$C$6:$C$15292,EE$6)</f>
        <v>0</v>
      </c>
      <c r="EF20" s="206">
        <f>SUMIFS(点検表４!$AH$6:$AH$15292,点検表４!$AF$6:$AF$15292,TRUE,点検表４!$AR$6:$AR$15292,$E20,点検表４!$C$6:$C$15292,EF$6)</f>
        <v>0</v>
      </c>
      <c r="EG20" s="206">
        <f>SUMIFS(点検表４!$AH$6:$AH$15292,点検表４!$AF$6:$AF$15292,TRUE,点検表４!$AR$6:$AR$15292,$E20,点検表４!$C$6:$C$15292,EG$6)</f>
        <v>0</v>
      </c>
      <c r="EH20" s="206">
        <f>SUMIFS(点検表４!$AH$6:$AH$15292,点検表４!$AF$6:$AF$15292,TRUE,点検表４!$AR$6:$AR$15292,$E20,点検表４!$C$6:$C$15292,EH$6)</f>
        <v>0</v>
      </c>
      <c r="EI20" s="206">
        <f>SUMIFS(点検表４!$AH$6:$AH$15292,点検表４!$AF$6:$AF$15292,TRUE,点検表４!$AR$6:$AR$15292,$E20,点検表４!$C$6:$C$15292,EI$6)</f>
        <v>0</v>
      </c>
      <c r="EJ20" s="206">
        <f>SUMIFS(点検表４!$AH$6:$AH$15292,点検表４!$AF$6:$AF$15292,TRUE,点検表４!$AR$6:$AR$15292,$E20,点検表４!$C$6:$C$15292,EJ$6)</f>
        <v>0</v>
      </c>
      <c r="EK20" s="206">
        <f>SUMIFS(点検表４!$AH$6:$AH$15292,点検表４!$AF$6:$AF$15292,TRUE,点検表４!$AR$6:$AR$15292,$E20,点検表４!$C$6:$C$15292,EK$6)</f>
        <v>0</v>
      </c>
      <c r="EL20" s="206">
        <f>SUMIFS(点検表４!$AH$6:$AH$15292,点検表４!$AF$6:$AF$15292,TRUE,点検表４!$AR$6:$AR$15292,$E20,点検表４!$C$6:$C$15292,EL$6)</f>
        <v>0</v>
      </c>
      <c r="EM20" s="206">
        <f>SUMIFS(点検表４!$AH$6:$AH$15292,点検表４!$AF$6:$AF$15292,TRUE,点検表４!$AR$6:$AR$15292,$E20,点検表４!$C$6:$C$15292,EM$6)</f>
        <v>0</v>
      </c>
      <c r="EN20" s="206">
        <f>SUMIFS(点検表４!$AH$6:$AH$15292,点検表４!$AF$6:$AF$15292,TRUE,点検表４!$AR$6:$AR$15292,$E20,点検表４!$C$6:$C$15292,EN$6)</f>
        <v>0</v>
      </c>
      <c r="EO20" s="206">
        <f>SUMIFS(点検表４!$AH$6:$AH$15292,点検表４!$AF$6:$AF$15292,TRUE,点検表４!$AR$6:$AR$15292,$E20,点検表４!$C$6:$C$15292,EO$6)</f>
        <v>0</v>
      </c>
      <c r="EP20" s="206">
        <f>SUMIFS(点検表４!$AH$6:$AH$15292,点検表４!$AF$6:$AF$15292,TRUE,点検表４!$AR$6:$AR$15292,$E20,点検表４!$C$6:$C$15292,EP$6)</f>
        <v>0</v>
      </c>
      <c r="EQ20" s="206">
        <f>SUMIFS(点検表４!$AH$6:$AH$15292,点検表４!$AF$6:$AF$15292,TRUE,点検表４!$AR$6:$AR$15292,$E20,点検表４!$C$6:$C$15292,EQ$6)</f>
        <v>0</v>
      </c>
      <c r="ER20" s="206">
        <f>SUMIFS(点検表４!$AH$6:$AH$15292,点検表４!$AF$6:$AF$15292,TRUE,点検表４!$AR$6:$AR$15292,$E20,点検表４!$C$6:$C$15292,ER$6)</f>
        <v>0</v>
      </c>
      <c r="ES20" s="206">
        <f>SUMIFS(点検表４!$AH$6:$AH$15292,点検表４!$AF$6:$AF$15292,TRUE,点検表４!$AR$6:$AR$15292,$E20,点検表４!$C$6:$C$15292,ES$6)</f>
        <v>0</v>
      </c>
      <c r="ET20" s="206">
        <f>SUMIFS(点検表４!$AH$6:$AH$15292,点検表４!$AF$6:$AF$15292,TRUE,点検表４!$AR$6:$AR$15292,$E20,点検表４!$C$6:$C$15292,ET$6)</f>
        <v>0</v>
      </c>
      <c r="EU20" s="206">
        <f>SUMIFS(点検表４!$AH$6:$AH$15292,点検表４!$AF$6:$AF$15292,TRUE,点検表４!$AR$6:$AR$15292,$E20,点検表４!$C$6:$C$15292,EU$6)</f>
        <v>0</v>
      </c>
      <c r="EV20" s="206">
        <f>SUMIFS(点検表４!$AH$6:$AH$15292,点検表４!$AF$6:$AF$15292,TRUE,点検表４!$AR$6:$AR$15292,$E20,点検表４!$C$6:$C$15292,EV$6)</f>
        <v>0</v>
      </c>
      <c r="EW20" s="206">
        <f>SUMIFS(点検表４!$AH$6:$AH$15292,点検表４!$AF$6:$AF$15292,TRUE,点検表４!$AR$6:$AR$15292,$E20,点検表４!$C$6:$C$15292,EW$6)</f>
        <v>0</v>
      </c>
      <c r="EX20" s="206">
        <f>SUMIFS(点検表４!$AH$6:$AH$15292,点検表４!$AF$6:$AF$15292,TRUE,点検表４!$AR$6:$AR$15292,$E20,点検表４!$C$6:$C$15292,EX$6)</f>
        <v>0</v>
      </c>
      <c r="EY20" s="206">
        <f>SUMIFS(点検表４!$AH$6:$AH$15292,点検表４!$AF$6:$AF$15292,TRUE,点検表４!$AR$6:$AR$15292,$E20,点検表４!$C$6:$C$15292,EY$6)</f>
        <v>0</v>
      </c>
      <c r="EZ20" s="206">
        <f>SUMIFS(点検表４!$AH$6:$AH$15292,点検表４!$AF$6:$AF$15292,TRUE,点検表４!$AR$6:$AR$15292,$E20,点検表４!$C$6:$C$15292,EZ$6)</f>
        <v>0</v>
      </c>
      <c r="FA20" s="206">
        <f>SUMIFS(点検表４!$AH$6:$AH$15292,点検表４!$AF$6:$AF$15292,TRUE,点検表４!$AR$6:$AR$15292,$E20,点検表４!$C$6:$C$15292,FA$6)</f>
        <v>0</v>
      </c>
      <c r="FB20" s="206">
        <f>SUMIFS(点検表４!$AH$6:$AH$15292,点検表４!$AF$6:$AF$15292,TRUE,点検表４!$AR$6:$AR$15292,$E20,点検表４!$C$6:$C$15292,FB$6)</f>
        <v>0</v>
      </c>
      <c r="FC20" s="206">
        <f>SUMIFS(点検表４!$AH$6:$AH$15292,点検表４!$AF$6:$AF$15292,TRUE,点検表４!$AR$6:$AR$15292,$E20,点検表４!$C$6:$C$15292,FC$6)</f>
        <v>0</v>
      </c>
      <c r="FD20" s="206">
        <f>SUMIFS(点検表４!$AH$6:$AH$15292,点検表４!$AF$6:$AF$15292,TRUE,点検表４!$AR$6:$AR$15292,$E20,点検表４!$C$6:$C$15292,FD$6)</f>
        <v>0</v>
      </c>
      <c r="FE20" s="206">
        <f>SUMIFS(点検表４!$AH$6:$AH$15292,点検表４!$AF$6:$AF$15292,TRUE,点検表４!$AR$6:$AR$15292,$E20,点検表４!$C$6:$C$15292,FE$6)</f>
        <v>0</v>
      </c>
      <c r="FF20" s="206">
        <f>SUMIFS(点検表４!$AH$6:$AH$15292,点検表４!$AF$6:$AF$15292,TRUE,点検表４!$AR$6:$AR$15292,$E20,点検表４!$C$6:$C$15292,FF$6)</f>
        <v>0</v>
      </c>
      <c r="FG20" s="206">
        <f>SUMIFS(点検表４!$AH$6:$AH$15292,点検表４!$AF$6:$AF$15292,TRUE,点検表４!$AR$6:$AR$15292,$E20,点検表４!$C$6:$C$15292,FG$6)</f>
        <v>0</v>
      </c>
      <c r="FH20" s="206">
        <f>SUMIFS(点検表４!$AH$6:$AH$15292,点検表４!$AF$6:$AF$15292,TRUE,点検表４!$AR$6:$AR$15292,$E20,点検表４!$C$6:$C$15292,FH$6)</f>
        <v>0</v>
      </c>
      <c r="FI20" s="206">
        <f>SUMIFS(点検表４!$AH$6:$AH$15292,点検表４!$AF$6:$AF$15292,TRUE,点検表４!$AR$6:$AR$15292,$E20,点検表４!$C$6:$C$15292,FI$6)</f>
        <v>0</v>
      </c>
      <c r="FJ20" s="206">
        <f>SUMIFS(点検表４!$AH$6:$AH$15292,点検表４!$AF$6:$AF$15292,TRUE,点検表４!$AR$6:$AR$15292,$E20,点検表４!$C$6:$C$15292,FJ$6)</f>
        <v>0</v>
      </c>
      <c r="FK20" s="206">
        <f>SUMIFS(点検表４!$AH$6:$AH$15292,点検表４!$AF$6:$AF$15292,TRUE,点検表４!$AR$6:$AR$15292,$E20,点検表４!$C$6:$C$15292,FK$6)</f>
        <v>0</v>
      </c>
      <c r="FL20" s="206">
        <f>SUMIFS(点検表４!$AH$6:$AH$15292,点検表４!$AF$6:$AF$15292,TRUE,点検表４!$AR$6:$AR$15292,$E20,点検表４!$C$6:$C$15292,FL$6)</f>
        <v>0</v>
      </c>
      <c r="FM20" s="206">
        <f>SUMIFS(点検表４!$AH$6:$AH$15292,点検表４!$AF$6:$AF$15292,TRUE,点検表４!$AR$6:$AR$15292,$E20,点検表４!$C$6:$C$15292,FM$6)</f>
        <v>0</v>
      </c>
      <c r="FN20" s="206">
        <f>SUMIFS(点検表４!$AH$6:$AH$15292,点検表４!$AF$6:$AF$15292,TRUE,点検表４!$AR$6:$AR$15292,$E20,点検表４!$C$6:$C$15292,FN$6)</f>
        <v>0</v>
      </c>
      <c r="FO20" s="206">
        <f>SUMIFS(点検表４!$AH$6:$AH$15292,点検表４!$AF$6:$AF$15292,TRUE,点検表４!$AR$6:$AR$15292,$E20,点検表４!$C$6:$C$15292,FO$6)</f>
        <v>0</v>
      </c>
      <c r="FP20" s="206">
        <f>SUMIFS(点検表４!$AH$6:$AH$15292,点検表４!$AF$6:$AF$15292,TRUE,点検表４!$AR$6:$AR$15292,$E20,点検表４!$C$6:$C$15292,FP$6)</f>
        <v>0</v>
      </c>
      <c r="FQ20" s="206">
        <f>SUMIFS(点検表４!$AH$6:$AH$15292,点検表４!$AF$6:$AF$15292,TRUE,点検表４!$AR$6:$AR$15292,$E20,点検表４!$C$6:$C$15292,FQ$6)</f>
        <v>0</v>
      </c>
      <c r="FR20" s="206">
        <f>SUMIFS(点検表４!$AH$6:$AH$15292,点検表４!$AF$6:$AF$15292,TRUE,点検表４!$AR$6:$AR$15292,$E20,点検表４!$C$6:$C$15292,FR$6)</f>
        <v>0</v>
      </c>
      <c r="FS20" s="206">
        <f>SUMIFS(点検表４!$AH$6:$AH$15292,点検表４!$AF$6:$AF$15292,TRUE,点検表４!$AR$6:$AR$15292,$E20,点検表４!$C$6:$C$15292,FS$6)</f>
        <v>0</v>
      </c>
      <c r="FT20" s="206">
        <f>SUMIFS(点検表４!$AH$6:$AH$15292,点検表４!$AF$6:$AF$15292,TRUE,点検表４!$AR$6:$AR$15292,$E20,点検表４!$C$6:$C$15292,FT$6)</f>
        <v>0</v>
      </c>
      <c r="FU20" s="206">
        <f>SUMIFS(点検表４!$AH$6:$AH$15292,点検表４!$AF$6:$AF$15292,TRUE,点検表４!$AR$6:$AR$15292,$E20,点検表４!$C$6:$C$15292,FU$6)</f>
        <v>0</v>
      </c>
      <c r="FV20" s="206">
        <f>SUMIFS(点検表４!$AH$6:$AH$15292,点検表４!$AF$6:$AF$15292,TRUE,点検表４!$AR$6:$AR$15292,$E20,点検表４!$C$6:$C$15292,FV$6)</f>
        <v>0</v>
      </c>
      <c r="FW20" s="206">
        <f>SUMIFS(点検表４!$AH$6:$AH$15292,点検表４!$AF$6:$AF$15292,TRUE,点検表４!$AR$6:$AR$15292,$E20,点検表４!$C$6:$C$15292,FW$6)</f>
        <v>0</v>
      </c>
      <c r="FX20" s="206">
        <f>SUMIFS(点検表４!$AH$6:$AH$15292,点検表４!$AF$6:$AF$15292,TRUE,点検表４!$AR$6:$AR$15292,$E20,点検表４!$C$6:$C$15292,FX$6)</f>
        <v>0</v>
      </c>
      <c r="FY20" s="206">
        <f>SUMIFS(点検表４!$AH$6:$AH$15292,点検表４!$AF$6:$AF$15292,TRUE,点検表４!$AR$6:$AR$15292,$E20,点検表４!$C$6:$C$15292,FY$6)</f>
        <v>0</v>
      </c>
      <c r="FZ20" s="206">
        <f>SUMIFS(点検表４!$AH$6:$AH$15292,点検表４!$AF$6:$AF$15292,TRUE,点検表４!$AR$6:$AR$15292,$E20,点検表４!$C$6:$C$15292,FZ$6)</f>
        <v>0</v>
      </c>
      <c r="GA20" s="206">
        <f>SUMIFS(点検表４!$AH$6:$AH$15292,点検表４!$AF$6:$AF$15292,TRUE,点検表４!$AR$6:$AR$15292,$E20,点検表４!$C$6:$C$15292,GA$6)</f>
        <v>0</v>
      </c>
      <c r="GB20" s="206">
        <f>SUMIFS(点検表４!$AH$6:$AH$15292,点検表４!$AF$6:$AF$15292,TRUE,点検表４!$AR$6:$AR$15292,$E20,点検表４!$C$6:$C$15292,GB$6)</f>
        <v>0</v>
      </c>
      <c r="GC20" s="206">
        <f>SUMIFS(点検表４!$AH$6:$AH$15292,点検表４!$AF$6:$AF$15292,TRUE,点検表４!$AR$6:$AR$15292,$E20,点検表４!$C$6:$C$15292,GC$6)</f>
        <v>0</v>
      </c>
      <c r="GD20" s="206">
        <f>SUMIFS(点検表４!$AH$6:$AH$15292,点検表４!$AF$6:$AF$15292,TRUE,点検表４!$AR$6:$AR$15292,$E20,点検表４!$C$6:$C$15292,GD$6)</f>
        <v>0</v>
      </c>
      <c r="GE20" s="206">
        <f>SUMIFS(点検表４!$AH$6:$AH$15292,点検表４!$AF$6:$AF$15292,TRUE,点検表４!$AR$6:$AR$15292,$E20,点検表４!$C$6:$C$15292,GE$6)</f>
        <v>0</v>
      </c>
      <c r="GF20" s="206">
        <f>SUMIFS(点検表４!$AH$6:$AH$15292,点検表４!$AF$6:$AF$15292,TRUE,点検表４!$AR$6:$AR$15292,$E20,点検表４!$C$6:$C$15292,GF$6)</f>
        <v>0</v>
      </c>
      <c r="GG20" s="206">
        <f>SUMIFS(点検表４!$AH$6:$AH$15292,点検表４!$AF$6:$AF$15292,TRUE,点検表４!$AR$6:$AR$15292,$E20,点検表４!$C$6:$C$15292,GG$6)</f>
        <v>0</v>
      </c>
      <c r="GH20" s="206">
        <f>SUMIFS(点検表４!$AH$6:$AH$15292,点検表４!$AF$6:$AF$15292,TRUE,点検表４!$AR$6:$AR$15292,$E20,点検表４!$C$6:$C$15292,GH$6)</f>
        <v>0</v>
      </c>
      <c r="GI20" s="206">
        <f>SUMIFS(点検表４!$AH$6:$AH$15292,点検表４!$AF$6:$AF$15292,TRUE,点検表４!$AR$6:$AR$15292,$E20,点検表４!$C$6:$C$15292,GI$6)</f>
        <v>0</v>
      </c>
      <c r="GJ20" s="206">
        <f>SUMIFS(点検表４!$AH$6:$AH$15292,点検表４!$AF$6:$AF$15292,TRUE,点検表４!$AR$6:$AR$15292,$E20,点検表４!$C$6:$C$15292,GJ$6)</f>
        <v>0</v>
      </c>
      <c r="GK20" s="206">
        <f>SUMIFS(点検表４!$AH$6:$AH$15292,点検表４!$AF$6:$AF$15292,TRUE,点検表４!$AR$6:$AR$15292,$E20,点検表４!$C$6:$C$15292,GK$6)</f>
        <v>0</v>
      </c>
      <c r="GL20" s="206">
        <f>SUMIFS(点検表４!$AH$6:$AH$15292,点検表４!$AF$6:$AF$15292,TRUE,点検表４!$AR$6:$AR$15292,$E20,点検表４!$C$6:$C$15292,GL$6)</f>
        <v>0</v>
      </c>
      <c r="GM20" s="206">
        <f>SUMIFS(点検表４!$AH$6:$AH$15292,点検表４!$AF$6:$AF$15292,TRUE,点検表４!$AR$6:$AR$15292,$E20,点検表４!$C$6:$C$15292,GM$6)</f>
        <v>0</v>
      </c>
      <c r="GN20" s="206">
        <f>SUMIFS(点検表４!$AH$6:$AH$15292,点検表４!$AF$6:$AF$15292,TRUE,点検表４!$AR$6:$AR$15292,$E20,点検表４!$C$6:$C$15292,GN$6)</f>
        <v>0</v>
      </c>
      <c r="GO20" s="206">
        <f>SUMIFS(点検表４!$AH$6:$AH$15292,点検表４!$AF$6:$AF$15292,TRUE,点検表４!$AR$6:$AR$15292,$E20,点検表４!$C$6:$C$15292,GO$6)</f>
        <v>0</v>
      </c>
      <c r="GP20" s="206">
        <f>SUMIFS(点検表４!$AH$6:$AH$15292,点検表４!$AF$6:$AF$15292,TRUE,点検表４!$AR$6:$AR$15292,$E20,点検表４!$C$6:$C$15292,GP$6)</f>
        <v>0</v>
      </c>
      <c r="GQ20" s="206">
        <f>SUMIFS(点検表４!$AH$6:$AH$15292,点検表４!$AF$6:$AF$15292,TRUE,点検表４!$AR$6:$AR$15292,$E20,点検表４!$C$6:$C$15292,GQ$6)</f>
        <v>0</v>
      </c>
      <c r="GR20" s="206">
        <f>SUMIFS(点検表４!$AH$6:$AH$15292,点検表４!$AF$6:$AF$15292,TRUE,点検表４!$AR$6:$AR$15292,$E20,点検表４!$C$6:$C$15292,GR$6)</f>
        <v>0</v>
      </c>
      <c r="GS20" s="206">
        <f>SUMIFS(点検表４!$AH$6:$AH$15292,点検表４!$AF$6:$AF$15292,TRUE,点検表４!$AR$6:$AR$15292,$E20,点検表４!$C$6:$C$15292,GS$6)</f>
        <v>0</v>
      </c>
      <c r="GT20" s="206">
        <f>SUMIFS(点検表４!$AH$6:$AH$15292,点検表４!$AF$6:$AF$15292,TRUE,点検表４!$AR$6:$AR$15292,$E20,点検表４!$C$6:$C$15292,GT$6)</f>
        <v>0</v>
      </c>
      <c r="GU20" s="206">
        <f>SUMIFS(点検表４!$AH$6:$AH$15292,点検表４!$AF$6:$AF$15292,TRUE,点検表４!$AR$6:$AR$15292,$E20,点検表４!$C$6:$C$15292,GU$6)</f>
        <v>0</v>
      </c>
      <c r="GV20" s="206">
        <f>SUMIFS(点検表４!$AH$6:$AH$15292,点検表４!$AF$6:$AF$15292,TRUE,点検表４!$AR$6:$AR$15292,$E20,点検表４!$C$6:$C$15292,GV$6)</f>
        <v>0</v>
      </c>
      <c r="GW20" s="206">
        <f>SUMIFS(点検表４!$AH$6:$AH$15292,点検表４!$AF$6:$AF$15292,TRUE,点検表４!$AR$6:$AR$15292,$E20,点検表４!$C$6:$C$15292,GW$6)</f>
        <v>0</v>
      </c>
      <c r="GX20" s="206">
        <f>SUMIFS(点検表４!$AH$6:$AH$15292,点検表４!$AF$6:$AF$15292,TRUE,点検表４!$AR$6:$AR$15292,$E20,点検表４!$C$6:$C$15292,GX$6)</f>
        <v>0</v>
      </c>
      <c r="GY20" s="206">
        <f>SUMIFS(点検表４!$AH$6:$AH$15292,点検表４!$AF$6:$AF$15292,TRUE,点検表４!$AR$6:$AR$15292,$E20,点検表４!$C$6:$C$15292,GY$6)</f>
        <v>0</v>
      </c>
      <c r="GZ20" s="206">
        <f>SUMIFS(点検表４!$AH$6:$AH$15292,点検表４!$AF$6:$AF$15292,TRUE,点検表４!$AR$6:$AR$15292,$E20,点検表４!$C$6:$C$15292,GZ$6)</f>
        <v>0</v>
      </c>
      <c r="HA20" s="206">
        <f>SUMIFS(点検表４!$AH$6:$AH$15292,点検表４!$AF$6:$AF$15292,TRUE,点検表４!$AR$6:$AR$15292,$E20,点検表４!$C$6:$C$15292,HA$6)</f>
        <v>0</v>
      </c>
      <c r="HB20" s="206">
        <f>SUMIFS(点検表４!$AH$6:$AH$15292,点検表４!$AF$6:$AF$15292,TRUE,点検表４!$AR$6:$AR$15292,$E20,点検表４!$C$6:$C$15292,HB$6)</f>
        <v>0</v>
      </c>
      <c r="HC20" s="206">
        <f>SUMIFS(点検表４!$AH$6:$AH$15292,点検表４!$AF$6:$AF$15292,TRUE,点検表４!$AR$6:$AR$15292,$E20,点検表４!$C$6:$C$15292,HC$6)</f>
        <v>0</v>
      </c>
      <c r="HD20" s="206">
        <f>SUMIFS(点検表４!$AH$6:$AH$15292,点検表４!$AF$6:$AF$15292,TRUE,点検表４!$AR$6:$AR$15292,$E20,点検表４!$C$6:$C$15292,HD$6)</f>
        <v>0</v>
      </c>
      <c r="HE20" s="206">
        <f>SUMIFS(点検表４!$AH$6:$AH$15292,点検表４!$AF$6:$AF$15292,TRUE,点検表４!$AR$6:$AR$15292,$E20,点検表４!$C$6:$C$15292,HE$6)</f>
        <v>0</v>
      </c>
      <c r="HF20" s="206">
        <f>SUMIFS(点検表４!$AH$6:$AH$15292,点検表４!$AF$6:$AF$15292,TRUE,点検表４!$AR$6:$AR$15292,$E20,点検表４!$C$6:$C$15292,HF$6)</f>
        <v>0</v>
      </c>
      <c r="HG20" s="206">
        <f>SUMIFS(点検表４!$AH$6:$AH$15292,点検表４!$AF$6:$AF$15292,TRUE,点検表４!$AR$6:$AR$15292,$E20,点検表４!$C$6:$C$15292,HG$6)</f>
        <v>0</v>
      </c>
      <c r="HH20" s="206">
        <f>SUMIFS(点検表４!$AH$6:$AH$15292,点検表４!$AF$6:$AF$15292,TRUE,点検表４!$AR$6:$AR$15292,$E20,点検表４!$C$6:$C$15292,HH$6)</f>
        <v>0</v>
      </c>
      <c r="HI20" s="206">
        <f>SUMIFS(点検表４!$AH$6:$AH$15292,点検表４!$AF$6:$AF$15292,TRUE,点検表４!$AR$6:$AR$15292,$E20,点検表４!$C$6:$C$15292,HI$6)</f>
        <v>0</v>
      </c>
      <c r="HJ20" s="206">
        <f>SUMIFS(点検表４!$AH$6:$AH$15292,点検表４!$AF$6:$AF$15292,TRUE,点検表４!$AR$6:$AR$15292,$E20,点検表４!$C$6:$C$15292,HJ$6)</f>
        <v>0</v>
      </c>
      <c r="HK20" s="206">
        <f>SUMIFS(点検表４!$AH$6:$AH$15292,点検表４!$AF$6:$AF$15292,TRUE,点検表４!$AR$6:$AR$15292,$E20,点検表４!$C$6:$C$15292,HK$6)</f>
        <v>0</v>
      </c>
      <c r="HL20" s="206">
        <f>SUMIFS(点検表４!$AH$6:$AH$15292,点検表４!$AF$6:$AF$15292,TRUE,点検表４!$AR$6:$AR$15292,$E20,点検表４!$C$6:$C$15292,HL$6)</f>
        <v>0</v>
      </c>
      <c r="HM20" s="206">
        <f>SUMIFS(点検表４!$AH$6:$AH$15292,点検表４!$AF$6:$AF$15292,TRUE,点検表４!$AR$6:$AR$15292,$E20,点検表４!$C$6:$C$15292,HM$6)</f>
        <v>0</v>
      </c>
      <c r="HN20" s="206">
        <f>SUMIFS(点検表４!$AH$6:$AH$15292,点検表４!$AF$6:$AF$15292,TRUE,点検表４!$AR$6:$AR$15292,$E20,点検表４!$C$6:$C$15292,HN$6)</f>
        <v>0</v>
      </c>
      <c r="HO20" s="206">
        <f>SUMIFS(点検表４!$AH$6:$AH$15292,点検表４!$AF$6:$AF$15292,TRUE,点検表４!$AR$6:$AR$15292,$E20,点検表４!$C$6:$C$15292,HO$6)</f>
        <v>0</v>
      </c>
      <c r="HP20" s="206">
        <f>SUMIFS(点検表４!$AH$6:$AH$15292,点検表４!$AF$6:$AF$15292,TRUE,点検表４!$AR$6:$AR$15292,$E20,点検表４!$C$6:$C$15292,HP$6)</f>
        <v>0</v>
      </c>
      <c r="HQ20" s="206">
        <f>SUMIFS(点検表４!$AH$6:$AH$15292,点検表４!$AF$6:$AF$15292,TRUE,点検表４!$AR$6:$AR$15292,$E20,点検表４!$C$6:$C$15292,HQ$6)</f>
        <v>0</v>
      </c>
      <c r="HR20" s="206">
        <f>SUMIFS(点検表４!$AH$6:$AH$15292,点検表４!$AF$6:$AF$15292,TRUE,点検表４!$AR$6:$AR$15292,$E20,点検表４!$C$6:$C$15292,HR$6)</f>
        <v>0</v>
      </c>
      <c r="HS20" s="206">
        <f>SUMIFS(点検表４!$AH$6:$AH$15292,点検表４!$AF$6:$AF$15292,TRUE,点検表４!$AR$6:$AR$15292,$E20,点検表４!$C$6:$C$15292,HS$6)</f>
        <v>0</v>
      </c>
      <c r="HT20" s="206">
        <f>SUMIFS(点検表４!$AH$6:$AH$15292,点検表４!$AF$6:$AF$15292,TRUE,点検表４!$AR$6:$AR$15292,$E20,点検表４!$C$6:$C$15292,HT$6)</f>
        <v>0</v>
      </c>
      <c r="HU20" s="206">
        <f>SUMIFS(点検表４!$AH$6:$AH$15292,点検表４!$AF$6:$AF$15292,TRUE,点検表４!$AR$6:$AR$15292,$E20,点検表４!$C$6:$C$15292,HU$6)</f>
        <v>0</v>
      </c>
      <c r="HV20" s="206">
        <f>SUMIFS(点検表４!$AH$6:$AH$15292,点検表４!$AF$6:$AF$15292,TRUE,点検表４!$AR$6:$AR$15292,$E20,点検表４!$C$6:$C$15292,HV$6)</f>
        <v>0</v>
      </c>
      <c r="HW20" s="206">
        <f>SUMIFS(点検表４!$AH$6:$AH$15292,点検表４!$AF$6:$AF$15292,TRUE,点検表４!$AR$6:$AR$15292,$E20,点検表４!$C$6:$C$15292,HW$6)</f>
        <v>0</v>
      </c>
      <c r="HX20" s="206">
        <f>SUMIFS(点検表４!$AH$6:$AH$15292,点検表４!$AF$6:$AF$15292,TRUE,点検表４!$AR$6:$AR$15292,$E20,点検表４!$C$6:$C$15292,HX$6)</f>
        <v>0</v>
      </c>
      <c r="HY20" s="206">
        <f>SUMIFS(点検表４!$AH$6:$AH$15292,点検表４!$AF$6:$AF$15292,TRUE,点検表４!$AR$6:$AR$15292,$E20,点検表４!$C$6:$C$15292,HY$6)</f>
        <v>0</v>
      </c>
      <c r="HZ20" s="206">
        <f>SUMIFS(点検表４!$AH$6:$AH$15292,点検表４!$AF$6:$AF$15292,TRUE,点検表４!$AR$6:$AR$15292,$E20,点検表４!$C$6:$C$15292,HZ$6)</f>
        <v>0</v>
      </c>
      <c r="IA20" s="206">
        <f>SUMIFS(点検表４!$AH$6:$AH$15292,点検表４!$AF$6:$AF$15292,TRUE,点検表４!$AR$6:$AR$15292,$E20,点検表４!$C$6:$C$15292,IA$6)</f>
        <v>0</v>
      </c>
      <c r="IB20" s="206">
        <f>SUMIFS(点検表４!$AH$6:$AH$15292,点検表４!$AF$6:$AF$15292,TRUE,点検表４!$AR$6:$AR$15292,$E20,点検表４!$C$6:$C$15292,IB$6)</f>
        <v>0</v>
      </c>
      <c r="IC20" s="206">
        <f>SUMIFS(点検表４!$AH$6:$AH$15292,点検表４!$AF$6:$AF$15292,TRUE,点検表４!$AR$6:$AR$15292,$E20,点検表４!$C$6:$C$15292,IC$6)</f>
        <v>0</v>
      </c>
      <c r="ID20" s="206">
        <f>SUMIFS(点検表４!$AH$6:$AH$15292,点検表４!$AF$6:$AF$15292,TRUE,点検表４!$AR$6:$AR$15292,$E20,点検表４!$C$6:$C$15292,ID$6)</f>
        <v>0</v>
      </c>
      <c r="IE20" s="206">
        <f>SUMIFS(点検表４!$AH$6:$AH$15292,点検表４!$AF$6:$AF$15292,TRUE,点検表４!$AR$6:$AR$15292,$E20,点検表４!$C$6:$C$15292,IE$6)</f>
        <v>0</v>
      </c>
      <c r="IF20" s="206">
        <f>SUMIFS(点検表４!$AH$6:$AH$15292,点検表４!$AF$6:$AF$15292,TRUE,点検表４!$AR$6:$AR$15292,$E20,点検表４!$C$6:$C$15292,IF$6)</f>
        <v>0</v>
      </c>
      <c r="IG20" s="206">
        <f>SUMIFS(点検表４!$AH$6:$AH$15292,点検表４!$AF$6:$AF$15292,TRUE,点検表４!$AR$6:$AR$15292,$E20,点検表４!$C$6:$C$15292,IG$6)</f>
        <v>0</v>
      </c>
      <c r="IH20" s="206">
        <f>SUMIFS(点検表４!$AH$6:$AH$15292,点検表４!$AF$6:$AF$15292,TRUE,点検表４!$AR$6:$AR$15292,$E20,点検表４!$C$6:$C$15292,IH$6)</f>
        <v>0</v>
      </c>
      <c r="II20" s="206">
        <f>SUMIFS(点検表４!$AH$6:$AH$15292,点検表４!$AF$6:$AF$15292,TRUE,点検表４!$AR$6:$AR$15292,$E20,点検表４!$C$6:$C$15292,II$6)</f>
        <v>0</v>
      </c>
      <c r="IJ20" s="206">
        <f>SUMIFS(点検表４!$AH$6:$AH$15292,点検表４!$AF$6:$AF$15292,TRUE,点検表４!$AR$6:$AR$15292,$E20,点検表４!$C$6:$C$15292,IJ$6)</f>
        <v>0</v>
      </c>
      <c r="IK20" s="206">
        <f>SUMIFS(点検表４!$AH$6:$AH$15292,点検表４!$AF$6:$AF$15292,TRUE,点検表４!$AR$6:$AR$15292,$E20,点検表４!$C$6:$C$15292,IK$6)</f>
        <v>0</v>
      </c>
      <c r="IL20" s="206">
        <f>SUMIFS(点検表４!$AH$6:$AH$15292,点検表４!$AF$6:$AF$15292,TRUE,点検表４!$AR$6:$AR$15292,$E20,点検表４!$C$6:$C$15292,IL$6)</f>
        <v>0</v>
      </c>
      <c r="IM20" s="207">
        <f>SUMIFS(点検表４!$AH$6:$AH$15292,点検表４!$AF$6:$AF$15292,TRUE,点検表４!$AR$6:$AR$15292,$E20,点検表４!$C$6:$C$15292,IM$6)</f>
        <v>0</v>
      </c>
      <c r="IN20" s="177"/>
      <c r="IO20" s="177"/>
    </row>
    <row r="21" spans="1:249" ht="18.75" customHeight="1">
      <c r="A21" s="749"/>
      <c r="B21" s="757"/>
      <c r="C21" s="752"/>
      <c r="D21" s="147" t="s">
        <v>1296</v>
      </c>
      <c r="E21" s="148">
        <v>15</v>
      </c>
      <c r="F21" s="196">
        <f>SUMIFS(点検表４!$AH$6:$AH$15292,点検表４!$AF$6:$AF$15292,TRUE,点検表４!$AR$6:$AR$15292,$E21)</f>
        <v>0</v>
      </c>
      <c r="G21" s="197">
        <f t="shared" si="0"/>
        <v>0</v>
      </c>
      <c r="H21" s="208">
        <f>SUMIFS(点検表４!$AH$6:$AH$15292,点検表４!$AF$6:$AF$15292,TRUE,点検表４!$AR$6:$AR$15292,$E21,点検表４!$C$6:$C$15292,H$6)</f>
        <v>0</v>
      </c>
      <c r="I21" s="208">
        <f>SUMIFS(点検表４!$AH$6:$AH$15292,点検表４!$AF$6:$AF$15292,TRUE,点検表４!$AR$6:$AR$15292,$E21,点検表４!$C$6:$C$15292,I$6)</f>
        <v>0</v>
      </c>
      <c r="J21" s="208">
        <f>SUMIFS(点検表４!$AH$6:$AH$15292,点検表４!$AF$6:$AF$15292,TRUE,点検表４!$AR$6:$AR$15292,$E21,点検表４!$C$6:$C$15292,J$6)</f>
        <v>0</v>
      </c>
      <c r="K21" s="208">
        <f>SUMIFS(点検表４!$AH$6:$AH$15292,点検表４!$AF$6:$AF$15292,TRUE,点検表４!$AR$6:$AR$15292,$E21,点検表４!$C$6:$C$15292,K$6)</f>
        <v>0</v>
      </c>
      <c r="L21" s="208">
        <f>SUMIFS(点検表４!$AH$6:$AH$15292,点検表４!$AF$6:$AF$15292,TRUE,点検表４!$AR$6:$AR$15292,$E21,点検表４!$C$6:$C$15292,L$6)</f>
        <v>0</v>
      </c>
      <c r="M21" s="208">
        <f>SUMIFS(点検表４!$AH$6:$AH$15292,点検表４!$AF$6:$AF$15292,TRUE,点検表４!$AR$6:$AR$15292,$E21,点検表４!$C$6:$C$15292,M$6)</f>
        <v>0</v>
      </c>
      <c r="N21" s="208">
        <f>SUMIFS(点検表４!$AH$6:$AH$15292,点検表４!$AF$6:$AF$15292,TRUE,点検表４!$AR$6:$AR$15292,$E21,点検表４!$C$6:$C$15292,N$6)</f>
        <v>0</v>
      </c>
      <c r="O21" s="208">
        <f>SUMIFS(点検表４!$AH$6:$AH$15292,点検表４!$AF$6:$AF$15292,TRUE,点検表４!$AR$6:$AR$15292,$E21,点検表４!$C$6:$C$15292,O$6)</f>
        <v>0</v>
      </c>
      <c r="P21" s="208">
        <f>SUMIFS(点検表４!$AH$6:$AH$15292,点検表４!$AF$6:$AF$15292,TRUE,点検表４!$AR$6:$AR$15292,$E21,点検表４!$C$6:$C$15292,P$6)</f>
        <v>0</v>
      </c>
      <c r="Q21" s="208">
        <f>SUMIFS(点検表４!$AH$6:$AH$15292,点検表４!$AF$6:$AF$15292,TRUE,点検表４!$AR$6:$AR$15292,$E21,点検表４!$C$6:$C$15292,Q$6)</f>
        <v>0</v>
      </c>
      <c r="R21" s="208">
        <f>SUMIFS(点検表４!$AH$6:$AH$15292,点検表４!$AF$6:$AF$15292,TRUE,点検表４!$AR$6:$AR$15292,$E21,点検表４!$C$6:$C$15292,R$6)</f>
        <v>0</v>
      </c>
      <c r="S21" s="208">
        <f>SUMIFS(点検表４!$AH$6:$AH$15292,点検表４!$AF$6:$AF$15292,TRUE,点検表４!$AR$6:$AR$15292,$E21,点検表４!$C$6:$C$15292,S$6)</f>
        <v>0</v>
      </c>
      <c r="T21" s="208">
        <f>SUMIFS(点検表４!$AH$6:$AH$15292,点検表４!$AF$6:$AF$15292,TRUE,点検表４!$AR$6:$AR$15292,$E21,点検表４!$C$6:$C$15292,T$6)</f>
        <v>0</v>
      </c>
      <c r="U21" s="208">
        <f>SUMIFS(点検表４!$AH$6:$AH$15292,点検表４!$AF$6:$AF$15292,TRUE,点検表４!$AR$6:$AR$15292,$E21,点検表４!$C$6:$C$15292,U$6)</f>
        <v>0</v>
      </c>
      <c r="V21" s="208">
        <f>SUMIFS(点検表４!$AH$6:$AH$15292,点検表４!$AF$6:$AF$15292,TRUE,点検表４!$AR$6:$AR$15292,$E21,点検表４!$C$6:$C$15292,V$6)</f>
        <v>0</v>
      </c>
      <c r="W21" s="208">
        <f>SUMIFS(点検表４!$AH$6:$AH$15292,点検表４!$AF$6:$AF$15292,TRUE,点検表４!$AR$6:$AR$15292,$E21,点検表４!$C$6:$C$15292,W$6)</f>
        <v>0</v>
      </c>
      <c r="X21" s="208">
        <f>SUMIFS(点検表４!$AH$6:$AH$15292,点検表４!$AF$6:$AF$15292,TRUE,点検表４!$AR$6:$AR$15292,$E21,点検表４!$C$6:$C$15292,X$6)</f>
        <v>0</v>
      </c>
      <c r="Y21" s="208">
        <f>SUMIFS(点検表４!$AH$6:$AH$15292,点検表４!$AF$6:$AF$15292,TRUE,点検表４!$AR$6:$AR$15292,$E21,点検表４!$C$6:$C$15292,Y$6)</f>
        <v>0</v>
      </c>
      <c r="Z21" s="208">
        <f>SUMIFS(点検表４!$AH$6:$AH$15292,点検表４!$AF$6:$AF$15292,TRUE,点検表４!$AR$6:$AR$15292,$E21,点検表４!$C$6:$C$15292,Z$6)</f>
        <v>0</v>
      </c>
      <c r="AA21" s="208">
        <f>SUMIFS(点検表４!$AH$6:$AH$15292,点検表４!$AF$6:$AF$15292,TRUE,点検表４!$AR$6:$AR$15292,$E21,点検表４!$C$6:$C$15292,AA$6)</f>
        <v>0</v>
      </c>
      <c r="AB21" s="208">
        <f>SUMIFS(点検表４!$AH$6:$AH$15292,点検表４!$AF$6:$AF$15292,TRUE,点検表４!$AR$6:$AR$15292,$E21,点検表４!$C$6:$C$15292,AB$6)</f>
        <v>0</v>
      </c>
      <c r="AC21" s="208">
        <f>SUMIFS(点検表４!$AH$6:$AH$15292,点検表４!$AF$6:$AF$15292,TRUE,点検表４!$AR$6:$AR$15292,$E21,点検表４!$C$6:$C$15292,AC$6)</f>
        <v>0</v>
      </c>
      <c r="AD21" s="208">
        <f>SUMIFS(点検表４!$AH$6:$AH$15292,点検表４!$AF$6:$AF$15292,TRUE,点検表４!$AR$6:$AR$15292,$E21,点検表４!$C$6:$C$15292,AD$6)</f>
        <v>0</v>
      </c>
      <c r="AE21" s="208">
        <f>SUMIFS(点検表４!$AH$6:$AH$15292,点検表４!$AF$6:$AF$15292,TRUE,点検表４!$AR$6:$AR$15292,$E21,点検表４!$C$6:$C$15292,AE$6)</f>
        <v>0</v>
      </c>
      <c r="AF21" s="208">
        <f>SUMIFS(点検表４!$AH$6:$AH$15292,点検表４!$AF$6:$AF$15292,TRUE,点検表４!$AR$6:$AR$15292,$E21,点検表４!$C$6:$C$15292,AF$6)</f>
        <v>0</v>
      </c>
      <c r="AG21" s="208">
        <f>SUMIFS(点検表４!$AH$6:$AH$15292,点検表４!$AF$6:$AF$15292,TRUE,点検表４!$AR$6:$AR$15292,$E21,点検表４!$C$6:$C$15292,AG$6)</f>
        <v>0</v>
      </c>
      <c r="AH21" s="208">
        <f>SUMIFS(点検表４!$AH$6:$AH$15292,点検表４!$AF$6:$AF$15292,TRUE,点検表４!$AR$6:$AR$15292,$E21,点検表４!$C$6:$C$15292,AH$6)</f>
        <v>0</v>
      </c>
      <c r="AI21" s="208">
        <f>SUMIFS(点検表４!$AH$6:$AH$15292,点検表４!$AF$6:$AF$15292,TRUE,点検表４!$AR$6:$AR$15292,$E21,点検表４!$C$6:$C$15292,AI$6)</f>
        <v>0</v>
      </c>
      <c r="AJ21" s="208">
        <f>SUMIFS(点検表４!$AH$6:$AH$15292,点検表４!$AF$6:$AF$15292,TRUE,点検表４!$AR$6:$AR$15292,$E21,点検表４!$C$6:$C$15292,AJ$6)</f>
        <v>0</v>
      </c>
      <c r="AK21" s="208">
        <f>SUMIFS(点検表４!$AH$6:$AH$15292,点検表４!$AF$6:$AF$15292,TRUE,点検表４!$AR$6:$AR$15292,$E21,点検表４!$C$6:$C$15292,AK$6)</f>
        <v>0</v>
      </c>
      <c r="AL21" s="208">
        <f>SUMIFS(点検表４!$AH$6:$AH$15292,点検表４!$AF$6:$AF$15292,TRUE,点検表４!$AR$6:$AR$15292,$E21,点検表４!$C$6:$C$15292,AL$6)</f>
        <v>0</v>
      </c>
      <c r="AM21" s="208">
        <f>SUMIFS(点検表４!$AH$6:$AH$15292,点検表４!$AF$6:$AF$15292,TRUE,点検表４!$AR$6:$AR$15292,$E21,点検表４!$C$6:$C$15292,AM$6)</f>
        <v>0</v>
      </c>
      <c r="AN21" s="208">
        <f>SUMIFS(点検表４!$AH$6:$AH$15292,点検表４!$AF$6:$AF$15292,TRUE,点検表４!$AR$6:$AR$15292,$E21,点検表４!$C$6:$C$15292,AN$6)</f>
        <v>0</v>
      </c>
      <c r="AO21" s="208">
        <f>SUMIFS(点検表４!$AH$6:$AH$15292,点検表４!$AF$6:$AF$15292,TRUE,点検表４!$AR$6:$AR$15292,$E21,点検表４!$C$6:$C$15292,AO$6)</f>
        <v>0</v>
      </c>
      <c r="AP21" s="208">
        <f>SUMIFS(点検表４!$AH$6:$AH$15292,点検表４!$AF$6:$AF$15292,TRUE,点検表４!$AR$6:$AR$15292,$E21,点検表４!$C$6:$C$15292,AP$6)</f>
        <v>0</v>
      </c>
      <c r="AQ21" s="208">
        <f>SUMIFS(点検表４!$AH$6:$AH$15292,点検表４!$AF$6:$AF$15292,TRUE,点検表４!$AR$6:$AR$15292,$E21,点検表４!$C$6:$C$15292,AQ$6)</f>
        <v>0</v>
      </c>
      <c r="AR21" s="208">
        <f>SUMIFS(点検表４!$AH$6:$AH$15292,点検表４!$AF$6:$AF$15292,TRUE,点検表４!$AR$6:$AR$15292,$E21,点検表４!$C$6:$C$15292,AR$6)</f>
        <v>0</v>
      </c>
      <c r="AS21" s="208">
        <f>SUMIFS(点検表４!$AH$6:$AH$15292,点検表４!$AF$6:$AF$15292,TRUE,点検表４!$AR$6:$AR$15292,$E21,点検表４!$C$6:$C$15292,AS$6)</f>
        <v>0</v>
      </c>
      <c r="AT21" s="208">
        <f>SUMIFS(点検表４!$AH$6:$AH$15292,点検表４!$AF$6:$AF$15292,TRUE,点検表４!$AR$6:$AR$15292,$E21,点検表４!$C$6:$C$15292,AT$6)</f>
        <v>0</v>
      </c>
      <c r="AU21" s="208">
        <f>SUMIFS(点検表４!$AH$6:$AH$15292,点検表４!$AF$6:$AF$15292,TRUE,点検表４!$AR$6:$AR$15292,$E21,点検表４!$C$6:$C$15292,AU$6)</f>
        <v>0</v>
      </c>
      <c r="AV21" s="208">
        <f>SUMIFS(点検表４!$AH$6:$AH$15292,点検表４!$AF$6:$AF$15292,TRUE,点検表４!$AR$6:$AR$15292,$E21,点検表４!$C$6:$C$15292,AV$6)</f>
        <v>0</v>
      </c>
      <c r="AW21" s="208">
        <f>SUMIFS(点検表４!$AH$6:$AH$15292,点検表４!$AF$6:$AF$15292,TRUE,点検表４!$AR$6:$AR$15292,$E21,点検表４!$C$6:$C$15292,AW$6)</f>
        <v>0</v>
      </c>
      <c r="AX21" s="208">
        <f>SUMIFS(点検表４!$AH$6:$AH$15292,点検表４!$AF$6:$AF$15292,TRUE,点検表４!$AR$6:$AR$15292,$E21,点検表４!$C$6:$C$15292,AX$6)</f>
        <v>0</v>
      </c>
      <c r="AY21" s="208">
        <f>SUMIFS(点検表４!$AH$6:$AH$15292,点検表４!$AF$6:$AF$15292,TRUE,点検表４!$AR$6:$AR$15292,$E21,点検表４!$C$6:$C$15292,AY$6)</f>
        <v>0</v>
      </c>
      <c r="AZ21" s="208">
        <f>SUMIFS(点検表４!$AH$6:$AH$15292,点検表４!$AF$6:$AF$15292,TRUE,点検表４!$AR$6:$AR$15292,$E21,点検表４!$C$6:$C$15292,AZ$6)</f>
        <v>0</v>
      </c>
      <c r="BA21" s="208">
        <f>SUMIFS(点検表４!$AH$6:$AH$15292,点検表４!$AF$6:$AF$15292,TRUE,点検表４!$AR$6:$AR$15292,$E21,点検表４!$C$6:$C$15292,BA$6)</f>
        <v>0</v>
      </c>
      <c r="BB21" s="208">
        <f>SUMIFS(点検表４!$AH$6:$AH$15292,点検表４!$AF$6:$AF$15292,TRUE,点検表４!$AR$6:$AR$15292,$E21,点検表４!$C$6:$C$15292,BB$6)</f>
        <v>0</v>
      </c>
      <c r="BC21" s="208">
        <f>SUMIFS(点検表４!$AH$6:$AH$15292,点検表４!$AF$6:$AF$15292,TRUE,点検表４!$AR$6:$AR$15292,$E21,点検表４!$C$6:$C$15292,BC$6)</f>
        <v>0</v>
      </c>
      <c r="BD21" s="208">
        <f>SUMIFS(点検表４!$AH$6:$AH$15292,点検表４!$AF$6:$AF$15292,TRUE,点検表４!$AR$6:$AR$15292,$E21,点検表４!$C$6:$C$15292,BD$6)</f>
        <v>0</v>
      </c>
      <c r="BE21" s="208">
        <f>SUMIFS(点検表４!$AH$6:$AH$15292,点検表４!$AF$6:$AF$15292,TRUE,点検表４!$AR$6:$AR$15292,$E21,点検表４!$C$6:$C$15292,BE$6)</f>
        <v>0</v>
      </c>
      <c r="BF21" s="208">
        <f>SUMIFS(点検表４!$AH$6:$AH$15292,点検表４!$AF$6:$AF$15292,TRUE,点検表４!$AR$6:$AR$15292,$E21,点検表４!$C$6:$C$15292,BF$6)</f>
        <v>0</v>
      </c>
      <c r="BG21" s="208">
        <f>SUMIFS(点検表４!$AH$6:$AH$15292,点検表４!$AF$6:$AF$15292,TRUE,点検表４!$AR$6:$AR$15292,$E21,点検表４!$C$6:$C$15292,BG$6)</f>
        <v>0</v>
      </c>
      <c r="BH21" s="208">
        <f>SUMIFS(点検表４!$AH$6:$AH$15292,点検表４!$AF$6:$AF$15292,TRUE,点検表４!$AR$6:$AR$15292,$E21,点検表４!$C$6:$C$15292,BH$6)</f>
        <v>0</v>
      </c>
      <c r="BI21" s="208">
        <f>SUMIFS(点検表４!$AH$6:$AH$15292,点検表４!$AF$6:$AF$15292,TRUE,点検表４!$AR$6:$AR$15292,$E21,点検表４!$C$6:$C$15292,BI$6)</f>
        <v>0</v>
      </c>
      <c r="BJ21" s="208">
        <f>SUMIFS(点検表４!$AH$6:$AH$15292,点検表４!$AF$6:$AF$15292,TRUE,点検表４!$AR$6:$AR$15292,$E21,点検表４!$C$6:$C$15292,BJ$6)</f>
        <v>0</v>
      </c>
      <c r="BK21" s="208">
        <f>SUMIFS(点検表４!$AH$6:$AH$15292,点検表４!$AF$6:$AF$15292,TRUE,点検表４!$AR$6:$AR$15292,$E21,点検表４!$C$6:$C$15292,BK$6)</f>
        <v>0</v>
      </c>
      <c r="BL21" s="208">
        <f>SUMIFS(点検表４!$AH$6:$AH$15292,点検表４!$AF$6:$AF$15292,TRUE,点検表４!$AR$6:$AR$15292,$E21,点検表４!$C$6:$C$15292,BL$6)</f>
        <v>0</v>
      </c>
      <c r="BM21" s="208">
        <f>SUMIFS(点検表４!$AH$6:$AH$15292,点検表４!$AF$6:$AF$15292,TRUE,点検表４!$AR$6:$AR$15292,$E21,点検表４!$C$6:$C$15292,BM$6)</f>
        <v>0</v>
      </c>
      <c r="BN21" s="208">
        <f>SUMIFS(点検表４!$AH$6:$AH$15292,点検表４!$AF$6:$AF$15292,TRUE,点検表４!$AR$6:$AR$15292,$E21,点検表４!$C$6:$C$15292,BN$6)</f>
        <v>0</v>
      </c>
      <c r="BO21" s="208">
        <f>SUMIFS(点検表４!$AH$6:$AH$15292,点検表４!$AF$6:$AF$15292,TRUE,点検表４!$AR$6:$AR$15292,$E21,点検表４!$C$6:$C$15292,BO$6)</f>
        <v>0</v>
      </c>
      <c r="BP21" s="208">
        <f>SUMIFS(点検表４!$AH$6:$AH$15292,点検表４!$AF$6:$AF$15292,TRUE,点検表４!$AR$6:$AR$15292,$E21,点検表４!$C$6:$C$15292,BP$6)</f>
        <v>0</v>
      </c>
      <c r="BQ21" s="208">
        <f>SUMIFS(点検表４!$AH$6:$AH$15292,点検表４!$AF$6:$AF$15292,TRUE,点検表４!$AR$6:$AR$15292,$E21,点検表４!$C$6:$C$15292,BQ$6)</f>
        <v>0</v>
      </c>
      <c r="BR21" s="208">
        <f>SUMIFS(点検表４!$AH$6:$AH$15292,点検表４!$AF$6:$AF$15292,TRUE,点検表４!$AR$6:$AR$15292,$E21,点検表４!$C$6:$C$15292,BR$6)</f>
        <v>0</v>
      </c>
      <c r="BS21" s="208">
        <f>SUMIFS(点検表４!$AH$6:$AH$15292,点検表４!$AF$6:$AF$15292,TRUE,点検表４!$AR$6:$AR$15292,$E21,点検表４!$C$6:$C$15292,BS$6)</f>
        <v>0</v>
      </c>
      <c r="BT21" s="208">
        <f>SUMIFS(点検表４!$AH$6:$AH$15292,点検表４!$AF$6:$AF$15292,TRUE,点検表４!$AR$6:$AR$15292,$E21,点検表４!$C$6:$C$15292,BT$6)</f>
        <v>0</v>
      </c>
      <c r="BU21" s="208">
        <f>SUMIFS(点検表４!$AH$6:$AH$15292,点検表４!$AF$6:$AF$15292,TRUE,点検表４!$AR$6:$AR$15292,$E21,点検表４!$C$6:$C$15292,BU$6)</f>
        <v>0</v>
      </c>
      <c r="BV21" s="208">
        <f>SUMIFS(点検表４!$AH$6:$AH$15292,点検表４!$AF$6:$AF$15292,TRUE,点検表４!$AR$6:$AR$15292,$E21,点検表４!$C$6:$C$15292,BV$6)</f>
        <v>0</v>
      </c>
      <c r="BW21" s="208">
        <f>SUMIFS(点検表４!$AH$6:$AH$15292,点検表４!$AF$6:$AF$15292,TRUE,点検表４!$AR$6:$AR$15292,$E21,点検表４!$C$6:$C$15292,BW$6)</f>
        <v>0</v>
      </c>
      <c r="BX21" s="208">
        <f>SUMIFS(点検表４!$AH$6:$AH$15292,点検表４!$AF$6:$AF$15292,TRUE,点検表４!$AR$6:$AR$15292,$E21,点検表４!$C$6:$C$15292,BX$6)</f>
        <v>0</v>
      </c>
      <c r="BY21" s="208">
        <f>SUMIFS(点検表４!$AH$6:$AH$15292,点検表４!$AF$6:$AF$15292,TRUE,点検表４!$AR$6:$AR$15292,$E21,点検表４!$C$6:$C$15292,BY$6)</f>
        <v>0</v>
      </c>
      <c r="BZ21" s="208">
        <f>SUMIFS(点検表４!$AH$6:$AH$15292,点検表４!$AF$6:$AF$15292,TRUE,点検表４!$AR$6:$AR$15292,$E21,点検表４!$C$6:$C$15292,BZ$6)</f>
        <v>0</v>
      </c>
      <c r="CA21" s="208">
        <f>SUMIFS(点検表４!$AH$6:$AH$15292,点検表４!$AF$6:$AF$15292,TRUE,点検表４!$AR$6:$AR$15292,$E21,点検表４!$C$6:$C$15292,CA$6)</f>
        <v>0</v>
      </c>
      <c r="CB21" s="208">
        <f>SUMIFS(点検表４!$AH$6:$AH$15292,点検表４!$AF$6:$AF$15292,TRUE,点検表４!$AR$6:$AR$15292,$E21,点検表４!$C$6:$C$15292,CB$6)</f>
        <v>0</v>
      </c>
      <c r="CC21" s="208">
        <f>SUMIFS(点検表４!$AH$6:$AH$15292,点検表４!$AF$6:$AF$15292,TRUE,点検表４!$AR$6:$AR$15292,$E21,点検表４!$C$6:$C$15292,CC$6)</f>
        <v>0</v>
      </c>
      <c r="CD21" s="208">
        <f>SUMIFS(点検表４!$AH$6:$AH$15292,点検表４!$AF$6:$AF$15292,TRUE,点検表４!$AR$6:$AR$15292,$E21,点検表４!$C$6:$C$15292,CD$6)</f>
        <v>0</v>
      </c>
      <c r="CE21" s="208">
        <f>SUMIFS(点検表４!$AH$6:$AH$15292,点検表４!$AF$6:$AF$15292,TRUE,点検表４!$AR$6:$AR$15292,$E21,点検表４!$C$6:$C$15292,CE$6)</f>
        <v>0</v>
      </c>
      <c r="CF21" s="208">
        <f>SUMIFS(点検表４!$AH$6:$AH$15292,点検表４!$AF$6:$AF$15292,TRUE,点検表４!$AR$6:$AR$15292,$E21,点検表４!$C$6:$C$15292,CF$6)</f>
        <v>0</v>
      </c>
      <c r="CG21" s="208">
        <f>SUMIFS(点検表４!$AH$6:$AH$15292,点検表４!$AF$6:$AF$15292,TRUE,点検表４!$AR$6:$AR$15292,$E21,点検表４!$C$6:$C$15292,CG$6)</f>
        <v>0</v>
      </c>
      <c r="CH21" s="208">
        <f>SUMIFS(点検表４!$AH$6:$AH$15292,点検表４!$AF$6:$AF$15292,TRUE,点検表４!$AR$6:$AR$15292,$E21,点検表４!$C$6:$C$15292,CH$6)</f>
        <v>0</v>
      </c>
      <c r="CI21" s="208">
        <f>SUMIFS(点検表４!$AH$6:$AH$15292,点検表４!$AF$6:$AF$15292,TRUE,点検表４!$AR$6:$AR$15292,$E21,点検表４!$C$6:$C$15292,CI$6)</f>
        <v>0</v>
      </c>
      <c r="CJ21" s="208">
        <f>SUMIFS(点検表４!$AH$6:$AH$15292,点検表４!$AF$6:$AF$15292,TRUE,点検表４!$AR$6:$AR$15292,$E21,点検表４!$C$6:$C$15292,CJ$6)</f>
        <v>0</v>
      </c>
      <c r="CK21" s="208">
        <f>SUMIFS(点検表４!$AH$6:$AH$15292,点検表４!$AF$6:$AF$15292,TRUE,点検表４!$AR$6:$AR$15292,$E21,点検表４!$C$6:$C$15292,CK$6)</f>
        <v>0</v>
      </c>
      <c r="CL21" s="208">
        <f>SUMIFS(点検表４!$AH$6:$AH$15292,点検表４!$AF$6:$AF$15292,TRUE,点検表４!$AR$6:$AR$15292,$E21,点検表４!$C$6:$C$15292,CL$6)</f>
        <v>0</v>
      </c>
      <c r="CM21" s="208">
        <f>SUMIFS(点検表４!$AH$6:$AH$15292,点検表４!$AF$6:$AF$15292,TRUE,点検表４!$AR$6:$AR$15292,$E21,点検表４!$C$6:$C$15292,CM$6)</f>
        <v>0</v>
      </c>
      <c r="CN21" s="208">
        <f>SUMIFS(点検表４!$AH$6:$AH$15292,点検表４!$AF$6:$AF$15292,TRUE,点検表４!$AR$6:$AR$15292,$E21,点検表４!$C$6:$C$15292,CN$6)</f>
        <v>0</v>
      </c>
      <c r="CO21" s="208">
        <f>SUMIFS(点検表４!$AH$6:$AH$15292,点検表４!$AF$6:$AF$15292,TRUE,点検表４!$AR$6:$AR$15292,$E21,点検表４!$C$6:$C$15292,CO$6)</f>
        <v>0</v>
      </c>
      <c r="CP21" s="208">
        <f>SUMIFS(点検表４!$AH$6:$AH$15292,点検表４!$AF$6:$AF$15292,TRUE,点検表４!$AR$6:$AR$15292,$E21,点検表４!$C$6:$C$15292,CP$6)</f>
        <v>0</v>
      </c>
      <c r="CQ21" s="208">
        <f>SUMIFS(点検表４!$AH$6:$AH$15292,点検表４!$AF$6:$AF$15292,TRUE,点検表４!$AR$6:$AR$15292,$E21,点検表４!$C$6:$C$15292,CQ$6)</f>
        <v>0</v>
      </c>
      <c r="CR21" s="208">
        <f>SUMIFS(点検表４!$AH$6:$AH$15292,点検表４!$AF$6:$AF$15292,TRUE,点検表４!$AR$6:$AR$15292,$E21,点検表４!$C$6:$C$15292,CR$6)</f>
        <v>0</v>
      </c>
      <c r="CS21" s="208">
        <f>SUMIFS(点検表４!$AH$6:$AH$15292,点検表４!$AF$6:$AF$15292,TRUE,点検表４!$AR$6:$AR$15292,$E21,点検表４!$C$6:$C$15292,CS$6)</f>
        <v>0</v>
      </c>
      <c r="CT21" s="208">
        <f>SUMIFS(点検表４!$AH$6:$AH$15292,点検表４!$AF$6:$AF$15292,TRUE,点検表４!$AR$6:$AR$15292,$E21,点検表４!$C$6:$C$15292,CT$6)</f>
        <v>0</v>
      </c>
      <c r="CU21" s="208">
        <f>SUMIFS(点検表４!$AH$6:$AH$15292,点検表４!$AF$6:$AF$15292,TRUE,点検表４!$AR$6:$AR$15292,$E21,点検表４!$C$6:$C$15292,CU$6)</f>
        <v>0</v>
      </c>
      <c r="CV21" s="208">
        <f>SUMIFS(点検表４!$AH$6:$AH$15292,点検表４!$AF$6:$AF$15292,TRUE,点検表４!$AR$6:$AR$15292,$E21,点検表４!$C$6:$C$15292,CV$6)</f>
        <v>0</v>
      </c>
      <c r="CW21" s="208">
        <f>SUMIFS(点検表４!$AH$6:$AH$15292,点検表４!$AF$6:$AF$15292,TRUE,点検表４!$AR$6:$AR$15292,$E21,点検表４!$C$6:$C$15292,CW$6)</f>
        <v>0</v>
      </c>
      <c r="CX21" s="208">
        <f>SUMIFS(点検表４!$AH$6:$AH$15292,点検表４!$AF$6:$AF$15292,TRUE,点検表４!$AR$6:$AR$15292,$E21,点検表４!$C$6:$C$15292,CX$6)</f>
        <v>0</v>
      </c>
      <c r="CY21" s="208">
        <f>SUMIFS(点検表４!$AH$6:$AH$15292,点検表４!$AF$6:$AF$15292,TRUE,点検表４!$AR$6:$AR$15292,$E21,点検表４!$C$6:$C$15292,CY$6)</f>
        <v>0</v>
      </c>
      <c r="CZ21" s="208">
        <f>SUMIFS(点検表４!$AH$6:$AH$15292,点検表４!$AF$6:$AF$15292,TRUE,点検表４!$AR$6:$AR$15292,$E21,点検表４!$C$6:$C$15292,CZ$6)</f>
        <v>0</v>
      </c>
      <c r="DA21" s="208">
        <f>SUMIFS(点検表４!$AH$6:$AH$15292,点検表４!$AF$6:$AF$15292,TRUE,点検表４!$AR$6:$AR$15292,$E21,点検表４!$C$6:$C$15292,DA$6)</f>
        <v>0</v>
      </c>
      <c r="DB21" s="208">
        <f>SUMIFS(点検表４!$AH$6:$AH$15292,点検表４!$AF$6:$AF$15292,TRUE,点検表４!$AR$6:$AR$15292,$E21,点検表４!$C$6:$C$15292,DB$6)</f>
        <v>0</v>
      </c>
      <c r="DC21" s="208">
        <f>SUMIFS(点検表４!$AH$6:$AH$15292,点検表４!$AF$6:$AF$15292,TRUE,点検表４!$AR$6:$AR$15292,$E21,点検表４!$C$6:$C$15292,DC$6)</f>
        <v>0</v>
      </c>
      <c r="DD21" s="208">
        <f>SUMIFS(点検表４!$AH$6:$AH$15292,点検表４!$AF$6:$AF$15292,TRUE,点検表４!$AR$6:$AR$15292,$E21,点検表４!$C$6:$C$15292,DD$6)</f>
        <v>0</v>
      </c>
      <c r="DE21" s="208">
        <f>SUMIFS(点検表４!$AH$6:$AH$15292,点検表４!$AF$6:$AF$15292,TRUE,点検表４!$AR$6:$AR$15292,$E21,点検表４!$C$6:$C$15292,DE$6)</f>
        <v>0</v>
      </c>
      <c r="DF21" s="208">
        <f>SUMIFS(点検表４!$AH$6:$AH$15292,点検表４!$AF$6:$AF$15292,TRUE,点検表４!$AR$6:$AR$15292,$E21,点検表４!$C$6:$C$15292,DF$6)</f>
        <v>0</v>
      </c>
      <c r="DG21" s="208">
        <f>SUMIFS(点検表４!$AH$6:$AH$15292,点検表４!$AF$6:$AF$15292,TRUE,点検表４!$AR$6:$AR$15292,$E21,点検表４!$C$6:$C$15292,DG$6)</f>
        <v>0</v>
      </c>
      <c r="DH21" s="208">
        <f>SUMIFS(点検表４!$AH$6:$AH$15292,点検表４!$AF$6:$AF$15292,TRUE,点検表４!$AR$6:$AR$15292,$E21,点検表４!$C$6:$C$15292,DH$6)</f>
        <v>0</v>
      </c>
      <c r="DI21" s="208">
        <f>SUMIFS(点検表４!$AH$6:$AH$15292,点検表４!$AF$6:$AF$15292,TRUE,点検表４!$AR$6:$AR$15292,$E21,点検表４!$C$6:$C$15292,DI$6)</f>
        <v>0</v>
      </c>
      <c r="DJ21" s="208">
        <f>SUMIFS(点検表４!$AH$6:$AH$15292,点検表４!$AF$6:$AF$15292,TRUE,点検表４!$AR$6:$AR$15292,$E21,点検表４!$C$6:$C$15292,DJ$6)</f>
        <v>0</v>
      </c>
      <c r="DK21" s="208">
        <f>SUMIFS(点検表４!$AH$6:$AH$15292,点検表４!$AF$6:$AF$15292,TRUE,点検表４!$AR$6:$AR$15292,$E21,点検表４!$C$6:$C$15292,DK$6)</f>
        <v>0</v>
      </c>
      <c r="DL21" s="208">
        <f>SUMIFS(点検表４!$AH$6:$AH$15292,点検表４!$AF$6:$AF$15292,TRUE,点検表４!$AR$6:$AR$15292,$E21,点検表４!$C$6:$C$15292,DL$6)</f>
        <v>0</v>
      </c>
      <c r="DM21" s="208">
        <f>SUMIFS(点検表４!$AH$6:$AH$15292,点検表４!$AF$6:$AF$15292,TRUE,点検表４!$AR$6:$AR$15292,$E21,点検表４!$C$6:$C$15292,DM$6)</f>
        <v>0</v>
      </c>
      <c r="DN21" s="208">
        <f>SUMIFS(点検表４!$AH$6:$AH$15292,点検表４!$AF$6:$AF$15292,TRUE,点検表４!$AR$6:$AR$15292,$E21,点検表４!$C$6:$C$15292,DN$6)</f>
        <v>0</v>
      </c>
      <c r="DO21" s="208">
        <f>SUMIFS(点検表４!$AH$6:$AH$15292,点検表４!$AF$6:$AF$15292,TRUE,点検表４!$AR$6:$AR$15292,$E21,点検表４!$C$6:$C$15292,DO$6)</f>
        <v>0</v>
      </c>
      <c r="DP21" s="208">
        <f>SUMIFS(点検表４!$AH$6:$AH$15292,点検表４!$AF$6:$AF$15292,TRUE,点検表４!$AR$6:$AR$15292,$E21,点検表４!$C$6:$C$15292,DP$6)</f>
        <v>0</v>
      </c>
      <c r="DQ21" s="208">
        <f>SUMIFS(点検表４!$AH$6:$AH$15292,点検表４!$AF$6:$AF$15292,TRUE,点検表４!$AR$6:$AR$15292,$E21,点検表４!$C$6:$C$15292,DQ$6)</f>
        <v>0</v>
      </c>
      <c r="DR21" s="208">
        <f>SUMIFS(点検表４!$AH$6:$AH$15292,点検表４!$AF$6:$AF$15292,TRUE,点検表４!$AR$6:$AR$15292,$E21,点検表４!$C$6:$C$15292,DR$6)</f>
        <v>0</v>
      </c>
      <c r="DS21" s="208">
        <f>SUMIFS(点検表４!$AH$6:$AH$15292,点検表４!$AF$6:$AF$15292,TRUE,点検表４!$AR$6:$AR$15292,$E21,点検表４!$C$6:$C$15292,DS$6)</f>
        <v>0</v>
      </c>
      <c r="DT21" s="208">
        <f>SUMIFS(点検表４!$AH$6:$AH$15292,点検表４!$AF$6:$AF$15292,TRUE,点検表４!$AR$6:$AR$15292,$E21,点検表４!$C$6:$C$15292,DT$6)</f>
        <v>0</v>
      </c>
      <c r="DU21" s="208">
        <f>SUMIFS(点検表４!$AH$6:$AH$15292,点検表４!$AF$6:$AF$15292,TRUE,点検表４!$AR$6:$AR$15292,$E21,点検表４!$C$6:$C$15292,DU$6)</f>
        <v>0</v>
      </c>
      <c r="DV21" s="208">
        <f>SUMIFS(点検表４!$AH$6:$AH$15292,点検表４!$AF$6:$AF$15292,TRUE,点検表４!$AR$6:$AR$15292,$E21,点検表４!$C$6:$C$15292,DV$6)</f>
        <v>0</v>
      </c>
      <c r="DW21" s="208">
        <f>SUMIFS(点検表４!$AH$6:$AH$15292,点検表４!$AF$6:$AF$15292,TRUE,点検表４!$AR$6:$AR$15292,$E21,点検表４!$C$6:$C$15292,DW$6)</f>
        <v>0</v>
      </c>
      <c r="DX21" s="208">
        <f>SUMIFS(点検表４!$AH$6:$AH$15292,点検表４!$AF$6:$AF$15292,TRUE,点検表４!$AR$6:$AR$15292,$E21,点検表４!$C$6:$C$15292,DX$6)</f>
        <v>0</v>
      </c>
      <c r="DY21" s="208">
        <f>SUMIFS(点検表４!$AH$6:$AH$15292,点検表４!$AF$6:$AF$15292,TRUE,点検表４!$AR$6:$AR$15292,$E21,点検表４!$C$6:$C$15292,DY$6)</f>
        <v>0</v>
      </c>
      <c r="DZ21" s="208">
        <f>SUMIFS(点検表４!$AH$6:$AH$15292,点検表４!$AF$6:$AF$15292,TRUE,点検表４!$AR$6:$AR$15292,$E21,点検表４!$C$6:$C$15292,DZ$6)</f>
        <v>0</v>
      </c>
      <c r="EA21" s="208">
        <f>SUMIFS(点検表４!$AH$6:$AH$15292,点検表４!$AF$6:$AF$15292,TRUE,点検表４!$AR$6:$AR$15292,$E21,点検表４!$C$6:$C$15292,EA$6)</f>
        <v>0</v>
      </c>
      <c r="EB21" s="208">
        <f>SUMIFS(点検表４!$AH$6:$AH$15292,点検表４!$AF$6:$AF$15292,TRUE,点検表４!$AR$6:$AR$15292,$E21,点検表４!$C$6:$C$15292,EB$6)</f>
        <v>0</v>
      </c>
      <c r="EC21" s="208">
        <f>SUMIFS(点検表４!$AH$6:$AH$15292,点検表４!$AF$6:$AF$15292,TRUE,点検表４!$AR$6:$AR$15292,$E21,点検表４!$C$6:$C$15292,EC$6)</f>
        <v>0</v>
      </c>
      <c r="ED21" s="208">
        <f>SUMIFS(点検表４!$AH$6:$AH$15292,点検表４!$AF$6:$AF$15292,TRUE,点検表４!$AR$6:$AR$15292,$E21,点検表４!$C$6:$C$15292,ED$6)</f>
        <v>0</v>
      </c>
      <c r="EE21" s="208">
        <f>SUMIFS(点検表４!$AH$6:$AH$15292,点検表４!$AF$6:$AF$15292,TRUE,点検表４!$AR$6:$AR$15292,$E21,点検表４!$C$6:$C$15292,EE$6)</f>
        <v>0</v>
      </c>
      <c r="EF21" s="208">
        <f>SUMIFS(点検表４!$AH$6:$AH$15292,点検表４!$AF$6:$AF$15292,TRUE,点検表４!$AR$6:$AR$15292,$E21,点検表４!$C$6:$C$15292,EF$6)</f>
        <v>0</v>
      </c>
      <c r="EG21" s="208">
        <f>SUMIFS(点検表４!$AH$6:$AH$15292,点検表４!$AF$6:$AF$15292,TRUE,点検表４!$AR$6:$AR$15292,$E21,点検表４!$C$6:$C$15292,EG$6)</f>
        <v>0</v>
      </c>
      <c r="EH21" s="208">
        <f>SUMIFS(点検表４!$AH$6:$AH$15292,点検表４!$AF$6:$AF$15292,TRUE,点検表４!$AR$6:$AR$15292,$E21,点検表４!$C$6:$C$15292,EH$6)</f>
        <v>0</v>
      </c>
      <c r="EI21" s="208">
        <f>SUMIFS(点検表４!$AH$6:$AH$15292,点検表４!$AF$6:$AF$15292,TRUE,点検表４!$AR$6:$AR$15292,$E21,点検表４!$C$6:$C$15292,EI$6)</f>
        <v>0</v>
      </c>
      <c r="EJ21" s="208">
        <f>SUMIFS(点検表４!$AH$6:$AH$15292,点検表４!$AF$6:$AF$15292,TRUE,点検表４!$AR$6:$AR$15292,$E21,点検表４!$C$6:$C$15292,EJ$6)</f>
        <v>0</v>
      </c>
      <c r="EK21" s="208">
        <f>SUMIFS(点検表４!$AH$6:$AH$15292,点検表４!$AF$6:$AF$15292,TRUE,点検表４!$AR$6:$AR$15292,$E21,点検表４!$C$6:$C$15292,EK$6)</f>
        <v>0</v>
      </c>
      <c r="EL21" s="208">
        <f>SUMIFS(点検表４!$AH$6:$AH$15292,点検表４!$AF$6:$AF$15292,TRUE,点検表４!$AR$6:$AR$15292,$E21,点検表４!$C$6:$C$15292,EL$6)</f>
        <v>0</v>
      </c>
      <c r="EM21" s="208">
        <f>SUMIFS(点検表４!$AH$6:$AH$15292,点検表４!$AF$6:$AF$15292,TRUE,点検表４!$AR$6:$AR$15292,$E21,点検表４!$C$6:$C$15292,EM$6)</f>
        <v>0</v>
      </c>
      <c r="EN21" s="208">
        <f>SUMIFS(点検表４!$AH$6:$AH$15292,点検表４!$AF$6:$AF$15292,TRUE,点検表４!$AR$6:$AR$15292,$E21,点検表４!$C$6:$C$15292,EN$6)</f>
        <v>0</v>
      </c>
      <c r="EO21" s="208">
        <f>SUMIFS(点検表４!$AH$6:$AH$15292,点検表４!$AF$6:$AF$15292,TRUE,点検表４!$AR$6:$AR$15292,$E21,点検表４!$C$6:$C$15292,EO$6)</f>
        <v>0</v>
      </c>
      <c r="EP21" s="208">
        <f>SUMIFS(点検表４!$AH$6:$AH$15292,点検表４!$AF$6:$AF$15292,TRUE,点検表４!$AR$6:$AR$15292,$E21,点検表４!$C$6:$C$15292,EP$6)</f>
        <v>0</v>
      </c>
      <c r="EQ21" s="208">
        <f>SUMIFS(点検表４!$AH$6:$AH$15292,点検表４!$AF$6:$AF$15292,TRUE,点検表４!$AR$6:$AR$15292,$E21,点検表４!$C$6:$C$15292,EQ$6)</f>
        <v>0</v>
      </c>
      <c r="ER21" s="208">
        <f>SUMIFS(点検表４!$AH$6:$AH$15292,点検表４!$AF$6:$AF$15292,TRUE,点検表４!$AR$6:$AR$15292,$E21,点検表４!$C$6:$C$15292,ER$6)</f>
        <v>0</v>
      </c>
      <c r="ES21" s="208">
        <f>SUMIFS(点検表４!$AH$6:$AH$15292,点検表４!$AF$6:$AF$15292,TRUE,点検表４!$AR$6:$AR$15292,$E21,点検表４!$C$6:$C$15292,ES$6)</f>
        <v>0</v>
      </c>
      <c r="ET21" s="208">
        <f>SUMIFS(点検表４!$AH$6:$AH$15292,点検表４!$AF$6:$AF$15292,TRUE,点検表４!$AR$6:$AR$15292,$E21,点検表４!$C$6:$C$15292,ET$6)</f>
        <v>0</v>
      </c>
      <c r="EU21" s="208">
        <f>SUMIFS(点検表４!$AH$6:$AH$15292,点検表４!$AF$6:$AF$15292,TRUE,点検表４!$AR$6:$AR$15292,$E21,点検表４!$C$6:$C$15292,EU$6)</f>
        <v>0</v>
      </c>
      <c r="EV21" s="208">
        <f>SUMIFS(点検表４!$AH$6:$AH$15292,点検表４!$AF$6:$AF$15292,TRUE,点検表４!$AR$6:$AR$15292,$E21,点検表４!$C$6:$C$15292,EV$6)</f>
        <v>0</v>
      </c>
      <c r="EW21" s="208">
        <f>SUMIFS(点検表４!$AH$6:$AH$15292,点検表４!$AF$6:$AF$15292,TRUE,点検表４!$AR$6:$AR$15292,$E21,点検表４!$C$6:$C$15292,EW$6)</f>
        <v>0</v>
      </c>
      <c r="EX21" s="208">
        <f>SUMIFS(点検表４!$AH$6:$AH$15292,点検表４!$AF$6:$AF$15292,TRUE,点検表４!$AR$6:$AR$15292,$E21,点検表４!$C$6:$C$15292,EX$6)</f>
        <v>0</v>
      </c>
      <c r="EY21" s="208">
        <f>SUMIFS(点検表４!$AH$6:$AH$15292,点検表４!$AF$6:$AF$15292,TRUE,点検表４!$AR$6:$AR$15292,$E21,点検表４!$C$6:$C$15292,EY$6)</f>
        <v>0</v>
      </c>
      <c r="EZ21" s="208">
        <f>SUMIFS(点検表４!$AH$6:$AH$15292,点検表４!$AF$6:$AF$15292,TRUE,点検表４!$AR$6:$AR$15292,$E21,点検表４!$C$6:$C$15292,EZ$6)</f>
        <v>0</v>
      </c>
      <c r="FA21" s="208">
        <f>SUMIFS(点検表４!$AH$6:$AH$15292,点検表４!$AF$6:$AF$15292,TRUE,点検表４!$AR$6:$AR$15292,$E21,点検表４!$C$6:$C$15292,FA$6)</f>
        <v>0</v>
      </c>
      <c r="FB21" s="208">
        <f>SUMIFS(点検表４!$AH$6:$AH$15292,点検表４!$AF$6:$AF$15292,TRUE,点検表４!$AR$6:$AR$15292,$E21,点検表４!$C$6:$C$15292,FB$6)</f>
        <v>0</v>
      </c>
      <c r="FC21" s="208">
        <f>SUMIFS(点検表４!$AH$6:$AH$15292,点検表４!$AF$6:$AF$15292,TRUE,点検表４!$AR$6:$AR$15292,$E21,点検表４!$C$6:$C$15292,FC$6)</f>
        <v>0</v>
      </c>
      <c r="FD21" s="208">
        <f>SUMIFS(点検表４!$AH$6:$AH$15292,点検表４!$AF$6:$AF$15292,TRUE,点検表４!$AR$6:$AR$15292,$E21,点検表４!$C$6:$C$15292,FD$6)</f>
        <v>0</v>
      </c>
      <c r="FE21" s="208">
        <f>SUMIFS(点検表４!$AH$6:$AH$15292,点検表４!$AF$6:$AF$15292,TRUE,点検表４!$AR$6:$AR$15292,$E21,点検表４!$C$6:$C$15292,FE$6)</f>
        <v>0</v>
      </c>
      <c r="FF21" s="208">
        <f>SUMIFS(点検表４!$AH$6:$AH$15292,点検表４!$AF$6:$AF$15292,TRUE,点検表４!$AR$6:$AR$15292,$E21,点検表４!$C$6:$C$15292,FF$6)</f>
        <v>0</v>
      </c>
      <c r="FG21" s="208">
        <f>SUMIFS(点検表４!$AH$6:$AH$15292,点検表４!$AF$6:$AF$15292,TRUE,点検表４!$AR$6:$AR$15292,$E21,点検表４!$C$6:$C$15292,FG$6)</f>
        <v>0</v>
      </c>
      <c r="FH21" s="208">
        <f>SUMIFS(点検表４!$AH$6:$AH$15292,点検表４!$AF$6:$AF$15292,TRUE,点検表４!$AR$6:$AR$15292,$E21,点検表４!$C$6:$C$15292,FH$6)</f>
        <v>0</v>
      </c>
      <c r="FI21" s="208">
        <f>SUMIFS(点検表４!$AH$6:$AH$15292,点検表４!$AF$6:$AF$15292,TRUE,点検表４!$AR$6:$AR$15292,$E21,点検表４!$C$6:$C$15292,FI$6)</f>
        <v>0</v>
      </c>
      <c r="FJ21" s="208">
        <f>SUMIFS(点検表４!$AH$6:$AH$15292,点検表４!$AF$6:$AF$15292,TRUE,点検表４!$AR$6:$AR$15292,$E21,点検表４!$C$6:$C$15292,FJ$6)</f>
        <v>0</v>
      </c>
      <c r="FK21" s="208">
        <f>SUMIFS(点検表４!$AH$6:$AH$15292,点検表４!$AF$6:$AF$15292,TRUE,点検表４!$AR$6:$AR$15292,$E21,点検表４!$C$6:$C$15292,FK$6)</f>
        <v>0</v>
      </c>
      <c r="FL21" s="208">
        <f>SUMIFS(点検表４!$AH$6:$AH$15292,点検表４!$AF$6:$AF$15292,TRUE,点検表４!$AR$6:$AR$15292,$E21,点検表４!$C$6:$C$15292,FL$6)</f>
        <v>0</v>
      </c>
      <c r="FM21" s="208">
        <f>SUMIFS(点検表４!$AH$6:$AH$15292,点検表４!$AF$6:$AF$15292,TRUE,点検表４!$AR$6:$AR$15292,$E21,点検表４!$C$6:$C$15292,FM$6)</f>
        <v>0</v>
      </c>
      <c r="FN21" s="208">
        <f>SUMIFS(点検表４!$AH$6:$AH$15292,点検表４!$AF$6:$AF$15292,TRUE,点検表４!$AR$6:$AR$15292,$E21,点検表４!$C$6:$C$15292,FN$6)</f>
        <v>0</v>
      </c>
      <c r="FO21" s="208">
        <f>SUMIFS(点検表４!$AH$6:$AH$15292,点検表４!$AF$6:$AF$15292,TRUE,点検表４!$AR$6:$AR$15292,$E21,点検表４!$C$6:$C$15292,FO$6)</f>
        <v>0</v>
      </c>
      <c r="FP21" s="208">
        <f>SUMIFS(点検表４!$AH$6:$AH$15292,点検表４!$AF$6:$AF$15292,TRUE,点検表４!$AR$6:$AR$15292,$E21,点検表４!$C$6:$C$15292,FP$6)</f>
        <v>0</v>
      </c>
      <c r="FQ21" s="208">
        <f>SUMIFS(点検表４!$AH$6:$AH$15292,点検表４!$AF$6:$AF$15292,TRUE,点検表４!$AR$6:$AR$15292,$E21,点検表４!$C$6:$C$15292,FQ$6)</f>
        <v>0</v>
      </c>
      <c r="FR21" s="208">
        <f>SUMIFS(点検表４!$AH$6:$AH$15292,点検表４!$AF$6:$AF$15292,TRUE,点検表４!$AR$6:$AR$15292,$E21,点検表４!$C$6:$C$15292,FR$6)</f>
        <v>0</v>
      </c>
      <c r="FS21" s="208">
        <f>SUMIFS(点検表４!$AH$6:$AH$15292,点検表４!$AF$6:$AF$15292,TRUE,点検表４!$AR$6:$AR$15292,$E21,点検表４!$C$6:$C$15292,FS$6)</f>
        <v>0</v>
      </c>
      <c r="FT21" s="208">
        <f>SUMIFS(点検表４!$AH$6:$AH$15292,点検表４!$AF$6:$AF$15292,TRUE,点検表４!$AR$6:$AR$15292,$E21,点検表４!$C$6:$C$15292,FT$6)</f>
        <v>0</v>
      </c>
      <c r="FU21" s="208">
        <f>SUMIFS(点検表４!$AH$6:$AH$15292,点検表４!$AF$6:$AF$15292,TRUE,点検表４!$AR$6:$AR$15292,$E21,点検表４!$C$6:$C$15292,FU$6)</f>
        <v>0</v>
      </c>
      <c r="FV21" s="208">
        <f>SUMIFS(点検表４!$AH$6:$AH$15292,点検表４!$AF$6:$AF$15292,TRUE,点検表４!$AR$6:$AR$15292,$E21,点検表４!$C$6:$C$15292,FV$6)</f>
        <v>0</v>
      </c>
      <c r="FW21" s="208">
        <f>SUMIFS(点検表４!$AH$6:$AH$15292,点検表４!$AF$6:$AF$15292,TRUE,点検表４!$AR$6:$AR$15292,$E21,点検表４!$C$6:$C$15292,FW$6)</f>
        <v>0</v>
      </c>
      <c r="FX21" s="208">
        <f>SUMIFS(点検表４!$AH$6:$AH$15292,点検表４!$AF$6:$AF$15292,TRUE,点検表４!$AR$6:$AR$15292,$E21,点検表４!$C$6:$C$15292,FX$6)</f>
        <v>0</v>
      </c>
      <c r="FY21" s="208">
        <f>SUMIFS(点検表４!$AH$6:$AH$15292,点検表４!$AF$6:$AF$15292,TRUE,点検表４!$AR$6:$AR$15292,$E21,点検表４!$C$6:$C$15292,FY$6)</f>
        <v>0</v>
      </c>
      <c r="FZ21" s="208">
        <f>SUMIFS(点検表４!$AH$6:$AH$15292,点検表４!$AF$6:$AF$15292,TRUE,点検表４!$AR$6:$AR$15292,$E21,点検表４!$C$6:$C$15292,FZ$6)</f>
        <v>0</v>
      </c>
      <c r="GA21" s="208">
        <f>SUMIFS(点検表４!$AH$6:$AH$15292,点検表４!$AF$6:$AF$15292,TRUE,点検表４!$AR$6:$AR$15292,$E21,点検表４!$C$6:$C$15292,GA$6)</f>
        <v>0</v>
      </c>
      <c r="GB21" s="208">
        <f>SUMIFS(点検表４!$AH$6:$AH$15292,点検表４!$AF$6:$AF$15292,TRUE,点検表４!$AR$6:$AR$15292,$E21,点検表４!$C$6:$C$15292,GB$6)</f>
        <v>0</v>
      </c>
      <c r="GC21" s="208">
        <f>SUMIFS(点検表４!$AH$6:$AH$15292,点検表４!$AF$6:$AF$15292,TRUE,点検表４!$AR$6:$AR$15292,$E21,点検表４!$C$6:$C$15292,GC$6)</f>
        <v>0</v>
      </c>
      <c r="GD21" s="208">
        <f>SUMIFS(点検表４!$AH$6:$AH$15292,点検表４!$AF$6:$AF$15292,TRUE,点検表４!$AR$6:$AR$15292,$E21,点検表４!$C$6:$C$15292,GD$6)</f>
        <v>0</v>
      </c>
      <c r="GE21" s="208">
        <f>SUMIFS(点検表４!$AH$6:$AH$15292,点検表４!$AF$6:$AF$15292,TRUE,点検表４!$AR$6:$AR$15292,$E21,点検表４!$C$6:$C$15292,GE$6)</f>
        <v>0</v>
      </c>
      <c r="GF21" s="208">
        <f>SUMIFS(点検表４!$AH$6:$AH$15292,点検表４!$AF$6:$AF$15292,TRUE,点検表４!$AR$6:$AR$15292,$E21,点検表４!$C$6:$C$15292,GF$6)</f>
        <v>0</v>
      </c>
      <c r="GG21" s="208">
        <f>SUMIFS(点検表４!$AH$6:$AH$15292,点検表４!$AF$6:$AF$15292,TRUE,点検表４!$AR$6:$AR$15292,$E21,点検表４!$C$6:$C$15292,GG$6)</f>
        <v>0</v>
      </c>
      <c r="GH21" s="208">
        <f>SUMIFS(点検表４!$AH$6:$AH$15292,点検表４!$AF$6:$AF$15292,TRUE,点検表４!$AR$6:$AR$15292,$E21,点検表４!$C$6:$C$15292,GH$6)</f>
        <v>0</v>
      </c>
      <c r="GI21" s="208">
        <f>SUMIFS(点検表４!$AH$6:$AH$15292,点検表４!$AF$6:$AF$15292,TRUE,点検表４!$AR$6:$AR$15292,$E21,点検表４!$C$6:$C$15292,GI$6)</f>
        <v>0</v>
      </c>
      <c r="GJ21" s="208">
        <f>SUMIFS(点検表４!$AH$6:$AH$15292,点検表４!$AF$6:$AF$15292,TRUE,点検表４!$AR$6:$AR$15292,$E21,点検表４!$C$6:$C$15292,GJ$6)</f>
        <v>0</v>
      </c>
      <c r="GK21" s="208">
        <f>SUMIFS(点検表４!$AH$6:$AH$15292,点検表４!$AF$6:$AF$15292,TRUE,点検表４!$AR$6:$AR$15292,$E21,点検表４!$C$6:$C$15292,GK$6)</f>
        <v>0</v>
      </c>
      <c r="GL21" s="208">
        <f>SUMIFS(点検表４!$AH$6:$AH$15292,点検表４!$AF$6:$AF$15292,TRUE,点検表４!$AR$6:$AR$15292,$E21,点検表４!$C$6:$C$15292,GL$6)</f>
        <v>0</v>
      </c>
      <c r="GM21" s="208">
        <f>SUMIFS(点検表４!$AH$6:$AH$15292,点検表４!$AF$6:$AF$15292,TRUE,点検表４!$AR$6:$AR$15292,$E21,点検表４!$C$6:$C$15292,GM$6)</f>
        <v>0</v>
      </c>
      <c r="GN21" s="208">
        <f>SUMIFS(点検表４!$AH$6:$AH$15292,点検表４!$AF$6:$AF$15292,TRUE,点検表４!$AR$6:$AR$15292,$E21,点検表４!$C$6:$C$15292,GN$6)</f>
        <v>0</v>
      </c>
      <c r="GO21" s="208">
        <f>SUMIFS(点検表４!$AH$6:$AH$15292,点検表４!$AF$6:$AF$15292,TRUE,点検表４!$AR$6:$AR$15292,$E21,点検表４!$C$6:$C$15292,GO$6)</f>
        <v>0</v>
      </c>
      <c r="GP21" s="208">
        <f>SUMIFS(点検表４!$AH$6:$AH$15292,点検表４!$AF$6:$AF$15292,TRUE,点検表４!$AR$6:$AR$15292,$E21,点検表４!$C$6:$C$15292,GP$6)</f>
        <v>0</v>
      </c>
      <c r="GQ21" s="208">
        <f>SUMIFS(点検表４!$AH$6:$AH$15292,点検表４!$AF$6:$AF$15292,TRUE,点検表４!$AR$6:$AR$15292,$E21,点検表４!$C$6:$C$15292,GQ$6)</f>
        <v>0</v>
      </c>
      <c r="GR21" s="208">
        <f>SUMIFS(点検表４!$AH$6:$AH$15292,点検表４!$AF$6:$AF$15292,TRUE,点検表４!$AR$6:$AR$15292,$E21,点検表４!$C$6:$C$15292,GR$6)</f>
        <v>0</v>
      </c>
      <c r="GS21" s="208">
        <f>SUMIFS(点検表４!$AH$6:$AH$15292,点検表４!$AF$6:$AF$15292,TRUE,点検表４!$AR$6:$AR$15292,$E21,点検表４!$C$6:$C$15292,GS$6)</f>
        <v>0</v>
      </c>
      <c r="GT21" s="208">
        <f>SUMIFS(点検表４!$AH$6:$AH$15292,点検表４!$AF$6:$AF$15292,TRUE,点検表４!$AR$6:$AR$15292,$E21,点検表４!$C$6:$C$15292,GT$6)</f>
        <v>0</v>
      </c>
      <c r="GU21" s="208">
        <f>SUMIFS(点検表４!$AH$6:$AH$15292,点検表４!$AF$6:$AF$15292,TRUE,点検表４!$AR$6:$AR$15292,$E21,点検表４!$C$6:$C$15292,GU$6)</f>
        <v>0</v>
      </c>
      <c r="GV21" s="208">
        <f>SUMIFS(点検表４!$AH$6:$AH$15292,点検表４!$AF$6:$AF$15292,TRUE,点検表４!$AR$6:$AR$15292,$E21,点検表４!$C$6:$C$15292,GV$6)</f>
        <v>0</v>
      </c>
      <c r="GW21" s="208">
        <f>SUMIFS(点検表４!$AH$6:$AH$15292,点検表４!$AF$6:$AF$15292,TRUE,点検表４!$AR$6:$AR$15292,$E21,点検表４!$C$6:$C$15292,GW$6)</f>
        <v>0</v>
      </c>
      <c r="GX21" s="208">
        <f>SUMIFS(点検表４!$AH$6:$AH$15292,点検表４!$AF$6:$AF$15292,TRUE,点検表４!$AR$6:$AR$15292,$E21,点検表４!$C$6:$C$15292,GX$6)</f>
        <v>0</v>
      </c>
      <c r="GY21" s="208">
        <f>SUMIFS(点検表４!$AH$6:$AH$15292,点検表４!$AF$6:$AF$15292,TRUE,点検表４!$AR$6:$AR$15292,$E21,点検表４!$C$6:$C$15292,GY$6)</f>
        <v>0</v>
      </c>
      <c r="GZ21" s="208">
        <f>SUMIFS(点検表４!$AH$6:$AH$15292,点検表４!$AF$6:$AF$15292,TRUE,点検表４!$AR$6:$AR$15292,$E21,点検表４!$C$6:$C$15292,GZ$6)</f>
        <v>0</v>
      </c>
      <c r="HA21" s="208">
        <f>SUMIFS(点検表４!$AH$6:$AH$15292,点検表４!$AF$6:$AF$15292,TRUE,点検表４!$AR$6:$AR$15292,$E21,点検表４!$C$6:$C$15292,HA$6)</f>
        <v>0</v>
      </c>
      <c r="HB21" s="208">
        <f>SUMIFS(点検表４!$AH$6:$AH$15292,点検表４!$AF$6:$AF$15292,TRUE,点検表４!$AR$6:$AR$15292,$E21,点検表４!$C$6:$C$15292,HB$6)</f>
        <v>0</v>
      </c>
      <c r="HC21" s="208">
        <f>SUMIFS(点検表４!$AH$6:$AH$15292,点検表４!$AF$6:$AF$15292,TRUE,点検表４!$AR$6:$AR$15292,$E21,点検表４!$C$6:$C$15292,HC$6)</f>
        <v>0</v>
      </c>
      <c r="HD21" s="208">
        <f>SUMIFS(点検表４!$AH$6:$AH$15292,点検表４!$AF$6:$AF$15292,TRUE,点検表４!$AR$6:$AR$15292,$E21,点検表４!$C$6:$C$15292,HD$6)</f>
        <v>0</v>
      </c>
      <c r="HE21" s="208">
        <f>SUMIFS(点検表４!$AH$6:$AH$15292,点検表４!$AF$6:$AF$15292,TRUE,点検表４!$AR$6:$AR$15292,$E21,点検表４!$C$6:$C$15292,HE$6)</f>
        <v>0</v>
      </c>
      <c r="HF21" s="208">
        <f>SUMIFS(点検表４!$AH$6:$AH$15292,点検表４!$AF$6:$AF$15292,TRUE,点検表４!$AR$6:$AR$15292,$E21,点検表４!$C$6:$C$15292,HF$6)</f>
        <v>0</v>
      </c>
      <c r="HG21" s="208">
        <f>SUMIFS(点検表４!$AH$6:$AH$15292,点検表４!$AF$6:$AF$15292,TRUE,点検表４!$AR$6:$AR$15292,$E21,点検表４!$C$6:$C$15292,HG$6)</f>
        <v>0</v>
      </c>
      <c r="HH21" s="208">
        <f>SUMIFS(点検表４!$AH$6:$AH$15292,点検表４!$AF$6:$AF$15292,TRUE,点検表４!$AR$6:$AR$15292,$E21,点検表４!$C$6:$C$15292,HH$6)</f>
        <v>0</v>
      </c>
      <c r="HI21" s="208">
        <f>SUMIFS(点検表４!$AH$6:$AH$15292,点検表４!$AF$6:$AF$15292,TRUE,点検表４!$AR$6:$AR$15292,$E21,点検表４!$C$6:$C$15292,HI$6)</f>
        <v>0</v>
      </c>
      <c r="HJ21" s="208">
        <f>SUMIFS(点検表４!$AH$6:$AH$15292,点検表４!$AF$6:$AF$15292,TRUE,点検表４!$AR$6:$AR$15292,$E21,点検表４!$C$6:$C$15292,HJ$6)</f>
        <v>0</v>
      </c>
      <c r="HK21" s="208">
        <f>SUMIFS(点検表４!$AH$6:$AH$15292,点検表４!$AF$6:$AF$15292,TRUE,点検表４!$AR$6:$AR$15292,$E21,点検表４!$C$6:$C$15292,HK$6)</f>
        <v>0</v>
      </c>
      <c r="HL21" s="208">
        <f>SUMIFS(点検表４!$AH$6:$AH$15292,点検表４!$AF$6:$AF$15292,TRUE,点検表４!$AR$6:$AR$15292,$E21,点検表４!$C$6:$C$15292,HL$6)</f>
        <v>0</v>
      </c>
      <c r="HM21" s="208">
        <f>SUMIFS(点検表４!$AH$6:$AH$15292,点検表４!$AF$6:$AF$15292,TRUE,点検表４!$AR$6:$AR$15292,$E21,点検表４!$C$6:$C$15292,HM$6)</f>
        <v>0</v>
      </c>
      <c r="HN21" s="208">
        <f>SUMIFS(点検表４!$AH$6:$AH$15292,点検表４!$AF$6:$AF$15292,TRUE,点検表４!$AR$6:$AR$15292,$E21,点検表４!$C$6:$C$15292,HN$6)</f>
        <v>0</v>
      </c>
      <c r="HO21" s="208">
        <f>SUMIFS(点検表４!$AH$6:$AH$15292,点検表４!$AF$6:$AF$15292,TRUE,点検表４!$AR$6:$AR$15292,$E21,点検表４!$C$6:$C$15292,HO$6)</f>
        <v>0</v>
      </c>
      <c r="HP21" s="208">
        <f>SUMIFS(点検表４!$AH$6:$AH$15292,点検表４!$AF$6:$AF$15292,TRUE,点検表４!$AR$6:$AR$15292,$E21,点検表４!$C$6:$C$15292,HP$6)</f>
        <v>0</v>
      </c>
      <c r="HQ21" s="208">
        <f>SUMIFS(点検表４!$AH$6:$AH$15292,点検表４!$AF$6:$AF$15292,TRUE,点検表４!$AR$6:$AR$15292,$E21,点検表４!$C$6:$C$15292,HQ$6)</f>
        <v>0</v>
      </c>
      <c r="HR21" s="208">
        <f>SUMIFS(点検表４!$AH$6:$AH$15292,点検表４!$AF$6:$AF$15292,TRUE,点検表４!$AR$6:$AR$15292,$E21,点検表４!$C$6:$C$15292,HR$6)</f>
        <v>0</v>
      </c>
      <c r="HS21" s="208">
        <f>SUMIFS(点検表４!$AH$6:$AH$15292,点検表４!$AF$6:$AF$15292,TRUE,点検表４!$AR$6:$AR$15292,$E21,点検表４!$C$6:$C$15292,HS$6)</f>
        <v>0</v>
      </c>
      <c r="HT21" s="208">
        <f>SUMIFS(点検表４!$AH$6:$AH$15292,点検表４!$AF$6:$AF$15292,TRUE,点検表４!$AR$6:$AR$15292,$E21,点検表４!$C$6:$C$15292,HT$6)</f>
        <v>0</v>
      </c>
      <c r="HU21" s="208">
        <f>SUMIFS(点検表４!$AH$6:$AH$15292,点検表４!$AF$6:$AF$15292,TRUE,点検表４!$AR$6:$AR$15292,$E21,点検表４!$C$6:$C$15292,HU$6)</f>
        <v>0</v>
      </c>
      <c r="HV21" s="208">
        <f>SUMIFS(点検表４!$AH$6:$AH$15292,点検表４!$AF$6:$AF$15292,TRUE,点検表４!$AR$6:$AR$15292,$E21,点検表４!$C$6:$C$15292,HV$6)</f>
        <v>0</v>
      </c>
      <c r="HW21" s="208">
        <f>SUMIFS(点検表４!$AH$6:$AH$15292,点検表４!$AF$6:$AF$15292,TRUE,点検表４!$AR$6:$AR$15292,$E21,点検表４!$C$6:$C$15292,HW$6)</f>
        <v>0</v>
      </c>
      <c r="HX21" s="208">
        <f>SUMIFS(点検表４!$AH$6:$AH$15292,点検表４!$AF$6:$AF$15292,TRUE,点検表４!$AR$6:$AR$15292,$E21,点検表４!$C$6:$C$15292,HX$6)</f>
        <v>0</v>
      </c>
      <c r="HY21" s="208">
        <f>SUMIFS(点検表４!$AH$6:$AH$15292,点検表４!$AF$6:$AF$15292,TRUE,点検表４!$AR$6:$AR$15292,$E21,点検表４!$C$6:$C$15292,HY$6)</f>
        <v>0</v>
      </c>
      <c r="HZ21" s="208">
        <f>SUMIFS(点検表４!$AH$6:$AH$15292,点検表４!$AF$6:$AF$15292,TRUE,点検表４!$AR$6:$AR$15292,$E21,点検表４!$C$6:$C$15292,HZ$6)</f>
        <v>0</v>
      </c>
      <c r="IA21" s="208">
        <f>SUMIFS(点検表４!$AH$6:$AH$15292,点検表４!$AF$6:$AF$15292,TRUE,点検表４!$AR$6:$AR$15292,$E21,点検表４!$C$6:$C$15292,IA$6)</f>
        <v>0</v>
      </c>
      <c r="IB21" s="208">
        <f>SUMIFS(点検表４!$AH$6:$AH$15292,点検表４!$AF$6:$AF$15292,TRUE,点検表４!$AR$6:$AR$15292,$E21,点検表４!$C$6:$C$15292,IB$6)</f>
        <v>0</v>
      </c>
      <c r="IC21" s="208">
        <f>SUMIFS(点検表４!$AH$6:$AH$15292,点検表４!$AF$6:$AF$15292,TRUE,点検表４!$AR$6:$AR$15292,$E21,点検表４!$C$6:$C$15292,IC$6)</f>
        <v>0</v>
      </c>
      <c r="ID21" s="208">
        <f>SUMIFS(点検表４!$AH$6:$AH$15292,点検表４!$AF$6:$AF$15292,TRUE,点検表４!$AR$6:$AR$15292,$E21,点検表４!$C$6:$C$15292,ID$6)</f>
        <v>0</v>
      </c>
      <c r="IE21" s="208">
        <f>SUMIFS(点検表４!$AH$6:$AH$15292,点検表４!$AF$6:$AF$15292,TRUE,点検表４!$AR$6:$AR$15292,$E21,点検表４!$C$6:$C$15292,IE$6)</f>
        <v>0</v>
      </c>
      <c r="IF21" s="208">
        <f>SUMIFS(点検表４!$AH$6:$AH$15292,点検表４!$AF$6:$AF$15292,TRUE,点検表４!$AR$6:$AR$15292,$E21,点検表４!$C$6:$C$15292,IF$6)</f>
        <v>0</v>
      </c>
      <c r="IG21" s="208">
        <f>SUMIFS(点検表４!$AH$6:$AH$15292,点検表４!$AF$6:$AF$15292,TRUE,点検表４!$AR$6:$AR$15292,$E21,点検表４!$C$6:$C$15292,IG$6)</f>
        <v>0</v>
      </c>
      <c r="IH21" s="208">
        <f>SUMIFS(点検表４!$AH$6:$AH$15292,点検表４!$AF$6:$AF$15292,TRUE,点検表４!$AR$6:$AR$15292,$E21,点検表４!$C$6:$C$15292,IH$6)</f>
        <v>0</v>
      </c>
      <c r="II21" s="208">
        <f>SUMIFS(点検表４!$AH$6:$AH$15292,点検表４!$AF$6:$AF$15292,TRUE,点検表４!$AR$6:$AR$15292,$E21,点検表４!$C$6:$C$15292,II$6)</f>
        <v>0</v>
      </c>
      <c r="IJ21" s="208">
        <f>SUMIFS(点検表４!$AH$6:$AH$15292,点検表４!$AF$6:$AF$15292,TRUE,点検表４!$AR$6:$AR$15292,$E21,点検表４!$C$6:$C$15292,IJ$6)</f>
        <v>0</v>
      </c>
      <c r="IK21" s="208">
        <f>SUMIFS(点検表４!$AH$6:$AH$15292,点検表４!$AF$6:$AF$15292,TRUE,点検表４!$AR$6:$AR$15292,$E21,点検表４!$C$6:$C$15292,IK$6)</f>
        <v>0</v>
      </c>
      <c r="IL21" s="208">
        <f>SUMIFS(点検表４!$AH$6:$AH$15292,点検表４!$AF$6:$AF$15292,TRUE,点検表４!$AR$6:$AR$15292,$E21,点検表４!$C$6:$C$15292,IL$6)</f>
        <v>0</v>
      </c>
      <c r="IM21" s="209">
        <f>SUMIFS(点検表４!$AH$6:$AH$15292,点検表４!$AF$6:$AF$15292,TRUE,点検表４!$AR$6:$AR$15292,$E21,点検表４!$C$6:$C$15292,IM$6)</f>
        <v>0</v>
      </c>
      <c r="IN21" s="177"/>
      <c r="IO21" s="177"/>
    </row>
    <row r="22" spans="1:249" ht="26.25" customHeight="1">
      <c r="A22" s="749"/>
      <c r="B22" s="753" t="s">
        <v>1295</v>
      </c>
      <c r="C22" s="754"/>
      <c r="D22" s="755"/>
      <c r="E22" s="149"/>
      <c r="F22" s="200">
        <f>SUM(F17:F21)</f>
        <v>0</v>
      </c>
      <c r="G22" s="201">
        <f t="shared" ref="G22:BR22" si="6">SUM(G17:G21)</f>
        <v>0</v>
      </c>
      <c r="H22" s="202">
        <f t="shared" si="6"/>
        <v>0</v>
      </c>
      <c r="I22" s="202">
        <f t="shared" si="6"/>
        <v>0</v>
      </c>
      <c r="J22" s="202">
        <f t="shared" si="6"/>
        <v>0</v>
      </c>
      <c r="K22" s="202">
        <f t="shared" si="6"/>
        <v>0</v>
      </c>
      <c r="L22" s="202">
        <f t="shared" si="6"/>
        <v>0</v>
      </c>
      <c r="M22" s="202">
        <f t="shared" si="6"/>
        <v>0</v>
      </c>
      <c r="N22" s="202">
        <f t="shared" si="6"/>
        <v>0</v>
      </c>
      <c r="O22" s="202">
        <f t="shared" si="6"/>
        <v>0</v>
      </c>
      <c r="P22" s="202">
        <f t="shared" si="6"/>
        <v>0</v>
      </c>
      <c r="Q22" s="202">
        <f t="shared" si="6"/>
        <v>0</v>
      </c>
      <c r="R22" s="202">
        <f t="shared" si="6"/>
        <v>0</v>
      </c>
      <c r="S22" s="202">
        <f t="shared" si="6"/>
        <v>0</v>
      </c>
      <c r="T22" s="202">
        <f t="shared" si="6"/>
        <v>0</v>
      </c>
      <c r="U22" s="202">
        <f t="shared" si="6"/>
        <v>0</v>
      </c>
      <c r="V22" s="202">
        <f t="shared" si="6"/>
        <v>0</v>
      </c>
      <c r="W22" s="202">
        <f t="shared" si="6"/>
        <v>0</v>
      </c>
      <c r="X22" s="202">
        <f t="shared" si="6"/>
        <v>0</v>
      </c>
      <c r="Y22" s="202">
        <f t="shared" si="6"/>
        <v>0</v>
      </c>
      <c r="Z22" s="202">
        <f t="shared" si="6"/>
        <v>0</v>
      </c>
      <c r="AA22" s="202">
        <f t="shared" si="6"/>
        <v>0</v>
      </c>
      <c r="AB22" s="202">
        <f t="shared" si="6"/>
        <v>0</v>
      </c>
      <c r="AC22" s="202">
        <f t="shared" si="6"/>
        <v>0</v>
      </c>
      <c r="AD22" s="202">
        <f t="shared" si="6"/>
        <v>0</v>
      </c>
      <c r="AE22" s="202">
        <f t="shared" si="6"/>
        <v>0</v>
      </c>
      <c r="AF22" s="202">
        <f t="shared" si="6"/>
        <v>0</v>
      </c>
      <c r="AG22" s="202">
        <f t="shared" si="6"/>
        <v>0</v>
      </c>
      <c r="AH22" s="202">
        <f t="shared" si="6"/>
        <v>0</v>
      </c>
      <c r="AI22" s="202">
        <f t="shared" si="6"/>
        <v>0</v>
      </c>
      <c r="AJ22" s="202">
        <f t="shared" si="6"/>
        <v>0</v>
      </c>
      <c r="AK22" s="202">
        <f t="shared" si="6"/>
        <v>0</v>
      </c>
      <c r="AL22" s="202">
        <f t="shared" si="6"/>
        <v>0</v>
      </c>
      <c r="AM22" s="202">
        <f t="shared" si="6"/>
        <v>0</v>
      </c>
      <c r="AN22" s="202">
        <f t="shared" si="6"/>
        <v>0</v>
      </c>
      <c r="AO22" s="202">
        <f t="shared" si="6"/>
        <v>0</v>
      </c>
      <c r="AP22" s="202">
        <f t="shared" si="6"/>
        <v>0</v>
      </c>
      <c r="AQ22" s="202">
        <f t="shared" si="6"/>
        <v>0</v>
      </c>
      <c r="AR22" s="202">
        <f t="shared" si="6"/>
        <v>0</v>
      </c>
      <c r="AS22" s="202">
        <f t="shared" si="6"/>
        <v>0</v>
      </c>
      <c r="AT22" s="202">
        <f t="shared" si="6"/>
        <v>0</v>
      </c>
      <c r="AU22" s="202">
        <f t="shared" si="6"/>
        <v>0</v>
      </c>
      <c r="AV22" s="202">
        <f t="shared" si="6"/>
        <v>0</v>
      </c>
      <c r="AW22" s="202">
        <f t="shared" si="6"/>
        <v>0</v>
      </c>
      <c r="AX22" s="202">
        <f t="shared" si="6"/>
        <v>0</v>
      </c>
      <c r="AY22" s="202">
        <f t="shared" si="6"/>
        <v>0</v>
      </c>
      <c r="AZ22" s="202">
        <f t="shared" si="6"/>
        <v>0</v>
      </c>
      <c r="BA22" s="202">
        <f t="shared" si="6"/>
        <v>0</v>
      </c>
      <c r="BB22" s="202">
        <f t="shared" si="6"/>
        <v>0</v>
      </c>
      <c r="BC22" s="202">
        <f t="shared" si="6"/>
        <v>0</v>
      </c>
      <c r="BD22" s="202">
        <f t="shared" si="6"/>
        <v>0</v>
      </c>
      <c r="BE22" s="202">
        <f t="shared" si="6"/>
        <v>0</v>
      </c>
      <c r="BF22" s="202">
        <f t="shared" si="6"/>
        <v>0</v>
      </c>
      <c r="BG22" s="202">
        <f t="shared" si="6"/>
        <v>0</v>
      </c>
      <c r="BH22" s="202">
        <f t="shared" si="6"/>
        <v>0</v>
      </c>
      <c r="BI22" s="202">
        <f t="shared" si="6"/>
        <v>0</v>
      </c>
      <c r="BJ22" s="202">
        <f t="shared" si="6"/>
        <v>0</v>
      </c>
      <c r="BK22" s="202">
        <f t="shared" si="6"/>
        <v>0</v>
      </c>
      <c r="BL22" s="202">
        <f t="shared" si="6"/>
        <v>0</v>
      </c>
      <c r="BM22" s="202">
        <f t="shared" si="6"/>
        <v>0</v>
      </c>
      <c r="BN22" s="202">
        <f t="shared" si="6"/>
        <v>0</v>
      </c>
      <c r="BO22" s="202">
        <f t="shared" si="6"/>
        <v>0</v>
      </c>
      <c r="BP22" s="202">
        <f t="shared" si="6"/>
        <v>0</v>
      </c>
      <c r="BQ22" s="202">
        <f t="shared" si="6"/>
        <v>0</v>
      </c>
      <c r="BR22" s="202">
        <f t="shared" si="6"/>
        <v>0</v>
      </c>
      <c r="BS22" s="202">
        <f t="shared" ref="BS22:ED22" si="7">SUM(BS17:BS21)</f>
        <v>0</v>
      </c>
      <c r="BT22" s="202">
        <f t="shared" si="7"/>
        <v>0</v>
      </c>
      <c r="BU22" s="202">
        <f t="shared" si="7"/>
        <v>0</v>
      </c>
      <c r="BV22" s="202">
        <f t="shared" si="7"/>
        <v>0</v>
      </c>
      <c r="BW22" s="202">
        <f t="shared" si="7"/>
        <v>0</v>
      </c>
      <c r="BX22" s="202">
        <f t="shared" si="7"/>
        <v>0</v>
      </c>
      <c r="BY22" s="202">
        <f t="shared" si="7"/>
        <v>0</v>
      </c>
      <c r="BZ22" s="202">
        <f t="shared" si="7"/>
        <v>0</v>
      </c>
      <c r="CA22" s="202">
        <f t="shared" si="7"/>
        <v>0</v>
      </c>
      <c r="CB22" s="202">
        <f t="shared" si="7"/>
        <v>0</v>
      </c>
      <c r="CC22" s="202">
        <f t="shared" si="7"/>
        <v>0</v>
      </c>
      <c r="CD22" s="202">
        <f t="shared" si="7"/>
        <v>0</v>
      </c>
      <c r="CE22" s="202">
        <f t="shared" si="7"/>
        <v>0</v>
      </c>
      <c r="CF22" s="202">
        <f t="shared" si="7"/>
        <v>0</v>
      </c>
      <c r="CG22" s="202">
        <f t="shared" si="7"/>
        <v>0</v>
      </c>
      <c r="CH22" s="202">
        <f t="shared" si="7"/>
        <v>0</v>
      </c>
      <c r="CI22" s="202">
        <f t="shared" si="7"/>
        <v>0</v>
      </c>
      <c r="CJ22" s="202">
        <f t="shared" si="7"/>
        <v>0</v>
      </c>
      <c r="CK22" s="202">
        <f t="shared" si="7"/>
        <v>0</v>
      </c>
      <c r="CL22" s="202">
        <f t="shared" si="7"/>
        <v>0</v>
      </c>
      <c r="CM22" s="202">
        <f t="shared" si="7"/>
        <v>0</v>
      </c>
      <c r="CN22" s="202">
        <f t="shared" si="7"/>
        <v>0</v>
      </c>
      <c r="CO22" s="202">
        <f t="shared" si="7"/>
        <v>0</v>
      </c>
      <c r="CP22" s="202">
        <f t="shared" si="7"/>
        <v>0</v>
      </c>
      <c r="CQ22" s="202">
        <f t="shared" si="7"/>
        <v>0</v>
      </c>
      <c r="CR22" s="202">
        <f t="shared" si="7"/>
        <v>0</v>
      </c>
      <c r="CS22" s="202">
        <f t="shared" si="7"/>
        <v>0</v>
      </c>
      <c r="CT22" s="202">
        <f t="shared" si="7"/>
        <v>0</v>
      </c>
      <c r="CU22" s="202">
        <f t="shared" si="7"/>
        <v>0</v>
      </c>
      <c r="CV22" s="202">
        <f t="shared" si="7"/>
        <v>0</v>
      </c>
      <c r="CW22" s="202">
        <f t="shared" si="7"/>
        <v>0</v>
      </c>
      <c r="CX22" s="202">
        <f t="shared" si="7"/>
        <v>0</v>
      </c>
      <c r="CY22" s="202">
        <f t="shared" si="7"/>
        <v>0</v>
      </c>
      <c r="CZ22" s="202">
        <f t="shared" si="7"/>
        <v>0</v>
      </c>
      <c r="DA22" s="202">
        <f t="shared" si="7"/>
        <v>0</v>
      </c>
      <c r="DB22" s="202">
        <f t="shared" si="7"/>
        <v>0</v>
      </c>
      <c r="DC22" s="202">
        <f t="shared" si="7"/>
        <v>0</v>
      </c>
      <c r="DD22" s="202">
        <f t="shared" si="7"/>
        <v>0</v>
      </c>
      <c r="DE22" s="202">
        <f t="shared" si="7"/>
        <v>0</v>
      </c>
      <c r="DF22" s="202">
        <f t="shared" si="7"/>
        <v>0</v>
      </c>
      <c r="DG22" s="202">
        <f t="shared" si="7"/>
        <v>0</v>
      </c>
      <c r="DH22" s="202">
        <f t="shared" si="7"/>
        <v>0</v>
      </c>
      <c r="DI22" s="202">
        <f t="shared" si="7"/>
        <v>0</v>
      </c>
      <c r="DJ22" s="202">
        <f t="shared" si="7"/>
        <v>0</v>
      </c>
      <c r="DK22" s="202">
        <f t="shared" si="7"/>
        <v>0</v>
      </c>
      <c r="DL22" s="202">
        <f t="shared" si="7"/>
        <v>0</v>
      </c>
      <c r="DM22" s="202">
        <f t="shared" si="7"/>
        <v>0</v>
      </c>
      <c r="DN22" s="202">
        <f t="shared" si="7"/>
        <v>0</v>
      </c>
      <c r="DO22" s="202">
        <f t="shared" si="7"/>
        <v>0</v>
      </c>
      <c r="DP22" s="202">
        <f t="shared" si="7"/>
        <v>0</v>
      </c>
      <c r="DQ22" s="202">
        <f t="shared" si="7"/>
        <v>0</v>
      </c>
      <c r="DR22" s="202">
        <f t="shared" si="7"/>
        <v>0</v>
      </c>
      <c r="DS22" s="202">
        <f t="shared" si="7"/>
        <v>0</v>
      </c>
      <c r="DT22" s="202">
        <f t="shared" si="7"/>
        <v>0</v>
      </c>
      <c r="DU22" s="202">
        <f t="shared" si="7"/>
        <v>0</v>
      </c>
      <c r="DV22" s="202">
        <f t="shared" si="7"/>
        <v>0</v>
      </c>
      <c r="DW22" s="202">
        <f t="shared" si="7"/>
        <v>0</v>
      </c>
      <c r="DX22" s="202">
        <f t="shared" si="7"/>
        <v>0</v>
      </c>
      <c r="DY22" s="202">
        <f t="shared" si="7"/>
        <v>0</v>
      </c>
      <c r="DZ22" s="202">
        <f t="shared" si="7"/>
        <v>0</v>
      </c>
      <c r="EA22" s="202">
        <f t="shared" si="7"/>
        <v>0</v>
      </c>
      <c r="EB22" s="202">
        <f t="shared" si="7"/>
        <v>0</v>
      </c>
      <c r="EC22" s="202">
        <f t="shared" si="7"/>
        <v>0</v>
      </c>
      <c r="ED22" s="202">
        <f t="shared" si="7"/>
        <v>0</v>
      </c>
      <c r="EE22" s="202">
        <f t="shared" ref="EE22:GP22" si="8">SUM(EE17:EE21)</f>
        <v>0</v>
      </c>
      <c r="EF22" s="202">
        <f t="shared" si="8"/>
        <v>0</v>
      </c>
      <c r="EG22" s="202">
        <f t="shared" si="8"/>
        <v>0</v>
      </c>
      <c r="EH22" s="202">
        <f t="shared" si="8"/>
        <v>0</v>
      </c>
      <c r="EI22" s="202">
        <f t="shared" si="8"/>
        <v>0</v>
      </c>
      <c r="EJ22" s="202">
        <f t="shared" si="8"/>
        <v>0</v>
      </c>
      <c r="EK22" s="202">
        <f t="shared" si="8"/>
        <v>0</v>
      </c>
      <c r="EL22" s="202">
        <f t="shared" si="8"/>
        <v>0</v>
      </c>
      <c r="EM22" s="202">
        <f t="shared" si="8"/>
        <v>0</v>
      </c>
      <c r="EN22" s="202">
        <f t="shared" si="8"/>
        <v>0</v>
      </c>
      <c r="EO22" s="202">
        <f t="shared" si="8"/>
        <v>0</v>
      </c>
      <c r="EP22" s="202">
        <f t="shared" si="8"/>
        <v>0</v>
      </c>
      <c r="EQ22" s="202">
        <f t="shared" si="8"/>
        <v>0</v>
      </c>
      <c r="ER22" s="202">
        <f t="shared" si="8"/>
        <v>0</v>
      </c>
      <c r="ES22" s="202">
        <f t="shared" si="8"/>
        <v>0</v>
      </c>
      <c r="ET22" s="202">
        <f t="shared" si="8"/>
        <v>0</v>
      </c>
      <c r="EU22" s="202">
        <f t="shared" si="8"/>
        <v>0</v>
      </c>
      <c r="EV22" s="202">
        <f t="shared" si="8"/>
        <v>0</v>
      </c>
      <c r="EW22" s="202">
        <f t="shared" si="8"/>
        <v>0</v>
      </c>
      <c r="EX22" s="202">
        <f t="shared" si="8"/>
        <v>0</v>
      </c>
      <c r="EY22" s="202">
        <f t="shared" si="8"/>
        <v>0</v>
      </c>
      <c r="EZ22" s="202">
        <f t="shared" si="8"/>
        <v>0</v>
      </c>
      <c r="FA22" s="202">
        <f t="shared" si="8"/>
        <v>0</v>
      </c>
      <c r="FB22" s="202">
        <f t="shared" si="8"/>
        <v>0</v>
      </c>
      <c r="FC22" s="202">
        <f t="shared" si="8"/>
        <v>0</v>
      </c>
      <c r="FD22" s="202">
        <f t="shared" si="8"/>
        <v>0</v>
      </c>
      <c r="FE22" s="202">
        <f t="shared" si="8"/>
        <v>0</v>
      </c>
      <c r="FF22" s="202">
        <f t="shared" si="8"/>
        <v>0</v>
      </c>
      <c r="FG22" s="202">
        <f t="shared" si="8"/>
        <v>0</v>
      </c>
      <c r="FH22" s="202">
        <f t="shared" si="8"/>
        <v>0</v>
      </c>
      <c r="FI22" s="202">
        <f t="shared" si="8"/>
        <v>0</v>
      </c>
      <c r="FJ22" s="202">
        <f t="shared" si="8"/>
        <v>0</v>
      </c>
      <c r="FK22" s="202">
        <f t="shared" si="8"/>
        <v>0</v>
      </c>
      <c r="FL22" s="202">
        <f t="shared" si="8"/>
        <v>0</v>
      </c>
      <c r="FM22" s="202">
        <f t="shared" si="8"/>
        <v>0</v>
      </c>
      <c r="FN22" s="202">
        <f t="shared" si="8"/>
        <v>0</v>
      </c>
      <c r="FO22" s="202">
        <f t="shared" si="8"/>
        <v>0</v>
      </c>
      <c r="FP22" s="202">
        <f t="shared" si="8"/>
        <v>0</v>
      </c>
      <c r="FQ22" s="202">
        <f t="shared" si="8"/>
        <v>0</v>
      </c>
      <c r="FR22" s="202">
        <f t="shared" si="8"/>
        <v>0</v>
      </c>
      <c r="FS22" s="202">
        <f t="shared" si="8"/>
        <v>0</v>
      </c>
      <c r="FT22" s="202">
        <f t="shared" si="8"/>
        <v>0</v>
      </c>
      <c r="FU22" s="202">
        <f t="shared" si="8"/>
        <v>0</v>
      </c>
      <c r="FV22" s="202">
        <f t="shared" si="8"/>
        <v>0</v>
      </c>
      <c r="FW22" s="202">
        <f t="shared" si="8"/>
        <v>0</v>
      </c>
      <c r="FX22" s="202">
        <f t="shared" si="8"/>
        <v>0</v>
      </c>
      <c r="FY22" s="202">
        <f t="shared" si="8"/>
        <v>0</v>
      </c>
      <c r="FZ22" s="202">
        <f t="shared" si="8"/>
        <v>0</v>
      </c>
      <c r="GA22" s="202">
        <f t="shared" si="8"/>
        <v>0</v>
      </c>
      <c r="GB22" s="202">
        <f t="shared" si="8"/>
        <v>0</v>
      </c>
      <c r="GC22" s="202">
        <f t="shared" si="8"/>
        <v>0</v>
      </c>
      <c r="GD22" s="202">
        <f t="shared" si="8"/>
        <v>0</v>
      </c>
      <c r="GE22" s="202">
        <f t="shared" si="8"/>
        <v>0</v>
      </c>
      <c r="GF22" s="202">
        <f t="shared" si="8"/>
        <v>0</v>
      </c>
      <c r="GG22" s="202">
        <f t="shared" si="8"/>
        <v>0</v>
      </c>
      <c r="GH22" s="202">
        <f t="shared" si="8"/>
        <v>0</v>
      </c>
      <c r="GI22" s="202">
        <f t="shared" si="8"/>
        <v>0</v>
      </c>
      <c r="GJ22" s="202">
        <f t="shared" si="8"/>
        <v>0</v>
      </c>
      <c r="GK22" s="202">
        <f t="shared" si="8"/>
        <v>0</v>
      </c>
      <c r="GL22" s="202">
        <f t="shared" si="8"/>
        <v>0</v>
      </c>
      <c r="GM22" s="202">
        <f t="shared" si="8"/>
        <v>0</v>
      </c>
      <c r="GN22" s="202">
        <f t="shared" si="8"/>
        <v>0</v>
      </c>
      <c r="GO22" s="202">
        <f t="shared" si="8"/>
        <v>0</v>
      </c>
      <c r="GP22" s="202">
        <f t="shared" si="8"/>
        <v>0</v>
      </c>
      <c r="GQ22" s="202">
        <f t="shared" ref="GQ22:IM22" si="9">SUM(GQ17:GQ21)</f>
        <v>0</v>
      </c>
      <c r="GR22" s="202">
        <f t="shared" si="9"/>
        <v>0</v>
      </c>
      <c r="GS22" s="202">
        <f t="shared" si="9"/>
        <v>0</v>
      </c>
      <c r="GT22" s="202">
        <f t="shared" si="9"/>
        <v>0</v>
      </c>
      <c r="GU22" s="202">
        <f t="shared" si="9"/>
        <v>0</v>
      </c>
      <c r="GV22" s="202">
        <f t="shared" si="9"/>
        <v>0</v>
      </c>
      <c r="GW22" s="202">
        <f t="shared" si="9"/>
        <v>0</v>
      </c>
      <c r="GX22" s="202">
        <f t="shared" si="9"/>
        <v>0</v>
      </c>
      <c r="GY22" s="202">
        <f t="shared" si="9"/>
        <v>0</v>
      </c>
      <c r="GZ22" s="202">
        <f t="shared" si="9"/>
        <v>0</v>
      </c>
      <c r="HA22" s="202">
        <f t="shared" si="9"/>
        <v>0</v>
      </c>
      <c r="HB22" s="202">
        <f t="shared" si="9"/>
        <v>0</v>
      </c>
      <c r="HC22" s="202">
        <f t="shared" si="9"/>
        <v>0</v>
      </c>
      <c r="HD22" s="202">
        <f t="shared" si="9"/>
        <v>0</v>
      </c>
      <c r="HE22" s="202">
        <f t="shared" si="9"/>
        <v>0</v>
      </c>
      <c r="HF22" s="202">
        <f t="shared" si="9"/>
        <v>0</v>
      </c>
      <c r="HG22" s="202">
        <f t="shared" si="9"/>
        <v>0</v>
      </c>
      <c r="HH22" s="202">
        <f t="shared" si="9"/>
        <v>0</v>
      </c>
      <c r="HI22" s="202">
        <f t="shared" si="9"/>
        <v>0</v>
      </c>
      <c r="HJ22" s="202">
        <f t="shared" si="9"/>
        <v>0</v>
      </c>
      <c r="HK22" s="202">
        <f t="shared" si="9"/>
        <v>0</v>
      </c>
      <c r="HL22" s="202">
        <f t="shared" si="9"/>
        <v>0</v>
      </c>
      <c r="HM22" s="202">
        <f t="shared" si="9"/>
        <v>0</v>
      </c>
      <c r="HN22" s="202">
        <f t="shared" si="9"/>
        <v>0</v>
      </c>
      <c r="HO22" s="202">
        <f t="shared" si="9"/>
        <v>0</v>
      </c>
      <c r="HP22" s="202">
        <f t="shared" si="9"/>
        <v>0</v>
      </c>
      <c r="HQ22" s="202">
        <f t="shared" si="9"/>
        <v>0</v>
      </c>
      <c r="HR22" s="202">
        <f t="shared" si="9"/>
        <v>0</v>
      </c>
      <c r="HS22" s="202">
        <f t="shared" si="9"/>
        <v>0</v>
      </c>
      <c r="HT22" s="202">
        <f t="shared" si="9"/>
        <v>0</v>
      </c>
      <c r="HU22" s="202">
        <f t="shared" si="9"/>
        <v>0</v>
      </c>
      <c r="HV22" s="202">
        <f t="shared" si="9"/>
        <v>0</v>
      </c>
      <c r="HW22" s="202">
        <f t="shared" si="9"/>
        <v>0</v>
      </c>
      <c r="HX22" s="202">
        <f t="shared" si="9"/>
        <v>0</v>
      </c>
      <c r="HY22" s="202">
        <f t="shared" si="9"/>
        <v>0</v>
      </c>
      <c r="HZ22" s="202">
        <f t="shared" si="9"/>
        <v>0</v>
      </c>
      <c r="IA22" s="202">
        <f t="shared" si="9"/>
        <v>0</v>
      </c>
      <c r="IB22" s="202">
        <f t="shared" si="9"/>
        <v>0</v>
      </c>
      <c r="IC22" s="202">
        <f t="shared" si="9"/>
        <v>0</v>
      </c>
      <c r="ID22" s="202">
        <f t="shared" si="9"/>
        <v>0</v>
      </c>
      <c r="IE22" s="202">
        <f t="shared" si="9"/>
        <v>0</v>
      </c>
      <c r="IF22" s="202">
        <f t="shared" si="9"/>
        <v>0</v>
      </c>
      <c r="IG22" s="202">
        <f t="shared" si="9"/>
        <v>0</v>
      </c>
      <c r="IH22" s="202">
        <f t="shared" si="9"/>
        <v>0</v>
      </c>
      <c r="II22" s="202">
        <f t="shared" si="9"/>
        <v>0</v>
      </c>
      <c r="IJ22" s="202">
        <f t="shared" si="9"/>
        <v>0</v>
      </c>
      <c r="IK22" s="202">
        <f t="shared" si="9"/>
        <v>0</v>
      </c>
      <c r="IL22" s="202">
        <f t="shared" si="9"/>
        <v>0</v>
      </c>
      <c r="IM22" s="203">
        <f t="shared" si="9"/>
        <v>0</v>
      </c>
      <c r="IN22" s="177"/>
      <c r="IO22" s="177"/>
    </row>
    <row r="23" spans="1:249" ht="18.75" customHeight="1">
      <c r="A23" s="749"/>
      <c r="B23" s="756" t="s">
        <v>2783</v>
      </c>
      <c r="C23" s="758" t="s">
        <v>2784</v>
      </c>
      <c r="D23" s="143" t="s">
        <v>1292</v>
      </c>
      <c r="E23" s="144">
        <v>41</v>
      </c>
      <c r="F23" s="188">
        <f>SUMIFS(点検表４!$AH$6:$AH$15292,点検表４!$AF$6:$AF$15292,TRUE,点検表４!$AR$6:$AR$15292,$E23)</f>
        <v>0</v>
      </c>
      <c r="G23" s="189">
        <f t="shared" si="0"/>
        <v>0</v>
      </c>
      <c r="H23" s="204">
        <f>SUMIFS(点検表４!$AH$6:$AH$15292,点検表４!$AF$6:$AF$15292,TRUE,点検表４!$AR$6:$AR$15292,$E23,点検表４!$C$6:$C$15292,H$6)</f>
        <v>0</v>
      </c>
      <c r="I23" s="204">
        <f>SUMIFS(点検表４!$AH$6:$AH$15292,点検表４!$AF$6:$AF$15292,TRUE,点検表４!$AR$6:$AR$15292,$E23,点検表４!$C$6:$C$15292,I$6)</f>
        <v>0</v>
      </c>
      <c r="J23" s="204">
        <f>SUMIFS(点検表４!$AH$6:$AH$15292,点検表４!$AF$6:$AF$15292,TRUE,点検表４!$AR$6:$AR$15292,$E23,点検表４!$C$6:$C$15292,J$6)</f>
        <v>0</v>
      </c>
      <c r="K23" s="204">
        <f>SUMIFS(点検表４!$AH$6:$AH$15292,点検表４!$AF$6:$AF$15292,TRUE,点検表４!$AR$6:$AR$15292,$E23,点検表４!$C$6:$C$15292,K$6)</f>
        <v>0</v>
      </c>
      <c r="L23" s="204">
        <f>SUMIFS(点検表４!$AH$6:$AH$15292,点検表４!$AF$6:$AF$15292,TRUE,点検表４!$AR$6:$AR$15292,$E23,点検表４!$C$6:$C$15292,L$6)</f>
        <v>0</v>
      </c>
      <c r="M23" s="204">
        <f>SUMIFS(点検表４!$AH$6:$AH$15292,点検表４!$AF$6:$AF$15292,TRUE,点検表４!$AR$6:$AR$15292,$E23,点検表４!$C$6:$C$15292,M$6)</f>
        <v>0</v>
      </c>
      <c r="N23" s="204">
        <f>SUMIFS(点検表４!$AH$6:$AH$15292,点検表４!$AF$6:$AF$15292,TRUE,点検表４!$AR$6:$AR$15292,$E23,点検表４!$C$6:$C$15292,N$6)</f>
        <v>0</v>
      </c>
      <c r="O23" s="204">
        <f>SUMIFS(点検表４!$AH$6:$AH$15292,点検表４!$AF$6:$AF$15292,TRUE,点検表４!$AR$6:$AR$15292,$E23,点検表４!$C$6:$C$15292,O$6)</f>
        <v>0</v>
      </c>
      <c r="P23" s="204">
        <f>SUMIFS(点検表４!$AH$6:$AH$15292,点検表４!$AF$6:$AF$15292,TRUE,点検表４!$AR$6:$AR$15292,$E23,点検表４!$C$6:$C$15292,P$6)</f>
        <v>0</v>
      </c>
      <c r="Q23" s="204">
        <f>SUMIFS(点検表４!$AH$6:$AH$15292,点検表４!$AF$6:$AF$15292,TRUE,点検表４!$AR$6:$AR$15292,$E23,点検表４!$C$6:$C$15292,Q$6)</f>
        <v>0</v>
      </c>
      <c r="R23" s="204">
        <f>SUMIFS(点検表４!$AH$6:$AH$15292,点検表４!$AF$6:$AF$15292,TRUE,点検表４!$AR$6:$AR$15292,$E23,点検表４!$C$6:$C$15292,R$6)</f>
        <v>0</v>
      </c>
      <c r="S23" s="204">
        <f>SUMIFS(点検表４!$AH$6:$AH$15292,点検表４!$AF$6:$AF$15292,TRUE,点検表４!$AR$6:$AR$15292,$E23,点検表４!$C$6:$C$15292,S$6)</f>
        <v>0</v>
      </c>
      <c r="T23" s="204">
        <f>SUMIFS(点検表４!$AH$6:$AH$15292,点検表４!$AF$6:$AF$15292,TRUE,点検表４!$AR$6:$AR$15292,$E23,点検表４!$C$6:$C$15292,T$6)</f>
        <v>0</v>
      </c>
      <c r="U23" s="204">
        <f>SUMIFS(点検表４!$AH$6:$AH$15292,点検表４!$AF$6:$AF$15292,TRUE,点検表４!$AR$6:$AR$15292,$E23,点検表４!$C$6:$C$15292,U$6)</f>
        <v>0</v>
      </c>
      <c r="V23" s="204">
        <f>SUMIFS(点検表４!$AH$6:$AH$15292,点検表４!$AF$6:$AF$15292,TRUE,点検表４!$AR$6:$AR$15292,$E23,点検表４!$C$6:$C$15292,V$6)</f>
        <v>0</v>
      </c>
      <c r="W23" s="204">
        <f>SUMIFS(点検表４!$AH$6:$AH$15292,点検表４!$AF$6:$AF$15292,TRUE,点検表４!$AR$6:$AR$15292,$E23,点検表４!$C$6:$C$15292,W$6)</f>
        <v>0</v>
      </c>
      <c r="X23" s="204">
        <f>SUMIFS(点検表４!$AH$6:$AH$15292,点検表４!$AF$6:$AF$15292,TRUE,点検表４!$AR$6:$AR$15292,$E23,点検表４!$C$6:$C$15292,X$6)</f>
        <v>0</v>
      </c>
      <c r="Y23" s="204">
        <f>SUMIFS(点検表４!$AH$6:$AH$15292,点検表４!$AF$6:$AF$15292,TRUE,点検表４!$AR$6:$AR$15292,$E23,点検表４!$C$6:$C$15292,Y$6)</f>
        <v>0</v>
      </c>
      <c r="Z23" s="204">
        <f>SUMIFS(点検表４!$AH$6:$AH$15292,点検表４!$AF$6:$AF$15292,TRUE,点検表４!$AR$6:$AR$15292,$E23,点検表４!$C$6:$C$15292,Z$6)</f>
        <v>0</v>
      </c>
      <c r="AA23" s="204">
        <f>SUMIFS(点検表４!$AH$6:$AH$15292,点検表４!$AF$6:$AF$15292,TRUE,点検表４!$AR$6:$AR$15292,$E23,点検表４!$C$6:$C$15292,AA$6)</f>
        <v>0</v>
      </c>
      <c r="AB23" s="204">
        <f>SUMIFS(点検表４!$AH$6:$AH$15292,点検表４!$AF$6:$AF$15292,TRUE,点検表４!$AR$6:$AR$15292,$E23,点検表４!$C$6:$C$15292,AB$6)</f>
        <v>0</v>
      </c>
      <c r="AC23" s="204">
        <f>SUMIFS(点検表４!$AH$6:$AH$15292,点検表４!$AF$6:$AF$15292,TRUE,点検表４!$AR$6:$AR$15292,$E23,点検表４!$C$6:$C$15292,AC$6)</f>
        <v>0</v>
      </c>
      <c r="AD23" s="204">
        <f>SUMIFS(点検表４!$AH$6:$AH$15292,点検表４!$AF$6:$AF$15292,TRUE,点検表４!$AR$6:$AR$15292,$E23,点検表４!$C$6:$C$15292,AD$6)</f>
        <v>0</v>
      </c>
      <c r="AE23" s="204">
        <f>SUMIFS(点検表４!$AH$6:$AH$15292,点検表４!$AF$6:$AF$15292,TRUE,点検表４!$AR$6:$AR$15292,$E23,点検表４!$C$6:$C$15292,AE$6)</f>
        <v>0</v>
      </c>
      <c r="AF23" s="204">
        <f>SUMIFS(点検表４!$AH$6:$AH$15292,点検表４!$AF$6:$AF$15292,TRUE,点検表４!$AR$6:$AR$15292,$E23,点検表４!$C$6:$C$15292,AF$6)</f>
        <v>0</v>
      </c>
      <c r="AG23" s="204">
        <f>SUMIFS(点検表４!$AH$6:$AH$15292,点検表４!$AF$6:$AF$15292,TRUE,点検表４!$AR$6:$AR$15292,$E23,点検表４!$C$6:$C$15292,AG$6)</f>
        <v>0</v>
      </c>
      <c r="AH23" s="204">
        <f>SUMIFS(点検表４!$AH$6:$AH$15292,点検表４!$AF$6:$AF$15292,TRUE,点検表４!$AR$6:$AR$15292,$E23,点検表４!$C$6:$C$15292,AH$6)</f>
        <v>0</v>
      </c>
      <c r="AI23" s="204">
        <f>SUMIFS(点検表４!$AH$6:$AH$15292,点検表４!$AF$6:$AF$15292,TRUE,点検表４!$AR$6:$AR$15292,$E23,点検表４!$C$6:$C$15292,AI$6)</f>
        <v>0</v>
      </c>
      <c r="AJ23" s="204">
        <f>SUMIFS(点検表４!$AH$6:$AH$15292,点検表４!$AF$6:$AF$15292,TRUE,点検表４!$AR$6:$AR$15292,$E23,点検表４!$C$6:$C$15292,AJ$6)</f>
        <v>0</v>
      </c>
      <c r="AK23" s="204">
        <f>SUMIFS(点検表４!$AH$6:$AH$15292,点検表４!$AF$6:$AF$15292,TRUE,点検表４!$AR$6:$AR$15292,$E23,点検表４!$C$6:$C$15292,AK$6)</f>
        <v>0</v>
      </c>
      <c r="AL23" s="204">
        <f>SUMIFS(点検表４!$AH$6:$AH$15292,点検表４!$AF$6:$AF$15292,TRUE,点検表４!$AR$6:$AR$15292,$E23,点検表４!$C$6:$C$15292,AL$6)</f>
        <v>0</v>
      </c>
      <c r="AM23" s="204">
        <f>SUMIFS(点検表４!$AH$6:$AH$15292,点検表４!$AF$6:$AF$15292,TRUE,点検表４!$AR$6:$AR$15292,$E23,点検表４!$C$6:$C$15292,AM$6)</f>
        <v>0</v>
      </c>
      <c r="AN23" s="204">
        <f>SUMIFS(点検表４!$AH$6:$AH$15292,点検表４!$AF$6:$AF$15292,TRUE,点検表４!$AR$6:$AR$15292,$E23,点検表４!$C$6:$C$15292,AN$6)</f>
        <v>0</v>
      </c>
      <c r="AO23" s="204">
        <f>SUMIFS(点検表４!$AH$6:$AH$15292,点検表４!$AF$6:$AF$15292,TRUE,点検表４!$AR$6:$AR$15292,$E23,点検表４!$C$6:$C$15292,AO$6)</f>
        <v>0</v>
      </c>
      <c r="AP23" s="204">
        <f>SUMIFS(点検表４!$AH$6:$AH$15292,点検表４!$AF$6:$AF$15292,TRUE,点検表４!$AR$6:$AR$15292,$E23,点検表４!$C$6:$C$15292,AP$6)</f>
        <v>0</v>
      </c>
      <c r="AQ23" s="204">
        <f>SUMIFS(点検表４!$AH$6:$AH$15292,点検表４!$AF$6:$AF$15292,TRUE,点検表４!$AR$6:$AR$15292,$E23,点検表４!$C$6:$C$15292,AQ$6)</f>
        <v>0</v>
      </c>
      <c r="AR23" s="204">
        <f>SUMIFS(点検表４!$AH$6:$AH$15292,点検表４!$AF$6:$AF$15292,TRUE,点検表４!$AR$6:$AR$15292,$E23,点検表４!$C$6:$C$15292,AR$6)</f>
        <v>0</v>
      </c>
      <c r="AS23" s="204">
        <f>SUMIFS(点検表４!$AH$6:$AH$15292,点検表４!$AF$6:$AF$15292,TRUE,点検表４!$AR$6:$AR$15292,$E23,点検表４!$C$6:$C$15292,AS$6)</f>
        <v>0</v>
      </c>
      <c r="AT23" s="204">
        <f>SUMIFS(点検表４!$AH$6:$AH$15292,点検表４!$AF$6:$AF$15292,TRUE,点検表４!$AR$6:$AR$15292,$E23,点検表４!$C$6:$C$15292,AT$6)</f>
        <v>0</v>
      </c>
      <c r="AU23" s="204">
        <f>SUMIFS(点検表４!$AH$6:$AH$15292,点検表４!$AF$6:$AF$15292,TRUE,点検表４!$AR$6:$AR$15292,$E23,点検表４!$C$6:$C$15292,AU$6)</f>
        <v>0</v>
      </c>
      <c r="AV23" s="204">
        <f>SUMIFS(点検表４!$AH$6:$AH$15292,点検表４!$AF$6:$AF$15292,TRUE,点検表４!$AR$6:$AR$15292,$E23,点検表４!$C$6:$C$15292,AV$6)</f>
        <v>0</v>
      </c>
      <c r="AW23" s="204">
        <f>SUMIFS(点検表４!$AH$6:$AH$15292,点検表４!$AF$6:$AF$15292,TRUE,点検表４!$AR$6:$AR$15292,$E23,点検表４!$C$6:$C$15292,AW$6)</f>
        <v>0</v>
      </c>
      <c r="AX23" s="204">
        <f>SUMIFS(点検表４!$AH$6:$AH$15292,点検表４!$AF$6:$AF$15292,TRUE,点検表４!$AR$6:$AR$15292,$E23,点検表４!$C$6:$C$15292,AX$6)</f>
        <v>0</v>
      </c>
      <c r="AY23" s="204">
        <f>SUMIFS(点検表４!$AH$6:$AH$15292,点検表４!$AF$6:$AF$15292,TRUE,点検表４!$AR$6:$AR$15292,$E23,点検表４!$C$6:$C$15292,AY$6)</f>
        <v>0</v>
      </c>
      <c r="AZ23" s="204">
        <f>SUMIFS(点検表４!$AH$6:$AH$15292,点検表４!$AF$6:$AF$15292,TRUE,点検表４!$AR$6:$AR$15292,$E23,点検表４!$C$6:$C$15292,AZ$6)</f>
        <v>0</v>
      </c>
      <c r="BA23" s="204">
        <f>SUMIFS(点検表４!$AH$6:$AH$15292,点検表４!$AF$6:$AF$15292,TRUE,点検表４!$AR$6:$AR$15292,$E23,点検表４!$C$6:$C$15292,BA$6)</f>
        <v>0</v>
      </c>
      <c r="BB23" s="204">
        <f>SUMIFS(点検表４!$AH$6:$AH$15292,点検表４!$AF$6:$AF$15292,TRUE,点検表４!$AR$6:$AR$15292,$E23,点検表４!$C$6:$C$15292,BB$6)</f>
        <v>0</v>
      </c>
      <c r="BC23" s="204">
        <f>SUMIFS(点検表４!$AH$6:$AH$15292,点検表４!$AF$6:$AF$15292,TRUE,点検表４!$AR$6:$AR$15292,$E23,点検表４!$C$6:$C$15292,BC$6)</f>
        <v>0</v>
      </c>
      <c r="BD23" s="204">
        <f>SUMIFS(点検表４!$AH$6:$AH$15292,点検表４!$AF$6:$AF$15292,TRUE,点検表４!$AR$6:$AR$15292,$E23,点検表４!$C$6:$C$15292,BD$6)</f>
        <v>0</v>
      </c>
      <c r="BE23" s="204">
        <f>SUMIFS(点検表４!$AH$6:$AH$15292,点検表４!$AF$6:$AF$15292,TRUE,点検表４!$AR$6:$AR$15292,$E23,点検表４!$C$6:$C$15292,BE$6)</f>
        <v>0</v>
      </c>
      <c r="BF23" s="204">
        <f>SUMIFS(点検表４!$AH$6:$AH$15292,点検表４!$AF$6:$AF$15292,TRUE,点検表４!$AR$6:$AR$15292,$E23,点検表４!$C$6:$C$15292,BF$6)</f>
        <v>0</v>
      </c>
      <c r="BG23" s="204">
        <f>SUMIFS(点検表４!$AH$6:$AH$15292,点検表４!$AF$6:$AF$15292,TRUE,点検表４!$AR$6:$AR$15292,$E23,点検表４!$C$6:$C$15292,BG$6)</f>
        <v>0</v>
      </c>
      <c r="BH23" s="204">
        <f>SUMIFS(点検表４!$AH$6:$AH$15292,点検表４!$AF$6:$AF$15292,TRUE,点検表４!$AR$6:$AR$15292,$E23,点検表４!$C$6:$C$15292,BH$6)</f>
        <v>0</v>
      </c>
      <c r="BI23" s="204">
        <f>SUMIFS(点検表４!$AH$6:$AH$15292,点検表４!$AF$6:$AF$15292,TRUE,点検表４!$AR$6:$AR$15292,$E23,点検表４!$C$6:$C$15292,BI$6)</f>
        <v>0</v>
      </c>
      <c r="BJ23" s="204">
        <f>SUMIFS(点検表４!$AH$6:$AH$15292,点検表４!$AF$6:$AF$15292,TRUE,点検表４!$AR$6:$AR$15292,$E23,点検表４!$C$6:$C$15292,BJ$6)</f>
        <v>0</v>
      </c>
      <c r="BK23" s="204">
        <f>SUMIFS(点検表４!$AH$6:$AH$15292,点検表４!$AF$6:$AF$15292,TRUE,点検表４!$AR$6:$AR$15292,$E23,点検表４!$C$6:$C$15292,BK$6)</f>
        <v>0</v>
      </c>
      <c r="BL23" s="204">
        <f>SUMIFS(点検表４!$AH$6:$AH$15292,点検表４!$AF$6:$AF$15292,TRUE,点検表４!$AR$6:$AR$15292,$E23,点検表４!$C$6:$C$15292,BL$6)</f>
        <v>0</v>
      </c>
      <c r="BM23" s="204">
        <f>SUMIFS(点検表４!$AH$6:$AH$15292,点検表４!$AF$6:$AF$15292,TRUE,点検表４!$AR$6:$AR$15292,$E23,点検表４!$C$6:$C$15292,BM$6)</f>
        <v>0</v>
      </c>
      <c r="BN23" s="204">
        <f>SUMIFS(点検表４!$AH$6:$AH$15292,点検表４!$AF$6:$AF$15292,TRUE,点検表４!$AR$6:$AR$15292,$E23,点検表４!$C$6:$C$15292,BN$6)</f>
        <v>0</v>
      </c>
      <c r="BO23" s="204">
        <f>SUMIFS(点検表４!$AH$6:$AH$15292,点検表４!$AF$6:$AF$15292,TRUE,点検表４!$AR$6:$AR$15292,$E23,点検表４!$C$6:$C$15292,BO$6)</f>
        <v>0</v>
      </c>
      <c r="BP23" s="204">
        <f>SUMIFS(点検表４!$AH$6:$AH$15292,点検表４!$AF$6:$AF$15292,TRUE,点検表４!$AR$6:$AR$15292,$E23,点検表４!$C$6:$C$15292,BP$6)</f>
        <v>0</v>
      </c>
      <c r="BQ23" s="204">
        <f>SUMIFS(点検表４!$AH$6:$AH$15292,点検表４!$AF$6:$AF$15292,TRUE,点検表４!$AR$6:$AR$15292,$E23,点検表４!$C$6:$C$15292,BQ$6)</f>
        <v>0</v>
      </c>
      <c r="BR23" s="204">
        <f>SUMIFS(点検表４!$AH$6:$AH$15292,点検表４!$AF$6:$AF$15292,TRUE,点検表４!$AR$6:$AR$15292,$E23,点検表４!$C$6:$C$15292,BR$6)</f>
        <v>0</v>
      </c>
      <c r="BS23" s="204">
        <f>SUMIFS(点検表４!$AH$6:$AH$15292,点検表４!$AF$6:$AF$15292,TRUE,点検表４!$AR$6:$AR$15292,$E23,点検表４!$C$6:$C$15292,BS$6)</f>
        <v>0</v>
      </c>
      <c r="BT23" s="204">
        <f>SUMIFS(点検表４!$AH$6:$AH$15292,点検表４!$AF$6:$AF$15292,TRUE,点検表４!$AR$6:$AR$15292,$E23,点検表４!$C$6:$C$15292,BT$6)</f>
        <v>0</v>
      </c>
      <c r="BU23" s="204">
        <f>SUMIFS(点検表４!$AH$6:$AH$15292,点検表４!$AF$6:$AF$15292,TRUE,点検表４!$AR$6:$AR$15292,$E23,点検表４!$C$6:$C$15292,BU$6)</f>
        <v>0</v>
      </c>
      <c r="BV23" s="204">
        <f>SUMIFS(点検表４!$AH$6:$AH$15292,点検表４!$AF$6:$AF$15292,TRUE,点検表４!$AR$6:$AR$15292,$E23,点検表４!$C$6:$C$15292,BV$6)</f>
        <v>0</v>
      </c>
      <c r="BW23" s="204">
        <f>SUMIFS(点検表４!$AH$6:$AH$15292,点検表４!$AF$6:$AF$15292,TRUE,点検表４!$AR$6:$AR$15292,$E23,点検表４!$C$6:$C$15292,BW$6)</f>
        <v>0</v>
      </c>
      <c r="BX23" s="204">
        <f>SUMIFS(点検表４!$AH$6:$AH$15292,点検表４!$AF$6:$AF$15292,TRUE,点検表４!$AR$6:$AR$15292,$E23,点検表４!$C$6:$C$15292,BX$6)</f>
        <v>0</v>
      </c>
      <c r="BY23" s="204">
        <f>SUMIFS(点検表４!$AH$6:$AH$15292,点検表４!$AF$6:$AF$15292,TRUE,点検表４!$AR$6:$AR$15292,$E23,点検表４!$C$6:$C$15292,BY$6)</f>
        <v>0</v>
      </c>
      <c r="BZ23" s="204">
        <f>SUMIFS(点検表４!$AH$6:$AH$15292,点検表４!$AF$6:$AF$15292,TRUE,点検表４!$AR$6:$AR$15292,$E23,点検表４!$C$6:$C$15292,BZ$6)</f>
        <v>0</v>
      </c>
      <c r="CA23" s="204">
        <f>SUMIFS(点検表４!$AH$6:$AH$15292,点検表４!$AF$6:$AF$15292,TRUE,点検表４!$AR$6:$AR$15292,$E23,点検表４!$C$6:$C$15292,CA$6)</f>
        <v>0</v>
      </c>
      <c r="CB23" s="204">
        <f>SUMIFS(点検表４!$AH$6:$AH$15292,点検表４!$AF$6:$AF$15292,TRUE,点検表４!$AR$6:$AR$15292,$E23,点検表４!$C$6:$C$15292,CB$6)</f>
        <v>0</v>
      </c>
      <c r="CC23" s="204">
        <f>SUMIFS(点検表４!$AH$6:$AH$15292,点検表４!$AF$6:$AF$15292,TRUE,点検表４!$AR$6:$AR$15292,$E23,点検表４!$C$6:$C$15292,CC$6)</f>
        <v>0</v>
      </c>
      <c r="CD23" s="204">
        <f>SUMIFS(点検表４!$AH$6:$AH$15292,点検表４!$AF$6:$AF$15292,TRUE,点検表４!$AR$6:$AR$15292,$E23,点検表４!$C$6:$C$15292,CD$6)</f>
        <v>0</v>
      </c>
      <c r="CE23" s="204">
        <f>SUMIFS(点検表４!$AH$6:$AH$15292,点検表４!$AF$6:$AF$15292,TRUE,点検表４!$AR$6:$AR$15292,$E23,点検表４!$C$6:$C$15292,CE$6)</f>
        <v>0</v>
      </c>
      <c r="CF23" s="204">
        <f>SUMIFS(点検表４!$AH$6:$AH$15292,点検表４!$AF$6:$AF$15292,TRUE,点検表４!$AR$6:$AR$15292,$E23,点検表４!$C$6:$C$15292,CF$6)</f>
        <v>0</v>
      </c>
      <c r="CG23" s="204">
        <f>SUMIFS(点検表４!$AH$6:$AH$15292,点検表４!$AF$6:$AF$15292,TRUE,点検表４!$AR$6:$AR$15292,$E23,点検表４!$C$6:$C$15292,CG$6)</f>
        <v>0</v>
      </c>
      <c r="CH23" s="204">
        <f>SUMIFS(点検表４!$AH$6:$AH$15292,点検表４!$AF$6:$AF$15292,TRUE,点検表４!$AR$6:$AR$15292,$E23,点検表４!$C$6:$C$15292,CH$6)</f>
        <v>0</v>
      </c>
      <c r="CI23" s="204">
        <f>SUMIFS(点検表４!$AH$6:$AH$15292,点検表４!$AF$6:$AF$15292,TRUE,点検表４!$AR$6:$AR$15292,$E23,点検表４!$C$6:$C$15292,CI$6)</f>
        <v>0</v>
      </c>
      <c r="CJ23" s="204">
        <f>SUMIFS(点検表４!$AH$6:$AH$15292,点検表４!$AF$6:$AF$15292,TRUE,点検表４!$AR$6:$AR$15292,$E23,点検表４!$C$6:$C$15292,CJ$6)</f>
        <v>0</v>
      </c>
      <c r="CK23" s="204">
        <f>SUMIFS(点検表４!$AH$6:$AH$15292,点検表４!$AF$6:$AF$15292,TRUE,点検表４!$AR$6:$AR$15292,$E23,点検表４!$C$6:$C$15292,CK$6)</f>
        <v>0</v>
      </c>
      <c r="CL23" s="204">
        <f>SUMIFS(点検表４!$AH$6:$AH$15292,点検表４!$AF$6:$AF$15292,TRUE,点検表４!$AR$6:$AR$15292,$E23,点検表４!$C$6:$C$15292,CL$6)</f>
        <v>0</v>
      </c>
      <c r="CM23" s="204">
        <f>SUMIFS(点検表４!$AH$6:$AH$15292,点検表４!$AF$6:$AF$15292,TRUE,点検表４!$AR$6:$AR$15292,$E23,点検表４!$C$6:$C$15292,CM$6)</f>
        <v>0</v>
      </c>
      <c r="CN23" s="204">
        <f>SUMIFS(点検表４!$AH$6:$AH$15292,点検表４!$AF$6:$AF$15292,TRUE,点検表４!$AR$6:$AR$15292,$E23,点検表４!$C$6:$C$15292,CN$6)</f>
        <v>0</v>
      </c>
      <c r="CO23" s="204">
        <f>SUMIFS(点検表４!$AH$6:$AH$15292,点検表４!$AF$6:$AF$15292,TRUE,点検表４!$AR$6:$AR$15292,$E23,点検表４!$C$6:$C$15292,CO$6)</f>
        <v>0</v>
      </c>
      <c r="CP23" s="204">
        <f>SUMIFS(点検表４!$AH$6:$AH$15292,点検表４!$AF$6:$AF$15292,TRUE,点検表４!$AR$6:$AR$15292,$E23,点検表４!$C$6:$C$15292,CP$6)</f>
        <v>0</v>
      </c>
      <c r="CQ23" s="204">
        <f>SUMIFS(点検表４!$AH$6:$AH$15292,点検表４!$AF$6:$AF$15292,TRUE,点検表４!$AR$6:$AR$15292,$E23,点検表４!$C$6:$C$15292,CQ$6)</f>
        <v>0</v>
      </c>
      <c r="CR23" s="204">
        <f>SUMIFS(点検表４!$AH$6:$AH$15292,点検表４!$AF$6:$AF$15292,TRUE,点検表４!$AR$6:$AR$15292,$E23,点検表４!$C$6:$C$15292,CR$6)</f>
        <v>0</v>
      </c>
      <c r="CS23" s="204">
        <f>SUMIFS(点検表４!$AH$6:$AH$15292,点検表４!$AF$6:$AF$15292,TRUE,点検表４!$AR$6:$AR$15292,$E23,点検表４!$C$6:$C$15292,CS$6)</f>
        <v>0</v>
      </c>
      <c r="CT23" s="204">
        <f>SUMIFS(点検表４!$AH$6:$AH$15292,点検表４!$AF$6:$AF$15292,TRUE,点検表４!$AR$6:$AR$15292,$E23,点検表４!$C$6:$C$15292,CT$6)</f>
        <v>0</v>
      </c>
      <c r="CU23" s="204">
        <f>SUMIFS(点検表４!$AH$6:$AH$15292,点検表４!$AF$6:$AF$15292,TRUE,点検表４!$AR$6:$AR$15292,$E23,点検表４!$C$6:$C$15292,CU$6)</f>
        <v>0</v>
      </c>
      <c r="CV23" s="204">
        <f>SUMIFS(点検表４!$AH$6:$AH$15292,点検表４!$AF$6:$AF$15292,TRUE,点検表４!$AR$6:$AR$15292,$E23,点検表４!$C$6:$C$15292,CV$6)</f>
        <v>0</v>
      </c>
      <c r="CW23" s="204">
        <f>SUMIFS(点検表４!$AH$6:$AH$15292,点検表４!$AF$6:$AF$15292,TRUE,点検表４!$AR$6:$AR$15292,$E23,点検表４!$C$6:$C$15292,CW$6)</f>
        <v>0</v>
      </c>
      <c r="CX23" s="204">
        <f>SUMIFS(点検表４!$AH$6:$AH$15292,点検表４!$AF$6:$AF$15292,TRUE,点検表４!$AR$6:$AR$15292,$E23,点検表４!$C$6:$C$15292,CX$6)</f>
        <v>0</v>
      </c>
      <c r="CY23" s="204">
        <f>SUMIFS(点検表４!$AH$6:$AH$15292,点検表４!$AF$6:$AF$15292,TRUE,点検表４!$AR$6:$AR$15292,$E23,点検表４!$C$6:$C$15292,CY$6)</f>
        <v>0</v>
      </c>
      <c r="CZ23" s="204">
        <f>SUMIFS(点検表４!$AH$6:$AH$15292,点検表４!$AF$6:$AF$15292,TRUE,点検表４!$AR$6:$AR$15292,$E23,点検表４!$C$6:$C$15292,CZ$6)</f>
        <v>0</v>
      </c>
      <c r="DA23" s="204">
        <f>SUMIFS(点検表４!$AH$6:$AH$15292,点検表４!$AF$6:$AF$15292,TRUE,点検表４!$AR$6:$AR$15292,$E23,点検表４!$C$6:$C$15292,DA$6)</f>
        <v>0</v>
      </c>
      <c r="DB23" s="204">
        <f>SUMIFS(点検表４!$AH$6:$AH$15292,点検表４!$AF$6:$AF$15292,TRUE,点検表４!$AR$6:$AR$15292,$E23,点検表４!$C$6:$C$15292,DB$6)</f>
        <v>0</v>
      </c>
      <c r="DC23" s="204">
        <f>SUMIFS(点検表４!$AH$6:$AH$15292,点検表４!$AF$6:$AF$15292,TRUE,点検表４!$AR$6:$AR$15292,$E23,点検表４!$C$6:$C$15292,DC$6)</f>
        <v>0</v>
      </c>
      <c r="DD23" s="204">
        <f>SUMIFS(点検表４!$AH$6:$AH$15292,点検表４!$AF$6:$AF$15292,TRUE,点検表４!$AR$6:$AR$15292,$E23,点検表４!$C$6:$C$15292,DD$6)</f>
        <v>0</v>
      </c>
      <c r="DE23" s="204">
        <f>SUMIFS(点検表４!$AH$6:$AH$15292,点検表４!$AF$6:$AF$15292,TRUE,点検表４!$AR$6:$AR$15292,$E23,点検表４!$C$6:$C$15292,DE$6)</f>
        <v>0</v>
      </c>
      <c r="DF23" s="204">
        <f>SUMIFS(点検表４!$AH$6:$AH$15292,点検表４!$AF$6:$AF$15292,TRUE,点検表４!$AR$6:$AR$15292,$E23,点検表４!$C$6:$C$15292,DF$6)</f>
        <v>0</v>
      </c>
      <c r="DG23" s="204">
        <f>SUMIFS(点検表４!$AH$6:$AH$15292,点検表４!$AF$6:$AF$15292,TRUE,点検表４!$AR$6:$AR$15292,$E23,点検表４!$C$6:$C$15292,DG$6)</f>
        <v>0</v>
      </c>
      <c r="DH23" s="204">
        <f>SUMIFS(点検表４!$AH$6:$AH$15292,点検表４!$AF$6:$AF$15292,TRUE,点検表４!$AR$6:$AR$15292,$E23,点検表４!$C$6:$C$15292,DH$6)</f>
        <v>0</v>
      </c>
      <c r="DI23" s="204">
        <f>SUMIFS(点検表４!$AH$6:$AH$15292,点検表４!$AF$6:$AF$15292,TRUE,点検表４!$AR$6:$AR$15292,$E23,点検表４!$C$6:$C$15292,DI$6)</f>
        <v>0</v>
      </c>
      <c r="DJ23" s="204">
        <f>SUMIFS(点検表４!$AH$6:$AH$15292,点検表４!$AF$6:$AF$15292,TRUE,点検表４!$AR$6:$AR$15292,$E23,点検表４!$C$6:$C$15292,DJ$6)</f>
        <v>0</v>
      </c>
      <c r="DK23" s="204">
        <f>SUMIFS(点検表４!$AH$6:$AH$15292,点検表４!$AF$6:$AF$15292,TRUE,点検表４!$AR$6:$AR$15292,$E23,点検表４!$C$6:$C$15292,DK$6)</f>
        <v>0</v>
      </c>
      <c r="DL23" s="204">
        <f>SUMIFS(点検表４!$AH$6:$AH$15292,点検表４!$AF$6:$AF$15292,TRUE,点検表４!$AR$6:$AR$15292,$E23,点検表４!$C$6:$C$15292,DL$6)</f>
        <v>0</v>
      </c>
      <c r="DM23" s="204">
        <f>SUMIFS(点検表４!$AH$6:$AH$15292,点検表４!$AF$6:$AF$15292,TRUE,点検表４!$AR$6:$AR$15292,$E23,点検表４!$C$6:$C$15292,DM$6)</f>
        <v>0</v>
      </c>
      <c r="DN23" s="204">
        <f>SUMIFS(点検表４!$AH$6:$AH$15292,点検表４!$AF$6:$AF$15292,TRUE,点検表４!$AR$6:$AR$15292,$E23,点検表４!$C$6:$C$15292,DN$6)</f>
        <v>0</v>
      </c>
      <c r="DO23" s="204">
        <f>SUMIFS(点検表４!$AH$6:$AH$15292,点検表４!$AF$6:$AF$15292,TRUE,点検表４!$AR$6:$AR$15292,$E23,点検表４!$C$6:$C$15292,DO$6)</f>
        <v>0</v>
      </c>
      <c r="DP23" s="204">
        <f>SUMIFS(点検表４!$AH$6:$AH$15292,点検表４!$AF$6:$AF$15292,TRUE,点検表４!$AR$6:$AR$15292,$E23,点検表４!$C$6:$C$15292,DP$6)</f>
        <v>0</v>
      </c>
      <c r="DQ23" s="204">
        <f>SUMIFS(点検表４!$AH$6:$AH$15292,点検表４!$AF$6:$AF$15292,TRUE,点検表４!$AR$6:$AR$15292,$E23,点検表４!$C$6:$C$15292,DQ$6)</f>
        <v>0</v>
      </c>
      <c r="DR23" s="204">
        <f>SUMIFS(点検表４!$AH$6:$AH$15292,点検表４!$AF$6:$AF$15292,TRUE,点検表４!$AR$6:$AR$15292,$E23,点検表４!$C$6:$C$15292,DR$6)</f>
        <v>0</v>
      </c>
      <c r="DS23" s="204">
        <f>SUMIFS(点検表４!$AH$6:$AH$15292,点検表４!$AF$6:$AF$15292,TRUE,点検表４!$AR$6:$AR$15292,$E23,点検表４!$C$6:$C$15292,DS$6)</f>
        <v>0</v>
      </c>
      <c r="DT23" s="204">
        <f>SUMIFS(点検表４!$AH$6:$AH$15292,点検表４!$AF$6:$AF$15292,TRUE,点検表４!$AR$6:$AR$15292,$E23,点検表４!$C$6:$C$15292,DT$6)</f>
        <v>0</v>
      </c>
      <c r="DU23" s="204">
        <f>SUMIFS(点検表４!$AH$6:$AH$15292,点検表４!$AF$6:$AF$15292,TRUE,点検表４!$AR$6:$AR$15292,$E23,点検表４!$C$6:$C$15292,DU$6)</f>
        <v>0</v>
      </c>
      <c r="DV23" s="204">
        <f>SUMIFS(点検表４!$AH$6:$AH$15292,点検表４!$AF$6:$AF$15292,TRUE,点検表４!$AR$6:$AR$15292,$E23,点検表４!$C$6:$C$15292,DV$6)</f>
        <v>0</v>
      </c>
      <c r="DW23" s="204">
        <f>SUMIFS(点検表４!$AH$6:$AH$15292,点検表４!$AF$6:$AF$15292,TRUE,点検表４!$AR$6:$AR$15292,$E23,点検表４!$C$6:$C$15292,DW$6)</f>
        <v>0</v>
      </c>
      <c r="DX23" s="204">
        <f>SUMIFS(点検表４!$AH$6:$AH$15292,点検表４!$AF$6:$AF$15292,TRUE,点検表４!$AR$6:$AR$15292,$E23,点検表４!$C$6:$C$15292,DX$6)</f>
        <v>0</v>
      </c>
      <c r="DY23" s="204">
        <f>SUMIFS(点検表４!$AH$6:$AH$15292,点検表４!$AF$6:$AF$15292,TRUE,点検表４!$AR$6:$AR$15292,$E23,点検表４!$C$6:$C$15292,DY$6)</f>
        <v>0</v>
      </c>
      <c r="DZ23" s="204">
        <f>SUMIFS(点検表４!$AH$6:$AH$15292,点検表４!$AF$6:$AF$15292,TRUE,点検表４!$AR$6:$AR$15292,$E23,点検表４!$C$6:$C$15292,DZ$6)</f>
        <v>0</v>
      </c>
      <c r="EA23" s="204">
        <f>SUMIFS(点検表４!$AH$6:$AH$15292,点検表４!$AF$6:$AF$15292,TRUE,点検表４!$AR$6:$AR$15292,$E23,点検表４!$C$6:$C$15292,EA$6)</f>
        <v>0</v>
      </c>
      <c r="EB23" s="204">
        <f>SUMIFS(点検表４!$AH$6:$AH$15292,点検表４!$AF$6:$AF$15292,TRUE,点検表４!$AR$6:$AR$15292,$E23,点検表４!$C$6:$C$15292,EB$6)</f>
        <v>0</v>
      </c>
      <c r="EC23" s="204">
        <f>SUMIFS(点検表４!$AH$6:$AH$15292,点検表４!$AF$6:$AF$15292,TRUE,点検表４!$AR$6:$AR$15292,$E23,点検表４!$C$6:$C$15292,EC$6)</f>
        <v>0</v>
      </c>
      <c r="ED23" s="204">
        <f>SUMIFS(点検表４!$AH$6:$AH$15292,点検表４!$AF$6:$AF$15292,TRUE,点検表４!$AR$6:$AR$15292,$E23,点検表４!$C$6:$C$15292,ED$6)</f>
        <v>0</v>
      </c>
      <c r="EE23" s="204">
        <f>SUMIFS(点検表４!$AH$6:$AH$15292,点検表４!$AF$6:$AF$15292,TRUE,点検表４!$AR$6:$AR$15292,$E23,点検表４!$C$6:$C$15292,EE$6)</f>
        <v>0</v>
      </c>
      <c r="EF23" s="204">
        <f>SUMIFS(点検表４!$AH$6:$AH$15292,点検表４!$AF$6:$AF$15292,TRUE,点検表４!$AR$6:$AR$15292,$E23,点検表４!$C$6:$C$15292,EF$6)</f>
        <v>0</v>
      </c>
      <c r="EG23" s="204">
        <f>SUMIFS(点検表４!$AH$6:$AH$15292,点検表４!$AF$6:$AF$15292,TRUE,点検表４!$AR$6:$AR$15292,$E23,点検表４!$C$6:$C$15292,EG$6)</f>
        <v>0</v>
      </c>
      <c r="EH23" s="204">
        <f>SUMIFS(点検表４!$AH$6:$AH$15292,点検表４!$AF$6:$AF$15292,TRUE,点検表４!$AR$6:$AR$15292,$E23,点検表４!$C$6:$C$15292,EH$6)</f>
        <v>0</v>
      </c>
      <c r="EI23" s="204">
        <f>SUMIFS(点検表４!$AH$6:$AH$15292,点検表４!$AF$6:$AF$15292,TRUE,点検表４!$AR$6:$AR$15292,$E23,点検表４!$C$6:$C$15292,EI$6)</f>
        <v>0</v>
      </c>
      <c r="EJ23" s="204">
        <f>SUMIFS(点検表４!$AH$6:$AH$15292,点検表４!$AF$6:$AF$15292,TRUE,点検表４!$AR$6:$AR$15292,$E23,点検表４!$C$6:$C$15292,EJ$6)</f>
        <v>0</v>
      </c>
      <c r="EK23" s="204">
        <f>SUMIFS(点検表４!$AH$6:$AH$15292,点検表４!$AF$6:$AF$15292,TRUE,点検表４!$AR$6:$AR$15292,$E23,点検表４!$C$6:$C$15292,EK$6)</f>
        <v>0</v>
      </c>
      <c r="EL23" s="204">
        <f>SUMIFS(点検表４!$AH$6:$AH$15292,点検表４!$AF$6:$AF$15292,TRUE,点検表４!$AR$6:$AR$15292,$E23,点検表４!$C$6:$C$15292,EL$6)</f>
        <v>0</v>
      </c>
      <c r="EM23" s="204">
        <f>SUMIFS(点検表４!$AH$6:$AH$15292,点検表４!$AF$6:$AF$15292,TRUE,点検表４!$AR$6:$AR$15292,$E23,点検表４!$C$6:$C$15292,EM$6)</f>
        <v>0</v>
      </c>
      <c r="EN23" s="204">
        <f>SUMIFS(点検表４!$AH$6:$AH$15292,点検表４!$AF$6:$AF$15292,TRUE,点検表４!$AR$6:$AR$15292,$E23,点検表４!$C$6:$C$15292,EN$6)</f>
        <v>0</v>
      </c>
      <c r="EO23" s="204">
        <f>SUMIFS(点検表４!$AH$6:$AH$15292,点検表４!$AF$6:$AF$15292,TRUE,点検表４!$AR$6:$AR$15292,$E23,点検表４!$C$6:$C$15292,EO$6)</f>
        <v>0</v>
      </c>
      <c r="EP23" s="204">
        <f>SUMIFS(点検表４!$AH$6:$AH$15292,点検表４!$AF$6:$AF$15292,TRUE,点検表４!$AR$6:$AR$15292,$E23,点検表４!$C$6:$C$15292,EP$6)</f>
        <v>0</v>
      </c>
      <c r="EQ23" s="204">
        <f>SUMIFS(点検表４!$AH$6:$AH$15292,点検表４!$AF$6:$AF$15292,TRUE,点検表４!$AR$6:$AR$15292,$E23,点検表４!$C$6:$C$15292,EQ$6)</f>
        <v>0</v>
      </c>
      <c r="ER23" s="204">
        <f>SUMIFS(点検表４!$AH$6:$AH$15292,点検表４!$AF$6:$AF$15292,TRUE,点検表４!$AR$6:$AR$15292,$E23,点検表４!$C$6:$C$15292,ER$6)</f>
        <v>0</v>
      </c>
      <c r="ES23" s="204">
        <f>SUMIFS(点検表４!$AH$6:$AH$15292,点検表４!$AF$6:$AF$15292,TRUE,点検表４!$AR$6:$AR$15292,$E23,点検表４!$C$6:$C$15292,ES$6)</f>
        <v>0</v>
      </c>
      <c r="ET23" s="204">
        <f>SUMIFS(点検表４!$AH$6:$AH$15292,点検表４!$AF$6:$AF$15292,TRUE,点検表４!$AR$6:$AR$15292,$E23,点検表４!$C$6:$C$15292,ET$6)</f>
        <v>0</v>
      </c>
      <c r="EU23" s="204">
        <f>SUMIFS(点検表４!$AH$6:$AH$15292,点検表４!$AF$6:$AF$15292,TRUE,点検表４!$AR$6:$AR$15292,$E23,点検表４!$C$6:$C$15292,EU$6)</f>
        <v>0</v>
      </c>
      <c r="EV23" s="204">
        <f>SUMIFS(点検表４!$AH$6:$AH$15292,点検表４!$AF$6:$AF$15292,TRUE,点検表４!$AR$6:$AR$15292,$E23,点検表４!$C$6:$C$15292,EV$6)</f>
        <v>0</v>
      </c>
      <c r="EW23" s="204">
        <f>SUMIFS(点検表４!$AH$6:$AH$15292,点検表４!$AF$6:$AF$15292,TRUE,点検表４!$AR$6:$AR$15292,$E23,点検表４!$C$6:$C$15292,EW$6)</f>
        <v>0</v>
      </c>
      <c r="EX23" s="204">
        <f>SUMIFS(点検表４!$AH$6:$AH$15292,点検表４!$AF$6:$AF$15292,TRUE,点検表４!$AR$6:$AR$15292,$E23,点検表４!$C$6:$C$15292,EX$6)</f>
        <v>0</v>
      </c>
      <c r="EY23" s="204">
        <f>SUMIFS(点検表４!$AH$6:$AH$15292,点検表４!$AF$6:$AF$15292,TRUE,点検表４!$AR$6:$AR$15292,$E23,点検表４!$C$6:$C$15292,EY$6)</f>
        <v>0</v>
      </c>
      <c r="EZ23" s="204">
        <f>SUMIFS(点検表４!$AH$6:$AH$15292,点検表４!$AF$6:$AF$15292,TRUE,点検表４!$AR$6:$AR$15292,$E23,点検表４!$C$6:$C$15292,EZ$6)</f>
        <v>0</v>
      </c>
      <c r="FA23" s="204">
        <f>SUMIFS(点検表４!$AH$6:$AH$15292,点検表４!$AF$6:$AF$15292,TRUE,点検表４!$AR$6:$AR$15292,$E23,点検表４!$C$6:$C$15292,FA$6)</f>
        <v>0</v>
      </c>
      <c r="FB23" s="204">
        <f>SUMIFS(点検表４!$AH$6:$AH$15292,点検表４!$AF$6:$AF$15292,TRUE,点検表４!$AR$6:$AR$15292,$E23,点検表４!$C$6:$C$15292,FB$6)</f>
        <v>0</v>
      </c>
      <c r="FC23" s="204">
        <f>SUMIFS(点検表４!$AH$6:$AH$15292,点検表４!$AF$6:$AF$15292,TRUE,点検表４!$AR$6:$AR$15292,$E23,点検表４!$C$6:$C$15292,FC$6)</f>
        <v>0</v>
      </c>
      <c r="FD23" s="204">
        <f>SUMIFS(点検表４!$AH$6:$AH$15292,点検表４!$AF$6:$AF$15292,TRUE,点検表４!$AR$6:$AR$15292,$E23,点検表４!$C$6:$C$15292,FD$6)</f>
        <v>0</v>
      </c>
      <c r="FE23" s="204">
        <f>SUMIFS(点検表４!$AH$6:$AH$15292,点検表４!$AF$6:$AF$15292,TRUE,点検表４!$AR$6:$AR$15292,$E23,点検表４!$C$6:$C$15292,FE$6)</f>
        <v>0</v>
      </c>
      <c r="FF23" s="204">
        <f>SUMIFS(点検表４!$AH$6:$AH$15292,点検表４!$AF$6:$AF$15292,TRUE,点検表４!$AR$6:$AR$15292,$E23,点検表４!$C$6:$C$15292,FF$6)</f>
        <v>0</v>
      </c>
      <c r="FG23" s="204">
        <f>SUMIFS(点検表４!$AH$6:$AH$15292,点検表４!$AF$6:$AF$15292,TRUE,点検表４!$AR$6:$AR$15292,$E23,点検表４!$C$6:$C$15292,FG$6)</f>
        <v>0</v>
      </c>
      <c r="FH23" s="204">
        <f>SUMIFS(点検表４!$AH$6:$AH$15292,点検表４!$AF$6:$AF$15292,TRUE,点検表４!$AR$6:$AR$15292,$E23,点検表４!$C$6:$C$15292,FH$6)</f>
        <v>0</v>
      </c>
      <c r="FI23" s="204">
        <f>SUMIFS(点検表４!$AH$6:$AH$15292,点検表４!$AF$6:$AF$15292,TRUE,点検表４!$AR$6:$AR$15292,$E23,点検表４!$C$6:$C$15292,FI$6)</f>
        <v>0</v>
      </c>
      <c r="FJ23" s="204">
        <f>SUMIFS(点検表４!$AH$6:$AH$15292,点検表４!$AF$6:$AF$15292,TRUE,点検表４!$AR$6:$AR$15292,$E23,点検表４!$C$6:$C$15292,FJ$6)</f>
        <v>0</v>
      </c>
      <c r="FK23" s="204">
        <f>SUMIFS(点検表４!$AH$6:$AH$15292,点検表４!$AF$6:$AF$15292,TRUE,点検表４!$AR$6:$AR$15292,$E23,点検表４!$C$6:$C$15292,FK$6)</f>
        <v>0</v>
      </c>
      <c r="FL23" s="204">
        <f>SUMIFS(点検表４!$AH$6:$AH$15292,点検表４!$AF$6:$AF$15292,TRUE,点検表４!$AR$6:$AR$15292,$E23,点検表４!$C$6:$C$15292,FL$6)</f>
        <v>0</v>
      </c>
      <c r="FM23" s="204">
        <f>SUMIFS(点検表４!$AH$6:$AH$15292,点検表４!$AF$6:$AF$15292,TRUE,点検表４!$AR$6:$AR$15292,$E23,点検表４!$C$6:$C$15292,FM$6)</f>
        <v>0</v>
      </c>
      <c r="FN23" s="204">
        <f>SUMIFS(点検表４!$AH$6:$AH$15292,点検表４!$AF$6:$AF$15292,TRUE,点検表４!$AR$6:$AR$15292,$E23,点検表４!$C$6:$C$15292,FN$6)</f>
        <v>0</v>
      </c>
      <c r="FO23" s="204">
        <f>SUMIFS(点検表４!$AH$6:$AH$15292,点検表４!$AF$6:$AF$15292,TRUE,点検表４!$AR$6:$AR$15292,$E23,点検表４!$C$6:$C$15292,FO$6)</f>
        <v>0</v>
      </c>
      <c r="FP23" s="204">
        <f>SUMIFS(点検表４!$AH$6:$AH$15292,点検表４!$AF$6:$AF$15292,TRUE,点検表４!$AR$6:$AR$15292,$E23,点検表４!$C$6:$C$15292,FP$6)</f>
        <v>0</v>
      </c>
      <c r="FQ23" s="204">
        <f>SUMIFS(点検表４!$AH$6:$AH$15292,点検表４!$AF$6:$AF$15292,TRUE,点検表４!$AR$6:$AR$15292,$E23,点検表４!$C$6:$C$15292,FQ$6)</f>
        <v>0</v>
      </c>
      <c r="FR23" s="204">
        <f>SUMIFS(点検表４!$AH$6:$AH$15292,点検表４!$AF$6:$AF$15292,TRUE,点検表４!$AR$6:$AR$15292,$E23,点検表４!$C$6:$C$15292,FR$6)</f>
        <v>0</v>
      </c>
      <c r="FS23" s="204">
        <f>SUMIFS(点検表４!$AH$6:$AH$15292,点検表４!$AF$6:$AF$15292,TRUE,点検表４!$AR$6:$AR$15292,$E23,点検表４!$C$6:$C$15292,FS$6)</f>
        <v>0</v>
      </c>
      <c r="FT23" s="204">
        <f>SUMIFS(点検表４!$AH$6:$AH$15292,点検表４!$AF$6:$AF$15292,TRUE,点検表４!$AR$6:$AR$15292,$E23,点検表４!$C$6:$C$15292,FT$6)</f>
        <v>0</v>
      </c>
      <c r="FU23" s="204">
        <f>SUMIFS(点検表４!$AH$6:$AH$15292,点検表４!$AF$6:$AF$15292,TRUE,点検表４!$AR$6:$AR$15292,$E23,点検表４!$C$6:$C$15292,FU$6)</f>
        <v>0</v>
      </c>
      <c r="FV23" s="204">
        <f>SUMIFS(点検表４!$AH$6:$AH$15292,点検表４!$AF$6:$AF$15292,TRUE,点検表４!$AR$6:$AR$15292,$E23,点検表４!$C$6:$C$15292,FV$6)</f>
        <v>0</v>
      </c>
      <c r="FW23" s="204">
        <f>SUMIFS(点検表４!$AH$6:$AH$15292,点検表４!$AF$6:$AF$15292,TRUE,点検表４!$AR$6:$AR$15292,$E23,点検表４!$C$6:$C$15292,FW$6)</f>
        <v>0</v>
      </c>
      <c r="FX23" s="204">
        <f>SUMIFS(点検表４!$AH$6:$AH$15292,点検表４!$AF$6:$AF$15292,TRUE,点検表４!$AR$6:$AR$15292,$E23,点検表４!$C$6:$C$15292,FX$6)</f>
        <v>0</v>
      </c>
      <c r="FY23" s="204">
        <f>SUMIFS(点検表４!$AH$6:$AH$15292,点検表４!$AF$6:$AF$15292,TRUE,点検表４!$AR$6:$AR$15292,$E23,点検表４!$C$6:$C$15292,FY$6)</f>
        <v>0</v>
      </c>
      <c r="FZ23" s="204">
        <f>SUMIFS(点検表４!$AH$6:$AH$15292,点検表４!$AF$6:$AF$15292,TRUE,点検表４!$AR$6:$AR$15292,$E23,点検表４!$C$6:$C$15292,FZ$6)</f>
        <v>0</v>
      </c>
      <c r="GA23" s="204">
        <f>SUMIFS(点検表４!$AH$6:$AH$15292,点検表４!$AF$6:$AF$15292,TRUE,点検表４!$AR$6:$AR$15292,$E23,点検表４!$C$6:$C$15292,GA$6)</f>
        <v>0</v>
      </c>
      <c r="GB23" s="204">
        <f>SUMIFS(点検表４!$AH$6:$AH$15292,点検表４!$AF$6:$AF$15292,TRUE,点検表４!$AR$6:$AR$15292,$E23,点検表４!$C$6:$C$15292,GB$6)</f>
        <v>0</v>
      </c>
      <c r="GC23" s="204">
        <f>SUMIFS(点検表４!$AH$6:$AH$15292,点検表４!$AF$6:$AF$15292,TRUE,点検表４!$AR$6:$AR$15292,$E23,点検表４!$C$6:$C$15292,GC$6)</f>
        <v>0</v>
      </c>
      <c r="GD23" s="204">
        <f>SUMIFS(点検表４!$AH$6:$AH$15292,点検表４!$AF$6:$AF$15292,TRUE,点検表４!$AR$6:$AR$15292,$E23,点検表４!$C$6:$C$15292,GD$6)</f>
        <v>0</v>
      </c>
      <c r="GE23" s="204">
        <f>SUMIFS(点検表４!$AH$6:$AH$15292,点検表４!$AF$6:$AF$15292,TRUE,点検表４!$AR$6:$AR$15292,$E23,点検表４!$C$6:$C$15292,GE$6)</f>
        <v>0</v>
      </c>
      <c r="GF23" s="204">
        <f>SUMIFS(点検表４!$AH$6:$AH$15292,点検表４!$AF$6:$AF$15292,TRUE,点検表４!$AR$6:$AR$15292,$E23,点検表４!$C$6:$C$15292,GF$6)</f>
        <v>0</v>
      </c>
      <c r="GG23" s="204">
        <f>SUMIFS(点検表４!$AH$6:$AH$15292,点検表４!$AF$6:$AF$15292,TRUE,点検表４!$AR$6:$AR$15292,$E23,点検表４!$C$6:$C$15292,GG$6)</f>
        <v>0</v>
      </c>
      <c r="GH23" s="204">
        <f>SUMIFS(点検表４!$AH$6:$AH$15292,点検表４!$AF$6:$AF$15292,TRUE,点検表４!$AR$6:$AR$15292,$E23,点検表４!$C$6:$C$15292,GH$6)</f>
        <v>0</v>
      </c>
      <c r="GI23" s="204">
        <f>SUMIFS(点検表４!$AH$6:$AH$15292,点検表４!$AF$6:$AF$15292,TRUE,点検表４!$AR$6:$AR$15292,$E23,点検表４!$C$6:$C$15292,GI$6)</f>
        <v>0</v>
      </c>
      <c r="GJ23" s="204">
        <f>SUMIFS(点検表４!$AH$6:$AH$15292,点検表４!$AF$6:$AF$15292,TRUE,点検表４!$AR$6:$AR$15292,$E23,点検表４!$C$6:$C$15292,GJ$6)</f>
        <v>0</v>
      </c>
      <c r="GK23" s="204">
        <f>SUMIFS(点検表４!$AH$6:$AH$15292,点検表４!$AF$6:$AF$15292,TRUE,点検表４!$AR$6:$AR$15292,$E23,点検表４!$C$6:$C$15292,GK$6)</f>
        <v>0</v>
      </c>
      <c r="GL23" s="204">
        <f>SUMIFS(点検表４!$AH$6:$AH$15292,点検表４!$AF$6:$AF$15292,TRUE,点検表４!$AR$6:$AR$15292,$E23,点検表４!$C$6:$C$15292,GL$6)</f>
        <v>0</v>
      </c>
      <c r="GM23" s="204">
        <f>SUMIFS(点検表４!$AH$6:$AH$15292,点検表４!$AF$6:$AF$15292,TRUE,点検表４!$AR$6:$AR$15292,$E23,点検表４!$C$6:$C$15292,GM$6)</f>
        <v>0</v>
      </c>
      <c r="GN23" s="204">
        <f>SUMIFS(点検表４!$AH$6:$AH$15292,点検表４!$AF$6:$AF$15292,TRUE,点検表４!$AR$6:$AR$15292,$E23,点検表４!$C$6:$C$15292,GN$6)</f>
        <v>0</v>
      </c>
      <c r="GO23" s="204">
        <f>SUMIFS(点検表４!$AH$6:$AH$15292,点検表４!$AF$6:$AF$15292,TRUE,点検表４!$AR$6:$AR$15292,$E23,点検表４!$C$6:$C$15292,GO$6)</f>
        <v>0</v>
      </c>
      <c r="GP23" s="204">
        <f>SUMIFS(点検表４!$AH$6:$AH$15292,点検表４!$AF$6:$AF$15292,TRUE,点検表４!$AR$6:$AR$15292,$E23,点検表４!$C$6:$C$15292,GP$6)</f>
        <v>0</v>
      </c>
      <c r="GQ23" s="204">
        <f>SUMIFS(点検表４!$AH$6:$AH$15292,点検表４!$AF$6:$AF$15292,TRUE,点検表４!$AR$6:$AR$15292,$E23,点検表４!$C$6:$C$15292,GQ$6)</f>
        <v>0</v>
      </c>
      <c r="GR23" s="204">
        <f>SUMIFS(点検表４!$AH$6:$AH$15292,点検表４!$AF$6:$AF$15292,TRUE,点検表４!$AR$6:$AR$15292,$E23,点検表４!$C$6:$C$15292,GR$6)</f>
        <v>0</v>
      </c>
      <c r="GS23" s="204">
        <f>SUMIFS(点検表４!$AH$6:$AH$15292,点検表４!$AF$6:$AF$15292,TRUE,点検表４!$AR$6:$AR$15292,$E23,点検表４!$C$6:$C$15292,GS$6)</f>
        <v>0</v>
      </c>
      <c r="GT23" s="204">
        <f>SUMIFS(点検表４!$AH$6:$AH$15292,点検表４!$AF$6:$AF$15292,TRUE,点検表４!$AR$6:$AR$15292,$E23,点検表４!$C$6:$C$15292,GT$6)</f>
        <v>0</v>
      </c>
      <c r="GU23" s="204">
        <f>SUMIFS(点検表４!$AH$6:$AH$15292,点検表４!$AF$6:$AF$15292,TRUE,点検表４!$AR$6:$AR$15292,$E23,点検表４!$C$6:$C$15292,GU$6)</f>
        <v>0</v>
      </c>
      <c r="GV23" s="204">
        <f>SUMIFS(点検表４!$AH$6:$AH$15292,点検表４!$AF$6:$AF$15292,TRUE,点検表４!$AR$6:$AR$15292,$E23,点検表４!$C$6:$C$15292,GV$6)</f>
        <v>0</v>
      </c>
      <c r="GW23" s="204">
        <f>SUMIFS(点検表４!$AH$6:$AH$15292,点検表４!$AF$6:$AF$15292,TRUE,点検表４!$AR$6:$AR$15292,$E23,点検表４!$C$6:$C$15292,GW$6)</f>
        <v>0</v>
      </c>
      <c r="GX23" s="204">
        <f>SUMIFS(点検表４!$AH$6:$AH$15292,点検表４!$AF$6:$AF$15292,TRUE,点検表４!$AR$6:$AR$15292,$E23,点検表４!$C$6:$C$15292,GX$6)</f>
        <v>0</v>
      </c>
      <c r="GY23" s="204">
        <f>SUMIFS(点検表４!$AH$6:$AH$15292,点検表４!$AF$6:$AF$15292,TRUE,点検表４!$AR$6:$AR$15292,$E23,点検表４!$C$6:$C$15292,GY$6)</f>
        <v>0</v>
      </c>
      <c r="GZ23" s="204">
        <f>SUMIFS(点検表４!$AH$6:$AH$15292,点検表４!$AF$6:$AF$15292,TRUE,点検表４!$AR$6:$AR$15292,$E23,点検表４!$C$6:$C$15292,GZ$6)</f>
        <v>0</v>
      </c>
      <c r="HA23" s="204">
        <f>SUMIFS(点検表４!$AH$6:$AH$15292,点検表４!$AF$6:$AF$15292,TRUE,点検表４!$AR$6:$AR$15292,$E23,点検表４!$C$6:$C$15292,HA$6)</f>
        <v>0</v>
      </c>
      <c r="HB23" s="204">
        <f>SUMIFS(点検表４!$AH$6:$AH$15292,点検表４!$AF$6:$AF$15292,TRUE,点検表４!$AR$6:$AR$15292,$E23,点検表４!$C$6:$C$15292,HB$6)</f>
        <v>0</v>
      </c>
      <c r="HC23" s="204">
        <f>SUMIFS(点検表４!$AH$6:$AH$15292,点検表４!$AF$6:$AF$15292,TRUE,点検表４!$AR$6:$AR$15292,$E23,点検表４!$C$6:$C$15292,HC$6)</f>
        <v>0</v>
      </c>
      <c r="HD23" s="204">
        <f>SUMIFS(点検表４!$AH$6:$AH$15292,点検表４!$AF$6:$AF$15292,TRUE,点検表４!$AR$6:$AR$15292,$E23,点検表４!$C$6:$C$15292,HD$6)</f>
        <v>0</v>
      </c>
      <c r="HE23" s="204">
        <f>SUMIFS(点検表４!$AH$6:$AH$15292,点検表４!$AF$6:$AF$15292,TRUE,点検表４!$AR$6:$AR$15292,$E23,点検表４!$C$6:$C$15292,HE$6)</f>
        <v>0</v>
      </c>
      <c r="HF23" s="204">
        <f>SUMIFS(点検表４!$AH$6:$AH$15292,点検表４!$AF$6:$AF$15292,TRUE,点検表４!$AR$6:$AR$15292,$E23,点検表４!$C$6:$C$15292,HF$6)</f>
        <v>0</v>
      </c>
      <c r="HG23" s="204">
        <f>SUMIFS(点検表４!$AH$6:$AH$15292,点検表４!$AF$6:$AF$15292,TRUE,点検表４!$AR$6:$AR$15292,$E23,点検表４!$C$6:$C$15292,HG$6)</f>
        <v>0</v>
      </c>
      <c r="HH23" s="204">
        <f>SUMIFS(点検表４!$AH$6:$AH$15292,点検表４!$AF$6:$AF$15292,TRUE,点検表４!$AR$6:$AR$15292,$E23,点検表４!$C$6:$C$15292,HH$6)</f>
        <v>0</v>
      </c>
      <c r="HI23" s="204">
        <f>SUMIFS(点検表４!$AH$6:$AH$15292,点検表４!$AF$6:$AF$15292,TRUE,点検表４!$AR$6:$AR$15292,$E23,点検表４!$C$6:$C$15292,HI$6)</f>
        <v>0</v>
      </c>
      <c r="HJ23" s="204">
        <f>SUMIFS(点検表４!$AH$6:$AH$15292,点検表４!$AF$6:$AF$15292,TRUE,点検表４!$AR$6:$AR$15292,$E23,点検表４!$C$6:$C$15292,HJ$6)</f>
        <v>0</v>
      </c>
      <c r="HK23" s="204">
        <f>SUMIFS(点検表４!$AH$6:$AH$15292,点検表４!$AF$6:$AF$15292,TRUE,点検表４!$AR$6:$AR$15292,$E23,点検表４!$C$6:$C$15292,HK$6)</f>
        <v>0</v>
      </c>
      <c r="HL23" s="204">
        <f>SUMIFS(点検表４!$AH$6:$AH$15292,点検表４!$AF$6:$AF$15292,TRUE,点検表４!$AR$6:$AR$15292,$E23,点検表４!$C$6:$C$15292,HL$6)</f>
        <v>0</v>
      </c>
      <c r="HM23" s="204">
        <f>SUMIFS(点検表４!$AH$6:$AH$15292,点検表４!$AF$6:$AF$15292,TRUE,点検表４!$AR$6:$AR$15292,$E23,点検表４!$C$6:$C$15292,HM$6)</f>
        <v>0</v>
      </c>
      <c r="HN23" s="204">
        <f>SUMIFS(点検表４!$AH$6:$AH$15292,点検表４!$AF$6:$AF$15292,TRUE,点検表４!$AR$6:$AR$15292,$E23,点検表４!$C$6:$C$15292,HN$6)</f>
        <v>0</v>
      </c>
      <c r="HO23" s="204">
        <f>SUMIFS(点検表４!$AH$6:$AH$15292,点検表４!$AF$6:$AF$15292,TRUE,点検表４!$AR$6:$AR$15292,$E23,点検表４!$C$6:$C$15292,HO$6)</f>
        <v>0</v>
      </c>
      <c r="HP23" s="204">
        <f>SUMIFS(点検表４!$AH$6:$AH$15292,点検表４!$AF$6:$AF$15292,TRUE,点検表４!$AR$6:$AR$15292,$E23,点検表４!$C$6:$C$15292,HP$6)</f>
        <v>0</v>
      </c>
      <c r="HQ23" s="204">
        <f>SUMIFS(点検表４!$AH$6:$AH$15292,点検表４!$AF$6:$AF$15292,TRUE,点検表４!$AR$6:$AR$15292,$E23,点検表４!$C$6:$C$15292,HQ$6)</f>
        <v>0</v>
      </c>
      <c r="HR23" s="204">
        <f>SUMIFS(点検表４!$AH$6:$AH$15292,点検表４!$AF$6:$AF$15292,TRUE,点検表４!$AR$6:$AR$15292,$E23,点検表４!$C$6:$C$15292,HR$6)</f>
        <v>0</v>
      </c>
      <c r="HS23" s="204">
        <f>SUMIFS(点検表４!$AH$6:$AH$15292,点検表４!$AF$6:$AF$15292,TRUE,点検表４!$AR$6:$AR$15292,$E23,点検表４!$C$6:$C$15292,HS$6)</f>
        <v>0</v>
      </c>
      <c r="HT23" s="204">
        <f>SUMIFS(点検表４!$AH$6:$AH$15292,点検表４!$AF$6:$AF$15292,TRUE,点検表４!$AR$6:$AR$15292,$E23,点検表４!$C$6:$C$15292,HT$6)</f>
        <v>0</v>
      </c>
      <c r="HU23" s="204">
        <f>SUMIFS(点検表４!$AH$6:$AH$15292,点検表４!$AF$6:$AF$15292,TRUE,点検表４!$AR$6:$AR$15292,$E23,点検表４!$C$6:$C$15292,HU$6)</f>
        <v>0</v>
      </c>
      <c r="HV23" s="204">
        <f>SUMIFS(点検表４!$AH$6:$AH$15292,点検表４!$AF$6:$AF$15292,TRUE,点検表４!$AR$6:$AR$15292,$E23,点検表４!$C$6:$C$15292,HV$6)</f>
        <v>0</v>
      </c>
      <c r="HW23" s="204">
        <f>SUMIFS(点検表４!$AH$6:$AH$15292,点検表４!$AF$6:$AF$15292,TRUE,点検表４!$AR$6:$AR$15292,$E23,点検表４!$C$6:$C$15292,HW$6)</f>
        <v>0</v>
      </c>
      <c r="HX23" s="204">
        <f>SUMIFS(点検表４!$AH$6:$AH$15292,点検表４!$AF$6:$AF$15292,TRUE,点検表４!$AR$6:$AR$15292,$E23,点検表４!$C$6:$C$15292,HX$6)</f>
        <v>0</v>
      </c>
      <c r="HY23" s="204">
        <f>SUMIFS(点検表４!$AH$6:$AH$15292,点検表４!$AF$6:$AF$15292,TRUE,点検表４!$AR$6:$AR$15292,$E23,点検表４!$C$6:$C$15292,HY$6)</f>
        <v>0</v>
      </c>
      <c r="HZ23" s="204">
        <f>SUMIFS(点検表４!$AH$6:$AH$15292,点検表４!$AF$6:$AF$15292,TRUE,点検表４!$AR$6:$AR$15292,$E23,点検表４!$C$6:$C$15292,HZ$6)</f>
        <v>0</v>
      </c>
      <c r="IA23" s="204">
        <f>SUMIFS(点検表４!$AH$6:$AH$15292,点検表４!$AF$6:$AF$15292,TRUE,点検表４!$AR$6:$AR$15292,$E23,点検表４!$C$6:$C$15292,IA$6)</f>
        <v>0</v>
      </c>
      <c r="IB23" s="204">
        <f>SUMIFS(点検表４!$AH$6:$AH$15292,点検表４!$AF$6:$AF$15292,TRUE,点検表４!$AR$6:$AR$15292,$E23,点検表４!$C$6:$C$15292,IB$6)</f>
        <v>0</v>
      </c>
      <c r="IC23" s="204">
        <f>SUMIFS(点検表４!$AH$6:$AH$15292,点検表４!$AF$6:$AF$15292,TRUE,点検表４!$AR$6:$AR$15292,$E23,点検表４!$C$6:$C$15292,IC$6)</f>
        <v>0</v>
      </c>
      <c r="ID23" s="204">
        <f>SUMIFS(点検表４!$AH$6:$AH$15292,点検表４!$AF$6:$AF$15292,TRUE,点検表４!$AR$6:$AR$15292,$E23,点検表４!$C$6:$C$15292,ID$6)</f>
        <v>0</v>
      </c>
      <c r="IE23" s="204">
        <f>SUMIFS(点検表４!$AH$6:$AH$15292,点検表４!$AF$6:$AF$15292,TRUE,点検表４!$AR$6:$AR$15292,$E23,点検表４!$C$6:$C$15292,IE$6)</f>
        <v>0</v>
      </c>
      <c r="IF23" s="204">
        <f>SUMIFS(点検表４!$AH$6:$AH$15292,点検表４!$AF$6:$AF$15292,TRUE,点検表４!$AR$6:$AR$15292,$E23,点検表４!$C$6:$C$15292,IF$6)</f>
        <v>0</v>
      </c>
      <c r="IG23" s="204">
        <f>SUMIFS(点検表４!$AH$6:$AH$15292,点検表４!$AF$6:$AF$15292,TRUE,点検表４!$AR$6:$AR$15292,$E23,点検表４!$C$6:$C$15292,IG$6)</f>
        <v>0</v>
      </c>
      <c r="IH23" s="204">
        <f>SUMIFS(点検表４!$AH$6:$AH$15292,点検表４!$AF$6:$AF$15292,TRUE,点検表４!$AR$6:$AR$15292,$E23,点検表４!$C$6:$C$15292,IH$6)</f>
        <v>0</v>
      </c>
      <c r="II23" s="204">
        <f>SUMIFS(点検表４!$AH$6:$AH$15292,点検表４!$AF$6:$AF$15292,TRUE,点検表４!$AR$6:$AR$15292,$E23,点検表４!$C$6:$C$15292,II$6)</f>
        <v>0</v>
      </c>
      <c r="IJ23" s="204">
        <f>SUMIFS(点検表４!$AH$6:$AH$15292,点検表４!$AF$6:$AF$15292,TRUE,点検表４!$AR$6:$AR$15292,$E23,点検表４!$C$6:$C$15292,IJ$6)</f>
        <v>0</v>
      </c>
      <c r="IK23" s="204">
        <f>SUMIFS(点検表４!$AH$6:$AH$15292,点検表４!$AF$6:$AF$15292,TRUE,点検表４!$AR$6:$AR$15292,$E23,点検表４!$C$6:$C$15292,IK$6)</f>
        <v>0</v>
      </c>
      <c r="IL23" s="204">
        <f>SUMIFS(点検表４!$AH$6:$AH$15292,点検表４!$AF$6:$AF$15292,TRUE,点検表４!$AR$6:$AR$15292,$E23,点検表４!$C$6:$C$15292,IL$6)</f>
        <v>0</v>
      </c>
      <c r="IM23" s="205">
        <f>SUMIFS(点検表４!$AH$6:$AH$15292,点検表４!$AF$6:$AF$15292,TRUE,点検表４!$AR$6:$AR$15292,$E23,点検表４!$C$6:$C$15292,IM$6)</f>
        <v>0</v>
      </c>
      <c r="IN23" s="177"/>
      <c r="IO23" s="177"/>
    </row>
    <row r="24" spans="1:249" ht="18.75" customHeight="1">
      <c r="A24" s="749"/>
      <c r="B24" s="757"/>
      <c r="C24" s="759"/>
      <c r="D24" s="145" t="s">
        <v>1293</v>
      </c>
      <c r="E24" s="146">
        <v>42</v>
      </c>
      <c r="F24" s="192">
        <f>SUMIFS(点検表４!$AH$6:$AH$15292,点検表４!$AF$6:$AF$15292,TRUE,点検表４!$AR$6:$AR$15292,$E24)</f>
        <v>0</v>
      </c>
      <c r="G24" s="193">
        <f t="shared" si="0"/>
        <v>0</v>
      </c>
      <c r="H24" s="206">
        <f>SUMIFS(点検表４!$AH$6:$AH$15292,点検表４!$AF$6:$AF$15292,TRUE,点検表４!$AR$6:$AR$15292,$E24,点検表４!$C$6:$C$15292,H$6)</f>
        <v>0</v>
      </c>
      <c r="I24" s="206">
        <f>SUMIFS(点検表４!$AH$6:$AH$15292,点検表４!$AF$6:$AF$15292,TRUE,点検表４!$AR$6:$AR$15292,$E24,点検表４!$C$6:$C$15292,I$6)</f>
        <v>0</v>
      </c>
      <c r="J24" s="206">
        <f>SUMIFS(点検表４!$AH$6:$AH$15292,点検表４!$AF$6:$AF$15292,TRUE,点検表４!$AR$6:$AR$15292,$E24,点検表４!$C$6:$C$15292,J$6)</f>
        <v>0</v>
      </c>
      <c r="K24" s="206">
        <f>SUMIFS(点検表４!$AH$6:$AH$15292,点検表４!$AF$6:$AF$15292,TRUE,点検表４!$AR$6:$AR$15292,$E24,点検表４!$C$6:$C$15292,K$6)</f>
        <v>0</v>
      </c>
      <c r="L24" s="206">
        <f>SUMIFS(点検表４!$AH$6:$AH$15292,点検表４!$AF$6:$AF$15292,TRUE,点検表４!$AR$6:$AR$15292,$E24,点検表４!$C$6:$C$15292,L$6)</f>
        <v>0</v>
      </c>
      <c r="M24" s="206">
        <f>SUMIFS(点検表４!$AH$6:$AH$15292,点検表４!$AF$6:$AF$15292,TRUE,点検表４!$AR$6:$AR$15292,$E24,点検表４!$C$6:$C$15292,M$6)</f>
        <v>0</v>
      </c>
      <c r="N24" s="206">
        <f>SUMIFS(点検表４!$AH$6:$AH$15292,点検表４!$AF$6:$AF$15292,TRUE,点検表４!$AR$6:$AR$15292,$E24,点検表４!$C$6:$C$15292,N$6)</f>
        <v>0</v>
      </c>
      <c r="O24" s="206">
        <f>SUMIFS(点検表４!$AH$6:$AH$15292,点検表４!$AF$6:$AF$15292,TRUE,点検表４!$AR$6:$AR$15292,$E24,点検表４!$C$6:$C$15292,O$6)</f>
        <v>0</v>
      </c>
      <c r="P24" s="206">
        <f>SUMIFS(点検表４!$AH$6:$AH$15292,点検表４!$AF$6:$AF$15292,TRUE,点検表４!$AR$6:$AR$15292,$E24,点検表４!$C$6:$C$15292,P$6)</f>
        <v>0</v>
      </c>
      <c r="Q24" s="206">
        <f>SUMIFS(点検表４!$AH$6:$AH$15292,点検表４!$AF$6:$AF$15292,TRUE,点検表４!$AR$6:$AR$15292,$E24,点検表４!$C$6:$C$15292,Q$6)</f>
        <v>0</v>
      </c>
      <c r="R24" s="206">
        <f>SUMIFS(点検表４!$AH$6:$AH$15292,点検表４!$AF$6:$AF$15292,TRUE,点検表４!$AR$6:$AR$15292,$E24,点検表４!$C$6:$C$15292,R$6)</f>
        <v>0</v>
      </c>
      <c r="S24" s="206">
        <f>SUMIFS(点検表４!$AH$6:$AH$15292,点検表４!$AF$6:$AF$15292,TRUE,点検表４!$AR$6:$AR$15292,$E24,点検表４!$C$6:$C$15292,S$6)</f>
        <v>0</v>
      </c>
      <c r="T24" s="206">
        <f>SUMIFS(点検表４!$AH$6:$AH$15292,点検表４!$AF$6:$AF$15292,TRUE,点検表４!$AR$6:$AR$15292,$E24,点検表４!$C$6:$C$15292,T$6)</f>
        <v>0</v>
      </c>
      <c r="U24" s="206">
        <f>SUMIFS(点検表４!$AH$6:$AH$15292,点検表４!$AF$6:$AF$15292,TRUE,点検表４!$AR$6:$AR$15292,$E24,点検表４!$C$6:$C$15292,U$6)</f>
        <v>0</v>
      </c>
      <c r="V24" s="206">
        <f>SUMIFS(点検表４!$AH$6:$AH$15292,点検表４!$AF$6:$AF$15292,TRUE,点検表４!$AR$6:$AR$15292,$E24,点検表４!$C$6:$C$15292,V$6)</f>
        <v>0</v>
      </c>
      <c r="W24" s="206">
        <f>SUMIFS(点検表４!$AH$6:$AH$15292,点検表４!$AF$6:$AF$15292,TRUE,点検表４!$AR$6:$AR$15292,$E24,点検表４!$C$6:$C$15292,W$6)</f>
        <v>0</v>
      </c>
      <c r="X24" s="206">
        <f>SUMIFS(点検表４!$AH$6:$AH$15292,点検表４!$AF$6:$AF$15292,TRUE,点検表４!$AR$6:$AR$15292,$E24,点検表４!$C$6:$C$15292,X$6)</f>
        <v>0</v>
      </c>
      <c r="Y24" s="206">
        <f>SUMIFS(点検表４!$AH$6:$AH$15292,点検表４!$AF$6:$AF$15292,TRUE,点検表４!$AR$6:$AR$15292,$E24,点検表４!$C$6:$C$15292,Y$6)</f>
        <v>0</v>
      </c>
      <c r="Z24" s="206">
        <f>SUMIFS(点検表４!$AH$6:$AH$15292,点検表４!$AF$6:$AF$15292,TRUE,点検表４!$AR$6:$AR$15292,$E24,点検表４!$C$6:$C$15292,Z$6)</f>
        <v>0</v>
      </c>
      <c r="AA24" s="206">
        <f>SUMIFS(点検表４!$AH$6:$AH$15292,点検表４!$AF$6:$AF$15292,TRUE,点検表４!$AR$6:$AR$15292,$E24,点検表４!$C$6:$C$15292,AA$6)</f>
        <v>0</v>
      </c>
      <c r="AB24" s="206">
        <f>SUMIFS(点検表４!$AH$6:$AH$15292,点検表４!$AF$6:$AF$15292,TRUE,点検表４!$AR$6:$AR$15292,$E24,点検表４!$C$6:$C$15292,AB$6)</f>
        <v>0</v>
      </c>
      <c r="AC24" s="206">
        <f>SUMIFS(点検表４!$AH$6:$AH$15292,点検表４!$AF$6:$AF$15292,TRUE,点検表４!$AR$6:$AR$15292,$E24,点検表４!$C$6:$C$15292,AC$6)</f>
        <v>0</v>
      </c>
      <c r="AD24" s="206">
        <f>SUMIFS(点検表４!$AH$6:$AH$15292,点検表４!$AF$6:$AF$15292,TRUE,点検表４!$AR$6:$AR$15292,$E24,点検表４!$C$6:$C$15292,AD$6)</f>
        <v>0</v>
      </c>
      <c r="AE24" s="206">
        <f>SUMIFS(点検表４!$AH$6:$AH$15292,点検表４!$AF$6:$AF$15292,TRUE,点検表４!$AR$6:$AR$15292,$E24,点検表４!$C$6:$C$15292,AE$6)</f>
        <v>0</v>
      </c>
      <c r="AF24" s="206">
        <f>SUMIFS(点検表４!$AH$6:$AH$15292,点検表４!$AF$6:$AF$15292,TRUE,点検表４!$AR$6:$AR$15292,$E24,点検表４!$C$6:$C$15292,AF$6)</f>
        <v>0</v>
      </c>
      <c r="AG24" s="206">
        <f>SUMIFS(点検表４!$AH$6:$AH$15292,点検表４!$AF$6:$AF$15292,TRUE,点検表４!$AR$6:$AR$15292,$E24,点検表４!$C$6:$C$15292,AG$6)</f>
        <v>0</v>
      </c>
      <c r="AH24" s="206">
        <f>SUMIFS(点検表４!$AH$6:$AH$15292,点検表４!$AF$6:$AF$15292,TRUE,点検表４!$AR$6:$AR$15292,$E24,点検表４!$C$6:$C$15292,AH$6)</f>
        <v>0</v>
      </c>
      <c r="AI24" s="206">
        <f>SUMIFS(点検表４!$AH$6:$AH$15292,点検表４!$AF$6:$AF$15292,TRUE,点検表４!$AR$6:$AR$15292,$E24,点検表４!$C$6:$C$15292,AI$6)</f>
        <v>0</v>
      </c>
      <c r="AJ24" s="206">
        <f>SUMIFS(点検表４!$AH$6:$AH$15292,点検表４!$AF$6:$AF$15292,TRUE,点検表４!$AR$6:$AR$15292,$E24,点検表４!$C$6:$C$15292,AJ$6)</f>
        <v>0</v>
      </c>
      <c r="AK24" s="206">
        <f>SUMIFS(点検表４!$AH$6:$AH$15292,点検表４!$AF$6:$AF$15292,TRUE,点検表４!$AR$6:$AR$15292,$E24,点検表４!$C$6:$C$15292,AK$6)</f>
        <v>0</v>
      </c>
      <c r="AL24" s="206">
        <f>SUMIFS(点検表４!$AH$6:$AH$15292,点検表４!$AF$6:$AF$15292,TRUE,点検表４!$AR$6:$AR$15292,$E24,点検表４!$C$6:$C$15292,AL$6)</f>
        <v>0</v>
      </c>
      <c r="AM24" s="206">
        <f>SUMIFS(点検表４!$AH$6:$AH$15292,点検表４!$AF$6:$AF$15292,TRUE,点検表４!$AR$6:$AR$15292,$E24,点検表４!$C$6:$C$15292,AM$6)</f>
        <v>0</v>
      </c>
      <c r="AN24" s="206">
        <f>SUMIFS(点検表４!$AH$6:$AH$15292,点検表４!$AF$6:$AF$15292,TRUE,点検表４!$AR$6:$AR$15292,$E24,点検表４!$C$6:$C$15292,AN$6)</f>
        <v>0</v>
      </c>
      <c r="AO24" s="206">
        <f>SUMIFS(点検表４!$AH$6:$AH$15292,点検表４!$AF$6:$AF$15292,TRUE,点検表４!$AR$6:$AR$15292,$E24,点検表４!$C$6:$C$15292,AO$6)</f>
        <v>0</v>
      </c>
      <c r="AP24" s="206">
        <f>SUMIFS(点検表４!$AH$6:$AH$15292,点検表４!$AF$6:$AF$15292,TRUE,点検表４!$AR$6:$AR$15292,$E24,点検表４!$C$6:$C$15292,AP$6)</f>
        <v>0</v>
      </c>
      <c r="AQ24" s="206">
        <f>SUMIFS(点検表４!$AH$6:$AH$15292,点検表４!$AF$6:$AF$15292,TRUE,点検表４!$AR$6:$AR$15292,$E24,点検表４!$C$6:$C$15292,AQ$6)</f>
        <v>0</v>
      </c>
      <c r="AR24" s="206">
        <f>SUMIFS(点検表４!$AH$6:$AH$15292,点検表４!$AF$6:$AF$15292,TRUE,点検表４!$AR$6:$AR$15292,$E24,点検表４!$C$6:$C$15292,AR$6)</f>
        <v>0</v>
      </c>
      <c r="AS24" s="206">
        <f>SUMIFS(点検表４!$AH$6:$AH$15292,点検表４!$AF$6:$AF$15292,TRUE,点検表４!$AR$6:$AR$15292,$E24,点検表４!$C$6:$C$15292,AS$6)</f>
        <v>0</v>
      </c>
      <c r="AT24" s="206">
        <f>SUMIFS(点検表４!$AH$6:$AH$15292,点検表４!$AF$6:$AF$15292,TRUE,点検表４!$AR$6:$AR$15292,$E24,点検表４!$C$6:$C$15292,AT$6)</f>
        <v>0</v>
      </c>
      <c r="AU24" s="206">
        <f>SUMIFS(点検表４!$AH$6:$AH$15292,点検表４!$AF$6:$AF$15292,TRUE,点検表４!$AR$6:$AR$15292,$E24,点検表４!$C$6:$C$15292,AU$6)</f>
        <v>0</v>
      </c>
      <c r="AV24" s="206">
        <f>SUMIFS(点検表４!$AH$6:$AH$15292,点検表４!$AF$6:$AF$15292,TRUE,点検表４!$AR$6:$AR$15292,$E24,点検表４!$C$6:$C$15292,AV$6)</f>
        <v>0</v>
      </c>
      <c r="AW24" s="206">
        <f>SUMIFS(点検表４!$AH$6:$AH$15292,点検表４!$AF$6:$AF$15292,TRUE,点検表４!$AR$6:$AR$15292,$E24,点検表４!$C$6:$C$15292,AW$6)</f>
        <v>0</v>
      </c>
      <c r="AX24" s="206">
        <f>SUMIFS(点検表４!$AH$6:$AH$15292,点検表４!$AF$6:$AF$15292,TRUE,点検表４!$AR$6:$AR$15292,$E24,点検表４!$C$6:$C$15292,AX$6)</f>
        <v>0</v>
      </c>
      <c r="AY24" s="206">
        <f>SUMIFS(点検表４!$AH$6:$AH$15292,点検表４!$AF$6:$AF$15292,TRUE,点検表４!$AR$6:$AR$15292,$E24,点検表４!$C$6:$C$15292,AY$6)</f>
        <v>0</v>
      </c>
      <c r="AZ24" s="206">
        <f>SUMIFS(点検表４!$AH$6:$AH$15292,点検表４!$AF$6:$AF$15292,TRUE,点検表４!$AR$6:$AR$15292,$E24,点検表４!$C$6:$C$15292,AZ$6)</f>
        <v>0</v>
      </c>
      <c r="BA24" s="206">
        <f>SUMIFS(点検表４!$AH$6:$AH$15292,点検表４!$AF$6:$AF$15292,TRUE,点検表４!$AR$6:$AR$15292,$E24,点検表４!$C$6:$C$15292,BA$6)</f>
        <v>0</v>
      </c>
      <c r="BB24" s="206">
        <f>SUMIFS(点検表４!$AH$6:$AH$15292,点検表４!$AF$6:$AF$15292,TRUE,点検表４!$AR$6:$AR$15292,$E24,点検表４!$C$6:$C$15292,BB$6)</f>
        <v>0</v>
      </c>
      <c r="BC24" s="206">
        <f>SUMIFS(点検表４!$AH$6:$AH$15292,点検表４!$AF$6:$AF$15292,TRUE,点検表４!$AR$6:$AR$15292,$E24,点検表４!$C$6:$C$15292,BC$6)</f>
        <v>0</v>
      </c>
      <c r="BD24" s="206">
        <f>SUMIFS(点検表４!$AH$6:$AH$15292,点検表４!$AF$6:$AF$15292,TRUE,点検表４!$AR$6:$AR$15292,$E24,点検表４!$C$6:$C$15292,BD$6)</f>
        <v>0</v>
      </c>
      <c r="BE24" s="206">
        <f>SUMIFS(点検表４!$AH$6:$AH$15292,点検表４!$AF$6:$AF$15292,TRUE,点検表４!$AR$6:$AR$15292,$E24,点検表４!$C$6:$C$15292,BE$6)</f>
        <v>0</v>
      </c>
      <c r="BF24" s="206">
        <f>SUMIFS(点検表４!$AH$6:$AH$15292,点検表４!$AF$6:$AF$15292,TRUE,点検表４!$AR$6:$AR$15292,$E24,点検表４!$C$6:$C$15292,BF$6)</f>
        <v>0</v>
      </c>
      <c r="BG24" s="206">
        <f>SUMIFS(点検表４!$AH$6:$AH$15292,点検表４!$AF$6:$AF$15292,TRUE,点検表４!$AR$6:$AR$15292,$E24,点検表４!$C$6:$C$15292,BG$6)</f>
        <v>0</v>
      </c>
      <c r="BH24" s="206">
        <f>SUMIFS(点検表４!$AH$6:$AH$15292,点検表４!$AF$6:$AF$15292,TRUE,点検表４!$AR$6:$AR$15292,$E24,点検表４!$C$6:$C$15292,BH$6)</f>
        <v>0</v>
      </c>
      <c r="BI24" s="206">
        <f>SUMIFS(点検表４!$AH$6:$AH$15292,点検表４!$AF$6:$AF$15292,TRUE,点検表４!$AR$6:$AR$15292,$E24,点検表４!$C$6:$C$15292,BI$6)</f>
        <v>0</v>
      </c>
      <c r="BJ24" s="206">
        <f>SUMIFS(点検表４!$AH$6:$AH$15292,点検表４!$AF$6:$AF$15292,TRUE,点検表４!$AR$6:$AR$15292,$E24,点検表４!$C$6:$C$15292,BJ$6)</f>
        <v>0</v>
      </c>
      <c r="BK24" s="206">
        <f>SUMIFS(点検表４!$AH$6:$AH$15292,点検表４!$AF$6:$AF$15292,TRUE,点検表４!$AR$6:$AR$15292,$E24,点検表４!$C$6:$C$15292,BK$6)</f>
        <v>0</v>
      </c>
      <c r="BL24" s="206">
        <f>SUMIFS(点検表４!$AH$6:$AH$15292,点検表４!$AF$6:$AF$15292,TRUE,点検表４!$AR$6:$AR$15292,$E24,点検表４!$C$6:$C$15292,BL$6)</f>
        <v>0</v>
      </c>
      <c r="BM24" s="206">
        <f>SUMIFS(点検表４!$AH$6:$AH$15292,点検表４!$AF$6:$AF$15292,TRUE,点検表４!$AR$6:$AR$15292,$E24,点検表４!$C$6:$C$15292,BM$6)</f>
        <v>0</v>
      </c>
      <c r="BN24" s="206">
        <f>SUMIFS(点検表４!$AH$6:$AH$15292,点検表４!$AF$6:$AF$15292,TRUE,点検表４!$AR$6:$AR$15292,$E24,点検表４!$C$6:$C$15292,BN$6)</f>
        <v>0</v>
      </c>
      <c r="BO24" s="206">
        <f>SUMIFS(点検表４!$AH$6:$AH$15292,点検表４!$AF$6:$AF$15292,TRUE,点検表４!$AR$6:$AR$15292,$E24,点検表４!$C$6:$C$15292,BO$6)</f>
        <v>0</v>
      </c>
      <c r="BP24" s="206">
        <f>SUMIFS(点検表４!$AH$6:$AH$15292,点検表４!$AF$6:$AF$15292,TRUE,点検表４!$AR$6:$AR$15292,$E24,点検表４!$C$6:$C$15292,BP$6)</f>
        <v>0</v>
      </c>
      <c r="BQ24" s="206">
        <f>SUMIFS(点検表４!$AH$6:$AH$15292,点検表４!$AF$6:$AF$15292,TRUE,点検表４!$AR$6:$AR$15292,$E24,点検表４!$C$6:$C$15292,BQ$6)</f>
        <v>0</v>
      </c>
      <c r="BR24" s="206">
        <f>SUMIFS(点検表４!$AH$6:$AH$15292,点検表４!$AF$6:$AF$15292,TRUE,点検表４!$AR$6:$AR$15292,$E24,点検表４!$C$6:$C$15292,BR$6)</f>
        <v>0</v>
      </c>
      <c r="BS24" s="206">
        <f>SUMIFS(点検表４!$AH$6:$AH$15292,点検表４!$AF$6:$AF$15292,TRUE,点検表４!$AR$6:$AR$15292,$E24,点検表４!$C$6:$C$15292,BS$6)</f>
        <v>0</v>
      </c>
      <c r="BT24" s="206">
        <f>SUMIFS(点検表４!$AH$6:$AH$15292,点検表４!$AF$6:$AF$15292,TRUE,点検表４!$AR$6:$AR$15292,$E24,点検表４!$C$6:$C$15292,BT$6)</f>
        <v>0</v>
      </c>
      <c r="BU24" s="206">
        <f>SUMIFS(点検表４!$AH$6:$AH$15292,点検表４!$AF$6:$AF$15292,TRUE,点検表４!$AR$6:$AR$15292,$E24,点検表４!$C$6:$C$15292,BU$6)</f>
        <v>0</v>
      </c>
      <c r="BV24" s="206">
        <f>SUMIFS(点検表４!$AH$6:$AH$15292,点検表４!$AF$6:$AF$15292,TRUE,点検表４!$AR$6:$AR$15292,$E24,点検表４!$C$6:$C$15292,BV$6)</f>
        <v>0</v>
      </c>
      <c r="BW24" s="206">
        <f>SUMIFS(点検表４!$AH$6:$AH$15292,点検表４!$AF$6:$AF$15292,TRUE,点検表４!$AR$6:$AR$15292,$E24,点検表４!$C$6:$C$15292,BW$6)</f>
        <v>0</v>
      </c>
      <c r="BX24" s="206">
        <f>SUMIFS(点検表４!$AH$6:$AH$15292,点検表４!$AF$6:$AF$15292,TRUE,点検表４!$AR$6:$AR$15292,$E24,点検表４!$C$6:$C$15292,BX$6)</f>
        <v>0</v>
      </c>
      <c r="BY24" s="206">
        <f>SUMIFS(点検表４!$AH$6:$AH$15292,点検表４!$AF$6:$AF$15292,TRUE,点検表４!$AR$6:$AR$15292,$E24,点検表４!$C$6:$C$15292,BY$6)</f>
        <v>0</v>
      </c>
      <c r="BZ24" s="206">
        <f>SUMIFS(点検表４!$AH$6:$AH$15292,点検表４!$AF$6:$AF$15292,TRUE,点検表４!$AR$6:$AR$15292,$E24,点検表４!$C$6:$C$15292,BZ$6)</f>
        <v>0</v>
      </c>
      <c r="CA24" s="206">
        <f>SUMIFS(点検表４!$AH$6:$AH$15292,点検表４!$AF$6:$AF$15292,TRUE,点検表４!$AR$6:$AR$15292,$E24,点検表４!$C$6:$C$15292,CA$6)</f>
        <v>0</v>
      </c>
      <c r="CB24" s="206">
        <f>SUMIFS(点検表４!$AH$6:$AH$15292,点検表４!$AF$6:$AF$15292,TRUE,点検表４!$AR$6:$AR$15292,$E24,点検表４!$C$6:$C$15292,CB$6)</f>
        <v>0</v>
      </c>
      <c r="CC24" s="206">
        <f>SUMIFS(点検表４!$AH$6:$AH$15292,点検表４!$AF$6:$AF$15292,TRUE,点検表４!$AR$6:$AR$15292,$E24,点検表４!$C$6:$C$15292,CC$6)</f>
        <v>0</v>
      </c>
      <c r="CD24" s="206">
        <f>SUMIFS(点検表４!$AH$6:$AH$15292,点検表４!$AF$6:$AF$15292,TRUE,点検表４!$AR$6:$AR$15292,$E24,点検表４!$C$6:$C$15292,CD$6)</f>
        <v>0</v>
      </c>
      <c r="CE24" s="206">
        <f>SUMIFS(点検表４!$AH$6:$AH$15292,点検表４!$AF$6:$AF$15292,TRUE,点検表４!$AR$6:$AR$15292,$E24,点検表４!$C$6:$C$15292,CE$6)</f>
        <v>0</v>
      </c>
      <c r="CF24" s="206">
        <f>SUMIFS(点検表４!$AH$6:$AH$15292,点検表４!$AF$6:$AF$15292,TRUE,点検表４!$AR$6:$AR$15292,$E24,点検表４!$C$6:$C$15292,CF$6)</f>
        <v>0</v>
      </c>
      <c r="CG24" s="206">
        <f>SUMIFS(点検表４!$AH$6:$AH$15292,点検表４!$AF$6:$AF$15292,TRUE,点検表４!$AR$6:$AR$15292,$E24,点検表４!$C$6:$C$15292,CG$6)</f>
        <v>0</v>
      </c>
      <c r="CH24" s="206">
        <f>SUMIFS(点検表４!$AH$6:$AH$15292,点検表４!$AF$6:$AF$15292,TRUE,点検表４!$AR$6:$AR$15292,$E24,点検表４!$C$6:$C$15292,CH$6)</f>
        <v>0</v>
      </c>
      <c r="CI24" s="206">
        <f>SUMIFS(点検表４!$AH$6:$AH$15292,点検表４!$AF$6:$AF$15292,TRUE,点検表４!$AR$6:$AR$15292,$E24,点検表４!$C$6:$C$15292,CI$6)</f>
        <v>0</v>
      </c>
      <c r="CJ24" s="206">
        <f>SUMIFS(点検表４!$AH$6:$AH$15292,点検表４!$AF$6:$AF$15292,TRUE,点検表４!$AR$6:$AR$15292,$E24,点検表４!$C$6:$C$15292,CJ$6)</f>
        <v>0</v>
      </c>
      <c r="CK24" s="206">
        <f>SUMIFS(点検表４!$AH$6:$AH$15292,点検表４!$AF$6:$AF$15292,TRUE,点検表４!$AR$6:$AR$15292,$E24,点検表４!$C$6:$C$15292,CK$6)</f>
        <v>0</v>
      </c>
      <c r="CL24" s="206">
        <f>SUMIFS(点検表４!$AH$6:$AH$15292,点検表４!$AF$6:$AF$15292,TRUE,点検表４!$AR$6:$AR$15292,$E24,点検表４!$C$6:$C$15292,CL$6)</f>
        <v>0</v>
      </c>
      <c r="CM24" s="206">
        <f>SUMIFS(点検表４!$AH$6:$AH$15292,点検表４!$AF$6:$AF$15292,TRUE,点検表４!$AR$6:$AR$15292,$E24,点検表４!$C$6:$C$15292,CM$6)</f>
        <v>0</v>
      </c>
      <c r="CN24" s="206">
        <f>SUMIFS(点検表４!$AH$6:$AH$15292,点検表４!$AF$6:$AF$15292,TRUE,点検表４!$AR$6:$AR$15292,$E24,点検表４!$C$6:$C$15292,CN$6)</f>
        <v>0</v>
      </c>
      <c r="CO24" s="206">
        <f>SUMIFS(点検表４!$AH$6:$AH$15292,点検表４!$AF$6:$AF$15292,TRUE,点検表４!$AR$6:$AR$15292,$E24,点検表４!$C$6:$C$15292,CO$6)</f>
        <v>0</v>
      </c>
      <c r="CP24" s="206">
        <f>SUMIFS(点検表４!$AH$6:$AH$15292,点検表４!$AF$6:$AF$15292,TRUE,点検表４!$AR$6:$AR$15292,$E24,点検表４!$C$6:$C$15292,CP$6)</f>
        <v>0</v>
      </c>
      <c r="CQ24" s="206">
        <f>SUMIFS(点検表４!$AH$6:$AH$15292,点検表４!$AF$6:$AF$15292,TRUE,点検表４!$AR$6:$AR$15292,$E24,点検表４!$C$6:$C$15292,CQ$6)</f>
        <v>0</v>
      </c>
      <c r="CR24" s="206">
        <f>SUMIFS(点検表４!$AH$6:$AH$15292,点検表４!$AF$6:$AF$15292,TRUE,点検表４!$AR$6:$AR$15292,$E24,点検表４!$C$6:$C$15292,CR$6)</f>
        <v>0</v>
      </c>
      <c r="CS24" s="206">
        <f>SUMIFS(点検表４!$AH$6:$AH$15292,点検表４!$AF$6:$AF$15292,TRUE,点検表４!$AR$6:$AR$15292,$E24,点検表４!$C$6:$C$15292,CS$6)</f>
        <v>0</v>
      </c>
      <c r="CT24" s="206">
        <f>SUMIFS(点検表４!$AH$6:$AH$15292,点検表４!$AF$6:$AF$15292,TRUE,点検表４!$AR$6:$AR$15292,$E24,点検表４!$C$6:$C$15292,CT$6)</f>
        <v>0</v>
      </c>
      <c r="CU24" s="206">
        <f>SUMIFS(点検表４!$AH$6:$AH$15292,点検表４!$AF$6:$AF$15292,TRUE,点検表４!$AR$6:$AR$15292,$E24,点検表４!$C$6:$C$15292,CU$6)</f>
        <v>0</v>
      </c>
      <c r="CV24" s="206">
        <f>SUMIFS(点検表４!$AH$6:$AH$15292,点検表４!$AF$6:$AF$15292,TRUE,点検表４!$AR$6:$AR$15292,$E24,点検表４!$C$6:$C$15292,CV$6)</f>
        <v>0</v>
      </c>
      <c r="CW24" s="206">
        <f>SUMIFS(点検表４!$AH$6:$AH$15292,点検表４!$AF$6:$AF$15292,TRUE,点検表４!$AR$6:$AR$15292,$E24,点検表４!$C$6:$C$15292,CW$6)</f>
        <v>0</v>
      </c>
      <c r="CX24" s="206">
        <f>SUMIFS(点検表４!$AH$6:$AH$15292,点検表４!$AF$6:$AF$15292,TRUE,点検表４!$AR$6:$AR$15292,$E24,点検表４!$C$6:$C$15292,CX$6)</f>
        <v>0</v>
      </c>
      <c r="CY24" s="206">
        <f>SUMIFS(点検表４!$AH$6:$AH$15292,点検表４!$AF$6:$AF$15292,TRUE,点検表４!$AR$6:$AR$15292,$E24,点検表４!$C$6:$C$15292,CY$6)</f>
        <v>0</v>
      </c>
      <c r="CZ24" s="206">
        <f>SUMIFS(点検表４!$AH$6:$AH$15292,点検表４!$AF$6:$AF$15292,TRUE,点検表４!$AR$6:$AR$15292,$E24,点検表４!$C$6:$C$15292,CZ$6)</f>
        <v>0</v>
      </c>
      <c r="DA24" s="206">
        <f>SUMIFS(点検表４!$AH$6:$AH$15292,点検表４!$AF$6:$AF$15292,TRUE,点検表４!$AR$6:$AR$15292,$E24,点検表４!$C$6:$C$15292,DA$6)</f>
        <v>0</v>
      </c>
      <c r="DB24" s="206">
        <f>SUMIFS(点検表４!$AH$6:$AH$15292,点検表４!$AF$6:$AF$15292,TRUE,点検表４!$AR$6:$AR$15292,$E24,点検表４!$C$6:$C$15292,DB$6)</f>
        <v>0</v>
      </c>
      <c r="DC24" s="206">
        <f>SUMIFS(点検表４!$AH$6:$AH$15292,点検表４!$AF$6:$AF$15292,TRUE,点検表４!$AR$6:$AR$15292,$E24,点検表４!$C$6:$C$15292,DC$6)</f>
        <v>0</v>
      </c>
      <c r="DD24" s="206">
        <f>SUMIFS(点検表４!$AH$6:$AH$15292,点検表４!$AF$6:$AF$15292,TRUE,点検表４!$AR$6:$AR$15292,$E24,点検表４!$C$6:$C$15292,DD$6)</f>
        <v>0</v>
      </c>
      <c r="DE24" s="206">
        <f>SUMIFS(点検表４!$AH$6:$AH$15292,点検表４!$AF$6:$AF$15292,TRUE,点検表４!$AR$6:$AR$15292,$E24,点検表４!$C$6:$C$15292,DE$6)</f>
        <v>0</v>
      </c>
      <c r="DF24" s="206">
        <f>SUMIFS(点検表４!$AH$6:$AH$15292,点検表４!$AF$6:$AF$15292,TRUE,点検表４!$AR$6:$AR$15292,$E24,点検表４!$C$6:$C$15292,DF$6)</f>
        <v>0</v>
      </c>
      <c r="DG24" s="206">
        <f>SUMIFS(点検表４!$AH$6:$AH$15292,点検表４!$AF$6:$AF$15292,TRUE,点検表４!$AR$6:$AR$15292,$E24,点検表４!$C$6:$C$15292,DG$6)</f>
        <v>0</v>
      </c>
      <c r="DH24" s="206">
        <f>SUMIFS(点検表４!$AH$6:$AH$15292,点検表４!$AF$6:$AF$15292,TRUE,点検表４!$AR$6:$AR$15292,$E24,点検表４!$C$6:$C$15292,DH$6)</f>
        <v>0</v>
      </c>
      <c r="DI24" s="206">
        <f>SUMIFS(点検表４!$AH$6:$AH$15292,点検表４!$AF$6:$AF$15292,TRUE,点検表４!$AR$6:$AR$15292,$E24,点検表４!$C$6:$C$15292,DI$6)</f>
        <v>0</v>
      </c>
      <c r="DJ24" s="206">
        <f>SUMIFS(点検表４!$AH$6:$AH$15292,点検表４!$AF$6:$AF$15292,TRUE,点検表４!$AR$6:$AR$15292,$E24,点検表４!$C$6:$C$15292,DJ$6)</f>
        <v>0</v>
      </c>
      <c r="DK24" s="206">
        <f>SUMIFS(点検表４!$AH$6:$AH$15292,点検表４!$AF$6:$AF$15292,TRUE,点検表４!$AR$6:$AR$15292,$E24,点検表４!$C$6:$C$15292,DK$6)</f>
        <v>0</v>
      </c>
      <c r="DL24" s="206">
        <f>SUMIFS(点検表４!$AH$6:$AH$15292,点検表４!$AF$6:$AF$15292,TRUE,点検表４!$AR$6:$AR$15292,$E24,点検表４!$C$6:$C$15292,DL$6)</f>
        <v>0</v>
      </c>
      <c r="DM24" s="206">
        <f>SUMIFS(点検表４!$AH$6:$AH$15292,点検表４!$AF$6:$AF$15292,TRUE,点検表４!$AR$6:$AR$15292,$E24,点検表４!$C$6:$C$15292,DM$6)</f>
        <v>0</v>
      </c>
      <c r="DN24" s="206">
        <f>SUMIFS(点検表４!$AH$6:$AH$15292,点検表４!$AF$6:$AF$15292,TRUE,点検表４!$AR$6:$AR$15292,$E24,点検表４!$C$6:$C$15292,DN$6)</f>
        <v>0</v>
      </c>
      <c r="DO24" s="206">
        <f>SUMIFS(点検表４!$AH$6:$AH$15292,点検表４!$AF$6:$AF$15292,TRUE,点検表４!$AR$6:$AR$15292,$E24,点検表４!$C$6:$C$15292,DO$6)</f>
        <v>0</v>
      </c>
      <c r="DP24" s="206">
        <f>SUMIFS(点検表４!$AH$6:$AH$15292,点検表４!$AF$6:$AF$15292,TRUE,点検表４!$AR$6:$AR$15292,$E24,点検表４!$C$6:$C$15292,DP$6)</f>
        <v>0</v>
      </c>
      <c r="DQ24" s="206">
        <f>SUMIFS(点検表４!$AH$6:$AH$15292,点検表４!$AF$6:$AF$15292,TRUE,点検表４!$AR$6:$AR$15292,$E24,点検表４!$C$6:$C$15292,DQ$6)</f>
        <v>0</v>
      </c>
      <c r="DR24" s="206">
        <f>SUMIFS(点検表４!$AH$6:$AH$15292,点検表４!$AF$6:$AF$15292,TRUE,点検表４!$AR$6:$AR$15292,$E24,点検表４!$C$6:$C$15292,DR$6)</f>
        <v>0</v>
      </c>
      <c r="DS24" s="206">
        <f>SUMIFS(点検表４!$AH$6:$AH$15292,点検表４!$AF$6:$AF$15292,TRUE,点検表４!$AR$6:$AR$15292,$E24,点検表４!$C$6:$C$15292,DS$6)</f>
        <v>0</v>
      </c>
      <c r="DT24" s="206">
        <f>SUMIFS(点検表４!$AH$6:$AH$15292,点検表４!$AF$6:$AF$15292,TRUE,点検表４!$AR$6:$AR$15292,$E24,点検表４!$C$6:$C$15292,DT$6)</f>
        <v>0</v>
      </c>
      <c r="DU24" s="206">
        <f>SUMIFS(点検表４!$AH$6:$AH$15292,点検表４!$AF$6:$AF$15292,TRUE,点検表４!$AR$6:$AR$15292,$E24,点検表４!$C$6:$C$15292,DU$6)</f>
        <v>0</v>
      </c>
      <c r="DV24" s="206">
        <f>SUMIFS(点検表４!$AH$6:$AH$15292,点検表４!$AF$6:$AF$15292,TRUE,点検表４!$AR$6:$AR$15292,$E24,点検表４!$C$6:$C$15292,DV$6)</f>
        <v>0</v>
      </c>
      <c r="DW24" s="206">
        <f>SUMIFS(点検表４!$AH$6:$AH$15292,点検表４!$AF$6:$AF$15292,TRUE,点検表４!$AR$6:$AR$15292,$E24,点検表４!$C$6:$C$15292,DW$6)</f>
        <v>0</v>
      </c>
      <c r="DX24" s="206">
        <f>SUMIFS(点検表４!$AH$6:$AH$15292,点検表４!$AF$6:$AF$15292,TRUE,点検表４!$AR$6:$AR$15292,$E24,点検表４!$C$6:$C$15292,DX$6)</f>
        <v>0</v>
      </c>
      <c r="DY24" s="206">
        <f>SUMIFS(点検表４!$AH$6:$AH$15292,点検表４!$AF$6:$AF$15292,TRUE,点検表４!$AR$6:$AR$15292,$E24,点検表４!$C$6:$C$15292,DY$6)</f>
        <v>0</v>
      </c>
      <c r="DZ24" s="206">
        <f>SUMIFS(点検表４!$AH$6:$AH$15292,点検表４!$AF$6:$AF$15292,TRUE,点検表４!$AR$6:$AR$15292,$E24,点検表４!$C$6:$C$15292,DZ$6)</f>
        <v>0</v>
      </c>
      <c r="EA24" s="206">
        <f>SUMIFS(点検表４!$AH$6:$AH$15292,点検表４!$AF$6:$AF$15292,TRUE,点検表４!$AR$6:$AR$15292,$E24,点検表４!$C$6:$C$15292,EA$6)</f>
        <v>0</v>
      </c>
      <c r="EB24" s="206">
        <f>SUMIFS(点検表４!$AH$6:$AH$15292,点検表４!$AF$6:$AF$15292,TRUE,点検表４!$AR$6:$AR$15292,$E24,点検表４!$C$6:$C$15292,EB$6)</f>
        <v>0</v>
      </c>
      <c r="EC24" s="206">
        <f>SUMIFS(点検表４!$AH$6:$AH$15292,点検表４!$AF$6:$AF$15292,TRUE,点検表４!$AR$6:$AR$15292,$E24,点検表４!$C$6:$C$15292,EC$6)</f>
        <v>0</v>
      </c>
      <c r="ED24" s="206">
        <f>SUMIFS(点検表４!$AH$6:$AH$15292,点検表４!$AF$6:$AF$15292,TRUE,点検表４!$AR$6:$AR$15292,$E24,点検表４!$C$6:$C$15292,ED$6)</f>
        <v>0</v>
      </c>
      <c r="EE24" s="206">
        <f>SUMIFS(点検表４!$AH$6:$AH$15292,点検表４!$AF$6:$AF$15292,TRUE,点検表４!$AR$6:$AR$15292,$E24,点検表４!$C$6:$C$15292,EE$6)</f>
        <v>0</v>
      </c>
      <c r="EF24" s="206">
        <f>SUMIFS(点検表４!$AH$6:$AH$15292,点検表４!$AF$6:$AF$15292,TRUE,点検表４!$AR$6:$AR$15292,$E24,点検表４!$C$6:$C$15292,EF$6)</f>
        <v>0</v>
      </c>
      <c r="EG24" s="206">
        <f>SUMIFS(点検表４!$AH$6:$AH$15292,点検表４!$AF$6:$AF$15292,TRUE,点検表４!$AR$6:$AR$15292,$E24,点検表４!$C$6:$C$15292,EG$6)</f>
        <v>0</v>
      </c>
      <c r="EH24" s="206">
        <f>SUMIFS(点検表４!$AH$6:$AH$15292,点検表４!$AF$6:$AF$15292,TRUE,点検表４!$AR$6:$AR$15292,$E24,点検表４!$C$6:$C$15292,EH$6)</f>
        <v>0</v>
      </c>
      <c r="EI24" s="206">
        <f>SUMIFS(点検表４!$AH$6:$AH$15292,点検表４!$AF$6:$AF$15292,TRUE,点検表４!$AR$6:$AR$15292,$E24,点検表４!$C$6:$C$15292,EI$6)</f>
        <v>0</v>
      </c>
      <c r="EJ24" s="206">
        <f>SUMIFS(点検表４!$AH$6:$AH$15292,点検表４!$AF$6:$AF$15292,TRUE,点検表４!$AR$6:$AR$15292,$E24,点検表４!$C$6:$C$15292,EJ$6)</f>
        <v>0</v>
      </c>
      <c r="EK24" s="206">
        <f>SUMIFS(点検表４!$AH$6:$AH$15292,点検表４!$AF$6:$AF$15292,TRUE,点検表４!$AR$6:$AR$15292,$E24,点検表４!$C$6:$C$15292,EK$6)</f>
        <v>0</v>
      </c>
      <c r="EL24" s="206">
        <f>SUMIFS(点検表４!$AH$6:$AH$15292,点検表４!$AF$6:$AF$15292,TRUE,点検表４!$AR$6:$AR$15292,$E24,点検表４!$C$6:$C$15292,EL$6)</f>
        <v>0</v>
      </c>
      <c r="EM24" s="206">
        <f>SUMIFS(点検表４!$AH$6:$AH$15292,点検表４!$AF$6:$AF$15292,TRUE,点検表４!$AR$6:$AR$15292,$E24,点検表４!$C$6:$C$15292,EM$6)</f>
        <v>0</v>
      </c>
      <c r="EN24" s="206">
        <f>SUMIFS(点検表４!$AH$6:$AH$15292,点検表４!$AF$6:$AF$15292,TRUE,点検表４!$AR$6:$AR$15292,$E24,点検表４!$C$6:$C$15292,EN$6)</f>
        <v>0</v>
      </c>
      <c r="EO24" s="206">
        <f>SUMIFS(点検表４!$AH$6:$AH$15292,点検表４!$AF$6:$AF$15292,TRUE,点検表４!$AR$6:$AR$15292,$E24,点検表４!$C$6:$C$15292,EO$6)</f>
        <v>0</v>
      </c>
      <c r="EP24" s="206">
        <f>SUMIFS(点検表４!$AH$6:$AH$15292,点検表４!$AF$6:$AF$15292,TRUE,点検表４!$AR$6:$AR$15292,$E24,点検表４!$C$6:$C$15292,EP$6)</f>
        <v>0</v>
      </c>
      <c r="EQ24" s="206">
        <f>SUMIFS(点検表４!$AH$6:$AH$15292,点検表４!$AF$6:$AF$15292,TRUE,点検表４!$AR$6:$AR$15292,$E24,点検表４!$C$6:$C$15292,EQ$6)</f>
        <v>0</v>
      </c>
      <c r="ER24" s="206">
        <f>SUMIFS(点検表４!$AH$6:$AH$15292,点検表４!$AF$6:$AF$15292,TRUE,点検表４!$AR$6:$AR$15292,$E24,点検表４!$C$6:$C$15292,ER$6)</f>
        <v>0</v>
      </c>
      <c r="ES24" s="206">
        <f>SUMIFS(点検表４!$AH$6:$AH$15292,点検表４!$AF$6:$AF$15292,TRUE,点検表４!$AR$6:$AR$15292,$E24,点検表４!$C$6:$C$15292,ES$6)</f>
        <v>0</v>
      </c>
      <c r="ET24" s="206">
        <f>SUMIFS(点検表４!$AH$6:$AH$15292,点検表４!$AF$6:$AF$15292,TRUE,点検表４!$AR$6:$AR$15292,$E24,点検表４!$C$6:$C$15292,ET$6)</f>
        <v>0</v>
      </c>
      <c r="EU24" s="206">
        <f>SUMIFS(点検表４!$AH$6:$AH$15292,点検表４!$AF$6:$AF$15292,TRUE,点検表４!$AR$6:$AR$15292,$E24,点検表４!$C$6:$C$15292,EU$6)</f>
        <v>0</v>
      </c>
      <c r="EV24" s="206">
        <f>SUMIFS(点検表４!$AH$6:$AH$15292,点検表４!$AF$6:$AF$15292,TRUE,点検表４!$AR$6:$AR$15292,$E24,点検表４!$C$6:$C$15292,EV$6)</f>
        <v>0</v>
      </c>
      <c r="EW24" s="206">
        <f>SUMIFS(点検表４!$AH$6:$AH$15292,点検表４!$AF$6:$AF$15292,TRUE,点検表４!$AR$6:$AR$15292,$E24,点検表４!$C$6:$C$15292,EW$6)</f>
        <v>0</v>
      </c>
      <c r="EX24" s="206">
        <f>SUMIFS(点検表４!$AH$6:$AH$15292,点検表４!$AF$6:$AF$15292,TRUE,点検表４!$AR$6:$AR$15292,$E24,点検表４!$C$6:$C$15292,EX$6)</f>
        <v>0</v>
      </c>
      <c r="EY24" s="206">
        <f>SUMIFS(点検表４!$AH$6:$AH$15292,点検表４!$AF$6:$AF$15292,TRUE,点検表４!$AR$6:$AR$15292,$E24,点検表４!$C$6:$C$15292,EY$6)</f>
        <v>0</v>
      </c>
      <c r="EZ24" s="206">
        <f>SUMIFS(点検表４!$AH$6:$AH$15292,点検表４!$AF$6:$AF$15292,TRUE,点検表４!$AR$6:$AR$15292,$E24,点検表４!$C$6:$C$15292,EZ$6)</f>
        <v>0</v>
      </c>
      <c r="FA24" s="206">
        <f>SUMIFS(点検表４!$AH$6:$AH$15292,点検表４!$AF$6:$AF$15292,TRUE,点検表４!$AR$6:$AR$15292,$E24,点検表４!$C$6:$C$15292,FA$6)</f>
        <v>0</v>
      </c>
      <c r="FB24" s="206">
        <f>SUMIFS(点検表４!$AH$6:$AH$15292,点検表４!$AF$6:$AF$15292,TRUE,点検表４!$AR$6:$AR$15292,$E24,点検表４!$C$6:$C$15292,FB$6)</f>
        <v>0</v>
      </c>
      <c r="FC24" s="206">
        <f>SUMIFS(点検表４!$AH$6:$AH$15292,点検表４!$AF$6:$AF$15292,TRUE,点検表４!$AR$6:$AR$15292,$E24,点検表４!$C$6:$C$15292,FC$6)</f>
        <v>0</v>
      </c>
      <c r="FD24" s="206">
        <f>SUMIFS(点検表４!$AH$6:$AH$15292,点検表４!$AF$6:$AF$15292,TRUE,点検表４!$AR$6:$AR$15292,$E24,点検表４!$C$6:$C$15292,FD$6)</f>
        <v>0</v>
      </c>
      <c r="FE24" s="206">
        <f>SUMIFS(点検表４!$AH$6:$AH$15292,点検表４!$AF$6:$AF$15292,TRUE,点検表４!$AR$6:$AR$15292,$E24,点検表４!$C$6:$C$15292,FE$6)</f>
        <v>0</v>
      </c>
      <c r="FF24" s="206">
        <f>SUMIFS(点検表４!$AH$6:$AH$15292,点検表４!$AF$6:$AF$15292,TRUE,点検表４!$AR$6:$AR$15292,$E24,点検表４!$C$6:$C$15292,FF$6)</f>
        <v>0</v>
      </c>
      <c r="FG24" s="206">
        <f>SUMIFS(点検表４!$AH$6:$AH$15292,点検表４!$AF$6:$AF$15292,TRUE,点検表４!$AR$6:$AR$15292,$E24,点検表４!$C$6:$C$15292,FG$6)</f>
        <v>0</v>
      </c>
      <c r="FH24" s="206">
        <f>SUMIFS(点検表４!$AH$6:$AH$15292,点検表４!$AF$6:$AF$15292,TRUE,点検表４!$AR$6:$AR$15292,$E24,点検表４!$C$6:$C$15292,FH$6)</f>
        <v>0</v>
      </c>
      <c r="FI24" s="206">
        <f>SUMIFS(点検表４!$AH$6:$AH$15292,点検表４!$AF$6:$AF$15292,TRUE,点検表４!$AR$6:$AR$15292,$E24,点検表４!$C$6:$C$15292,FI$6)</f>
        <v>0</v>
      </c>
      <c r="FJ24" s="206">
        <f>SUMIFS(点検表４!$AH$6:$AH$15292,点検表４!$AF$6:$AF$15292,TRUE,点検表４!$AR$6:$AR$15292,$E24,点検表４!$C$6:$C$15292,FJ$6)</f>
        <v>0</v>
      </c>
      <c r="FK24" s="206">
        <f>SUMIFS(点検表４!$AH$6:$AH$15292,点検表４!$AF$6:$AF$15292,TRUE,点検表４!$AR$6:$AR$15292,$E24,点検表４!$C$6:$C$15292,FK$6)</f>
        <v>0</v>
      </c>
      <c r="FL24" s="206">
        <f>SUMIFS(点検表４!$AH$6:$AH$15292,点検表４!$AF$6:$AF$15292,TRUE,点検表４!$AR$6:$AR$15292,$E24,点検表４!$C$6:$C$15292,FL$6)</f>
        <v>0</v>
      </c>
      <c r="FM24" s="206">
        <f>SUMIFS(点検表４!$AH$6:$AH$15292,点検表４!$AF$6:$AF$15292,TRUE,点検表４!$AR$6:$AR$15292,$E24,点検表４!$C$6:$C$15292,FM$6)</f>
        <v>0</v>
      </c>
      <c r="FN24" s="206">
        <f>SUMIFS(点検表４!$AH$6:$AH$15292,点検表４!$AF$6:$AF$15292,TRUE,点検表４!$AR$6:$AR$15292,$E24,点検表４!$C$6:$C$15292,FN$6)</f>
        <v>0</v>
      </c>
      <c r="FO24" s="206">
        <f>SUMIFS(点検表４!$AH$6:$AH$15292,点検表４!$AF$6:$AF$15292,TRUE,点検表４!$AR$6:$AR$15292,$E24,点検表４!$C$6:$C$15292,FO$6)</f>
        <v>0</v>
      </c>
      <c r="FP24" s="206">
        <f>SUMIFS(点検表４!$AH$6:$AH$15292,点検表４!$AF$6:$AF$15292,TRUE,点検表４!$AR$6:$AR$15292,$E24,点検表４!$C$6:$C$15292,FP$6)</f>
        <v>0</v>
      </c>
      <c r="FQ24" s="206">
        <f>SUMIFS(点検表４!$AH$6:$AH$15292,点検表４!$AF$6:$AF$15292,TRUE,点検表４!$AR$6:$AR$15292,$E24,点検表４!$C$6:$C$15292,FQ$6)</f>
        <v>0</v>
      </c>
      <c r="FR24" s="206">
        <f>SUMIFS(点検表４!$AH$6:$AH$15292,点検表４!$AF$6:$AF$15292,TRUE,点検表４!$AR$6:$AR$15292,$E24,点検表４!$C$6:$C$15292,FR$6)</f>
        <v>0</v>
      </c>
      <c r="FS24" s="206">
        <f>SUMIFS(点検表４!$AH$6:$AH$15292,点検表４!$AF$6:$AF$15292,TRUE,点検表４!$AR$6:$AR$15292,$E24,点検表４!$C$6:$C$15292,FS$6)</f>
        <v>0</v>
      </c>
      <c r="FT24" s="206">
        <f>SUMIFS(点検表４!$AH$6:$AH$15292,点検表４!$AF$6:$AF$15292,TRUE,点検表４!$AR$6:$AR$15292,$E24,点検表４!$C$6:$C$15292,FT$6)</f>
        <v>0</v>
      </c>
      <c r="FU24" s="206">
        <f>SUMIFS(点検表４!$AH$6:$AH$15292,点検表４!$AF$6:$AF$15292,TRUE,点検表４!$AR$6:$AR$15292,$E24,点検表４!$C$6:$C$15292,FU$6)</f>
        <v>0</v>
      </c>
      <c r="FV24" s="206">
        <f>SUMIFS(点検表４!$AH$6:$AH$15292,点検表４!$AF$6:$AF$15292,TRUE,点検表４!$AR$6:$AR$15292,$E24,点検表４!$C$6:$C$15292,FV$6)</f>
        <v>0</v>
      </c>
      <c r="FW24" s="206">
        <f>SUMIFS(点検表４!$AH$6:$AH$15292,点検表４!$AF$6:$AF$15292,TRUE,点検表４!$AR$6:$AR$15292,$E24,点検表４!$C$6:$C$15292,FW$6)</f>
        <v>0</v>
      </c>
      <c r="FX24" s="206">
        <f>SUMIFS(点検表４!$AH$6:$AH$15292,点検表４!$AF$6:$AF$15292,TRUE,点検表４!$AR$6:$AR$15292,$E24,点検表４!$C$6:$C$15292,FX$6)</f>
        <v>0</v>
      </c>
      <c r="FY24" s="206">
        <f>SUMIFS(点検表４!$AH$6:$AH$15292,点検表４!$AF$6:$AF$15292,TRUE,点検表４!$AR$6:$AR$15292,$E24,点検表４!$C$6:$C$15292,FY$6)</f>
        <v>0</v>
      </c>
      <c r="FZ24" s="206">
        <f>SUMIFS(点検表４!$AH$6:$AH$15292,点検表４!$AF$6:$AF$15292,TRUE,点検表４!$AR$6:$AR$15292,$E24,点検表４!$C$6:$C$15292,FZ$6)</f>
        <v>0</v>
      </c>
      <c r="GA24" s="206">
        <f>SUMIFS(点検表４!$AH$6:$AH$15292,点検表４!$AF$6:$AF$15292,TRUE,点検表４!$AR$6:$AR$15292,$E24,点検表４!$C$6:$C$15292,GA$6)</f>
        <v>0</v>
      </c>
      <c r="GB24" s="206">
        <f>SUMIFS(点検表４!$AH$6:$AH$15292,点検表４!$AF$6:$AF$15292,TRUE,点検表４!$AR$6:$AR$15292,$E24,点検表４!$C$6:$C$15292,GB$6)</f>
        <v>0</v>
      </c>
      <c r="GC24" s="206">
        <f>SUMIFS(点検表４!$AH$6:$AH$15292,点検表４!$AF$6:$AF$15292,TRUE,点検表４!$AR$6:$AR$15292,$E24,点検表４!$C$6:$C$15292,GC$6)</f>
        <v>0</v>
      </c>
      <c r="GD24" s="206">
        <f>SUMIFS(点検表４!$AH$6:$AH$15292,点検表４!$AF$6:$AF$15292,TRUE,点検表４!$AR$6:$AR$15292,$E24,点検表４!$C$6:$C$15292,GD$6)</f>
        <v>0</v>
      </c>
      <c r="GE24" s="206">
        <f>SUMIFS(点検表４!$AH$6:$AH$15292,点検表４!$AF$6:$AF$15292,TRUE,点検表４!$AR$6:$AR$15292,$E24,点検表４!$C$6:$C$15292,GE$6)</f>
        <v>0</v>
      </c>
      <c r="GF24" s="206">
        <f>SUMIFS(点検表４!$AH$6:$AH$15292,点検表４!$AF$6:$AF$15292,TRUE,点検表４!$AR$6:$AR$15292,$E24,点検表４!$C$6:$C$15292,GF$6)</f>
        <v>0</v>
      </c>
      <c r="GG24" s="206">
        <f>SUMIFS(点検表４!$AH$6:$AH$15292,点検表４!$AF$6:$AF$15292,TRUE,点検表４!$AR$6:$AR$15292,$E24,点検表４!$C$6:$C$15292,GG$6)</f>
        <v>0</v>
      </c>
      <c r="GH24" s="206">
        <f>SUMIFS(点検表４!$AH$6:$AH$15292,点検表４!$AF$6:$AF$15292,TRUE,点検表４!$AR$6:$AR$15292,$E24,点検表４!$C$6:$C$15292,GH$6)</f>
        <v>0</v>
      </c>
      <c r="GI24" s="206">
        <f>SUMIFS(点検表４!$AH$6:$AH$15292,点検表４!$AF$6:$AF$15292,TRUE,点検表４!$AR$6:$AR$15292,$E24,点検表４!$C$6:$C$15292,GI$6)</f>
        <v>0</v>
      </c>
      <c r="GJ24" s="206">
        <f>SUMIFS(点検表４!$AH$6:$AH$15292,点検表４!$AF$6:$AF$15292,TRUE,点検表４!$AR$6:$AR$15292,$E24,点検表４!$C$6:$C$15292,GJ$6)</f>
        <v>0</v>
      </c>
      <c r="GK24" s="206">
        <f>SUMIFS(点検表４!$AH$6:$AH$15292,点検表４!$AF$6:$AF$15292,TRUE,点検表４!$AR$6:$AR$15292,$E24,点検表４!$C$6:$C$15292,GK$6)</f>
        <v>0</v>
      </c>
      <c r="GL24" s="206">
        <f>SUMIFS(点検表４!$AH$6:$AH$15292,点検表４!$AF$6:$AF$15292,TRUE,点検表４!$AR$6:$AR$15292,$E24,点検表４!$C$6:$C$15292,GL$6)</f>
        <v>0</v>
      </c>
      <c r="GM24" s="206">
        <f>SUMIFS(点検表４!$AH$6:$AH$15292,点検表４!$AF$6:$AF$15292,TRUE,点検表４!$AR$6:$AR$15292,$E24,点検表４!$C$6:$C$15292,GM$6)</f>
        <v>0</v>
      </c>
      <c r="GN24" s="206">
        <f>SUMIFS(点検表４!$AH$6:$AH$15292,点検表４!$AF$6:$AF$15292,TRUE,点検表４!$AR$6:$AR$15292,$E24,点検表４!$C$6:$C$15292,GN$6)</f>
        <v>0</v>
      </c>
      <c r="GO24" s="206">
        <f>SUMIFS(点検表４!$AH$6:$AH$15292,点検表４!$AF$6:$AF$15292,TRUE,点検表４!$AR$6:$AR$15292,$E24,点検表４!$C$6:$C$15292,GO$6)</f>
        <v>0</v>
      </c>
      <c r="GP24" s="206">
        <f>SUMIFS(点検表４!$AH$6:$AH$15292,点検表４!$AF$6:$AF$15292,TRUE,点検表４!$AR$6:$AR$15292,$E24,点検表４!$C$6:$C$15292,GP$6)</f>
        <v>0</v>
      </c>
      <c r="GQ24" s="206">
        <f>SUMIFS(点検表４!$AH$6:$AH$15292,点検表４!$AF$6:$AF$15292,TRUE,点検表４!$AR$6:$AR$15292,$E24,点検表４!$C$6:$C$15292,GQ$6)</f>
        <v>0</v>
      </c>
      <c r="GR24" s="206">
        <f>SUMIFS(点検表４!$AH$6:$AH$15292,点検表４!$AF$6:$AF$15292,TRUE,点検表４!$AR$6:$AR$15292,$E24,点検表４!$C$6:$C$15292,GR$6)</f>
        <v>0</v>
      </c>
      <c r="GS24" s="206">
        <f>SUMIFS(点検表４!$AH$6:$AH$15292,点検表４!$AF$6:$AF$15292,TRUE,点検表４!$AR$6:$AR$15292,$E24,点検表４!$C$6:$C$15292,GS$6)</f>
        <v>0</v>
      </c>
      <c r="GT24" s="206">
        <f>SUMIFS(点検表４!$AH$6:$AH$15292,点検表４!$AF$6:$AF$15292,TRUE,点検表４!$AR$6:$AR$15292,$E24,点検表４!$C$6:$C$15292,GT$6)</f>
        <v>0</v>
      </c>
      <c r="GU24" s="206">
        <f>SUMIFS(点検表４!$AH$6:$AH$15292,点検表４!$AF$6:$AF$15292,TRUE,点検表４!$AR$6:$AR$15292,$E24,点検表４!$C$6:$C$15292,GU$6)</f>
        <v>0</v>
      </c>
      <c r="GV24" s="206">
        <f>SUMIFS(点検表４!$AH$6:$AH$15292,点検表４!$AF$6:$AF$15292,TRUE,点検表４!$AR$6:$AR$15292,$E24,点検表４!$C$6:$C$15292,GV$6)</f>
        <v>0</v>
      </c>
      <c r="GW24" s="206">
        <f>SUMIFS(点検表４!$AH$6:$AH$15292,点検表４!$AF$6:$AF$15292,TRUE,点検表４!$AR$6:$AR$15292,$E24,点検表４!$C$6:$C$15292,GW$6)</f>
        <v>0</v>
      </c>
      <c r="GX24" s="206">
        <f>SUMIFS(点検表４!$AH$6:$AH$15292,点検表４!$AF$6:$AF$15292,TRUE,点検表４!$AR$6:$AR$15292,$E24,点検表４!$C$6:$C$15292,GX$6)</f>
        <v>0</v>
      </c>
      <c r="GY24" s="206">
        <f>SUMIFS(点検表４!$AH$6:$AH$15292,点検表４!$AF$6:$AF$15292,TRUE,点検表４!$AR$6:$AR$15292,$E24,点検表４!$C$6:$C$15292,GY$6)</f>
        <v>0</v>
      </c>
      <c r="GZ24" s="206">
        <f>SUMIFS(点検表４!$AH$6:$AH$15292,点検表４!$AF$6:$AF$15292,TRUE,点検表４!$AR$6:$AR$15292,$E24,点検表４!$C$6:$C$15292,GZ$6)</f>
        <v>0</v>
      </c>
      <c r="HA24" s="206">
        <f>SUMIFS(点検表４!$AH$6:$AH$15292,点検表４!$AF$6:$AF$15292,TRUE,点検表４!$AR$6:$AR$15292,$E24,点検表４!$C$6:$C$15292,HA$6)</f>
        <v>0</v>
      </c>
      <c r="HB24" s="206">
        <f>SUMIFS(点検表４!$AH$6:$AH$15292,点検表４!$AF$6:$AF$15292,TRUE,点検表４!$AR$6:$AR$15292,$E24,点検表４!$C$6:$C$15292,HB$6)</f>
        <v>0</v>
      </c>
      <c r="HC24" s="206">
        <f>SUMIFS(点検表４!$AH$6:$AH$15292,点検表４!$AF$6:$AF$15292,TRUE,点検表４!$AR$6:$AR$15292,$E24,点検表４!$C$6:$C$15292,HC$6)</f>
        <v>0</v>
      </c>
      <c r="HD24" s="206">
        <f>SUMIFS(点検表４!$AH$6:$AH$15292,点検表４!$AF$6:$AF$15292,TRUE,点検表４!$AR$6:$AR$15292,$E24,点検表４!$C$6:$C$15292,HD$6)</f>
        <v>0</v>
      </c>
      <c r="HE24" s="206">
        <f>SUMIFS(点検表４!$AH$6:$AH$15292,点検表４!$AF$6:$AF$15292,TRUE,点検表４!$AR$6:$AR$15292,$E24,点検表４!$C$6:$C$15292,HE$6)</f>
        <v>0</v>
      </c>
      <c r="HF24" s="206">
        <f>SUMIFS(点検表４!$AH$6:$AH$15292,点検表４!$AF$6:$AF$15292,TRUE,点検表４!$AR$6:$AR$15292,$E24,点検表４!$C$6:$C$15292,HF$6)</f>
        <v>0</v>
      </c>
      <c r="HG24" s="206">
        <f>SUMIFS(点検表４!$AH$6:$AH$15292,点検表４!$AF$6:$AF$15292,TRUE,点検表４!$AR$6:$AR$15292,$E24,点検表４!$C$6:$C$15292,HG$6)</f>
        <v>0</v>
      </c>
      <c r="HH24" s="206">
        <f>SUMIFS(点検表４!$AH$6:$AH$15292,点検表４!$AF$6:$AF$15292,TRUE,点検表４!$AR$6:$AR$15292,$E24,点検表４!$C$6:$C$15292,HH$6)</f>
        <v>0</v>
      </c>
      <c r="HI24" s="206">
        <f>SUMIFS(点検表４!$AH$6:$AH$15292,点検表４!$AF$6:$AF$15292,TRUE,点検表４!$AR$6:$AR$15292,$E24,点検表４!$C$6:$C$15292,HI$6)</f>
        <v>0</v>
      </c>
      <c r="HJ24" s="206">
        <f>SUMIFS(点検表４!$AH$6:$AH$15292,点検表４!$AF$6:$AF$15292,TRUE,点検表４!$AR$6:$AR$15292,$E24,点検表４!$C$6:$C$15292,HJ$6)</f>
        <v>0</v>
      </c>
      <c r="HK24" s="206">
        <f>SUMIFS(点検表４!$AH$6:$AH$15292,点検表４!$AF$6:$AF$15292,TRUE,点検表４!$AR$6:$AR$15292,$E24,点検表４!$C$6:$C$15292,HK$6)</f>
        <v>0</v>
      </c>
      <c r="HL24" s="206">
        <f>SUMIFS(点検表４!$AH$6:$AH$15292,点検表４!$AF$6:$AF$15292,TRUE,点検表４!$AR$6:$AR$15292,$E24,点検表４!$C$6:$C$15292,HL$6)</f>
        <v>0</v>
      </c>
      <c r="HM24" s="206">
        <f>SUMIFS(点検表４!$AH$6:$AH$15292,点検表４!$AF$6:$AF$15292,TRUE,点検表４!$AR$6:$AR$15292,$E24,点検表４!$C$6:$C$15292,HM$6)</f>
        <v>0</v>
      </c>
      <c r="HN24" s="206">
        <f>SUMIFS(点検表４!$AH$6:$AH$15292,点検表４!$AF$6:$AF$15292,TRUE,点検表４!$AR$6:$AR$15292,$E24,点検表４!$C$6:$C$15292,HN$6)</f>
        <v>0</v>
      </c>
      <c r="HO24" s="206">
        <f>SUMIFS(点検表４!$AH$6:$AH$15292,点検表４!$AF$6:$AF$15292,TRUE,点検表４!$AR$6:$AR$15292,$E24,点検表４!$C$6:$C$15292,HO$6)</f>
        <v>0</v>
      </c>
      <c r="HP24" s="206">
        <f>SUMIFS(点検表４!$AH$6:$AH$15292,点検表４!$AF$6:$AF$15292,TRUE,点検表４!$AR$6:$AR$15292,$E24,点検表４!$C$6:$C$15292,HP$6)</f>
        <v>0</v>
      </c>
      <c r="HQ24" s="206">
        <f>SUMIFS(点検表４!$AH$6:$AH$15292,点検表４!$AF$6:$AF$15292,TRUE,点検表４!$AR$6:$AR$15292,$E24,点検表４!$C$6:$C$15292,HQ$6)</f>
        <v>0</v>
      </c>
      <c r="HR24" s="206">
        <f>SUMIFS(点検表４!$AH$6:$AH$15292,点検表４!$AF$6:$AF$15292,TRUE,点検表４!$AR$6:$AR$15292,$E24,点検表４!$C$6:$C$15292,HR$6)</f>
        <v>0</v>
      </c>
      <c r="HS24" s="206">
        <f>SUMIFS(点検表４!$AH$6:$AH$15292,点検表４!$AF$6:$AF$15292,TRUE,点検表４!$AR$6:$AR$15292,$E24,点検表４!$C$6:$C$15292,HS$6)</f>
        <v>0</v>
      </c>
      <c r="HT24" s="206">
        <f>SUMIFS(点検表４!$AH$6:$AH$15292,点検表４!$AF$6:$AF$15292,TRUE,点検表４!$AR$6:$AR$15292,$E24,点検表４!$C$6:$C$15292,HT$6)</f>
        <v>0</v>
      </c>
      <c r="HU24" s="206">
        <f>SUMIFS(点検表４!$AH$6:$AH$15292,点検表４!$AF$6:$AF$15292,TRUE,点検表４!$AR$6:$AR$15292,$E24,点検表４!$C$6:$C$15292,HU$6)</f>
        <v>0</v>
      </c>
      <c r="HV24" s="206">
        <f>SUMIFS(点検表４!$AH$6:$AH$15292,点検表４!$AF$6:$AF$15292,TRUE,点検表４!$AR$6:$AR$15292,$E24,点検表４!$C$6:$C$15292,HV$6)</f>
        <v>0</v>
      </c>
      <c r="HW24" s="206">
        <f>SUMIFS(点検表４!$AH$6:$AH$15292,点検表４!$AF$6:$AF$15292,TRUE,点検表４!$AR$6:$AR$15292,$E24,点検表４!$C$6:$C$15292,HW$6)</f>
        <v>0</v>
      </c>
      <c r="HX24" s="206">
        <f>SUMIFS(点検表４!$AH$6:$AH$15292,点検表４!$AF$6:$AF$15292,TRUE,点検表４!$AR$6:$AR$15292,$E24,点検表４!$C$6:$C$15292,HX$6)</f>
        <v>0</v>
      </c>
      <c r="HY24" s="206">
        <f>SUMIFS(点検表４!$AH$6:$AH$15292,点検表４!$AF$6:$AF$15292,TRUE,点検表４!$AR$6:$AR$15292,$E24,点検表４!$C$6:$C$15292,HY$6)</f>
        <v>0</v>
      </c>
      <c r="HZ24" s="206">
        <f>SUMIFS(点検表４!$AH$6:$AH$15292,点検表４!$AF$6:$AF$15292,TRUE,点検表４!$AR$6:$AR$15292,$E24,点検表４!$C$6:$C$15292,HZ$6)</f>
        <v>0</v>
      </c>
      <c r="IA24" s="206">
        <f>SUMIFS(点検表４!$AH$6:$AH$15292,点検表４!$AF$6:$AF$15292,TRUE,点検表４!$AR$6:$AR$15292,$E24,点検表４!$C$6:$C$15292,IA$6)</f>
        <v>0</v>
      </c>
      <c r="IB24" s="206">
        <f>SUMIFS(点検表４!$AH$6:$AH$15292,点検表４!$AF$6:$AF$15292,TRUE,点検表４!$AR$6:$AR$15292,$E24,点検表４!$C$6:$C$15292,IB$6)</f>
        <v>0</v>
      </c>
      <c r="IC24" s="206">
        <f>SUMIFS(点検表４!$AH$6:$AH$15292,点検表４!$AF$6:$AF$15292,TRUE,点検表４!$AR$6:$AR$15292,$E24,点検表４!$C$6:$C$15292,IC$6)</f>
        <v>0</v>
      </c>
      <c r="ID24" s="206">
        <f>SUMIFS(点検表４!$AH$6:$AH$15292,点検表４!$AF$6:$AF$15292,TRUE,点検表４!$AR$6:$AR$15292,$E24,点検表４!$C$6:$C$15292,ID$6)</f>
        <v>0</v>
      </c>
      <c r="IE24" s="206">
        <f>SUMIFS(点検表４!$AH$6:$AH$15292,点検表４!$AF$6:$AF$15292,TRUE,点検表４!$AR$6:$AR$15292,$E24,点検表４!$C$6:$C$15292,IE$6)</f>
        <v>0</v>
      </c>
      <c r="IF24" s="206">
        <f>SUMIFS(点検表４!$AH$6:$AH$15292,点検表４!$AF$6:$AF$15292,TRUE,点検表４!$AR$6:$AR$15292,$E24,点検表４!$C$6:$C$15292,IF$6)</f>
        <v>0</v>
      </c>
      <c r="IG24" s="206">
        <f>SUMIFS(点検表４!$AH$6:$AH$15292,点検表４!$AF$6:$AF$15292,TRUE,点検表４!$AR$6:$AR$15292,$E24,点検表４!$C$6:$C$15292,IG$6)</f>
        <v>0</v>
      </c>
      <c r="IH24" s="206">
        <f>SUMIFS(点検表４!$AH$6:$AH$15292,点検表４!$AF$6:$AF$15292,TRUE,点検表４!$AR$6:$AR$15292,$E24,点検表４!$C$6:$C$15292,IH$6)</f>
        <v>0</v>
      </c>
      <c r="II24" s="206">
        <f>SUMIFS(点検表４!$AH$6:$AH$15292,点検表４!$AF$6:$AF$15292,TRUE,点検表４!$AR$6:$AR$15292,$E24,点検表４!$C$6:$C$15292,II$6)</f>
        <v>0</v>
      </c>
      <c r="IJ24" s="206">
        <f>SUMIFS(点検表４!$AH$6:$AH$15292,点検表４!$AF$6:$AF$15292,TRUE,点検表４!$AR$6:$AR$15292,$E24,点検表４!$C$6:$C$15292,IJ$6)</f>
        <v>0</v>
      </c>
      <c r="IK24" s="206">
        <f>SUMIFS(点検表４!$AH$6:$AH$15292,点検表４!$AF$6:$AF$15292,TRUE,点検表４!$AR$6:$AR$15292,$E24,点検表４!$C$6:$C$15292,IK$6)</f>
        <v>0</v>
      </c>
      <c r="IL24" s="206">
        <f>SUMIFS(点検表４!$AH$6:$AH$15292,点検表４!$AF$6:$AF$15292,TRUE,点検表４!$AR$6:$AR$15292,$E24,点検表４!$C$6:$C$15292,IL$6)</f>
        <v>0</v>
      </c>
      <c r="IM24" s="207">
        <f>SUMIFS(点検表４!$AH$6:$AH$15292,点検表４!$AF$6:$AF$15292,TRUE,点検表４!$AR$6:$AR$15292,$E24,点検表４!$C$6:$C$15292,IM$6)</f>
        <v>0</v>
      </c>
      <c r="IN24" s="177"/>
      <c r="IO24" s="177"/>
    </row>
    <row r="25" spans="1:249" ht="18.75" customHeight="1">
      <c r="A25" s="749"/>
      <c r="B25" s="757"/>
      <c r="C25" s="759"/>
      <c r="D25" s="145" t="s">
        <v>1294</v>
      </c>
      <c r="E25" s="146">
        <v>43</v>
      </c>
      <c r="F25" s="192">
        <f>SUMIFS(点検表４!$AH$6:$AH$15292,点検表４!$AF$6:$AF$15292,TRUE,点検表４!$AR$6:$AR$15292,$E25)</f>
        <v>0</v>
      </c>
      <c r="G25" s="193">
        <f t="shared" si="0"/>
        <v>0</v>
      </c>
      <c r="H25" s="206">
        <f>SUMIFS(点検表４!$AH$6:$AH$15292,点検表４!$AF$6:$AF$15292,TRUE,点検表４!$AR$6:$AR$15292,$E25,点検表４!$C$6:$C$15292,H$6)</f>
        <v>0</v>
      </c>
      <c r="I25" s="206">
        <f>SUMIFS(点検表４!$AH$6:$AH$15292,点検表４!$AF$6:$AF$15292,TRUE,点検表４!$AR$6:$AR$15292,$E25,点検表４!$C$6:$C$15292,I$6)</f>
        <v>0</v>
      </c>
      <c r="J25" s="206">
        <f>SUMIFS(点検表４!$AH$6:$AH$15292,点検表４!$AF$6:$AF$15292,TRUE,点検表４!$AR$6:$AR$15292,$E25,点検表４!$C$6:$C$15292,J$6)</f>
        <v>0</v>
      </c>
      <c r="K25" s="206">
        <f>SUMIFS(点検表４!$AH$6:$AH$15292,点検表４!$AF$6:$AF$15292,TRUE,点検表４!$AR$6:$AR$15292,$E25,点検表４!$C$6:$C$15292,K$6)</f>
        <v>0</v>
      </c>
      <c r="L25" s="206">
        <f>SUMIFS(点検表４!$AH$6:$AH$15292,点検表４!$AF$6:$AF$15292,TRUE,点検表４!$AR$6:$AR$15292,$E25,点検表４!$C$6:$C$15292,L$6)</f>
        <v>0</v>
      </c>
      <c r="M25" s="206">
        <f>SUMIFS(点検表４!$AH$6:$AH$15292,点検表４!$AF$6:$AF$15292,TRUE,点検表４!$AR$6:$AR$15292,$E25,点検表４!$C$6:$C$15292,M$6)</f>
        <v>0</v>
      </c>
      <c r="N25" s="206">
        <f>SUMIFS(点検表４!$AH$6:$AH$15292,点検表４!$AF$6:$AF$15292,TRUE,点検表４!$AR$6:$AR$15292,$E25,点検表４!$C$6:$C$15292,N$6)</f>
        <v>0</v>
      </c>
      <c r="O25" s="206">
        <f>SUMIFS(点検表４!$AH$6:$AH$15292,点検表４!$AF$6:$AF$15292,TRUE,点検表４!$AR$6:$AR$15292,$E25,点検表４!$C$6:$C$15292,O$6)</f>
        <v>0</v>
      </c>
      <c r="P25" s="206">
        <f>SUMIFS(点検表４!$AH$6:$AH$15292,点検表４!$AF$6:$AF$15292,TRUE,点検表４!$AR$6:$AR$15292,$E25,点検表４!$C$6:$C$15292,P$6)</f>
        <v>0</v>
      </c>
      <c r="Q25" s="206">
        <f>SUMIFS(点検表４!$AH$6:$AH$15292,点検表４!$AF$6:$AF$15292,TRUE,点検表４!$AR$6:$AR$15292,$E25,点検表４!$C$6:$C$15292,Q$6)</f>
        <v>0</v>
      </c>
      <c r="R25" s="206">
        <f>SUMIFS(点検表４!$AH$6:$AH$15292,点検表４!$AF$6:$AF$15292,TRUE,点検表４!$AR$6:$AR$15292,$E25,点検表４!$C$6:$C$15292,R$6)</f>
        <v>0</v>
      </c>
      <c r="S25" s="206">
        <f>SUMIFS(点検表４!$AH$6:$AH$15292,点検表４!$AF$6:$AF$15292,TRUE,点検表４!$AR$6:$AR$15292,$E25,点検表４!$C$6:$C$15292,S$6)</f>
        <v>0</v>
      </c>
      <c r="T25" s="206">
        <f>SUMIFS(点検表４!$AH$6:$AH$15292,点検表４!$AF$6:$AF$15292,TRUE,点検表４!$AR$6:$AR$15292,$E25,点検表４!$C$6:$C$15292,T$6)</f>
        <v>0</v>
      </c>
      <c r="U25" s="206">
        <f>SUMIFS(点検表４!$AH$6:$AH$15292,点検表４!$AF$6:$AF$15292,TRUE,点検表４!$AR$6:$AR$15292,$E25,点検表４!$C$6:$C$15292,U$6)</f>
        <v>0</v>
      </c>
      <c r="V25" s="206">
        <f>SUMIFS(点検表４!$AH$6:$AH$15292,点検表４!$AF$6:$AF$15292,TRUE,点検表４!$AR$6:$AR$15292,$E25,点検表４!$C$6:$C$15292,V$6)</f>
        <v>0</v>
      </c>
      <c r="W25" s="206">
        <f>SUMIFS(点検表４!$AH$6:$AH$15292,点検表４!$AF$6:$AF$15292,TRUE,点検表４!$AR$6:$AR$15292,$E25,点検表４!$C$6:$C$15292,W$6)</f>
        <v>0</v>
      </c>
      <c r="X25" s="206">
        <f>SUMIFS(点検表４!$AH$6:$AH$15292,点検表４!$AF$6:$AF$15292,TRUE,点検表４!$AR$6:$AR$15292,$E25,点検表４!$C$6:$C$15292,X$6)</f>
        <v>0</v>
      </c>
      <c r="Y25" s="206">
        <f>SUMIFS(点検表４!$AH$6:$AH$15292,点検表４!$AF$6:$AF$15292,TRUE,点検表４!$AR$6:$AR$15292,$E25,点検表４!$C$6:$C$15292,Y$6)</f>
        <v>0</v>
      </c>
      <c r="Z25" s="206">
        <f>SUMIFS(点検表４!$AH$6:$AH$15292,点検表４!$AF$6:$AF$15292,TRUE,点検表４!$AR$6:$AR$15292,$E25,点検表４!$C$6:$C$15292,Z$6)</f>
        <v>0</v>
      </c>
      <c r="AA25" s="206">
        <f>SUMIFS(点検表４!$AH$6:$AH$15292,点検表４!$AF$6:$AF$15292,TRUE,点検表４!$AR$6:$AR$15292,$E25,点検表４!$C$6:$C$15292,AA$6)</f>
        <v>0</v>
      </c>
      <c r="AB25" s="206">
        <f>SUMIFS(点検表４!$AH$6:$AH$15292,点検表４!$AF$6:$AF$15292,TRUE,点検表４!$AR$6:$AR$15292,$E25,点検表４!$C$6:$C$15292,AB$6)</f>
        <v>0</v>
      </c>
      <c r="AC25" s="206">
        <f>SUMIFS(点検表４!$AH$6:$AH$15292,点検表４!$AF$6:$AF$15292,TRUE,点検表４!$AR$6:$AR$15292,$E25,点検表４!$C$6:$C$15292,AC$6)</f>
        <v>0</v>
      </c>
      <c r="AD25" s="206">
        <f>SUMIFS(点検表４!$AH$6:$AH$15292,点検表４!$AF$6:$AF$15292,TRUE,点検表４!$AR$6:$AR$15292,$E25,点検表４!$C$6:$C$15292,AD$6)</f>
        <v>0</v>
      </c>
      <c r="AE25" s="206">
        <f>SUMIFS(点検表４!$AH$6:$AH$15292,点検表４!$AF$6:$AF$15292,TRUE,点検表４!$AR$6:$AR$15292,$E25,点検表４!$C$6:$C$15292,AE$6)</f>
        <v>0</v>
      </c>
      <c r="AF25" s="206">
        <f>SUMIFS(点検表４!$AH$6:$AH$15292,点検表４!$AF$6:$AF$15292,TRUE,点検表４!$AR$6:$AR$15292,$E25,点検表４!$C$6:$C$15292,AF$6)</f>
        <v>0</v>
      </c>
      <c r="AG25" s="206">
        <f>SUMIFS(点検表４!$AH$6:$AH$15292,点検表４!$AF$6:$AF$15292,TRUE,点検表４!$AR$6:$AR$15292,$E25,点検表４!$C$6:$C$15292,AG$6)</f>
        <v>0</v>
      </c>
      <c r="AH25" s="206">
        <f>SUMIFS(点検表４!$AH$6:$AH$15292,点検表４!$AF$6:$AF$15292,TRUE,点検表４!$AR$6:$AR$15292,$E25,点検表４!$C$6:$C$15292,AH$6)</f>
        <v>0</v>
      </c>
      <c r="AI25" s="206">
        <f>SUMIFS(点検表４!$AH$6:$AH$15292,点検表４!$AF$6:$AF$15292,TRUE,点検表４!$AR$6:$AR$15292,$E25,点検表４!$C$6:$C$15292,AI$6)</f>
        <v>0</v>
      </c>
      <c r="AJ25" s="206">
        <f>SUMIFS(点検表４!$AH$6:$AH$15292,点検表４!$AF$6:$AF$15292,TRUE,点検表４!$AR$6:$AR$15292,$E25,点検表４!$C$6:$C$15292,AJ$6)</f>
        <v>0</v>
      </c>
      <c r="AK25" s="206">
        <f>SUMIFS(点検表４!$AH$6:$AH$15292,点検表４!$AF$6:$AF$15292,TRUE,点検表４!$AR$6:$AR$15292,$E25,点検表４!$C$6:$C$15292,AK$6)</f>
        <v>0</v>
      </c>
      <c r="AL25" s="206">
        <f>SUMIFS(点検表４!$AH$6:$AH$15292,点検表４!$AF$6:$AF$15292,TRUE,点検表４!$AR$6:$AR$15292,$E25,点検表４!$C$6:$C$15292,AL$6)</f>
        <v>0</v>
      </c>
      <c r="AM25" s="206">
        <f>SUMIFS(点検表４!$AH$6:$AH$15292,点検表４!$AF$6:$AF$15292,TRUE,点検表４!$AR$6:$AR$15292,$E25,点検表４!$C$6:$C$15292,AM$6)</f>
        <v>0</v>
      </c>
      <c r="AN25" s="206">
        <f>SUMIFS(点検表４!$AH$6:$AH$15292,点検表４!$AF$6:$AF$15292,TRUE,点検表４!$AR$6:$AR$15292,$E25,点検表４!$C$6:$C$15292,AN$6)</f>
        <v>0</v>
      </c>
      <c r="AO25" s="206">
        <f>SUMIFS(点検表４!$AH$6:$AH$15292,点検表４!$AF$6:$AF$15292,TRUE,点検表４!$AR$6:$AR$15292,$E25,点検表４!$C$6:$C$15292,AO$6)</f>
        <v>0</v>
      </c>
      <c r="AP25" s="206">
        <f>SUMIFS(点検表４!$AH$6:$AH$15292,点検表４!$AF$6:$AF$15292,TRUE,点検表４!$AR$6:$AR$15292,$E25,点検表４!$C$6:$C$15292,AP$6)</f>
        <v>0</v>
      </c>
      <c r="AQ25" s="206">
        <f>SUMIFS(点検表４!$AH$6:$AH$15292,点検表４!$AF$6:$AF$15292,TRUE,点検表４!$AR$6:$AR$15292,$E25,点検表４!$C$6:$C$15292,AQ$6)</f>
        <v>0</v>
      </c>
      <c r="AR25" s="206">
        <f>SUMIFS(点検表４!$AH$6:$AH$15292,点検表４!$AF$6:$AF$15292,TRUE,点検表４!$AR$6:$AR$15292,$E25,点検表４!$C$6:$C$15292,AR$6)</f>
        <v>0</v>
      </c>
      <c r="AS25" s="206">
        <f>SUMIFS(点検表４!$AH$6:$AH$15292,点検表４!$AF$6:$AF$15292,TRUE,点検表４!$AR$6:$AR$15292,$E25,点検表４!$C$6:$C$15292,AS$6)</f>
        <v>0</v>
      </c>
      <c r="AT25" s="206">
        <f>SUMIFS(点検表４!$AH$6:$AH$15292,点検表４!$AF$6:$AF$15292,TRUE,点検表４!$AR$6:$AR$15292,$E25,点検表４!$C$6:$C$15292,AT$6)</f>
        <v>0</v>
      </c>
      <c r="AU25" s="206">
        <f>SUMIFS(点検表４!$AH$6:$AH$15292,点検表４!$AF$6:$AF$15292,TRUE,点検表４!$AR$6:$AR$15292,$E25,点検表４!$C$6:$C$15292,AU$6)</f>
        <v>0</v>
      </c>
      <c r="AV25" s="206">
        <f>SUMIFS(点検表４!$AH$6:$AH$15292,点検表４!$AF$6:$AF$15292,TRUE,点検表４!$AR$6:$AR$15292,$E25,点検表４!$C$6:$C$15292,AV$6)</f>
        <v>0</v>
      </c>
      <c r="AW25" s="206">
        <f>SUMIFS(点検表４!$AH$6:$AH$15292,点検表４!$AF$6:$AF$15292,TRUE,点検表４!$AR$6:$AR$15292,$E25,点検表４!$C$6:$C$15292,AW$6)</f>
        <v>0</v>
      </c>
      <c r="AX25" s="206">
        <f>SUMIFS(点検表４!$AH$6:$AH$15292,点検表４!$AF$6:$AF$15292,TRUE,点検表４!$AR$6:$AR$15292,$E25,点検表４!$C$6:$C$15292,AX$6)</f>
        <v>0</v>
      </c>
      <c r="AY25" s="206">
        <f>SUMIFS(点検表４!$AH$6:$AH$15292,点検表４!$AF$6:$AF$15292,TRUE,点検表４!$AR$6:$AR$15292,$E25,点検表４!$C$6:$C$15292,AY$6)</f>
        <v>0</v>
      </c>
      <c r="AZ25" s="206">
        <f>SUMIFS(点検表４!$AH$6:$AH$15292,点検表４!$AF$6:$AF$15292,TRUE,点検表４!$AR$6:$AR$15292,$E25,点検表４!$C$6:$C$15292,AZ$6)</f>
        <v>0</v>
      </c>
      <c r="BA25" s="206">
        <f>SUMIFS(点検表４!$AH$6:$AH$15292,点検表４!$AF$6:$AF$15292,TRUE,点検表４!$AR$6:$AR$15292,$E25,点検表４!$C$6:$C$15292,BA$6)</f>
        <v>0</v>
      </c>
      <c r="BB25" s="206">
        <f>SUMIFS(点検表４!$AH$6:$AH$15292,点検表４!$AF$6:$AF$15292,TRUE,点検表４!$AR$6:$AR$15292,$E25,点検表４!$C$6:$C$15292,BB$6)</f>
        <v>0</v>
      </c>
      <c r="BC25" s="206">
        <f>SUMIFS(点検表４!$AH$6:$AH$15292,点検表４!$AF$6:$AF$15292,TRUE,点検表４!$AR$6:$AR$15292,$E25,点検表４!$C$6:$C$15292,BC$6)</f>
        <v>0</v>
      </c>
      <c r="BD25" s="206">
        <f>SUMIFS(点検表４!$AH$6:$AH$15292,点検表４!$AF$6:$AF$15292,TRUE,点検表４!$AR$6:$AR$15292,$E25,点検表４!$C$6:$C$15292,BD$6)</f>
        <v>0</v>
      </c>
      <c r="BE25" s="206">
        <f>SUMIFS(点検表４!$AH$6:$AH$15292,点検表４!$AF$6:$AF$15292,TRUE,点検表４!$AR$6:$AR$15292,$E25,点検表４!$C$6:$C$15292,BE$6)</f>
        <v>0</v>
      </c>
      <c r="BF25" s="206">
        <f>SUMIFS(点検表４!$AH$6:$AH$15292,点検表４!$AF$6:$AF$15292,TRUE,点検表４!$AR$6:$AR$15292,$E25,点検表４!$C$6:$C$15292,BF$6)</f>
        <v>0</v>
      </c>
      <c r="BG25" s="206">
        <f>SUMIFS(点検表４!$AH$6:$AH$15292,点検表４!$AF$6:$AF$15292,TRUE,点検表４!$AR$6:$AR$15292,$E25,点検表４!$C$6:$C$15292,BG$6)</f>
        <v>0</v>
      </c>
      <c r="BH25" s="206">
        <f>SUMIFS(点検表４!$AH$6:$AH$15292,点検表４!$AF$6:$AF$15292,TRUE,点検表４!$AR$6:$AR$15292,$E25,点検表４!$C$6:$C$15292,BH$6)</f>
        <v>0</v>
      </c>
      <c r="BI25" s="206">
        <f>SUMIFS(点検表４!$AH$6:$AH$15292,点検表４!$AF$6:$AF$15292,TRUE,点検表４!$AR$6:$AR$15292,$E25,点検表４!$C$6:$C$15292,BI$6)</f>
        <v>0</v>
      </c>
      <c r="BJ25" s="206">
        <f>SUMIFS(点検表４!$AH$6:$AH$15292,点検表４!$AF$6:$AF$15292,TRUE,点検表４!$AR$6:$AR$15292,$E25,点検表４!$C$6:$C$15292,BJ$6)</f>
        <v>0</v>
      </c>
      <c r="BK25" s="206">
        <f>SUMIFS(点検表４!$AH$6:$AH$15292,点検表４!$AF$6:$AF$15292,TRUE,点検表４!$AR$6:$AR$15292,$E25,点検表４!$C$6:$C$15292,BK$6)</f>
        <v>0</v>
      </c>
      <c r="BL25" s="206">
        <f>SUMIFS(点検表４!$AH$6:$AH$15292,点検表４!$AF$6:$AF$15292,TRUE,点検表４!$AR$6:$AR$15292,$E25,点検表４!$C$6:$C$15292,BL$6)</f>
        <v>0</v>
      </c>
      <c r="BM25" s="206">
        <f>SUMIFS(点検表４!$AH$6:$AH$15292,点検表４!$AF$6:$AF$15292,TRUE,点検表４!$AR$6:$AR$15292,$E25,点検表４!$C$6:$C$15292,BM$6)</f>
        <v>0</v>
      </c>
      <c r="BN25" s="206">
        <f>SUMIFS(点検表４!$AH$6:$AH$15292,点検表４!$AF$6:$AF$15292,TRUE,点検表４!$AR$6:$AR$15292,$E25,点検表４!$C$6:$C$15292,BN$6)</f>
        <v>0</v>
      </c>
      <c r="BO25" s="206">
        <f>SUMIFS(点検表４!$AH$6:$AH$15292,点検表４!$AF$6:$AF$15292,TRUE,点検表４!$AR$6:$AR$15292,$E25,点検表４!$C$6:$C$15292,BO$6)</f>
        <v>0</v>
      </c>
      <c r="BP25" s="206">
        <f>SUMIFS(点検表４!$AH$6:$AH$15292,点検表４!$AF$6:$AF$15292,TRUE,点検表４!$AR$6:$AR$15292,$E25,点検表４!$C$6:$C$15292,BP$6)</f>
        <v>0</v>
      </c>
      <c r="BQ25" s="206">
        <f>SUMIFS(点検表４!$AH$6:$AH$15292,点検表４!$AF$6:$AF$15292,TRUE,点検表４!$AR$6:$AR$15292,$E25,点検表４!$C$6:$C$15292,BQ$6)</f>
        <v>0</v>
      </c>
      <c r="BR25" s="206">
        <f>SUMIFS(点検表４!$AH$6:$AH$15292,点検表４!$AF$6:$AF$15292,TRUE,点検表４!$AR$6:$AR$15292,$E25,点検表４!$C$6:$C$15292,BR$6)</f>
        <v>0</v>
      </c>
      <c r="BS25" s="206">
        <f>SUMIFS(点検表４!$AH$6:$AH$15292,点検表４!$AF$6:$AF$15292,TRUE,点検表４!$AR$6:$AR$15292,$E25,点検表４!$C$6:$C$15292,BS$6)</f>
        <v>0</v>
      </c>
      <c r="BT25" s="206">
        <f>SUMIFS(点検表４!$AH$6:$AH$15292,点検表４!$AF$6:$AF$15292,TRUE,点検表４!$AR$6:$AR$15292,$E25,点検表４!$C$6:$C$15292,BT$6)</f>
        <v>0</v>
      </c>
      <c r="BU25" s="206">
        <f>SUMIFS(点検表４!$AH$6:$AH$15292,点検表４!$AF$6:$AF$15292,TRUE,点検表４!$AR$6:$AR$15292,$E25,点検表４!$C$6:$C$15292,BU$6)</f>
        <v>0</v>
      </c>
      <c r="BV25" s="206">
        <f>SUMIFS(点検表４!$AH$6:$AH$15292,点検表４!$AF$6:$AF$15292,TRUE,点検表４!$AR$6:$AR$15292,$E25,点検表４!$C$6:$C$15292,BV$6)</f>
        <v>0</v>
      </c>
      <c r="BW25" s="206">
        <f>SUMIFS(点検表４!$AH$6:$AH$15292,点検表４!$AF$6:$AF$15292,TRUE,点検表４!$AR$6:$AR$15292,$E25,点検表４!$C$6:$C$15292,BW$6)</f>
        <v>0</v>
      </c>
      <c r="BX25" s="206">
        <f>SUMIFS(点検表４!$AH$6:$AH$15292,点検表４!$AF$6:$AF$15292,TRUE,点検表４!$AR$6:$AR$15292,$E25,点検表４!$C$6:$C$15292,BX$6)</f>
        <v>0</v>
      </c>
      <c r="BY25" s="206">
        <f>SUMIFS(点検表４!$AH$6:$AH$15292,点検表４!$AF$6:$AF$15292,TRUE,点検表４!$AR$6:$AR$15292,$E25,点検表４!$C$6:$C$15292,BY$6)</f>
        <v>0</v>
      </c>
      <c r="BZ25" s="206">
        <f>SUMIFS(点検表４!$AH$6:$AH$15292,点検表４!$AF$6:$AF$15292,TRUE,点検表４!$AR$6:$AR$15292,$E25,点検表４!$C$6:$C$15292,BZ$6)</f>
        <v>0</v>
      </c>
      <c r="CA25" s="206">
        <f>SUMIFS(点検表４!$AH$6:$AH$15292,点検表４!$AF$6:$AF$15292,TRUE,点検表４!$AR$6:$AR$15292,$E25,点検表４!$C$6:$C$15292,CA$6)</f>
        <v>0</v>
      </c>
      <c r="CB25" s="206">
        <f>SUMIFS(点検表４!$AH$6:$AH$15292,点検表４!$AF$6:$AF$15292,TRUE,点検表４!$AR$6:$AR$15292,$E25,点検表４!$C$6:$C$15292,CB$6)</f>
        <v>0</v>
      </c>
      <c r="CC25" s="206">
        <f>SUMIFS(点検表４!$AH$6:$AH$15292,点検表４!$AF$6:$AF$15292,TRUE,点検表４!$AR$6:$AR$15292,$E25,点検表４!$C$6:$C$15292,CC$6)</f>
        <v>0</v>
      </c>
      <c r="CD25" s="206">
        <f>SUMIFS(点検表４!$AH$6:$AH$15292,点検表４!$AF$6:$AF$15292,TRUE,点検表４!$AR$6:$AR$15292,$E25,点検表４!$C$6:$C$15292,CD$6)</f>
        <v>0</v>
      </c>
      <c r="CE25" s="206">
        <f>SUMIFS(点検表４!$AH$6:$AH$15292,点検表４!$AF$6:$AF$15292,TRUE,点検表４!$AR$6:$AR$15292,$E25,点検表４!$C$6:$C$15292,CE$6)</f>
        <v>0</v>
      </c>
      <c r="CF25" s="206">
        <f>SUMIFS(点検表４!$AH$6:$AH$15292,点検表４!$AF$6:$AF$15292,TRUE,点検表４!$AR$6:$AR$15292,$E25,点検表４!$C$6:$C$15292,CF$6)</f>
        <v>0</v>
      </c>
      <c r="CG25" s="206">
        <f>SUMIFS(点検表４!$AH$6:$AH$15292,点検表４!$AF$6:$AF$15292,TRUE,点検表４!$AR$6:$AR$15292,$E25,点検表４!$C$6:$C$15292,CG$6)</f>
        <v>0</v>
      </c>
      <c r="CH25" s="206">
        <f>SUMIFS(点検表４!$AH$6:$AH$15292,点検表４!$AF$6:$AF$15292,TRUE,点検表４!$AR$6:$AR$15292,$E25,点検表４!$C$6:$C$15292,CH$6)</f>
        <v>0</v>
      </c>
      <c r="CI25" s="206">
        <f>SUMIFS(点検表４!$AH$6:$AH$15292,点検表４!$AF$6:$AF$15292,TRUE,点検表４!$AR$6:$AR$15292,$E25,点検表４!$C$6:$C$15292,CI$6)</f>
        <v>0</v>
      </c>
      <c r="CJ25" s="206">
        <f>SUMIFS(点検表４!$AH$6:$AH$15292,点検表４!$AF$6:$AF$15292,TRUE,点検表４!$AR$6:$AR$15292,$E25,点検表４!$C$6:$C$15292,CJ$6)</f>
        <v>0</v>
      </c>
      <c r="CK25" s="206">
        <f>SUMIFS(点検表４!$AH$6:$AH$15292,点検表４!$AF$6:$AF$15292,TRUE,点検表４!$AR$6:$AR$15292,$E25,点検表４!$C$6:$C$15292,CK$6)</f>
        <v>0</v>
      </c>
      <c r="CL25" s="206">
        <f>SUMIFS(点検表４!$AH$6:$AH$15292,点検表４!$AF$6:$AF$15292,TRUE,点検表４!$AR$6:$AR$15292,$E25,点検表４!$C$6:$C$15292,CL$6)</f>
        <v>0</v>
      </c>
      <c r="CM25" s="206">
        <f>SUMIFS(点検表４!$AH$6:$AH$15292,点検表４!$AF$6:$AF$15292,TRUE,点検表４!$AR$6:$AR$15292,$E25,点検表４!$C$6:$C$15292,CM$6)</f>
        <v>0</v>
      </c>
      <c r="CN25" s="206">
        <f>SUMIFS(点検表４!$AH$6:$AH$15292,点検表４!$AF$6:$AF$15292,TRUE,点検表４!$AR$6:$AR$15292,$E25,点検表４!$C$6:$C$15292,CN$6)</f>
        <v>0</v>
      </c>
      <c r="CO25" s="206">
        <f>SUMIFS(点検表４!$AH$6:$AH$15292,点検表４!$AF$6:$AF$15292,TRUE,点検表４!$AR$6:$AR$15292,$E25,点検表４!$C$6:$C$15292,CO$6)</f>
        <v>0</v>
      </c>
      <c r="CP25" s="206">
        <f>SUMIFS(点検表４!$AH$6:$AH$15292,点検表４!$AF$6:$AF$15292,TRUE,点検表４!$AR$6:$AR$15292,$E25,点検表４!$C$6:$C$15292,CP$6)</f>
        <v>0</v>
      </c>
      <c r="CQ25" s="206">
        <f>SUMIFS(点検表４!$AH$6:$AH$15292,点検表４!$AF$6:$AF$15292,TRUE,点検表４!$AR$6:$AR$15292,$E25,点検表４!$C$6:$C$15292,CQ$6)</f>
        <v>0</v>
      </c>
      <c r="CR25" s="206">
        <f>SUMIFS(点検表４!$AH$6:$AH$15292,点検表４!$AF$6:$AF$15292,TRUE,点検表４!$AR$6:$AR$15292,$E25,点検表４!$C$6:$C$15292,CR$6)</f>
        <v>0</v>
      </c>
      <c r="CS25" s="206">
        <f>SUMIFS(点検表４!$AH$6:$AH$15292,点検表４!$AF$6:$AF$15292,TRUE,点検表４!$AR$6:$AR$15292,$E25,点検表４!$C$6:$C$15292,CS$6)</f>
        <v>0</v>
      </c>
      <c r="CT25" s="206">
        <f>SUMIFS(点検表４!$AH$6:$AH$15292,点検表４!$AF$6:$AF$15292,TRUE,点検表４!$AR$6:$AR$15292,$E25,点検表４!$C$6:$C$15292,CT$6)</f>
        <v>0</v>
      </c>
      <c r="CU25" s="206">
        <f>SUMIFS(点検表４!$AH$6:$AH$15292,点検表４!$AF$6:$AF$15292,TRUE,点検表４!$AR$6:$AR$15292,$E25,点検表４!$C$6:$C$15292,CU$6)</f>
        <v>0</v>
      </c>
      <c r="CV25" s="206">
        <f>SUMIFS(点検表４!$AH$6:$AH$15292,点検表４!$AF$6:$AF$15292,TRUE,点検表４!$AR$6:$AR$15292,$E25,点検表４!$C$6:$C$15292,CV$6)</f>
        <v>0</v>
      </c>
      <c r="CW25" s="206">
        <f>SUMIFS(点検表４!$AH$6:$AH$15292,点検表４!$AF$6:$AF$15292,TRUE,点検表４!$AR$6:$AR$15292,$E25,点検表４!$C$6:$C$15292,CW$6)</f>
        <v>0</v>
      </c>
      <c r="CX25" s="206">
        <f>SUMIFS(点検表４!$AH$6:$AH$15292,点検表４!$AF$6:$AF$15292,TRUE,点検表４!$AR$6:$AR$15292,$E25,点検表４!$C$6:$C$15292,CX$6)</f>
        <v>0</v>
      </c>
      <c r="CY25" s="206">
        <f>SUMIFS(点検表４!$AH$6:$AH$15292,点検表４!$AF$6:$AF$15292,TRUE,点検表４!$AR$6:$AR$15292,$E25,点検表４!$C$6:$C$15292,CY$6)</f>
        <v>0</v>
      </c>
      <c r="CZ25" s="206">
        <f>SUMIFS(点検表４!$AH$6:$AH$15292,点検表４!$AF$6:$AF$15292,TRUE,点検表４!$AR$6:$AR$15292,$E25,点検表４!$C$6:$C$15292,CZ$6)</f>
        <v>0</v>
      </c>
      <c r="DA25" s="206">
        <f>SUMIFS(点検表４!$AH$6:$AH$15292,点検表４!$AF$6:$AF$15292,TRUE,点検表４!$AR$6:$AR$15292,$E25,点検表４!$C$6:$C$15292,DA$6)</f>
        <v>0</v>
      </c>
      <c r="DB25" s="206">
        <f>SUMIFS(点検表４!$AH$6:$AH$15292,点検表４!$AF$6:$AF$15292,TRUE,点検表４!$AR$6:$AR$15292,$E25,点検表４!$C$6:$C$15292,DB$6)</f>
        <v>0</v>
      </c>
      <c r="DC25" s="206">
        <f>SUMIFS(点検表４!$AH$6:$AH$15292,点検表４!$AF$6:$AF$15292,TRUE,点検表４!$AR$6:$AR$15292,$E25,点検表４!$C$6:$C$15292,DC$6)</f>
        <v>0</v>
      </c>
      <c r="DD25" s="206">
        <f>SUMIFS(点検表４!$AH$6:$AH$15292,点検表４!$AF$6:$AF$15292,TRUE,点検表４!$AR$6:$AR$15292,$E25,点検表４!$C$6:$C$15292,DD$6)</f>
        <v>0</v>
      </c>
      <c r="DE25" s="206">
        <f>SUMIFS(点検表４!$AH$6:$AH$15292,点検表４!$AF$6:$AF$15292,TRUE,点検表４!$AR$6:$AR$15292,$E25,点検表４!$C$6:$C$15292,DE$6)</f>
        <v>0</v>
      </c>
      <c r="DF25" s="206">
        <f>SUMIFS(点検表４!$AH$6:$AH$15292,点検表４!$AF$6:$AF$15292,TRUE,点検表４!$AR$6:$AR$15292,$E25,点検表４!$C$6:$C$15292,DF$6)</f>
        <v>0</v>
      </c>
      <c r="DG25" s="206">
        <f>SUMIFS(点検表４!$AH$6:$AH$15292,点検表４!$AF$6:$AF$15292,TRUE,点検表４!$AR$6:$AR$15292,$E25,点検表４!$C$6:$C$15292,DG$6)</f>
        <v>0</v>
      </c>
      <c r="DH25" s="206">
        <f>SUMIFS(点検表４!$AH$6:$AH$15292,点検表４!$AF$6:$AF$15292,TRUE,点検表４!$AR$6:$AR$15292,$E25,点検表４!$C$6:$C$15292,DH$6)</f>
        <v>0</v>
      </c>
      <c r="DI25" s="206">
        <f>SUMIFS(点検表４!$AH$6:$AH$15292,点検表４!$AF$6:$AF$15292,TRUE,点検表４!$AR$6:$AR$15292,$E25,点検表４!$C$6:$C$15292,DI$6)</f>
        <v>0</v>
      </c>
      <c r="DJ25" s="206">
        <f>SUMIFS(点検表４!$AH$6:$AH$15292,点検表４!$AF$6:$AF$15292,TRUE,点検表４!$AR$6:$AR$15292,$E25,点検表４!$C$6:$C$15292,DJ$6)</f>
        <v>0</v>
      </c>
      <c r="DK25" s="206">
        <f>SUMIFS(点検表４!$AH$6:$AH$15292,点検表４!$AF$6:$AF$15292,TRUE,点検表４!$AR$6:$AR$15292,$E25,点検表４!$C$6:$C$15292,DK$6)</f>
        <v>0</v>
      </c>
      <c r="DL25" s="206">
        <f>SUMIFS(点検表４!$AH$6:$AH$15292,点検表４!$AF$6:$AF$15292,TRUE,点検表４!$AR$6:$AR$15292,$E25,点検表４!$C$6:$C$15292,DL$6)</f>
        <v>0</v>
      </c>
      <c r="DM25" s="206">
        <f>SUMIFS(点検表４!$AH$6:$AH$15292,点検表４!$AF$6:$AF$15292,TRUE,点検表４!$AR$6:$AR$15292,$E25,点検表４!$C$6:$C$15292,DM$6)</f>
        <v>0</v>
      </c>
      <c r="DN25" s="206">
        <f>SUMIFS(点検表４!$AH$6:$AH$15292,点検表４!$AF$6:$AF$15292,TRUE,点検表４!$AR$6:$AR$15292,$E25,点検表４!$C$6:$C$15292,DN$6)</f>
        <v>0</v>
      </c>
      <c r="DO25" s="206">
        <f>SUMIFS(点検表４!$AH$6:$AH$15292,点検表４!$AF$6:$AF$15292,TRUE,点検表４!$AR$6:$AR$15292,$E25,点検表４!$C$6:$C$15292,DO$6)</f>
        <v>0</v>
      </c>
      <c r="DP25" s="206">
        <f>SUMIFS(点検表４!$AH$6:$AH$15292,点検表４!$AF$6:$AF$15292,TRUE,点検表４!$AR$6:$AR$15292,$E25,点検表４!$C$6:$C$15292,DP$6)</f>
        <v>0</v>
      </c>
      <c r="DQ25" s="206">
        <f>SUMIFS(点検表４!$AH$6:$AH$15292,点検表４!$AF$6:$AF$15292,TRUE,点検表４!$AR$6:$AR$15292,$E25,点検表４!$C$6:$C$15292,DQ$6)</f>
        <v>0</v>
      </c>
      <c r="DR25" s="206">
        <f>SUMIFS(点検表４!$AH$6:$AH$15292,点検表４!$AF$6:$AF$15292,TRUE,点検表４!$AR$6:$AR$15292,$E25,点検表４!$C$6:$C$15292,DR$6)</f>
        <v>0</v>
      </c>
      <c r="DS25" s="206">
        <f>SUMIFS(点検表４!$AH$6:$AH$15292,点検表４!$AF$6:$AF$15292,TRUE,点検表４!$AR$6:$AR$15292,$E25,点検表４!$C$6:$C$15292,DS$6)</f>
        <v>0</v>
      </c>
      <c r="DT25" s="206">
        <f>SUMIFS(点検表４!$AH$6:$AH$15292,点検表４!$AF$6:$AF$15292,TRUE,点検表４!$AR$6:$AR$15292,$E25,点検表４!$C$6:$C$15292,DT$6)</f>
        <v>0</v>
      </c>
      <c r="DU25" s="206">
        <f>SUMIFS(点検表４!$AH$6:$AH$15292,点検表４!$AF$6:$AF$15292,TRUE,点検表４!$AR$6:$AR$15292,$E25,点検表４!$C$6:$C$15292,DU$6)</f>
        <v>0</v>
      </c>
      <c r="DV25" s="206">
        <f>SUMIFS(点検表４!$AH$6:$AH$15292,点検表４!$AF$6:$AF$15292,TRUE,点検表４!$AR$6:$AR$15292,$E25,点検表４!$C$6:$C$15292,DV$6)</f>
        <v>0</v>
      </c>
      <c r="DW25" s="206">
        <f>SUMIFS(点検表４!$AH$6:$AH$15292,点検表４!$AF$6:$AF$15292,TRUE,点検表４!$AR$6:$AR$15292,$E25,点検表４!$C$6:$C$15292,DW$6)</f>
        <v>0</v>
      </c>
      <c r="DX25" s="206">
        <f>SUMIFS(点検表４!$AH$6:$AH$15292,点検表４!$AF$6:$AF$15292,TRUE,点検表４!$AR$6:$AR$15292,$E25,点検表４!$C$6:$C$15292,DX$6)</f>
        <v>0</v>
      </c>
      <c r="DY25" s="206">
        <f>SUMIFS(点検表４!$AH$6:$AH$15292,点検表４!$AF$6:$AF$15292,TRUE,点検表４!$AR$6:$AR$15292,$E25,点検表４!$C$6:$C$15292,DY$6)</f>
        <v>0</v>
      </c>
      <c r="DZ25" s="206">
        <f>SUMIFS(点検表４!$AH$6:$AH$15292,点検表４!$AF$6:$AF$15292,TRUE,点検表４!$AR$6:$AR$15292,$E25,点検表４!$C$6:$C$15292,DZ$6)</f>
        <v>0</v>
      </c>
      <c r="EA25" s="206">
        <f>SUMIFS(点検表４!$AH$6:$AH$15292,点検表４!$AF$6:$AF$15292,TRUE,点検表４!$AR$6:$AR$15292,$E25,点検表４!$C$6:$C$15292,EA$6)</f>
        <v>0</v>
      </c>
      <c r="EB25" s="206">
        <f>SUMIFS(点検表４!$AH$6:$AH$15292,点検表４!$AF$6:$AF$15292,TRUE,点検表４!$AR$6:$AR$15292,$E25,点検表４!$C$6:$C$15292,EB$6)</f>
        <v>0</v>
      </c>
      <c r="EC25" s="206">
        <f>SUMIFS(点検表４!$AH$6:$AH$15292,点検表４!$AF$6:$AF$15292,TRUE,点検表４!$AR$6:$AR$15292,$E25,点検表４!$C$6:$C$15292,EC$6)</f>
        <v>0</v>
      </c>
      <c r="ED25" s="206">
        <f>SUMIFS(点検表４!$AH$6:$AH$15292,点検表４!$AF$6:$AF$15292,TRUE,点検表４!$AR$6:$AR$15292,$E25,点検表４!$C$6:$C$15292,ED$6)</f>
        <v>0</v>
      </c>
      <c r="EE25" s="206">
        <f>SUMIFS(点検表４!$AH$6:$AH$15292,点検表４!$AF$6:$AF$15292,TRUE,点検表４!$AR$6:$AR$15292,$E25,点検表４!$C$6:$C$15292,EE$6)</f>
        <v>0</v>
      </c>
      <c r="EF25" s="206">
        <f>SUMIFS(点検表４!$AH$6:$AH$15292,点検表４!$AF$6:$AF$15292,TRUE,点検表４!$AR$6:$AR$15292,$E25,点検表４!$C$6:$C$15292,EF$6)</f>
        <v>0</v>
      </c>
      <c r="EG25" s="206">
        <f>SUMIFS(点検表４!$AH$6:$AH$15292,点検表４!$AF$6:$AF$15292,TRUE,点検表４!$AR$6:$AR$15292,$E25,点検表４!$C$6:$C$15292,EG$6)</f>
        <v>0</v>
      </c>
      <c r="EH25" s="206">
        <f>SUMIFS(点検表４!$AH$6:$AH$15292,点検表４!$AF$6:$AF$15292,TRUE,点検表４!$AR$6:$AR$15292,$E25,点検表４!$C$6:$C$15292,EH$6)</f>
        <v>0</v>
      </c>
      <c r="EI25" s="206">
        <f>SUMIFS(点検表４!$AH$6:$AH$15292,点検表４!$AF$6:$AF$15292,TRUE,点検表４!$AR$6:$AR$15292,$E25,点検表４!$C$6:$C$15292,EI$6)</f>
        <v>0</v>
      </c>
      <c r="EJ25" s="206">
        <f>SUMIFS(点検表４!$AH$6:$AH$15292,点検表４!$AF$6:$AF$15292,TRUE,点検表４!$AR$6:$AR$15292,$E25,点検表４!$C$6:$C$15292,EJ$6)</f>
        <v>0</v>
      </c>
      <c r="EK25" s="206">
        <f>SUMIFS(点検表４!$AH$6:$AH$15292,点検表４!$AF$6:$AF$15292,TRUE,点検表４!$AR$6:$AR$15292,$E25,点検表４!$C$6:$C$15292,EK$6)</f>
        <v>0</v>
      </c>
      <c r="EL25" s="206">
        <f>SUMIFS(点検表４!$AH$6:$AH$15292,点検表４!$AF$6:$AF$15292,TRUE,点検表４!$AR$6:$AR$15292,$E25,点検表４!$C$6:$C$15292,EL$6)</f>
        <v>0</v>
      </c>
      <c r="EM25" s="206">
        <f>SUMIFS(点検表４!$AH$6:$AH$15292,点検表４!$AF$6:$AF$15292,TRUE,点検表４!$AR$6:$AR$15292,$E25,点検表４!$C$6:$C$15292,EM$6)</f>
        <v>0</v>
      </c>
      <c r="EN25" s="206">
        <f>SUMIFS(点検表４!$AH$6:$AH$15292,点検表４!$AF$6:$AF$15292,TRUE,点検表４!$AR$6:$AR$15292,$E25,点検表４!$C$6:$C$15292,EN$6)</f>
        <v>0</v>
      </c>
      <c r="EO25" s="206">
        <f>SUMIFS(点検表４!$AH$6:$AH$15292,点検表４!$AF$6:$AF$15292,TRUE,点検表４!$AR$6:$AR$15292,$E25,点検表４!$C$6:$C$15292,EO$6)</f>
        <v>0</v>
      </c>
      <c r="EP25" s="206">
        <f>SUMIFS(点検表４!$AH$6:$AH$15292,点検表４!$AF$6:$AF$15292,TRUE,点検表４!$AR$6:$AR$15292,$E25,点検表４!$C$6:$C$15292,EP$6)</f>
        <v>0</v>
      </c>
      <c r="EQ25" s="206">
        <f>SUMIFS(点検表４!$AH$6:$AH$15292,点検表４!$AF$6:$AF$15292,TRUE,点検表４!$AR$6:$AR$15292,$E25,点検表４!$C$6:$C$15292,EQ$6)</f>
        <v>0</v>
      </c>
      <c r="ER25" s="206">
        <f>SUMIFS(点検表４!$AH$6:$AH$15292,点検表４!$AF$6:$AF$15292,TRUE,点検表４!$AR$6:$AR$15292,$E25,点検表４!$C$6:$C$15292,ER$6)</f>
        <v>0</v>
      </c>
      <c r="ES25" s="206">
        <f>SUMIFS(点検表４!$AH$6:$AH$15292,点検表４!$AF$6:$AF$15292,TRUE,点検表４!$AR$6:$AR$15292,$E25,点検表４!$C$6:$C$15292,ES$6)</f>
        <v>0</v>
      </c>
      <c r="ET25" s="206">
        <f>SUMIFS(点検表４!$AH$6:$AH$15292,点検表４!$AF$6:$AF$15292,TRUE,点検表４!$AR$6:$AR$15292,$E25,点検表４!$C$6:$C$15292,ET$6)</f>
        <v>0</v>
      </c>
      <c r="EU25" s="206">
        <f>SUMIFS(点検表４!$AH$6:$AH$15292,点検表４!$AF$6:$AF$15292,TRUE,点検表４!$AR$6:$AR$15292,$E25,点検表４!$C$6:$C$15292,EU$6)</f>
        <v>0</v>
      </c>
      <c r="EV25" s="206">
        <f>SUMIFS(点検表４!$AH$6:$AH$15292,点検表４!$AF$6:$AF$15292,TRUE,点検表４!$AR$6:$AR$15292,$E25,点検表４!$C$6:$C$15292,EV$6)</f>
        <v>0</v>
      </c>
      <c r="EW25" s="206">
        <f>SUMIFS(点検表４!$AH$6:$AH$15292,点検表４!$AF$6:$AF$15292,TRUE,点検表４!$AR$6:$AR$15292,$E25,点検表４!$C$6:$C$15292,EW$6)</f>
        <v>0</v>
      </c>
      <c r="EX25" s="206">
        <f>SUMIFS(点検表４!$AH$6:$AH$15292,点検表４!$AF$6:$AF$15292,TRUE,点検表４!$AR$6:$AR$15292,$E25,点検表４!$C$6:$C$15292,EX$6)</f>
        <v>0</v>
      </c>
      <c r="EY25" s="206">
        <f>SUMIFS(点検表４!$AH$6:$AH$15292,点検表４!$AF$6:$AF$15292,TRUE,点検表４!$AR$6:$AR$15292,$E25,点検表４!$C$6:$C$15292,EY$6)</f>
        <v>0</v>
      </c>
      <c r="EZ25" s="206">
        <f>SUMIFS(点検表４!$AH$6:$AH$15292,点検表４!$AF$6:$AF$15292,TRUE,点検表４!$AR$6:$AR$15292,$E25,点検表４!$C$6:$C$15292,EZ$6)</f>
        <v>0</v>
      </c>
      <c r="FA25" s="206">
        <f>SUMIFS(点検表４!$AH$6:$AH$15292,点検表４!$AF$6:$AF$15292,TRUE,点検表４!$AR$6:$AR$15292,$E25,点検表４!$C$6:$C$15292,FA$6)</f>
        <v>0</v>
      </c>
      <c r="FB25" s="206">
        <f>SUMIFS(点検表４!$AH$6:$AH$15292,点検表４!$AF$6:$AF$15292,TRUE,点検表４!$AR$6:$AR$15292,$E25,点検表４!$C$6:$C$15292,FB$6)</f>
        <v>0</v>
      </c>
      <c r="FC25" s="206">
        <f>SUMIFS(点検表４!$AH$6:$AH$15292,点検表４!$AF$6:$AF$15292,TRUE,点検表４!$AR$6:$AR$15292,$E25,点検表４!$C$6:$C$15292,FC$6)</f>
        <v>0</v>
      </c>
      <c r="FD25" s="206">
        <f>SUMIFS(点検表４!$AH$6:$AH$15292,点検表４!$AF$6:$AF$15292,TRUE,点検表４!$AR$6:$AR$15292,$E25,点検表４!$C$6:$C$15292,FD$6)</f>
        <v>0</v>
      </c>
      <c r="FE25" s="206">
        <f>SUMIFS(点検表４!$AH$6:$AH$15292,点検表４!$AF$6:$AF$15292,TRUE,点検表４!$AR$6:$AR$15292,$E25,点検表４!$C$6:$C$15292,FE$6)</f>
        <v>0</v>
      </c>
      <c r="FF25" s="206">
        <f>SUMIFS(点検表４!$AH$6:$AH$15292,点検表４!$AF$6:$AF$15292,TRUE,点検表４!$AR$6:$AR$15292,$E25,点検表４!$C$6:$C$15292,FF$6)</f>
        <v>0</v>
      </c>
      <c r="FG25" s="206">
        <f>SUMIFS(点検表４!$AH$6:$AH$15292,点検表４!$AF$6:$AF$15292,TRUE,点検表４!$AR$6:$AR$15292,$E25,点検表４!$C$6:$C$15292,FG$6)</f>
        <v>0</v>
      </c>
      <c r="FH25" s="206">
        <f>SUMIFS(点検表４!$AH$6:$AH$15292,点検表４!$AF$6:$AF$15292,TRUE,点検表４!$AR$6:$AR$15292,$E25,点検表４!$C$6:$C$15292,FH$6)</f>
        <v>0</v>
      </c>
      <c r="FI25" s="206">
        <f>SUMIFS(点検表４!$AH$6:$AH$15292,点検表４!$AF$6:$AF$15292,TRUE,点検表４!$AR$6:$AR$15292,$E25,点検表４!$C$6:$C$15292,FI$6)</f>
        <v>0</v>
      </c>
      <c r="FJ25" s="206">
        <f>SUMIFS(点検表４!$AH$6:$AH$15292,点検表４!$AF$6:$AF$15292,TRUE,点検表４!$AR$6:$AR$15292,$E25,点検表４!$C$6:$C$15292,FJ$6)</f>
        <v>0</v>
      </c>
      <c r="FK25" s="206">
        <f>SUMIFS(点検表４!$AH$6:$AH$15292,点検表４!$AF$6:$AF$15292,TRUE,点検表４!$AR$6:$AR$15292,$E25,点検表４!$C$6:$C$15292,FK$6)</f>
        <v>0</v>
      </c>
      <c r="FL25" s="206">
        <f>SUMIFS(点検表４!$AH$6:$AH$15292,点検表４!$AF$6:$AF$15292,TRUE,点検表４!$AR$6:$AR$15292,$E25,点検表４!$C$6:$C$15292,FL$6)</f>
        <v>0</v>
      </c>
      <c r="FM25" s="206">
        <f>SUMIFS(点検表４!$AH$6:$AH$15292,点検表４!$AF$6:$AF$15292,TRUE,点検表４!$AR$6:$AR$15292,$E25,点検表４!$C$6:$C$15292,FM$6)</f>
        <v>0</v>
      </c>
      <c r="FN25" s="206">
        <f>SUMIFS(点検表４!$AH$6:$AH$15292,点検表４!$AF$6:$AF$15292,TRUE,点検表４!$AR$6:$AR$15292,$E25,点検表４!$C$6:$C$15292,FN$6)</f>
        <v>0</v>
      </c>
      <c r="FO25" s="206">
        <f>SUMIFS(点検表４!$AH$6:$AH$15292,点検表４!$AF$6:$AF$15292,TRUE,点検表４!$AR$6:$AR$15292,$E25,点検表４!$C$6:$C$15292,FO$6)</f>
        <v>0</v>
      </c>
      <c r="FP25" s="206">
        <f>SUMIFS(点検表４!$AH$6:$AH$15292,点検表４!$AF$6:$AF$15292,TRUE,点検表４!$AR$6:$AR$15292,$E25,点検表４!$C$6:$C$15292,FP$6)</f>
        <v>0</v>
      </c>
      <c r="FQ25" s="206">
        <f>SUMIFS(点検表４!$AH$6:$AH$15292,点検表４!$AF$6:$AF$15292,TRUE,点検表４!$AR$6:$AR$15292,$E25,点検表４!$C$6:$C$15292,FQ$6)</f>
        <v>0</v>
      </c>
      <c r="FR25" s="206">
        <f>SUMIFS(点検表４!$AH$6:$AH$15292,点検表４!$AF$6:$AF$15292,TRUE,点検表４!$AR$6:$AR$15292,$E25,点検表４!$C$6:$C$15292,FR$6)</f>
        <v>0</v>
      </c>
      <c r="FS25" s="206">
        <f>SUMIFS(点検表４!$AH$6:$AH$15292,点検表４!$AF$6:$AF$15292,TRUE,点検表４!$AR$6:$AR$15292,$E25,点検表４!$C$6:$C$15292,FS$6)</f>
        <v>0</v>
      </c>
      <c r="FT25" s="206">
        <f>SUMIFS(点検表４!$AH$6:$AH$15292,点検表４!$AF$6:$AF$15292,TRUE,点検表４!$AR$6:$AR$15292,$E25,点検表４!$C$6:$C$15292,FT$6)</f>
        <v>0</v>
      </c>
      <c r="FU25" s="206">
        <f>SUMIFS(点検表４!$AH$6:$AH$15292,点検表４!$AF$6:$AF$15292,TRUE,点検表４!$AR$6:$AR$15292,$E25,点検表４!$C$6:$C$15292,FU$6)</f>
        <v>0</v>
      </c>
      <c r="FV25" s="206">
        <f>SUMIFS(点検表４!$AH$6:$AH$15292,点検表４!$AF$6:$AF$15292,TRUE,点検表４!$AR$6:$AR$15292,$E25,点検表４!$C$6:$C$15292,FV$6)</f>
        <v>0</v>
      </c>
      <c r="FW25" s="206">
        <f>SUMIFS(点検表４!$AH$6:$AH$15292,点検表４!$AF$6:$AF$15292,TRUE,点検表４!$AR$6:$AR$15292,$E25,点検表４!$C$6:$C$15292,FW$6)</f>
        <v>0</v>
      </c>
      <c r="FX25" s="206">
        <f>SUMIFS(点検表４!$AH$6:$AH$15292,点検表４!$AF$6:$AF$15292,TRUE,点検表４!$AR$6:$AR$15292,$E25,点検表４!$C$6:$C$15292,FX$6)</f>
        <v>0</v>
      </c>
      <c r="FY25" s="206">
        <f>SUMIFS(点検表４!$AH$6:$AH$15292,点検表４!$AF$6:$AF$15292,TRUE,点検表４!$AR$6:$AR$15292,$E25,点検表４!$C$6:$C$15292,FY$6)</f>
        <v>0</v>
      </c>
      <c r="FZ25" s="206">
        <f>SUMIFS(点検表４!$AH$6:$AH$15292,点検表４!$AF$6:$AF$15292,TRUE,点検表４!$AR$6:$AR$15292,$E25,点検表４!$C$6:$C$15292,FZ$6)</f>
        <v>0</v>
      </c>
      <c r="GA25" s="206">
        <f>SUMIFS(点検表４!$AH$6:$AH$15292,点検表４!$AF$6:$AF$15292,TRUE,点検表４!$AR$6:$AR$15292,$E25,点検表４!$C$6:$C$15292,GA$6)</f>
        <v>0</v>
      </c>
      <c r="GB25" s="206">
        <f>SUMIFS(点検表４!$AH$6:$AH$15292,点検表４!$AF$6:$AF$15292,TRUE,点検表４!$AR$6:$AR$15292,$E25,点検表４!$C$6:$C$15292,GB$6)</f>
        <v>0</v>
      </c>
      <c r="GC25" s="206">
        <f>SUMIFS(点検表４!$AH$6:$AH$15292,点検表４!$AF$6:$AF$15292,TRUE,点検表４!$AR$6:$AR$15292,$E25,点検表４!$C$6:$C$15292,GC$6)</f>
        <v>0</v>
      </c>
      <c r="GD25" s="206">
        <f>SUMIFS(点検表４!$AH$6:$AH$15292,点検表４!$AF$6:$AF$15292,TRUE,点検表４!$AR$6:$AR$15292,$E25,点検表４!$C$6:$C$15292,GD$6)</f>
        <v>0</v>
      </c>
      <c r="GE25" s="206">
        <f>SUMIFS(点検表４!$AH$6:$AH$15292,点検表４!$AF$6:$AF$15292,TRUE,点検表４!$AR$6:$AR$15292,$E25,点検表４!$C$6:$C$15292,GE$6)</f>
        <v>0</v>
      </c>
      <c r="GF25" s="206">
        <f>SUMIFS(点検表４!$AH$6:$AH$15292,点検表４!$AF$6:$AF$15292,TRUE,点検表４!$AR$6:$AR$15292,$E25,点検表４!$C$6:$C$15292,GF$6)</f>
        <v>0</v>
      </c>
      <c r="GG25" s="206">
        <f>SUMIFS(点検表４!$AH$6:$AH$15292,点検表４!$AF$6:$AF$15292,TRUE,点検表４!$AR$6:$AR$15292,$E25,点検表４!$C$6:$C$15292,GG$6)</f>
        <v>0</v>
      </c>
      <c r="GH25" s="206">
        <f>SUMIFS(点検表４!$AH$6:$AH$15292,点検表４!$AF$6:$AF$15292,TRUE,点検表４!$AR$6:$AR$15292,$E25,点検表４!$C$6:$C$15292,GH$6)</f>
        <v>0</v>
      </c>
      <c r="GI25" s="206">
        <f>SUMIFS(点検表４!$AH$6:$AH$15292,点検表４!$AF$6:$AF$15292,TRUE,点検表４!$AR$6:$AR$15292,$E25,点検表４!$C$6:$C$15292,GI$6)</f>
        <v>0</v>
      </c>
      <c r="GJ25" s="206">
        <f>SUMIFS(点検表４!$AH$6:$AH$15292,点検表４!$AF$6:$AF$15292,TRUE,点検表４!$AR$6:$AR$15292,$E25,点検表４!$C$6:$C$15292,GJ$6)</f>
        <v>0</v>
      </c>
      <c r="GK25" s="206">
        <f>SUMIFS(点検表４!$AH$6:$AH$15292,点検表４!$AF$6:$AF$15292,TRUE,点検表４!$AR$6:$AR$15292,$E25,点検表４!$C$6:$C$15292,GK$6)</f>
        <v>0</v>
      </c>
      <c r="GL25" s="206">
        <f>SUMIFS(点検表４!$AH$6:$AH$15292,点検表４!$AF$6:$AF$15292,TRUE,点検表４!$AR$6:$AR$15292,$E25,点検表４!$C$6:$C$15292,GL$6)</f>
        <v>0</v>
      </c>
      <c r="GM25" s="206">
        <f>SUMIFS(点検表４!$AH$6:$AH$15292,点検表４!$AF$6:$AF$15292,TRUE,点検表４!$AR$6:$AR$15292,$E25,点検表４!$C$6:$C$15292,GM$6)</f>
        <v>0</v>
      </c>
      <c r="GN25" s="206">
        <f>SUMIFS(点検表４!$AH$6:$AH$15292,点検表４!$AF$6:$AF$15292,TRUE,点検表４!$AR$6:$AR$15292,$E25,点検表４!$C$6:$C$15292,GN$6)</f>
        <v>0</v>
      </c>
      <c r="GO25" s="206">
        <f>SUMIFS(点検表４!$AH$6:$AH$15292,点検表４!$AF$6:$AF$15292,TRUE,点検表４!$AR$6:$AR$15292,$E25,点検表４!$C$6:$C$15292,GO$6)</f>
        <v>0</v>
      </c>
      <c r="GP25" s="206">
        <f>SUMIFS(点検表４!$AH$6:$AH$15292,点検表４!$AF$6:$AF$15292,TRUE,点検表４!$AR$6:$AR$15292,$E25,点検表４!$C$6:$C$15292,GP$6)</f>
        <v>0</v>
      </c>
      <c r="GQ25" s="206">
        <f>SUMIFS(点検表４!$AH$6:$AH$15292,点検表４!$AF$6:$AF$15292,TRUE,点検表４!$AR$6:$AR$15292,$E25,点検表４!$C$6:$C$15292,GQ$6)</f>
        <v>0</v>
      </c>
      <c r="GR25" s="206">
        <f>SUMIFS(点検表４!$AH$6:$AH$15292,点検表４!$AF$6:$AF$15292,TRUE,点検表４!$AR$6:$AR$15292,$E25,点検表４!$C$6:$C$15292,GR$6)</f>
        <v>0</v>
      </c>
      <c r="GS25" s="206">
        <f>SUMIFS(点検表４!$AH$6:$AH$15292,点検表４!$AF$6:$AF$15292,TRUE,点検表４!$AR$6:$AR$15292,$E25,点検表４!$C$6:$C$15292,GS$6)</f>
        <v>0</v>
      </c>
      <c r="GT25" s="206">
        <f>SUMIFS(点検表４!$AH$6:$AH$15292,点検表４!$AF$6:$AF$15292,TRUE,点検表４!$AR$6:$AR$15292,$E25,点検表４!$C$6:$C$15292,GT$6)</f>
        <v>0</v>
      </c>
      <c r="GU25" s="206">
        <f>SUMIFS(点検表４!$AH$6:$AH$15292,点検表４!$AF$6:$AF$15292,TRUE,点検表４!$AR$6:$AR$15292,$E25,点検表４!$C$6:$C$15292,GU$6)</f>
        <v>0</v>
      </c>
      <c r="GV25" s="206">
        <f>SUMIFS(点検表４!$AH$6:$AH$15292,点検表４!$AF$6:$AF$15292,TRUE,点検表４!$AR$6:$AR$15292,$E25,点検表４!$C$6:$C$15292,GV$6)</f>
        <v>0</v>
      </c>
      <c r="GW25" s="206">
        <f>SUMIFS(点検表４!$AH$6:$AH$15292,点検表４!$AF$6:$AF$15292,TRUE,点検表４!$AR$6:$AR$15292,$E25,点検表４!$C$6:$C$15292,GW$6)</f>
        <v>0</v>
      </c>
      <c r="GX25" s="206">
        <f>SUMIFS(点検表４!$AH$6:$AH$15292,点検表４!$AF$6:$AF$15292,TRUE,点検表４!$AR$6:$AR$15292,$E25,点検表４!$C$6:$C$15292,GX$6)</f>
        <v>0</v>
      </c>
      <c r="GY25" s="206">
        <f>SUMIFS(点検表４!$AH$6:$AH$15292,点検表４!$AF$6:$AF$15292,TRUE,点検表４!$AR$6:$AR$15292,$E25,点検表４!$C$6:$C$15292,GY$6)</f>
        <v>0</v>
      </c>
      <c r="GZ25" s="206">
        <f>SUMIFS(点検表４!$AH$6:$AH$15292,点検表４!$AF$6:$AF$15292,TRUE,点検表４!$AR$6:$AR$15292,$E25,点検表４!$C$6:$C$15292,GZ$6)</f>
        <v>0</v>
      </c>
      <c r="HA25" s="206">
        <f>SUMIFS(点検表４!$AH$6:$AH$15292,点検表４!$AF$6:$AF$15292,TRUE,点検表４!$AR$6:$AR$15292,$E25,点検表４!$C$6:$C$15292,HA$6)</f>
        <v>0</v>
      </c>
      <c r="HB25" s="206">
        <f>SUMIFS(点検表４!$AH$6:$AH$15292,点検表４!$AF$6:$AF$15292,TRUE,点検表４!$AR$6:$AR$15292,$E25,点検表４!$C$6:$C$15292,HB$6)</f>
        <v>0</v>
      </c>
      <c r="HC25" s="206">
        <f>SUMIFS(点検表４!$AH$6:$AH$15292,点検表４!$AF$6:$AF$15292,TRUE,点検表４!$AR$6:$AR$15292,$E25,点検表４!$C$6:$C$15292,HC$6)</f>
        <v>0</v>
      </c>
      <c r="HD25" s="206">
        <f>SUMIFS(点検表４!$AH$6:$AH$15292,点検表４!$AF$6:$AF$15292,TRUE,点検表４!$AR$6:$AR$15292,$E25,点検表４!$C$6:$C$15292,HD$6)</f>
        <v>0</v>
      </c>
      <c r="HE25" s="206">
        <f>SUMIFS(点検表４!$AH$6:$AH$15292,点検表４!$AF$6:$AF$15292,TRUE,点検表４!$AR$6:$AR$15292,$E25,点検表４!$C$6:$C$15292,HE$6)</f>
        <v>0</v>
      </c>
      <c r="HF25" s="206">
        <f>SUMIFS(点検表４!$AH$6:$AH$15292,点検表４!$AF$6:$AF$15292,TRUE,点検表４!$AR$6:$AR$15292,$E25,点検表４!$C$6:$C$15292,HF$6)</f>
        <v>0</v>
      </c>
      <c r="HG25" s="206">
        <f>SUMIFS(点検表４!$AH$6:$AH$15292,点検表４!$AF$6:$AF$15292,TRUE,点検表４!$AR$6:$AR$15292,$E25,点検表４!$C$6:$C$15292,HG$6)</f>
        <v>0</v>
      </c>
      <c r="HH25" s="206">
        <f>SUMIFS(点検表４!$AH$6:$AH$15292,点検表４!$AF$6:$AF$15292,TRUE,点検表４!$AR$6:$AR$15292,$E25,点検表４!$C$6:$C$15292,HH$6)</f>
        <v>0</v>
      </c>
      <c r="HI25" s="206">
        <f>SUMIFS(点検表４!$AH$6:$AH$15292,点検表４!$AF$6:$AF$15292,TRUE,点検表４!$AR$6:$AR$15292,$E25,点検表４!$C$6:$C$15292,HI$6)</f>
        <v>0</v>
      </c>
      <c r="HJ25" s="206">
        <f>SUMIFS(点検表４!$AH$6:$AH$15292,点検表４!$AF$6:$AF$15292,TRUE,点検表４!$AR$6:$AR$15292,$E25,点検表４!$C$6:$C$15292,HJ$6)</f>
        <v>0</v>
      </c>
      <c r="HK25" s="206">
        <f>SUMIFS(点検表４!$AH$6:$AH$15292,点検表４!$AF$6:$AF$15292,TRUE,点検表４!$AR$6:$AR$15292,$E25,点検表４!$C$6:$C$15292,HK$6)</f>
        <v>0</v>
      </c>
      <c r="HL25" s="206">
        <f>SUMIFS(点検表４!$AH$6:$AH$15292,点検表４!$AF$6:$AF$15292,TRUE,点検表４!$AR$6:$AR$15292,$E25,点検表４!$C$6:$C$15292,HL$6)</f>
        <v>0</v>
      </c>
      <c r="HM25" s="206">
        <f>SUMIFS(点検表４!$AH$6:$AH$15292,点検表４!$AF$6:$AF$15292,TRUE,点検表４!$AR$6:$AR$15292,$E25,点検表４!$C$6:$C$15292,HM$6)</f>
        <v>0</v>
      </c>
      <c r="HN25" s="206">
        <f>SUMIFS(点検表４!$AH$6:$AH$15292,点検表４!$AF$6:$AF$15292,TRUE,点検表４!$AR$6:$AR$15292,$E25,点検表４!$C$6:$C$15292,HN$6)</f>
        <v>0</v>
      </c>
      <c r="HO25" s="206">
        <f>SUMIFS(点検表４!$AH$6:$AH$15292,点検表４!$AF$6:$AF$15292,TRUE,点検表４!$AR$6:$AR$15292,$E25,点検表４!$C$6:$C$15292,HO$6)</f>
        <v>0</v>
      </c>
      <c r="HP25" s="206">
        <f>SUMIFS(点検表４!$AH$6:$AH$15292,点検表４!$AF$6:$AF$15292,TRUE,点検表４!$AR$6:$AR$15292,$E25,点検表４!$C$6:$C$15292,HP$6)</f>
        <v>0</v>
      </c>
      <c r="HQ25" s="206">
        <f>SUMIFS(点検表４!$AH$6:$AH$15292,点検表４!$AF$6:$AF$15292,TRUE,点検表４!$AR$6:$AR$15292,$E25,点検表４!$C$6:$C$15292,HQ$6)</f>
        <v>0</v>
      </c>
      <c r="HR25" s="206">
        <f>SUMIFS(点検表４!$AH$6:$AH$15292,点検表４!$AF$6:$AF$15292,TRUE,点検表４!$AR$6:$AR$15292,$E25,点検表４!$C$6:$C$15292,HR$6)</f>
        <v>0</v>
      </c>
      <c r="HS25" s="206">
        <f>SUMIFS(点検表４!$AH$6:$AH$15292,点検表４!$AF$6:$AF$15292,TRUE,点検表４!$AR$6:$AR$15292,$E25,点検表４!$C$6:$C$15292,HS$6)</f>
        <v>0</v>
      </c>
      <c r="HT25" s="206">
        <f>SUMIFS(点検表４!$AH$6:$AH$15292,点検表４!$AF$6:$AF$15292,TRUE,点検表４!$AR$6:$AR$15292,$E25,点検表４!$C$6:$C$15292,HT$6)</f>
        <v>0</v>
      </c>
      <c r="HU25" s="206">
        <f>SUMIFS(点検表４!$AH$6:$AH$15292,点検表４!$AF$6:$AF$15292,TRUE,点検表４!$AR$6:$AR$15292,$E25,点検表４!$C$6:$C$15292,HU$6)</f>
        <v>0</v>
      </c>
      <c r="HV25" s="206">
        <f>SUMIFS(点検表４!$AH$6:$AH$15292,点検表４!$AF$6:$AF$15292,TRUE,点検表４!$AR$6:$AR$15292,$E25,点検表４!$C$6:$C$15292,HV$6)</f>
        <v>0</v>
      </c>
      <c r="HW25" s="206">
        <f>SUMIFS(点検表４!$AH$6:$AH$15292,点検表４!$AF$6:$AF$15292,TRUE,点検表４!$AR$6:$AR$15292,$E25,点検表４!$C$6:$C$15292,HW$6)</f>
        <v>0</v>
      </c>
      <c r="HX25" s="206">
        <f>SUMIFS(点検表４!$AH$6:$AH$15292,点検表４!$AF$6:$AF$15292,TRUE,点検表４!$AR$6:$AR$15292,$E25,点検表４!$C$6:$C$15292,HX$6)</f>
        <v>0</v>
      </c>
      <c r="HY25" s="206">
        <f>SUMIFS(点検表４!$AH$6:$AH$15292,点検表４!$AF$6:$AF$15292,TRUE,点検表４!$AR$6:$AR$15292,$E25,点検表４!$C$6:$C$15292,HY$6)</f>
        <v>0</v>
      </c>
      <c r="HZ25" s="206">
        <f>SUMIFS(点検表４!$AH$6:$AH$15292,点検表４!$AF$6:$AF$15292,TRUE,点検表４!$AR$6:$AR$15292,$E25,点検表４!$C$6:$C$15292,HZ$6)</f>
        <v>0</v>
      </c>
      <c r="IA25" s="206">
        <f>SUMIFS(点検表４!$AH$6:$AH$15292,点検表４!$AF$6:$AF$15292,TRUE,点検表４!$AR$6:$AR$15292,$E25,点検表４!$C$6:$C$15292,IA$6)</f>
        <v>0</v>
      </c>
      <c r="IB25" s="206">
        <f>SUMIFS(点検表４!$AH$6:$AH$15292,点検表４!$AF$6:$AF$15292,TRUE,点検表４!$AR$6:$AR$15292,$E25,点検表４!$C$6:$C$15292,IB$6)</f>
        <v>0</v>
      </c>
      <c r="IC25" s="206">
        <f>SUMIFS(点検表４!$AH$6:$AH$15292,点検表４!$AF$6:$AF$15292,TRUE,点検表４!$AR$6:$AR$15292,$E25,点検表４!$C$6:$C$15292,IC$6)</f>
        <v>0</v>
      </c>
      <c r="ID25" s="206">
        <f>SUMIFS(点検表４!$AH$6:$AH$15292,点検表４!$AF$6:$AF$15292,TRUE,点検表４!$AR$6:$AR$15292,$E25,点検表４!$C$6:$C$15292,ID$6)</f>
        <v>0</v>
      </c>
      <c r="IE25" s="206">
        <f>SUMIFS(点検表４!$AH$6:$AH$15292,点検表４!$AF$6:$AF$15292,TRUE,点検表４!$AR$6:$AR$15292,$E25,点検表４!$C$6:$C$15292,IE$6)</f>
        <v>0</v>
      </c>
      <c r="IF25" s="206">
        <f>SUMIFS(点検表４!$AH$6:$AH$15292,点検表４!$AF$6:$AF$15292,TRUE,点検表４!$AR$6:$AR$15292,$E25,点検表４!$C$6:$C$15292,IF$6)</f>
        <v>0</v>
      </c>
      <c r="IG25" s="206">
        <f>SUMIFS(点検表４!$AH$6:$AH$15292,点検表４!$AF$6:$AF$15292,TRUE,点検表４!$AR$6:$AR$15292,$E25,点検表４!$C$6:$C$15292,IG$6)</f>
        <v>0</v>
      </c>
      <c r="IH25" s="206">
        <f>SUMIFS(点検表４!$AH$6:$AH$15292,点検表４!$AF$6:$AF$15292,TRUE,点検表４!$AR$6:$AR$15292,$E25,点検表４!$C$6:$C$15292,IH$6)</f>
        <v>0</v>
      </c>
      <c r="II25" s="206">
        <f>SUMIFS(点検表４!$AH$6:$AH$15292,点検表４!$AF$6:$AF$15292,TRUE,点検表４!$AR$6:$AR$15292,$E25,点検表４!$C$6:$C$15292,II$6)</f>
        <v>0</v>
      </c>
      <c r="IJ25" s="206">
        <f>SUMIFS(点検表４!$AH$6:$AH$15292,点検表４!$AF$6:$AF$15292,TRUE,点検表４!$AR$6:$AR$15292,$E25,点検表４!$C$6:$C$15292,IJ$6)</f>
        <v>0</v>
      </c>
      <c r="IK25" s="206">
        <f>SUMIFS(点検表４!$AH$6:$AH$15292,点検表４!$AF$6:$AF$15292,TRUE,点検表４!$AR$6:$AR$15292,$E25,点検表４!$C$6:$C$15292,IK$6)</f>
        <v>0</v>
      </c>
      <c r="IL25" s="206">
        <f>SUMIFS(点検表４!$AH$6:$AH$15292,点検表４!$AF$6:$AF$15292,TRUE,点検表４!$AR$6:$AR$15292,$E25,点検表４!$C$6:$C$15292,IL$6)</f>
        <v>0</v>
      </c>
      <c r="IM25" s="207">
        <f>SUMIFS(点検表４!$AH$6:$AH$15292,点検表４!$AF$6:$AF$15292,TRUE,点検表４!$AR$6:$AR$15292,$E25,点検表４!$C$6:$C$15292,IM$6)</f>
        <v>0</v>
      </c>
      <c r="IN25" s="177"/>
      <c r="IO25" s="177"/>
    </row>
    <row r="26" spans="1:249" ht="18.75" customHeight="1">
      <c r="A26" s="749"/>
      <c r="B26" s="757"/>
      <c r="C26" s="759"/>
      <c r="D26" s="150" t="s">
        <v>1201</v>
      </c>
      <c r="E26" s="151">
        <v>44</v>
      </c>
      <c r="F26" s="192">
        <f>SUMIFS(点検表４!$AH$6:$AH$15292,点検表４!$AF$6:$AF$15292,TRUE,点検表４!$AR$6:$AR$15292,$E26)</f>
        <v>0</v>
      </c>
      <c r="G26" s="193">
        <f>F26-SUM(H26:IM26)</f>
        <v>0</v>
      </c>
      <c r="H26" s="206">
        <f>SUMIFS(点検表４!$AH$6:$AH$15292,点検表４!$AF$6:$AF$15292,TRUE,点検表４!$AR$6:$AR$15292,$E26,点検表４!$C$6:$C$15292,H$6)</f>
        <v>0</v>
      </c>
      <c r="I26" s="206">
        <f>SUMIFS(点検表４!$AH$6:$AH$15292,点検表４!$AF$6:$AF$15292,TRUE,点検表４!$AR$6:$AR$15292,$E26,点検表４!$C$6:$C$15292,I$6)</f>
        <v>0</v>
      </c>
      <c r="J26" s="206">
        <f>SUMIFS(点検表４!$AH$6:$AH$15292,点検表４!$AF$6:$AF$15292,TRUE,点検表４!$AR$6:$AR$15292,$E26,点検表４!$C$6:$C$15292,J$6)</f>
        <v>0</v>
      </c>
      <c r="K26" s="206">
        <f>SUMIFS(点検表４!$AH$6:$AH$15292,点検表４!$AF$6:$AF$15292,TRUE,点検表４!$AR$6:$AR$15292,$E26,点検表４!$C$6:$C$15292,K$6)</f>
        <v>0</v>
      </c>
      <c r="L26" s="206">
        <f>SUMIFS(点検表４!$AH$6:$AH$15292,点検表４!$AF$6:$AF$15292,TRUE,点検表４!$AR$6:$AR$15292,$E26,点検表４!$C$6:$C$15292,L$6)</f>
        <v>0</v>
      </c>
      <c r="M26" s="206">
        <f>SUMIFS(点検表４!$AH$6:$AH$15292,点検表４!$AF$6:$AF$15292,TRUE,点検表４!$AR$6:$AR$15292,$E26,点検表４!$C$6:$C$15292,M$6)</f>
        <v>0</v>
      </c>
      <c r="N26" s="206">
        <f>SUMIFS(点検表４!$AH$6:$AH$15292,点検表４!$AF$6:$AF$15292,TRUE,点検表４!$AR$6:$AR$15292,$E26,点検表４!$C$6:$C$15292,N$6)</f>
        <v>0</v>
      </c>
      <c r="O26" s="206">
        <f>SUMIFS(点検表４!$AH$6:$AH$15292,点検表４!$AF$6:$AF$15292,TRUE,点検表４!$AR$6:$AR$15292,$E26,点検表４!$C$6:$C$15292,O$6)</f>
        <v>0</v>
      </c>
      <c r="P26" s="206">
        <f>SUMIFS(点検表４!$AH$6:$AH$15292,点検表４!$AF$6:$AF$15292,TRUE,点検表４!$AR$6:$AR$15292,$E26,点検表４!$C$6:$C$15292,P$6)</f>
        <v>0</v>
      </c>
      <c r="Q26" s="206">
        <f>SUMIFS(点検表４!$AH$6:$AH$15292,点検表４!$AF$6:$AF$15292,TRUE,点検表４!$AR$6:$AR$15292,$E26,点検表４!$C$6:$C$15292,Q$6)</f>
        <v>0</v>
      </c>
      <c r="R26" s="206">
        <f>SUMIFS(点検表４!$AH$6:$AH$15292,点検表４!$AF$6:$AF$15292,TRUE,点検表４!$AR$6:$AR$15292,$E26,点検表４!$C$6:$C$15292,R$6)</f>
        <v>0</v>
      </c>
      <c r="S26" s="206">
        <f>SUMIFS(点検表４!$AH$6:$AH$15292,点検表４!$AF$6:$AF$15292,TRUE,点検表４!$AR$6:$AR$15292,$E26,点検表４!$C$6:$C$15292,S$6)</f>
        <v>0</v>
      </c>
      <c r="T26" s="206">
        <f>SUMIFS(点検表４!$AH$6:$AH$15292,点検表４!$AF$6:$AF$15292,TRUE,点検表４!$AR$6:$AR$15292,$E26,点検表４!$C$6:$C$15292,T$6)</f>
        <v>0</v>
      </c>
      <c r="U26" s="206">
        <f>SUMIFS(点検表４!$AH$6:$AH$15292,点検表４!$AF$6:$AF$15292,TRUE,点検表４!$AR$6:$AR$15292,$E26,点検表４!$C$6:$C$15292,U$6)</f>
        <v>0</v>
      </c>
      <c r="V26" s="206">
        <f>SUMIFS(点検表４!$AH$6:$AH$15292,点検表４!$AF$6:$AF$15292,TRUE,点検表４!$AR$6:$AR$15292,$E26,点検表４!$C$6:$C$15292,V$6)</f>
        <v>0</v>
      </c>
      <c r="W26" s="206">
        <f>SUMIFS(点検表４!$AH$6:$AH$15292,点検表４!$AF$6:$AF$15292,TRUE,点検表４!$AR$6:$AR$15292,$E26,点検表４!$C$6:$C$15292,W$6)</f>
        <v>0</v>
      </c>
      <c r="X26" s="206">
        <f>SUMIFS(点検表４!$AH$6:$AH$15292,点検表４!$AF$6:$AF$15292,TRUE,点検表４!$AR$6:$AR$15292,$E26,点検表４!$C$6:$C$15292,X$6)</f>
        <v>0</v>
      </c>
      <c r="Y26" s="206">
        <f>SUMIFS(点検表４!$AH$6:$AH$15292,点検表４!$AF$6:$AF$15292,TRUE,点検表４!$AR$6:$AR$15292,$E26,点検表４!$C$6:$C$15292,Y$6)</f>
        <v>0</v>
      </c>
      <c r="Z26" s="206">
        <f>SUMIFS(点検表４!$AH$6:$AH$15292,点検表４!$AF$6:$AF$15292,TRUE,点検表４!$AR$6:$AR$15292,$E26,点検表４!$C$6:$C$15292,Z$6)</f>
        <v>0</v>
      </c>
      <c r="AA26" s="206">
        <f>SUMIFS(点検表４!$AH$6:$AH$15292,点検表４!$AF$6:$AF$15292,TRUE,点検表４!$AR$6:$AR$15292,$E26,点検表４!$C$6:$C$15292,AA$6)</f>
        <v>0</v>
      </c>
      <c r="AB26" s="206">
        <f>SUMIFS(点検表４!$AH$6:$AH$15292,点検表４!$AF$6:$AF$15292,TRUE,点検表４!$AR$6:$AR$15292,$E26,点検表４!$C$6:$C$15292,AB$6)</f>
        <v>0</v>
      </c>
      <c r="AC26" s="206">
        <f>SUMIFS(点検表４!$AH$6:$AH$15292,点検表４!$AF$6:$AF$15292,TRUE,点検表４!$AR$6:$AR$15292,$E26,点検表４!$C$6:$C$15292,AC$6)</f>
        <v>0</v>
      </c>
      <c r="AD26" s="206">
        <f>SUMIFS(点検表４!$AH$6:$AH$15292,点検表４!$AF$6:$AF$15292,TRUE,点検表４!$AR$6:$AR$15292,$E26,点検表４!$C$6:$C$15292,AD$6)</f>
        <v>0</v>
      </c>
      <c r="AE26" s="206">
        <f>SUMIFS(点検表４!$AH$6:$AH$15292,点検表４!$AF$6:$AF$15292,TRUE,点検表４!$AR$6:$AR$15292,$E26,点検表４!$C$6:$C$15292,AE$6)</f>
        <v>0</v>
      </c>
      <c r="AF26" s="206">
        <f>SUMIFS(点検表４!$AH$6:$AH$15292,点検表４!$AF$6:$AF$15292,TRUE,点検表４!$AR$6:$AR$15292,$E26,点検表４!$C$6:$C$15292,AF$6)</f>
        <v>0</v>
      </c>
      <c r="AG26" s="206">
        <f>SUMIFS(点検表４!$AH$6:$AH$15292,点検表４!$AF$6:$AF$15292,TRUE,点検表４!$AR$6:$AR$15292,$E26,点検表４!$C$6:$C$15292,AG$6)</f>
        <v>0</v>
      </c>
      <c r="AH26" s="206">
        <f>SUMIFS(点検表４!$AH$6:$AH$15292,点検表４!$AF$6:$AF$15292,TRUE,点検表４!$AR$6:$AR$15292,$E26,点検表４!$C$6:$C$15292,AH$6)</f>
        <v>0</v>
      </c>
      <c r="AI26" s="206">
        <f>SUMIFS(点検表４!$AH$6:$AH$15292,点検表４!$AF$6:$AF$15292,TRUE,点検表４!$AR$6:$AR$15292,$E26,点検表４!$C$6:$C$15292,AI$6)</f>
        <v>0</v>
      </c>
      <c r="AJ26" s="206">
        <f>SUMIFS(点検表４!$AH$6:$AH$15292,点検表４!$AF$6:$AF$15292,TRUE,点検表４!$AR$6:$AR$15292,$E26,点検表４!$C$6:$C$15292,AJ$6)</f>
        <v>0</v>
      </c>
      <c r="AK26" s="206">
        <f>SUMIFS(点検表４!$AH$6:$AH$15292,点検表４!$AF$6:$AF$15292,TRUE,点検表４!$AR$6:$AR$15292,$E26,点検表４!$C$6:$C$15292,AK$6)</f>
        <v>0</v>
      </c>
      <c r="AL26" s="206">
        <f>SUMIFS(点検表４!$AH$6:$AH$15292,点検表４!$AF$6:$AF$15292,TRUE,点検表４!$AR$6:$AR$15292,$E26,点検表４!$C$6:$C$15292,AL$6)</f>
        <v>0</v>
      </c>
      <c r="AM26" s="206">
        <f>SUMIFS(点検表４!$AH$6:$AH$15292,点検表４!$AF$6:$AF$15292,TRUE,点検表４!$AR$6:$AR$15292,$E26,点検表４!$C$6:$C$15292,AM$6)</f>
        <v>0</v>
      </c>
      <c r="AN26" s="206">
        <f>SUMIFS(点検表４!$AH$6:$AH$15292,点検表４!$AF$6:$AF$15292,TRUE,点検表４!$AR$6:$AR$15292,$E26,点検表４!$C$6:$C$15292,AN$6)</f>
        <v>0</v>
      </c>
      <c r="AO26" s="206">
        <f>SUMIFS(点検表４!$AH$6:$AH$15292,点検表４!$AF$6:$AF$15292,TRUE,点検表４!$AR$6:$AR$15292,$E26,点検表４!$C$6:$C$15292,AO$6)</f>
        <v>0</v>
      </c>
      <c r="AP26" s="206">
        <f>SUMIFS(点検表４!$AH$6:$AH$15292,点検表４!$AF$6:$AF$15292,TRUE,点検表４!$AR$6:$AR$15292,$E26,点検表４!$C$6:$C$15292,AP$6)</f>
        <v>0</v>
      </c>
      <c r="AQ26" s="206">
        <f>SUMIFS(点検表４!$AH$6:$AH$15292,点検表４!$AF$6:$AF$15292,TRUE,点検表４!$AR$6:$AR$15292,$E26,点検表４!$C$6:$C$15292,AQ$6)</f>
        <v>0</v>
      </c>
      <c r="AR26" s="206">
        <f>SUMIFS(点検表４!$AH$6:$AH$15292,点検表４!$AF$6:$AF$15292,TRUE,点検表４!$AR$6:$AR$15292,$E26,点検表４!$C$6:$C$15292,AR$6)</f>
        <v>0</v>
      </c>
      <c r="AS26" s="206">
        <f>SUMIFS(点検表４!$AH$6:$AH$15292,点検表４!$AF$6:$AF$15292,TRUE,点検表４!$AR$6:$AR$15292,$E26,点検表４!$C$6:$C$15292,AS$6)</f>
        <v>0</v>
      </c>
      <c r="AT26" s="206">
        <f>SUMIFS(点検表４!$AH$6:$AH$15292,点検表４!$AF$6:$AF$15292,TRUE,点検表４!$AR$6:$AR$15292,$E26,点検表４!$C$6:$C$15292,AT$6)</f>
        <v>0</v>
      </c>
      <c r="AU26" s="206">
        <f>SUMIFS(点検表４!$AH$6:$AH$15292,点検表４!$AF$6:$AF$15292,TRUE,点検表４!$AR$6:$AR$15292,$E26,点検表４!$C$6:$C$15292,AU$6)</f>
        <v>0</v>
      </c>
      <c r="AV26" s="206">
        <f>SUMIFS(点検表４!$AH$6:$AH$15292,点検表４!$AF$6:$AF$15292,TRUE,点検表４!$AR$6:$AR$15292,$E26,点検表４!$C$6:$C$15292,AV$6)</f>
        <v>0</v>
      </c>
      <c r="AW26" s="206">
        <f>SUMIFS(点検表４!$AH$6:$AH$15292,点検表４!$AF$6:$AF$15292,TRUE,点検表４!$AR$6:$AR$15292,$E26,点検表４!$C$6:$C$15292,AW$6)</f>
        <v>0</v>
      </c>
      <c r="AX26" s="206">
        <f>SUMIFS(点検表４!$AH$6:$AH$15292,点検表４!$AF$6:$AF$15292,TRUE,点検表４!$AR$6:$AR$15292,$E26,点検表４!$C$6:$C$15292,AX$6)</f>
        <v>0</v>
      </c>
      <c r="AY26" s="206">
        <f>SUMIFS(点検表４!$AH$6:$AH$15292,点検表４!$AF$6:$AF$15292,TRUE,点検表４!$AR$6:$AR$15292,$E26,点検表４!$C$6:$C$15292,AY$6)</f>
        <v>0</v>
      </c>
      <c r="AZ26" s="206">
        <f>SUMIFS(点検表４!$AH$6:$AH$15292,点検表４!$AF$6:$AF$15292,TRUE,点検表４!$AR$6:$AR$15292,$E26,点検表４!$C$6:$C$15292,AZ$6)</f>
        <v>0</v>
      </c>
      <c r="BA26" s="206">
        <f>SUMIFS(点検表４!$AH$6:$AH$15292,点検表４!$AF$6:$AF$15292,TRUE,点検表４!$AR$6:$AR$15292,$E26,点検表４!$C$6:$C$15292,BA$6)</f>
        <v>0</v>
      </c>
      <c r="BB26" s="206">
        <f>SUMIFS(点検表４!$AH$6:$AH$15292,点検表４!$AF$6:$AF$15292,TRUE,点検表４!$AR$6:$AR$15292,$E26,点検表４!$C$6:$C$15292,BB$6)</f>
        <v>0</v>
      </c>
      <c r="BC26" s="206">
        <f>SUMIFS(点検表４!$AH$6:$AH$15292,点検表４!$AF$6:$AF$15292,TRUE,点検表４!$AR$6:$AR$15292,$E26,点検表４!$C$6:$C$15292,BC$6)</f>
        <v>0</v>
      </c>
      <c r="BD26" s="206">
        <f>SUMIFS(点検表４!$AH$6:$AH$15292,点検表４!$AF$6:$AF$15292,TRUE,点検表４!$AR$6:$AR$15292,$E26,点検表４!$C$6:$C$15292,BD$6)</f>
        <v>0</v>
      </c>
      <c r="BE26" s="206">
        <f>SUMIFS(点検表４!$AH$6:$AH$15292,点検表４!$AF$6:$AF$15292,TRUE,点検表４!$AR$6:$AR$15292,$E26,点検表４!$C$6:$C$15292,BE$6)</f>
        <v>0</v>
      </c>
      <c r="BF26" s="206">
        <f>SUMIFS(点検表４!$AH$6:$AH$15292,点検表４!$AF$6:$AF$15292,TRUE,点検表４!$AR$6:$AR$15292,$E26,点検表４!$C$6:$C$15292,BF$6)</f>
        <v>0</v>
      </c>
      <c r="BG26" s="206">
        <f>SUMIFS(点検表４!$AH$6:$AH$15292,点検表４!$AF$6:$AF$15292,TRUE,点検表４!$AR$6:$AR$15292,$E26,点検表４!$C$6:$C$15292,BG$6)</f>
        <v>0</v>
      </c>
      <c r="BH26" s="206">
        <f>SUMIFS(点検表４!$AH$6:$AH$15292,点検表４!$AF$6:$AF$15292,TRUE,点検表４!$AR$6:$AR$15292,$E26,点検表４!$C$6:$C$15292,BH$6)</f>
        <v>0</v>
      </c>
      <c r="BI26" s="206">
        <f>SUMIFS(点検表４!$AH$6:$AH$15292,点検表４!$AF$6:$AF$15292,TRUE,点検表４!$AR$6:$AR$15292,$E26,点検表４!$C$6:$C$15292,BI$6)</f>
        <v>0</v>
      </c>
      <c r="BJ26" s="206">
        <f>SUMIFS(点検表４!$AH$6:$AH$15292,点検表４!$AF$6:$AF$15292,TRUE,点検表４!$AR$6:$AR$15292,$E26,点検表４!$C$6:$C$15292,BJ$6)</f>
        <v>0</v>
      </c>
      <c r="BK26" s="206">
        <f>SUMIFS(点検表４!$AH$6:$AH$15292,点検表４!$AF$6:$AF$15292,TRUE,点検表４!$AR$6:$AR$15292,$E26,点検表４!$C$6:$C$15292,BK$6)</f>
        <v>0</v>
      </c>
      <c r="BL26" s="206">
        <f>SUMIFS(点検表４!$AH$6:$AH$15292,点検表４!$AF$6:$AF$15292,TRUE,点検表４!$AR$6:$AR$15292,$E26,点検表４!$C$6:$C$15292,BL$6)</f>
        <v>0</v>
      </c>
      <c r="BM26" s="206">
        <f>SUMIFS(点検表４!$AH$6:$AH$15292,点検表４!$AF$6:$AF$15292,TRUE,点検表４!$AR$6:$AR$15292,$E26,点検表４!$C$6:$C$15292,BM$6)</f>
        <v>0</v>
      </c>
      <c r="BN26" s="206">
        <f>SUMIFS(点検表４!$AH$6:$AH$15292,点検表４!$AF$6:$AF$15292,TRUE,点検表４!$AR$6:$AR$15292,$E26,点検表４!$C$6:$C$15292,BN$6)</f>
        <v>0</v>
      </c>
      <c r="BO26" s="206">
        <f>SUMIFS(点検表４!$AH$6:$AH$15292,点検表４!$AF$6:$AF$15292,TRUE,点検表４!$AR$6:$AR$15292,$E26,点検表４!$C$6:$C$15292,BO$6)</f>
        <v>0</v>
      </c>
      <c r="BP26" s="206">
        <f>SUMIFS(点検表４!$AH$6:$AH$15292,点検表４!$AF$6:$AF$15292,TRUE,点検表４!$AR$6:$AR$15292,$E26,点検表４!$C$6:$C$15292,BP$6)</f>
        <v>0</v>
      </c>
      <c r="BQ26" s="206">
        <f>SUMIFS(点検表４!$AH$6:$AH$15292,点検表４!$AF$6:$AF$15292,TRUE,点検表４!$AR$6:$AR$15292,$E26,点検表４!$C$6:$C$15292,BQ$6)</f>
        <v>0</v>
      </c>
      <c r="BR26" s="206">
        <f>SUMIFS(点検表４!$AH$6:$AH$15292,点検表４!$AF$6:$AF$15292,TRUE,点検表４!$AR$6:$AR$15292,$E26,点検表４!$C$6:$C$15292,BR$6)</f>
        <v>0</v>
      </c>
      <c r="BS26" s="206">
        <f>SUMIFS(点検表４!$AH$6:$AH$15292,点検表４!$AF$6:$AF$15292,TRUE,点検表４!$AR$6:$AR$15292,$E26,点検表４!$C$6:$C$15292,BS$6)</f>
        <v>0</v>
      </c>
      <c r="BT26" s="206">
        <f>SUMIFS(点検表４!$AH$6:$AH$15292,点検表４!$AF$6:$AF$15292,TRUE,点検表４!$AR$6:$AR$15292,$E26,点検表４!$C$6:$C$15292,BT$6)</f>
        <v>0</v>
      </c>
      <c r="BU26" s="206">
        <f>SUMIFS(点検表４!$AH$6:$AH$15292,点検表４!$AF$6:$AF$15292,TRUE,点検表４!$AR$6:$AR$15292,$E26,点検表４!$C$6:$C$15292,BU$6)</f>
        <v>0</v>
      </c>
      <c r="BV26" s="206">
        <f>SUMIFS(点検表４!$AH$6:$AH$15292,点検表４!$AF$6:$AF$15292,TRUE,点検表４!$AR$6:$AR$15292,$E26,点検表４!$C$6:$C$15292,BV$6)</f>
        <v>0</v>
      </c>
      <c r="BW26" s="206">
        <f>SUMIFS(点検表４!$AH$6:$AH$15292,点検表４!$AF$6:$AF$15292,TRUE,点検表４!$AR$6:$AR$15292,$E26,点検表４!$C$6:$C$15292,BW$6)</f>
        <v>0</v>
      </c>
      <c r="BX26" s="206">
        <f>SUMIFS(点検表４!$AH$6:$AH$15292,点検表４!$AF$6:$AF$15292,TRUE,点検表４!$AR$6:$AR$15292,$E26,点検表４!$C$6:$C$15292,BX$6)</f>
        <v>0</v>
      </c>
      <c r="BY26" s="206">
        <f>SUMIFS(点検表４!$AH$6:$AH$15292,点検表４!$AF$6:$AF$15292,TRUE,点検表４!$AR$6:$AR$15292,$E26,点検表４!$C$6:$C$15292,BY$6)</f>
        <v>0</v>
      </c>
      <c r="BZ26" s="206">
        <f>SUMIFS(点検表４!$AH$6:$AH$15292,点検表４!$AF$6:$AF$15292,TRUE,点検表４!$AR$6:$AR$15292,$E26,点検表４!$C$6:$C$15292,BZ$6)</f>
        <v>0</v>
      </c>
      <c r="CA26" s="206">
        <f>SUMIFS(点検表４!$AH$6:$AH$15292,点検表４!$AF$6:$AF$15292,TRUE,点検表４!$AR$6:$AR$15292,$E26,点検表４!$C$6:$C$15292,CA$6)</f>
        <v>0</v>
      </c>
      <c r="CB26" s="206">
        <f>SUMIFS(点検表４!$AH$6:$AH$15292,点検表４!$AF$6:$AF$15292,TRUE,点検表４!$AR$6:$AR$15292,$E26,点検表４!$C$6:$C$15292,CB$6)</f>
        <v>0</v>
      </c>
      <c r="CC26" s="206">
        <f>SUMIFS(点検表４!$AH$6:$AH$15292,点検表４!$AF$6:$AF$15292,TRUE,点検表４!$AR$6:$AR$15292,$E26,点検表４!$C$6:$C$15292,CC$6)</f>
        <v>0</v>
      </c>
      <c r="CD26" s="206">
        <f>SUMIFS(点検表４!$AH$6:$AH$15292,点検表４!$AF$6:$AF$15292,TRUE,点検表４!$AR$6:$AR$15292,$E26,点検表４!$C$6:$C$15292,CD$6)</f>
        <v>0</v>
      </c>
      <c r="CE26" s="206">
        <f>SUMIFS(点検表４!$AH$6:$AH$15292,点検表４!$AF$6:$AF$15292,TRUE,点検表４!$AR$6:$AR$15292,$E26,点検表４!$C$6:$C$15292,CE$6)</f>
        <v>0</v>
      </c>
      <c r="CF26" s="206">
        <f>SUMIFS(点検表４!$AH$6:$AH$15292,点検表４!$AF$6:$AF$15292,TRUE,点検表４!$AR$6:$AR$15292,$E26,点検表４!$C$6:$C$15292,CF$6)</f>
        <v>0</v>
      </c>
      <c r="CG26" s="206">
        <f>SUMIFS(点検表４!$AH$6:$AH$15292,点検表４!$AF$6:$AF$15292,TRUE,点検表４!$AR$6:$AR$15292,$E26,点検表４!$C$6:$C$15292,CG$6)</f>
        <v>0</v>
      </c>
      <c r="CH26" s="206">
        <f>SUMIFS(点検表４!$AH$6:$AH$15292,点検表４!$AF$6:$AF$15292,TRUE,点検表４!$AR$6:$AR$15292,$E26,点検表４!$C$6:$C$15292,CH$6)</f>
        <v>0</v>
      </c>
      <c r="CI26" s="206">
        <f>SUMIFS(点検表４!$AH$6:$AH$15292,点検表４!$AF$6:$AF$15292,TRUE,点検表４!$AR$6:$AR$15292,$E26,点検表４!$C$6:$C$15292,CI$6)</f>
        <v>0</v>
      </c>
      <c r="CJ26" s="206">
        <f>SUMIFS(点検表４!$AH$6:$AH$15292,点検表４!$AF$6:$AF$15292,TRUE,点検表４!$AR$6:$AR$15292,$E26,点検表４!$C$6:$C$15292,CJ$6)</f>
        <v>0</v>
      </c>
      <c r="CK26" s="206">
        <f>SUMIFS(点検表４!$AH$6:$AH$15292,点検表４!$AF$6:$AF$15292,TRUE,点検表４!$AR$6:$AR$15292,$E26,点検表４!$C$6:$C$15292,CK$6)</f>
        <v>0</v>
      </c>
      <c r="CL26" s="206">
        <f>SUMIFS(点検表４!$AH$6:$AH$15292,点検表４!$AF$6:$AF$15292,TRUE,点検表４!$AR$6:$AR$15292,$E26,点検表４!$C$6:$C$15292,CL$6)</f>
        <v>0</v>
      </c>
      <c r="CM26" s="206">
        <f>SUMIFS(点検表４!$AH$6:$AH$15292,点検表４!$AF$6:$AF$15292,TRUE,点検表４!$AR$6:$AR$15292,$E26,点検表４!$C$6:$C$15292,CM$6)</f>
        <v>0</v>
      </c>
      <c r="CN26" s="206">
        <f>SUMIFS(点検表４!$AH$6:$AH$15292,点検表４!$AF$6:$AF$15292,TRUE,点検表４!$AR$6:$AR$15292,$E26,点検表４!$C$6:$C$15292,CN$6)</f>
        <v>0</v>
      </c>
      <c r="CO26" s="206">
        <f>SUMIFS(点検表４!$AH$6:$AH$15292,点検表４!$AF$6:$AF$15292,TRUE,点検表４!$AR$6:$AR$15292,$E26,点検表４!$C$6:$C$15292,CO$6)</f>
        <v>0</v>
      </c>
      <c r="CP26" s="206">
        <f>SUMIFS(点検表４!$AH$6:$AH$15292,点検表４!$AF$6:$AF$15292,TRUE,点検表４!$AR$6:$AR$15292,$E26,点検表４!$C$6:$C$15292,CP$6)</f>
        <v>0</v>
      </c>
      <c r="CQ26" s="206">
        <f>SUMIFS(点検表４!$AH$6:$AH$15292,点検表４!$AF$6:$AF$15292,TRUE,点検表４!$AR$6:$AR$15292,$E26,点検表４!$C$6:$C$15292,CQ$6)</f>
        <v>0</v>
      </c>
      <c r="CR26" s="206">
        <f>SUMIFS(点検表４!$AH$6:$AH$15292,点検表４!$AF$6:$AF$15292,TRUE,点検表４!$AR$6:$AR$15292,$E26,点検表４!$C$6:$C$15292,CR$6)</f>
        <v>0</v>
      </c>
      <c r="CS26" s="206">
        <f>SUMIFS(点検表４!$AH$6:$AH$15292,点検表４!$AF$6:$AF$15292,TRUE,点検表４!$AR$6:$AR$15292,$E26,点検表４!$C$6:$C$15292,CS$6)</f>
        <v>0</v>
      </c>
      <c r="CT26" s="206">
        <f>SUMIFS(点検表４!$AH$6:$AH$15292,点検表４!$AF$6:$AF$15292,TRUE,点検表４!$AR$6:$AR$15292,$E26,点検表４!$C$6:$C$15292,CT$6)</f>
        <v>0</v>
      </c>
      <c r="CU26" s="206">
        <f>SUMIFS(点検表４!$AH$6:$AH$15292,点検表４!$AF$6:$AF$15292,TRUE,点検表４!$AR$6:$AR$15292,$E26,点検表４!$C$6:$C$15292,CU$6)</f>
        <v>0</v>
      </c>
      <c r="CV26" s="206">
        <f>SUMIFS(点検表４!$AH$6:$AH$15292,点検表４!$AF$6:$AF$15292,TRUE,点検表４!$AR$6:$AR$15292,$E26,点検表４!$C$6:$C$15292,CV$6)</f>
        <v>0</v>
      </c>
      <c r="CW26" s="206">
        <f>SUMIFS(点検表４!$AH$6:$AH$15292,点検表４!$AF$6:$AF$15292,TRUE,点検表４!$AR$6:$AR$15292,$E26,点検表４!$C$6:$C$15292,CW$6)</f>
        <v>0</v>
      </c>
      <c r="CX26" s="206">
        <f>SUMIFS(点検表４!$AH$6:$AH$15292,点検表４!$AF$6:$AF$15292,TRUE,点検表４!$AR$6:$AR$15292,$E26,点検表４!$C$6:$C$15292,CX$6)</f>
        <v>0</v>
      </c>
      <c r="CY26" s="206">
        <f>SUMIFS(点検表４!$AH$6:$AH$15292,点検表４!$AF$6:$AF$15292,TRUE,点検表４!$AR$6:$AR$15292,$E26,点検表４!$C$6:$C$15292,CY$6)</f>
        <v>0</v>
      </c>
      <c r="CZ26" s="206">
        <f>SUMIFS(点検表４!$AH$6:$AH$15292,点検表４!$AF$6:$AF$15292,TRUE,点検表４!$AR$6:$AR$15292,$E26,点検表４!$C$6:$C$15292,CZ$6)</f>
        <v>0</v>
      </c>
      <c r="DA26" s="206">
        <f>SUMIFS(点検表４!$AH$6:$AH$15292,点検表４!$AF$6:$AF$15292,TRUE,点検表４!$AR$6:$AR$15292,$E26,点検表４!$C$6:$C$15292,DA$6)</f>
        <v>0</v>
      </c>
      <c r="DB26" s="206">
        <f>SUMIFS(点検表４!$AH$6:$AH$15292,点検表４!$AF$6:$AF$15292,TRUE,点検表４!$AR$6:$AR$15292,$E26,点検表４!$C$6:$C$15292,DB$6)</f>
        <v>0</v>
      </c>
      <c r="DC26" s="206">
        <f>SUMIFS(点検表４!$AH$6:$AH$15292,点検表４!$AF$6:$AF$15292,TRUE,点検表４!$AR$6:$AR$15292,$E26,点検表４!$C$6:$C$15292,DC$6)</f>
        <v>0</v>
      </c>
      <c r="DD26" s="206">
        <f>SUMIFS(点検表４!$AH$6:$AH$15292,点検表４!$AF$6:$AF$15292,TRUE,点検表４!$AR$6:$AR$15292,$E26,点検表４!$C$6:$C$15292,DD$6)</f>
        <v>0</v>
      </c>
      <c r="DE26" s="206">
        <f>SUMIFS(点検表４!$AH$6:$AH$15292,点検表４!$AF$6:$AF$15292,TRUE,点検表４!$AR$6:$AR$15292,$E26,点検表４!$C$6:$C$15292,DE$6)</f>
        <v>0</v>
      </c>
      <c r="DF26" s="206">
        <f>SUMIFS(点検表４!$AH$6:$AH$15292,点検表４!$AF$6:$AF$15292,TRUE,点検表４!$AR$6:$AR$15292,$E26,点検表４!$C$6:$C$15292,DF$6)</f>
        <v>0</v>
      </c>
      <c r="DG26" s="206">
        <f>SUMIFS(点検表４!$AH$6:$AH$15292,点検表４!$AF$6:$AF$15292,TRUE,点検表４!$AR$6:$AR$15292,$E26,点検表４!$C$6:$C$15292,DG$6)</f>
        <v>0</v>
      </c>
      <c r="DH26" s="206">
        <f>SUMIFS(点検表４!$AH$6:$AH$15292,点検表４!$AF$6:$AF$15292,TRUE,点検表４!$AR$6:$AR$15292,$E26,点検表４!$C$6:$C$15292,DH$6)</f>
        <v>0</v>
      </c>
      <c r="DI26" s="206">
        <f>SUMIFS(点検表４!$AH$6:$AH$15292,点検表４!$AF$6:$AF$15292,TRUE,点検表４!$AR$6:$AR$15292,$E26,点検表４!$C$6:$C$15292,DI$6)</f>
        <v>0</v>
      </c>
      <c r="DJ26" s="206">
        <f>SUMIFS(点検表４!$AH$6:$AH$15292,点検表４!$AF$6:$AF$15292,TRUE,点検表４!$AR$6:$AR$15292,$E26,点検表４!$C$6:$C$15292,DJ$6)</f>
        <v>0</v>
      </c>
      <c r="DK26" s="206">
        <f>SUMIFS(点検表４!$AH$6:$AH$15292,点検表４!$AF$6:$AF$15292,TRUE,点検表４!$AR$6:$AR$15292,$E26,点検表４!$C$6:$C$15292,DK$6)</f>
        <v>0</v>
      </c>
      <c r="DL26" s="206">
        <f>SUMIFS(点検表４!$AH$6:$AH$15292,点検表４!$AF$6:$AF$15292,TRUE,点検表４!$AR$6:$AR$15292,$E26,点検表４!$C$6:$C$15292,DL$6)</f>
        <v>0</v>
      </c>
      <c r="DM26" s="206">
        <f>SUMIFS(点検表４!$AH$6:$AH$15292,点検表４!$AF$6:$AF$15292,TRUE,点検表４!$AR$6:$AR$15292,$E26,点検表４!$C$6:$C$15292,DM$6)</f>
        <v>0</v>
      </c>
      <c r="DN26" s="206">
        <f>SUMIFS(点検表４!$AH$6:$AH$15292,点検表４!$AF$6:$AF$15292,TRUE,点検表４!$AR$6:$AR$15292,$E26,点検表４!$C$6:$C$15292,DN$6)</f>
        <v>0</v>
      </c>
      <c r="DO26" s="206">
        <f>SUMIFS(点検表４!$AH$6:$AH$15292,点検表４!$AF$6:$AF$15292,TRUE,点検表４!$AR$6:$AR$15292,$E26,点検表４!$C$6:$C$15292,DO$6)</f>
        <v>0</v>
      </c>
      <c r="DP26" s="206">
        <f>SUMIFS(点検表４!$AH$6:$AH$15292,点検表４!$AF$6:$AF$15292,TRUE,点検表４!$AR$6:$AR$15292,$E26,点検表４!$C$6:$C$15292,DP$6)</f>
        <v>0</v>
      </c>
      <c r="DQ26" s="206">
        <f>SUMIFS(点検表４!$AH$6:$AH$15292,点検表４!$AF$6:$AF$15292,TRUE,点検表４!$AR$6:$AR$15292,$E26,点検表４!$C$6:$C$15292,DQ$6)</f>
        <v>0</v>
      </c>
      <c r="DR26" s="206">
        <f>SUMIFS(点検表４!$AH$6:$AH$15292,点検表４!$AF$6:$AF$15292,TRUE,点検表４!$AR$6:$AR$15292,$E26,点検表４!$C$6:$C$15292,DR$6)</f>
        <v>0</v>
      </c>
      <c r="DS26" s="206">
        <f>SUMIFS(点検表４!$AH$6:$AH$15292,点検表４!$AF$6:$AF$15292,TRUE,点検表４!$AR$6:$AR$15292,$E26,点検表４!$C$6:$C$15292,DS$6)</f>
        <v>0</v>
      </c>
      <c r="DT26" s="206">
        <f>SUMIFS(点検表４!$AH$6:$AH$15292,点検表４!$AF$6:$AF$15292,TRUE,点検表４!$AR$6:$AR$15292,$E26,点検表４!$C$6:$C$15292,DT$6)</f>
        <v>0</v>
      </c>
      <c r="DU26" s="206">
        <f>SUMIFS(点検表４!$AH$6:$AH$15292,点検表４!$AF$6:$AF$15292,TRUE,点検表４!$AR$6:$AR$15292,$E26,点検表４!$C$6:$C$15292,DU$6)</f>
        <v>0</v>
      </c>
      <c r="DV26" s="206">
        <f>SUMIFS(点検表４!$AH$6:$AH$15292,点検表４!$AF$6:$AF$15292,TRUE,点検表４!$AR$6:$AR$15292,$E26,点検表４!$C$6:$C$15292,DV$6)</f>
        <v>0</v>
      </c>
      <c r="DW26" s="206">
        <f>SUMIFS(点検表４!$AH$6:$AH$15292,点検表４!$AF$6:$AF$15292,TRUE,点検表４!$AR$6:$AR$15292,$E26,点検表４!$C$6:$C$15292,DW$6)</f>
        <v>0</v>
      </c>
      <c r="DX26" s="206">
        <f>SUMIFS(点検表４!$AH$6:$AH$15292,点検表４!$AF$6:$AF$15292,TRUE,点検表４!$AR$6:$AR$15292,$E26,点検表４!$C$6:$C$15292,DX$6)</f>
        <v>0</v>
      </c>
      <c r="DY26" s="206">
        <f>SUMIFS(点検表４!$AH$6:$AH$15292,点検表４!$AF$6:$AF$15292,TRUE,点検表４!$AR$6:$AR$15292,$E26,点検表４!$C$6:$C$15292,DY$6)</f>
        <v>0</v>
      </c>
      <c r="DZ26" s="206">
        <f>SUMIFS(点検表４!$AH$6:$AH$15292,点検表４!$AF$6:$AF$15292,TRUE,点検表４!$AR$6:$AR$15292,$E26,点検表４!$C$6:$C$15292,DZ$6)</f>
        <v>0</v>
      </c>
      <c r="EA26" s="206">
        <f>SUMIFS(点検表４!$AH$6:$AH$15292,点検表４!$AF$6:$AF$15292,TRUE,点検表４!$AR$6:$AR$15292,$E26,点検表４!$C$6:$C$15292,EA$6)</f>
        <v>0</v>
      </c>
      <c r="EB26" s="206">
        <f>SUMIFS(点検表４!$AH$6:$AH$15292,点検表４!$AF$6:$AF$15292,TRUE,点検表４!$AR$6:$AR$15292,$E26,点検表４!$C$6:$C$15292,EB$6)</f>
        <v>0</v>
      </c>
      <c r="EC26" s="206">
        <f>SUMIFS(点検表４!$AH$6:$AH$15292,点検表４!$AF$6:$AF$15292,TRUE,点検表４!$AR$6:$AR$15292,$E26,点検表４!$C$6:$C$15292,EC$6)</f>
        <v>0</v>
      </c>
      <c r="ED26" s="206">
        <f>SUMIFS(点検表４!$AH$6:$AH$15292,点検表４!$AF$6:$AF$15292,TRUE,点検表４!$AR$6:$AR$15292,$E26,点検表４!$C$6:$C$15292,ED$6)</f>
        <v>0</v>
      </c>
      <c r="EE26" s="206">
        <f>SUMIFS(点検表４!$AH$6:$AH$15292,点検表４!$AF$6:$AF$15292,TRUE,点検表４!$AR$6:$AR$15292,$E26,点検表４!$C$6:$C$15292,EE$6)</f>
        <v>0</v>
      </c>
      <c r="EF26" s="206">
        <f>SUMIFS(点検表４!$AH$6:$AH$15292,点検表４!$AF$6:$AF$15292,TRUE,点検表４!$AR$6:$AR$15292,$E26,点検表４!$C$6:$C$15292,EF$6)</f>
        <v>0</v>
      </c>
      <c r="EG26" s="206">
        <f>SUMIFS(点検表４!$AH$6:$AH$15292,点検表４!$AF$6:$AF$15292,TRUE,点検表４!$AR$6:$AR$15292,$E26,点検表４!$C$6:$C$15292,EG$6)</f>
        <v>0</v>
      </c>
      <c r="EH26" s="206">
        <f>SUMIFS(点検表４!$AH$6:$AH$15292,点検表４!$AF$6:$AF$15292,TRUE,点検表４!$AR$6:$AR$15292,$E26,点検表４!$C$6:$C$15292,EH$6)</f>
        <v>0</v>
      </c>
      <c r="EI26" s="206">
        <f>SUMIFS(点検表４!$AH$6:$AH$15292,点検表４!$AF$6:$AF$15292,TRUE,点検表４!$AR$6:$AR$15292,$E26,点検表４!$C$6:$C$15292,EI$6)</f>
        <v>0</v>
      </c>
      <c r="EJ26" s="206">
        <f>SUMIFS(点検表４!$AH$6:$AH$15292,点検表４!$AF$6:$AF$15292,TRUE,点検表４!$AR$6:$AR$15292,$E26,点検表４!$C$6:$C$15292,EJ$6)</f>
        <v>0</v>
      </c>
      <c r="EK26" s="206">
        <f>SUMIFS(点検表４!$AH$6:$AH$15292,点検表４!$AF$6:$AF$15292,TRUE,点検表４!$AR$6:$AR$15292,$E26,点検表４!$C$6:$C$15292,EK$6)</f>
        <v>0</v>
      </c>
      <c r="EL26" s="206">
        <f>SUMIFS(点検表４!$AH$6:$AH$15292,点検表４!$AF$6:$AF$15292,TRUE,点検表４!$AR$6:$AR$15292,$E26,点検表４!$C$6:$C$15292,EL$6)</f>
        <v>0</v>
      </c>
      <c r="EM26" s="206">
        <f>SUMIFS(点検表４!$AH$6:$AH$15292,点検表４!$AF$6:$AF$15292,TRUE,点検表４!$AR$6:$AR$15292,$E26,点検表４!$C$6:$C$15292,EM$6)</f>
        <v>0</v>
      </c>
      <c r="EN26" s="206">
        <f>SUMIFS(点検表４!$AH$6:$AH$15292,点検表４!$AF$6:$AF$15292,TRUE,点検表４!$AR$6:$AR$15292,$E26,点検表４!$C$6:$C$15292,EN$6)</f>
        <v>0</v>
      </c>
      <c r="EO26" s="206">
        <f>SUMIFS(点検表４!$AH$6:$AH$15292,点検表４!$AF$6:$AF$15292,TRUE,点検表４!$AR$6:$AR$15292,$E26,点検表４!$C$6:$C$15292,EO$6)</f>
        <v>0</v>
      </c>
      <c r="EP26" s="206">
        <f>SUMIFS(点検表４!$AH$6:$AH$15292,点検表４!$AF$6:$AF$15292,TRUE,点検表４!$AR$6:$AR$15292,$E26,点検表４!$C$6:$C$15292,EP$6)</f>
        <v>0</v>
      </c>
      <c r="EQ26" s="206">
        <f>SUMIFS(点検表４!$AH$6:$AH$15292,点検表４!$AF$6:$AF$15292,TRUE,点検表４!$AR$6:$AR$15292,$E26,点検表４!$C$6:$C$15292,EQ$6)</f>
        <v>0</v>
      </c>
      <c r="ER26" s="206">
        <f>SUMIFS(点検表４!$AH$6:$AH$15292,点検表４!$AF$6:$AF$15292,TRUE,点検表４!$AR$6:$AR$15292,$E26,点検表４!$C$6:$C$15292,ER$6)</f>
        <v>0</v>
      </c>
      <c r="ES26" s="206">
        <f>SUMIFS(点検表４!$AH$6:$AH$15292,点検表４!$AF$6:$AF$15292,TRUE,点検表４!$AR$6:$AR$15292,$E26,点検表４!$C$6:$C$15292,ES$6)</f>
        <v>0</v>
      </c>
      <c r="ET26" s="206">
        <f>SUMIFS(点検表４!$AH$6:$AH$15292,点検表４!$AF$6:$AF$15292,TRUE,点検表４!$AR$6:$AR$15292,$E26,点検表４!$C$6:$C$15292,ET$6)</f>
        <v>0</v>
      </c>
      <c r="EU26" s="206">
        <f>SUMIFS(点検表４!$AH$6:$AH$15292,点検表４!$AF$6:$AF$15292,TRUE,点検表４!$AR$6:$AR$15292,$E26,点検表４!$C$6:$C$15292,EU$6)</f>
        <v>0</v>
      </c>
      <c r="EV26" s="206">
        <f>SUMIFS(点検表４!$AH$6:$AH$15292,点検表４!$AF$6:$AF$15292,TRUE,点検表４!$AR$6:$AR$15292,$E26,点検表４!$C$6:$C$15292,EV$6)</f>
        <v>0</v>
      </c>
      <c r="EW26" s="206">
        <f>SUMIFS(点検表４!$AH$6:$AH$15292,点検表４!$AF$6:$AF$15292,TRUE,点検表４!$AR$6:$AR$15292,$E26,点検表４!$C$6:$C$15292,EW$6)</f>
        <v>0</v>
      </c>
      <c r="EX26" s="206">
        <f>SUMIFS(点検表４!$AH$6:$AH$15292,点検表４!$AF$6:$AF$15292,TRUE,点検表４!$AR$6:$AR$15292,$E26,点検表４!$C$6:$C$15292,EX$6)</f>
        <v>0</v>
      </c>
      <c r="EY26" s="206">
        <f>SUMIFS(点検表４!$AH$6:$AH$15292,点検表４!$AF$6:$AF$15292,TRUE,点検表４!$AR$6:$AR$15292,$E26,点検表４!$C$6:$C$15292,EY$6)</f>
        <v>0</v>
      </c>
      <c r="EZ26" s="206">
        <f>SUMIFS(点検表４!$AH$6:$AH$15292,点検表４!$AF$6:$AF$15292,TRUE,点検表４!$AR$6:$AR$15292,$E26,点検表４!$C$6:$C$15292,EZ$6)</f>
        <v>0</v>
      </c>
      <c r="FA26" s="206">
        <f>SUMIFS(点検表４!$AH$6:$AH$15292,点検表４!$AF$6:$AF$15292,TRUE,点検表４!$AR$6:$AR$15292,$E26,点検表４!$C$6:$C$15292,FA$6)</f>
        <v>0</v>
      </c>
      <c r="FB26" s="206">
        <f>SUMIFS(点検表４!$AH$6:$AH$15292,点検表４!$AF$6:$AF$15292,TRUE,点検表４!$AR$6:$AR$15292,$E26,点検表４!$C$6:$C$15292,FB$6)</f>
        <v>0</v>
      </c>
      <c r="FC26" s="206">
        <f>SUMIFS(点検表４!$AH$6:$AH$15292,点検表４!$AF$6:$AF$15292,TRUE,点検表４!$AR$6:$AR$15292,$E26,点検表４!$C$6:$C$15292,FC$6)</f>
        <v>0</v>
      </c>
      <c r="FD26" s="206">
        <f>SUMIFS(点検表４!$AH$6:$AH$15292,点検表４!$AF$6:$AF$15292,TRUE,点検表４!$AR$6:$AR$15292,$E26,点検表４!$C$6:$C$15292,FD$6)</f>
        <v>0</v>
      </c>
      <c r="FE26" s="206">
        <f>SUMIFS(点検表４!$AH$6:$AH$15292,点検表４!$AF$6:$AF$15292,TRUE,点検表４!$AR$6:$AR$15292,$E26,点検表４!$C$6:$C$15292,FE$6)</f>
        <v>0</v>
      </c>
      <c r="FF26" s="206">
        <f>SUMIFS(点検表４!$AH$6:$AH$15292,点検表４!$AF$6:$AF$15292,TRUE,点検表４!$AR$6:$AR$15292,$E26,点検表４!$C$6:$C$15292,FF$6)</f>
        <v>0</v>
      </c>
      <c r="FG26" s="206">
        <f>SUMIFS(点検表４!$AH$6:$AH$15292,点検表４!$AF$6:$AF$15292,TRUE,点検表４!$AR$6:$AR$15292,$E26,点検表４!$C$6:$C$15292,FG$6)</f>
        <v>0</v>
      </c>
      <c r="FH26" s="206">
        <f>SUMIFS(点検表４!$AH$6:$AH$15292,点検表４!$AF$6:$AF$15292,TRUE,点検表４!$AR$6:$AR$15292,$E26,点検表４!$C$6:$C$15292,FH$6)</f>
        <v>0</v>
      </c>
      <c r="FI26" s="206">
        <f>SUMIFS(点検表４!$AH$6:$AH$15292,点検表４!$AF$6:$AF$15292,TRUE,点検表４!$AR$6:$AR$15292,$E26,点検表４!$C$6:$C$15292,FI$6)</f>
        <v>0</v>
      </c>
      <c r="FJ26" s="206">
        <f>SUMIFS(点検表４!$AH$6:$AH$15292,点検表４!$AF$6:$AF$15292,TRUE,点検表４!$AR$6:$AR$15292,$E26,点検表４!$C$6:$C$15292,FJ$6)</f>
        <v>0</v>
      </c>
      <c r="FK26" s="206">
        <f>SUMIFS(点検表４!$AH$6:$AH$15292,点検表４!$AF$6:$AF$15292,TRUE,点検表４!$AR$6:$AR$15292,$E26,点検表４!$C$6:$C$15292,FK$6)</f>
        <v>0</v>
      </c>
      <c r="FL26" s="206">
        <f>SUMIFS(点検表４!$AH$6:$AH$15292,点検表４!$AF$6:$AF$15292,TRUE,点検表４!$AR$6:$AR$15292,$E26,点検表４!$C$6:$C$15292,FL$6)</f>
        <v>0</v>
      </c>
      <c r="FM26" s="206">
        <f>SUMIFS(点検表４!$AH$6:$AH$15292,点検表４!$AF$6:$AF$15292,TRUE,点検表４!$AR$6:$AR$15292,$E26,点検表４!$C$6:$C$15292,FM$6)</f>
        <v>0</v>
      </c>
      <c r="FN26" s="206">
        <f>SUMIFS(点検表４!$AH$6:$AH$15292,点検表４!$AF$6:$AF$15292,TRUE,点検表４!$AR$6:$AR$15292,$E26,点検表４!$C$6:$C$15292,FN$6)</f>
        <v>0</v>
      </c>
      <c r="FO26" s="206">
        <f>SUMIFS(点検表４!$AH$6:$AH$15292,点検表４!$AF$6:$AF$15292,TRUE,点検表４!$AR$6:$AR$15292,$E26,点検表４!$C$6:$C$15292,FO$6)</f>
        <v>0</v>
      </c>
      <c r="FP26" s="206">
        <f>SUMIFS(点検表４!$AH$6:$AH$15292,点検表４!$AF$6:$AF$15292,TRUE,点検表４!$AR$6:$AR$15292,$E26,点検表４!$C$6:$C$15292,FP$6)</f>
        <v>0</v>
      </c>
      <c r="FQ26" s="206">
        <f>SUMIFS(点検表４!$AH$6:$AH$15292,点検表４!$AF$6:$AF$15292,TRUE,点検表４!$AR$6:$AR$15292,$E26,点検表４!$C$6:$C$15292,FQ$6)</f>
        <v>0</v>
      </c>
      <c r="FR26" s="206">
        <f>SUMIFS(点検表４!$AH$6:$AH$15292,点検表４!$AF$6:$AF$15292,TRUE,点検表４!$AR$6:$AR$15292,$E26,点検表４!$C$6:$C$15292,FR$6)</f>
        <v>0</v>
      </c>
      <c r="FS26" s="206">
        <f>SUMIFS(点検表４!$AH$6:$AH$15292,点検表４!$AF$6:$AF$15292,TRUE,点検表４!$AR$6:$AR$15292,$E26,点検表４!$C$6:$C$15292,FS$6)</f>
        <v>0</v>
      </c>
      <c r="FT26" s="206">
        <f>SUMIFS(点検表４!$AH$6:$AH$15292,点検表４!$AF$6:$AF$15292,TRUE,点検表４!$AR$6:$AR$15292,$E26,点検表４!$C$6:$C$15292,FT$6)</f>
        <v>0</v>
      </c>
      <c r="FU26" s="206">
        <f>SUMIFS(点検表４!$AH$6:$AH$15292,点検表４!$AF$6:$AF$15292,TRUE,点検表４!$AR$6:$AR$15292,$E26,点検表４!$C$6:$C$15292,FU$6)</f>
        <v>0</v>
      </c>
      <c r="FV26" s="206">
        <f>SUMIFS(点検表４!$AH$6:$AH$15292,点検表４!$AF$6:$AF$15292,TRUE,点検表４!$AR$6:$AR$15292,$E26,点検表４!$C$6:$C$15292,FV$6)</f>
        <v>0</v>
      </c>
      <c r="FW26" s="206">
        <f>SUMIFS(点検表４!$AH$6:$AH$15292,点検表４!$AF$6:$AF$15292,TRUE,点検表４!$AR$6:$AR$15292,$E26,点検表４!$C$6:$C$15292,FW$6)</f>
        <v>0</v>
      </c>
      <c r="FX26" s="206">
        <f>SUMIFS(点検表４!$AH$6:$AH$15292,点検表４!$AF$6:$AF$15292,TRUE,点検表４!$AR$6:$AR$15292,$E26,点検表４!$C$6:$C$15292,FX$6)</f>
        <v>0</v>
      </c>
      <c r="FY26" s="206">
        <f>SUMIFS(点検表４!$AH$6:$AH$15292,点検表４!$AF$6:$AF$15292,TRUE,点検表４!$AR$6:$AR$15292,$E26,点検表４!$C$6:$C$15292,FY$6)</f>
        <v>0</v>
      </c>
      <c r="FZ26" s="206">
        <f>SUMIFS(点検表４!$AH$6:$AH$15292,点検表４!$AF$6:$AF$15292,TRUE,点検表４!$AR$6:$AR$15292,$E26,点検表４!$C$6:$C$15292,FZ$6)</f>
        <v>0</v>
      </c>
      <c r="GA26" s="206">
        <f>SUMIFS(点検表４!$AH$6:$AH$15292,点検表４!$AF$6:$AF$15292,TRUE,点検表４!$AR$6:$AR$15292,$E26,点検表４!$C$6:$C$15292,GA$6)</f>
        <v>0</v>
      </c>
      <c r="GB26" s="206">
        <f>SUMIFS(点検表４!$AH$6:$AH$15292,点検表４!$AF$6:$AF$15292,TRUE,点検表４!$AR$6:$AR$15292,$E26,点検表４!$C$6:$C$15292,GB$6)</f>
        <v>0</v>
      </c>
      <c r="GC26" s="206">
        <f>SUMIFS(点検表４!$AH$6:$AH$15292,点検表４!$AF$6:$AF$15292,TRUE,点検表４!$AR$6:$AR$15292,$E26,点検表４!$C$6:$C$15292,GC$6)</f>
        <v>0</v>
      </c>
      <c r="GD26" s="206">
        <f>SUMIFS(点検表４!$AH$6:$AH$15292,点検表４!$AF$6:$AF$15292,TRUE,点検表４!$AR$6:$AR$15292,$E26,点検表４!$C$6:$C$15292,GD$6)</f>
        <v>0</v>
      </c>
      <c r="GE26" s="206">
        <f>SUMIFS(点検表４!$AH$6:$AH$15292,点検表４!$AF$6:$AF$15292,TRUE,点検表４!$AR$6:$AR$15292,$E26,点検表４!$C$6:$C$15292,GE$6)</f>
        <v>0</v>
      </c>
      <c r="GF26" s="206">
        <f>SUMIFS(点検表４!$AH$6:$AH$15292,点検表４!$AF$6:$AF$15292,TRUE,点検表４!$AR$6:$AR$15292,$E26,点検表４!$C$6:$C$15292,GF$6)</f>
        <v>0</v>
      </c>
      <c r="GG26" s="206">
        <f>SUMIFS(点検表４!$AH$6:$AH$15292,点検表４!$AF$6:$AF$15292,TRUE,点検表４!$AR$6:$AR$15292,$E26,点検表４!$C$6:$C$15292,GG$6)</f>
        <v>0</v>
      </c>
      <c r="GH26" s="206">
        <f>SUMIFS(点検表４!$AH$6:$AH$15292,点検表４!$AF$6:$AF$15292,TRUE,点検表４!$AR$6:$AR$15292,$E26,点検表４!$C$6:$C$15292,GH$6)</f>
        <v>0</v>
      </c>
      <c r="GI26" s="206">
        <f>SUMIFS(点検表４!$AH$6:$AH$15292,点検表４!$AF$6:$AF$15292,TRUE,点検表４!$AR$6:$AR$15292,$E26,点検表４!$C$6:$C$15292,GI$6)</f>
        <v>0</v>
      </c>
      <c r="GJ26" s="206">
        <f>SUMIFS(点検表４!$AH$6:$AH$15292,点検表４!$AF$6:$AF$15292,TRUE,点検表４!$AR$6:$AR$15292,$E26,点検表４!$C$6:$C$15292,GJ$6)</f>
        <v>0</v>
      </c>
      <c r="GK26" s="206">
        <f>SUMIFS(点検表４!$AH$6:$AH$15292,点検表４!$AF$6:$AF$15292,TRUE,点検表４!$AR$6:$AR$15292,$E26,点検表４!$C$6:$C$15292,GK$6)</f>
        <v>0</v>
      </c>
      <c r="GL26" s="206">
        <f>SUMIFS(点検表４!$AH$6:$AH$15292,点検表４!$AF$6:$AF$15292,TRUE,点検表４!$AR$6:$AR$15292,$E26,点検表４!$C$6:$C$15292,GL$6)</f>
        <v>0</v>
      </c>
      <c r="GM26" s="206">
        <f>SUMIFS(点検表４!$AH$6:$AH$15292,点検表４!$AF$6:$AF$15292,TRUE,点検表４!$AR$6:$AR$15292,$E26,点検表４!$C$6:$C$15292,GM$6)</f>
        <v>0</v>
      </c>
      <c r="GN26" s="206">
        <f>SUMIFS(点検表４!$AH$6:$AH$15292,点検表４!$AF$6:$AF$15292,TRUE,点検表４!$AR$6:$AR$15292,$E26,点検表４!$C$6:$C$15292,GN$6)</f>
        <v>0</v>
      </c>
      <c r="GO26" s="206">
        <f>SUMIFS(点検表４!$AH$6:$AH$15292,点検表４!$AF$6:$AF$15292,TRUE,点検表４!$AR$6:$AR$15292,$E26,点検表４!$C$6:$C$15292,GO$6)</f>
        <v>0</v>
      </c>
      <c r="GP26" s="206">
        <f>SUMIFS(点検表４!$AH$6:$AH$15292,点検表４!$AF$6:$AF$15292,TRUE,点検表４!$AR$6:$AR$15292,$E26,点検表４!$C$6:$C$15292,GP$6)</f>
        <v>0</v>
      </c>
      <c r="GQ26" s="206">
        <f>SUMIFS(点検表４!$AH$6:$AH$15292,点検表４!$AF$6:$AF$15292,TRUE,点検表４!$AR$6:$AR$15292,$E26,点検表４!$C$6:$C$15292,GQ$6)</f>
        <v>0</v>
      </c>
      <c r="GR26" s="206">
        <f>SUMIFS(点検表４!$AH$6:$AH$15292,点検表４!$AF$6:$AF$15292,TRUE,点検表４!$AR$6:$AR$15292,$E26,点検表４!$C$6:$C$15292,GR$6)</f>
        <v>0</v>
      </c>
      <c r="GS26" s="206">
        <f>SUMIFS(点検表４!$AH$6:$AH$15292,点検表４!$AF$6:$AF$15292,TRUE,点検表４!$AR$6:$AR$15292,$E26,点検表４!$C$6:$C$15292,GS$6)</f>
        <v>0</v>
      </c>
      <c r="GT26" s="206">
        <f>SUMIFS(点検表４!$AH$6:$AH$15292,点検表４!$AF$6:$AF$15292,TRUE,点検表４!$AR$6:$AR$15292,$E26,点検表４!$C$6:$C$15292,GT$6)</f>
        <v>0</v>
      </c>
      <c r="GU26" s="206">
        <f>SUMIFS(点検表４!$AH$6:$AH$15292,点検表４!$AF$6:$AF$15292,TRUE,点検表４!$AR$6:$AR$15292,$E26,点検表４!$C$6:$C$15292,GU$6)</f>
        <v>0</v>
      </c>
      <c r="GV26" s="206">
        <f>SUMIFS(点検表４!$AH$6:$AH$15292,点検表４!$AF$6:$AF$15292,TRUE,点検表４!$AR$6:$AR$15292,$E26,点検表４!$C$6:$C$15292,GV$6)</f>
        <v>0</v>
      </c>
      <c r="GW26" s="206">
        <f>SUMIFS(点検表４!$AH$6:$AH$15292,点検表４!$AF$6:$AF$15292,TRUE,点検表４!$AR$6:$AR$15292,$E26,点検表４!$C$6:$C$15292,GW$6)</f>
        <v>0</v>
      </c>
      <c r="GX26" s="206">
        <f>SUMIFS(点検表４!$AH$6:$AH$15292,点検表４!$AF$6:$AF$15292,TRUE,点検表４!$AR$6:$AR$15292,$E26,点検表４!$C$6:$C$15292,GX$6)</f>
        <v>0</v>
      </c>
      <c r="GY26" s="206">
        <f>SUMIFS(点検表４!$AH$6:$AH$15292,点検表４!$AF$6:$AF$15292,TRUE,点検表４!$AR$6:$AR$15292,$E26,点検表４!$C$6:$C$15292,GY$6)</f>
        <v>0</v>
      </c>
      <c r="GZ26" s="206">
        <f>SUMIFS(点検表４!$AH$6:$AH$15292,点検表４!$AF$6:$AF$15292,TRUE,点検表４!$AR$6:$AR$15292,$E26,点検表４!$C$6:$C$15292,GZ$6)</f>
        <v>0</v>
      </c>
      <c r="HA26" s="206">
        <f>SUMIFS(点検表４!$AH$6:$AH$15292,点検表４!$AF$6:$AF$15292,TRUE,点検表４!$AR$6:$AR$15292,$E26,点検表４!$C$6:$C$15292,HA$6)</f>
        <v>0</v>
      </c>
      <c r="HB26" s="206">
        <f>SUMIFS(点検表４!$AH$6:$AH$15292,点検表４!$AF$6:$AF$15292,TRUE,点検表４!$AR$6:$AR$15292,$E26,点検表４!$C$6:$C$15292,HB$6)</f>
        <v>0</v>
      </c>
      <c r="HC26" s="206">
        <f>SUMIFS(点検表４!$AH$6:$AH$15292,点検表４!$AF$6:$AF$15292,TRUE,点検表４!$AR$6:$AR$15292,$E26,点検表４!$C$6:$C$15292,HC$6)</f>
        <v>0</v>
      </c>
      <c r="HD26" s="206">
        <f>SUMIFS(点検表４!$AH$6:$AH$15292,点検表４!$AF$6:$AF$15292,TRUE,点検表４!$AR$6:$AR$15292,$E26,点検表４!$C$6:$C$15292,HD$6)</f>
        <v>0</v>
      </c>
      <c r="HE26" s="206">
        <f>SUMIFS(点検表４!$AH$6:$AH$15292,点検表４!$AF$6:$AF$15292,TRUE,点検表４!$AR$6:$AR$15292,$E26,点検表４!$C$6:$C$15292,HE$6)</f>
        <v>0</v>
      </c>
      <c r="HF26" s="206">
        <f>SUMIFS(点検表４!$AH$6:$AH$15292,点検表４!$AF$6:$AF$15292,TRUE,点検表４!$AR$6:$AR$15292,$E26,点検表４!$C$6:$C$15292,HF$6)</f>
        <v>0</v>
      </c>
      <c r="HG26" s="206">
        <f>SUMIFS(点検表４!$AH$6:$AH$15292,点検表４!$AF$6:$AF$15292,TRUE,点検表４!$AR$6:$AR$15292,$E26,点検表４!$C$6:$C$15292,HG$6)</f>
        <v>0</v>
      </c>
      <c r="HH26" s="206">
        <f>SUMIFS(点検表４!$AH$6:$AH$15292,点検表４!$AF$6:$AF$15292,TRUE,点検表４!$AR$6:$AR$15292,$E26,点検表４!$C$6:$C$15292,HH$6)</f>
        <v>0</v>
      </c>
      <c r="HI26" s="206">
        <f>SUMIFS(点検表４!$AH$6:$AH$15292,点検表４!$AF$6:$AF$15292,TRUE,点検表４!$AR$6:$AR$15292,$E26,点検表４!$C$6:$C$15292,HI$6)</f>
        <v>0</v>
      </c>
      <c r="HJ26" s="206">
        <f>SUMIFS(点検表４!$AH$6:$AH$15292,点検表４!$AF$6:$AF$15292,TRUE,点検表４!$AR$6:$AR$15292,$E26,点検表４!$C$6:$C$15292,HJ$6)</f>
        <v>0</v>
      </c>
      <c r="HK26" s="206">
        <f>SUMIFS(点検表４!$AH$6:$AH$15292,点検表４!$AF$6:$AF$15292,TRUE,点検表４!$AR$6:$AR$15292,$E26,点検表４!$C$6:$C$15292,HK$6)</f>
        <v>0</v>
      </c>
      <c r="HL26" s="206">
        <f>SUMIFS(点検表４!$AH$6:$AH$15292,点検表４!$AF$6:$AF$15292,TRUE,点検表４!$AR$6:$AR$15292,$E26,点検表４!$C$6:$C$15292,HL$6)</f>
        <v>0</v>
      </c>
      <c r="HM26" s="206">
        <f>SUMIFS(点検表４!$AH$6:$AH$15292,点検表４!$AF$6:$AF$15292,TRUE,点検表４!$AR$6:$AR$15292,$E26,点検表４!$C$6:$C$15292,HM$6)</f>
        <v>0</v>
      </c>
      <c r="HN26" s="206">
        <f>SUMIFS(点検表４!$AH$6:$AH$15292,点検表４!$AF$6:$AF$15292,TRUE,点検表４!$AR$6:$AR$15292,$E26,点検表４!$C$6:$C$15292,HN$6)</f>
        <v>0</v>
      </c>
      <c r="HO26" s="206">
        <f>SUMIFS(点検表４!$AH$6:$AH$15292,点検表４!$AF$6:$AF$15292,TRUE,点検表４!$AR$6:$AR$15292,$E26,点検表４!$C$6:$C$15292,HO$6)</f>
        <v>0</v>
      </c>
      <c r="HP26" s="206">
        <f>SUMIFS(点検表４!$AH$6:$AH$15292,点検表４!$AF$6:$AF$15292,TRUE,点検表４!$AR$6:$AR$15292,$E26,点検表４!$C$6:$C$15292,HP$6)</f>
        <v>0</v>
      </c>
      <c r="HQ26" s="206">
        <f>SUMIFS(点検表４!$AH$6:$AH$15292,点検表４!$AF$6:$AF$15292,TRUE,点検表４!$AR$6:$AR$15292,$E26,点検表４!$C$6:$C$15292,HQ$6)</f>
        <v>0</v>
      </c>
      <c r="HR26" s="206">
        <f>SUMIFS(点検表４!$AH$6:$AH$15292,点検表４!$AF$6:$AF$15292,TRUE,点検表４!$AR$6:$AR$15292,$E26,点検表４!$C$6:$C$15292,HR$6)</f>
        <v>0</v>
      </c>
      <c r="HS26" s="206">
        <f>SUMIFS(点検表４!$AH$6:$AH$15292,点検表４!$AF$6:$AF$15292,TRUE,点検表４!$AR$6:$AR$15292,$E26,点検表４!$C$6:$C$15292,HS$6)</f>
        <v>0</v>
      </c>
      <c r="HT26" s="206">
        <f>SUMIFS(点検表４!$AH$6:$AH$15292,点検表４!$AF$6:$AF$15292,TRUE,点検表４!$AR$6:$AR$15292,$E26,点検表４!$C$6:$C$15292,HT$6)</f>
        <v>0</v>
      </c>
      <c r="HU26" s="206">
        <f>SUMIFS(点検表４!$AH$6:$AH$15292,点検表４!$AF$6:$AF$15292,TRUE,点検表４!$AR$6:$AR$15292,$E26,点検表４!$C$6:$C$15292,HU$6)</f>
        <v>0</v>
      </c>
      <c r="HV26" s="206">
        <f>SUMIFS(点検表４!$AH$6:$AH$15292,点検表４!$AF$6:$AF$15292,TRUE,点検表４!$AR$6:$AR$15292,$E26,点検表４!$C$6:$C$15292,HV$6)</f>
        <v>0</v>
      </c>
      <c r="HW26" s="206">
        <f>SUMIFS(点検表４!$AH$6:$AH$15292,点検表４!$AF$6:$AF$15292,TRUE,点検表４!$AR$6:$AR$15292,$E26,点検表４!$C$6:$C$15292,HW$6)</f>
        <v>0</v>
      </c>
      <c r="HX26" s="206">
        <f>SUMIFS(点検表４!$AH$6:$AH$15292,点検表４!$AF$6:$AF$15292,TRUE,点検表４!$AR$6:$AR$15292,$E26,点検表４!$C$6:$C$15292,HX$6)</f>
        <v>0</v>
      </c>
      <c r="HY26" s="206">
        <f>SUMIFS(点検表４!$AH$6:$AH$15292,点検表４!$AF$6:$AF$15292,TRUE,点検表４!$AR$6:$AR$15292,$E26,点検表４!$C$6:$C$15292,HY$6)</f>
        <v>0</v>
      </c>
      <c r="HZ26" s="206">
        <f>SUMIFS(点検表４!$AH$6:$AH$15292,点検表４!$AF$6:$AF$15292,TRUE,点検表４!$AR$6:$AR$15292,$E26,点検表４!$C$6:$C$15292,HZ$6)</f>
        <v>0</v>
      </c>
      <c r="IA26" s="206">
        <f>SUMIFS(点検表４!$AH$6:$AH$15292,点検表４!$AF$6:$AF$15292,TRUE,点検表４!$AR$6:$AR$15292,$E26,点検表４!$C$6:$C$15292,IA$6)</f>
        <v>0</v>
      </c>
      <c r="IB26" s="206">
        <f>SUMIFS(点検表４!$AH$6:$AH$15292,点検表４!$AF$6:$AF$15292,TRUE,点検表４!$AR$6:$AR$15292,$E26,点検表４!$C$6:$C$15292,IB$6)</f>
        <v>0</v>
      </c>
      <c r="IC26" s="206">
        <f>SUMIFS(点検表４!$AH$6:$AH$15292,点検表４!$AF$6:$AF$15292,TRUE,点検表４!$AR$6:$AR$15292,$E26,点検表４!$C$6:$C$15292,IC$6)</f>
        <v>0</v>
      </c>
      <c r="ID26" s="206">
        <f>SUMIFS(点検表４!$AH$6:$AH$15292,点検表４!$AF$6:$AF$15292,TRUE,点検表４!$AR$6:$AR$15292,$E26,点検表４!$C$6:$C$15292,ID$6)</f>
        <v>0</v>
      </c>
      <c r="IE26" s="206">
        <f>SUMIFS(点検表４!$AH$6:$AH$15292,点検表４!$AF$6:$AF$15292,TRUE,点検表４!$AR$6:$AR$15292,$E26,点検表４!$C$6:$C$15292,IE$6)</f>
        <v>0</v>
      </c>
      <c r="IF26" s="206">
        <f>SUMIFS(点検表４!$AH$6:$AH$15292,点検表４!$AF$6:$AF$15292,TRUE,点検表４!$AR$6:$AR$15292,$E26,点検表４!$C$6:$C$15292,IF$6)</f>
        <v>0</v>
      </c>
      <c r="IG26" s="206">
        <f>SUMIFS(点検表４!$AH$6:$AH$15292,点検表４!$AF$6:$AF$15292,TRUE,点検表４!$AR$6:$AR$15292,$E26,点検表４!$C$6:$C$15292,IG$6)</f>
        <v>0</v>
      </c>
      <c r="IH26" s="206">
        <f>SUMIFS(点検表４!$AH$6:$AH$15292,点検表４!$AF$6:$AF$15292,TRUE,点検表４!$AR$6:$AR$15292,$E26,点検表４!$C$6:$C$15292,IH$6)</f>
        <v>0</v>
      </c>
      <c r="II26" s="206">
        <f>SUMIFS(点検表４!$AH$6:$AH$15292,点検表４!$AF$6:$AF$15292,TRUE,点検表４!$AR$6:$AR$15292,$E26,点検表４!$C$6:$C$15292,II$6)</f>
        <v>0</v>
      </c>
      <c r="IJ26" s="206">
        <f>SUMIFS(点検表４!$AH$6:$AH$15292,点検表４!$AF$6:$AF$15292,TRUE,点検表４!$AR$6:$AR$15292,$E26,点検表４!$C$6:$C$15292,IJ$6)</f>
        <v>0</v>
      </c>
      <c r="IK26" s="206">
        <f>SUMIFS(点検表４!$AH$6:$AH$15292,点検表４!$AF$6:$AF$15292,TRUE,点検表４!$AR$6:$AR$15292,$E26,点検表４!$C$6:$C$15292,IK$6)</f>
        <v>0</v>
      </c>
      <c r="IL26" s="206">
        <f>SUMIFS(点検表４!$AH$6:$AH$15292,点検表４!$AF$6:$AF$15292,TRUE,点検表４!$AR$6:$AR$15292,$E26,点検表４!$C$6:$C$15292,IL$6)</f>
        <v>0</v>
      </c>
      <c r="IM26" s="207">
        <f>SUMIFS(点検表４!$AH$6:$AH$15292,点検表４!$AF$6:$AF$15292,TRUE,点検表４!$AR$6:$AR$15292,$E26,点検表４!$C$6:$C$15292,IM$6)</f>
        <v>0</v>
      </c>
      <c r="IN26" s="177"/>
      <c r="IO26" s="177"/>
    </row>
    <row r="27" spans="1:249" ht="18.75" customHeight="1">
      <c r="A27" s="749"/>
      <c r="B27" s="757"/>
      <c r="C27" s="759"/>
      <c r="D27" s="152" t="s">
        <v>1822</v>
      </c>
      <c r="E27" s="151">
        <v>45</v>
      </c>
      <c r="F27" s="192">
        <f>SUMIFS(点検表４!$AH$6:$AH$15292,点検表４!$AF$6:$AF$15292,TRUE,点検表４!$AR$6:$AR$15292,$E27)</f>
        <v>0</v>
      </c>
      <c r="G27" s="193">
        <f t="shared" ref="G27" si="10">F27-SUM(H27:IM27)</f>
        <v>0</v>
      </c>
      <c r="H27" s="206">
        <f>SUMIFS(点検表４!$AH$6:$AH$15292,点検表４!$AF$6:$AF$15292,TRUE,点検表４!$AR$6:$AR$15292,$E27,点検表４!$C$6:$C$15292,H$6)</f>
        <v>0</v>
      </c>
      <c r="I27" s="206">
        <f>SUMIFS(点検表４!$AH$6:$AH$15292,点検表４!$AF$6:$AF$15292,TRUE,点検表４!$AR$6:$AR$15292,$E27,点検表４!$C$6:$C$15292,I$6)</f>
        <v>0</v>
      </c>
      <c r="J27" s="206">
        <f>SUMIFS(点検表４!$AH$6:$AH$15292,点検表４!$AF$6:$AF$15292,TRUE,点検表４!$AR$6:$AR$15292,$E27,点検表４!$C$6:$C$15292,J$6)</f>
        <v>0</v>
      </c>
      <c r="K27" s="206">
        <f>SUMIFS(点検表４!$AH$6:$AH$15292,点検表４!$AF$6:$AF$15292,TRUE,点検表４!$AR$6:$AR$15292,$E27,点検表４!$C$6:$C$15292,K$6)</f>
        <v>0</v>
      </c>
      <c r="L27" s="206">
        <f>SUMIFS(点検表４!$AH$6:$AH$15292,点検表４!$AF$6:$AF$15292,TRUE,点検表４!$AR$6:$AR$15292,$E27,点検表４!$C$6:$C$15292,L$6)</f>
        <v>0</v>
      </c>
      <c r="M27" s="206">
        <f>SUMIFS(点検表４!$AH$6:$AH$15292,点検表４!$AF$6:$AF$15292,TRUE,点検表４!$AR$6:$AR$15292,$E27,点検表４!$C$6:$C$15292,M$6)</f>
        <v>0</v>
      </c>
      <c r="N27" s="206">
        <f>SUMIFS(点検表４!$AH$6:$AH$15292,点検表４!$AF$6:$AF$15292,TRUE,点検表４!$AR$6:$AR$15292,$E27,点検表４!$C$6:$C$15292,N$6)</f>
        <v>0</v>
      </c>
      <c r="O27" s="206">
        <f>SUMIFS(点検表４!$AH$6:$AH$15292,点検表４!$AF$6:$AF$15292,TRUE,点検表４!$AR$6:$AR$15292,$E27,点検表４!$C$6:$C$15292,O$6)</f>
        <v>0</v>
      </c>
      <c r="P27" s="206">
        <f>SUMIFS(点検表４!$AH$6:$AH$15292,点検表４!$AF$6:$AF$15292,TRUE,点検表４!$AR$6:$AR$15292,$E27,点検表４!$C$6:$C$15292,P$6)</f>
        <v>0</v>
      </c>
      <c r="Q27" s="206">
        <f>SUMIFS(点検表４!$AH$6:$AH$15292,点検表４!$AF$6:$AF$15292,TRUE,点検表４!$AR$6:$AR$15292,$E27,点検表４!$C$6:$C$15292,Q$6)</f>
        <v>0</v>
      </c>
      <c r="R27" s="206">
        <f>SUMIFS(点検表４!$AH$6:$AH$15292,点検表４!$AF$6:$AF$15292,TRUE,点検表４!$AR$6:$AR$15292,$E27,点検表４!$C$6:$C$15292,R$6)</f>
        <v>0</v>
      </c>
      <c r="S27" s="206">
        <f>SUMIFS(点検表４!$AH$6:$AH$15292,点検表４!$AF$6:$AF$15292,TRUE,点検表４!$AR$6:$AR$15292,$E27,点検表４!$C$6:$C$15292,S$6)</f>
        <v>0</v>
      </c>
      <c r="T27" s="206">
        <f>SUMIFS(点検表４!$AH$6:$AH$15292,点検表４!$AF$6:$AF$15292,TRUE,点検表４!$AR$6:$AR$15292,$E27,点検表４!$C$6:$C$15292,T$6)</f>
        <v>0</v>
      </c>
      <c r="U27" s="206">
        <f>SUMIFS(点検表４!$AH$6:$AH$15292,点検表４!$AF$6:$AF$15292,TRUE,点検表４!$AR$6:$AR$15292,$E27,点検表４!$C$6:$C$15292,U$6)</f>
        <v>0</v>
      </c>
      <c r="V27" s="206">
        <f>SUMIFS(点検表４!$AH$6:$AH$15292,点検表４!$AF$6:$AF$15292,TRUE,点検表４!$AR$6:$AR$15292,$E27,点検表４!$C$6:$C$15292,V$6)</f>
        <v>0</v>
      </c>
      <c r="W27" s="206">
        <f>SUMIFS(点検表４!$AH$6:$AH$15292,点検表４!$AF$6:$AF$15292,TRUE,点検表４!$AR$6:$AR$15292,$E27,点検表４!$C$6:$C$15292,W$6)</f>
        <v>0</v>
      </c>
      <c r="X27" s="206">
        <f>SUMIFS(点検表４!$AH$6:$AH$15292,点検表４!$AF$6:$AF$15292,TRUE,点検表４!$AR$6:$AR$15292,$E27,点検表４!$C$6:$C$15292,X$6)</f>
        <v>0</v>
      </c>
      <c r="Y27" s="206">
        <f>SUMIFS(点検表４!$AH$6:$AH$15292,点検表４!$AF$6:$AF$15292,TRUE,点検表４!$AR$6:$AR$15292,$E27,点検表４!$C$6:$C$15292,Y$6)</f>
        <v>0</v>
      </c>
      <c r="Z27" s="206">
        <f>SUMIFS(点検表４!$AH$6:$AH$15292,点検表４!$AF$6:$AF$15292,TRUE,点検表４!$AR$6:$AR$15292,$E27,点検表４!$C$6:$C$15292,Z$6)</f>
        <v>0</v>
      </c>
      <c r="AA27" s="206">
        <f>SUMIFS(点検表４!$AH$6:$AH$15292,点検表４!$AF$6:$AF$15292,TRUE,点検表４!$AR$6:$AR$15292,$E27,点検表４!$C$6:$C$15292,AA$6)</f>
        <v>0</v>
      </c>
      <c r="AB27" s="206">
        <f>SUMIFS(点検表４!$AH$6:$AH$15292,点検表４!$AF$6:$AF$15292,TRUE,点検表４!$AR$6:$AR$15292,$E27,点検表４!$C$6:$C$15292,AB$6)</f>
        <v>0</v>
      </c>
      <c r="AC27" s="206">
        <f>SUMIFS(点検表４!$AH$6:$AH$15292,点検表４!$AF$6:$AF$15292,TRUE,点検表４!$AR$6:$AR$15292,$E27,点検表４!$C$6:$C$15292,AC$6)</f>
        <v>0</v>
      </c>
      <c r="AD27" s="206">
        <f>SUMIFS(点検表４!$AH$6:$AH$15292,点検表４!$AF$6:$AF$15292,TRUE,点検表４!$AR$6:$AR$15292,$E27,点検表４!$C$6:$C$15292,AD$6)</f>
        <v>0</v>
      </c>
      <c r="AE27" s="206">
        <f>SUMIFS(点検表４!$AH$6:$AH$15292,点検表４!$AF$6:$AF$15292,TRUE,点検表４!$AR$6:$AR$15292,$E27,点検表４!$C$6:$C$15292,AE$6)</f>
        <v>0</v>
      </c>
      <c r="AF27" s="206">
        <f>SUMIFS(点検表４!$AH$6:$AH$15292,点検表４!$AF$6:$AF$15292,TRUE,点検表４!$AR$6:$AR$15292,$E27,点検表４!$C$6:$C$15292,AF$6)</f>
        <v>0</v>
      </c>
      <c r="AG27" s="206">
        <f>SUMIFS(点検表４!$AH$6:$AH$15292,点検表４!$AF$6:$AF$15292,TRUE,点検表４!$AR$6:$AR$15292,$E27,点検表４!$C$6:$C$15292,AG$6)</f>
        <v>0</v>
      </c>
      <c r="AH27" s="206">
        <f>SUMIFS(点検表４!$AH$6:$AH$15292,点検表４!$AF$6:$AF$15292,TRUE,点検表４!$AR$6:$AR$15292,$E27,点検表４!$C$6:$C$15292,AH$6)</f>
        <v>0</v>
      </c>
      <c r="AI27" s="206">
        <f>SUMIFS(点検表４!$AH$6:$AH$15292,点検表４!$AF$6:$AF$15292,TRUE,点検表４!$AR$6:$AR$15292,$E27,点検表４!$C$6:$C$15292,AI$6)</f>
        <v>0</v>
      </c>
      <c r="AJ27" s="206">
        <f>SUMIFS(点検表４!$AH$6:$AH$15292,点検表４!$AF$6:$AF$15292,TRUE,点検表４!$AR$6:$AR$15292,$E27,点検表４!$C$6:$C$15292,AJ$6)</f>
        <v>0</v>
      </c>
      <c r="AK27" s="206">
        <f>SUMIFS(点検表４!$AH$6:$AH$15292,点検表４!$AF$6:$AF$15292,TRUE,点検表４!$AR$6:$AR$15292,$E27,点検表４!$C$6:$C$15292,AK$6)</f>
        <v>0</v>
      </c>
      <c r="AL27" s="206">
        <f>SUMIFS(点検表４!$AH$6:$AH$15292,点検表４!$AF$6:$AF$15292,TRUE,点検表４!$AR$6:$AR$15292,$E27,点検表４!$C$6:$C$15292,AL$6)</f>
        <v>0</v>
      </c>
      <c r="AM27" s="206">
        <f>SUMIFS(点検表４!$AH$6:$AH$15292,点検表４!$AF$6:$AF$15292,TRUE,点検表４!$AR$6:$AR$15292,$E27,点検表４!$C$6:$C$15292,AM$6)</f>
        <v>0</v>
      </c>
      <c r="AN27" s="206">
        <f>SUMIFS(点検表４!$AH$6:$AH$15292,点検表４!$AF$6:$AF$15292,TRUE,点検表４!$AR$6:$AR$15292,$E27,点検表４!$C$6:$C$15292,AN$6)</f>
        <v>0</v>
      </c>
      <c r="AO27" s="206">
        <f>SUMIFS(点検表４!$AH$6:$AH$15292,点検表４!$AF$6:$AF$15292,TRUE,点検表４!$AR$6:$AR$15292,$E27,点検表４!$C$6:$C$15292,AO$6)</f>
        <v>0</v>
      </c>
      <c r="AP27" s="206">
        <f>SUMIFS(点検表４!$AH$6:$AH$15292,点検表４!$AF$6:$AF$15292,TRUE,点検表４!$AR$6:$AR$15292,$E27,点検表４!$C$6:$C$15292,AP$6)</f>
        <v>0</v>
      </c>
      <c r="AQ27" s="206">
        <f>SUMIFS(点検表４!$AH$6:$AH$15292,点検表４!$AF$6:$AF$15292,TRUE,点検表４!$AR$6:$AR$15292,$E27,点検表４!$C$6:$C$15292,AQ$6)</f>
        <v>0</v>
      </c>
      <c r="AR27" s="206">
        <f>SUMIFS(点検表４!$AH$6:$AH$15292,点検表４!$AF$6:$AF$15292,TRUE,点検表４!$AR$6:$AR$15292,$E27,点検表４!$C$6:$C$15292,AR$6)</f>
        <v>0</v>
      </c>
      <c r="AS27" s="206">
        <f>SUMIFS(点検表４!$AH$6:$AH$15292,点検表４!$AF$6:$AF$15292,TRUE,点検表４!$AR$6:$AR$15292,$E27,点検表４!$C$6:$C$15292,AS$6)</f>
        <v>0</v>
      </c>
      <c r="AT27" s="206">
        <f>SUMIFS(点検表４!$AH$6:$AH$15292,点検表４!$AF$6:$AF$15292,TRUE,点検表４!$AR$6:$AR$15292,$E27,点検表４!$C$6:$C$15292,AT$6)</f>
        <v>0</v>
      </c>
      <c r="AU27" s="206">
        <f>SUMIFS(点検表４!$AH$6:$AH$15292,点検表４!$AF$6:$AF$15292,TRUE,点検表４!$AR$6:$AR$15292,$E27,点検表４!$C$6:$C$15292,AU$6)</f>
        <v>0</v>
      </c>
      <c r="AV27" s="206">
        <f>SUMIFS(点検表４!$AH$6:$AH$15292,点検表４!$AF$6:$AF$15292,TRUE,点検表４!$AR$6:$AR$15292,$E27,点検表４!$C$6:$C$15292,AV$6)</f>
        <v>0</v>
      </c>
      <c r="AW27" s="206">
        <f>SUMIFS(点検表４!$AH$6:$AH$15292,点検表４!$AF$6:$AF$15292,TRUE,点検表４!$AR$6:$AR$15292,$E27,点検表４!$C$6:$C$15292,AW$6)</f>
        <v>0</v>
      </c>
      <c r="AX27" s="206">
        <f>SUMIFS(点検表４!$AH$6:$AH$15292,点検表４!$AF$6:$AF$15292,TRUE,点検表４!$AR$6:$AR$15292,$E27,点検表４!$C$6:$C$15292,AX$6)</f>
        <v>0</v>
      </c>
      <c r="AY27" s="206">
        <f>SUMIFS(点検表４!$AH$6:$AH$15292,点検表４!$AF$6:$AF$15292,TRUE,点検表４!$AR$6:$AR$15292,$E27,点検表４!$C$6:$C$15292,AY$6)</f>
        <v>0</v>
      </c>
      <c r="AZ27" s="206">
        <f>SUMIFS(点検表４!$AH$6:$AH$15292,点検表４!$AF$6:$AF$15292,TRUE,点検表４!$AR$6:$AR$15292,$E27,点検表４!$C$6:$C$15292,AZ$6)</f>
        <v>0</v>
      </c>
      <c r="BA27" s="206">
        <f>SUMIFS(点検表４!$AH$6:$AH$15292,点検表４!$AF$6:$AF$15292,TRUE,点検表４!$AR$6:$AR$15292,$E27,点検表４!$C$6:$C$15292,BA$6)</f>
        <v>0</v>
      </c>
      <c r="BB27" s="206">
        <f>SUMIFS(点検表４!$AH$6:$AH$15292,点検表４!$AF$6:$AF$15292,TRUE,点検表４!$AR$6:$AR$15292,$E27,点検表４!$C$6:$C$15292,BB$6)</f>
        <v>0</v>
      </c>
      <c r="BC27" s="206">
        <f>SUMIFS(点検表４!$AH$6:$AH$15292,点検表４!$AF$6:$AF$15292,TRUE,点検表４!$AR$6:$AR$15292,$E27,点検表４!$C$6:$C$15292,BC$6)</f>
        <v>0</v>
      </c>
      <c r="BD27" s="206">
        <f>SUMIFS(点検表４!$AH$6:$AH$15292,点検表４!$AF$6:$AF$15292,TRUE,点検表４!$AR$6:$AR$15292,$E27,点検表４!$C$6:$C$15292,BD$6)</f>
        <v>0</v>
      </c>
      <c r="BE27" s="206">
        <f>SUMIFS(点検表４!$AH$6:$AH$15292,点検表４!$AF$6:$AF$15292,TRUE,点検表４!$AR$6:$AR$15292,$E27,点検表４!$C$6:$C$15292,BE$6)</f>
        <v>0</v>
      </c>
      <c r="BF27" s="206">
        <f>SUMIFS(点検表４!$AH$6:$AH$15292,点検表４!$AF$6:$AF$15292,TRUE,点検表４!$AR$6:$AR$15292,$E27,点検表４!$C$6:$C$15292,BF$6)</f>
        <v>0</v>
      </c>
      <c r="BG27" s="206">
        <f>SUMIFS(点検表４!$AH$6:$AH$15292,点検表４!$AF$6:$AF$15292,TRUE,点検表４!$AR$6:$AR$15292,$E27,点検表４!$C$6:$C$15292,BG$6)</f>
        <v>0</v>
      </c>
      <c r="BH27" s="206">
        <f>SUMIFS(点検表４!$AH$6:$AH$15292,点検表４!$AF$6:$AF$15292,TRUE,点検表４!$AR$6:$AR$15292,$E27,点検表４!$C$6:$C$15292,BH$6)</f>
        <v>0</v>
      </c>
      <c r="BI27" s="206">
        <f>SUMIFS(点検表４!$AH$6:$AH$15292,点検表４!$AF$6:$AF$15292,TRUE,点検表４!$AR$6:$AR$15292,$E27,点検表４!$C$6:$C$15292,BI$6)</f>
        <v>0</v>
      </c>
      <c r="BJ27" s="206">
        <f>SUMIFS(点検表４!$AH$6:$AH$15292,点検表４!$AF$6:$AF$15292,TRUE,点検表４!$AR$6:$AR$15292,$E27,点検表４!$C$6:$C$15292,BJ$6)</f>
        <v>0</v>
      </c>
      <c r="BK27" s="206">
        <f>SUMIFS(点検表４!$AH$6:$AH$15292,点検表４!$AF$6:$AF$15292,TRUE,点検表４!$AR$6:$AR$15292,$E27,点検表４!$C$6:$C$15292,BK$6)</f>
        <v>0</v>
      </c>
      <c r="BL27" s="206">
        <f>SUMIFS(点検表４!$AH$6:$AH$15292,点検表４!$AF$6:$AF$15292,TRUE,点検表４!$AR$6:$AR$15292,$E27,点検表４!$C$6:$C$15292,BL$6)</f>
        <v>0</v>
      </c>
      <c r="BM27" s="206">
        <f>SUMIFS(点検表４!$AH$6:$AH$15292,点検表４!$AF$6:$AF$15292,TRUE,点検表４!$AR$6:$AR$15292,$E27,点検表４!$C$6:$C$15292,BM$6)</f>
        <v>0</v>
      </c>
      <c r="BN27" s="206">
        <f>SUMIFS(点検表４!$AH$6:$AH$15292,点検表４!$AF$6:$AF$15292,TRUE,点検表４!$AR$6:$AR$15292,$E27,点検表４!$C$6:$C$15292,BN$6)</f>
        <v>0</v>
      </c>
      <c r="BO27" s="206">
        <f>SUMIFS(点検表４!$AH$6:$AH$15292,点検表４!$AF$6:$AF$15292,TRUE,点検表４!$AR$6:$AR$15292,$E27,点検表４!$C$6:$C$15292,BO$6)</f>
        <v>0</v>
      </c>
      <c r="BP27" s="206">
        <f>SUMIFS(点検表４!$AH$6:$AH$15292,点検表４!$AF$6:$AF$15292,TRUE,点検表４!$AR$6:$AR$15292,$E27,点検表４!$C$6:$C$15292,BP$6)</f>
        <v>0</v>
      </c>
      <c r="BQ27" s="206">
        <f>SUMIFS(点検表４!$AH$6:$AH$15292,点検表４!$AF$6:$AF$15292,TRUE,点検表４!$AR$6:$AR$15292,$E27,点検表４!$C$6:$C$15292,BQ$6)</f>
        <v>0</v>
      </c>
      <c r="BR27" s="206">
        <f>SUMIFS(点検表４!$AH$6:$AH$15292,点検表４!$AF$6:$AF$15292,TRUE,点検表４!$AR$6:$AR$15292,$E27,点検表４!$C$6:$C$15292,BR$6)</f>
        <v>0</v>
      </c>
      <c r="BS27" s="206">
        <f>SUMIFS(点検表４!$AH$6:$AH$15292,点検表４!$AF$6:$AF$15292,TRUE,点検表４!$AR$6:$AR$15292,$E27,点検表４!$C$6:$C$15292,BS$6)</f>
        <v>0</v>
      </c>
      <c r="BT27" s="206">
        <f>SUMIFS(点検表４!$AH$6:$AH$15292,点検表４!$AF$6:$AF$15292,TRUE,点検表４!$AR$6:$AR$15292,$E27,点検表４!$C$6:$C$15292,BT$6)</f>
        <v>0</v>
      </c>
      <c r="BU27" s="206">
        <f>SUMIFS(点検表４!$AH$6:$AH$15292,点検表４!$AF$6:$AF$15292,TRUE,点検表４!$AR$6:$AR$15292,$E27,点検表４!$C$6:$C$15292,BU$6)</f>
        <v>0</v>
      </c>
      <c r="BV27" s="206">
        <f>SUMIFS(点検表４!$AH$6:$AH$15292,点検表４!$AF$6:$AF$15292,TRUE,点検表４!$AR$6:$AR$15292,$E27,点検表４!$C$6:$C$15292,BV$6)</f>
        <v>0</v>
      </c>
      <c r="BW27" s="206">
        <f>SUMIFS(点検表４!$AH$6:$AH$15292,点検表４!$AF$6:$AF$15292,TRUE,点検表４!$AR$6:$AR$15292,$E27,点検表４!$C$6:$C$15292,BW$6)</f>
        <v>0</v>
      </c>
      <c r="BX27" s="206">
        <f>SUMIFS(点検表４!$AH$6:$AH$15292,点検表４!$AF$6:$AF$15292,TRUE,点検表４!$AR$6:$AR$15292,$E27,点検表４!$C$6:$C$15292,BX$6)</f>
        <v>0</v>
      </c>
      <c r="BY27" s="206">
        <f>SUMIFS(点検表４!$AH$6:$AH$15292,点検表４!$AF$6:$AF$15292,TRUE,点検表４!$AR$6:$AR$15292,$E27,点検表４!$C$6:$C$15292,BY$6)</f>
        <v>0</v>
      </c>
      <c r="BZ27" s="206">
        <f>SUMIFS(点検表４!$AH$6:$AH$15292,点検表４!$AF$6:$AF$15292,TRUE,点検表４!$AR$6:$AR$15292,$E27,点検表４!$C$6:$C$15292,BZ$6)</f>
        <v>0</v>
      </c>
      <c r="CA27" s="206">
        <f>SUMIFS(点検表４!$AH$6:$AH$15292,点検表４!$AF$6:$AF$15292,TRUE,点検表４!$AR$6:$AR$15292,$E27,点検表４!$C$6:$C$15292,CA$6)</f>
        <v>0</v>
      </c>
      <c r="CB27" s="206">
        <f>SUMIFS(点検表４!$AH$6:$AH$15292,点検表４!$AF$6:$AF$15292,TRUE,点検表４!$AR$6:$AR$15292,$E27,点検表４!$C$6:$C$15292,CB$6)</f>
        <v>0</v>
      </c>
      <c r="CC27" s="206">
        <f>SUMIFS(点検表４!$AH$6:$AH$15292,点検表４!$AF$6:$AF$15292,TRUE,点検表４!$AR$6:$AR$15292,$E27,点検表４!$C$6:$C$15292,CC$6)</f>
        <v>0</v>
      </c>
      <c r="CD27" s="206">
        <f>SUMIFS(点検表４!$AH$6:$AH$15292,点検表４!$AF$6:$AF$15292,TRUE,点検表４!$AR$6:$AR$15292,$E27,点検表４!$C$6:$C$15292,CD$6)</f>
        <v>0</v>
      </c>
      <c r="CE27" s="206">
        <f>SUMIFS(点検表４!$AH$6:$AH$15292,点検表４!$AF$6:$AF$15292,TRUE,点検表４!$AR$6:$AR$15292,$E27,点検表４!$C$6:$C$15292,CE$6)</f>
        <v>0</v>
      </c>
      <c r="CF27" s="206">
        <f>SUMIFS(点検表４!$AH$6:$AH$15292,点検表４!$AF$6:$AF$15292,TRUE,点検表４!$AR$6:$AR$15292,$E27,点検表４!$C$6:$C$15292,CF$6)</f>
        <v>0</v>
      </c>
      <c r="CG27" s="206">
        <f>SUMIFS(点検表４!$AH$6:$AH$15292,点検表４!$AF$6:$AF$15292,TRUE,点検表４!$AR$6:$AR$15292,$E27,点検表４!$C$6:$C$15292,CG$6)</f>
        <v>0</v>
      </c>
      <c r="CH27" s="206">
        <f>SUMIFS(点検表４!$AH$6:$AH$15292,点検表４!$AF$6:$AF$15292,TRUE,点検表４!$AR$6:$AR$15292,$E27,点検表４!$C$6:$C$15292,CH$6)</f>
        <v>0</v>
      </c>
      <c r="CI27" s="206">
        <f>SUMIFS(点検表４!$AH$6:$AH$15292,点検表４!$AF$6:$AF$15292,TRUE,点検表４!$AR$6:$AR$15292,$E27,点検表４!$C$6:$C$15292,CI$6)</f>
        <v>0</v>
      </c>
      <c r="CJ27" s="206">
        <f>SUMIFS(点検表４!$AH$6:$AH$15292,点検表４!$AF$6:$AF$15292,TRUE,点検表４!$AR$6:$AR$15292,$E27,点検表４!$C$6:$C$15292,CJ$6)</f>
        <v>0</v>
      </c>
      <c r="CK27" s="206">
        <f>SUMIFS(点検表４!$AH$6:$AH$15292,点検表４!$AF$6:$AF$15292,TRUE,点検表４!$AR$6:$AR$15292,$E27,点検表４!$C$6:$C$15292,CK$6)</f>
        <v>0</v>
      </c>
      <c r="CL27" s="206">
        <f>SUMIFS(点検表４!$AH$6:$AH$15292,点検表４!$AF$6:$AF$15292,TRUE,点検表４!$AR$6:$AR$15292,$E27,点検表４!$C$6:$C$15292,CL$6)</f>
        <v>0</v>
      </c>
      <c r="CM27" s="206">
        <f>SUMIFS(点検表４!$AH$6:$AH$15292,点検表４!$AF$6:$AF$15292,TRUE,点検表４!$AR$6:$AR$15292,$E27,点検表４!$C$6:$C$15292,CM$6)</f>
        <v>0</v>
      </c>
      <c r="CN27" s="206">
        <f>SUMIFS(点検表４!$AH$6:$AH$15292,点検表４!$AF$6:$AF$15292,TRUE,点検表４!$AR$6:$AR$15292,$E27,点検表４!$C$6:$C$15292,CN$6)</f>
        <v>0</v>
      </c>
      <c r="CO27" s="206">
        <f>SUMIFS(点検表４!$AH$6:$AH$15292,点検表４!$AF$6:$AF$15292,TRUE,点検表４!$AR$6:$AR$15292,$E27,点検表４!$C$6:$C$15292,CO$6)</f>
        <v>0</v>
      </c>
      <c r="CP27" s="206">
        <f>SUMIFS(点検表４!$AH$6:$AH$15292,点検表４!$AF$6:$AF$15292,TRUE,点検表４!$AR$6:$AR$15292,$E27,点検表４!$C$6:$C$15292,CP$6)</f>
        <v>0</v>
      </c>
      <c r="CQ27" s="206">
        <f>SUMIFS(点検表４!$AH$6:$AH$15292,点検表４!$AF$6:$AF$15292,TRUE,点検表４!$AR$6:$AR$15292,$E27,点検表４!$C$6:$C$15292,CQ$6)</f>
        <v>0</v>
      </c>
      <c r="CR27" s="206">
        <f>SUMIFS(点検表４!$AH$6:$AH$15292,点検表４!$AF$6:$AF$15292,TRUE,点検表４!$AR$6:$AR$15292,$E27,点検表４!$C$6:$C$15292,CR$6)</f>
        <v>0</v>
      </c>
      <c r="CS27" s="206">
        <f>SUMIFS(点検表４!$AH$6:$AH$15292,点検表４!$AF$6:$AF$15292,TRUE,点検表４!$AR$6:$AR$15292,$E27,点検表４!$C$6:$C$15292,CS$6)</f>
        <v>0</v>
      </c>
      <c r="CT27" s="206">
        <f>SUMIFS(点検表４!$AH$6:$AH$15292,点検表４!$AF$6:$AF$15292,TRUE,点検表４!$AR$6:$AR$15292,$E27,点検表４!$C$6:$C$15292,CT$6)</f>
        <v>0</v>
      </c>
      <c r="CU27" s="206">
        <f>SUMIFS(点検表４!$AH$6:$AH$15292,点検表４!$AF$6:$AF$15292,TRUE,点検表４!$AR$6:$AR$15292,$E27,点検表４!$C$6:$C$15292,CU$6)</f>
        <v>0</v>
      </c>
      <c r="CV27" s="206">
        <f>SUMIFS(点検表４!$AH$6:$AH$15292,点検表４!$AF$6:$AF$15292,TRUE,点検表４!$AR$6:$AR$15292,$E27,点検表４!$C$6:$C$15292,CV$6)</f>
        <v>0</v>
      </c>
      <c r="CW27" s="206">
        <f>SUMIFS(点検表４!$AH$6:$AH$15292,点検表４!$AF$6:$AF$15292,TRUE,点検表４!$AR$6:$AR$15292,$E27,点検表４!$C$6:$C$15292,CW$6)</f>
        <v>0</v>
      </c>
      <c r="CX27" s="206">
        <f>SUMIFS(点検表４!$AH$6:$AH$15292,点検表４!$AF$6:$AF$15292,TRUE,点検表４!$AR$6:$AR$15292,$E27,点検表４!$C$6:$C$15292,CX$6)</f>
        <v>0</v>
      </c>
      <c r="CY27" s="206">
        <f>SUMIFS(点検表４!$AH$6:$AH$15292,点検表４!$AF$6:$AF$15292,TRUE,点検表４!$AR$6:$AR$15292,$E27,点検表４!$C$6:$C$15292,CY$6)</f>
        <v>0</v>
      </c>
      <c r="CZ27" s="206">
        <f>SUMIFS(点検表４!$AH$6:$AH$15292,点検表４!$AF$6:$AF$15292,TRUE,点検表４!$AR$6:$AR$15292,$E27,点検表４!$C$6:$C$15292,CZ$6)</f>
        <v>0</v>
      </c>
      <c r="DA27" s="206">
        <f>SUMIFS(点検表４!$AH$6:$AH$15292,点検表４!$AF$6:$AF$15292,TRUE,点検表４!$AR$6:$AR$15292,$E27,点検表４!$C$6:$C$15292,DA$6)</f>
        <v>0</v>
      </c>
      <c r="DB27" s="206">
        <f>SUMIFS(点検表４!$AH$6:$AH$15292,点検表４!$AF$6:$AF$15292,TRUE,点検表４!$AR$6:$AR$15292,$E27,点検表４!$C$6:$C$15292,DB$6)</f>
        <v>0</v>
      </c>
      <c r="DC27" s="206">
        <f>SUMIFS(点検表４!$AH$6:$AH$15292,点検表４!$AF$6:$AF$15292,TRUE,点検表４!$AR$6:$AR$15292,$E27,点検表４!$C$6:$C$15292,DC$6)</f>
        <v>0</v>
      </c>
      <c r="DD27" s="206">
        <f>SUMIFS(点検表４!$AH$6:$AH$15292,点検表４!$AF$6:$AF$15292,TRUE,点検表４!$AR$6:$AR$15292,$E27,点検表４!$C$6:$C$15292,DD$6)</f>
        <v>0</v>
      </c>
      <c r="DE27" s="206">
        <f>SUMIFS(点検表４!$AH$6:$AH$15292,点検表４!$AF$6:$AF$15292,TRUE,点検表４!$AR$6:$AR$15292,$E27,点検表４!$C$6:$C$15292,DE$6)</f>
        <v>0</v>
      </c>
      <c r="DF27" s="206">
        <f>SUMIFS(点検表４!$AH$6:$AH$15292,点検表４!$AF$6:$AF$15292,TRUE,点検表４!$AR$6:$AR$15292,$E27,点検表４!$C$6:$C$15292,DF$6)</f>
        <v>0</v>
      </c>
      <c r="DG27" s="206">
        <f>SUMIFS(点検表４!$AH$6:$AH$15292,点検表４!$AF$6:$AF$15292,TRUE,点検表４!$AR$6:$AR$15292,$E27,点検表４!$C$6:$C$15292,DG$6)</f>
        <v>0</v>
      </c>
      <c r="DH27" s="206">
        <f>SUMIFS(点検表４!$AH$6:$AH$15292,点検表４!$AF$6:$AF$15292,TRUE,点検表４!$AR$6:$AR$15292,$E27,点検表４!$C$6:$C$15292,DH$6)</f>
        <v>0</v>
      </c>
      <c r="DI27" s="206">
        <f>SUMIFS(点検表４!$AH$6:$AH$15292,点検表４!$AF$6:$AF$15292,TRUE,点検表４!$AR$6:$AR$15292,$E27,点検表４!$C$6:$C$15292,DI$6)</f>
        <v>0</v>
      </c>
      <c r="DJ27" s="206">
        <f>SUMIFS(点検表４!$AH$6:$AH$15292,点検表４!$AF$6:$AF$15292,TRUE,点検表４!$AR$6:$AR$15292,$E27,点検表４!$C$6:$C$15292,DJ$6)</f>
        <v>0</v>
      </c>
      <c r="DK27" s="206">
        <f>SUMIFS(点検表４!$AH$6:$AH$15292,点検表４!$AF$6:$AF$15292,TRUE,点検表４!$AR$6:$AR$15292,$E27,点検表４!$C$6:$C$15292,DK$6)</f>
        <v>0</v>
      </c>
      <c r="DL27" s="206">
        <f>SUMIFS(点検表４!$AH$6:$AH$15292,点検表４!$AF$6:$AF$15292,TRUE,点検表４!$AR$6:$AR$15292,$E27,点検表４!$C$6:$C$15292,DL$6)</f>
        <v>0</v>
      </c>
      <c r="DM27" s="206">
        <f>SUMIFS(点検表４!$AH$6:$AH$15292,点検表４!$AF$6:$AF$15292,TRUE,点検表４!$AR$6:$AR$15292,$E27,点検表４!$C$6:$C$15292,DM$6)</f>
        <v>0</v>
      </c>
      <c r="DN27" s="206">
        <f>SUMIFS(点検表４!$AH$6:$AH$15292,点検表４!$AF$6:$AF$15292,TRUE,点検表４!$AR$6:$AR$15292,$E27,点検表４!$C$6:$C$15292,DN$6)</f>
        <v>0</v>
      </c>
      <c r="DO27" s="206">
        <f>SUMIFS(点検表４!$AH$6:$AH$15292,点検表４!$AF$6:$AF$15292,TRUE,点検表４!$AR$6:$AR$15292,$E27,点検表４!$C$6:$C$15292,DO$6)</f>
        <v>0</v>
      </c>
      <c r="DP27" s="206">
        <f>SUMIFS(点検表４!$AH$6:$AH$15292,点検表４!$AF$6:$AF$15292,TRUE,点検表４!$AR$6:$AR$15292,$E27,点検表４!$C$6:$C$15292,DP$6)</f>
        <v>0</v>
      </c>
      <c r="DQ27" s="206">
        <f>SUMIFS(点検表４!$AH$6:$AH$15292,点検表４!$AF$6:$AF$15292,TRUE,点検表４!$AR$6:$AR$15292,$E27,点検表４!$C$6:$C$15292,DQ$6)</f>
        <v>0</v>
      </c>
      <c r="DR27" s="206">
        <f>SUMIFS(点検表４!$AH$6:$AH$15292,点検表４!$AF$6:$AF$15292,TRUE,点検表４!$AR$6:$AR$15292,$E27,点検表４!$C$6:$C$15292,DR$6)</f>
        <v>0</v>
      </c>
      <c r="DS27" s="206">
        <f>SUMIFS(点検表４!$AH$6:$AH$15292,点検表４!$AF$6:$AF$15292,TRUE,点検表４!$AR$6:$AR$15292,$E27,点検表４!$C$6:$C$15292,DS$6)</f>
        <v>0</v>
      </c>
      <c r="DT27" s="206">
        <f>SUMIFS(点検表４!$AH$6:$AH$15292,点検表４!$AF$6:$AF$15292,TRUE,点検表４!$AR$6:$AR$15292,$E27,点検表４!$C$6:$C$15292,DT$6)</f>
        <v>0</v>
      </c>
      <c r="DU27" s="206">
        <f>SUMIFS(点検表４!$AH$6:$AH$15292,点検表４!$AF$6:$AF$15292,TRUE,点検表４!$AR$6:$AR$15292,$E27,点検表４!$C$6:$C$15292,DU$6)</f>
        <v>0</v>
      </c>
      <c r="DV27" s="206">
        <f>SUMIFS(点検表４!$AH$6:$AH$15292,点検表４!$AF$6:$AF$15292,TRUE,点検表４!$AR$6:$AR$15292,$E27,点検表４!$C$6:$C$15292,DV$6)</f>
        <v>0</v>
      </c>
      <c r="DW27" s="206">
        <f>SUMIFS(点検表４!$AH$6:$AH$15292,点検表４!$AF$6:$AF$15292,TRUE,点検表４!$AR$6:$AR$15292,$E27,点検表４!$C$6:$C$15292,DW$6)</f>
        <v>0</v>
      </c>
      <c r="DX27" s="206">
        <f>SUMIFS(点検表４!$AH$6:$AH$15292,点検表４!$AF$6:$AF$15292,TRUE,点検表４!$AR$6:$AR$15292,$E27,点検表４!$C$6:$C$15292,DX$6)</f>
        <v>0</v>
      </c>
      <c r="DY27" s="206">
        <f>SUMIFS(点検表４!$AH$6:$AH$15292,点検表４!$AF$6:$AF$15292,TRUE,点検表４!$AR$6:$AR$15292,$E27,点検表４!$C$6:$C$15292,DY$6)</f>
        <v>0</v>
      </c>
      <c r="DZ27" s="206">
        <f>SUMIFS(点検表４!$AH$6:$AH$15292,点検表４!$AF$6:$AF$15292,TRUE,点検表４!$AR$6:$AR$15292,$E27,点検表４!$C$6:$C$15292,DZ$6)</f>
        <v>0</v>
      </c>
      <c r="EA27" s="206">
        <f>SUMIFS(点検表４!$AH$6:$AH$15292,点検表４!$AF$6:$AF$15292,TRUE,点検表４!$AR$6:$AR$15292,$E27,点検表４!$C$6:$C$15292,EA$6)</f>
        <v>0</v>
      </c>
      <c r="EB27" s="206">
        <f>SUMIFS(点検表４!$AH$6:$AH$15292,点検表４!$AF$6:$AF$15292,TRUE,点検表４!$AR$6:$AR$15292,$E27,点検表４!$C$6:$C$15292,EB$6)</f>
        <v>0</v>
      </c>
      <c r="EC27" s="206">
        <f>SUMIFS(点検表４!$AH$6:$AH$15292,点検表４!$AF$6:$AF$15292,TRUE,点検表４!$AR$6:$AR$15292,$E27,点検表４!$C$6:$C$15292,EC$6)</f>
        <v>0</v>
      </c>
      <c r="ED27" s="206">
        <f>SUMIFS(点検表４!$AH$6:$AH$15292,点検表４!$AF$6:$AF$15292,TRUE,点検表４!$AR$6:$AR$15292,$E27,点検表４!$C$6:$C$15292,ED$6)</f>
        <v>0</v>
      </c>
      <c r="EE27" s="206">
        <f>SUMIFS(点検表４!$AH$6:$AH$15292,点検表４!$AF$6:$AF$15292,TRUE,点検表４!$AR$6:$AR$15292,$E27,点検表４!$C$6:$C$15292,EE$6)</f>
        <v>0</v>
      </c>
      <c r="EF27" s="206">
        <f>SUMIFS(点検表４!$AH$6:$AH$15292,点検表４!$AF$6:$AF$15292,TRUE,点検表４!$AR$6:$AR$15292,$E27,点検表４!$C$6:$C$15292,EF$6)</f>
        <v>0</v>
      </c>
      <c r="EG27" s="206">
        <f>SUMIFS(点検表４!$AH$6:$AH$15292,点検表４!$AF$6:$AF$15292,TRUE,点検表４!$AR$6:$AR$15292,$E27,点検表４!$C$6:$C$15292,EG$6)</f>
        <v>0</v>
      </c>
      <c r="EH27" s="206">
        <f>SUMIFS(点検表４!$AH$6:$AH$15292,点検表４!$AF$6:$AF$15292,TRUE,点検表４!$AR$6:$AR$15292,$E27,点検表４!$C$6:$C$15292,EH$6)</f>
        <v>0</v>
      </c>
      <c r="EI27" s="206">
        <f>SUMIFS(点検表４!$AH$6:$AH$15292,点検表４!$AF$6:$AF$15292,TRUE,点検表４!$AR$6:$AR$15292,$E27,点検表４!$C$6:$C$15292,EI$6)</f>
        <v>0</v>
      </c>
      <c r="EJ27" s="206">
        <f>SUMIFS(点検表４!$AH$6:$AH$15292,点検表４!$AF$6:$AF$15292,TRUE,点検表４!$AR$6:$AR$15292,$E27,点検表４!$C$6:$C$15292,EJ$6)</f>
        <v>0</v>
      </c>
      <c r="EK27" s="206">
        <f>SUMIFS(点検表４!$AH$6:$AH$15292,点検表４!$AF$6:$AF$15292,TRUE,点検表４!$AR$6:$AR$15292,$E27,点検表４!$C$6:$C$15292,EK$6)</f>
        <v>0</v>
      </c>
      <c r="EL27" s="206">
        <f>SUMIFS(点検表４!$AH$6:$AH$15292,点検表４!$AF$6:$AF$15292,TRUE,点検表４!$AR$6:$AR$15292,$E27,点検表４!$C$6:$C$15292,EL$6)</f>
        <v>0</v>
      </c>
      <c r="EM27" s="206">
        <f>SUMIFS(点検表４!$AH$6:$AH$15292,点検表４!$AF$6:$AF$15292,TRUE,点検表４!$AR$6:$AR$15292,$E27,点検表４!$C$6:$C$15292,EM$6)</f>
        <v>0</v>
      </c>
      <c r="EN27" s="206">
        <f>SUMIFS(点検表４!$AH$6:$AH$15292,点検表４!$AF$6:$AF$15292,TRUE,点検表４!$AR$6:$AR$15292,$E27,点検表４!$C$6:$C$15292,EN$6)</f>
        <v>0</v>
      </c>
      <c r="EO27" s="206">
        <f>SUMIFS(点検表４!$AH$6:$AH$15292,点検表４!$AF$6:$AF$15292,TRUE,点検表４!$AR$6:$AR$15292,$E27,点検表４!$C$6:$C$15292,EO$6)</f>
        <v>0</v>
      </c>
      <c r="EP27" s="206">
        <f>SUMIFS(点検表４!$AH$6:$AH$15292,点検表４!$AF$6:$AF$15292,TRUE,点検表４!$AR$6:$AR$15292,$E27,点検表４!$C$6:$C$15292,EP$6)</f>
        <v>0</v>
      </c>
      <c r="EQ27" s="206">
        <f>SUMIFS(点検表４!$AH$6:$AH$15292,点検表４!$AF$6:$AF$15292,TRUE,点検表４!$AR$6:$AR$15292,$E27,点検表４!$C$6:$C$15292,EQ$6)</f>
        <v>0</v>
      </c>
      <c r="ER27" s="206">
        <f>SUMIFS(点検表４!$AH$6:$AH$15292,点検表４!$AF$6:$AF$15292,TRUE,点検表４!$AR$6:$AR$15292,$E27,点検表４!$C$6:$C$15292,ER$6)</f>
        <v>0</v>
      </c>
      <c r="ES27" s="206">
        <f>SUMIFS(点検表４!$AH$6:$AH$15292,点検表４!$AF$6:$AF$15292,TRUE,点検表４!$AR$6:$AR$15292,$E27,点検表４!$C$6:$C$15292,ES$6)</f>
        <v>0</v>
      </c>
      <c r="ET27" s="206">
        <f>SUMIFS(点検表４!$AH$6:$AH$15292,点検表４!$AF$6:$AF$15292,TRUE,点検表４!$AR$6:$AR$15292,$E27,点検表４!$C$6:$C$15292,ET$6)</f>
        <v>0</v>
      </c>
      <c r="EU27" s="206">
        <f>SUMIFS(点検表４!$AH$6:$AH$15292,点検表４!$AF$6:$AF$15292,TRUE,点検表４!$AR$6:$AR$15292,$E27,点検表４!$C$6:$C$15292,EU$6)</f>
        <v>0</v>
      </c>
      <c r="EV27" s="206">
        <f>SUMIFS(点検表４!$AH$6:$AH$15292,点検表４!$AF$6:$AF$15292,TRUE,点検表４!$AR$6:$AR$15292,$E27,点検表４!$C$6:$C$15292,EV$6)</f>
        <v>0</v>
      </c>
      <c r="EW27" s="206">
        <f>SUMIFS(点検表４!$AH$6:$AH$15292,点検表４!$AF$6:$AF$15292,TRUE,点検表４!$AR$6:$AR$15292,$E27,点検表４!$C$6:$C$15292,EW$6)</f>
        <v>0</v>
      </c>
      <c r="EX27" s="206">
        <f>SUMIFS(点検表４!$AH$6:$AH$15292,点検表４!$AF$6:$AF$15292,TRUE,点検表４!$AR$6:$AR$15292,$E27,点検表４!$C$6:$C$15292,EX$6)</f>
        <v>0</v>
      </c>
      <c r="EY27" s="206">
        <f>SUMIFS(点検表４!$AH$6:$AH$15292,点検表４!$AF$6:$AF$15292,TRUE,点検表４!$AR$6:$AR$15292,$E27,点検表４!$C$6:$C$15292,EY$6)</f>
        <v>0</v>
      </c>
      <c r="EZ27" s="206">
        <f>SUMIFS(点検表４!$AH$6:$AH$15292,点検表４!$AF$6:$AF$15292,TRUE,点検表４!$AR$6:$AR$15292,$E27,点検表４!$C$6:$C$15292,EZ$6)</f>
        <v>0</v>
      </c>
      <c r="FA27" s="206">
        <f>SUMIFS(点検表４!$AH$6:$AH$15292,点検表４!$AF$6:$AF$15292,TRUE,点検表４!$AR$6:$AR$15292,$E27,点検表４!$C$6:$C$15292,FA$6)</f>
        <v>0</v>
      </c>
      <c r="FB27" s="206">
        <f>SUMIFS(点検表４!$AH$6:$AH$15292,点検表４!$AF$6:$AF$15292,TRUE,点検表４!$AR$6:$AR$15292,$E27,点検表４!$C$6:$C$15292,FB$6)</f>
        <v>0</v>
      </c>
      <c r="FC27" s="206">
        <f>SUMIFS(点検表４!$AH$6:$AH$15292,点検表４!$AF$6:$AF$15292,TRUE,点検表４!$AR$6:$AR$15292,$E27,点検表４!$C$6:$C$15292,FC$6)</f>
        <v>0</v>
      </c>
      <c r="FD27" s="206">
        <f>SUMIFS(点検表４!$AH$6:$AH$15292,点検表４!$AF$6:$AF$15292,TRUE,点検表４!$AR$6:$AR$15292,$E27,点検表４!$C$6:$C$15292,FD$6)</f>
        <v>0</v>
      </c>
      <c r="FE27" s="206">
        <f>SUMIFS(点検表４!$AH$6:$AH$15292,点検表４!$AF$6:$AF$15292,TRUE,点検表４!$AR$6:$AR$15292,$E27,点検表４!$C$6:$C$15292,FE$6)</f>
        <v>0</v>
      </c>
      <c r="FF27" s="206">
        <f>SUMIFS(点検表４!$AH$6:$AH$15292,点検表４!$AF$6:$AF$15292,TRUE,点検表４!$AR$6:$AR$15292,$E27,点検表４!$C$6:$C$15292,FF$6)</f>
        <v>0</v>
      </c>
      <c r="FG27" s="206">
        <f>SUMIFS(点検表４!$AH$6:$AH$15292,点検表４!$AF$6:$AF$15292,TRUE,点検表４!$AR$6:$AR$15292,$E27,点検表４!$C$6:$C$15292,FG$6)</f>
        <v>0</v>
      </c>
      <c r="FH27" s="206">
        <f>SUMIFS(点検表４!$AH$6:$AH$15292,点検表４!$AF$6:$AF$15292,TRUE,点検表４!$AR$6:$AR$15292,$E27,点検表４!$C$6:$C$15292,FH$6)</f>
        <v>0</v>
      </c>
      <c r="FI27" s="206">
        <f>SUMIFS(点検表４!$AH$6:$AH$15292,点検表４!$AF$6:$AF$15292,TRUE,点検表４!$AR$6:$AR$15292,$E27,点検表４!$C$6:$C$15292,FI$6)</f>
        <v>0</v>
      </c>
      <c r="FJ27" s="206">
        <f>SUMIFS(点検表４!$AH$6:$AH$15292,点検表４!$AF$6:$AF$15292,TRUE,点検表４!$AR$6:$AR$15292,$E27,点検表４!$C$6:$C$15292,FJ$6)</f>
        <v>0</v>
      </c>
      <c r="FK27" s="206">
        <f>SUMIFS(点検表４!$AH$6:$AH$15292,点検表４!$AF$6:$AF$15292,TRUE,点検表４!$AR$6:$AR$15292,$E27,点検表４!$C$6:$C$15292,FK$6)</f>
        <v>0</v>
      </c>
      <c r="FL27" s="206">
        <f>SUMIFS(点検表４!$AH$6:$AH$15292,点検表４!$AF$6:$AF$15292,TRUE,点検表４!$AR$6:$AR$15292,$E27,点検表４!$C$6:$C$15292,FL$6)</f>
        <v>0</v>
      </c>
      <c r="FM27" s="206">
        <f>SUMIFS(点検表４!$AH$6:$AH$15292,点検表４!$AF$6:$AF$15292,TRUE,点検表４!$AR$6:$AR$15292,$E27,点検表４!$C$6:$C$15292,FM$6)</f>
        <v>0</v>
      </c>
      <c r="FN27" s="206">
        <f>SUMIFS(点検表４!$AH$6:$AH$15292,点検表４!$AF$6:$AF$15292,TRUE,点検表４!$AR$6:$AR$15292,$E27,点検表４!$C$6:$C$15292,FN$6)</f>
        <v>0</v>
      </c>
      <c r="FO27" s="206">
        <f>SUMIFS(点検表４!$AH$6:$AH$15292,点検表４!$AF$6:$AF$15292,TRUE,点検表４!$AR$6:$AR$15292,$E27,点検表４!$C$6:$C$15292,FO$6)</f>
        <v>0</v>
      </c>
      <c r="FP27" s="206">
        <f>SUMIFS(点検表４!$AH$6:$AH$15292,点検表４!$AF$6:$AF$15292,TRUE,点検表４!$AR$6:$AR$15292,$E27,点検表４!$C$6:$C$15292,FP$6)</f>
        <v>0</v>
      </c>
      <c r="FQ27" s="206">
        <f>SUMIFS(点検表４!$AH$6:$AH$15292,点検表４!$AF$6:$AF$15292,TRUE,点検表４!$AR$6:$AR$15292,$E27,点検表４!$C$6:$C$15292,FQ$6)</f>
        <v>0</v>
      </c>
      <c r="FR27" s="206">
        <f>SUMIFS(点検表４!$AH$6:$AH$15292,点検表４!$AF$6:$AF$15292,TRUE,点検表４!$AR$6:$AR$15292,$E27,点検表４!$C$6:$C$15292,FR$6)</f>
        <v>0</v>
      </c>
      <c r="FS27" s="206">
        <f>SUMIFS(点検表４!$AH$6:$AH$15292,点検表４!$AF$6:$AF$15292,TRUE,点検表４!$AR$6:$AR$15292,$E27,点検表４!$C$6:$C$15292,FS$6)</f>
        <v>0</v>
      </c>
      <c r="FT27" s="206">
        <f>SUMIFS(点検表４!$AH$6:$AH$15292,点検表４!$AF$6:$AF$15292,TRUE,点検表４!$AR$6:$AR$15292,$E27,点検表４!$C$6:$C$15292,FT$6)</f>
        <v>0</v>
      </c>
      <c r="FU27" s="206">
        <f>SUMIFS(点検表４!$AH$6:$AH$15292,点検表４!$AF$6:$AF$15292,TRUE,点検表４!$AR$6:$AR$15292,$E27,点検表４!$C$6:$C$15292,FU$6)</f>
        <v>0</v>
      </c>
      <c r="FV27" s="206">
        <f>SUMIFS(点検表４!$AH$6:$AH$15292,点検表４!$AF$6:$AF$15292,TRUE,点検表４!$AR$6:$AR$15292,$E27,点検表４!$C$6:$C$15292,FV$6)</f>
        <v>0</v>
      </c>
      <c r="FW27" s="206">
        <f>SUMIFS(点検表４!$AH$6:$AH$15292,点検表４!$AF$6:$AF$15292,TRUE,点検表４!$AR$6:$AR$15292,$E27,点検表４!$C$6:$C$15292,FW$6)</f>
        <v>0</v>
      </c>
      <c r="FX27" s="206">
        <f>SUMIFS(点検表４!$AH$6:$AH$15292,点検表４!$AF$6:$AF$15292,TRUE,点検表４!$AR$6:$AR$15292,$E27,点検表４!$C$6:$C$15292,FX$6)</f>
        <v>0</v>
      </c>
      <c r="FY27" s="206">
        <f>SUMIFS(点検表４!$AH$6:$AH$15292,点検表４!$AF$6:$AF$15292,TRUE,点検表４!$AR$6:$AR$15292,$E27,点検表４!$C$6:$C$15292,FY$6)</f>
        <v>0</v>
      </c>
      <c r="FZ27" s="206">
        <f>SUMIFS(点検表４!$AH$6:$AH$15292,点検表４!$AF$6:$AF$15292,TRUE,点検表４!$AR$6:$AR$15292,$E27,点検表４!$C$6:$C$15292,FZ$6)</f>
        <v>0</v>
      </c>
      <c r="GA27" s="206">
        <f>SUMIFS(点検表４!$AH$6:$AH$15292,点検表４!$AF$6:$AF$15292,TRUE,点検表４!$AR$6:$AR$15292,$E27,点検表４!$C$6:$C$15292,GA$6)</f>
        <v>0</v>
      </c>
      <c r="GB27" s="206">
        <f>SUMIFS(点検表４!$AH$6:$AH$15292,点検表４!$AF$6:$AF$15292,TRUE,点検表４!$AR$6:$AR$15292,$E27,点検表４!$C$6:$C$15292,GB$6)</f>
        <v>0</v>
      </c>
      <c r="GC27" s="206">
        <f>SUMIFS(点検表４!$AH$6:$AH$15292,点検表４!$AF$6:$AF$15292,TRUE,点検表４!$AR$6:$AR$15292,$E27,点検表４!$C$6:$C$15292,GC$6)</f>
        <v>0</v>
      </c>
      <c r="GD27" s="206">
        <f>SUMIFS(点検表４!$AH$6:$AH$15292,点検表４!$AF$6:$AF$15292,TRUE,点検表４!$AR$6:$AR$15292,$E27,点検表４!$C$6:$C$15292,GD$6)</f>
        <v>0</v>
      </c>
      <c r="GE27" s="206">
        <f>SUMIFS(点検表４!$AH$6:$AH$15292,点検表４!$AF$6:$AF$15292,TRUE,点検表４!$AR$6:$AR$15292,$E27,点検表４!$C$6:$C$15292,GE$6)</f>
        <v>0</v>
      </c>
      <c r="GF27" s="206">
        <f>SUMIFS(点検表４!$AH$6:$AH$15292,点検表４!$AF$6:$AF$15292,TRUE,点検表４!$AR$6:$AR$15292,$E27,点検表４!$C$6:$C$15292,GF$6)</f>
        <v>0</v>
      </c>
      <c r="GG27" s="206">
        <f>SUMIFS(点検表４!$AH$6:$AH$15292,点検表４!$AF$6:$AF$15292,TRUE,点検表４!$AR$6:$AR$15292,$E27,点検表４!$C$6:$C$15292,GG$6)</f>
        <v>0</v>
      </c>
      <c r="GH27" s="206">
        <f>SUMIFS(点検表４!$AH$6:$AH$15292,点検表４!$AF$6:$AF$15292,TRUE,点検表４!$AR$6:$AR$15292,$E27,点検表４!$C$6:$C$15292,GH$6)</f>
        <v>0</v>
      </c>
      <c r="GI27" s="206">
        <f>SUMIFS(点検表４!$AH$6:$AH$15292,点検表４!$AF$6:$AF$15292,TRUE,点検表４!$AR$6:$AR$15292,$E27,点検表４!$C$6:$C$15292,GI$6)</f>
        <v>0</v>
      </c>
      <c r="GJ27" s="206">
        <f>SUMIFS(点検表４!$AH$6:$AH$15292,点検表４!$AF$6:$AF$15292,TRUE,点検表４!$AR$6:$AR$15292,$E27,点検表４!$C$6:$C$15292,GJ$6)</f>
        <v>0</v>
      </c>
      <c r="GK27" s="206">
        <f>SUMIFS(点検表４!$AH$6:$AH$15292,点検表４!$AF$6:$AF$15292,TRUE,点検表４!$AR$6:$AR$15292,$E27,点検表４!$C$6:$C$15292,GK$6)</f>
        <v>0</v>
      </c>
      <c r="GL27" s="206">
        <f>SUMIFS(点検表４!$AH$6:$AH$15292,点検表４!$AF$6:$AF$15292,TRUE,点検表４!$AR$6:$AR$15292,$E27,点検表４!$C$6:$C$15292,GL$6)</f>
        <v>0</v>
      </c>
      <c r="GM27" s="206">
        <f>SUMIFS(点検表４!$AH$6:$AH$15292,点検表４!$AF$6:$AF$15292,TRUE,点検表４!$AR$6:$AR$15292,$E27,点検表４!$C$6:$C$15292,GM$6)</f>
        <v>0</v>
      </c>
      <c r="GN27" s="206">
        <f>SUMIFS(点検表４!$AH$6:$AH$15292,点検表４!$AF$6:$AF$15292,TRUE,点検表４!$AR$6:$AR$15292,$E27,点検表４!$C$6:$C$15292,GN$6)</f>
        <v>0</v>
      </c>
      <c r="GO27" s="206">
        <f>SUMIFS(点検表４!$AH$6:$AH$15292,点検表４!$AF$6:$AF$15292,TRUE,点検表４!$AR$6:$AR$15292,$E27,点検表４!$C$6:$C$15292,GO$6)</f>
        <v>0</v>
      </c>
      <c r="GP27" s="206">
        <f>SUMIFS(点検表４!$AH$6:$AH$15292,点検表４!$AF$6:$AF$15292,TRUE,点検表４!$AR$6:$AR$15292,$E27,点検表４!$C$6:$C$15292,GP$6)</f>
        <v>0</v>
      </c>
      <c r="GQ27" s="206">
        <f>SUMIFS(点検表４!$AH$6:$AH$15292,点検表４!$AF$6:$AF$15292,TRUE,点検表４!$AR$6:$AR$15292,$E27,点検表４!$C$6:$C$15292,GQ$6)</f>
        <v>0</v>
      </c>
      <c r="GR27" s="206">
        <f>SUMIFS(点検表４!$AH$6:$AH$15292,点検表４!$AF$6:$AF$15292,TRUE,点検表４!$AR$6:$AR$15292,$E27,点検表４!$C$6:$C$15292,GR$6)</f>
        <v>0</v>
      </c>
      <c r="GS27" s="206">
        <f>SUMIFS(点検表４!$AH$6:$AH$15292,点検表４!$AF$6:$AF$15292,TRUE,点検表４!$AR$6:$AR$15292,$E27,点検表４!$C$6:$C$15292,GS$6)</f>
        <v>0</v>
      </c>
      <c r="GT27" s="206">
        <f>SUMIFS(点検表４!$AH$6:$AH$15292,点検表４!$AF$6:$AF$15292,TRUE,点検表４!$AR$6:$AR$15292,$E27,点検表４!$C$6:$C$15292,GT$6)</f>
        <v>0</v>
      </c>
      <c r="GU27" s="206">
        <f>SUMIFS(点検表４!$AH$6:$AH$15292,点検表４!$AF$6:$AF$15292,TRUE,点検表４!$AR$6:$AR$15292,$E27,点検表４!$C$6:$C$15292,GU$6)</f>
        <v>0</v>
      </c>
      <c r="GV27" s="206">
        <f>SUMIFS(点検表４!$AH$6:$AH$15292,点検表４!$AF$6:$AF$15292,TRUE,点検表４!$AR$6:$AR$15292,$E27,点検表４!$C$6:$C$15292,GV$6)</f>
        <v>0</v>
      </c>
      <c r="GW27" s="206">
        <f>SUMIFS(点検表４!$AH$6:$AH$15292,点検表４!$AF$6:$AF$15292,TRUE,点検表４!$AR$6:$AR$15292,$E27,点検表４!$C$6:$C$15292,GW$6)</f>
        <v>0</v>
      </c>
      <c r="GX27" s="206">
        <f>SUMIFS(点検表４!$AH$6:$AH$15292,点検表４!$AF$6:$AF$15292,TRUE,点検表４!$AR$6:$AR$15292,$E27,点検表４!$C$6:$C$15292,GX$6)</f>
        <v>0</v>
      </c>
      <c r="GY27" s="206">
        <f>SUMIFS(点検表４!$AH$6:$AH$15292,点検表４!$AF$6:$AF$15292,TRUE,点検表４!$AR$6:$AR$15292,$E27,点検表４!$C$6:$C$15292,GY$6)</f>
        <v>0</v>
      </c>
      <c r="GZ27" s="206">
        <f>SUMIFS(点検表４!$AH$6:$AH$15292,点検表４!$AF$6:$AF$15292,TRUE,点検表４!$AR$6:$AR$15292,$E27,点検表４!$C$6:$C$15292,GZ$6)</f>
        <v>0</v>
      </c>
      <c r="HA27" s="206">
        <f>SUMIFS(点検表４!$AH$6:$AH$15292,点検表４!$AF$6:$AF$15292,TRUE,点検表４!$AR$6:$AR$15292,$E27,点検表４!$C$6:$C$15292,HA$6)</f>
        <v>0</v>
      </c>
      <c r="HB27" s="206">
        <f>SUMIFS(点検表４!$AH$6:$AH$15292,点検表４!$AF$6:$AF$15292,TRUE,点検表４!$AR$6:$AR$15292,$E27,点検表４!$C$6:$C$15292,HB$6)</f>
        <v>0</v>
      </c>
      <c r="HC27" s="206">
        <f>SUMIFS(点検表４!$AH$6:$AH$15292,点検表４!$AF$6:$AF$15292,TRUE,点検表４!$AR$6:$AR$15292,$E27,点検表４!$C$6:$C$15292,HC$6)</f>
        <v>0</v>
      </c>
      <c r="HD27" s="206">
        <f>SUMIFS(点検表４!$AH$6:$AH$15292,点検表４!$AF$6:$AF$15292,TRUE,点検表４!$AR$6:$AR$15292,$E27,点検表４!$C$6:$C$15292,HD$6)</f>
        <v>0</v>
      </c>
      <c r="HE27" s="206">
        <f>SUMIFS(点検表４!$AH$6:$AH$15292,点検表４!$AF$6:$AF$15292,TRUE,点検表４!$AR$6:$AR$15292,$E27,点検表４!$C$6:$C$15292,HE$6)</f>
        <v>0</v>
      </c>
      <c r="HF27" s="206">
        <f>SUMIFS(点検表４!$AH$6:$AH$15292,点検表４!$AF$6:$AF$15292,TRUE,点検表４!$AR$6:$AR$15292,$E27,点検表４!$C$6:$C$15292,HF$6)</f>
        <v>0</v>
      </c>
      <c r="HG27" s="206">
        <f>SUMIFS(点検表４!$AH$6:$AH$15292,点検表４!$AF$6:$AF$15292,TRUE,点検表４!$AR$6:$AR$15292,$E27,点検表４!$C$6:$C$15292,HG$6)</f>
        <v>0</v>
      </c>
      <c r="HH27" s="206">
        <f>SUMIFS(点検表４!$AH$6:$AH$15292,点検表４!$AF$6:$AF$15292,TRUE,点検表４!$AR$6:$AR$15292,$E27,点検表４!$C$6:$C$15292,HH$6)</f>
        <v>0</v>
      </c>
      <c r="HI27" s="206">
        <f>SUMIFS(点検表４!$AH$6:$AH$15292,点検表４!$AF$6:$AF$15292,TRUE,点検表４!$AR$6:$AR$15292,$E27,点検表４!$C$6:$C$15292,HI$6)</f>
        <v>0</v>
      </c>
      <c r="HJ27" s="206">
        <f>SUMIFS(点検表４!$AH$6:$AH$15292,点検表４!$AF$6:$AF$15292,TRUE,点検表４!$AR$6:$AR$15292,$E27,点検表４!$C$6:$C$15292,HJ$6)</f>
        <v>0</v>
      </c>
      <c r="HK27" s="206">
        <f>SUMIFS(点検表４!$AH$6:$AH$15292,点検表４!$AF$6:$AF$15292,TRUE,点検表４!$AR$6:$AR$15292,$E27,点検表４!$C$6:$C$15292,HK$6)</f>
        <v>0</v>
      </c>
      <c r="HL27" s="206">
        <f>SUMIFS(点検表４!$AH$6:$AH$15292,点検表４!$AF$6:$AF$15292,TRUE,点検表４!$AR$6:$AR$15292,$E27,点検表４!$C$6:$C$15292,HL$6)</f>
        <v>0</v>
      </c>
      <c r="HM27" s="206">
        <f>SUMIFS(点検表４!$AH$6:$AH$15292,点検表４!$AF$6:$AF$15292,TRUE,点検表４!$AR$6:$AR$15292,$E27,点検表４!$C$6:$C$15292,HM$6)</f>
        <v>0</v>
      </c>
      <c r="HN27" s="206">
        <f>SUMIFS(点検表４!$AH$6:$AH$15292,点検表４!$AF$6:$AF$15292,TRUE,点検表４!$AR$6:$AR$15292,$E27,点検表４!$C$6:$C$15292,HN$6)</f>
        <v>0</v>
      </c>
      <c r="HO27" s="206">
        <f>SUMIFS(点検表４!$AH$6:$AH$15292,点検表４!$AF$6:$AF$15292,TRUE,点検表４!$AR$6:$AR$15292,$E27,点検表４!$C$6:$C$15292,HO$6)</f>
        <v>0</v>
      </c>
      <c r="HP27" s="206">
        <f>SUMIFS(点検表４!$AH$6:$AH$15292,点検表４!$AF$6:$AF$15292,TRUE,点検表４!$AR$6:$AR$15292,$E27,点検表４!$C$6:$C$15292,HP$6)</f>
        <v>0</v>
      </c>
      <c r="HQ27" s="206">
        <f>SUMIFS(点検表４!$AH$6:$AH$15292,点検表４!$AF$6:$AF$15292,TRUE,点検表４!$AR$6:$AR$15292,$E27,点検表４!$C$6:$C$15292,HQ$6)</f>
        <v>0</v>
      </c>
      <c r="HR27" s="206">
        <f>SUMIFS(点検表４!$AH$6:$AH$15292,点検表４!$AF$6:$AF$15292,TRUE,点検表４!$AR$6:$AR$15292,$E27,点検表４!$C$6:$C$15292,HR$6)</f>
        <v>0</v>
      </c>
      <c r="HS27" s="206">
        <f>SUMIFS(点検表４!$AH$6:$AH$15292,点検表４!$AF$6:$AF$15292,TRUE,点検表４!$AR$6:$AR$15292,$E27,点検表４!$C$6:$C$15292,HS$6)</f>
        <v>0</v>
      </c>
      <c r="HT27" s="206">
        <f>SUMIFS(点検表４!$AH$6:$AH$15292,点検表４!$AF$6:$AF$15292,TRUE,点検表４!$AR$6:$AR$15292,$E27,点検表４!$C$6:$C$15292,HT$6)</f>
        <v>0</v>
      </c>
      <c r="HU27" s="206">
        <f>SUMIFS(点検表４!$AH$6:$AH$15292,点検表４!$AF$6:$AF$15292,TRUE,点検表４!$AR$6:$AR$15292,$E27,点検表４!$C$6:$C$15292,HU$6)</f>
        <v>0</v>
      </c>
      <c r="HV27" s="206">
        <f>SUMIFS(点検表４!$AH$6:$AH$15292,点検表４!$AF$6:$AF$15292,TRUE,点検表４!$AR$6:$AR$15292,$E27,点検表４!$C$6:$C$15292,HV$6)</f>
        <v>0</v>
      </c>
      <c r="HW27" s="206">
        <f>SUMIFS(点検表４!$AH$6:$AH$15292,点検表４!$AF$6:$AF$15292,TRUE,点検表４!$AR$6:$AR$15292,$E27,点検表４!$C$6:$C$15292,HW$6)</f>
        <v>0</v>
      </c>
      <c r="HX27" s="206">
        <f>SUMIFS(点検表４!$AH$6:$AH$15292,点検表４!$AF$6:$AF$15292,TRUE,点検表４!$AR$6:$AR$15292,$E27,点検表４!$C$6:$C$15292,HX$6)</f>
        <v>0</v>
      </c>
      <c r="HY27" s="206">
        <f>SUMIFS(点検表４!$AH$6:$AH$15292,点検表４!$AF$6:$AF$15292,TRUE,点検表４!$AR$6:$AR$15292,$E27,点検表４!$C$6:$C$15292,HY$6)</f>
        <v>0</v>
      </c>
      <c r="HZ27" s="206">
        <f>SUMIFS(点検表４!$AH$6:$AH$15292,点検表４!$AF$6:$AF$15292,TRUE,点検表４!$AR$6:$AR$15292,$E27,点検表４!$C$6:$C$15292,HZ$6)</f>
        <v>0</v>
      </c>
      <c r="IA27" s="206">
        <f>SUMIFS(点検表４!$AH$6:$AH$15292,点検表４!$AF$6:$AF$15292,TRUE,点検表４!$AR$6:$AR$15292,$E27,点検表４!$C$6:$C$15292,IA$6)</f>
        <v>0</v>
      </c>
      <c r="IB27" s="206">
        <f>SUMIFS(点検表４!$AH$6:$AH$15292,点検表４!$AF$6:$AF$15292,TRUE,点検表４!$AR$6:$AR$15292,$E27,点検表４!$C$6:$C$15292,IB$6)</f>
        <v>0</v>
      </c>
      <c r="IC27" s="206">
        <f>SUMIFS(点検表４!$AH$6:$AH$15292,点検表４!$AF$6:$AF$15292,TRUE,点検表４!$AR$6:$AR$15292,$E27,点検表４!$C$6:$C$15292,IC$6)</f>
        <v>0</v>
      </c>
      <c r="ID27" s="206">
        <f>SUMIFS(点検表４!$AH$6:$AH$15292,点検表４!$AF$6:$AF$15292,TRUE,点検表４!$AR$6:$AR$15292,$E27,点検表４!$C$6:$C$15292,ID$6)</f>
        <v>0</v>
      </c>
      <c r="IE27" s="206">
        <f>SUMIFS(点検表４!$AH$6:$AH$15292,点検表４!$AF$6:$AF$15292,TRUE,点検表４!$AR$6:$AR$15292,$E27,点検表４!$C$6:$C$15292,IE$6)</f>
        <v>0</v>
      </c>
      <c r="IF27" s="206">
        <f>SUMIFS(点検表４!$AH$6:$AH$15292,点検表４!$AF$6:$AF$15292,TRUE,点検表４!$AR$6:$AR$15292,$E27,点検表４!$C$6:$C$15292,IF$6)</f>
        <v>0</v>
      </c>
      <c r="IG27" s="206">
        <f>SUMIFS(点検表４!$AH$6:$AH$15292,点検表４!$AF$6:$AF$15292,TRUE,点検表４!$AR$6:$AR$15292,$E27,点検表４!$C$6:$C$15292,IG$6)</f>
        <v>0</v>
      </c>
      <c r="IH27" s="206">
        <f>SUMIFS(点検表４!$AH$6:$AH$15292,点検表４!$AF$6:$AF$15292,TRUE,点検表４!$AR$6:$AR$15292,$E27,点検表４!$C$6:$C$15292,IH$6)</f>
        <v>0</v>
      </c>
      <c r="II27" s="206">
        <f>SUMIFS(点検表４!$AH$6:$AH$15292,点検表４!$AF$6:$AF$15292,TRUE,点検表４!$AR$6:$AR$15292,$E27,点検表４!$C$6:$C$15292,II$6)</f>
        <v>0</v>
      </c>
      <c r="IJ27" s="206">
        <f>SUMIFS(点検表４!$AH$6:$AH$15292,点検表４!$AF$6:$AF$15292,TRUE,点検表４!$AR$6:$AR$15292,$E27,点検表４!$C$6:$C$15292,IJ$6)</f>
        <v>0</v>
      </c>
      <c r="IK27" s="206">
        <f>SUMIFS(点検表４!$AH$6:$AH$15292,点検表４!$AF$6:$AF$15292,TRUE,点検表４!$AR$6:$AR$15292,$E27,点検表４!$C$6:$C$15292,IK$6)</f>
        <v>0</v>
      </c>
      <c r="IL27" s="206">
        <f>SUMIFS(点検表４!$AH$6:$AH$15292,点検表４!$AF$6:$AF$15292,TRUE,点検表４!$AR$6:$AR$15292,$E27,点検表４!$C$6:$C$15292,IL$6)</f>
        <v>0</v>
      </c>
      <c r="IM27" s="207">
        <f>SUMIFS(点検表４!$AH$6:$AH$15292,点検表４!$AF$6:$AF$15292,TRUE,点検表４!$AR$6:$AR$15292,$E27,点検表４!$C$6:$C$15292,IM$6)</f>
        <v>0</v>
      </c>
      <c r="IN27" s="177"/>
      <c r="IO27" s="177"/>
    </row>
    <row r="28" spans="1:249" ht="18.75" customHeight="1">
      <c r="A28" s="749"/>
      <c r="B28" s="757"/>
      <c r="C28" s="760" t="s">
        <v>2785</v>
      </c>
      <c r="D28" s="153" t="s">
        <v>1292</v>
      </c>
      <c r="E28" s="154">
        <v>31</v>
      </c>
      <c r="F28" s="192">
        <f>SUMIFS(点検表４!$AH$6:$AH$15292,点検表４!$AF$6:$AF$15292,TRUE,点検表４!$AR$6:$AR$15292,$E28)</f>
        <v>0</v>
      </c>
      <c r="G28" s="193">
        <f t="shared" si="0"/>
        <v>0</v>
      </c>
      <c r="H28" s="206">
        <f>SUMIFS(点検表４!$AH$6:$AH$15292,点検表４!$AF$6:$AF$15292,TRUE,点検表４!$AR$6:$AR$15292,$E28,点検表４!$C$6:$C$15292,H$6)</f>
        <v>0</v>
      </c>
      <c r="I28" s="206">
        <f>SUMIFS(点検表４!$AH$6:$AH$15292,点検表４!$AF$6:$AF$15292,TRUE,点検表４!$AR$6:$AR$15292,$E28,点検表４!$C$6:$C$15292,I$6)</f>
        <v>0</v>
      </c>
      <c r="J28" s="206">
        <f>SUMIFS(点検表４!$AH$6:$AH$15292,点検表４!$AF$6:$AF$15292,TRUE,点検表４!$AR$6:$AR$15292,$E28,点検表４!$C$6:$C$15292,J$6)</f>
        <v>0</v>
      </c>
      <c r="K28" s="206">
        <f>SUMIFS(点検表４!$AH$6:$AH$15292,点検表４!$AF$6:$AF$15292,TRUE,点検表４!$AR$6:$AR$15292,$E28,点検表４!$C$6:$C$15292,K$6)</f>
        <v>0</v>
      </c>
      <c r="L28" s="206">
        <f>SUMIFS(点検表４!$AH$6:$AH$15292,点検表４!$AF$6:$AF$15292,TRUE,点検表４!$AR$6:$AR$15292,$E28,点検表４!$C$6:$C$15292,L$6)</f>
        <v>0</v>
      </c>
      <c r="M28" s="206">
        <f>SUMIFS(点検表４!$AH$6:$AH$15292,点検表４!$AF$6:$AF$15292,TRUE,点検表４!$AR$6:$AR$15292,$E28,点検表４!$C$6:$C$15292,M$6)</f>
        <v>0</v>
      </c>
      <c r="N28" s="206">
        <f>SUMIFS(点検表４!$AH$6:$AH$15292,点検表４!$AF$6:$AF$15292,TRUE,点検表４!$AR$6:$AR$15292,$E28,点検表４!$C$6:$C$15292,N$6)</f>
        <v>0</v>
      </c>
      <c r="O28" s="206">
        <f>SUMIFS(点検表４!$AH$6:$AH$15292,点検表４!$AF$6:$AF$15292,TRUE,点検表４!$AR$6:$AR$15292,$E28,点検表４!$C$6:$C$15292,O$6)</f>
        <v>0</v>
      </c>
      <c r="P28" s="206">
        <f>SUMIFS(点検表４!$AH$6:$AH$15292,点検表４!$AF$6:$AF$15292,TRUE,点検表４!$AR$6:$AR$15292,$E28,点検表４!$C$6:$C$15292,P$6)</f>
        <v>0</v>
      </c>
      <c r="Q28" s="206">
        <f>SUMIFS(点検表４!$AH$6:$AH$15292,点検表４!$AF$6:$AF$15292,TRUE,点検表４!$AR$6:$AR$15292,$E28,点検表４!$C$6:$C$15292,Q$6)</f>
        <v>0</v>
      </c>
      <c r="R28" s="206">
        <f>SUMIFS(点検表４!$AH$6:$AH$15292,点検表４!$AF$6:$AF$15292,TRUE,点検表４!$AR$6:$AR$15292,$E28,点検表４!$C$6:$C$15292,R$6)</f>
        <v>0</v>
      </c>
      <c r="S28" s="206">
        <f>SUMIFS(点検表４!$AH$6:$AH$15292,点検表４!$AF$6:$AF$15292,TRUE,点検表４!$AR$6:$AR$15292,$E28,点検表４!$C$6:$C$15292,S$6)</f>
        <v>0</v>
      </c>
      <c r="T28" s="206">
        <f>SUMIFS(点検表４!$AH$6:$AH$15292,点検表４!$AF$6:$AF$15292,TRUE,点検表４!$AR$6:$AR$15292,$E28,点検表４!$C$6:$C$15292,T$6)</f>
        <v>0</v>
      </c>
      <c r="U28" s="206">
        <f>SUMIFS(点検表４!$AH$6:$AH$15292,点検表４!$AF$6:$AF$15292,TRUE,点検表４!$AR$6:$AR$15292,$E28,点検表４!$C$6:$C$15292,U$6)</f>
        <v>0</v>
      </c>
      <c r="V28" s="206">
        <f>SUMIFS(点検表４!$AH$6:$AH$15292,点検表４!$AF$6:$AF$15292,TRUE,点検表４!$AR$6:$AR$15292,$E28,点検表４!$C$6:$C$15292,V$6)</f>
        <v>0</v>
      </c>
      <c r="W28" s="206">
        <f>SUMIFS(点検表４!$AH$6:$AH$15292,点検表４!$AF$6:$AF$15292,TRUE,点検表４!$AR$6:$AR$15292,$E28,点検表４!$C$6:$C$15292,W$6)</f>
        <v>0</v>
      </c>
      <c r="X28" s="206">
        <f>SUMIFS(点検表４!$AH$6:$AH$15292,点検表４!$AF$6:$AF$15292,TRUE,点検表４!$AR$6:$AR$15292,$E28,点検表４!$C$6:$C$15292,X$6)</f>
        <v>0</v>
      </c>
      <c r="Y28" s="206">
        <f>SUMIFS(点検表４!$AH$6:$AH$15292,点検表４!$AF$6:$AF$15292,TRUE,点検表４!$AR$6:$AR$15292,$E28,点検表４!$C$6:$C$15292,Y$6)</f>
        <v>0</v>
      </c>
      <c r="Z28" s="206">
        <f>SUMIFS(点検表４!$AH$6:$AH$15292,点検表４!$AF$6:$AF$15292,TRUE,点検表４!$AR$6:$AR$15292,$E28,点検表４!$C$6:$C$15292,Z$6)</f>
        <v>0</v>
      </c>
      <c r="AA28" s="206">
        <f>SUMIFS(点検表４!$AH$6:$AH$15292,点検表４!$AF$6:$AF$15292,TRUE,点検表４!$AR$6:$AR$15292,$E28,点検表４!$C$6:$C$15292,AA$6)</f>
        <v>0</v>
      </c>
      <c r="AB28" s="206">
        <f>SUMIFS(点検表４!$AH$6:$AH$15292,点検表４!$AF$6:$AF$15292,TRUE,点検表４!$AR$6:$AR$15292,$E28,点検表４!$C$6:$C$15292,AB$6)</f>
        <v>0</v>
      </c>
      <c r="AC28" s="206">
        <f>SUMIFS(点検表４!$AH$6:$AH$15292,点検表４!$AF$6:$AF$15292,TRUE,点検表４!$AR$6:$AR$15292,$E28,点検表４!$C$6:$C$15292,AC$6)</f>
        <v>0</v>
      </c>
      <c r="AD28" s="206">
        <f>SUMIFS(点検表４!$AH$6:$AH$15292,点検表４!$AF$6:$AF$15292,TRUE,点検表４!$AR$6:$AR$15292,$E28,点検表４!$C$6:$C$15292,AD$6)</f>
        <v>0</v>
      </c>
      <c r="AE28" s="206">
        <f>SUMIFS(点検表４!$AH$6:$AH$15292,点検表４!$AF$6:$AF$15292,TRUE,点検表４!$AR$6:$AR$15292,$E28,点検表４!$C$6:$C$15292,AE$6)</f>
        <v>0</v>
      </c>
      <c r="AF28" s="206">
        <f>SUMIFS(点検表４!$AH$6:$AH$15292,点検表４!$AF$6:$AF$15292,TRUE,点検表４!$AR$6:$AR$15292,$E28,点検表４!$C$6:$C$15292,AF$6)</f>
        <v>0</v>
      </c>
      <c r="AG28" s="206">
        <f>SUMIFS(点検表４!$AH$6:$AH$15292,点検表４!$AF$6:$AF$15292,TRUE,点検表４!$AR$6:$AR$15292,$E28,点検表４!$C$6:$C$15292,AG$6)</f>
        <v>0</v>
      </c>
      <c r="AH28" s="206">
        <f>SUMIFS(点検表４!$AH$6:$AH$15292,点検表４!$AF$6:$AF$15292,TRUE,点検表４!$AR$6:$AR$15292,$E28,点検表４!$C$6:$C$15292,AH$6)</f>
        <v>0</v>
      </c>
      <c r="AI28" s="206">
        <f>SUMIFS(点検表４!$AH$6:$AH$15292,点検表４!$AF$6:$AF$15292,TRUE,点検表４!$AR$6:$AR$15292,$E28,点検表４!$C$6:$C$15292,AI$6)</f>
        <v>0</v>
      </c>
      <c r="AJ28" s="206">
        <f>SUMIFS(点検表４!$AH$6:$AH$15292,点検表４!$AF$6:$AF$15292,TRUE,点検表４!$AR$6:$AR$15292,$E28,点検表４!$C$6:$C$15292,AJ$6)</f>
        <v>0</v>
      </c>
      <c r="AK28" s="206">
        <f>SUMIFS(点検表４!$AH$6:$AH$15292,点検表４!$AF$6:$AF$15292,TRUE,点検表４!$AR$6:$AR$15292,$E28,点検表４!$C$6:$C$15292,AK$6)</f>
        <v>0</v>
      </c>
      <c r="AL28" s="206">
        <f>SUMIFS(点検表４!$AH$6:$AH$15292,点検表４!$AF$6:$AF$15292,TRUE,点検表４!$AR$6:$AR$15292,$E28,点検表４!$C$6:$C$15292,AL$6)</f>
        <v>0</v>
      </c>
      <c r="AM28" s="206">
        <f>SUMIFS(点検表４!$AH$6:$AH$15292,点検表４!$AF$6:$AF$15292,TRUE,点検表４!$AR$6:$AR$15292,$E28,点検表４!$C$6:$C$15292,AM$6)</f>
        <v>0</v>
      </c>
      <c r="AN28" s="206">
        <f>SUMIFS(点検表４!$AH$6:$AH$15292,点検表４!$AF$6:$AF$15292,TRUE,点検表４!$AR$6:$AR$15292,$E28,点検表４!$C$6:$C$15292,AN$6)</f>
        <v>0</v>
      </c>
      <c r="AO28" s="206">
        <f>SUMIFS(点検表４!$AH$6:$AH$15292,点検表４!$AF$6:$AF$15292,TRUE,点検表４!$AR$6:$AR$15292,$E28,点検表４!$C$6:$C$15292,AO$6)</f>
        <v>0</v>
      </c>
      <c r="AP28" s="206">
        <f>SUMIFS(点検表４!$AH$6:$AH$15292,点検表４!$AF$6:$AF$15292,TRUE,点検表４!$AR$6:$AR$15292,$E28,点検表４!$C$6:$C$15292,AP$6)</f>
        <v>0</v>
      </c>
      <c r="AQ28" s="206">
        <f>SUMIFS(点検表４!$AH$6:$AH$15292,点検表４!$AF$6:$AF$15292,TRUE,点検表４!$AR$6:$AR$15292,$E28,点検表４!$C$6:$C$15292,AQ$6)</f>
        <v>0</v>
      </c>
      <c r="AR28" s="206">
        <f>SUMIFS(点検表４!$AH$6:$AH$15292,点検表４!$AF$6:$AF$15292,TRUE,点検表４!$AR$6:$AR$15292,$E28,点検表４!$C$6:$C$15292,AR$6)</f>
        <v>0</v>
      </c>
      <c r="AS28" s="206">
        <f>SUMIFS(点検表４!$AH$6:$AH$15292,点検表４!$AF$6:$AF$15292,TRUE,点検表４!$AR$6:$AR$15292,$E28,点検表４!$C$6:$C$15292,AS$6)</f>
        <v>0</v>
      </c>
      <c r="AT28" s="206">
        <f>SUMIFS(点検表４!$AH$6:$AH$15292,点検表４!$AF$6:$AF$15292,TRUE,点検表４!$AR$6:$AR$15292,$E28,点検表４!$C$6:$C$15292,AT$6)</f>
        <v>0</v>
      </c>
      <c r="AU28" s="206">
        <f>SUMIFS(点検表４!$AH$6:$AH$15292,点検表４!$AF$6:$AF$15292,TRUE,点検表４!$AR$6:$AR$15292,$E28,点検表４!$C$6:$C$15292,AU$6)</f>
        <v>0</v>
      </c>
      <c r="AV28" s="206">
        <f>SUMIFS(点検表４!$AH$6:$AH$15292,点検表４!$AF$6:$AF$15292,TRUE,点検表４!$AR$6:$AR$15292,$E28,点検表４!$C$6:$C$15292,AV$6)</f>
        <v>0</v>
      </c>
      <c r="AW28" s="206">
        <f>SUMIFS(点検表４!$AH$6:$AH$15292,点検表４!$AF$6:$AF$15292,TRUE,点検表４!$AR$6:$AR$15292,$E28,点検表４!$C$6:$C$15292,AW$6)</f>
        <v>0</v>
      </c>
      <c r="AX28" s="206">
        <f>SUMIFS(点検表４!$AH$6:$AH$15292,点検表４!$AF$6:$AF$15292,TRUE,点検表４!$AR$6:$AR$15292,$E28,点検表４!$C$6:$C$15292,AX$6)</f>
        <v>0</v>
      </c>
      <c r="AY28" s="206">
        <f>SUMIFS(点検表４!$AH$6:$AH$15292,点検表４!$AF$6:$AF$15292,TRUE,点検表４!$AR$6:$AR$15292,$E28,点検表４!$C$6:$C$15292,AY$6)</f>
        <v>0</v>
      </c>
      <c r="AZ28" s="206">
        <f>SUMIFS(点検表４!$AH$6:$AH$15292,点検表４!$AF$6:$AF$15292,TRUE,点検表４!$AR$6:$AR$15292,$E28,点検表４!$C$6:$C$15292,AZ$6)</f>
        <v>0</v>
      </c>
      <c r="BA28" s="206">
        <f>SUMIFS(点検表４!$AH$6:$AH$15292,点検表４!$AF$6:$AF$15292,TRUE,点検表４!$AR$6:$AR$15292,$E28,点検表４!$C$6:$C$15292,BA$6)</f>
        <v>0</v>
      </c>
      <c r="BB28" s="206">
        <f>SUMIFS(点検表４!$AH$6:$AH$15292,点検表４!$AF$6:$AF$15292,TRUE,点検表４!$AR$6:$AR$15292,$E28,点検表４!$C$6:$C$15292,BB$6)</f>
        <v>0</v>
      </c>
      <c r="BC28" s="206">
        <f>SUMIFS(点検表４!$AH$6:$AH$15292,点検表４!$AF$6:$AF$15292,TRUE,点検表４!$AR$6:$AR$15292,$E28,点検表４!$C$6:$C$15292,BC$6)</f>
        <v>0</v>
      </c>
      <c r="BD28" s="206">
        <f>SUMIFS(点検表４!$AH$6:$AH$15292,点検表４!$AF$6:$AF$15292,TRUE,点検表４!$AR$6:$AR$15292,$E28,点検表４!$C$6:$C$15292,BD$6)</f>
        <v>0</v>
      </c>
      <c r="BE28" s="206">
        <f>SUMIFS(点検表４!$AH$6:$AH$15292,点検表４!$AF$6:$AF$15292,TRUE,点検表４!$AR$6:$AR$15292,$E28,点検表４!$C$6:$C$15292,BE$6)</f>
        <v>0</v>
      </c>
      <c r="BF28" s="206">
        <f>SUMIFS(点検表４!$AH$6:$AH$15292,点検表４!$AF$6:$AF$15292,TRUE,点検表４!$AR$6:$AR$15292,$E28,点検表４!$C$6:$C$15292,BF$6)</f>
        <v>0</v>
      </c>
      <c r="BG28" s="206">
        <f>SUMIFS(点検表４!$AH$6:$AH$15292,点検表４!$AF$6:$AF$15292,TRUE,点検表４!$AR$6:$AR$15292,$E28,点検表４!$C$6:$C$15292,BG$6)</f>
        <v>0</v>
      </c>
      <c r="BH28" s="206">
        <f>SUMIFS(点検表４!$AH$6:$AH$15292,点検表４!$AF$6:$AF$15292,TRUE,点検表４!$AR$6:$AR$15292,$E28,点検表４!$C$6:$C$15292,BH$6)</f>
        <v>0</v>
      </c>
      <c r="BI28" s="206">
        <f>SUMIFS(点検表４!$AH$6:$AH$15292,点検表４!$AF$6:$AF$15292,TRUE,点検表４!$AR$6:$AR$15292,$E28,点検表４!$C$6:$C$15292,BI$6)</f>
        <v>0</v>
      </c>
      <c r="BJ28" s="206">
        <f>SUMIFS(点検表４!$AH$6:$AH$15292,点検表４!$AF$6:$AF$15292,TRUE,点検表４!$AR$6:$AR$15292,$E28,点検表４!$C$6:$C$15292,BJ$6)</f>
        <v>0</v>
      </c>
      <c r="BK28" s="206">
        <f>SUMIFS(点検表４!$AH$6:$AH$15292,点検表４!$AF$6:$AF$15292,TRUE,点検表４!$AR$6:$AR$15292,$E28,点検表４!$C$6:$C$15292,BK$6)</f>
        <v>0</v>
      </c>
      <c r="BL28" s="206">
        <f>SUMIFS(点検表４!$AH$6:$AH$15292,点検表４!$AF$6:$AF$15292,TRUE,点検表４!$AR$6:$AR$15292,$E28,点検表４!$C$6:$C$15292,BL$6)</f>
        <v>0</v>
      </c>
      <c r="BM28" s="206">
        <f>SUMIFS(点検表４!$AH$6:$AH$15292,点検表４!$AF$6:$AF$15292,TRUE,点検表４!$AR$6:$AR$15292,$E28,点検表４!$C$6:$C$15292,BM$6)</f>
        <v>0</v>
      </c>
      <c r="BN28" s="206">
        <f>SUMIFS(点検表４!$AH$6:$AH$15292,点検表４!$AF$6:$AF$15292,TRUE,点検表４!$AR$6:$AR$15292,$E28,点検表４!$C$6:$C$15292,BN$6)</f>
        <v>0</v>
      </c>
      <c r="BO28" s="206">
        <f>SUMIFS(点検表４!$AH$6:$AH$15292,点検表４!$AF$6:$AF$15292,TRUE,点検表４!$AR$6:$AR$15292,$E28,点検表４!$C$6:$C$15292,BO$6)</f>
        <v>0</v>
      </c>
      <c r="BP28" s="206">
        <f>SUMIFS(点検表４!$AH$6:$AH$15292,点検表４!$AF$6:$AF$15292,TRUE,点検表４!$AR$6:$AR$15292,$E28,点検表４!$C$6:$C$15292,BP$6)</f>
        <v>0</v>
      </c>
      <c r="BQ28" s="206">
        <f>SUMIFS(点検表４!$AH$6:$AH$15292,点検表４!$AF$6:$AF$15292,TRUE,点検表４!$AR$6:$AR$15292,$E28,点検表４!$C$6:$C$15292,BQ$6)</f>
        <v>0</v>
      </c>
      <c r="BR28" s="206">
        <f>SUMIFS(点検表４!$AH$6:$AH$15292,点検表４!$AF$6:$AF$15292,TRUE,点検表４!$AR$6:$AR$15292,$E28,点検表４!$C$6:$C$15292,BR$6)</f>
        <v>0</v>
      </c>
      <c r="BS28" s="206">
        <f>SUMIFS(点検表４!$AH$6:$AH$15292,点検表４!$AF$6:$AF$15292,TRUE,点検表４!$AR$6:$AR$15292,$E28,点検表４!$C$6:$C$15292,BS$6)</f>
        <v>0</v>
      </c>
      <c r="BT28" s="206">
        <f>SUMIFS(点検表４!$AH$6:$AH$15292,点検表４!$AF$6:$AF$15292,TRUE,点検表４!$AR$6:$AR$15292,$E28,点検表４!$C$6:$C$15292,BT$6)</f>
        <v>0</v>
      </c>
      <c r="BU28" s="206">
        <f>SUMIFS(点検表４!$AH$6:$AH$15292,点検表４!$AF$6:$AF$15292,TRUE,点検表４!$AR$6:$AR$15292,$E28,点検表４!$C$6:$C$15292,BU$6)</f>
        <v>0</v>
      </c>
      <c r="BV28" s="206">
        <f>SUMIFS(点検表４!$AH$6:$AH$15292,点検表４!$AF$6:$AF$15292,TRUE,点検表４!$AR$6:$AR$15292,$E28,点検表４!$C$6:$C$15292,BV$6)</f>
        <v>0</v>
      </c>
      <c r="BW28" s="206">
        <f>SUMIFS(点検表４!$AH$6:$AH$15292,点検表４!$AF$6:$AF$15292,TRUE,点検表４!$AR$6:$AR$15292,$E28,点検表４!$C$6:$C$15292,BW$6)</f>
        <v>0</v>
      </c>
      <c r="BX28" s="206">
        <f>SUMIFS(点検表４!$AH$6:$AH$15292,点検表４!$AF$6:$AF$15292,TRUE,点検表４!$AR$6:$AR$15292,$E28,点検表４!$C$6:$C$15292,BX$6)</f>
        <v>0</v>
      </c>
      <c r="BY28" s="206">
        <f>SUMIFS(点検表４!$AH$6:$AH$15292,点検表４!$AF$6:$AF$15292,TRUE,点検表４!$AR$6:$AR$15292,$E28,点検表４!$C$6:$C$15292,BY$6)</f>
        <v>0</v>
      </c>
      <c r="BZ28" s="206">
        <f>SUMIFS(点検表４!$AH$6:$AH$15292,点検表４!$AF$6:$AF$15292,TRUE,点検表４!$AR$6:$AR$15292,$E28,点検表４!$C$6:$C$15292,BZ$6)</f>
        <v>0</v>
      </c>
      <c r="CA28" s="206">
        <f>SUMIFS(点検表４!$AH$6:$AH$15292,点検表４!$AF$6:$AF$15292,TRUE,点検表４!$AR$6:$AR$15292,$E28,点検表４!$C$6:$C$15292,CA$6)</f>
        <v>0</v>
      </c>
      <c r="CB28" s="206">
        <f>SUMIFS(点検表４!$AH$6:$AH$15292,点検表４!$AF$6:$AF$15292,TRUE,点検表４!$AR$6:$AR$15292,$E28,点検表４!$C$6:$C$15292,CB$6)</f>
        <v>0</v>
      </c>
      <c r="CC28" s="206">
        <f>SUMIFS(点検表４!$AH$6:$AH$15292,点検表４!$AF$6:$AF$15292,TRUE,点検表４!$AR$6:$AR$15292,$E28,点検表４!$C$6:$C$15292,CC$6)</f>
        <v>0</v>
      </c>
      <c r="CD28" s="206">
        <f>SUMIFS(点検表４!$AH$6:$AH$15292,点検表４!$AF$6:$AF$15292,TRUE,点検表４!$AR$6:$AR$15292,$E28,点検表４!$C$6:$C$15292,CD$6)</f>
        <v>0</v>
      </c>
      <c r="CE28" s="206">
        <f>SUMIFS(点検表４!$AH$6:$AH$15292,点検表４!$AF$6:$AF$15292,TRUE,点検表４!$AR$6:$AR$15292,$E28,点検表４!$C$6:$C$15292,CE$6)</f>
        <v>0</v>
      </c>
      <c r="CF28" s="206">
        <f>SUMIFS(点検表４!$AH$6:$AH$15292,点検表４!$AF$6:$AF$15292,TRUE,点検表４!$AR$6:$AR$15292,$E28,点検表４!$C$6:$C$15292,CF$6)</f>
        <v>0</v>
      </c>
      <c r="CG28" s="206">
        <f>SUMIFS(点検表４!$AH$6:$AH$15292,点検表４!$AF$6:$AF$15292,TRUE,点検表４!$AR$6:$AR$15292,$E28,点検表４!$C$6:$C$15292,CG$6)</f>
        <v>0</v>
      </c>
      <c r="CH28" s="206">
        <f>SUMIFS(点検表４!$AH$6:$AH$15292,点検表４!$AF$6:$AF$15292,TRUE,点検表４!$AR$6:$AR$15292,$E28,点検表４!$C$6:$C$15292,CH$6)</f>
        <v>0</v>
      </c>
      <c r="CI28" s="206">
        <f>SUMIFS(点検表４!$AH$6:$AH$15292,点検表４!$AF$6:$AF$15292,TRUE,点検表４!$AR$6:$AR$15292,$E28,点検表４!$C$6:$C$15292,CI$6)</f>
        <v>0</v>
      </c>
      <c r="CJ28" s="206">
        <f>SUMIFS(点検表４!$AH$6:$AH$15292,点検表４!$AF$6:$AF$15292,TRUE,点検表４!$AR$6:$AR$15292,$E28,点検表４!$C$6:$C$15292,CJ$6)</f>
        <v>0</v>
      </c>
      <c r="CK28" s="206">
        <f>SUMIFS(点検表４!$AH$6:$AH$15292,点検表４!$AF$6:$AF$15292,TRUE,点検表４!$AR$6:$AR$15292,$E28,点検表４!$C$6:$C$15292,CK$6)</f>
        <v>0</v>
      </c>
      <c r="CL28" s="206">
        <f>SUMIFS(点検表４!$AH$6:$AH$15292,点検表４!$AF$6:$AF$15292,TRUE,点検表４!$AR$6:$AR$15292,$E28,点検表４!$C$6:$C$15292,CL$6)</f>
        <v>0</v>
      </c>
      <c r="CM28" s="206">
        <f>SUMIFS(点検表４!$AH$6:$AH$15292,点検表４!$AF$6:$AF$15292,TRUE,点検表４!$AR$6:$AR$15292,$E28,点検表４!$C$6:$C$15292,CM$6)</f>
        <v>0</v>
      </c>
      <c r="CN28" s="206">
        <f>SUMIFS(点検表４!$AH$6:$AH$15292,点検表４!$AF$6:$AF$15292,TRUE,点検表４!$AR$6:$AR$15292,$E28,点検表４!$C$6:$C$15292,CN$6)</f>
        <v>0</v>
      </c>
      <c r="CO28" s="206">
        <f>SUMIFS(点検表４!$AH$6:$AH$15292,点検表４!$AF$6:$AF$15292,TRUE,点検表４!$AR$6:$AR$15292,$E28,点検表４!$C$6:$C$15292,CO$6)</f>
        <v>0</v>
      </c>
      <c r="CP28" s="206">
        <f>SUMIFS(点検表４!$AH$6:$AH$15292,点検表４!$AF$6:$AF$15292,TRUE,点検表４!$AR$6:$AR$15292,$E28,点検表４!$C$6:$C$15292,CP$6)</f>
        <v>0</v>
      </c>
      <c r="CQ28" s="206">
        <f>SUMIFS(点検表４!$AH$6:$AH$15292,点検表４!$AF$6:$AF$15292,TRUE,点検表４!$AR$6:$AR$15292,$E28,点検表４!$C$6:$C$15292,CQ$6)</f>
        <v>0</v>
      </c>
      <c r="CR28" s="206">
        <f>SUMIFS(点検表４!$AH$6:$AH$15292,点検表４!$AF$6:$AF$15292,TRUE,点検表４!$AR$6:$AR$15292,$E28,点検表４!$C$6:$C$15292,CR$6)</f>
        <v>0</v>
      </c>
      <c r="CS28" s="206">
        <f>SUMIFS(点検表４!$AH$6:$AH$15292,点検表４!$AF$6:$AF$15292,TRUE,点検表４!$AR$6:$AR$15292,$E28,点検表４!$C$6:$C$15292,CS$6)</f>
        <v>0</v>
      </c>
      <c r="CT28" s="206">
        <f>SUMIFS(点検表４!$AH$6:$AH$15292,点検表４!$AF$6:$AF$15292,TRUE,点検表４!$AR$6:$AR$15292,$E28,点検表４!$C$6:$C$15292,CT$6)</f>
        <v>0</v>
      </c>
      <c r="CU28" s="206">
        <f>SUMIFS(点検表４!$AH$6:$AH$15292,点検表４!$AF$6:$AF$15292,TRUE,点検表４!$AR$6:$AR$15292,$E28,点検表４!$C$6:$C$15292,CU$6)</f>
        <v>0</v>
      </c>
      <c r="CV28" s="206">
        <f>SUMIFS(点検表４!$AH$6:$AH$15292,点検表４!$AF$6:$AF$15292,TRUE,点検表４!$AR$6:$AR$15292,$E28,点検表４!$C$6:$C$15292,CV$6)</f>
        <v>0</v>
      </c>
      <c r="CW28" s="206">
        <f>SUMIFS(点検表４!$AH$6:$AH$15292,点検表４!$AF$6:$AF$15292,TRUE,点検表４!$AR$6:$AR$15292,$E28,点検表４!$C$6:$C$15292,CW$6)</f>
        <v>0</v>
      </c>
      <c r="CX28" s="206">
        <f>SUMIFS(点検表４!$AH$6:$AH$15292,点検表４!$AF$6:$AF$15292,TRUE,点検表４!$AR$6:$AR$15292,$E28,点検表４!$C$6:$C$15292,CX$6)</f>
        <v>0</v>
      </c>
      <c r="CY28" s="206">
        <f>SUMIFS(点検表４!$AH$6:$AH$15292,点検表４!$AF$6:$AF$15292,TRUE,点検表４!$AR$6:$AR$15292,$E28,点検表４!$C$6:$C$15292,CY$6)</f>
        <v>0</v>
      </c>
      <c r="CZ28" s="206">
        <f>SUMIFS(点検表４!$AH$6:$AH$15292,点検表４!$AF$6:$AF$15292,TRUE,点検表４!$AR$6:$AR$15292,$E28,点検表４!$C$6:$C$15292,CZ$6)</f>
        <v>0</v>
      </c>
      <c r="DA28" s="206">
        <f>SUMIFS(点検表４!$AH$6:$AH$15292,点検表４!$AF$6:$AF$15292,TRUE,点検表４!$AR$6:$AR$15292,$E28,点検表４!$C$6:$C$15292,DA$6)</f>
        <v>0</v>
      </c>
      <c r="DB28" s="206">
        <f>SUMIFS(点検表４!$AH$6:$AH$15292,点検表４!$AF$6:$AF$15292,TRUE,点検表４!$AR$6:$AR$15292,$E28,点検表４!$C$6:$C$15292,DB$6)</f>
        <v>0</v>
      </c>
      <c r="DC28" s="206">
        <f>SUMIFS(点検表４!$AH$6:$AH$15292,点検表４!$AF$6:$AF$15292,TRUE,点検表４!$AR$6:$AR$15292,$E28,点検表４!$C$6:$C$15292,DC$6)</f>
        <v>0</v>
      </c>
      <c r="DD28" s="206">
        <f>SUMIFS(点検表４!$AH$6:$AH$15292,点検表４!$AF$6:$AF$15292,TRUE,点検表４!$AR$6:$AR$15292,$E28,点検表４!$C$6:$C$15292,DD$6)</f>
        <v>0</v>
      </c>
      <c r="DE28" s="206">
        <f>SUMIFS(点検表４!$AH$6:$AH$15292,点検表４!$AF$6:$AF$15292,TRUE,点検表４!$AR$6:$AR$15292,$E28,点検表４!$C$6:$C$15292,DE$6)</f>
        <v>0</v>
      </c>
      <c r="DF28" s="206">
        <f>SUMIFS(点検表４!$AH$6:$AH$15292,点検表４!$AF$6:$AF$15292,TRUE,点検表４!$AR$6:$AR$15292,$E28,点検表４!$C$6:$C$15292,DF$6)</f>
        <v>0</v>
      </c>
      <c r="DG28" s="206">
        <f>SUMIFS(点検表４!$AH$6:$AH$15292,点検表４!$AF$6:$AF$15292,TRUE,点検表４!$AR$6:$AR$15292,$E28,点検表４!$C$6:$C$15292,DG$6)</f>
        <v>0</v>
      </c>
      <c r="DH28" s="206">
        <f>SUMIFS(点検表４!$AH$6:$AH$15292,点検表４!$AF$6:$AF$15292,TRUE,点検表４!$AR$6:$AR$15292,$E28,点検表４!$C$6:$C$15292,DH$6)</f>
        <v>0</v>
      </c>
      <c r="DI28" s="206">
        <f>SUMIFS(点検表４!$AH$6:$AH$15292,点検表４!$AF$6:$AF$15292,TRUE,点検表４!$AR$6:$AR$15292,$E28,点検表４!$C$6:$C$15292,DI$6)</f>
        <v>0</v>
      </c>
      <c r="DJ28" s="206">
        <f>SUMIFS(点検表４!$AH$6:$AH$15292,点検表４!$AF$6:$AF$15292,TRUE,点検表４!$AR$6:$AR$15292,$E28,点検表４!$C$6:$C$15292,DJ$6)</f>
        <v>0</v>
      </c>
      <c r="DK28" s="206">
        <f>SUMIFS(点検表４!$AH$6:$AH$15292,点検表４!$AF$6:$AF$15292,TRUE,点検表４!$AR$6:$AR$15292,$E28,点検表４!$C$6:$C$15292,DK$6)</f>
        <v>0</v>
      </c>
      <c r="DL28" s="206">
        <f>SUMIFS(点検表４!$AH$6:$AH$15292,点検表４!$AF$6:$AF$15292,TRUE,点検表４!$AR$6:$AR$15292,$E28,点検表４!$C$6:$C$15292,DL$6)</f>
        <v>0</v>
      </c>
      <c r="DM28" s="206">
        <f>SUMIFS(点検表４!$AH$6:$AH$15292,点検表４!$AF$6:$AF$15292,TRUE,点検表４!$AR$6:$AR$15292,$E28,点検表４!$C$6:$C$15292,DM$6)</f>
        <v>0</v>
      </c>
      <c r="DN28" s="206">
        <f>SUMIFS(点検表４!$AH$6:$AH$15292,点検表４!$AF$6:$AF$15292,TRUE,点検表４!$AR$6:$AR$15292,$E28,点検表４!$C$6:$C$15292,DN$6)</f>
        <v>0</v>
      </c>
      <c r="DO28" s="206">
        <f>SUMIFS(点検表４!$AH$6:$AH$15292,点検表４!$AF$6:$AF$15292,TRUE,点検表４!$AR$6:$AR$15292,$E28,点検表４!$C$6:$C$15292,DO$6)</f>
        <v>0</v>
      </c>
      <c r="DP28" s="206">
        <f>SUMIFS(点検表４!$AH$6:$AH$15292,点検表４!$AF$6:$AF$15292,TRUE,点検表４!$AR$6:$AR$15292,$E28,点検表４!$C$6:$C$15292,DP$6)</f>
        <v>0</v>
      </c>
      <c r="DQ28" s="206">
        <f>SUMIFS(点検表４!$AH$6:$AH$15292,点検表４!$AF$6:$AF$15292,TRUE,点検表４!$AR$6:$AR$15292,$E28,点検表４!$C$6:$C$15292,DQ$6)</f>
        <v>0</v>
      </c>
      <c r="DR28" s="206">
        <f>SUMIFS(点検表４!$AH$6:$AH$15292,点検表４!$AF$6:$AF$15292,TRUE,点検表４!$AR$6:$AR$15292,$E28,点検表４!$C$6:$C$15292,DR$6)</f>
        <v>0</v>
      </c>
      <c r="DS28" s="206">
        <f>SUMIFS(点検表４!$AH$6:$AH$15292,点検表４!$AF$6:$AF$15292,TRUE,点検表４!$AR$6:$AR$15292,$E28,点検表４!$C$6:$C$15292,DS$6)</f>
        <v>0</v>
      </c>
      <c r="DT28" s="206">
        <f>SUMIFS(点検表４!$AH$6:$AH$15292,点検表４!$AF$6:$AF$15292,TRUE,点検表４!$AR$6:$AR$15292,$E28,点検表４!$C$6:$C$15292,DT$6)</f>
        <v>0</v>
      </c>
      <c r="DU28" s="206">
        <f>SUMIFS(点検表４!$AH$6:$AH$15292,点検表４!$AF$6:$AF$15292,TRUE,点検表４!$AR$6:$AR$15292,$E28,点検表４!$C$6:$C$15292,DU$6)</f>
        <v>0</v>
      </c>
      <c r="DV28" s="206">
        <f>SUMIFS(点検表４!$AH$6:$AH$15292,点検表４!$AF$6:$AF$15292,TRUE,点検表４!$AR$6:$AR$15292,$E28,点検表４!$C$6:$C$15292,DV$6)</f>
        <v>0</v>
      </c>
      <c r="DW28" s="206">
        <f>SUMIFS(点検表４!$AH$6:$AH$15292,点検表４!$AF$6:$AF$15292,TRUE,点検表４!$AR$6:$AR$15292,$E28,点検表４!$C$6:$C$15292,DW$6)</f>
        <v>0</v>
      </c>
      <c r="DX28" s="206">
        <f>SUMIFS(点検表４!$AH$6:$AH$15292,点検表４!$AF$6:$AF$15292,TRUE,点検表４!$AR$6:$AR$15292,$E28,点検表４!$C$6:$C$15292,DX$6)</f>
        <v>0</v>
      </c>
      <c r="DY28" s="206">
        <f>SUMIFS(点検表４!$AH$6:$AH$15292,点検表４!$AF$6:$AF$15292,TRUE,点検表４!$AR$6:$AR$15292,$E28,点検表４!$C$6:$C$15292,DY$6)</f>
        <v>0</v>
      </c>
      <c r="DZ28" s="206">
        <f>SUMIFS(点検表４!$AH$6:$AH$15292,点検表４!$AF$6:$AF$15292,TRUE,点検表４!$AR$6:$AR$15292,$E28,点検表４!$C$6:$C$15292,DZ$6)</f>
        <v>0</v>
      </c>
      <c r="EA28" s="206">
        <f>SUMIFS(点検表４!$AH$6:$AH$15292,点検表４!$AF$6:$AF$15292,TRUE,点検表４!$AR$6:$AR$15292,$E28,点検表４!$C$6:$C$15292,EA$6)</f>
        <v>0</v>
      </c>
      <c r="EB28" s="206">
        <f>SUMIFS(点検表４!$AH$6:$AH$15292,点検表４!$AF$6:$AF$15292,TRUE,点検表４!$AR$6:$AR$15292,$E28,点検表４!$C$6:$C$15292,EB$6)</f>
        <v>0</v>
      </c>
      <c r="EC28" s="206">
        <f>SUMIFS(点検表４!$AH$6:$AH$15292,点検表４!$AF$6:$AF$15292,TRUE,点検表４!$AR$6:$AR$15292,$E28,点検表４!$C$6:$C$15292,EC$6)</f>
        <v>0</v>
      </c>
      <c r="ED28" s="206">
        <f>SUMIFS(点検表４!$AH$6:$AH$15292,点検表４!$AF$6:$AF$15292,TRUE,点検表４!$AR$6:$AR$15292,$E28,点検表４!$C$6:$C$15292,ED$6)</f>
        <v>0</v>
      </c>
      <c r="EE28" s="206">
        <f>SUMIFS(点検表４!$AH$6:$AH$15292,点検表４!$AF$6:$AF$15292,TRUE,点検表４!$AR$6:$AR$15292,$E28,点検表４!$C$6:$C$15292,EE$6)</f>
        <v>0</v>
      </c>
      <c r="EF28" s="206">
        <f>SUMIFS(点検表４!$AH$6:$AH$15292,点検表４!$AF$6:$AF$15292,TRUE,点検表４!$AR$6:$AR$15292,$E28,点検表４!$C$6:$C$15292,EF$6)</f>
        <v>0</v>
      </c>
      <c r="EG28" s="206">
        <f>SUMIFS(点検表４!$AH$6:$AH$15292,点検表４!$AF$6:$AF$15292,TRUE,点検表４!$AR$6:$AR$15292,$E28,点検表４!$C$6:$C$15292,EG$6)</f>
        <v>0</v>
      </c>
      <c r="EH28" s="206">
        <f>SUMIFS(点検表４!$AH$6:$AH$15292,点検表４!$AF$6:$AF$15292,TRUE,点検表４!$AR$6:$AR$15292,$E28,点検表４!$C$6:$C$15292,EH$6)</f>
        <v>0</v>
      </c>
      <c r="EI28" s="206">
        <f>SUMIFS(点検表４!$AH$6:$AH$15292,点検表４!$AF$6:$AF$15292,TRUE,点検表４!$AR$6:$AR$15292,$E28,点検表４!$C$6:$C$15292,EI$6)</f>
        <v>0</v>
      </c>
      <c r="EJ28" s="206">
        <f>SUMIFS(点検表４!$AH$6:$AH$15292,点検表４!$AF$6:$AF$15292,TRUE,点検表４!$AR$6:$AR$15292,$E28,点検表４!$C$6:$C$15292,EJ$6)</f>
        <v>0</v>
      </c>
      <c r="EK28" s="206">
        <f>SUMIFS(点検表４!$AH$6:$AH$15292,点検表４!$AF$6:$AF$15292,TRUE,点検表４!$AR$6:$AR$15292,$E28,点検表４!$C$6:$C$15292,EK$6)</f>
        <v>0</v>
      </c>
      <c r="EL28" s="206">
        <f>SUMIFS(点検表４!$AH$6:$AH$15292,点検表４!$AF$6:$AF$15292,TRUE,点検表４!$AR$6:$AR$15292,$E28,点検表４!$C$6:$C$15292,EL$6)</f>
        <v>0</v>
      </c>
      <c r="EM28" s="206">
        <f>SUMIFS(点検表４!$AH$6:$AH$15292,点検表４!$AF$6:$AF$15292,TRUE,点検表４!$AR$6:$AR$15292,$E28,点検表４!$C$6:$C$15292,EM$6)</f>
        <v>0</v>
      </c>
      <c r="EN28" s="206">
        <f>SUMIFS(点検表４!$AH$6:$AH$15292,点検表４!$AF$6:$AF$15292,TRUE,点検表４!$AR$6:$AR$15292,$E28,点検表４!$C$6:$C$15292,EN$6)</f>
        <v>0</v>
      </c>
      <c r="EO28" s="206">
        <f>SUMIFS(点検表４!$AH$6:$AH$15292,点検表４!$AF$6:$AF$15292,TRUE,点検表４!$AR$6:$AR$15292,$E28,点検表４!$C$6:$C$15292,EO$6)</f>
        <v>0</v>
      </c>
      <c r="EP28" s="206">
        <f>SUMIFS(点検表４!$AH$6:$AH$15292,点検表４!$AF$6:$AF$15292,TRUE,点検表４!$AR$6:$AR$15292,$E28,点検表４!$C$6:$C$15292,EP$6)</f>
        <v>0</v>
      </c>
      <c r="EQ28" s="206">
        <f>SUMIFS(点検表４!$AH$6:$AH$15292,点検表４!$AF$6:$AF$15292,TRUE,点検表４!$AR$6:$AR$15292,$E28,点検表４!$C$6:$C$15292,EQ$6)</f>
        <v>0</v>
      </c>
      <c r="ER28" s="206">
        <f>SUMIFS(点検表４!$AH$6:$AH$15292,点検表４!$AF$6:$AF$15292,TRUE,点検表４!$AR$6:$AR$15292,$E28,点検表４!$C$6:$C$15292,ER$6)</f>
        <v>0</v>
      </c>
      <c r="ES28" s="206">
        <f>SUMIFS(点検表４!$AH$6:$AH$15292,点検表４!$AF$6:$AF$15292,TRUE,点検表４!$AR$6:$AR$15292,$E28,点検表４!$C$6:$C$15292,ES$6)</f>
        <v>0</v>
      </c>
      <c r="ET28" s="206">
        <f>SUMIFS(点検表４!$AH$6:$AH$15292,点検表４!$AF$6:$AF$15292,TRUE,点検表４!$AR$6:$AR$15292,$E28,点検表４!$C$6:$C$15292,ET$6)</f>
        <v>0</v>
      </c>
      <c r="EU28" s="206">
        <f>SUMIFS(点検表４!$AH$6:$AH$15292,点検表４!$AF$6:$AF$15292,TRUE,点検表４!$AR$6:$AR$15292,$E28,点検表４!$C$6:$C$15292,EU$6)</f>
        <v>0</v>
      </c>
      <c r="EV28" s="206">
        <f>SUMIFS(点検表４!$AH$6:$AH$15292,点検表４!$AF$6:$AF$15292,TRUE,点検表４!$AR$6:$AR$15292,$E28,点検表４!$C$6:$C$15292,EV$6)</f>
        <v>0</v>
      </c>
      <c r="EW28" s="206">
        <f>SUMIFS(点検表４!$AH$6:$AH$15292,点検表４!$AF$6:$AF$15292,TRUE,点検表４!$AR$6:$AR$15292,$E28,点検表４!$C$6:$C$15292,EW$6)</f>
        <v>0</v>
      </c>
      <c r="EX28" s="206">
        <f>SUMIFS(点検表４!$AH$6:$AH$15292,点検表４!$AF$6:$AF$15292,TRUE,点検表４!$AR$6:$AR$15292,$E28,点検表４!$C$6:$C$15292,EX$6)</f>
        <v>0</v>
      </c>
      <c r="EY28" s="206">
        <f>SUMIFS(点検表４!$AH$6:$AH$15292,点検表４!$AF$6:$AF$15292,TRUE,点検表４!$AR$6:$AR$15292,$E28,点検表４!$C$6:$C$15292,EY$6)</f>
        <v>0</v>
      </c>
      <c r="EZ28" s="206">
        <f>SUMIFS(点検表４!$AH$6:$AH$15292,点検表４!$AF$6:$AF$15292,TRUE,点検表４!$AR$6:$AR$15292,$E28,点検表４!$C$6:$C$15292,EZ$6)</f>
        <v>0</v>
      </c>
      <c r="FA28" s="206">
        <f>SUMIFS(点検表４!$AH$6:$AH$15292,点検表４!$AF$6:$AF$15292,TRUE,点検表４!$AR$6:$AR$15292,$E28,点検表４!$C$6:$C$15292,FA$6)</f>
        <v>0</v>
      </c>
      <c r="FB28" s="206">
        <f>SUMIFS(点検表４!$AH$6:$AH$15292,点検表４!$AF$6:$AF$15292,TRUE,点検表４!$AR$6:$AR$15292,$E28,点検表４!$C$6:$C$15292,FB$6)</f>
        <v>0</v>
      </c>
      <c r="FC28" s="206">
        <f>SUMIFS(点検表４!$AH$6:$AH$15292,点検表４!$AF$6:$AF$15292,TRUE,点検表４!$AR$6:$AR$15292,$E28,点検表４!$C$6:$C$15292,FC$6)</f>
        <v>0</v>
      </c>
      <c r="FD28" s="206">
        <f>SUMIFS(点検表４!$AH$6:$AH$15292,点検表４!$AF$6:$AF$15292,TRUE,点検表４!$AR$6:$AR$15292,$E28,点検表４!$C$6:$C$15292,FD$6)</f>
        <v>0</v>
      </c>
      <c r="FE28" s="206">
        <f>SUMIFS(点検表４!$AH$6:$AH$15292,点検表４!$AF$6:$AF$15292,TRUE,点検表４!$AR$6:$AR$15292,$E28,点検表４!$C$6:$C$15292,FE$6)</f>
        <v>0</v>
      </c>
      <c r="FF28" s="206">
        <f>SUMIFS(点検表４!$AH$6:$AH$15292,点検表４!$AF$6:$AF$15292,TRUE,点検表４!$AR$6:$AR$15292,$E28,点検表４!$C$6:$C$15292,FF$6)</f>
        <v>0</v>
      </c>
      <c r="FG28" s="206">
        <f>SUMIFS(点検表４!$AH$6:$AH$15292,点検表４!$AF$6:$AF$15292,TRUE,点検表４!$AR$6:$AR$15292,$E28,点検表４!$C$6:$C$15292,FG$6)</f>
        <v>0</v>
      </c>
      <c r="FH28" s="206">
        <f>SUMIFS(点検表４!$AH$6:$AH$15292,点検表４!$AF$6:$AF$15292,TRUE,点検表４!$AR$6:$AR$15292,$E28,点検表４!$C$6:$C$15292,FH$6)</f>
        <v>0</v>
      </c>
      <c r="FI28" s="206">
        <f>SUMIFS(点検表４!$AH$6:$AH$15292,点検表４!$AF$6:$AF$15292,TRUE,点検表４!$AR$6:$AR$15292,$E28,点検表４!$C$6:$C$15292,FI$6)</f>
        <v>0</v>
      </c>
      <c r="FJ28" s="206">
        <f>SUMIFS(点検表４!$AH$6:$AH$15292,点検表４!$AF$6:$AF$15292,TRUE,点検表４!$AR$6:$AR$15292,$E28,点検表４!$C$6:$C$15292,FJ$6)</f>
        <v>0</v>
      </c>
      <c r="FK28" s="206">
        <f>SUMIFS(点検表４!$AH$6:$AH$15292,点検表４!$AF$6:$AF$15292,TRUE,点検表４!$AR$6:$AR$15292,$E28,点検表４!$C$6:$C$15292,FK$6)</f>
        <v>0</v>
      </c>
      <c r="FL28" s="206">
        <f>SUMIFS(点検表４!$AH$6:$AH$15292,点検表４!$AF$6:$AF$15292,TRUE,点検表４!$AR$6:$AR$15292,$E28,点検表４!$C$6:$C$15292,FL$6)</f>
        <v>0</v>
      </c>
      <c r="FM28" s="206">
        <f>SUMIFS(点検表４!$AH$6:$AH$15292,点検表４!$AF$6:$AF$15292,TRUE,点検表４!$AR$6:$AR$15292,$E28,点検表４!$C$6:$C$15292,FM$6)</f>
        <v>0</v>
      </c>
      <c r="FN28" s="206">
        <f>SUMIFS(点検表４!$AH$6:$AH$15292,点検表４!$AF$6:$AF$15292,TRUE,点検表４!$AR$6:$AR$15292,$E28,点検表４!$C$6:$C$15292,FN$6)</f>
        <v>0</v>
      </c>
      <c r="FO28" s="206">
        <f>SUMIFS(点検表４!$AH$6:$AH$15292,点検表４!$AF$6:$AF$15292,TRUE,点検表４!$AR$6:$AR$15292,$E28,点検表４!$C$6:$C$15292,FO$6)</f>
        <v>0</v>
      </c>
      <c r="FP28" s="206">
        <f>SUMIFS(点検表４!$AH$6:$AH$15292,点検表４!$AF$6:$AF$15292,TRUE,点検表４!$AR$6:$AR$15292,$E28,点検表４!$C$6:$C$15292,FP$6)</f>
        <v>0</v>
      </c>
      <c r="FQ28" s="206">
        <f>SUMIFS(点検表４!$AH$6:$AH$15292,点検表４!$AF$6:$AF$15292,TRUE,点検表４!$AR$6:$AR$15292,$E28,点検表４!$C$6:$C$15292,FQ$6)</f>
        <v>0</v>
      </c>
      <c r="FR28" s="206">
        <f>SUMIFS(点検表４!$AH$6:$AH$15292,点検表４!$AF$6:$AF$15292,TRUE,点検表４!$AR$6:$AR$15292,$E28,点検表４!$C$6:$C$15292,FR$6)</f>
        <v>0</v>
      </c>
      <c r="FS28" s="206">
        <f>SUMIFS(点検表４!$AH$6:$AH$15292,点検表４!$AF$6:$AF$15292,TRUE,点検表４!$AR$6:$AR$15292,$E28,点検表４!$C$6:$C$15292,FS$6)</f>
        <v>0</v>
      </c>
      <c r="FT28" s="206">
        <f>SUMIFS(点検表４!$AH$6:$AH$15292,点検表４!$AF$6:$AF$15292,TRUE,点検表４!$AR$6:$AR$15292,$E28,点検表４!$C$6:$C$15292,FT$6)</f>
        <v>0</v>
      </c>
      <c r="FU28" s="206">
        <f>SUMIFS(点検表４!$AH$6:$AH$15292,点検表４!$AF$6:$AF$15292,TRUE,点検表４!$AR$6:$AR$15292,$E28,点検表４!$C$6:$C$15292,FU$6)</f>
        <v>0</v>
      </c>
      <c r="FV28" s="206">
        <f>SUMIFS(点検表４!$AH$6:$AH$15292,点検表４!$AF$6:$AF$15292,TRUE,点検表４!$AR$6:$AR$15292,$E28,点検表４!$C$6:$C$15292,FV$6)</f>
        <v>0</v>
      </c>
      <c r="FW28" s="206">
        <f>SUMIFS(点検表４!$AH$6:$AH$15292,点検表４!$AF$6:$AF$15292,TRUE,点検表４!$AR$6:$AR$15292,$E28,点検表４!$C$6:$C$15292,FW$6)</f>
        <v>0</v>
      </c>
      <c r="FX28" s="206">
        <f>SUMIFS(点検表４!$AH$6:$AH$15292,点検表４!$AF$6:$AF$15292,TRUE,点検表４!$AR$6:$AR$15292,$E28,点検表４!$C$6:$C$15292,FX$6)</f>
        <v>0</v>
      </c>
      <c r="FY28" s="206">
        <f>SUMIFS(点検表４!$AH$6:$AH$15292,点検表４!$AF$6:$AF$15292,TRUE,点検表４!$AR$6:$AR$15292,$E28,点検表４!$C$6:$C$15292,FY$6)</f>
        <v>0</v>
      </c>
      <c r="FZ28" s="206">
        <f>SUMIFS(点検表４!$AH$6:$AH$15292,点検表４!$AF$6:$AF$15292,TRUE,点検表４!$AR$6:$AR$15292,$E28,点検表４!$C$6:$C$15292,FZ$6)</f>
        <v>0</v>
      </c>
      <c r="GA28" s="206">
        <f>SUMIFS(点検表４!$AH$6:$AH$15292,点検表４!$AF$6:$AF$15292,TRUE,点検表４!$AR$6:$AR$15292,$E28,点検表４!$C$6:$C$15292,GA$6)</f>
        <v>0</v>
      </c>
      <c r="GB28" s="206">
        <f>SUMIFS(点検表４!$AH$6:$AH$15292,点検表４!$AF$6:$AF$15292,TRUE,点検表４!$AR$6:$AR$15292,$E28,点検表４!$C$6:$C$15292,GB$6)</f>
        <v>0</v>
      </c>
      <c r="GC28" s="206">
        <f>SUMIFS(点検表４!$AH$6:$AH$15292,点検表４!$AF$6:$AF$15292,TRUE,点検表４!$AR$6:$AR$15292,$E28,点検表４!$C$6:$C$15292,GC$6)</f>
        <v>0</v>
      </c>
      <c r="GD28" s="206">
        <f>SUMIFS(点検表４!$AH$6:$AH$15292,点検表４!$AF$6:$AF$15292,TRUE,点検表４!$AR$6:$AR$15292,$E28,点検表４!$C$6:$C$15292,GD$6)</f>
        <v>0</v>
      </c>
      <c r="GE28" s="206">
        <f>SUMIFS(点検表４!$AH$6:$AH$15292,点検表４!$AF$6:$AF$15292,TRUE,点検表４!$AR$6:$AR$15292,$E28,点検表４!$C$6:$C$15292,GE$6)</f>
        <v>0</v>
      </c>
      <c r="GF28" s="206">
        <f>SUMIFS(点検表４!$AH$6:$AH$15292,点検表４!$AF$6:$AF$15292,TRUE,点検表４!$AR$6:$AR$15292,$E28,点検表４!$C$6:$C$15292,GF$6)</f>
        <v>0</v>
      </c>
      <c r="GG28" s="206">
        <f>SUMIFS(点検表４!$AH$6:$AH$15292,点検表４!$AF$6:$AF$15292,TRUE,点検表４!$AR$6:$AR$15292,$E28,点検表４!$C$6:$C$15292,GG$6)</f>
        <v>0</v>
      </c>
      <c r="GH28" s="206">
        <f>SUMIFS(点検表４!$AH$6:$AH$15292,点検表４!$AF$6:$AF$15292,TRUE,点検表４!$AR$6:$AR$15292,$E28,点検表４!$C$6:$C$15292,GH$6)</f>
        <v>0</v>
      </c>
      <c r="GI28" s="206">
        <f>SUMIFS(点検表４!$AH$6:$AH$15292,点検表４!$AF$6:$AF$15292,TRUE,点検表４!$AR$6:$AR$15292,$E28,点検表４!$C$6:$C$15292,GI$6)</f>
        <v>0</v>
      </c>
      <c r="GJ28" s="206">
        <f>SUMIFS(点検表４!$AH$6:$AH$15292,点検表４!$AF$6:$AF$15292,TRUE,点検表４!$AR$6:$AR$15292,$E28,点検表４!$C$6:$C$15292,GJ$6)</f>
        <v>0</v>
      </c>
      <c r="GK28" s="206">
        <f>SUMIFS(点検表４!$AH$6:$AH$15292,点検表４!$AF$6:$AF$15292,TRUE,点検表４!$AR$6:$AR$15292,$E28,点検表４!$C$6:$C$15292,GK$6)</f>
        <v>0</v>
      </c>
      <c r="GL28" s="206">
        <f>SUMIFS(点検表４!$AH$6:$AH$15292,点検表４!$AF$6:$AF$15292,TRUE,点検表４!$AR$6:$AR$15292,$E28,点検表４!$C$6:$C$15292,GL$6)</f>
        <v>0</v>
      </c>
      <c r="GM28" s="206">
        <f>SUMIFS(点検表４!$AH$6:$AH$15292,点検表４!$AF$6:$AF$15292,TRUE,点検表４!$AR$6:$AR$15292,$E28,点検表４!$C$6:$C$15292,GM$6)</f>
        <v>0</v>
      </c>
      <c r="GN28" s="206">
        <f>SUMIFS(点検表４!$AH$6:$AH$15292,点検表４!$AF$6:$AF$15292,TRUE,点検表４!$AR$6:$AR$15292,$E28,点検表４!$C$6:$C$15292,GN$6)</f>
        <v>0</v>
      </c>
      <c r="GO28" s="206">
        <f>SUMIFS(点検表４!$AH$6:$AH$15292,点検表４!$AF$6:$AF$15292,TRUE,点検表４!$AR$6:$AR$15292,$E28,点検表４!$C$6:$C$15292,GO$6)</f>
        <v>0</v>
      </c>
      <c r="GP28" s="206">
        <f>SUMIFS(点検表４!$AH$6:$AH$15292,点検表４!$AF$6:$AF$15292,TRUE,点検表４!$AR$6:$AR$15292,$E28,点検表４!$C$6:$C$15292,GP$6)</f>
        <v>0</v>
      </c>
      <c r="GQ28" s="206">
        <f>SUMIFS(点検表４!$AH$6:$AH$15292,点検表４!$AF$6:$AF$15292,TRUE,点検表４!$AR$6:$AR$15292,$E28,点検表４!$C$6:$C$15292,GQ$6)</f>
        <v>0</v>
      </c>
      <c r="GR28" s="206">
        <f>SUMIFS(点検表４!$AH$6:$AH$15292,点検表４!$AF$6:$AF$15292,TRUE,点検表４!$AR$6:$AR$15292,$E28,点検表４!$C$6:$C$15292,GR$6)</f>
        <v>0</v>
      </c>
      <c r="GS28" s="206">
        <f>SUMIFS(点検表４!$AH$6:$AH$15292,点検表４!$AF$6:$AF$15292,TRUE,点検表４!$AR$6:$AR$15292,$E28,点検表４!$C$6:$C$15292,GS$6)</f>
        <v>0</v>
      </c>
      <c r="GT28" s="206">
        <f>SUMIFS(点検表４!$AH$6:$AH$15292,点検表４!$AF$6:$AF$15292,TRUE,点検表４!$AR$6:$AR$15292,$E28,点検表４!$C$6:$C$15292,GT$6)</f>
        <v>0</v>
      </c>
      <c r="GU28" s="206">
        <f>SUMIFS(点検表４!$AH$6:$AH$15292,点検表４!$AF$6:$AF$15292,TRUE,点検表４!$AR$6:$AR$15292,$E28,点検表４!$C$6:$C$15292,GU$6)</f>
        <v>0</v>
      </c>
      <c r="GV28" s="206">
        <f>SUMIFS(点検表４!$AH$6:$AH$15292,点検表４!$AF$6:$AF$15292,TRUE,点検表４!$AR$6:$AR$15292,$E28,点検表４!$C$6:$C$15292,GV$6)</f>
        <v>0</v>
      </c>
      <c r="GW28" s="206">
        <f>SUMIFS(点検表４!$AH$6:$AH$15292,点検表４!$AF$6:$AF$15292,TRUE,点検表４!$AR$6:$AR$15292,$E28,点検表４!$C$6:$C$15292,GW$6)</f>
        <v>0</v>
      </c>
      <c r="GX28" s="206">
        <f>SUMIFS(点検表４!$AH$6:$AH$15292,点検表４!$AF$6:$AF$15292,TRUE,点検表４!$AR$6:$AR$15292,$E28,点検表４!$C$6:$C$15292,GX$6)</f>
        <v>0</v>
      </c>
      <c r="GY28" s="206">
        <f>SUMIFS(点検表４!$AH$6:$AH$15292,点検表４!$AF$6:$AF$15292,TRUE,点検表４!$AR$6:$AR$15292,$E28,点検表４!$C$6:$C$15292,GY$6)</f>
        <v>0</v>
      </c>
      <c r="GZ28" s="206">
        <f>SUMIFS(点検表４!$AH$6:$AH$15292,点検表４!$AF$6:$AF$15292,TRUE,点検表４!$AR$6:$AR$15292,$E28,点検表４!$C$6:$C$15292,GZ$6)</f>
        <v>0</v>
      </c>
      <c r="HA28" s="206">
        <f>SUMIFS(点検表４!$AH$6:$AH$15292,点検表４!$AF$6:$AF$15292,TRUE,点検表４!$AR$6:$AR$15292,$E28,点検表４!$C$6:$C$15292,HA$6)</f>
        <v>0</v>
      </c>
      <c r="HB28" s="206">
        <f>SUMIFS(点検表４!$AH$6:$AH$15292,点検表４!$AF$6:$AF$15292,TRUE,点検表４!$AR$6:$AR$15292,$E28,点検表４!$C$6:$C$15292,HB$6)</f>
        <v>0</v>
      </c>
      <c r="HC28" s="206">
        <f>SUMIFS(点検表４!$AH$6:$AH$15292,点検表４!$AF$6:$AF$15292,TRUE,点検表４!$AR$6:$AR$15292,$E28,点検表４!$C$6:$C$15292,HC$6)</f>
        <v>0</v>
      </c>
      <c r="HD28" s="206">
        <f>SUMIFS(点検表４!$AH$6:$AH$15292,点検表４!$AF$6:$AF$15292,TRUE,点検表４!$AR$6:$AR$15292,$E28,点検表４!$C$6:$C$15292,HD$6)</f>
        <v>0</v>
      </c>
      <c r="HE28" s="206">
        <f>SUMIFS(点検表４!$AH$6:$AH$15292,点検表４!$AF$6:$AF$15292,TRUE,点検表４!$AR$6:$AR$15292,$E28,点検表４!$C$6:$C$15292,HE$6)</f>
        <v>0</v>
      </c>
      <c r="HF28" s="206">
        <f>SUMIFS(点検表４!$AH$6:$AH$15292,点検表４!$AF$6:$AF$15292,TRUE,点検表４!$AR$6:$AR$15292,$E28,点検表４!$C$6:$C$15292,HF$6)</f>
        <v>0</v>
      </c>
      <c r="HG28" s="206">
        <f>SUMIFS(点検表４!$AH$6:$AH$15292,点検表４!$AF$6:$AF$15292,TRUE,点検表４!$AR$6:$AR$15292,$E28,点検表４!$C$6:$C$15292,HG$6)</f>
        <v>0</v>
      </c>
      <c r="HH28" s="206">
        <f>SUMIFS(点検表４!$AH$6:$AH$15292,点検表４!$AF$6:$AF$15292,TRUE,点検表４!$AR$6:$AR$15292,$E28,点検表４!$C$6:$C$15292,HH$6)</f>
        <v>0</v>
      </c>
      <c r="HI28" s="206">
        <f>SUMIFS(点検表４!$AH$6:$AH$15292,点検表４!$AF$6:$AF$15292,TRUE,点検表４!$AR$6:$AR$15292,$E28,点検表４!$C$6:$C$15292,HI$6)</f>
        <v>0</v>
      </c>
      <c r="HJ28" s="206">
        <f>SUMIFS(点検表４!$AH$6:$AH$15292,点検表４!$AF$6:$AF$15292,TRUE,点検表４!$AR$6:$AR$15292,$E28,点検表４!$C$6:$C$15292,HJ$6)</f>
        <v>0</v>
      </c>
      <c r="HK28" s="206">
        <f>SUMIFS(点検表４!$AH$6:$AH$15292,点検表４!$AF$6:$AF$15292,TRUE,点検表４!$AR$6:$AR$15292,$E28,点検表４!$C$6:$C$15292,HK$6)</f>
        <v>0</v>
      </c>
      <c r="HL28" s="206">
        <f>SUMIFS(点検表４!$AH$6:$AH$15292,点検表４!$AF$6:$AF$15292,TRUE,点検表４!$AR$6:$AR$15292,$E28,点検表４!$C$6:$C$15292,HL$6)</f>
        <v>0</v>
      </c>
      <c r="HM28" s="206">
        <f>SUMIFS(点検表４!$AH$6:$AH$15292,点検表４!$AF$6:$AF$15292,TRUE,点検表４!$AR$6:$AR$15292,$E28,点検表４!$C$6:$C$15292,HM$6)</f>
        <v>0</v>
      </c>
      <c r="HN28" s="206">
        <f>SUMIFS(点検表４!$AH$6:$AH$15292,点検表４!$AF$6:$AF$15292,TRUE,点検表４!$AR$6:$AR$15292,$E28,点検表４!$C$6:$C$15292,HN$6)</f>
        <v>0</v>
      </c>
      <c r="HO28" s="206">
        <f>SUMIFS(点検表４!$AH$6:$AH$15292,点検表４!$AF$6:$AF$15292,TRUE,点検表４!$AR$6:$AR$15292,$E28,点検表４!$C$6:$C$15292,HO$6)</f>
        <v>0</v>
      </c>
      <c r="HP28" s="206">
        <f>SUMIFS(点検表４!$AH$6:$AH$15292,点検表４!$AF$6:$AF$15292,TRUE,点検表４!$AR$6:$AR$15292,$E28,点検表４!$C$6:$C$15292,HP$6)</f>
        <v>0</v>
      </c>
      <c r="HQ28" s="206">
        <f>SUMIFS(点検表４!$AH$6:$AH$15292,点検表４!$AF$6:$AF$15292,TRUE,点検表４!$AR$6:$AR$15292,$E28,点検表４!$C$6:$C$15292,HQ$6)</f>
        <v>0</v>
      </c>
      <c r="HR28" s="206">
        <f>SUMIFS(点検表４!$AH$6:$AH$15292,点検表４!$AF$6:$AF$15292,TRUE,点検表４!$AR$6:$AR$15292,$E28,点検表４!$C$6:$C$15292,HR$6)</f>
        <v>0</v>
      </c>
      <c r="HS28" s="206">
        <f>SUMIFS(点検表４!$AH$6:$AH$15292,点検表４!$AF$6:$AF$15292,TRUE,点検表４!$AR$6:$AR$15292,$E28,点検表４!$C$6:$C$15292,HS$6)</f>
        <v>0</v>
      </c>
      <c r="HT28" s="206">
        <f>SUMIFS(点検表４!$AH$6:$AH$15292,点検表４!$AF$6:$AF$15292,TRUE,点検表４!$AR$6:$AR$15292,$E28,点検表４!$C$6:$C$15292,HT$6)</f>
        <v>0</v>
      </c>
      <c r="HU28" s="206">
        <f>SUMIFS(点検表４!$AH$6:$AH$15292,点検表４!$AF$6:$AF$15292,TRUE,点検表４!$AR$6:$AR$15292,$E28,点検表４!$C$6:$C$15292,HU$6)</f>
        <v>0</v>
      </c>
      <c r="HV28" s="206">
        <f>SUMIFS(点検表４!$AH$6:$AH$15292,点検表４!$AF$6:$AF$15292,TRUE,点検表４!$AR$6:$AR$15292,$E28,点検表４!$C$6:$C$15292,HV$6)</f>
        <v>0</v>
      </c>
      <c r="HW28" s="206">
        <f>SUMIFS(点検表４!$AH$6:$AH$15292,点検表４!$AF$6:$AF$15292,TRUE,点検表４!$AR$6:$AR$15292,$E28,点検表４!$C$6:$C$15292,HW$6)</f>
        <v>0</v>
      </c>
      <c r="HX28" s="206">
        <f>SUMIFS(点検表４!$AH$6:$AH$15292,点検表４!$AF$6:$AF$15292,TRUE,点検表４!$AR$6:$AR$15292,$E28,点検表４!$C$6:$C$15292,HX$6)</f>
        <v>0</v>
      </c>
      <c r="HY28" s="206">
        <f>SUMIFS(点検表４!$AH$6:$AH$15292,点検表４!$AF$6:$AF$15292,TRUE,点検表４!$AR$6:$AR$15292,$E28,点検表４!$C$6:$C$15292,HY$6)</f>
        <v>0</v>
      </c>
      <c r="HZ28" s="206">
        <f>SUMIFS(点検表４!$AH$6:$AH$15292,点検表４!$AF$6:$AF$15292,TRUE,点検表４!$AR$6:$AR$15292,$E28,点検表４!$C$6:$C$15292,HZ$6)</f>
        <v>0</v>
      </c>
      <c r="IA28" s="206">
        <f>SUMIFS(点検表４!$AH$6:$AH$15292,点検表４!$AF$6:$AF$15292,TRUE,点検表４!$AR$6:$AR$15292,$E28,点検表４!$C$6:$C$15292,IA$6)</f>
        <v>0</v>
      </c>
      <c r="IB28" s="206">
        <f>SUMIFS(点検表４!$AH$6:$AH$15292,点検表４!$AF$6:$AF$15292,TRUE,点検表４!$AR$6:$AR$15292,$E28,点検表４!$C$6:$C$15292,IB$6)</f>
        <v>0</v>
      </c>
      <c r="IC28" s="206">
        <f>SUMIFS(点検表４!$AH$6:$AH$15292,点検表４!$AF$6:$AF$15292,TRUE,点検表４!$AR$6:$AR$15292,$E28,点検表４!$C$6:$C$15292,IC$6)</f>
        <v>0</v>
      </c>
      <c r="ID28" s="206">
        <f>SUMIFS(点検表４!$AH$6:$AH$15292,点検表４!$AF$6:$AF$15292,TRUE,点検表４!$AR$6:$AR$15292,$E28,点検表４!$C$6:$C$15292,ID$6)</f>
        <v>0</v>
      </c>
      <c r="IE28" s="206">
        <f>SUMIFS(点検表４!$AH$6:$AH$15292,点検表４!$AF$6:$AF$15292,TRUE,点検表４!$AR$6:$AR$15292,$E28,点検表４!$C$6:$C$15292,IE$6)</f>
        <v>0</v>
      </c>
      <c r="IF28" s="206">
        <f>SUMIFS(点検表４!$AH$6:$AH$15292,点検表４!$AF$6:$AF$15292,TRUE,点検表４!$AR$6:$AR$15292,$E28,点検表４!$C$6:$C$15292,IF$6)</f>
        <v>0</v>
      </c>
      <c r="IG28" s="206">
        <f>SUMIFS(点検表４!$AH$6:$AH$15292,点検表４!$AF$6:$AF$15292,TRUE,点検表４!$AR$6:$AR$15292,$E28,点検表４!$C$6:$C$15292,IG$6)</f>
        <v>0</v>
      </c>
      <c r="IH28" s="206">
        <f>SUMIFS(点検表４!$AH$6:$AH$15292,点検表４!$AF$6:$AF$15292,TRUE,点検表４!$AR$6:$AR$15292,$E28,点検表４!$C$6:$C$15292,IH$6)</f>
        <v>0</v>
      </c>
      <c r="II28" s="206">
        <f>SUMIFS(点検表４!$AH$6:$AH$15292,点検表４!$AF$6:$AF$15292,TRUE,点検表４!$AR$6:$AR$15292,$E28,点検表４!$C$6:$C$15292,II$6)</f>
        <v>0</v>
      </c>
      <c r="IJ28" s="206">
        <f>SUMIFS(点検表４!$AH$6:$AH$15292,点検表４!$AF$6:$AF$15292,TRUE,点検表４!$AR$6:$AR$15292,$E28,点検表４!$C$6:$C$15292,IJ$6)</f>
        <v>0</v>
      </c>
      <c r="IK28" s="206">
        <f>SUMIFS(点検表４!$AH$6:$AH$15292,点検表４!$AF$6:$AF$15292,TRUE,点検表４!$AR$6:$AR$15292,$E28,点検表４!$C$6:$C$15292,IK$6)</f>
        <v>0</v>
      </c>
      <c r="IL28" s="206">
        <f>SUMIFS(点検表４!$AH$6:$AH$15292,点検表４!$AF$6:$AF$15292,TRUE,点検表４!$AR$6:$AR$15292,$E28,点検表４!$C$6:$C$15292,IL$6)</f>
        <v>0</v>
      </c>
      <c r="IM28" s="207">
        <f>SUMIFS(点検表４!$AH$6:$AH$15292,点検表４!$AF$6:$AF$15292,TRUE,点検表４!$AR$6:$AR$15292,$E28,点検表４!$C$6:$C$15292,IM$6)</f>
        <v>0</v>
      </c>
      <c r="IN28" s="177"/>
      <c r="IO28" s="177"/>
    </row>
    <row r="29" spans="1:249" ht="18.75" customHeight="1">
      <c r="A29" s="749"/>
      <c r="B29" s="757"/>
      <c r="C29" s="761"/>
      <c r="D29" s="145" t="s">
        <v>1293</v>
      </c>
      <c r="E29" s="154">
        <v>32</v>
      </c>
      <c r="F29" s="192">
        <f>SUMIFS(点検表４!$AH$6:$AH$15292,点検表４!$AF$6:$AF$15292,TRUE,点検表４!$AR$6:$AR$15292,$E29)</f>
        <v>0</v>
      </c>
      <c r="G29" s="193">
        <f t="shared" si="0"/>
        <v>0</v>
      </c>
      <c r="H29" s="206">
        <f>SUMIFS(点検表４!$AH$6:$AH$15292,点検表４!$AF$6:$AF$15292,TRUE,点検表４!$AR$6:$AR$15292,$E29,点検表４!$C$6:$C$15292,H$6)</f>
        <v>0</v>
      </c>
      <c r="I29" s="206">
        <f>SUMIFS(点検表４!$AH$6:$AH$15292,点検表４!$AF$6:$AF$15292,TRUE,点検表４!$AR$6:$AR$15292,$E29,点検表４!$C$6:$C$15292,I$6)</f>
        <v>0</v>
      </c>
      <c r="J29" s="206">
        <f>SUMIFS(点検表４!$AH$6:$AH$15292,点検表４!$AF$6:$AF$15292,TRUE,点検表４!$AR$6:$AR$15292,$E29,点検表４!$C$6:$C$15292,J$6)</f>
        <v>0</v>
      </c>
      <c r="K29" s="206">
        <f>SUMIFS(点検表４!$AH$6:$AH$15292,点検表４!$AF$6:$AF$15292,TRUE,点検表４!$AR$6:$AR$15292,$E29,点検表４!$C$6:$C$15292,K$6)</f>
        <v>0</v>
      </c>
      <c r="L29" s="206">
        <f>SUMIFS(点検表４!$AH$6:$AH$15292,点検表４!$AF$6:$AF$15292,TRUE,点検表４!$AR$6:$AR$15292,$E29,点検表４!$C$6:$C$15292,L$6)</f>
        <v>0</v>
      </c>
      <c r="M29" s="206">
        <f>SUMIFS(点検表４!$AH$6:$AH$15292,点検表４!$AF$6:$AF$15292,TRUE,点検表４!$AR$6:$AR$15292,$E29,点検表４!$C$6:$C$15292,M$6)</f>
        <v>0</v>
      </c>
      <c r="N29" s="206">
        <f>SUMIFS(点検表４!$AH$6:$AH$15292,点検表４!$AF$6:$AF$15292,TRUE,点検表４!$AR$6:$AR$15292,$E29,点検表４!$C$6:$C$15292,N$6)</f>
        <v>0</v>
      </c>
      <c r="O29" s="206">
        <f>SUMIFS(点検表４!$AH$6:$AH$15292,点検表４!$AF$6:$AF$15292,TRUE,点検表４!$AR$6:$AR$15292,$E29,点検表４!$C$6:$C$15292,O$6)</f>
        <v>0</v>
      </c>
      <c r="P29" s="206">
        <f>SUMIFS(点検表４!$AH$6:$AH$15292,点検表４!$AF$6:$AF$15292,TRUE,点検表４!$AR$6:$AR$15292,$E29,点検表４!$C$6:$C$15292,P$6)</f>
        <v>0</v>
      </c>
      <c r="Q29" s="206">
        <f>SUMIFS(点検表４!$AH$6:$AH$15292,点検表４!$AF$6:$AF$15292,TRUE,点検表４!$AR$6:$AR$15292,$E29,点検表４!$C$6:$C$15292,Q$6)</f>
        <v>0</v>
      </c>
      <c r="R29" s="206">
        <f>SUMIFS(点検表４!$AH$6:$AH$15292,点検表４!$AF$6:$AF$15292,TRUE,点検表４!$AR$6:$AR$15292,$E29,点検表４!$C$6:$C$15292,R$6)</f>
        <v>0</v>
      </c>
      <c r="S29" s="206">
        <f>SUMIFS(点検表４!$AH$6:$AH$15292,点検表４!$AF$6:$AF$15292,TRUE,点検表４!$AR$6:$AR$15292,$E29,点検表４!$C$6:$C$15292,S$6)</f>
        <v>0</v>
      </c>
      <c r="T29" s="206">
        <f>SUMIFS(点検表４!$AH$6:$AH$15292,点検表４!$AF$6:$AF$15292,TRUE,点検表４!$AR$6:$AR$15292,$E29,点検表４!$C$6:$C$15292,T$6)</f>
        <v>0</v>
      </c>
      <c r="U29" s="206">
        <f>SUMIFS(点検表４!$AH$6:$AH$15292,点検表４!$AF$6:$AF$15292,TRUE,点検表４!$AR$6:$AR$15292,$E29,点検表４!$C$6:$C$15292,U$6)</f>
        <v>0</v>
      </c>
      <c r="V29" s="206">
        <f>SUMIFS(点検表４!$AH$6:$AH$15292,点検表４!$AF$6:$AF$15292,TRUE,点検表４!$AR$6:$AR$15292,$E29,点検表４!$C$6:$C$15292,V$6)</f>
        <v>0</v>
      </c>
      <c r="W29" s="206">
        <f>SUMIFS(点検表４!$AH$6:$AH$15292,点検表４!$AF$6:$AF$15292,TRUE,点検表４!$AR$6:$AR$15292,$E29,点検表４!$C$6:$C$15292,W$6)</f>
        <v>0</v>
      </c>
      <c r="X29" s="206">
        <f>SUMIFS(点検表４!$AH$6:$AH$15292,点検表４!$AF$6:$AF$15292,TRUE,点検表４!$AR$6:$AR$15292,$E29,点検表４!$C$6:$C$15292,X$6)</f>
        <v>0</v>
      </c>
      <c r="Y29" s="206">
        <f>SUMIFS(点検表４!$AH$6:$AH$15292,点検表４!$AF$6:$AF$15292,TRUE,点検表４!$AR$6:$AR$15292,$E29,点検表４!$C$6:$C$15292,Y$6)</f>
        <v>0</v>
      </c>
      <c r="Z29" s="206">
        <f>SUMIFS(点検表４!$AH$6:$AH$15292,点検表４!$AF$6:$AF$15292,TRUE,点検表４!$AR$6:$AR$15292,$E29,点検表４!$C$6:$C$15292,Z$6)</f>
        <v>0</v>
      </c>
      <c r="AA29" s="206">
        <f>SUMIFS(点検表４!$AH$6:$AH$15292,点検表４!$AF$6:$AF$15292,TRUE,点検表４!$AR$6:$AR$15292,$E29,点検表４!$C$6:$C$15292,AA$6)</f>
        <v>0</v>
      </c>
      <c r="AB29" s="206">
        <f>SUMIFS(点検表４!$AH$6:$AH$15292,点検表４!$AF$6:$AF$15292,TRUE,点検表４!$AR$6:$AR$15292,$E29,点検表４!$C$6:$C$15292,AB$6)</f>
        <v>0</v>
      </c>
      <c r="AC29" s="206">
        <f>SUMIFS(点検表４!$AH$6:$AH$15292,点検表４!$AF$6:$AF$15292,TRUE,点検表４!$AR$6:$AR$15292,$E29,点検表４!$C$6:$C$15292,AC$6)</f>
        <v>0</v>
      </c>
      <c r="AD29" s="206">
        <f>SUMIFS(点検表４!$AH$6:$AH$15292,点検表４!$AF$6:$AF$15292,TRUE,点検表４!$AR$6:$AR$15292,$E29,点検表４!$C$6:$C$15292,AD$6)</f>
        <v>0</v>
      </c>
      <c r="AE29" s="206">
        <f>SUMIFS(点検表４!$AH$6:$AH$15292,点検表４!$AF$6:$AF$15292,TRUE,点検表４!$AR$6:$AR$15292,$E29,点検表４!$C$6:$C$15292,AE$6)</f>
        <v>0</v>
      </c>
      <c r="AF29" s="206">
        <f>SUMIFS(点検表４!$AH$6:$AH$15292,点検表４!$AF$6:$AF$15292,TRUE,点検表４!$AR$6:$AR$15292,$E29,点検表４!$C$6:$C$15292,AF$6)</f>
        <v>0</v>
      </c>
      <c r="AG29" s="206">
        <f>SUMIFS(点検表４!$AH$6:$AH$15292,点検表４!$AF$6:$AF$15292,TRUE,点検表４!$AR$6:$AR$15292,$E29,点検表４!$C$6:$C$15292,AG$6)</f>
        <v>0</v>
      </c>
      <c r="AH29" s="206">
        <f>SUMIFS(点検表４!$AH$6:$AH$15292,点検表４!$AF$6:$AF$15292,TRUE,点検表４!$AR$6:$AR$15292,$E29,点検表４!$C$6:$C$15292,AH$6)</f>
        <v>0</v>
      </c>
      <c r="AI29" s="206">
        <f>SUMIFS(点検表４!$AH$6:$AH$15292,点検表４!$AF$6:$AF$15292,TRUE,点検表４!$AR$6:$AR$15292,$E29,点検表４!$C$6:$C$15292,AI$6)</f>
        <v>0</v>
      </c>
      <c r="AJ29" s="206">
        <f>SUMIFS(点検表４!$AH$6:$AH$15292,点検表４!$AF$6:$AF$15292,TRUE,点検表４!$AR$6:$AR$15292,$E29,点検表４!$C$6:$C$15292,AJ$6)</f>
        <v>0</v>
      </c>
      <c r="AK29" s="206">
        <f>SUMIFS(点検表４!$AH$6:$AH$15292,点検表４!$AF$6:$AF$15292,TRUE,点検表４!$AR$6:$AR$15292,$E29,点検表４!$C$6:$C$15292,AK$6)</f>
        <v>0</v>
      </c>
      <c r="AL29" s="206">
        <f>SUMIFS(点検表４!$AH$6:$AH$15292,点検表４!$AF$6:$AF$15292,TRUE,点検表４!$AR$6:$AR$15292,$E29,点検表４!$C$6:$C$15292,AL$6)</f>
        <v>0</v>
      </c>
      <c r="AM29" s="206">
        <f>SUMIFS(点検表４!$AH$6:$AH$15292,点検表４!$AF$6:$AF$15292,TRUE,点検表４!$AR$6:$AR$15292,$E29,点検表４!$C$6:$C$15292,AM$6)</f>
        <v>0</v>
      </c>
      <c r="AN29" s="206">
        <f>SUMIFS(点検表４!$AH$6:$AH$15292,点検表４!$AF$6:$AF$15292,TRUE,点検表４!$AR$6:$AR$15292,$E29,点検表４!$C$6:$C$15292,AN$6)</f>
        <v>0</v>
      </c>
      <c r="AO29" s="206">
        <f>SUMIFS(点検表４!$AH$6:$AH$15292,点検表４!$AF$6:$AF$15292,TRUE,点検表４!$AR$6:$AR$15292,$E29,点検表４!$C$6:$C$15292,AO$6)</f>
        <v>0</v>
      </c>
      <c r="AP29" s="206">
        <f>SUMIFS(点検表４!$AH$6:$AH$15292,点検表４!$AF$6:$AF$15292,TRUE,点検表４!$AR$6:$AR$15292,$E29,点検表４!$C$6:$C$15292,AP$6)</f>
        <v>0</v>
      </c>
      <c r="AQ29" s="206">
        <f>SUMIFS(点検表４!$AH$6:$AH$15292,点検表４!$AF$6:$AF$15292,TRUE,点検表４!$AR$6:$AR$15292,$E29,点検表４!$C$6:$C$15292,AQ$6)</f>
        <v>0</v>
      </c>
      <c r="AR29" s="206">
        <f>SUMIFS(点検表４!$AH$6:$AH$15292,点検表４!$AF$6:$AF$15292,TRUE,点検表４!$AR$6:$AR$15292,$E29,点検表４!$C$6:$C$15292,AR$6)</f>
        <v>0</v>
      </c>
      <c r="AS29" s="206">
        <f>SUMIFS(点検表４!$AH$6:$AH$15292,点検表４!$AF$6:$AF$15292,TRUE,点検表４!$AR$6:$AR$15292,$E29,点検表４!$C$6:$C$15292,AS$6)</f>
        <v>0</v>
      </c>
      <c r="AT29" s="206">
        <f>SUMIFS(点検表４!$AH$6:$AH$15292,点検表４!$AF$6:$AF$15292,TRUE,点検表４!$AR$6:$AR$15292,$E29,点検表４!$C$6:$C$15292,AT$6)</f>
        <v>0</v>
      </c>
      <c r="AU29" s="206">
        <f>SUMIFS(点検表４!$AH$6:$AH$15292,点検表４!$AF$6:$AF$15292,TRUE,点検表４!$AR$6:$AR$15292,$E29,点検表４!$C$6:$C$15292,AU$6)</f>
        <v>0</v>
      </c>
      <c r="AV29" s="206">
        <f>SUMIFS(点検表４!$AH$6:$AH$15292,点検表４!$AF$6:$AF$15292,TRUE,点検表４!$AR$6:$AR$15292,$E29,点検表４!$C$6:$C$15292,AV$6)</f>
        <v>0</v>
      </c>
      <c r="AW29" s="206">
        <f>SUMIFS(点検表４!$AH$6:$AH$15292,点検表４!$AF$6:$AF$15292,TRUE,点検表４!$AR$6:$AR$15292,$E29,点検表４!$C$6:$C$15292,AW$6)</f>
        <v>0</v>
      </c>
      <c r="AX29" s="206">
        <f>SUMIFS(点検表４!$AH$6:$AH$15292,点検表４!$AF$6:$AF$15292,TRUE,点検表４!$AR$6:$AR$15292,$E29,点検表４!$C$6:$C$15292,AX$6)</f>
        <v>0</v>
      </c>
      <c r="AY29" s="206">
        <f>SUMIFS(点検表４!$AH$6:$AH$15292,点検表４!$AF$6:$AF$15292,TRUE,点検表４!$AR$6:$AR$15292,$E29,点検表４!$C$6:$C$15292,AY$6)</f>
        <v>0</v>
      </c>
      <c r="AZ29" s="206">
        <f>SUMIFS(点検表４!$AH$6:$AH$15292,点検表４!$AF$6:$AF$15292,TRUE,点検表４!$AR$6:$AR$15292,$E29,点検表４!$C$6:$C$15292,AZ$6)</f>
        <v>0</v>
      </c>
      <c r="BA29" s="206">
        <f>SUMIFS(点検表４!$AH$6:$AH$15292,点検表４!$AF$6:$AF$15292,TRUE,点検表４!$AR$6:$AR$15292,$E29,点検表４!$C$6:$C$15292,BA$6)</f>
        <v>0</v>
      </c>
      <c r="BB29" s="206">
        <f>SUMIFS(点検表４!$AH$6:$AH$15292,点検表４!$AF$6:$AF$15292,TRUE,点検表４!$AR$6:$AR$15292,$E29,点検表４!$C$6:$C$15292,BB$6)</f>
        <v>0</v>
      </c>
      <c r="BC29" s="206">
        <f>SUMIFS(点検表４!$AH$6:$AH$15292,点検表４!$AF$6:$AF$15292,TRUE,点検表４!$AR$6:$AR$15292,$E29,点検表４!$C$6:$C$15292,BC$6)</f>
        <v>0</v>
      </c>
      <c r="BD29" s="206">
        <f>SUMIFS(点検表４!$AH$6:$AH$15292,点検表４!$AF$6:$AF$15292,TRUE,点検表４!$AR$6:$AR$15292,$E29,点検表４!$C$6:$C$15292,BD$6)</f>
        <v>0</v>
      </c>
      <c r="BE29" s="206">
        <f>SUMIFS(点検表４!$AH$6:$AH$15292,点検表４!$AF$6:$AF$15292,TRUE,点検表４!$AR$6:$AR$15292,$E29,点検表４!$C$6:$C$15292,BE$6)</f>
        <v>0</v>
      </c>
      <c r="BF29" s="206">
        <f>SUMIFS(点検表４!$AH$6:$AH$15292,点検表４!$AF$6:$AF$15292,TRUE,点検表４!$AR$6:$AR$15292,$E29,点検表４!$C$6:$C$15292,BF$6)</f>
        <v>0</v>
      </c>
      <c r="BG29" s="206">
        <f>SUMIFS(点検表４!$AH$6:$AH$15292,点検表４!$AF$6:$AF$15292,TRUE,点検表４!$AR$6:$AR$15292,$E29,点検表４!$C$6:$C$15292,BG$6)</f>
        <v>0</v>
      </c>
      <c r="BH29" s="206">
        <f>SUMIFS(点検表４!$AH$6:$AH$15292,点検表４!$AF$6:$AF$15292,TRUE,点検表４!$AR$6:$AR$15292,$E29,点検表４!$C$6:$C$15292,BH$6)</f>
        <v>0</v>
      </c>
      <c r="BI29" s="206">
        <f>SUMIFS(点検表４!$AH$6:$AH$15292,点検表４!$AF$6:$AF$15292,TRUE,点検表４!$AR$6:$AR$15292,$E29,点検表４!$C$6:$C$15292,BI$6)</f>
        <v>0</v>
      </c>
      <c r="BJ29" s="206">
        <f>SUMIFS(点検表４!$AH$6:$AH$15292,点検表４!$AF$6:$AF$15292,TRUE,点検表４!$AR$6:$AR$15292,$E29,点検表４!$C$6:$C$15292,BJ$6)</f>
        <v>0</v>
      </c>
      <c r="BK29" s="206">
        <f>SUMIFS(点検表４!$AH$6:$AH$15292,点検表４!$AF$6:$AF$15292,TRUE,点検表４!$AR$6:$AR$15292,$E29,点検表４!$C$6:$C$15292,BK$6)</f>
        <v>0</v>
      </c>
      <c r="BL29" s="206">
        <f>SUMIFS(点検表４!$AH$6:$AH$15292,点検表４!$AF$6:$AF$15292,TRUE,点検表４!$AR$6:$AR$15292,$E29,点検表４!$C$6:$C$15292,BL$6)</f>
        <v>0</v>
      </c>
      <c r="BM29" s="206">
        <f>SUMIFS(点検表４!$AH$6:$AH$15292,点検表４!$AF$6:$AF$15292,TRUE,点検表４!$AR$6:$AR$15292,$E29,点検表４!$C$6:$C$15292,BM$6)</f>
        <v>0</v>
      </c>
      <c r="BN29" s="206">
        <f>SUMIFS(点検表４!$AH$6:$AH$15292,点検表４!$AF$6:$AF$15292,TRUE,点検表４!$AR$6:$AR$15292,$E29,点検表４!$C$6:$C$15292,BN$6)</f>
        <v>0</v>
      </c>
      <c r="BO29" s="206">
        <f>SUMIFS(点検表４!$AH$6:$AH$15292,点検表４!$AF$6:$AF$15292,TRUE,点検表４!$AR$6:$AR$15292,$E29,点検表４!$C$6:$C$15292,BO$6)</f>
        <v>0</v>
      </c>
      <c r="BP29" s="206">
        <f>SUMIFS(点検表４!$AH$6:$AH$15292,点検表４!$AF$6:$AF$15292,TRUE,点検表４!$AR$6:$AR$15292,$E29,点検表４!$C$6:$C$15292,BP$6)</f>
        <v>0</v>
      </c>
      <c r="BQ29" s="206">
        <f>SUMIFS(点検表４!$AH$6:$AH$15292,点検表４!$AF$6:$AF$15292,TRUE,点検表４!$AR$6:$AR$15292,$E29,点検表４!$C$6:$C$15292,BQ$6)</f>
        <v>0</v>
      </c>
      <c r="BR29" s="206">
        <f>SUMIFS(点検表４!$AH$6:$AH$15292,点検表４!$AF$6:$AF$15292,TRUE,点検表４!$AR$6:$AR$15292,$E29,点検表４!$C$6:$C$15292,BR$6)</f>
        <v>0</v>
      </c>
      <c r="BS29" s="206">
        <f>SUMIFS(点検表４!$AH$6:$AH$15292,点検表４!$AF$6:$AF$15292,TRUE,点検表４!$AR$6:$AR$15292,$E29,点検表４!$C$6:$C$15292,BS$6)</f>
        <v>0</v>
      </c>
      <c r="BT29" s="206">
        <f>SUMIFS(点検表４!$AH$6:$AH$15292,点検表４!$AF$6:$AF$15292,TRUE,点検表４!$AR$6:$AR$15292,$E29,点検表４!$C$6:$C$15292,BT$6)</f>
        <v>0</v>
      </c>
      <c r="BU29" s="206">
        <f>SUMIFS(点検表４!$AH$6:$AH$15292,点検表４!$AF$6:$AF$15292,TRUE,点検表４!$AR$6:$AR$15292,$E29,点検表４!$C$6:$C$15292,BU$6)</f>
        <v>0</v>
      </c>
      <c r="BV29" s="206">
        <f>SUMIFS(点検表４!$AH$6:$AH$15292,点検表４!$AF$6:$AF$15292,TRUE,点検表４!$AR$6:$AR$15292,$E29,点検表４!$C$6:$C$15292,BV$6)</f>
        <v>0</v>
      </c>
      <c r="BW29" s="206">
        <f>SUMIFS(点検表４!$AH$6:$AH$15292,点検表４!$AF$6:$AF$15292,TRUE,点検表４!$AR$6:$AR$15292,$E29,点検表４!$C$6:$C$15292,BW$6)</f>
        <v>0</v>
      </c>
      <c r="BX29" s="206">
        <f>SUMIFS(点検表４!$AH$6:$AH$15292,点検表４!$AF$6:$AF$15292,TRUE,点検表４!$AR$6:$AR$15292,$E29,点検表４!$C$6:$C$15292,BX$6)</f>
        <v>0</v>
      </c>
      <c r="BY29" s="206">
        <f>SUMIFS(点検表４!$AH$6:$AH$15292,点検表４!$AF$6:$AF$15292,TRUE,点検表４!$AR$6:$AR$15292,$E29,点検表４!$C$6:$C$15292,BY$6)</f>
        <v>0</v>
      </c>
      <c r="BZ29" s="206">
        <f>SUMIFS(点検表４!$AH$6:$AH$15292,点検表４!$AF$6:$AF$15292,TRUE,点検表４!$AR$6:$AR$15292,$E29,点検表４!$C$6:$C$15292,BZ$6)</f>
        <v>0</v>
      </c>
      <c r="CA29" s="206">
        <f>SUMIFS(点検表４!$AH$6:$AH$15292,点検表４!$AF$6:$AF$15292,TRUE,点検表４!$AR$6:$AR$15292,$E29,点検表４!$C$6:$C$15292,CA$6)</f>
        <v>0</v>
      </c>
      <c r="CB29" s="206">
        <f>SUMIFS(点検表４!$AH$6:$AH$15292,点検表４!$AF$6:$AF$15292,TRUE,点検表４!$AR$6:$AR$15292,$E29,点検表４!$C$6:$C$15292,CB$6)</f>
        <v>0</v>
      </c>
      <c r="CC29" s="206">
        <f>SUMIFS(点検表４!$AH$6:$AH$15292,点検表４!$AF$6:$AF$15292,TRUE,点検表４!$AR$6:$AR$15292,$E29,点検表４!$C$6:$C$15292,CC$6)</f>
        <v>0</v>
      </c>
      <c r="CD29" s="206">
        <f>SUMIFS(点検表４!$AH$6:$AH$15292,点検表４!$AF$6:$AF$15292,TRUE,点検表４!$AR$6:$AR$15292,$E29,点検表４!$C$6:$C$15292,CD$6)</f>
        <v>0</v>
      </c>
      <c r="CE29" s="206">
        <f>SUMIFS(点検表４!$AH$6:$AH$15292,点検表４!$AF$6:$AF$15292,TRUE,点検表４!$AR$6:$AR$15292,$E29,点検表４!$C$6:$C$15292,CE$6)</f>
        <v>0</v>
      </c>
      <c r="CF29" s="206">
        <f>SUMIFS(点検表４!$AH$6:$AH$15292,点検表４!$AF$6:$AF$15292,TRUE,点検表４!$AR$6:$AR$15292,$E29,点検表４!$C$6:$C$15292,CF$6)</f>
        <v>0</v>
      </c>
      <c r="CG29" s="206">
        <f>SUMIFS(点検表４!$AH$6:$AH$15292,点検表４!$AF$6:$AF$15292,TRUE,点検表４!$AR$6:$AR$15292,$E29,点検表４!$C$6:$C$15292,CG$6)</f>
        <v>0</v>
      </c>
      <c r="CH29" s="206">
        <f>SUMIFS(点検表４!$AH$6:$AH$15292,点検表４!$AF$6:$AF$15292,TRUE,点検表４!$AR$6:$AR$15292,$E29,点検表４!$C$6:$C$15292,CH$6)</f>
        <v>0</v>
      </c>
      <c r="CI29" s="206">
        <f>SUMIFS(点検表４!$AH$6:$AH$15292,点検表４!$AF$6:$AF$15292,TRUE,点検表４!$AR$6:$AR$15292,$E29,点検表４!$C$6:$C$15292,CI$6)</f>
        <v>0</v>
      </c>
      <c r="CJ29" s="206">
        <f>SUMIFS(点検表４!$AH$6:$AH$15292,点検表４!$AF$6:$AF$15292,TRUE,点検表４!$AR$6:$AR$15292,$E29,点検表４!$C$6:$C$15292,CJ$6)</f>
        <v>0</v>
      </c>
      <c r="CK29" s="206">
        <f>SUMIFS(点検表４!$AH$6:$AH$15292,点検表４!$AF$6:$AF$15292,TRUE,点検表４!$AR$6:$AR$15292,$E29,点検表４!$C$6:$C$15292,CK$6)</f>
        <v>0</v>
      </c>
      <c r="CL29" s="206">
        <f>SUMIFS(点検表４!$AH$6:$AH$15292,点検表４!$AF$6:$AF$15292,TRUE,点検表４!$AR$6:$AR$15292,$E29,点検表４!$C$6:$C$15292,CL$6)</f>
        <v>0</v>
      </c>
      <c r="CM29" s="206">
        <f>SUMIFS(点検表４!$AH$6:$AH$15292,点検表４!$AF$6:$AF$15292,TRUE,点検表４!$AR$6:$AR$15292,$E29,点検表４!$C$6:$C$15292,CM$6)</f>
        <v>0</v>
      </c>
      <c r="CN29" s="206">
        <f>SUMIFS(点検表４!$AH$6:$AH$15292,点検表４!$AF$6:$AF$15292,TRUE,点検表４!$AR$6:$AR$15292,$E29,点検表４!$C$6:$C$15292,CN$6)</f>
        <v>0</v>
      </c>
      <c r="CO29" s="206">
        <f>SUMIFS(点検表４!$AH$6:$AH$15292,点検表４!$AF$6:$AF$15292,TRUE,点検表４!$AR$6:$AR$15292,$E29,点検表４!$C$6:$C$15292,CO$6)</f>
        <v>0</v>
      </c>
      <c r="CP29" s="206">
        <f>SUMIFS(点検表４!$AH$6:$AH$15292,点検表４!$AF$6:$AF$15292,TRUE,点検表４!$AR$6:$AR$15292,$E29,点検表４!$C$6:$C$15292,CP$6)</f>
        <v>0</v>
      </c>
      <c r="CQ29" s="206">
        <f>SUMIFS(点検表４!$AH$6:$AH$15292,点検表４!$AF$6:$AF$15292,TRUE,点検表４!$AR$6:$AR$15292,$E29,点検表４!$C$6:$C$15292,CQ$6)</f>
        <v>0</v>
      </c>
      <c r="CR29" s="206">
        <f>SUMIFS(点検表４!$AH$6:$AH$15292,点検表４!$AF$6:$AF$15292,TRUE,点検表４!$AR$6:$AR$15292,$E29,点検表４!$C$6:$C$15292,CR$6)</f>
        <v>0</v>
      </c>
      <c r="CS29" s="206">
        <f>SUMIFS(点検表４!$AH$6:$AH$15292,点検表４!$AF$6:$AF$15292,TRUE,点検表４!$AR$6:$AR$15292,$E29,点検表４!$C$6:$C$15292,CS$6)</f>
        <v>0</v>
      </c>
      <c r="CT29" s="206">
        <f>SUMIFS(点検表４!$AH$6:$AH$15292,点検表４!$AF$6:$AF$15292,TRUE,点検表４!$AR$6:$AR$15292,$E29,点検表４!$C$6:$C$15292,CT$6)</f>
        <v>0</v>
      </c>
      <c r="CU29" s="206">
        <f>SUMIFS(点検表４!$AH$6:$AH$15292,点検表４!$AF$6:$AF$15292,TRUE,点検表４!$AR$6:$AR$15292,$E29,点検表４!$C$6:$C$15292,CU$6)</f>
        <v>0</v>
      </c>
      <c r="CV29" s="206">
        <f>SUMIFS(点検表４!$AH$6:$AH$15292,点検表４!$AF$6:$AF$15292,TRUE,点検表４!$AR$6:$AR$15292,$E29,点検表４!$C$6:$C$15292,CV$6)</f>
        <v>0</v>
      </c>
      <c r="CW29" s="206">
        <f>SUMIFS(点検表４!$AH$6:$AH$15292,点検表４!$AF$6:$AF$15292,TRUE,点検表４!$AR$6:$AR$15292,$E29,点検表４!$C$6:$C$15292,CW$6)</f>
        <v>0</v>
      </c>
      <c r="CX29" s="206">
        <f>SUMIFS(点検表４!$AH$6:$AH$15292,点検表４!$AF$6:$AF$15292,TRUE,点検表４!$AR$6:$AR$15292,$E29,点検表４!$C$6:$C$15292,CX$6)</f>
        <v>0</v>
      </c>
      <c r="CY29" s="206">
        <f>SUMIFS(点検表４!$AH$6:$AH$15292,点検表４!$AF$6:$AF$15292,TRUE,点検表４!$AR$6:$AR$15292,$E29,点検表４!$C$6:$C$15292,CY$6)</f>
        <v>0</v>
      </c>
      <c r="CZ29" s="206">
        <f>SUMIFS(点検表４!$AH$6:$AH$15292,点検表４!$AF$6:$AF$15292,TRUE,点検表４!$AR$6:$AR$15292,$E29,点検表４!$C$6:$C$15292,CZ$6)</f>
        <v>0</v>
      </c>
      <c r="DA29" s="206">
        <f>SUMIFS(点検表４!$AH$6:$AH$15292,点検表４!$AF$6:$AF$15292,TRUE,点検表４!$AR$6:$AR$15292,$E29,点検表４!$C$6:$C$15292,DA$6)</f>
        <v>0</v>
      </c>
      <c r="DB29" s="206">
        <f>SUMIFS(点検表４!$AH$6:$AH$15292,点検表４!$AF$6:$AF$15292,TRUE,点検表４!$AR$6:$AR$15292,$E29,点検表４!$C$6:$C$15292,DB$6)</f>
        <v>0</v>
      </c>
      <c r="DC29" s="206">
        <f>SUMIFS(点検表４!$AH$6:$AH$15292,点検表４!$AF$6:$AF$15292,TRUE,点検表４!$AR$6:$AR$15292,$E29,点検表４!$C$6:$C$15292,DC$6)</f>
        <v>0</v>
      </c>
      <c r="DD29" s="206">
        <f>SUMIFS(点検表４!$AH$6:$AH$15292,点検表４!$AF$6:$AF$15292,TRUE,点検表４!$AR$6:$AR$15292,$E29,点検表４!$C$6:$C$15292,DD$6)</f>
        <v>0</v>
      </c>
      <c r="DE29" s="206">
        <f>SUMIFS(点検表４!$AH$6:$AH$15292,点検表４!$AF$6:$AF$15292,TRUE,点検表４!$AR$6:$AR$15292,$E29,点検表４!$C$6:$C$15292,DE$6)</f>
        <v>0</v>
      </c>
      <c r="DF29" s="206">
        <f>SUMIFS(点検表４!$AH$6:$AH$15292,点検表４!$AF$6:$AF$15292,TRUE,点検表４!$AR$6:$AR$15292,$E29,点検表４!$C$6:$C$15292,DF$6)</f>
        <v>0</v>
      </c>
      <c r="DG29" s="206">
        <f>SUMIFS(点検表４!$AH$6:$AH$15292,点検表４!$AF$6:$AF$15292,TRUE,点検表４!$AR$6:$AR$15292,$E29,点検表４!$C$6:$C$15292,DG$6)</f>
        <v>0</v>
      </c>
      <c r="DH29" s="206">
        <f>SUMIFS(点検表４!$AH$6:$AH$15292,点検表４!$AF$6:$AF$15292,TRUE,点検表４!$AR$6:$AR$15292,$E29,点検表４!$C$6:$C$15292,DH$6)</f>
        <v>0</v>
      </c>
      <c r="DI29" s="206">
        <f>SUMIFS(点検表４!$AH$6:$AH$15292,点検表４!$AF$6:$AF$15292,TRUE,点検表４!$AR$6:$AR$15292,$E29,点検表４!$C$6:$C$15292,DI$6)</f>
        <v>0</v>
      </c>
      <c r="DJ29" s="206">
        <f>SUMIFS(点検表４!$AH$6:$AH$15292,点検表４!$AF$6:$AF$15292,TRUE,点検表４!$AR$6:$AR$15292,$E29,点検表４!$C$6:$C$15292,DJ$6)</f>
        <v>0</v>
      </c>
      <c r="DK29" s="206">
        <f>SUMIFS(点検表４!$AH$6:$AH$15292,点検表４!$AF$6:$AF$15292,TRUE,点検表４!$AR$6:$AR$15292,$E29,点検表４!$C$6:$C$15292,DK$6)</f>
        <v>0</v>
      </c>
      <c r="DL29" s="206">
        <f>SUMIFS(点検表４!$AH$6:$AH$15292,点検表４!$AF$6:$AF$15292,TRUE,点検表４!$AR$6:$AR$15292,$E29,点検表４!$C$6:$C$15292,DL$6)</f>
        <v>0</v>
      </c>
      <c r="DM29" s="206">
        <f>SUMIFS(点検表４!$AH$6:$AH$15292,点検表４!$AF$6:$AF$15292,TRUE,点検表４!$AR$6:$AR$15292,$E29,点検表４!$C$6:$C$15292,DM$6)</f>
        <v>0</v>
      </c>
      <c r="DN29" s="206">
        <f>SUMIFS(点検表４!$AH$6:$AH$15292,点検表４!$AF$6:$AF$15292,TRUE,点検表４!$AR$6:$AR$15292,$E29,点検表４!$C$6:$C$15292,DN$6)</f>
        <v>0</v>
      </c>
      <c r="DO29" s="206">
        <f>SUMIFS(点検表４!$AH$6:$AH$15292,点検表４!$AF$6:$AF$15292,TRUE,点検表４!$AR$6:$AR$15292,$E29,点検表４!$C$6:$C$15292,DO$6)</f>
        <v>0</v>
      </c>
      <c r="DP29" s="206">
        <f>SUMIFS(点検表４!$AH$6:$AH$15292,点検表４!$AF$6:$AF$15292,TRUE,点検表４!$AR$6:$AR$15292,$E29,点検表４!$C$6:$C$15292,DP$6)</f>
        <v>0</v>
      </c>
      <c r="DQ29" s="206">
        <f>SUMIFS(点検表４!$AH$6:$AH$15292,点検表４!$AF$6:$AF$15292,TRUE,点検表４!$AR$6:$AR$15292,$E29,点検表４!$C$6:$C$15292,DQ$6)</f>
        <v>0</v>
      </c>
      <c r="DR29" s="206">
        <f>SUMIFS(点検表４!$AH$6:$AH$15292,点検表４!$AF$6:$AF$15292,TRUE,点検表４!$AR$6:$AR$15292,$E29,点検表４!$C$6:$C$15292,DR$6)</f>
        <v>0</v>
      </c>
      <c r="DS29" s="206">
        <f>SUMIFS(点検表４!$AH$6:$AH$15292,点検表４!$AF$6:$AF$15292,TRUE,点検表４!$AR$6:$AR$15292,$E29,点検表４!$C$6:$C$15292,DS$6)</f>
        <v>0</v>
      </c>
      <c r="DT29" s="206">
        <f>SUMIFS(点検表４!$AH$6:$AH$15292,点検表４!$AF$6:$AF$15292,TRUE,点検表４!$AR$6:$AR$15292,$E29,点検表４!$C$6:$C$15292,DT$6)</f>
        <v>0</v>
      </c>
      <c r="DU29" s="206">
        <f>SUMIFS(点検表４!$AH$6:$AH$15292,点検表４!$AF$6:$AF$15292,TRUE,点検表４!$AR$6:$AR$15292,$E29,点検表４!$C$6:$C$15292,DU$6)</f>
        <v>0</v>
      </c>
      <c r="DV29" s="206">
        <f>SUMIFS(点検表４!$AH$6:$AH$15292,点検表４!$AF$6:$AF$15292,TRUE,点検表４!$AR$6:$AR$15292,$E29,点検表４!$C$6:$C$15292,DV$6)</f>
        <v>0</v>
      </c>
      <c r="DW29" s="206">
        <f>SUMIFS(点検表４!$AH$6:$AH$15292,点検表４!$AF$6:$AF$15292,TRUE,点検表４!$AR$6:$AR$15292,$E29,点検表４!$C$6:$C$15292,DW$6)</f>
        <v>0</v>
      </c>
      <c r="DX29" s="206">
        <f>SUMIFS(点検表４!$AH$6:$AH$15292,点検表４!$AF$6:$AF$15292,TRUE,点検表４!$AR$6:$AR$15292,$E29,点検表４!$C$6:$C$15292,DX$6)</f>
        <v>0</v>
      </c>
      <c r="DY29" s="206">
        <f>SUMIFS(点検表４!$AH$6:$AH$15292,点検表４!$AF$6:$AF$15292,TRUE,点検表４!$AR$6:$AR$15292,$E29,点検表４!$C$6:$C$15292,DY$6)</f>
        <v>0</v>
      </c>
      <c r="DZ29" s="206">
        <f>SUMIFS(点検表４!$AH$6:$AH$15292,点検表４!$AF$6:$AF$15292,TRUE,点検表４!$AR$6:$AR$15292,$E29,点検表４!$C$6:$C$15292,DZ$6)</f>
        <v>0</v>
      </c>
      <c r="EA29" s="206">
        <f>SUMIFS(点検表４!$AH$6:$AH$15292,点検表４!$AF$6:$AF$15292,TRUE,点検表４!$AR$6:$AR$15292,$E29,点検表４!$C$6:$C$15292,EA$6)</f>
        <v>0</v>
      </c>
      <c r="EB29" s="206">
        <f>SUMIFS(点検表４!$AH$6:$AH$15292,点検表４!$AF$6:$AF$15292,TRUE,点検表４!$AR$6:$AR$15292,$E29,点検表４!$C$6:$C$15292,EB$6)</f>
        <v>0</v>
      </c>
      <c r="EC29" s="206">
        <f>SUMIFS(点検表４!$AH$6:$AH$15292,点検表４!$AF$6:$AF$15292,TRUE,点検表４!$AR$6:$AR$15292,$E29,点検表４!$C$6:$C$15292,EC$6)</f>
        <v>0</v>
      </c>
      <c r="ED29" s="206">
        <f>SUMIFS(点検表４!$AH$6:$AH$15292,点検表４!$AF$6:$AF$15292,TRUE,点検表４!$AR$6:$AR$15292,$E29,点検表４!$C$6:$C$15292,ED$6)</f>
        <v>0</v>
      </c>
      <c r="EE29" s="206">
        <f>SUMIFS(点検表４!$AH$6:$AH$15292,点検表４!$AF$6:$AF$15292,TRUE,点検表４!$AR$6:$AR$15292,$E29,点検表４!$C$6:$C$15292,EE$6)</f>
        <v>0</v>
      </c>
      <c r="EF29" s="206">
        <f>SUMIFS(点検表４!$AH$6:$AH$15292,点検表４!$AF$6:$AF$15292,TRUE,点検表４!$AR$6:$AR$15292,$E29,点検表４!$C$6:$C$15292,EF$6)</f>
        <v>0</v>
      </c>
      <c r="EG29" s="206">
        <f>SUMIFS(点検表４!$AH$6:$AH$15292,点検表４!$AF$6:$AF$15292,TRUE,点検表４!$AR$6:$AR$15292,$E29,点検表４!$C$6:$C$15292,EG$6)</f>
        <v>0</v>
      </c>
      <c r="EH29" s="206">
        <f>SUMIFS(点検表４!$AH$6:$AH$15292,点検表４!$AF$6:$AF$15292,TRUE,点検表４!$AR$6:$AR$15292,$E29,点検表４!$C$6:$C$15292,EH$6)</f>
        <v>0</v>
      </c>
      <c r="EI29" s="206">
        <f>SUMIFS(点検表４!$AH$6:$AH$15292,点検表４!$AF$6:$AF$15292,TRUE,点検表４!$AR$6:$AR$15292,$E29,点検表４!$C$6:$C$15292,EI$6)</f>
        <v>0</v>
      </c>
      <c r="EJ29" s="206">
        <f>SUMIFS(点検表４!$AH$6:$AH$15292,点検表４!$AF$6:$AF$15292,TRUE,点検表４!$AR$6:$AR$15292,$E29,点検表４!$C$6:$C$15292,EJ$6)</f>
        <v>0</v>
      </c>
      <c r="EK29" s="206">
        <f>SUMIFS(点検表４!$AH$6:$AH$15292,点検表４!$AF$6:$AF$15292,TRUE,点検表４!$AR$6:$AR$15292,$E29,点検表４!$C$6:$C$15292,EK$6)</f>
        <v>0</v>
      </c>
      <c r="EL29" s="206">
        <f>SUMIFS(点検表４!$AH$6:$AH$15292,点検表４!$AF$6:$AF$15292,TRUE,点検表４!$AR$6:$AR$15292,$E29,点検表４!$C$6:$C$15292,EL$6)</f>
        <v>0</v>
      </c>
      <c r="EM29" s="206">
        <f>SUMIFS(点検表４!$AH$6:$AH$15292,点検表４!$AF$6:$AF$15292,TRUE,点検表４!$AR$6:$AR$15292,$E29,点検表４!$C$6:$C$15292,EM$6)</f>
        <v>0</v>
      </c>
      <c r="EN29" s="206">
        <f>SUMIFS(点検表４!$AH$6:$AH$15292,点検表４!$AF$6:$AF$15292,TRUE,点検表４!$AR$6:$AR$15292,$E29,点検表４!$C$6:$C$15292,EN$6)</f>
        <v>0</v>
      </c>
      <c r="EO29" s="206">
        <f>SUMIFS(点検表４!$AH$6:$AH$15292,点検表４!$AF$6:$AF$15292,TRUE,点検表４!$AR$6:$AR$15292,$E29,点検表４!$C$6:$C$15292,EO$6)</f>
        <v>0</v>
      </c>
      <c r="EP29" s="206">
        <f>SUMIFS(点検表４!$AH$6:$AH$15292,点検表４!$AF$6:$AF$15292,TRUE,点検表４!$AR$6:$AR$15292,$E29,点検表４!$C$6:$C$15292,EP$6)</f>
        <v>0</v>
      </c>
      <c r="EQ29" s="206">
        <f>SUMIFS(点検表４!$AH$6:$AH$15292,点検表４!$AF$6:$AF$15292,TRUE,点検表４!$AR$6:$AR$15292,$E29,点検表４!$C$6:$C$15292,EQ$6)</f>
        <v>0</v>
      </c>
      <c r="ER29" s="206">
        <f>SUMIFS(点検表４!$AH$6:$AH$15292,点検表４!$AF$6:$AF$15292,TRUE,点検表４!$AR$6:$AR$15292,$E29,点検表４!$C$6:$C$15292,ER$6)</f>
        <v>0</v>
      </c>
      <c r="ES29" s="206">
        <f>SUMIFS(点検表４!$AH$6:$AH$15292,点検表４!$AF$6:$AF$15292,TRUE,点検表４!$AR$6:$AR$15292,$E29,点検表４!$C$6:$C$15292,ES$6)</f>
        <v>0</v>
      </c>
      <c r="ET29" s="206">
        <f>SUMIFS(点検表４!$AH$6:$AH$15292,点検表４!$AF$6:$AF$15292,TRUE,点検表４!$AR$6:$AR$15292,$E29,点検表４!$C$6:$C$15292,ET$6)</f>
        <v>0</v>
      </c>
      <c r="EU29" s="206">
        <f>SUMIFS(点検表４!$AH$6:$AH$15292,点検表４!$AF$6:$AF$15292,TRUE,点検表４!$AR$6:$AR$15292,$E29,点検表４!$C$6:$C$15292,EU$6)</f>
        <v>0</v>
      </c>
      <c r="EV29" s="206">
        <f>SUMIFS(点検表４!$AH$6:$AH$15292,点検表４!$AF$6:$AF$15292,TRUE,点検表４!$AR$6:$AR$15292,$E29,点検表４!$C$6:$C$15292,EV$6)</f>
        <v>0</v>
      </c>
      <c r="EW29" s="206">
        <f>SUMIFS(点検表４!$AH$6:$AH$15292,点検表４!$AF$6:$AF$15292,TRUE,点検表４!$AR$6:$AR$15292,$E29,点検表４!$C$6:$C$15292,EW$6)</f>
        <v>0</v>
      </c>
      <c r="EX29" s="206">
        <f>SUMIFS(点検表４!$AH$6:$AH$15292,点検表４!$AF$6:$AF$15292,TRUE,点検表４!$AR$6:$AR$15292,$E29,点検表４!$C$6:$C$15292,EX$6)</f>
        <v>0</v>
      </c>
      <c r="EY29" s="206">
        <f>SUMIFS(点検表４!$AH$6:$AH$15292,点検表４!$AF$6:$AF$15292,TRUE,点検表４!$AR$6:$AR$15292,$E29,点検表４!$C$6:$C$15292,EY$6)</f>
        <v>0</v>
      </c>
      <c r="EZ29" s="206">
        <f>SUMIFS(点検表４!$AH$6:$AH$15292,点検表４!$AF$6:$AF$15292,TRUE,点検表４!$AR$6:$AR$15292,$E29,点検表４!$C$6:$C$15292,EZ$6)</f>
        <v>0</v>
      </c>
      <c r="FA29" s="206">
        <f>SUMIFS(点検表４!$AH$6:$AH$15292,点検表４!$AF$6:$AF$15292,TRUE,点検表４!$AR$6:$AR$15292,$E29,点検表４!$C$6:$C$15292,FA$6)</f>
        <v>0</v>
      </c>
      <c r="FB29" s="206">
        <f>SUMIFS(点検表４!$AH$6:$AH$15292,点検表４!$AF$6:$AF$15292,TRUE,点検表４!$AR$6:$AR$15292,$E29,点検表４!$C$6:$C$15292,FB$6)</f>
        <v>0</v>
      </c>
      <c r="FC29" s="206">
        <f>SUMIFS(点検表４!$AH$6:$AH$15292,点検表４!$AF$6:$AF$15292,TRUE,点検表４!$AR$6:$AR$15292,$E29,点検表４!$C$6:$C$15292,FC$6)</f>
        <v>0</v>
      </c>
      <c r="FD29" s="206">
        <f>SUMIFS(点検表４!$AH$6:$AH$15292,点検表４!$AF$6:$AF$15292,TRUE,点検表４!$AR$6:$AR$15292,$E29,点検表４!$C$6:$C$15292,FD$6)</f>
        <v>0</v>
      </c>
      <c r="FE29" s="206">
        <f>SUMIFS(点検表４!$AH$6:$AH$15292,点検表４!$AF$6:$AF$15292,TRUE,点検表４!$AR$6:$AR$15292,$E29,点検表４!$C$6:$C$15292,FE$6)</f>
        <v>0</v>
      </c>
      <c r="FF29" s="206">
        <f>SUMIFS(点検表４!$AH$6:$AH$15292,点検表４!$AF$6:$AF$15292,TRUE,点検表４!$AR$6:$AR$15292,$E29,点検表４!$C$6:$C$15292,FF$6)</f>
        <v>0</v>
      </c>
      <c r="FG29" s="206">
        <f>SUMIFS(点検表４!$AH$6:$AH$15292,点検表４!$AF$6:$AF$15292,TRUE,点検表４!$AR$6:$AR$15292,$E29,点検表４!$C$6:$C$15292,FG$6)</f>
        <v>0</v>
      </c>
      <c r="FH29" s="206">
        <f>SUMIFS(点検表４!$AH$6:$AH$15292,点検表４!$AF$6:$AF$15292,TRUE,点検表４!$AR$6:$AR$15292,$E29,点検表４!$C$6:$C$15292,FH$6)</f>
        <v>0</v>
      </c>
      <c r="FI29" s="206">
        <f>SUMIFS(点検表４!$AH$6:$AH$15292,点検表４!$AF$6:$AF$15292,TRUE,点検表４!$AR$6:$AR$15292,$E29,点検表４!$C$6:$C$15292,FI$6)</f>
        <v>0</v>
      </c>
      <c r="FJ29" s="206">
        <f>SUMIFS(点検表４!$AH$6:$AH$15292,点検表４!$AF$6:$AF$15292,TRUE,点検表４!$AR$6:$AR$15292,$E29,点検表４!$C$6:$C$15292,FJ$6)</f>
        <v>0</v>
      </c>
      <c r="FK29" s="206">
        <f>SUMIFS(点検表４!$AH$6:$AH$15292,点検表４!$AF$6:$AF$15292,TRUE,点検表４!$AR$6:$AR$15292,$E29,点検表４!$C$6:$C$15292,FK$6)</f>
        <v>0</v>
      </c>
      <c r="FL29" s="206">
        <f>SUMIFS(点検表４!$AH$6:$AH$15292,点検表４!$AF$6:$AF$15292,TRUE,点検表４!$AR$6:$AR$15292,$E29,点検表４!$C$6:$C$15292,FL$6)</f>
        <v>0</v>
      </c>
      <c r="FM29" s="206">
        <f>SUMIFS(点検表４!$AH$6:$AH$15292,点検表４!$AF$6:$AF$15292,TRUE,点検表４!$AR$6:$AR$15292,$E29,点検表４!$C$6:$C$15292,FM$6)</f>
        <v>0</v>
      </c>
      <c r="FN29" s="206">
        <f>SUMIFS(点検表４!$AH$6:$AH$15292,点検表４!$AF$6:$AF$15292,TRUE,点検表４!$AR$6:$AR$15292,$E29,点検表４!$C$6:$C$15292,FN$6)</f>
        <v>0</v>
      </c>
      <c r="FO29" s="206">
        <f>SUMIFS(点検表４!$AH$6:$AH$15292,点検表４!$AF$6:$AF$15292,TRUE,点検表４!$AR$6:$AR$15292,$E29,点検表４!$C$6:$C$15292,FO$6)</f>
        <v>0</v>
      </c>
      <c r="FP29" s="206">
        <f>SUMIFS(点検表４!$AH$6:$AH$15292,点検表４!$AF$6:$AF$15292,TRUE,点検表４!$AR$6:$AR$15292,$E29,点検表４!$C$6:$C$15292,FP$6)</f>
        <v>0</v>
      </c>
      <c r="FQ29" s="206">
        <f>SUMIFS(点検表４!$AH$6:$AH$15292,点検表４!$AF$6:$AF$15292,TRUE,点検表４!$AR$6:$AR$15292,$E29,点検表４!$C$6:$C$15292,FQ$6)</f>
        <v>0</v>
      </c>
      <c r="FR29" s="206">
        <f>SUMIFS(点検表４!$AH$6:$AH$15292,点検表４!$AF$6:$AF$15292,TRUE,点検表４!$AR$6:$AR$15292,$E29,点検表４!$C$6:$C$15292,FR$6)</f>
        <v>0</v>
      </c>
      <c r="FS29" s="206">
        <f>SUMIFS(点検表４!$AH$6:$AH$15292,点検表４!$AF$6:$AF$15292,TRUE,点検表４!$AR$6:$AR$15292,$E29,点検表４!$C$6:$C$15292,FS$6)</f>
        <v>0</v>
      </c>
      <c r="FT29" s="206">
        <f>SUMIFS(点検表４!$AH$6:$AH$15292,点検表４!$AF$6:$AF$15292,TRUE,点検表４!$AR$6:$AR$15292,$E29,点検表４!$C$6:$C$15292,FT$6)</f>
        <v>0</v>
      </c>
      <c r="FU29" s="206">
        <f>SUMIFS(点検表４!$AH$6:$AH$15292,点検表４!$AF$6:$AF$15292,TRUE,点検表４!$AR$6:$AR$15292,$E29,点検表４!$C$6:$C$15292,FU$6)</f>
        <v>0</v>
      </c>
      <c r="FV29" s="206">
        <f>SUMIFS(点検表４!$AH$6:$AH$15292,点検表４!$AF$6:$AF$15292,TRUE,点検表４!$AR$6:$AR$15292,$E29,点検表４!$C$6:$C$15292,FV$6)</f>
        <v>0</v>
      </c>
      <c r="FW29" s="206">
        <f>SUMIFS(点検表４!$AH$6:$AH$15292,点検表４!$AF$6:$AF$15292,TRUE,点検表４!$AR$6:$AR$15292,$E29,点検表４!$C$6:$C$15292,FW$6)</f>
        <v>0</v>
      </c>
      <c r="FX29" s="206">
        <f>SUMIFS(点検表４!$AH$6:$AH$15292,点検表４!$AF$6:$AF$15292,TRUE,点検表４!$AR$6:$AR$15292,$E29,点検表４!$C$6:$C$15292,FX$6)</f>
        <v>0</v>
      </c>
      <c r="FY29" s="206">
        <f>SUMIFS(点検表４!$AH$6:$AH$15292,点検表４!$AF$6:$AF$15292,TRUE,点検表４!$AR$6:$AR$15292,$E29,点検表４!$C$6:$C$15292,FY$6)</f>
        <v>0</v>
      </c>
      <c r="FZ29" s="206">
        <f>SUMIFS(点検表４!$AH$6:$AH$15292,点検表４!$AF$6:$AF$15292,TRUE,点検表４!$AR$6:$AR$15292,$E29,点検表４!$C$6:$C$15292,FZ$6)</f>
        <v>0</v>
      </c>
      <c r="GA29" s="206">
        <f>SUMIFS(点検表４!$AH$6:$AH$15292,点検表４!$AF$6:$AF$15292,TRUE,点検表４!$AR$6:$AR$15292,$E29,点検表４!$C$6:$C$15292,GA$6)</f>
        <v>0</v>
      </c>
      <c r="GB29" s="206">
        <f>SUMIFS(点検表４!$AH$6:$AH$15292,点検表４!$AF$6:$AF$15292,TRUE,点検表４!$AR$6:$AR$15292,$E29,点検表４!$C$6:$C$15292,GB$6)</f>
        <v>0</v>
      </c>
      <c r="GC29" s="206">
        <f>SUMIFS(点検表４!$AH$6:$AH$15292,点検表４!$AF$6:$AF$15292,TRUE,点検表４!$AR$6:$AR$15292,$E29,点検表４!$C$6:$C$15292,GC$6)</f>
        <v>0</v>
      </c>
      <c r="GD29" s="206">
        <f>SUMIFS(点検表４!$AH$6:$AH$15292,点検表４!$AF$6:$AF$15292,TRUE,点検表４!$AR$6:$AR$15292,$E29,点検表４!$C$6:$C$15292,GD$6)</f>
        <v>0</v>
      </c>
      <c r="GE29" s="206">
        <f>SUMIFS(点検表４!$AH$6:$AH$15292,点検表４!$AF$6:$AF$15292,TRUE,点検表４!$AR$6:$AR$15292,$E29,点検表４!$C$6:$C$15292,GE$6)</f>
        <v>0</v>
      </c>
      <c r="GF29" s="206">
        <f>SUMIFS(点検表４!$AH$6:$AH$15292,点検表４!$AF$6:$AF$15292,TRUE,点検表４!$AR$6:$AR$15292,$E29,点検表４!$C$6:$C$15292,GF$6)</f>
        <v>0</v>
      </c>
      <c r="GG29" s="206">
        <f>SUMIFS(点検表４!$AH$6:$AH$15292,点検表４!$AF$6:$AF$15292,TRUE,点検表４!$AR$6:$AR$15292,$E29,点検表４!$C$6:$C$15292,GG$6)</f>
        <v>0</v>
      </c>
      <c r="GH29" s="206">
        <f>SUMIFS(点検表４!$AH$6:$AH$15292,点検表４!$AF$6:$AF$15292,TRUE,点検表４!$AR$6:$AR$15292,$E29,点検表４!$C$6:$C$15292,GH$6)</f>
        <v>0</v>
      </c>
      <c r="GI29" s="206">
        <f>SUMIFS(点検表４!$AH$6:$AH$15292,点検表４!$AF$6:$AF$15292,TRUE,点検表４!$AR$6:$AR$15292,$E29,点検表４!$C$6:$C$15292,GI$6)</f>
        <v>0</v>
      </c>
      <c r="GJ29" s="206">
        <f>SUMIFS(点検表４!$AH$6:$AH$15292,点検表４!$AF$6:$AF$15292,TRUE,点検表４!$AR$6:$AR$15292,$E29,点検表４!$C$6:$C$15292,GJ$6)</f>
        <v>0</v>
      </c>
      <c r="GK29" s="206">
        <f>SUMIFS(点検表４!$AH$6:$AH$15292,点検表４!$AF$6:$AF$15292,TRUE,点検表４!$AR$6:$AR$15292,$E29,点検表４!$C$6:$C$15292,GK$6)</f>
        <v>0</v>
      </c>
      <c r="GL29" s="206">
        <f>SUMIFS(点検表４!$AH$6:$AH$15292,点検表４!$AF$6:$AF$15292,TRUE,点検表４!$AR$6:$AR$15292,$E29,点検表４!$C$6:$C$15292,GL$6)</f>
        <v>0</v>
      </c>
      <c r="GM29" s="206">
        <f>SUMIFS(点検表４!$AH$6:$AH$15292,点検表４!$AF$6:$AF$15292,TRUE,点検表４!$AR$6:$AR$15292,$E29,点検表４!$C$6:$C$15292,GM$6)</f>
        <v>0</v>
      </c>
      <c r="GN29" s="206">
        <f>SUMIFS(点検表４!$AH$6:$AH$15292,点検表４!$AF$6:$AF$15292,TRUE,点検表４!$AR$6:$AR$15292,$E29,点検表４!$C$6:$C$15292,GN$6)</f>
        <v>0</v>
      </c>
      <c r="GO29" s="206">
        <f>SUMIFS(点検表４!$AH$6:$AH$15292,点検表４!$AF$6:$AF$15292,TRUE,点検表４!$AR$6:$AR$15292,$E29,点検表４!$C$6:$C$15292,GO$6)</f>
        <v>0</v>
      </c>
      <c r="GP29" s="206">
        <f>SUMIFS(点検表４!$AH$6:$AH$15292,点検表４!$AF$6:$AF$15292,TRUE,点検表４!$AR$6:$AR$15292,$E29,点検表４!$C$6:$C$15292,GP$6)</f>
        <v>0</v>
      </c>
      <c r="GQ29" s="206">
        <f>SUMIFS(点検表４!$AH$6:$AH$15292,点検表４!$AF$6:$AF$15292,TRUE,点検表４!$AR$6:$AR$15292,$E29,点検表４!$C$6:$C$15292,GQ$6)</f>
        <v>0</v>
      </c>
      <c r="GR29" s="206">
        <f>SUMIFS(点検表４!$AH$6:$AH$15292,点検表４!$AF$6:$AF$15292,TRUE,点検表４!$AR$6:$AR$15292,$E29,点検表４!$C$6:$C$15292,GR$6)</f>
        <v>0</v>
      </c>
      <c r="GS29" s="206">
        <f>SUMIFS(点検表４!$AH$6:$AH$15292,点検表４!$AF$6:$AF$15292,TRUE,点検表４!$AR$6:$AR$15292,$E29,点検表４!$C$6:$C$15292,GS$6)</f>
        <v>0</v>
      </c>
      <c r="GT29" s="206">
        <f>SUMIFS(点検表４!$AH$6:$AH$15292,点検表４!$AF$6:$AF$15292,TRUE,点検表４!$AR$6:$AR$15292,$E29,点検表４!$C$6:$C$15292,GT$6)</f>
        <v>0</v>
      </c>
      <c r="GU29" s="206">
        <f>SUMIFS(点検表４!$AH$6:$AH$15292,点検表４!$AF$6:$AF$15292,TRUE,点検表４!$AR$6:$AR$15292,$E29,点検表４!$C$6:$C$15292,GU$6)</f>
        <v>0</v>
      </c>
      <c r="GV29" s="206">
        <f>SUMIFS(点検表４!$AH$6:$AH$15292,点検表４!$AF$6:$AF$15292,TRUE,点検表４!$AR$6:$AR$15292,$E29,点検表４!$C$6:$C$15292,GV$6)</f>
        <v>0</v>
      </c>
      <c r="GW29" s="206">
        <f>SUMIFS(点検表４!$AH$6:$AH$15292,点検表４!$AF$6:$AF$15292,TRUE,点検表４!$AR$6:$AR$15292,$E29,点検表４!$C$6:$C$15292,GW$6)</f>
        <v>0</v>
      </c>
      <c r="GX29" s="206">
        <f>SUMIFS(点検表４!$AH$6:$AH$15292,点検表４!$AF$6:$AF$15292,TRUE,点検表４!$AR$6:$AR$15292,$E29,点検表４!$C$6:$C$15292,GX$6)</f>
        <v>0</v>
      </c>
      <c r="GY29" s="206">
        <f>SUMIFS(点検表４!$AH$6:$AH$15292,点検表４!$AF$6:$AF$15292,TRUE,点検表４!$AR$6:$AR$15292,$E29,点検表４!$C$6:$C$15292,GY$6)</f>
        <v>0</v>
      </c>
      <c r="GZ29" s="206">
        <f>SUMIFS(点検表４!$AH$6:$AH$15292,点検表４!$AF$6:$AF$15292,TRUE,点検表４!$AR$6:$AR$15292,$E29,点検表４!$C$6:$C$15292,GZ$6)</f>
        <v>0</v>
      </c>
      <c r="HA29" s="206">
        <f>SUMIFS(点検表４!$AH$6:$AH$15292,点検表４!$AF$6:$AF$15292,TRUE,点検表４!$AR$6:$AR$15292,$E29,点検表４!$C$6:$C$15292,HA$6)</f>
        <v>0</v>
      </c>
      <c r="HB29" s="206">
        <f>SUMIFS(点検表４!$AH$6:$AH$15292,点検表４!$AF$6:$AF$15292,TRUE,点検表４!$AR$6:$AR$15292,$E29,点検表４!$C$6:$C$15292,HB$6)</f>
        <v>0</v>
      </c>
      <c r="HC29" s="206">
        <f>SUMIFS(点検表４!$AH$6:$AH$15292,点検表４!$AF$6:$AF$15292,TRUE,点検表４!$AR$6:$AR$15292,$E29,点検表４!$C$6:$C$15292,HC$6)</f>
        <v>0</v>
      </c>
      <c r="HD29" s="206">
        <f>SUMIFS(点検表４!$AH$6:$AH$15292,点検表４!$AF$6:$AF$15292,TRUE,点検表４!$AR$6:$AR$15292,$E29,点検表４!$C$6:$C$15292,HD$6)</f>
        <v>0</v>
      </c>
      <c r="HE29" s="206">
        <f>SUMIFS(点検表４!$AH$6:$AH$15292,点検表４!$AF$6:$AF$15292,TRUE,点検表４!$AR$6:$AR$15292,$E29,点検表４!$C$6:$C$15292,HE$6)</f>
        <v>0</v>
      </c>
      <c r="HF29" s="206">
        <f>SUMIFS(点検表４!$AH$6:$AH$15292,点検表４!$AF$6:$AF$15292,TRUE,点検表４!$AR$6:$AR$15292,$E29,点検表４!$C$6:$C$15292,HF$6)</f>
        <v>0</v>
      </c>
      <c r="HG29" s="206">
        <f>SUMIFS(点検表４!$AH$6:$AH$15292,点検表４!$AF$6:$AF$15292,TRUE,点検表４!$AR$6:$AR$15292,$E29,点検表４!$C$6:$C$15292,HG$6)</f>
        <v>0</v>
      </c>
      <c r="HH29" s="206">
        <f>SUMIFS(点検表４!$AH$6:$AH$15292,点検表４!$AF$6:$AF$15292,TRUE,点検表４!$AR$6:$AR$15292,$E29,点検表４!$C$6:$C$15292,HH$6)</f>
        <v>0</v>
      </c>
      <c r="HI29" s="206">
        <f>SUMIFS(点検表４!$AH$6:$AH$15292,点検表４!$AF$6:$AF$15292,TRUE,点検表４!$AR$6:$AR$15292,$E29,点検表４!$C$6:$C$15292,HI$6)</f>
        <v>0</v>
      </c>
      <c r="HJ29" s="206">
        <f>SUMIFS(点検表４!$AH$6:$AH$15292,点検表４!$AF$6:$AF$15292,TRUE,点検表４!$AR$6:$AR$15292,$E29,点検表４!$C$6:$C$15292,HJ$6)</f>
        <v>0</v>
      </c>
      <c r="HK29" s="206">
        <f>SUMIFS(点検表４!$AH$6:$AH$15292,点検表４!$AF$6:$AF$15292,TRUE,点検表４!$AR$6:$AR$15292,$E29,点検表４!$C$6:$C$15292,HK$6)</f>
        <v>0</v>
      </c>
      <c r="HL29" s="206">
        <f>SUMIFS(点検表４!$AH$6:$AH$15292,点検表４!$AF$6:$AF$15292,TRUE,点検表４!$AR$6:$AR$15292,$E29,点検表４!$C$6:$C$15292,HL$6)</f>
        <v>0</v>
      </c>
      <c r="HM29" s="206">
        <f>SUMIFS(点検表４!$AH$6:$AH$15292,点検表４!$AF$6:$AF$15292,TRUE,点検表４!$AR$6:$AR$15292,$E29,点検表４!$C$6:$C$15292,HM$6)</f>
        <v>0</v>
      </c>
      <c r="HN29" s="206">
        <f>SUMIFS(点検表４!$AH$6:$AH$15292,点検表４!$AF$6:$AF$15292,TRUE,点検表４!$AR$6:$AR$15292,$E29,点検表４!$C$6:$C$15292,HN$6)</f>
        <v>0</v>
      </c>
      <c r="HO29" s="206">
        <f>SUMIFS(点検表４!$AH$6:$AH$15292,点検表４!$AF$6:$AF$15292,TRUE,点検表４!$AR$6:$AR$15292,$E29,点検表４!$C$6:$C$15292,HO$6)</f>
        <v>0</v>
      </c>
      <c r="HP29" s="206">
        <f>SUMIFS(点検表４!$AH$6:$AH$15292,点検表４!$AF$6:$AF$15292,TRUE,点検表４!$AR$6:$AR$15292,$E29,点検表４!$C$6:$C$15292,HP$6)</f>
        <v>0</v>
      </c>
      <c r="HQ29" s="206">
        <f>SUMIFS(点検表４!$AH$6:$AH$15292,点検表４!$AF$6:$AF$15292,TRUE,点検表４!$AR$6:$AR$15292,$E29,点検表４!$C$6:$C$15292,HQ$6)</f>
        <v>0</v>
      </c>
      <c r="HR29" s="206">
        <f>SUMIFS(点検表４!$AH$6:$AH$15292,点検表４!$AF$6:$AF$15292,TRUE,点検表４!$AR$6:$AR$15292,$E29,点検表４!$C$6:$C$15292,HR$6)</f>
        <v>0</v>
      </c>
      <c r="HS29" s="206">
        <f>SUMIFS(点検表４!$AH$6:$AH$15292,点検表４!$AF$6:$AF$15292,TRUE,点検表４!$AR$6:$AR$15292,$E29,点検表４!$C$6:$C$15292,HS$6)</f>
        <v>0</v>
      </c>
      <c r="HT29" s="206">
        <f>SUMIFS(点検表４!$AH$6:$AH$15292,点検表４!$AF$6:$AF$15292,TRUE,点検表４!$AR$6:$AR$15292,$E29,点検表４!$C$6:$C$15292,HT$6)</f>
        <v>0</v>
      </c>
      <c r="HU29" s="206">
        <f>SUMIFS(点検表４!$AH$6:$AH$15292,点検表４!$AF$6:$AF$15292,TRUE,点検表４!$AR$6:$AR$15292,$E29,点検表４!$C$6:$C$15292,HU$6)</f>
        <v>0</v>
      </c>
      <c r="HV29" s="206">
        <f>SUMIFS(点検表４!$AH$6:$AH$15292,点検表４!$AF$6:$AF$15292,TRUE,点検表４!$AR$6:$AR$15292,$E29,点検表４!$C$6:$C$15292,HV$6)</f>
        <v>0</v>
      </c>
      <c r="HW29" s="206">
        <f>SUMIFS(点検表４!$AH$6:$AH$15292,点検表４!$AF$6:$AF$15292,TRUE,点検表４!$AR$6:$AR$15292,$E29,点検表４!$C$6:$C$15292,HW$6)</f>
        <v>0</v>
      </c>
      <c r="HX29" s="206">
        <f>SUMIFS(点検表４!$AH$6:$AH$15292,点検表４!$AF$6:$AF$15292,TRUE,点検表４!$AR$6:$AR$15292,$E29,点検表４!$C$6:$C$15292,HX$6)</f>
        <v>0</v>
      </c>
      <c r="HY29" s="206">
        <f>SUMIFS(点検表４!$AH$6:$AH$15292,点検表４!$AF$6:$AF$15292,TRUE,点検表４!$AR$6:$AR$15292,$E29,点検表４!$C$6:$C$15292,HY$6)</f>
        <v>0</v>
      </c>
      <c r="HZ29" s="206">
        <f>SUMIFS(点検表４!$AH$6:$AH$15292,点検表４!$AF$6:$AF$15292,TRUE,点検表４!$AR$6:$AR$15292,$E29,点検表４!$C$6:$C$15292,HZ$6)</f>
        <v>0</v>
      </c>
      <c r="IA29" s="206">
        <f>SUMIFS(点検表４!$AH$6:$AH$15292,点検表４!$AF$6:$AF$15292,TRUE,点検表４!$AR$6:$AR$15292,$E29,点検表４!$C$6:$C$15292,IA$6)</f>
        <v>0</v>
      </c>
      <c r="IB29" s="206">
        <f>SUMIFS(点検表４!$AH$6:$AH$15292,点検表４!$AF$6:$AF$15292,TRUE,点検表４!$AR$6:$AR$15292,$E29,点検表４!$C$6:$C$15292,IB$6)</f>
        <v>0</v>
      </c>
      <c r="IC29" s="206">
        <f>SUMIFS(点検表４!$AH$6:$AH$15292,点検表４!$AF$6:$AF$15292,TRUE,点検表４!$AR$6:$AR$15292,$E29,点検表４!$C$6:$C$15292,IC$6)</f>
        <v>0</v>
      </c>
      <c r="ID29" s="206">
        <f>SUMIFS(点検表４!$AH$6:$AH$15292,点検表４!$AF$6:$AF$15292,TRUE,点検表４!$AR$6:$AR$15292,$E29,点検表４!$C$6:$C$15292,ID$6)</f>
        <v>0</v>
      </c>
      <c r="IE29" s="206">
        <f>SUMIFS(点検表４!$AH$6:$AH$15292,点検表４!$AF$6:$AF$15292,TRUE,点検表４!$AR$6:$AR$15292,$E29,点検表４!$C$6:$C$15292,IE$6)</f>
        <v>0</v>
      </c>
      <c r="IF29" s="206">
        <f>SUMIFS(点検表４!$AH$6:$AH$15292,点検表４!$AF$6:$AF$15292,TRUE,点検表４!$AR$6:$AR$15292,$E29,点検表４!$C$6:$C$15292,IF$6)</f>
        <v>0</v>
      </c>
      <c r="IG29" s="206">
        <f>SUMIFS(点検表４!$AH$6:$AH$15292,点検表４!$AF$6:$AF$15292,TRUE,点検表４!$AR$6:$AR$15292,$E29,点検表４!$C$6:$C$15292,IG$6)</f>
        <v>0</v>
      </c>
      <c r="IH29" s="206">
        <f>SUMIFS(点検表４!$AH$6:$AH$15292,点検表４!$AF$6:$AF$15292,TRUE,点検表４!$AR$6:$AR$15292,$E29,点検表４!$C$6:$C$15292,IH$6)</f>
        <v>0</v>
      </c>
      <c r="II29" s="206">
        <f>SUMIFS(点検表４!$AH$6:$AH$15292,点検表４!$AF$6:$AF$15292,TRUE,点検表４!$AR$6:$AR$15292,$E29,点検表４!$C$6:$C$15292,II$6)</f>
        <v>0</v>
      </c>
      <c r="IJ29" s="206">
        <f>SUMIFS(点検表４!$AH$6:$AH$15292,点検表４!$AF$6:$AF$15292,TRUE,点検表４!$AR$6:$AR$15292,$E29,点検表４!$C$6:$C$15292,IJ$6)</f>
        <v>0</v>
      </c>
      <c r="IK29" s="206">
        <f>SUMIFS(点検表４!$AH$6:$AH$15292,点検表４!$AF$6:$AF$15292,TRUE,点検表４!$AR$6:$AR$15292,$E29,点検表４!$C$6:$C$15292,IK$6)</f>
        <v>0</v>
      </c>
      <c r="IL29" s="206">
        <f>SUMIFS(点検表４!$AH$6:$AH$15292,点検表４!$AF$6:$AF$15292,TRUE,点検表４!$AR$6:$AR$15292,$E29,点検表４!$C$6:$C$15292,IL$6)</f>
        <v>0</v>
      </c>
      <c r="IM29" s="207">
        <f>SUMIFS(点検表４!$AH$6:$AH$15292,点検表４!$AF$6:$AF$15292,TRUE,点検表４!$AR$6:$AR$15292,$E29,点検表４!$C$6:$C$15292,IM$6)</f>
        <v>0</v>
      </c>
      <c r="IN29" s="177"/>
      <c r="IO29" s="177"/>
    </row>
    <row r="30" spans="1:249" ht="18.75" customHeight="1">
      <c r="A30" s="749"/>
      <c r="B30" s="757"/>
      <c r="C30" s="761"/>
      <c r="D30" s="145" t="s">
        <v>1294</v>
      </c>
      <c r="E30" s="154">
        <v>33</v>
      </c>
      <c r="F30" s="192">
        <f>SUMIFS(点検表４!$AH$6:$AH$15292,点検表４!$AF$6:$AF$15292,TRUE,点検表４!$AR$6:$AR$15292,$E30)</f>
        <v>0</v>
      </c>
      <c r="G30" s="193">
        <f t="shared" si="0"/>
        <v>0</v>
      </c>
      <c r="H30" s="206">
        <f>SUMIFS(点検表４!$AH$6:$AH$15292,点検表４!$AF$6:$AF$15292,TRUE,点検表４!$AR$6:$AR$15292,$E30,点検表４!$C$6:$C$15292,H$6)</f>
        <v>0</v>
      </c>
      <c r="I30" s="206">
        <f>SUMIFS(点検表４!$AH$6:$AH$15292,点検表４!$AF$6:$AF$15292,TRUE,点検表４!$AR$6:$AR$15292,$E30,点検表４!$C$6:$C$15292,I$6)</f>
        <v>0</v>
      </c>
      <c r="J30" s="206">
        <f>SUMIFS(点検表４!$AH$6:$AH$15292,点検表４!$AF$6:$AF$15292,TRUE,点検表４!$AR$6:$AR$15292,$E30,点検表４!$C$6:$C$15292,J$6)</f>
        <v>0</v>
      </c>
      <c r="K30" s="206">
        <f>SUMIFS(点検表４!$AH$6:$AH$15292,点検表４!$AF$6:$AF$15292,TRUE,点検表４!$AR$6:$AR$15292,$E30,点検表４!$C$6:$C$15292,K$6)</f>
        <v>0</v>
      </c>
      <c r="L30" s="206">
        <f>SUMIFS(点検表４!$AH$6:$AH$15292,点検表４!$AF$6:$AF$15292,TRUE,点検表４!$AR$6:$AR$15292,$E30,点検表４!$C$6:$C$15292,L$6)</f>
        <v>0</v>
      </c>
      <c r="M30" s="206">
        <f>SUMIFS(点検表４!$AH$6:$AH$15292,点検表４!$AF$6:$AF$15292,TRUE,点検表４!$AR$6:$AR$15292,$E30,点検表４!$C$6:$C$15292,M$6)</f>
        <v>0</v>
      </c>
      <c r="N30" s="206">
        <f>SUMIFS(点検表４!$AH$6:$AH$15292,点検表４!$AF$6:$AF$15292,TRUE,点検表４!$AR$6:$AR$15292,$E30,点検表４!$C$6:$C$15292,N$6)</f>
        <v>0</v>
      </c>
      <c r="O30" s="206">
        <f>SUMIFS(点検表４!$AH$6:$AH$15292,点検表４!$AF$6:$AF$15292,TRUE,点検表４!$AR$6:$AR$15292,$E30,点検表４!$C$6:$C$15292,O$6)</f>
        <v>0</v>
      </c>
      <c r="P30" s="206">
        <f>SUMIFS(点検表４!$AH$6:$AH$15292,点検表４!$AF$6:$AF$15292,TRUE,点検表４!$AR$6:$AR$15292,$E30,点検表４!$C$6:$C$15292,P$6)</f>
        <v>0</v>
      </c>
      <c r="Q30" s="206">
        <f>SUMIFS(点検表４!$AH$6:$AH$15292,点検表４!$AF$6:$AF$15292,TRUE,点検表４!$AR$6:$AR$15292,$E30,点検表４!$C$6:$C$15292,Q$6)</f>
        <v>0</v>
      </c>
      <c r="R30" s="206">
        <f>SUMIFS(点検表４!$AH$6:$AH$15292,点検表４!$AF$6:$AF$15292,TRUE,点検表４!$AR$6:$AR$15292,$E30,点検表４!$C$6:$C$15292,R$6)</f>
        <v>0</v>
      </c>
      <c r="S30" s="206">
        <f>SUMIFS(点検表４!$AH$6:$AH$15292,点検表４!$AF$6:$AF$15292,TRUE,点検表４!$AR$6:$AR$15292,$E30,点検表４!$C$6:$C$15292,S$6)</f>
        <v>0</v>
      </c>
      <c r="T30" s="206">
        <f>SUMIFS(点検表４!$AH$6:$AH$15292,点検表４!$AF$6:$AF$15292,TRUE,点検表４!$AR$6:$AR$15292,$E30,点検表４!$C$6:$C$15292,T$6)</f>
        <v>0</v>
      </c>
      <c r="U30" s="206">
        <f>SUMIFS(点検表４!$AH$6:$AH$15292,点検表４!$AF$6:$AF$15292,TRUE,点検表４!$AR$6:$AR$15292,$E30,点検表４!$C$6:$C$15292,U$6)</f>
        <v>0</v>
      </c>
      <c r="V30" s="206">
        <f>SUMIFS(点検表４!$AH$6:$AH$15292,点検表４!$AF$6:$AF$15292,TRUE,点検表４!$AR$6:$AR$15292,$E30,点検表４!$C$6:$C$15292,V$6)</f>
        <v>0</v>
      </c>
      <c r="W30" s="206">
        <f>SUMIFS(点検表４!$AH$6:$AH$15292,点検表４!$AF$6:$AF$15292,TRUE,点検表４!$AR$6:$AR$15292,$E30,点検表４!$C$6:$C$15292,W$6)</f>
        <v>0</v>
      </c>
      <c r="X30" s="206">
        <f>SUMIFS(点検表４!$AH$6:$AH$15292,点検表４!$AF$6:$AF$15292,TRUE,点検表４!$AR$6:$AR$15292,$E30,点検表４!$C$6:$C$15292,X$6)</f>
        <v>0</v>
      </c>
      <c r="Y30" s="206">
        <f>SUMIFS(点検表４!$AH$6:$AH$15292,点検表４!$AF$6:$AF$15292,TRUE,点検表４!$AR$6:$AR$15292,$E30,点検表４!$C$6:$C$15292,Y$6)</f>
        <v>0</v>
      </c>
      <c r="Z30" s="206">
        <f>SUMIFS(点検表４!$AH$6:$AH$15292,点検表４!$AF$6:$AF$15292,TRUE,点検表４!$AR$6:$AR$15292,$E30,点検表４!$C$6:$C$15292,Z$6)</f>
        <v>0</v>
      </c>
      <c r="AA30" s="206">
        <f>SUMIFS(点検表４!$AH$6:$AH$15292,点検表４!$AF$6:$AF$15292,TRUE,点検表４!$AR$6:$AR$15292,$E30,点検表４!$C$6:$C$15292,AA$6)</f>
        <v>0</v>
      </c>
      <c r="AB30" s="206">
        <f>SUMIFS(点検表４!$AH$6:$AH$15292,点検表４!$AF$6:$AF$15292,TRUE,点検表４!$AR$6:$AR$15292,$E30,点検表４!$C$6:$C$15292,AB$6)</f>
        <v>0</v>
      </c>
      <c r="AC30" s="206">
        <f>SUMIFS(点検表４!$AH$6:$AH$15292,点検表４!$AF$6:$AF$15292,TRUE,点検表４!$AR$6:$AR$15292,$E30,点検表４!$C$6:$C$15292,AC$6)</f>
        <v>0</v>
      </c>
      <c r="AD30" s="206">
        <f>SUMIFS(点検表４!$AH$6:$AH$15292,点検表４!$AF$6:$AF$15292,TRUE,点検表４!$AR$6:$AR$15292,$E30,点検表４!$C$6:$C$15292,AD$6)</f>
        <v>0</v>
      </c>
      <c r="AE30" s="206">
        <f>SUMIFS(点検表４!$AH$6:$AH$15292,点検表４!$AF$6:$AF$15292,TRUE,点検表４!$AR$6:$AR$15292,$E30,点検表４!$C$6:$C$15292,AE$6)</f>
        <v>0</v>
      </c>
      <c r="AF30" s="206">
        <f>SUMIFS(点検表４!$AH$6:$AH$15292,点検表４!$AF$6:$AF$15292,TRUE,点検表４!$AR$6:$AR$15292,$E30,点検表４!$C$6:$C$15292,AF$6)</f>
        <v>0</v>
      </c>
      <c r="AG30" s="206">
        <f>SUMIFS(点検表４!$AH$6:$AH$15292,点検表４!$AF$6:$AF$15292,TRUE,点検表４!$AR$6:$AR$15292,$E30,点検表４!$C$6:$C$15292,AG$6)</f>
        <v>0</v>
      </c>
      <c r="AH30" s="206">
        <f>SUMIFS(点検表４!$AH$6:$AH$15292,点検表４!$AF$6:$AF$15292,TRUE,点検表４!$AR$6:$AR$15292,$E30,点検表４!$C$6:$C$15292,AH$6)</f>
        <v>0</v>
      </c>
      <c r="AI30" s="206">
        <f>SUMIFS(点検表４!$AH$6:$AH$15292,点検表４!$AF$6:$AF$15292,TRUE,点検表４!$AR$6:$AR$15292,$E30,点検表４!$C$6:$C$15292,AI$6)</f>
        <v>0</v>
      </c>
      <c r="AJ30" s="206">
        <f>SUMIFS(点検表４!$AH$6:$AH$15292,点検表４!$AF$6:$AF$15292,TRUE,点検表４!$AR$6:$AR$15292,$E30,点検表４!$C$6:$C$15292,AJ$6)</f>
        <v>0</v>
      </c>
      <c r="AK30" s="206">
        <f>SUMIFS(点検表４!$AH$6:$AH$15292,点検表４!$AF$6:$AF$15292,TRUE,点検表４!$AR$6:$AR$15292,$E30,点検表４!$C$6:$C$15292,AK$6)</f>
        <v>0</v>
      </c>
      <c r="AL30" s="206">
        <f>SUMIFS(点検表４!$AH$6:$AH$15292,点検表４!$AF$6:$AF$15292,TRUE,点検表４!$AR$6:$AR$15292,$E30,点検表４!$C$6:$C$15292,AL$6)</f>
        <v>0</v>
      </c>
      <c r="AM30" s="206">
        <f>SUMIFS(点検表４!$AH$6:$AH$15292,点検表４!$AF$6:$AF$15292,TRUE,点検表４!$AR$6:$AR$15292,$E30,点検表４!$C$6:$C$15292,AM$6)</f>
        <v>0</v>
      </c>
      <c r="AN30" s="206">
        <f>SUMIFS(点検表４!$AH$6:$AH$15292,点検表４!$AF$6:$AF$15292,TRUE,点検表４!$AR$6:$AR$15292,$E30,点検表４!$C$6:$C$15292,AN$6)</f>
        <v>0</v>
      </c>
      <c r="AO30" s="206">
        <f>SUMIFS(点検表４!$AH$6:$AH$15292,点検表４!$AF$6:$AF$15292,TRUE,点検表４!$AR$6:$AR$15292,$E30,点検表４!$C$6:$C$15292,AO$6)</f>
        <v>0</v>
      </c>
      <c r="AP30" s="206">
        <f>SUMIFS(点検表４!$AH$6:$AH$15292,点検表４!$AF$6:$AF$15292,TRUE,点検表４!$AR$6:$AR$15292,$E30,点検表４!$C$6:$C$15292,AP$6)</f>
        <v>0</v>
      </c>
      <c r="AQ30" s="206">
        <f>SUMIFS(点検表４!$AH$6:$AH$15292,点検表４!$AF$6:$AF$15292,TRUE,点検表４!$AR$6:$AR$15292,$E30,点検表４!$C$6:$C$15292,AQ$6)</f>
        <v>0</v>
      </c>
      <c r="AR30" s="206">
        <f>SUMIFS(点検表４!$AH$6:$AH$15292,点検表４!$AF$6:$AF$15292,TRUE,点検表４!$AR$6:$AR$15292,$E30,点検表４!$C$6:$C$15292,AR$6)</f>
        <v>0</v>
      </c>
      <c r="AS30" s="206">
        <f>SUMIFS(点検表４!$AH$6:$AH$15292,点検表４!$AF$6:$AF$15292,TRUE,点検表４!$AR$6:$AR$15292,$E30,点検表４!$C$6:$C$15292,AS$6)</f>
        <v>0</v>
      </c>
      <c r="AT30" s="206">
        <f>SUMIFS(点検表４!$AH$6:$AH$15292,点検表４!$AF$6:$AF$15292,TRUE,点検表４!$AR$6:$AR$15292,$E30,点検表４!$C$6:$C$15292,AT$6)</f>
        <v>0</v>
      </c>
      <c r="AU30" s="206">
        <f>SUMIFS(点検表４!$AH$6:$AH$15292,点検表４!$AF$6:$AF$15292,TRUE,点検表４!$AR$6:$AR$15292,$E30,点検表４!$C$6:$C$15292,AU$6)</f>
        <v>0</v>
      </c>
      <c r="AV30" s="206">
        <f>SUMIFS(点検表４!$AH$6:$AH$15292,点検表４!$AF$6:$AF$15292,TRUE,点検表４!$AR$6:$AR$15292,$E30,点検表４!$C$6:$C$15292,AV$6)</f>
        <v>0</v>
      </c>
      <c r="AW30" s="206">
        <f>SUMIFS(点検表４!$AH$6:$AH$15292,点検表４!$AF$6:$AF$15292,TRUE,点検表４!$AR$6:$AR$15292,$E30,点検表４!$C$6:$C$15292,AW$6)</f>
        <v>0</v>
      </c>
      <c r="AX30" s="206">
        <f>SUMIFS(点検表４!$AH$6:$AH$15292,点検表４!$AF$6:$AF$15292,TRUE,点検表４!$AR$6:$AR$15292,$E30,点検表４!$C$6:$C$15292,AX$6)</f>
        <v>0</v>
      </c>
      <c r="AY30" s="206">
        <f>SUMIFS(点検表４!$AH$6:$AH$15292,点検表４!$AF$6:$AF$15292,TRUE,点検表４!$AR$6:$AR$15292,$E30,点検表４!$C$6:$C$15292,AY$6)</f>
        <v>0</v>
      </c>
      <c r="AZ30" s="206">
        <f>SUMIFS(点検表４!$AH$6:$AH$15292,点検表４!$AF$6:$AF$15292,TRUE,点検表４!$AR$6:$AR$15292,$E30,点検表４!$C$6:$C$15292,AZ$6)</f>
        <v>0</v>
      </c>
      <c r="BA30" s="206">
        <f>SUMIFS(点検表４!$AH$6:$AH$15292,点検表４!$AF$6:$AF$15292,TRUE,点検表４!$AR$6:$AR$15292,$E30,点検表４!$C$6:$C$15292,BA$6)</f>
        <v>0</v>
      </c>
      <c r="BB30" s="206">
        <f>SUMIFS(点検表４!$AH$6:$AH$15292,点検表４!$AF$6:$AF$15292,TRUE,点検表４!$AR$6:$AR$15292,$E30,点検表４!$C$6:$C$15292,BB$6)</f>
        <v>0</v>
      </c>
      <c r="BC30" s="206">
        <f>SUMIFS(点検表４!$AH$6:$AH$15292,点検表４!$AF$6:$AF$15292,TRUE,点検表４!$AR$6:$AR$15292,$E30,点検表４!$C$6:$C$15292,BC$6)</f>
        <v>0</v>
      </c>
      <c r="BD30" s="206">
        <f>SUMIFS(点検表４!$AH$6:$AH$15292,点検表４!$AF$6:$AF$15292,TRUE,点検表４!$AR$6:$AR$15292,$E30,点検表４!$C$6:$C$15292,BD$6)</f>
        <v>0</v>
      </c>
      <c r="BE30" s="206">
        <f>SUMIFS(点検表４!$AH$6:$AH$15292,点検表４!$AF$6:$AF$15292,TRUE,点検表４!$AR$6:$AR$15292,$E30,点検表４!$C$6:$C$15292,BE$6)</f>
        <v>0</v>
      </c>
      <c r="BF30" s="206">
        <f>SUMIFS(点検表４!$AH$6:$AH$15292,点検表４!$AF$6:$AF$15292,TRUE,点検表４!$AR$6:$AR$15292,$E30,点検表４!$C$6:$C$15292,BF$6)</f>
        <v>0</v>
      </c>
      <c r="BG30" s="206">
        <f>SUMIFS(点検表４!$AH$6:$AH$15292,点検表４!$AF$6:$AF$15292,TRUE,点検表４!$AR$6:$AR$15292,$E30,点検表４!$C$6:$C$15292,BG$6)</f>
        <v>0</v>
      </c>
      <c r="BH30" s="206">
        <f>SUMIFS(点検表４!$AH$6:$AH$15292,点検表４!$AF$6:$AF$15292,TRUE,点検表４!$AR$6:$AR$15292,$E30,点検表４!$C$6:$C$15292,BH$6)</f>
        <v>0</v>
      </c>
      <c r="BI30" s="206">
        <f>SUMIFS(点検表４!$AH$6:$AH$15292,点検表４!$AF$6:$AF$15292,TRUE,点検表４!$AR$6:$AR$15292,$E30,点検表４!$C$6:$C$15292,BI$6)</f>
        <v>0</v>
      </c>
      <c r="BJ30" s="206">
        <f>SUMIFS(点検表４!$AH$6:$AH$15292,点検表４!$AF$6:$AF$15292,TRUE,点検表４!$AR$6:$AR$15292,$E30,点検表４!$C$6:$C$15292,BJ$6)</f>
        <v>0</v>
      </c>
      <c r="BK30" s="206">
        <f>SUMIFS(点検表４!$AH$6:$AH$15292,点検表４!$AF$6:$AF$15292,TRUE,点検表４!$AR$6:$AR$15292,$E30,点検表４!$C$6:$C$15292,BK$6)</f>
        <v>0</v>
      </c>
      <c r="BL30" s="206">
        <f>SUMIFS(点検表４!$AH$6:$AH$15292,点検表４!$AF$6:$AF$15292,TRUE,点検表４!$AR$6:$AR$15292,$E30,点検表４!$C$6:$C$15292,BL$6)</f>
        <v>0</v>
      </c>
      <c r="BM30" s="206">
        <f>SUMIFS(点検表４!$AH$6:$AH$15292,点検表４!$AF$6:$AF$15292,TRUE,点検表４!$AR$6:$AR$15292,$E30,点検表４!$C$6:$C$15292,BM$6)</f>
        <v>0</v>
      </c>
      <c r="BN30" s="206">
        <f>SUMIFS(点検表４!$AH$6:$AH$15292,点検表４!$AF$6:$AF$15292,TRUE,点検表４!$AR$6:$AR$15292,$E30,点検表４!$C$6:$C$15292,BN$6)</f>
        <v>0</v>
      </c>
      <c r="BO30" s="206">
        <f>SUMIFS(点検表４!$AH$6:$AH$15292,点検表４!$AF$6:$AF$15292,TRUE,点検表４!$AR$6:$AR$15292,$E30,点検表４!$C$6:$C$15292,BO$6)</f>
        <v>0</v>
      </c>
      <c r="BP30" s="206">
        <f>SUMIFS(点検表４!$AH$6:$AH$15292,点検表４!$AF$6:$AF$15292,TRUE,点検表４!$AR$6:$AR$15292,$E30,点検表４!$C$6:$C$15292,BP$6)</f>
        <v>0</v>
      </c>
      <c r="BQ30" s="206">
        <f>SUMIFS(点検表４!$AH$6:$AH$15292,点検表４!$AF$6:$AF$15292,TRUE,点検表４!$AR$6:$AR$15292,$E30,点検表４!$C$6:$C$15292,BQ$6)</f>
        <v>0</v>
      </c>
      <c r="BR30" s="206">
        <f>SUMIFS(点検表４!$AH$6:$AH$15292,点検表４!$AF$6:$AF$15292,TRUE,点検表４!$AR$6:$AR$15292,$E30,点検表４!$C$6:$C$15292,BR$6)</f>
        <v>0</v>
      </c>
      <c r="BS30" s="206">
        <f>SUMIFS(点検表４!$AH$6:$AH$15292,点検表４!$AF$6:$AF$15292,TRUE,点検表４!$AR$6:$AR$15292,$E30,点検表４!$C$6:$C$15292,BS$6)</f>
        <v>0</v>
      </c>
      <c r="BT30" s="206">
        <f>SUMIFS(点検表４!$AH$6:$AH$15292,点検表４!$AF$6:$AF$15292,TRUE,点検表４!$AR$6:$AR$15292,$E30,点検表４!$C$6:$C$15292,BT$6)</f>
        <v>0</v>
      </c>
      <c r="BU30" s="206">
        <f>SUMIFS(点検表４!$AH$6:$AH$15292,点検表４!$AF$6:$AF$15292,TRUE,点検表４!$AR$6:$AR$15292,$E30,点検表４!$C$6:$C$15292,BU$6)</f>
        <v>0</v>
      </c>
      <c r="BV30" s="206">
        <f>SUMIFS(点検表４!$AH$6:$AH$15292,点検表４!$AF$6:$AF$15292,TRUE,点検表４!$AR$6:$AR$15292,$E30,点検表４!$C$6:$C$15292,BV$6)</f>
        <v>0</v>
      </c>
      <c r="BW30" s="206">
        <f>SUMIFS(点検表４!$AH$6:$AH$15292,点検表４!$AF$6:$AF$15292,TRUE,点検表４!$AR$6:$AR$15292,$E30,点検表４!$C$6:$C$15292,BW$6)</f>
        <v>0</v>
      </c>
      <c r="BX30" s="206">
        <f>SUMIFS(点検表４!$AH$6:$AH$15292,点検表４!$AF$6:$AF$15292,TRUE,点検表４!$AR$6:$AR$15292,$E30,点検表４!$C$6:$C$15292,BX$6)</f>
        <v>0</v>
      </c>
      <c r="BY30" s="206">
        <f>SUMIFS(点検表４!$AH$6:$AH$15292,点検表４!$AF$6:$AF$15292,TRUE,点検表４!$AR$6:$AR$15292,$E30,点検表４!$C$6:$C$15292,BY$6)</f>
        <v>0</v>
      </c>
      <c r="BZ30" s="206">
        <f>SUMIFS(点検表４!$AH$6:$AH$15292,点検表４!$AF$6:$AF$15292,TRUE,点検表４!$AR$6:$AR$15292,$E30,点検表４!$C$6:$C$15292,BZ$6)</f>
        <v>0</v>
      </c>
      <c r="CA30" s="206">
        <f>SUMIFS(点検表４!$AH$6:$AH$15292,点検表４!$AF$6:$AF$15292,TRUE,点検表４!$AR$6:$AR$15292,$E30,点検表４!$C$6:$C$15292,CA$6)</f>
        <v>0</v>
      </c>
      <c r="CB30" s="206">
        <f>SUMIFS(点検表４!$AH$6:$AH$15292,点検表４!$AF$6:$AF$15292,TRUE,点検表４!$AR$6:$AR$15292,$E30,点検表４!$C$6:$C$15292,CB$6)</f>
        <v>0</v>
      </c>
      <c r="CC30" s="206">
        <f>SUMIFS(点検表４!$AH$6:$AH$15292,点検表４!$AF$6:$AF$15292,TRUE,点検表４!$AR$6:$AR$15292,$E30,点検表４!$C$6:$C$15292,CC$6)</f>
        <v>0</v>
      </c>
      <c r="CD30" s="206">
        <f>SUMIFS(点検表４!$AH$6:$AH$15292,点検表４!$AF$6:$AF$15292,TRUE,点検表４!$AR$6:$AR$15292,$E30,点検表４!$C$6:$C$15292,CD$6)</f>
        <v>0</v>
      </c>
      <c r="CE30" s="206">
        <f>SUMIFS(点検表４!$AH$6:$AH$15292,点検表４!$AF$6:$AF$15292,TRUE,点検表４!$AR$6:$AR$15292,$E30,点検表４!$C$6:$C$15292,CE$6)</f>
        <v>0</v>
      </c>
      <c r="CF30" s="206">
        <f>SUMIFS(点検表４!$AH$6:$AH$15292,点検表４!$AF$6:$AF$15292,TRUE,点検表４!$AR$6:$AR$15292,$E30,点検表４!$C$6:$C$15292,CF$6)</f>
        <v>0</v>
      </c>
      <c r="CG30" s="206">
        <f>SUMIFS(点検表４!$AH$6:$AH$15292,点検表４!$AF$6:$AF$15292,TRUE,点検表４!$AR$6:$AR$15292,$E30,点検表４!$C$6:$C$15292,CG$6)</f>
        <v>0</v>
      </c>
      <c r="CH30" s="206">
        <f>SUMIFS(点検表４!$AH$6:$AH$15292,点検表４!$AF$6:$AF$15292,TRUE,点検表４!$AR$6:$AR$15292,$E30,点検表４!$C$6:$C$15292,CH$6)</f>
        <v>0</v>
      </c>
      <c r="CI30" s="206">
        <f>SUMIFS(点検表４!$AH$6:$AH$15292,点検表４!$AF$6:$AF$15292,TRUE,点検表４!$AR$6:$AR$15292,$E30,点検表４!$C$6:$C$15292,CI$6)</f>
        <v>0</v>
      </c>
      <c r="CJ30" s="206">
        <f>SUMIFS(点検表４!$AH$6:$AH$15292,点検表４!$AF$6:$AF$15292,TRUE,点検表４!$AR$6:$AR$15292,$E30,点検表４!$C$6:$C$15292,CJ$6)</f>
        <v>0</v>
      </c>
      <c r="CK30" s="206">
        <f>SUMIFS(点検表４!$AH$6:$AH$15292,点検表４!$AF$6:$AF$15292,TRUE,点検表４!$AR$6:$AR$15292,$E30,点検表４!$C$6:$C$15292,CK$6)</f>
        <v>0</v>
      </c>
      <c r="CL30" s="206">
        <f>SUMIFS(点検表４!$AH$6:$AH$15292,点検表４!$AF$6:$AF$15292,TRUE,点検表４!$AR$6:$AR$15292,$E30,点検表４!$C$6:$C$15292,CL$6)</f>
        <v>0</v>
      </c>
      <c r="CM30" s="206">
        <f>SUMIFS(点検表４!$AH$6:$AH$15292,点検表４!$AF$6:$AF$15292,TRUE,点検表４!$AR$6:$AR$15292,$E30,点検表４!$C$6:$C$15292,CM$6)</f>
        <v>0</v>
      </c>
      <c r="CN30" s="206">
        <f>SUMIFS(点検表４!$AH$6:$AH$15292,点検表４!$AF$6:$AF$15292,TRUE,点検表４!$AR$6:$AR$15292,$E30,点検表４!$C$6:$C$15292,CN$6)</f>
        <v>0</v>
      </c>
      <c r="CO30" s="206">
        <f>SUMIFS(点検表４!$AH$6:$AH$15292,点検表４!$AF$6:$AF$15292,TRUE,点検表４!$AR$6:$AR$15292,$E30,点検表４!$C$6:$C$15292,CO$6)</f>
        <v>0</v>
      </c>
      <c r="CP30" s="206">
        <f>SUMIFS(点検表４!$AH$6:$AH$15292,点検表４!$AF$6:$AF$15292,TRUE,点検表４!$AR$6:$AR$15292,$E30,点検表４!$C$6:$C$15292,CP$6)</f>
        <v>0</v>
      </c>
      <c r="CQ30" s="206">
        <f>SUMIFS(点検表４!$AH$6:$AH$15292,点検表４!$AF$6:$AF$15292,TRUE,点検表４!$AR$6:$AR$15292,$E30,点検表４!$C$6:$C$15292,CQ$6)</f>
        <v>0</v>
      </c>
      <c r="CR30" s="206">
        <f>SUMIFS(点検表４!$AH$6:$AH$15292,点検表４!$AF$6:$AF$15292,TRUE,点検表４!$AR$6:$AR$15292,$E30,点検表４!$C$6:$C$15292,CR$6)</f>
        <v>0</v>
      </c>
      <c r="CS30" s="206">
        <f>SUMIFS(点検表４!$AH$6:$AH$15292,点検表４!$AF$6:$AF$15292,TRUE,点検表４!$AR$6:$AR$15292,$E30,点検表４!$C$6:$C$15292,CS$6)</f>
        <v>0</v>
      </c>
      <c r="CT30" s="206">
        <f>SUMIFS(点検表４!$AH$6:$AH$15292,点検表４!$AF$6:$AF$15292,TRUE,点検表４!$AR$6:$AR$15292,$E30,点検表４!$C$6:$C$15292,CT$6)</f>
        <v>0</v>
      </c>
      <c r="CU30" s="206">
        <f>SUMIFS(点検表４!$AH$6:$AH$15292,点検表４!$AF$6:$AF$15292,TRUE,点検表４!$AR$6:$AR$15292,$E30,点検表４!$C$6:$C$15292,CU$6)</f>
        <v>0</v>
      </c>
      <c r="CV30" s="206">
        <f>SUMIFS(点検表４!$AH$6:$AH$15292,点検表４!$AF$6:$AF$15292,TRUE,点検表４!$AR$6:$AR$15292,$E30,点検表４!$C$6:$C$15292,CV$6)</f>
        <v>0</v>
      </c>
      <c r="CW30" s="206">
        <f>SUMIFS(点検表４!$AH$6:$AH$15292,点検表４!$AF$6:$AF$15292,TRUE,点検表４!$AR$6:$AR$15292,$E30,点検表４!$C$6:$C$15292,CW$6)</f>
        <v>0</v>
      </c>
      <c r="CX30" s="206">
        <f>SUMIFS(点検表４!$AH$6:$AH$15292,点検表４!$AF$6:$AF$15292,TRUE,点検表４!$AR$6:$AR$15292,$E30,点検表４!$C$6:$C$15292,CX$6)</f>
        <v>0</v>
      </c>
      <c r="CY30" s="206">
        <f>SUMIFS(点検表４!$AH$6:$AH$15292,点検表４!$AF$6:$AF$15292,TRUE,点検表４!$AR$6:$AR$15292,$E30,点検表４!$C$6:$C$15292,CY$6)</f>
        <v>0</v>
      </c>
      <c r="CZ30" s="206">
        <f>SUMIFS(点検表４!$AH$6:$AH$15292,点検表４!$AF$6:$AF$15292,TRUE,点検表４!$AR$6:$AR$15292,$E30,点検表４!$C$6:$C$15292,CZ$6)</f>
        <v>0</v>
      </c>
      <c r="DA30" s="206">
        <f>SUMIFS(点検表４!$AH$6:$AH$15292,点検表４!$AF$6:$AF$15292,TRUE,点検表４!$AR$6:$AR$15292,$E30,点検表４!$C$6:$C$15292,DA$6)</f>
        <v>0</v>
      </c>
      <c r="DB30" s="206">
        <f>SUMIFS(点検表４!$AH$6:$AH$15292,点検表４!$AF$6:$AF$15292,TRUE,点検表４!$AR$6:$AR$15292,$E30,点検表４!$C$6:$C$15292,DB$6)</f>
        <v>0</v>
      </c>
      <c r="DC30" s="206">
        <f>SUMIFS(点検表４!$AH$6:$AH$15292,点検表４!$AF$6:$AF$15292,TRUE,点検表４!$AR$6:$AR$15292,$E30,点検表４!$C$6:$C$15292,DC$6)</f>
        <v>0</v>
      </c>
      <c r="DD30" s="206">
        <f>SUMIFS(点検表４!$AH$6:$AH$15292,点検表４!$AF$6:$AF$15292,TRUE,点検表４!$AR$6:$AR$15292,$E30,点検表４!$C$6:$C$15292,DD$6)</f>
        <v>0</v>
      </c>
      <c r="DE30" s="206">
        <f>SUMIFS(点検表４!$AH$6:$AH$15292,点検表４!$AF$6:$AF$15292,TRUE,点検表４!$AR$6:$AR$15292,$E30,点検表４!$C$6:$C$15292,DE$6)</f>
        <v>0</v>
      </c>
      <c r="DF30" s="206">
        <f>SUMIFS(点検表４!$AH$6:$AH$15292,点検表４!$AF$6:$AF$15292,TRUE,点検表４!$AR$6:$AR$15292,$E30,点検表４!$C$6:$C$15292,DF$6)</f>
        <v>0</v>
      </c>
      <c r="DG30" s="206">
        <f>SUMIFS(点検表４!$AH$6:$AH$15292,点検表４!$AF$6:$AF$15292,TRUE,点検表４!$AR$6:$AR$15292,$E30,点検表４!$C$6:$C$15292,DG$6)</f>
        <v>0</v>
      </c>
      <c r="DH30" s="206">
        <f>SUMIFS(点検表４!$AH$6:$AH$15292,点検表４!$AF$6:$AF$15292,TRUE,点検表４!$AR$6:$AR$15292,$E30,点検表４!$C$6:$C$15292,DH$6)</f>
        <v>0</v>
      </c>
      <c r="DI30" s="206">
        <f>SUMIFS(点検表４!$AH$6:$AH$15292,点検表４!$AF$6:$AF$15292,TRUE,点検表４!$AR$6:$AR$15292,$E30,点検表４!$C$6:$C$15292,DI$6)</f>
        <v>0</v>
      </c>
      <c r="DJ30" s="206">
        <f>SUMIFS(点検表４!$AH$6:$AH$15292,点検表４!$AF$6:$AF$15292,TRUE,点検表４!$AR$6:$AR$15292,$E30,点検表４!$C$6:$C$15292,DJ$6)</f>
        <v>0</v>
      </c>
      <c r="DK30" s="206">
        <f>SUMIFS(点検表４!$AH$6:$AH$15292,点検表４!$AF$6:$AF$15292,TRUE,点検表４!$AR$6:$AR$15292,$E30,点検表４!$C$6:$C$15292,DK$6)</f>
        <v>0</v>
      </c>
      <c r="DL30" s="206">
        <f>SUMIFS(点検表４!$AH$6:$AH$15292,点検表４!$AF$6:$AF$15292,TRUE,点検表４!$AR$6:$AR$15292,$E30,点検表４!$C$6:$C$15292,DL$6)</f>
        <v>0</v>
      </c>
      <c r="DM30" s="206">
        <f>SUMIFS(点検表４!$AH$6:$AH$15292,点検表４!$AF$6:$AF$15292,TRUE,点検表４!$AR$6:$AR$15292,$E30,点検表４!$C$6:$C$15292,DM$6)</f>
        <v>0</v>
      </c>
      <c r="DN30" s="206">
        <f>SUMIFS(点検表４!$AH$6:$AH$15292,点検表４!$AF$6:$AF$15292,TRUE,点検表４!$AR$6:$AR$15292,$E30,点検表４!$C$6:$C$15292,DN$6)</f>
        <v>0</v>
      </c>
      <c r="DO30" s="206">
        <f>SUMIFS(点検表４!$AH$6:$AH$15292,点検表４!$AF$6:$AF$15292,TRUE,点検表４!$AR$6:$AR$15292,$E30,点検表４!$C$6:$C$15292,DO$6)</f>
        <v>0</v>
      </c>
      <c r="DP30" s="206">
        <f>SUMIFS(点検表４!$AH$6:$AH$15292,点検表４!$AF$6:$AF$15292,TRUE,点検表４!$AR$6:$AR$15292,$E30,点検表４!$C$6:$C$15292,DP$6)</f>
        <v>0</v>
      </c>
      <c r="DQ30" s="206">
        <f>SUMIFS(点検表４!$AH$6:$AH$15292,点検表４!$AF$6:$AF$15292,TRUE,点検表４!$AR$6:$AR$15292,$E30,点検表４!$C$6:$C$15292,DQ$6)</f>
        <v>0</v>
      </c>
      <c r="DR30" s="206">
        <f>SUMIFS(点検表４!$AH$6:$AH$15292,点検表４!$AF$6:$AF$15292,TRUE,点検表４!$AR$6:$AR$15292,$E30,点検表４!$C$6:$C$15292,DR$6)</f>
        <v>0</v>
      </c>
      <c r="DS30" s="206">
        <f>SUMIFS(点検表４!$AH$6:$AH$15292,点検表４!$AF$6:$AF$15292,TRUE,点検表４!$AR$6:$AR$15292,$E30,点検表４!$C$6:$C$15292,DS$6)</f>
        <v>0</v>
      </c>
      <c r="DT30" s="206">
        <f>SUMIFS(点検表４!$AH$6:$AH$15292,点検表４!$AF$6:$AF$15292,TRUE,点検表４!$AR$6:$AR$15292,$E30,点検表４!$C$6:$C$15292,DT$6)</f>
        <v>0</v>
      </c>
      <c r="DU30" s="206">
        <f>SUMIFS(点検表４!$AH$6:$AH$15292,点検表４!$AF$6:$AF$15292,TRUE,点検表４!$AR$6:$AR$15292,$E30,点検表４!$C$6:$C$15292,DU$6)</f>
        <v>0</v>
      </c>
      <c r="DV30" s="206">
        <f>SUMIFS(点検表４!$AH$6:$AH$15292,点検表４!$AF$6:$AF$15292,TRUE,点検表４!$AR$6:$AR$15292,$E30,点検表４!$C$6:$C$15292,DV$6)</f>
        <v>0</v>
      </c>
      <c r="DW30" s="206">
        <f>SUMIFS(点検表４!$AH$6:$AH$15292,点検表４!$AF$6:$AF$15292,TRUE,点検表４!$AR$6:$AR$15292,$E30,点検表４!$C$6:$C$15292,DW$6)</f>
        <v>0</v>
      </c>
      <c r="DX30" s="206">
        <f>SUMIFS(点検表４!$AH$6:$AH$15292,点検表４!$AF$6:$AF$15292,TRUE,点検表４!$AR$6:$AR$15292,$E30,点検表４!$C$6:$C$15292,DX$6)</f>
        <v>0</v>
      </c>
      <c r="DY30" s="206">
        <f>SUMIFS(点検表４!$AH$6:$AH$15292,点検表４!$AF$6:$AF$15292,TRUE,点検表４!$AR$6:$AR$15292,$E30,点検表４!$C$6:$C$15292,DY$6)</f>
        <v>0</v>
      </c>
      <c r="DZ30" s="206">
        <f>SUMIFS(点検表４!$AH$6:$AH$15292,点検表４!$AF$6:$AF$15292,TRUE,点検表４!$AR$6:$AR$15292,$E30,点検表４!$C$6:$C$15292,DZ$6)</f>
        <v>0</v>
      </c>
      <c r="EA30" s="206">
        <f>SUMIFS(点検表４!$AH$6:$AH$15292,点検表４!$AF$6:$AF$15292,TRUE,点検表４!$AR$6:$AR$15292,$E30,点検表４!$C$6:$C$15292,EA$6)</f>
        <v>0</v>
      </c>
      <c r="EB30" s="206">
        <f>SUMIFS(点検表４!$AH$6:$AH$15292,点検表４!$AF$6:$AF$15292,TRUE,点検表４!$AR$6:$AR$15292,$E30,点検表４!$C$6:$C$15292,EB$6)</f>
        <v>0</v>
      </c>
      <c r="EC30" s="206">
        <f>SUMIFS(点検表４!$AH$6:$AH$15292,点検表４!$AF$6:$AF$15292,TRUE,点検表４!$AR$6:$AR$15292,$E30,点検表４!$C$6:$C$15292,EC$6)</f>
        <v>0</v>
      </c>
      <c r="ED30" s="206">
        <f>SUMIFS(点検表４!$AH$6:$AH$15292,点検表４!$AF$6:$AF$15292,TRUE,点検表４!$AR$6:$AR$15292,$E30,点検表４!$C$6:$C$15292,ED$6)</f>
        <v>0</v>
      </c>
      <c r="EE30" s="206">
        <f>SUMIFS(点検表４!$AH$6:$AH$15292,点検表４!$AF$6:$AF$15292,TRUE,点検表４!$AR$6:$AR$15292,$E30,点検表４!$C$6:$C$15292,EE$6)</f>
        <v>0</v>
      </c>
      <c r="EF30" s="206">
        <f>SUMIFS(点検表４!$AH$6:$AH$15292,点検表４!$AF$6:$AF$15292,TRUE,点検表４!$AR$6:$AR$15292,$E30,点検表４!$C$6:$C$15292,EF$6)</f>
        <v>0</v>
      </c>
      <c r="EG30" s="206">
        <f>SUMIFS(点検表４!$AH$6:$AH$15292,点検表４!$AF$6:$AF$15292,TRUE,点検表４!$AR$6:$AR$15292,$E30,点検表４!$C$6:$C$15292,EG$6)</f>
        <v>0</v>
      </c>
      <c r="EH30" s="206">
        <f>SUMIFS(点検表４!$AH$6:$AH$15292,点検表４!$AF$6:$AF$15292,TRUE,点検表４!$AR$6:$AR$15292,$E30,点検表４!$C$6:$C$15292,EH$6)</f>
        <v>0</v>
      </c>
      <c r="EI30" s="206">
        <f>SUMIFS(点検表４!$AH$6:$AH$15292,点検表４!$AF$6:$AF$15292,TRUE,点検表４!$AR$6:$AR$15292,$E30,点検表４!$C$6:$C$15292,EI$6)</f>
        <v>0</v>
      </c>
      <c r="EJ30" s="206">
        <f>SUMIFS(点検表４!$AH$6:$AH$15292,点検表４!$AF$6:$AF$15292,TRUE,点検表４!$AR$6:$AR$15292,$E30,点検表４!$C$6:$C$15292,EJ$6)</f>
        <v>0</v>
      </c>
      <c r="EK30" s="206">
        <f>SUMIFS(点検表４!$AH$6:$AH$15292,点検表４!$AF$6:$AF$15292,TRUE,点検表４!$AR$6:$AR$15292,$E30,点検表４!$C$6:$C$15292,EK$6)</f>
        <v>0</v>
      </c>
      <c r="EL30" s="206">
        <f>SUMIFS(点検表４!$AH$6:$AH$15292,点検表４!$AF$6:$AF$15292,TRUE,点検表４!$AR$6:$AR$15292,$E30,点検表４!$C$6:$C$15292,EL$6)</f>
        <v>0</v>
      </c>
      <c r="EM30" s="206">
        <f>SUMIFS(点検表４!$AH$6:$AH$15292,点検表４!$AF$6:$AF$15292,TRUE,点検表４!$AR$6:$AR$15292,$E30,点検表４!$C$6:$C$15292,EM$6)</f>
        <v>0</v>
      </c>
      <c r="EN30" s="206">
        <f>SUMIFS(点検表４!$AH$6:$AH$15292,点検表４!$AF$6:$AF$15292,TRUE,点検表４!$AR$6:$AR$15292,$E30,点検表４!$C$6:$C$15292,EN$6)</f>
        <v>0</v>
      </c>
      <c r="EO30" s="206">
        <f>SUMIFS(点検表４!$AH$6:$AH$15292,点検表４!$AF$6:$AF$15292,TRUE,点検表４!$AR$6:$AR$15292,$E30,点検表４!$C$6:$C$15292,EO$6)</f>
        <v>0</v>
      </c>
      <c r="EP30" s="206">
        <f>SUMIFS(点検表４!$AH$6:$AH$15292,点検表４!$AF$6:$AF$15292,TRUE,点検表４!$AR$6:$AR$15292,$E30,点検表４!$C$6:$C$15292,EP$6)</f>
        <v>0</v>
      </c>
      <c r="EQ30" s="206">
        <f>SUMIFS(点検表４!$AH$6:$AH$15292,点検表４!$AF$6:$AF$15292,TRUE,点検表４!$AR$6:$AR$15292,$E30,点検表４!$C$6:$C$15292,EQ$6)</f>
        <v>0</v>
      </c>
      <c r="ER30" s="206">
        <f>SUMIFS(点検表４!$AH$6:$AH$15292,点検表４!$AF$6:$AF$15292,TRUE,点検表４!$AR$6:$AR$15292,$E30,点検表４!$C$6:$C$15292,ER$6)</f>
        <v>0</v>
      </c>
      <c r="ES30" s="206">
        <f>SUMIFS(点検表４!$AH$6:$AH$15292,点検表４!$AF$6:$AF$15292,TRUE,点検表４!$AR$6:$AR$15292,$E30,点検表４!$C$6:$C$15292,ES$6)</f>
        <v>0</v>
      </c>
      <c r="ET30" s="206">
        <f>SUMIFS(点検表４!$AH$6:$AH$15292,点検表４!$AF$6:$AF$15292,TRUE,点検表４!$AR$6:$AR$15292,$E30,点検表４!$C$6:$C$15292,ET$6)</f>
        <v>0</v>
      </c>
      <c r="EU30" s="206">
        <f>SUMIFS(点検表４!$AH$6:$AH$15292,点検表４!$AF$6:$AF$15292,TRUE,点検表４!$AR$6:$AR$15292,$E30,点検表４!$C$6:$C$15292,EU$6)</f>
        <v>0</v>
      </c>
      <c r="EV30" s="206">
        <f>SUMIFS(点検表４!$AH$6:$AH$15292,点検表４!$AF$6:$AF$15292,TRUE,点検表４!$AR$6:$AR$15292,$E30,点検表４!$C$6:$C$15292,EV$6)</f>
        <v>0</v>
      </c>
      <c r="EW30" s="206">
        <f>SUMIFS(点検表４!$AH$6:$AH$15292,点検表４!$AF$6:$AF$15292,TRUE,点検表４!$AR$6:$AR$15292,$E30,点検表４!$C$6:$C$15292,EW$6)</f>
        <v>0</v>
      </c>
      <c r="EX30" s="206">
        <f>SUMIFS(点検表４!$AH$6:$AH$15292,点検表４!$AF$6:$AF$15292,TRUE,点検表４!$AR$6:$AR$15292,$E30,点検表４!$C$6:$C$15292,EX$6)</f>
        <v>0</v>
      </c>
      <c r="EY30" s="206">
        <f>SUMIFS(点検表４!$AH$6:$AH$15292,点検表４!$AF$6:$AF$15292,TRUE,点検表４!$AR$6:$AR$15292,$E30,点検表４!$C$6:$C$15292,EY$6)</f>
        <v>0</v>
      </c>
      <c r="EZ30" s="206">
        <f>SUMIFS(点検表４!$AH$6:$AH$15292,点検表４!$AF$6:$AF$15292,TRUE,点検表４!$AR$6:$AR$15292,$E30,点検表４!$C$6:$C$15292,EZ$6)</f>
        <v>0</v>
      </c>
      <c r="FA30" s="206">
        <f>SUMIFS(点検表４!$AH$6:$AH$15292,点検表４!$AF$6:$AF$15292,TRUE,点検表４!$AR$6:$AR$15292,$E30,点検表４!$C$6:$C$15292,FA$6)</f>
        <v>0</v>
      </c>
      <c r="FB30" s="206">
        <f>SUMIFS(点検表４!$AH$6:$AH$15292,点検表４!$AF$6:$AF$15292,TRUE,点検表４!$AR$6:$AR$15292,$E30,点検表４!$C$6:$C$15292,FB$6)</f>
        <v>0</v>
      </c>
      <c r="FC30" s="206">
        <f>SUMIFS(点検表４!$AH$6:$AH$15292,点検表４!$AF$6:$AF$15292,TRUE,点検表４!$AR$6:$AR$15292,$E30,点検表４!$C$6:$C$15292,FC$6)</f>
        <v>0</v>
      </c>
      <c r="FD30" s="206">
        <f>SUMIFS(点検表４!$AH$6:$AH$15292,点検表４!$AF$6:$AF$15292,TRUE,点検表４!$AR$6:$AR$15292,$E30,点検表４!$C$6:$C$15292,FD$6)</f>
        <v>0</v>
      </c>
      <c r="FE30" s="206">
        <f>SUMIFS(点検表４!$AH$6:$AH$15292,点検表４!$AF$6:$AF$15292,TRUE,点検表４!$AR$6:$AR$15292,$E30,点検表４!$C$6:$C$15292,FE$6)</f>
        <v>0</v>
      </c>
      <c r="FF30" s="206">
        <f>SUMIFS(点検表４!$AH$6:$AH$15292,点検表４!$AF$6:$AF$15292,TRUE,点検表４!$AR$6:$AR$15292,$E30,点検表４!$C$6:$C$15292,FF$6)</f>
        <v>0</v>
      </c>
      <c r="FG30" s="206">
        <f>SUMIFS(点検表４!$AH$6:$AH$15292,点検表４!$AF$6:$AF$15292,TRUE,点検表４!$AR$6:$AR$15292,$E30,点検表４!$C$6:$C$15292,FG$6)</f>
        <v>0</v>
      </c>
      <c r="FH30" s="206">
        <f>SUMIFS(点検表４!$AH$6:$AH$15292,点検表４!$AF$6:$AF$15292,TRUE,点検表４!$AR$6:$AR$15292,$E30,点検表４!$C$6:$C$15292,FH$6)</f>
        <v>0</v>
      </c>
      <c r="FI30" s="206">
        <f>SUMIFS(点検表４!$AH$6:$AH$15292,点検表４!$AF$6:$AF$15292,TRUE,点検表４!$AR$6:$AR$15292,$E30,点検表４!$C$6:$C$15292,FI$6)</f>
        <v>0</v>
      </c>
      <c r="FJ30" s="206">
        <f>SUMIFS(点検表４!$AH$6:$AH$15292,点検表４!$AF$6:$AF$15292,TRUE,点検表４!$AR$6:$AR$15292,$E30,点検表４!$C$6:$C$15292,FJ$6)</f>
        <v>0</v>
      </c>
      <c r="FK30" s="206">
        <f>SUMIFS(点検表４!$AH$6:$AH$15292,点検表４!$AF$6:$AF$15292,TRUE,点検表４!$AR$6:$AR$15292,$E30,点検表４!$C$6:$C$15292,FK$6)</f>
        <v>0</v>
      </c>
      <c r="FL30" s="206">
        <f>SUMIFS(点検表４!$AH$6:$AH$15292,点検表４!$AF$6:$AF$15292,TRUE,点検表４!$AR$6:$AR$15292,$E30,点検表４!$C$6:$C$15292,FL$6)</f>
        <v>0</v>
      </c>
      <c r="FM30" s="206">
        <f>SUMIFS(点検表４!$AH$6:$AH$15292,点検表４!$AF$6:$AF$15292,TRUE,点検表４!$AR$6:$AR$15292,$E30,点検表４!$C$6:$C$15292,FM$6)</f>
        <v>0</v>
      </c>
      <c r="FN30" s="206">
        <f>SUMIFS(点検表４!$AH$6:$AH$15292,点検表４!$AF$6:$AF$15292,TRUE,点検表４!$AR$6:$AR$15292,$E30,点検表４!$C$6:$C$15292,FN$6)</f>
        <v>0</v>
      </c>
      <c r="FO30" s="206">
        <f>SUMIFS(点検表４!$AH$6:$AH$15292,点検表４!$AF$6:$AF$15292,TRUE,点検表４!$AR$6:$AR$15292,$E30,点検表４!$C$6:$C$15292,FO$6)</f>
        <v>0</v>
      </c>
      <c r="FP30" s="206">
        <f>SUMIFS(点検表４!$AH$6:$AH$15292,点検表４!$AF$6:$AF$15292,TRUE,点検表４!$AR$6:$AR$15292,$E30,点検表４!$C$6:$C$15292,FP$6)</f>
        <v>0</v>
      </c>
      <c r="FQ30" s="206">
        <f>SUMIFS(点検表４!$AH$6:$AH$15292,点検表４!$AF$6:$AF$15292,TRUE,点検表４!$AR$6:$AR$15292,$E30,点検表４!$C$6:$C$15292,FQ$6)</f>
        <v>0</v>
      </c>
      <c r="FR30" s="206">
        <f>SUMIFS(点検表４!$AH$6:$AH$15292,点検表４!$AF$6:$AF$15292,TRUE,点検表４!$AR$6:$AR$15292,$E30,点検表４!$C$6:$C$15292,FR$6)</f>
        <v>0</v>
      </c>
      <c r="FS30" s="206">
        <f>SUMIFS(点検表４!$AH$6:$AH$15292,点検表４!$AF$6:$AF$15292,TRUE,点検表４!$AR$6:$AR$15292,$E30,点検表４!$C$6:$C$15292,FS$6)</f>
        <v>0</v>
      </c>
      <c r="FT30" s="206">
        <f>SUMIFS(点検表４!$AH$6:$AH$15292,点検表４!$AF$6:$AF$15292,TRUE,点検表４!$AR$6:$AR$15292,$E30,点検表４!$C$6:$C$15292,FT$6)</f>
        <v>0</v>
      </c>
      <c r="FU30" s="206">
        <f>SUMIFS(点検表４!$AH$6:$AH$15292,点検表４!$AF$6:$AF$15292,TRUE,点検表４!$AR$6:$AR$15292,$E30,点検表４!$C$6:$C$15292,FU$6)</f>
        <v>0</v>
      </c>
      <c r="FV30" s="206">
        <f>SUMIFS(点検表４!$AH$6:$AH$15292,点検表４!$AF$6:$AF$15292,TRUE,点検表４!$AR$6:$AR$15292,$E30,点検表４!$C$6:$C$15292,FV$6)</f>
        <v>0</v>
      </c>
      <c r="FW30" s="206">
        <f>SUMIFS(点検表４!$AH$6:$AH$15292,点検表４!$AF$6:$AF$15292,TRUE,点検表４!$AR$6:$AR$15292,$E30,点検表４!$C$6:$C$15292,FW$6)</f>
        <v>0</v>
      </c>
      <c r="FX30" s="206">
        <f>SUMIFS(点検表４!$AH$6:$AH$15292,点検表４!$AF$6:$AF$15292,TRUE,点検表４!$AR$6:$AR$15292,$E30,点検表４!$C$6:$C$15292,FX$6)</f>
        <v>0</v>
      </c>
      <c r="FY30" s="206">
        <f>SUMIFS(点検表４!$AH$6:$AH$15292,点検表４!$AF$6:$AF$15292,TRUE,点検表４!$AR$6:$AR$15292,$E30,点検表４!$C$6:$C$15292,FY$6)</f>
        <v>0</v>
      </c>
      <c r="FZ30" s="206">
        <f>SUMIFS(点検表４!$AH$6:$AH$15292,点検表４!$AF$6:$AF$15292,TRUE,点検表４!$AR$6:$AR$15292,$E30,点検表４!$C$6:$C$15292,FZ$6)</f>
        <v>0</v>
      </c>
      <c r="GA30" s="206">
        <f>SUMIFS(点検表４!$AH$6:$AH$15292,点検表４!$AF$6:$AF$15292,TRUE,点検表４!$AR$6:$AR$15292,$E30,点検表４!$C$6:$C$15292,GA$6)</f>
        <v>0</v>
      </c>
      <c r="GB30" s="206">
        <f>SUMIFS(点検表４!$AH$6:$AH$15292,点検表４!$AF$6:$AF$15292,TRUE,点検表４!$AR$6:$AR$15292,$E30,点検表４!$C$6:$C$15292,GB$6)</f>
        <v>0</v>
      </c>
      <c r="GC30" s="206">
        <f>SUMIFS(点検表４!$AH$6:$AH$15292,点検表４!$AF$6:$AF$15292,TRUE,点検表４!$AR$6:$AR$15292,$E30,点検表４!$C$6:$C$15292,GC$6)</f>
        <v>0</v>
      </c>
      <c r="GD30" s="206">
        <f>SUMIFS(点検表４!$AH$6:$AH$15292,点検表４!$AF$6:$AF$15292,TRUE,点検表４!$AR$6:$AR$15292,$E30,点検表４!$C$6:$C$15292,GD$6)</f>
        <v>0</v>
      </c>
      <c r="GE30" s="206">
        <f>SUMIFS(点検表４!$AH$6:$AH$15292,点検表４!$AF$6:$AF$15292,TRUE,点検表４!$AR$6:$AR$15292,$E30,点検表４!$C$6:$C$15292,GE$6)</f>
        <v>0</v>
      </c>
      <c r="GF30" s="206">
        <f>SUMIFS(点検表４!$AH$6:$AH$15292,点検表４!$AF$6:$AF$15292,TRUE,点検表４!$AR$6:$AR$15292,$E30,点検表４!$C$6:$C$15292,GF$6)</f>
        <v>0</v>
      </c>
      <c r="GG30" s="206">
        <f>SUMIFS(点検表４!$AH$6:$AH$15292,点検表４!$AF$6:$AF$15292,TRUE,点検表４!$AR$6:$AR$15292,$E30,点検表４!$C$6:$C$15292,GG$6)</f>
        <v>0</v>
      </c>
      <c r="GH30" s="206">
        <f>SUMIFS(点検表４!$AH$6:$AH$15292,点検表４!$AF$6:$AF$15292,TRUE,点検表４!$AR$6:$AR$15292,$E30,点検表４!$C$6:$C$15292,GH$6)</f>
        <v>0</v>
      </c>
      <c r="GI30" s="206">
        <f>SUMIFS(点検表４!$AH$6:$AH$15292,点検表４!$AF$6:$AF$15292,TRUE,点検表４!$AR$6:$AR$15292,$E30,点検表４!$C$6:$C$15292,GI$6)</f>
        <v>0</v>
      </c>
      <c r="GJ30" s="206">
        <f>SUMIFS(点検表４!$AH$6:$AH$15292,点検表４!$AF$6:$AF$15292,TRUE,点検表４!$AR$6:$AR$15292,$E30,点検表４!$C$6:$C$15292,GJ$6)</f>
        <v>0</v>
      </c>
      <c r="GK30" s="206">
        <f>SUMIFS(点検表４!$AH$6:$AH$15292,点検表４!$AF$6:$AF$15292,TRUE,点検表４!$AR$6:$AR$15292,$E30,点検表４!$C$6:$C$15292,GK$6)</f>
        <v>0</v>
      </c>
      <c r="GL30" s="206">
        <f>SUMIFS(点検表４!$AH$6:$AH$15292,点検表４!$AF$6:$AF$15292,TRUE,点検表４!$AR$6:$AR$15292,$E30,点検表４!$C$6:$C$15292,GL$6)</f>
        <v>0</v>
      </c>
      <c r="GM30" s="206">
        <f>SUMIFS(点検表４!$AH$6:$AH$15292,点検表４!$AF$6:$AF$15292,TRUE,点検表４!$AR$6:$AR$15292,$E30,点検表４!$C$6:$C$15292,GM$6)</f>
        <v>0</v>
      </c>
      <c r="GN30" s="206">
        <f>SUMIFS(点検表４!$AH$6:$AH$15292,点検表４!$AF$6:$AF$15292,TRUE,点検表４!$AR$6:$AR$15292,$E30,点検表４!$C$6:$C$15292,GN$6)</f>
        <v>0</v>
      </c>
      <c r="GO30" s="206">
        <f>SUMIFS(点検表４!$AH$6:$AH$15292,点検表４!$AF$6:$AF$15292,TRUE,点検表４!$AR$6:$AR$15292,$E30,点検表４!$C$6:$C$15292,GO$6)</f>
        <v>0</v>
      </c>
      <c r="GP30" s="206">
        <f>SUMIFS(点検表４!$AH$6:$AH$15292,点検表４!$AF$6:$AF$15292,TRUE,点検表４!$AR$6:$AR$15292,$E30,点検表４!$C$6:$C$15292,GP$6)</f>
        <v>0</v>
      </c>
      <c r="GQ30" s="206">
        <f>SUMIFS(点検表４!$AH$6:$AH$15292,点検表４!$AF$6:$AF$15292,TRUE,点検表４!$AR$6:$AR$15292,$E30,点検表４!$C$6:$C$15292,GQ$6)</f>
        <v>0</v>
      </c>
      <c r="GR30" s="206">
        <f>SUMIFS(点検表４!$AH$6:$AH$15292,点検表４!$AF$6:$AF$15292,TRUE,点検表４!$AR$6:$AR$15292,$E30,点検表４!$C$6:$C$15292,GR$6)</f>
        <v>0</v>
      </c>
      <c r="GS30" s="206">
        <f>SUMIFS(点検表４!$AH$6:$AH$15292,点検表４!$AF$6:$AF$15292,TRUE,点検表４!$AR$6:$AR$15292,$E30,点検表４!$C$6:$C$15292,GS$6)</f>
        <v>0</v>
      </c>
      <c r="GT30" s="206">
        <f>SUMIFS(点検表４!$AH$6:$AH$15292,点検表４!$AF$6:$AF$15292,TRUE,点検表４!$AR$6:$AR$15292,$E30,点検表４!$C$6:$C$15292,GT$6)</f>
        <v>0</v>
      </c>
      <c r="GU30" s="206">
        <f>SUMIFS(点検表４!$AH$6:$AH$15292,点検表４!$AF$6:$AF$15292,TRUE,点検表４!$AR$6:$AR$15292,$E30,点検表４!$C$6:$C$15292,GU$6)</f>
        <v>0</v>
      </c>
      <c r="GV30" s="206">
        <f>SUMIFS(点検表４!$AH$6:$AH$15292,点検表４!$AF$6:$AF$15292,TRUE,点検表４!$AR$6:$AR$15292,$E30,点検表４!$C$6:$C$15292,GV$6)</f>
        <v>0</v>
      </c>
      <c r="GW30" s="206">
        <f>SUMIFS(点検表４!$AH$6:$AH$15292,点検表４!$AF$6:$AF$15292,TRUE,点検表４!$AR$6:$AR$15292,$E30,点検表４!$C$6:$C$15292,GW$6)</f>
        <v>0</v>
      </c>
      <c r="GX30" s="206">
        <f>SUMIFS(点検表４!$AH$6:$AH$15292,点検表４!$AF$6:$AF$15292,TRUE,点検表４!$AR$6:$AR$15292,$E30,点検表４!$C$6:$C$15292,GX$6)</f>
        <v>0</v>
      </c>
      <c r="GY30" s="206">
        <f>SUMIFS(点検表４!$AH$6:$AH$15292,点検表４!$AF$6:$AF$15292,TRUE,点検表４!$AR$6:$AR$15292,$E30,点検表４!$C$6:$C$15292,GY$6)</f>
        <v>0</v>
      </c>
      <c r="GZ30" s="206">
        <f>SUMIFS(点検表４!$AH$6:$AH$15292,点検表４!$AF$6:$AF$15292,TRUE,点検表４!$AR$6:$AR$15292,$E30,点検表４!$C$6:$C$15292,GZ$6)</f>
        <v>0</v>
      </c>
      <c r="HA30" s="206">
        <f>SUMIFS(点検表４!$AH$6:$AH$15292,点検表４!$AF$6:$AF$15292,TRUE,点検表４!$AR$6:$AR$15292,$E30,点検表４!$C$6:$C$15292,HA$6)</f>
        <v>0</v>
      </c>
      <c r="HB30" s="206">
        <f>SUMIFS(点検表４!$AH$6:$AH$15292,点検表４!$AF$6:$AF$15292,TRUE,点検表４!$AR$6:$AR$15292,$E30,点検表４!$C$6:$C$15292,HB$6)</f>
        <v>0</v>
      </c>
      <c r="HC30" s="206">
        <f>SUMIFS(点検表４!$AH$6:$AH$15292,点検表４!$AF$6:$AF$15292,TRUE,点検表４!$AR$6:$AR$15292,$E30,点検表４!$C$6:$C$15292,HC$6)</f>
        <v>0</v>
      </c>
      <c r="HD30" s="206">
        <f>SUMIFS(点検表４!$AH$6:$AH$15292,点検表４!$AF$6:$AF$15292,TRUE,点検表４!$AR$6:$AR$15292,$E30,点検表４!$C$6:$C$15292,HD$6)</f>
        <v>0</v>
      </c>
      <c r="HE30" s="206">
        <f>SUMIFS(点検表４!$AH$6:$AH$15292,点検表４!$AF$6:$AF$15292,TRUE,点検表４!$AR$6:$AR$15292,$E30,点検表４!$C$6:$C$15292,HE$6)</f>
        <v>0</v>
      </c>
      <c r="HF30" s="206">
        <f>SUMIFS(点検表４!$AH$6:$AH$15292,点検表４!$AF$6:$AF$15292,TRUE,点検表４!$AR$6:$AR$15292,$E30,点検表４!$C$6:$C$15292,HF$6)</f>
        <v>0</v>
      </c>
      <c r="HG30" s="206">
        <f>SUMIFS(点検表４!$AH$6:$AH$15292,点検表４!$AF$6:$AF$15292,TRUE,点検表４!$AR$6:$AR$15292,$E30,点検表４!$C$6:$C$15292,HG$6)</f>
        <v>0</v>
      </c>
      <c r="HH30" s="206">
        <f>SUMIFS(点検表４!$AH$6:$AH$15292,点検表４!$AF$6:$AF$15292,TRUE,点検表４!$AR$6:$AR$15292,$E30,点検表４!$C$6:$C$15292,HH$6)</f>
        <v>0</v>
      </c>
      <c r="HI30" s="206">
        <f>SUMIFS(点検表４!$AH$6:$AH$15292,点検表４!$AF$6:$AF$15292,TRUE,点検表４!$AR$6:$AR$15292,$E30,点検表４!$C$6:$C$15292,HI$6)</f>
        <v>0</v>
      </c>
      <c r="HJ30" s="206">
        <f>SUMIFS(点検表４!$AH$6:$AH$15292,点検表４!$AF$6:$AF$15292,TRUE,点検表４!$AR$6:$AR$15292,$E30,点検表４!$C$6:$C$15292,HJ$6)</f>
        <v>0</v>
      </c>
      <c r="HK30" s="206">
        <f>SUMIFS(点検表４!$AH$6:$AH$15292,点検表４!$AF$6:$AF$15292,TRUE,点検表４!$AR$6:$AR$15292,$E30,点検表４!$C$6:$C$15292,HK$6)</f>
        <v>0</v>
      </c>
      <c r="HL30" s="206">
        <f>SUMIFS(点検表４!$AH$6:$AH$15292,点検表４!$AF$6:$AF$15292,TRUE,点検表４!$AR$6:$AR$15292,$E30,点検表４!$C$6:$C$15292,HL$6)</f>
        <v>0</v>
      </c>
      <c r="HM30" s="206">
        <f>SUMIFS(点検表４!$AH$6:$AH$15292,点検表４!$AF$6:$AF$15292,TRUE,点検表４!$AR$6:$AR$15292,$E30,点検表４!$C$6:$C$15292,HM$6)</f>
        <v>0</v>
      </c>
      <c r="HN30" s="206">
        <f>SUMIFS(点検表４!$AH$6:$AH$15292,点検表４!$AF$6:$AF$15292,TRUE,点検表４!$AR$6:$AR$15292,$E30,点検表４!$C$6:$C$15292,HN$6)</f>
        <v>0</v>
      </c>
      <c r="HO30" s="206">
        <f>SUMIFS(点検表４!$AH$6:$AH$15292,点検表４!$AF$6:$AF$15292,TRUE,点検表４!$AR$6:$AR$15292,$E30,点検表４!$C$6:$C$15292,HO$6)</f>
        <v>0</v>
      </c>
      <c r="HP30" s="206">
        <f>SUMIFS(点検表４!$AH$6:$AH$15292,点検表４!$AF$6:$AF$15292,TRUE,点検表４!$AR$6:$AR$15292,$E30,点検表４!$C$6:$C$15292,HP$6)</f>
        <v>0</v>
      </c>
      <c r="HQ30" s="206">
        <f>SUMIFS(点検表４!$AH$6:$AH$15292,点検表４!$AF$6:$AF$15292,TRUE,点検表４!$AR$6:$AR$15292,$E30,点検表４!$C$6:$C$15292,HQ$6)</f>
        <v>0</v>
      </c>
      <c r="HR30" s="206">
        <f>SUMIFS(点検表４!$AH$6:$AH$15292,点検表４!$AF$6:$AF$15292,TRUE,点検表４!$AR$6:$AR$15292,$E30,点検表４!$C$6:$C$15292,HR$6)</f>
        <v>0</v>
      </c>
      <c r="HS30" s="206">
        <f>SUMIFS(点検表４!$AH$6:$AH$15292,点検表４!$AF$6:$AF$15292,TRUE,点検表４!$AR$6:$AR$15292,$E30,点検表４!$C$6:$C$15292,HS$6)</f>
        <v>0</v>
      </c>
      <c r="HT30" s="206">
        <f>SUMIFS(点検表４!$AH$6:$AH$15292,点検表４!$AF$6:$AF$15292,TRUE,点検表４!$AR$6:$AR$15292,$E30,点検表４!$C$6:$C$15292,HT$6)</f>
        <v>0</v>
      </c>
      <c r="HU30" s="206">
        <f>SUMIFS(点検表４!$AH$6:$AH$15292,点検表４!$AF$6:$AF$15292,TRUE,点検表４!$AR$6:$AR$15292,$E30,点検表４!$C$6:$C$15292,HU$6)</f>
        <v>0</v>
      </c>
      <c r="HV30" s="206">
        <f>SUMIFS(点検表４!$AH$6:$AH$15292,点検表４!$AF$6:$AF$15292,TRUE,点検表４!$AR$6:$AR$15292,$E30,点検表４!$C$6:$C$15292,HV$6)</f>
        <v>0</v>
      </c>
      <c r="HW30" s="206">
        <f>SUMIFS(点検表４!$AH$6:$AH$15292,点検表４!$AF$6:$AF$15292,TRUE,点検表４!$AR$6:$AR$15292,$E30,点検表４!$C$6:$C$15292,HW$6)</f>
        <v>0</v>
      </c>
      <c r="HX30" s="206">
        <f>SUMIFS(点検表４!$AH$6:$AH$15292,点検表４!$AF$6:$AF$15292,TRUE,点検表４!$AR$6:$AR$15292,$E30,点検表４!$C$6:$C$15292,HX$6)</f>
        <v>0</v>
      </c>
      <c r="HY30" s="206">
        <f>SUMIFS(点検表４!$AH$6:$AH$15292,点検表４!$AF$6:$AF$15292,TRUE,点検表４!$AR$6:$AR$15292,$E30,点検表４!$C$6:$C$15292,HY$6)</f>
        <v>0</v>
      </c>
      <c r="HZ30" s="206">
        <f>SUMIFS(点検表４!$AH$6:$AH$15292,点検表４!$AF$6:$AF$15292,TRUE,点検表４!$AR$6:$AR$15292,$E30,点検表４!$C$6:$C$15292,HZ$6)</f>
        <v>0</v>
      </c>
      <c r="IA30" s="206">
        <f>SUMIFS(点検表４!$AH$6:$AH$15292,点検表４!$AF$6:$AF$15292,TRUE,点検表４!$AR$6:$AR$15292,$E30,点検表４!$C$6:$C$15292,IA$6)</f>
        <v>0</v>
      </c>
      <c r="IB30" s="206">
        <f>SUMIFS(点検表４!$AH$6:$AH$15292,点検表４!$AF$6:$AF$15292,TRUE,点検表４!$AR$6:$AR$15292,$E30,点検表４!$C$6:$C$15292,IB$6)</f>
        <v>0</v>
      </c>
      <c r="IC30" s="206">
        <f>SUMIFS(点検表４!$AH$6:$AH$15292,点検表４!$AF$6:$AF$15292,TRUE,点検表４!$AR$6:$AR$15292,$E30,点検表４!$C$6:$C$15292,IC$6)</f>
        <v>0</v>
      </c>
      <c r="ID30" s="206">
        <f>SUMIFS(点検表４!$AH$6:$AH$15292,点検表４!$AF$6:$AF$15292,TRUE,点検表４!$AR$6:$AR$15292,$E30,点検表４!$C$6:$C$15292,ID$6)</f>
        <v>0</v>
      </c>
      <c r="IE30" s="206">
        <f>SUMIFS(点検表４!$AH$6:$AH$15292,点検表４!$AF$6:$AF$15292,TRUE,点検表４!$AR$6:$AR$15292,$E30,点検表４!$C$6:$C$15292,IE$6)</f>
        <v>0</v>
      </c>
      <c r="IF30" s="206">
        <f>SUMIFS(点検表４!$AH$6:$AH$15292,点検表４!$AF$6:$AF$15292,TRUE,点検表４!$AR$6:$AR$15292,$E30,点検表４!$C$6:$C$15292,IF$6)</f>
        <v>0</v>
      </c>
      <c r="IG30" s="206">
        <f>SUMIFS(点検表４!$AH$6:$AH$15292,点検表４!$AF$6:$AF$15292,TRUE,点検表４!$AR$6:$AR$15292,$E30,点検表４!$C$6:$C$15292,IG$6)</f>
        <v>0</v>
      </c>
      <c r="IH30" s="206">
        <f>SUMIFS(点検表４!$AH$6:$AH$15292,点検表４!$AF$6:$AF$15292,TRUE,点検表４!$AR$6:$AR$15292,$E30,点検表４!$C$6:$C$15292,IH$6)</f>
        <v>0</v>
      </c>
      <c r="II30" s="206">
        <f>SUMIFS(点検表４!$AH$6:$AH$15292,点検表４!$AF$6:$AF$15292,TRUE,点検表４!$AR$6:$AR$15292,$E30,点検表４!$C$6:$C$15292,II$6)</f>
        <v>0</v>
      </c>
      <c r="IJ30" s="206">
        <f>SUMIFS(点検表４!$AH$6:$AH$15292,点検表４!$AF$6:$AF$15292,TRUE,点検表４!$AR$6:$AR$15292,$E30,点検表４!$C$6:$C$15292,IJ$6)</f>
        <v>0</v>
      </c>
      <c r="IK30" s="206">
        <f>SUMIFS(点検表４!$AH$6:$AH$15292,点検表４!$AF$6:$AF$15292,TRUE,点検表４!$AR$6:$AR$15292,$E30,点検表４!$C$6:$C$15292,IK$6)</f>
        <v>0</v>
      </c>
      <c r="IL30" s="206">
        <f>SUMIFS(点検表４!$AH$6:$AH$15292,点検表４!$AF$6:$AF$15292,TRUE,点検表４!$AR$6:$AR$15292,$E30,点検表４!$C$6:$C$15292,IL$6)</f>
        <v>0</v>
      </c>
      <c r="IM30" s="207">
        <f>SUMIFS(点検表４!$AH$6:$AH$15292,点検表４!$AF$6:$AF$15292,TRUE,点検表４!$AR$6:$AR$15292,$E30,点検表４!$C$6:$C$15292,IM$6)</f>
        <v>0</v>
      </c>
      <c r="IN30" s="177"/>
      <c r="IO30" s="177"/>
    </row>
    <row r="31" spans="1:249" ht="18.75" customHeight="1">
      <c r="A31" s="749"/>
      <c r="B31" s="757"/>
      <c r="C31" s="761"/>
      <c r="D31" s="150" t="s">
        <v>1201</v>
      </c>
      <c r="E31" s="154">
        <v>34</v>
      </c>
      <c r="F31" s="192">
        <f>SUMIFS(点検表４!$AH$6:$AH$15292,点検表４!$AF$6:$AF$15292,TRUE,点検表４!$AR$6:$AR$15292,$E31)</f>
        <v>0</v>
      </c>
      <c r="G31" s="193">
        <f t="shared" ref="G31:G32" si="11">F31-SUM(H31:IM31)</f>
        <v>0</v>
      </c>
      <c r="H31" s="206">
        <f>SUMIFS(点検表４!$AH$6:$AH$15292,点検表４!$AF$6:$AF$15292,TRUE,点検表４!$AR$6:$AR$15292,$E31,点検表４!$C$6:$C$15292,H$6)</f>
        <v>0</v>
      </c>
      <c r="I31" s="206">
        <f>SUMIFS(点検表４!$AH$6:$AH$15292,点検表４!$AF$6:$AF$15292,TRUE,点検表４!$AR$6:$AR$15292,$E31,点検表４!$C$6:$C$15292,I$6)</f>
        <v>0</v>
      </c>
      <c r="J31" s="206">
        <f>SUMIFS(点検表４!$AH$6:$AH$15292,点検表４!$AF$6:$AF$15292,TRUE,点検表４!$AR$6:$AR$15292,$E31,点検表４!$C$6:$C$15292,J$6)</f>
        <v>0</v>
      </c>
      <c r="K31" s="206">
        <f>SUMIFS(点検表４!$AH$6:$AH$15292,点検表４!$AF$6:$AF$15292,TRUE,点検表４!$AR$6:$AR$15292,$E31,点検表４!$C$6:$C$15292,K$6)</f>
        <v>0</v>
      </c>
      <c r="L31" s="206">
        <f>SUMIFS(点検表４!$AH$6:$AH$15292,点検表４!$AF$6:$AF$15292,TRUE,点検表４!$AR$6:$AR$15292,$E31,点検表４!$C$6:$C$15292,L$6)</f>
        <v>0</v>
      </c>
      <c r="M31" s="206">
        <f>SUMIFS(点検表４!$AH$6:$AH$15292,点検表４!$AF$6:$AF$15292,TRUE,点検表４!$AR$6:$AR$15292,$E31,点検表４!$C$6:$C$15292,M$6)</f>
        <v>0</v>
      </c>
      <c r="N31" s="206">
        <f>SUMIFS(点検表４!$AH$6:$AH$15292,点検表４!$AF$6:$AF$15292,TRUE,点検表４!$AR$6:$AR$15292,$E31,点検表４!$C$6:$C$15292,N$6)</f>
        <v>0</v>
      </c>
      <c r="O31" s="206">
        <f>SUMIFS(点検表４!$AH$6:$AH$15292,点検表４!$AF$6:$AF$15292,TRUE,点検表４!$AR$6:$AR$15292,$E31,点検表４!$C$6:$C$15292,O$6)</f>
        <v>0</v>
      </c>
      <c r="P31" s="206">
        <f>SUMIFS(点検表４!$AH$6:$AH$15292,点検表４!$AF$6:$AF$15292,TRUE,点検表４!$AR$6:$AR$15292,$E31,点検表４!$C$6:$C$15292,P$6)</f>
        <v>0</v>
      </c>
      <c r="Q31" s="206">
        <f>SUMIFS(点検表４!$AH$6:$AH$15292,点検表４!$AF$6:$AF$15292,TRUE,点検表４!$AR$6:$AR$15292,$E31,点検表４!$C$6:$C$15292,Q$6)</f>
        <v>0</v>
      </c>
      <c r="R31" s="206">
        <f>SUMIFS(点検表４!$AH$6:$AH$15292,点検表４!$AF$6:$AF$15292,TRUE,点検表４!$AR$6:$AR$15292,$E31,点検表４!$C$6:$C$15292,R$6)</f>
        <v>0</v>
      </c>
      <c r="S31" s="206">
        <f>SUMIFS(点検表４!$AH$6:$AH$15292,点検表４!$AF$6:$AF$15292,TRUE,点検表４!$AR$6:$AR$15292,$E31,点検表４!$C$6:$C$15292,S$6)</f>
        <v>0</v>
      </c>
      <c r="T31" s="206">
        <f>SUMIFS(点検表４!$AH$6:$AH$15292,点検表４!$AF$6:$AF$15292,TRUE,点検表４!$AR$6:$AR$15292,$E31,点検表４!$C$6:$C$15292,T$6)</f>
        <v>0</v>
      </c>
      <c r="U31" s="206">
        <f>SUMIFS(点検表４!$AH$6:$AH$15292,点検表４!$AF$6:$AF$15292,TRUE,点検表４!$AR$6:$AR$15292,$E31,点検表４!$C$6:$C$15292,U$6)</f>
        <v>0</v>
      </c>
      <c r="V31" s="206">
        <f>SUMIFS(点検表４!$AH$6:$AH$15292,点検表４!$AF$6:$AF$15292,TRUE,点検表４!$AR$6:$AR$15292,$E31,点検表４!$C$6:$C$15292,V$6)</f>
        <v>0</v>
      </c>
      <c r="W31" s="206">
        <f>SUMIFS(点検表４!$AH$6:$AH$15292,点検表４!$AF$6:$AF$15292,TRUE,点検表４!$AR$6:$AR$15292,$E31,点検表４!$C$6:$C$15292,W$6)</f>
        <v>0</v>
      </c>
      <c r="X31" s="206">
        <f>SUMIFS(点検表４!$AH$6:$AH$15292,点検表４!$AF$6:$AF$15292,TRUE,点検表４!$AR$6:$AR$15292,$E31,点検表４!$C$6:$C$15292,X$6)</f>
        <v>0</v>
      </c>
      <c r="Y31" s="206">
        <f>SUMIFS(点検表４!$AH$6:$AH$15292,点検表４!$AF$6:$AF$15292,TRUE,点検表４!$AR$6:$AR$15292,$E31,点検表４!$C$6:$C$15292,Y$6)</f>
        <v>0</v>
      </c>
      <c r="Z31" s="206">
        <f>SUMIFS(点検表４!$AH$6:$AH$15292,点検表４!$AF$6:$AF$15292,TRUE,点検表４!$AR$6:$AR$15292,$E31,点検表４!$C$6:$C$15292,Z$6)</f>
        <v>0</v>
      </c>
      <c r="AA31" s="206">
        <f>SUMIFS(点検表４!$AH$6:$AH$15292,点検表４!$AF$6:$AF$15292,TRUE,点検表４!$AR$6:$AR$15292,$E31,点検表４!$C$6:$C$15292,AA$6)</f>
        <v>0</v>
      </c>
      <c r="AB31" s="206">
        <f>SUMIFS(点検表４!$AH$6:$AH$15292,点検表４!$AF$6:$AF$15292,TRUE,点検表４!$AR$6:$AR$15292,$E31,点検表４!$C$6:$C$15292,AB$6)</f>
        <v>0</v>
      </c>
      <c r="AC31" s="206">
        <f>SUMIFS(点検表４!$AH$6:$AH$15292,点検表４!$AF$6:$AF$15292,TRUE,点検表４!$AR$6:$AR$15292,$E31,点検表４!$C$6:$C$15292,AC$6)</f>
        <v>0</v>
      </c>
      <c r="AD31" s="206">
        <f>SUMIFS(点検表４!$AH$6:$AH$15292,点検表４!$AF$6:$AF$15292,TRUE,点検表４!$AR$6:$AR$15292,$E31,点検表４!$C$6:$C$15292,AD$6)</f>
        <v>0</v>
      </c>
      <c r="AE31" s="206">
        <f>SUMIFS(点検表４!$AH$6:$AH$15292,点検表４!$AF$6:$AF$15292,TRUE,点検表４!$AR$6:$AR$15292,$E31,点検表４!$C$6:$C$15292,AE$6)</f>
        <v>0</v>
      </c>
      <c r="AF31" s="206">
        <f>SUMIFS(点検表４!$AH$6:$AH$15292,点検表４!$AF$6:$AF$15292,TRUE,点検表４!$AR$6:$AR$15292,$E31,点検表４!$C$6:$C$15292,AF$6)</f>
        <v>0</v>
      </c>
      <c r="AG31" s="206">
        <f>SUMIFS(点検表４!$AH$6:$AH$15292,点検表４!$AF$6:$AF$15292,TRUE,点検表４!$AR$6:$AR$15292,$E31,点検表４!$C$6:$C$15292,AG$6)</f>
        <v>0</v>
      </c>
      <c r="AH31" s="206">
        <f>SUMIFS(点検表４!$AH$6:$AH$15292,点検表４!$AF$6:$AF$15292,TRUE,点検表４!$AR$6:$AR$15292,$E31,点検表４!$C$6:$C$15292,AH$6)</f>
        <v>0</v>
      </c>
      <c r="AI31" s="206">
        <f>SUMIFS(点検表４!$AH$6:$AH$15292,点検表４!$AF$6:$AF$15292,TRUE,点検表４!$AR$6:$AR$15292,$E31,点検表４!$C$6:$C$15292,AI$6)</f>
        <v>0</v>
      </c>
      <c r="AJ31" s="206">
        <f>SUMIFS(点検表４!$AH$6:$AH$15292,点検表４!$AF$6:$AF$15292,TRUE,点検表４!$AR$6:$AR$15292,$E31,点検表４!$C$6:$C$15292,AJ$6)</f>
        <v>0</v>
      </c>
      <c r="AK31" s="206">
        <f>SUMIFS(点検表４!$AH$6:$AH$15292,点検表４!$AF$6:$AF$15292,TRUE,点検表４!$AR$6:$AR$15292,$E31,点検表４!$C$6:$C$15292,AK$6)</f>
        <v>0</v>
      </c>
      <c r="AL31" s="206">
        <f>SUMIFS(点検表４!$AH$6:$AH$15292,点検表４!$AF$6:$AF$15292,TRUE,点検表４!$AR$6:$AR$15292,$E31,点検表４!$C$6:$C$15292,AL$6)</f>
        <v>0</v>
      </c>
      <c r="AM31" s="206">
        <f>SUMIFS(点検表４!$AH$6:$AH$15292,点検表４!$AF$6:$AF$15292,TRUE,点検表４!$AR$6:$AR$15292,$E31,点検表４!$C$6:$C$15292,AM$6)</f>
        <v>0</v>
      </c>
      <c r="AN31" s="206">
        <f>SUMIFS(点検表４!$AH$6:$AH$15292,点検表４!$AF$6:$AF$15292,TRUE,点検表４!$AR$6:$AR$15292,$E31,点検表４!$C$6:$C$15292,AN$6)</f>
        <v>0</v>
      </c>
      <c r="AO31" s="206">
        <f>SUMIFS(点検表４!$AH$6:$AH$15292,点検表４!$AF$6:$AF$15292,TRUE,点検表４!$AR$6:$AR$15292,$E31,点検表４!$C$6:$C$15292,AO$6)</f>
        <v>0</v>
      </c>
      <c r="AP31" s="206">
        <f>SUMIFS(点検表４!$AH$6:$AH$15292,点検表４!$AF$6:$AF$15292,TRUE,点検表４!$AR$6:$AR$15292,$E31,点検表４!$C$6:$C$15292,AP$6)</f>
        <v>0</v>
      </c>
      <c r="AQ31" s="206">
        <f>SUMIFS(点検表４!$AH$6:$AH$15292,点検表４!$AF$6:$AF$15292,TRUE,点検表４!$AR$6:$AR$15292,$E31,点検表４!$C$6:$C$15292,AQ$6)</f>
        <v>0</v>
      </c>
      <c r="AR31" s="206">
        <f>SUMIFS(点検表４!$AH$6:$AH$15292,点検表４!$AF$6:$AF$15292,TRUE,点検表４!$AR$6:$AR$15292,$E31,点検表４!$C$6:$C$15292,AR$6)</f>
        <v>0</v>
      </c>
      <c r="AS31" s="206">
        <f>SUMIFS(点検表４!$AH$6:$AH$15292,点検表４!$AF$6:$AF$15292,TRUE,点検表４!$AR$6:$AR$15292,$E31,点検表４!$C$6:$C$15292,AS$6)</f>
        <v>0</v>
      </c>
      <c r="AT31" s="206">
        <f>SUMIFS(点検表４!$AH$6:$AH$15292,点検表４!$AF$6:$AF$15292,TRUE,点検表４!$AR$6:$AR$15292,$E31,点検表４!$C$6:$C$15292,AT$6)</f>
        <v>0</v>
      </c>
      <c r="AU31" s="206">
        <f>SUMIFS(点検表４!$AH$6:$AH$15292,点検表４!$AF$6:$AF$15292,TRUE,点検表４!$AR$6:$AR$15292,$E31,点検表４!$C$6:$C$15292,AU$6)</f>
        <v>0</v>
      </c>
      <c r="AV31" s="206">
        <f>SUMIFS(点検表４!$AH$6:$AH$15292,点検表４!$AF$6:$AF$15292,TRUE,点検表４!$AR$6:$AR$15292,$E31,点検表４!$C$6:$C$15292,AV$6)</f>
        <v>0</v>
      </c>
      <c r="AW31" s="206">
        <f>SUMIFS(点検表４!$AH$6:$AH$15292,点検表４!$AF$6:$AF$15292,TRUE,点検表４!$AR$6:$AR$15292,$E31,点検表４!$C$6:$C$15292,AW$6)</f>
        <v>0</v>
      </c>
      <c r="AX31" s="206">
        <f>SUMIFS(点検表４!$AH$6:$AH$15292,点検表４!$AF$6:$AF$15292,TRUE,点検表４!$AR$6:$AR$15292,$E31,点検表４!$C$6:$C$15292,AX$6)</f>
        <v>0</v>
      </c>
      <c r="AY31" s="206">
        <f>SUMIFS(点検表４!$AH$6:$AH$15292,点検表４!$AF$6:$AF$15292,TRUE,点検表４!$AR$6:$AR$15292,$E31,点検表４!$C$6:$C$15292,AY$6)</f>
        <v>0</v>
      </c>
      <c r="AZ31" s="206">
        <f>SUMIFS(点検表４!$AH$6:$AH$15292,点検表４!$AF$6:$AF$15292,TRUE,点検表４!$AR$6:$AR$15292,$E31,点検表４!$C$6:$C$15292,AZ$6)</f>
        <v>0</v>
      </c>
      <c r="BA31" s="206">
        <f>SUMIFS(点検表４!$AH$6:$AH$15292,点検表４!$AF$6:$AF$15292,TRUE,点検表４!$AR$6:$AR$15292,$E31,点検表４!$C$6:$C$15292,BA$6)</f>
        <v>0</v>
      </c>
      <c r="BB31" s="206">
        <f>SUMIFS(点検表４!$AH$6:$AH$15292,点検表４!$AF$6:$AF$15292,TRUE,点検表４!$AR$6:$AR$15292,$E31,点検表４!$C$6:$C$15292,BB$6)</f>
        <v>0</v>
      </c>
      <c r="BC31" s="206">
        <f>SUMIFS(点検表４!$AH$6:$AH$15292,点検表４!$AF$6:$AF$15292,TRUE,点検表４!$AR$6:$AR$15292,$E31,点検表４!$C$6:$C$15292,BC$6)</f>
        <v>0</v>
      </c>
      <c r="BD31" s="206">
        <f>SUMIFS(点検表４!$AH$6:$AH$15292,点検表４!$AF$6:$AF$15292,TRUE,点検表４!$AR$6:$AR$15292,$E31,点検表４!$C$6:$C$15292,BD$6)</f>
        <v>0</v>
      </c>
      <c r="BE31" s="206">
        <f>SUMIFS(点検表４!$AH$6:$AH$15292,点検表４!$AF$6:$AF$15292,TRUE,点検表４!$AR$6:$AR$15292,$E31,点検表４!$C$6:$C$15292,BE$6)</f>
        <v>0</v>
      </c>
      <c r="BF31" s="206">
        <f>SUMIFS(点検表４!$AH$6:$AH$15292,点検表４!$AF$6:$AF$15292,TRUE,点検表４!$AR$6:$AR$15292,$E31,点検表４!$C$6:$C$15292,BF$6)</f>
        <v>0</v>
      </c>
      <c r="BG31" s="206">
        <f>SUMIFS(点検表４!$AH$6:$AH$15292,点検表４!$AF$6:$AF$15292,TRUE,点検表４!$AR$6:$AR$15292,$E31,点検表４!$C$6:$C$15292,BG$6)</f>
        <v>0</v>
      </c>
      <c r="BH31" s="206">
        <f>SUMIFS(点検表４!$AH$6:$AH$15292,点検表４!$AF$6:$AF$15292,TRUE,点検表４!$AR$6:$AR$15292,$E31,点検表４!$C$6:$C$15292,BH$6)</f>
        <v>0</v>
      </c>
      <c r="BI31" s="206">
        <f>SUMIFS(点検表４!$AH$6:$AH$15292,点検表４!$AF$6:$AF$15292,TRUE,点検表４!$AR$6:$AR$15292,$E31,点検表４!$C$6:$C$15292,BI$6)</f>
        <v>0</v>
      </c>
      <c r="BJ31" s="206">
        <f>SUMIFS(点検表４!$AH$6:$AH$15292,点検表４!$AF$6:$AF$15292,TRUE,点検表４!$AR$6:$AR$15292,$E31,点検表４!$C$6:$C$15292,BJ$6)</f>
        <v>0</v>
      </c>
      <c r="BK31" s="206">
        <f>SUMIFS(点検表４!$AH$6:$AH$15292,点検表４!$AF$6:$AF$15292,TRUE,点検表４!$AR$6:$AR$15292,$E31,点検表４!$C$6:$C$15292,BK$6)</f>
        <v>0</v>
      </c>
      <c r="BL31" s="206">
        <f>SUMIFS(点検表４!$AH$6:$AH$15292,点検表４!$AF$6:$AF$15292,TRUE,点検表４!$AR$6:$AR$15292,$E31,点検表４!$C$6:$C$15292,BL$6)</f>
        <v>0</v>
      </c>
      <c r="BM31" s="206">
        <f>SUMIFS(点検表４!$AH$6:$AH$15292,点検表４!$AF$6:$AF$15292,TRUE,点検表４!$AR$6:$AR$15292,$E31,点検表４!$C$6:$C$15292,BM$6)</f>
        <v>0</v>
      </c>
      <c r="BN31" s="206">
        <f>SUMIFS(点検表４!$AH$6:$AH$15292,点検表４!$AF$6:$AF$15292,TRUE,点検表４!$AR$6:$AR$15292,$E31,点検表４!$C$6:$C$15292,BN$6)</f>
        <v>0</v>
      </c>
      <c r="BO31" s="206">
        <f>SUMIFS(点検表４!$AH$6:$AH$15292,点検表４!$AF$6:$AF$15292,TRUE,点検表４!$AR$6:$AR$15292,$E31,点検表４!$C$6:$C$15292,BO$6)</f>
        <v>0</v>
      </c>
      <c r="BP31" s="206">
        <f>SUMIFS(点検表４!$AH$6:$AH$15292,点検表４!$AF$6:$AF$15292,TRUE,点検表４!$AR$6:$AR$15292,$E31,点検表４!$C$6:$C$15292,BP$6)</f>
        <v>0</v>
      </c>
      <c r="BQ31" s="206">
        <f>SUMIFS(点検表４!$AH$6:$AH$15292,点検表４!$AF$6:$AF$15292,TRUE,点検表４!$AR$6:$AR$15292,$E31,点検表４!$C$6:$C$15292,BQ$6)</f>
        <v>0</v>
      </c>
      <c r="BR31" s="206">
        <f>SUMIFS(点検表４!$AH$6:$AH$15292,点検表４!$AF$6:$AF$15292,TRUE,点検表４!$AR$6:$AR$15292,$E31,点検表４!$C$6:$C$15292,BR$6)</f>
        <v>0</v>
      </c>
      <c r="BS31" s="206">
        <f>SUMIFS(点検表４!$AH$6:$AH$15292,点検表４!$AF$6:$AF$15292,TRUE,点検表４!$AR$6:$AR$15292,$E31,点検表４!$C$6:$C$15292,BS$6)</f>
        <v>0</v>
      </c>
      <c r="BT31" s="206">
        <f>SUMIFS(点検表４!$AH$6:$AH$15292,点検表４!$AF$6:$AF$15292,TRUE,点検表４!$AR$6:$AR$15292,$E31,点検表４!$C$6:$C$15292,BT$6)</f>
        <v>0</v>
      </c>
      <c r="BU31" s="206">
        <f>SUMIFS(点検表４!$AH$6:$AH$15292,点検表４!$AF$6:$AF$15292,TRUE,点検表４!$AR$6:$AR$15292,$E31,点検表４!$C$6:$C$15292,BU$6)</f>
        <v>0</v>
      </c>
      <c r="BV31" s="206">
        <f>SUMIFS(点検表４!$AH$6:$AH$15292,点検表４!$AF$6:$AF$15292,TRUE,点検表４!$AR$6:$AR$15292,$E31,点検表４!$C$6:$C$15292,BV$6)</f>
        <v>0</v>
      </c>
      <c r="BW31" s="206">
        <f>SUMIFS(点検表４!$AH$6:$AH$15292,点検表４!$AF$6:$AF$15292,TRUE,点検表４!$AR$6:$AR$15292,$E31,点検表４!$C$6:$C$15292,BW$6)</f>
        <v>0</v>
      </c>
      <c r="BX31" s="206">
        <f>SUMIFS(点検表４!$AH$6:$AH$15292,点検表４!$AF$6:$AF$15292,TRUE,点検表４!$AR$6:$AR$15292,$E31,点検表４!$C$6:$C$15292,BX$6)</f>
        <v>0</v>
      </c>
      <c r="BY31" s="206">
        <f>SUMIFS(点検表４!$AH$6:$AH$15292,点検表４!$AF$6:$AF$15292,TRUE,点検表４!$AR$6:$AR$15292,$E31,点検表４!$C$6:$C$15292,BY$6)</f>
        <v>0</v>
      </c>
      <c r="BZ31" s="206">
        <f>SUMIFS(点検表４!$AH$6:$AH$15292,点検表４!$AF$6:$AF$15292,TRUE,点検表４!$AR$6:$AR$15292,$E31,点検表４!$C$6:$C$15292,BZ$6)</f>
        <v>0</v>
      </c>
      <c r="CA31" s="206">
        <f>SUMIFS(点検表４!$AH$6:$AH$15292,点検表４!$AF$6:$AF$15292,TRUE,点検表４!$AR$6:$AR$15292,$E31,点検表４!$C$6:$C$15292,CA$6)</f>
        <v>0</v>
      </c>
      <c r="CB31" s="206">
        <f>SUMIFS(点検表４!$AH$6:$AH$15292,点検表４!$AF$6:$AF$15292,TRUE,点検表４!$AR$6:$AR$15292,$E31,点検表４!$C$6:$C$15292,CB$6)</f>
        <v>0</v>
      </c>
      <c r="CC31" s="206">
        <f>SUMIFS(点検表４!$AH$6:$AH$15292,点検表４!$AF$6:$AF$15292,TRUE,点検表４!$AR$6:$AR$15292,$E31,点検表４!$C$6:$C$15292,CC$6)</f>
        <v>0</v>
      </c>
      <c r="CD31" s="206">
        <f>SUMIFS(点検表４!$AH$6:$AH$15292,点検表４!$AF$6:$AF$15292,TRUE,点検表４!$AR$6:$AR$15292,$E31,点検表４!$C$6:$C$15292,CD$6)</f>
        <v>0</v>
      </c>
      <c r="CE31" s="206">
        <f>SUMIFS(点検表４!$AH$6:$AH$15292,点検表４!$AF$6:$AF$15292,TRUE,点検表４!$AR$6:$AR$15292,$E31,点検表４!$C$6:$C$15292,CE$6)</f>
        <v>0</v>
      </c>
      <c r="CF31" s="206">
        <f>SUMIFS(点検表４!$AH$6:$AH$15292,点検表４!$AF$6:$AF$15292,TRUE,点検表４!$AR$6:$AR$15292,$E31,点検表４!$C$6:$C$15292,CF$6)</f>
        <v>0</v>
      </c>
      <c r="CG31" s="206">
        <f>SUMIFS(点検表４!$AH$6:$AH$15292,点検表４!$AF$6:$AF$15292,TRUE,点検表４!$AR$6:$AR$15292,$E31,点検表４!$C$6:$C$15292,CG$6)</f>
        <v>0</v>
      </c>
      <c r="CH31" s="206">
        <f>SUMIFS(点検表４!$AH$6:$AH$15292,点検表４!$AF$6:$AF$15292,TRUE,点検表４!$AR$6:$AR$15292,$E31,点検表４!$C$6:$C$15292,CH$6)</f>
        <v>0</v>
      </c>
      <c r="CI31" s="206">
        <f>SUMIFS(点検表４!$AH$6:$AH$15292,点検表４!$AF$6:$AF$15292,TRUE,点検表４!$AR$6:$AR$15292,$E31,点検表４!$C$6:$C$15292,CI$6)</f>
        <v>0</v>
      </c>
      <c r="CJ31" s="206">
        <f>SUMIFS(点検表４!$AH$6:$AH$15292,点検表４!$AF$6:$AF$15292,TRUE,点検表４!$AR$6:$AR$15292,$E31,点検表４!$C$6:$C$15292,CJ$6)</f>
        <v>0</v>
      </c>
      <c r="CK31" s="206">
        <f>SUMIFS(点検表４!$AH$6:$AH$15292,点検表４!$AF$6:$AF$15292,TRUE,点検表４!$AR$6:$AR$15292,$E31,点検表４!$C$6:$C$15292,CK$6)</f>
        <v>0</v>
      </c>
      <c r="CL31" s="206">
        <f>SUMIFS(点検表４!$AH$6:$AH$15292,点検表４!$AF$6:$AF$15292,TRUE,点検表４!$AR$6:$AR$15292,$E31,点検表４!$C$6:$C$15292,CL$6)</f>
        <v>0</v>
      </c>
      <c r="CM31" s="206">
        <f>SUMIFS(点検表４!$AH$6:$AH$15292,点検表４!$AF$6:$AF$15292,TRUE,点検表４!$AR$6:$AR$15292,$E31,点検表４!$C$6:$C$15292,CM$6)</f>
        <v>0</v>
      </c>
      <c r="CN31" s="206">
        <f>SUMIFS(点検表４!$AH$6:$AH$15292,点検表４!$AF$6:$AF$15292,TRUE,点検表４!$AR$6:$AR$15292,$E31,点検表４!$C$6:$C$15292,CN$6)</f>
        <v>0</v>
      </c>
      <c r="CO31" s="206">
        <f>SUMIFS(点検表４!$AH$6:$AH$15292,点検表４!$AF$6:$AF$15292,TRUE,点検表４!$AR$6:$AR$15292,$E31,点検表４!$C$6:$C$15292,CO$6)</f>
        <v>0</v>
      </c>
      <c r="CP31" s="206">
        <f>SUMIFS(点検表４!$AH$6:$AH$15292,点検表４!$AF$6:$AF$15292,TRUE,点検表４!$AR$6:$AR$15292,$E31,点検表４!$C$6:$C$15292,CP$6)</f>
        <v>0</v>
      </c>
      <c r="CQ31" s="206">
        <f>SUMIFS(点検表４!$AH$6:$AH$15292,点検表４!$AF$6:$AF$15292,TRUE,点検表４!$AR$6:$AR$15292,$E31,点検表４!$C$6:$C$15292,CQ$6)</f>
        <v>0</v>
      </c>
      <c r="CR31" s="206">
        <f>SUMIFS(点検表４!$AH$6:$AH$15292,点検表４!$AF$6:$AF$15292,TRUE,点検表４!$AR$6:$AR$15292,$E31,点検表４!$C$6:$C$15292,CR$6)</f>
        <v>0</v>
      </c>
      <c r="CS31" s="206">
        <f>SUMIFS(点検表４!$AH$6:$AH$15292,点検表４!$AF$6:$AF$15292,TRUE,点検表４!$AR$6:$AR$15292,$E31,点検表４!$C$6:$C$15292,CS$6)</f>
        <v>0</v>
      </c>
      <c r="CT31" s="206">
        <f>SUMIFS(点検表４!$AH$6:$AH$15292,点検表４!$AF$6:$AF$15292,TRUE,点検表４!$AR$6:$AR$15292,$E31,点検表４!$C$6:$C$15292,CT$6)</f>
        <v>0</v>
      </c>
      <c r="CU31" s="206">
        <f>SUMIFS(点検表４!$AH$6:$AH$15292,点検表４!$AF$6:$AF$15292,TRUE,点検表４!$AR$6:$AR$15292,$E31,点検表４!$C$6:$C$15292,CU$6)</f>
        <v>0</v>
      </c>
      <c r="CV31" s="206">
        <f>SUMIFS(点検表４!$AH$6:$AH$15292,点検表４!$AF$6:$AF$15292,TRUE,点検表４!$AR$6:$AR$15292,$E31,点検表４!$C$6:$C$15292,CV$6)</f>
        <v>0</v>
      </c>
      <c r="CW31" s="206">
        <f>SUMIFS(点検表４!$AH$6:$AH$15292,点検表４!$AF$6:$AF$15292,TRUE,点検表４!$AR$6:$AR$15292,$E31,点検表４!$C$6:$C$15292,CW$6)</f>
        <v>0</v>
      </c>
      <c r="CX31" s="206">
        <f>SUMIFS(点検表４!$AH$6:$AH$15292,点検表４!$AF$6:$AF$15292,TRUE,点検表４!$AR$6:$AR$15292,$E31,点検表４!$C$6:$C$15292,CX$6)</f>
        <v>0</v>
      </c>
      <c r="CY31" s="206">
        <f>SUMIFS(点検表４!$AH$6:$AH$15292,点検表４!$AF$6:$AF$15292,TRUE,点検表４!$AR$6:$AR$15292,$E31,点検表４!$C$6:$C$15292,CY$6)</f>
        <v>0</v>
      </c>
      <c r="CZ31" s="206">
        <f>SUMIFS(点検表４!$AH$6:$AH$15292,点検表４!$AF$6:$AF$15292,TRUE,点検表４!$AR$6:$AR$15292,$E31,点検表４!$C$6:$C$15292,CZ$6)</f>
        <v>0</v>
      </c>
      <c r="DA31" s="206">
        <f>SUMIFS(点検表４!$AH$6:$AH$15292,点検表４!$AF$6:$AF$15292,TRUE,点検表４!$AR$6:$AR$15292,$E31,点検表４!$C$6:$C$15292,DA$6)</f>
        <v>0</v>
      </c>
      <c r="DB31" s="206">
        <f>SUMIFS(点検表４!$AH$6:$AH$15292,点検表４!$AF$6:$AF$15292,TRUE,点検表４!$AR$6:$AR$15292,$E31,点検表４!$C$6:$C$15292,DB$6)</f>
        <v>0</v>
      </c>
      <c r="DC31" s="206">
        <f>SUMIFS(点検表４!$AH$6:$AH$15292,点検表４!$AF$6:$AF$15292,TRUE,点検表４!$AR$6:$AR$15292,$E31,点検表４!$C$6:$C$15292,DC$6)</f>
        <v>0</v>
      </c>
      <c r="DD31" s="206">
        <f>SUMIFS(点検表４!$AH$6:$AH$15292,点検表４!$AF$6:$AF$15292,TRUE,点検表４!$AR$6:$AR$15292,$E31,点検表４!$C$6:$C$15292,DD$6)</f>
        <v>0</v>
      </c>
      <c r="DE31" s="206">
        <f>SUMIFS(点検表４!$AH$6:$AH$15292,点検表４!$AF$6:$AF$15292,TRUE,点検表４!$AR$6:$AR$15292,$E31,点検表４!$C$6:$C$15292,DE$6)</f>
        <v>0</v>
      </c>
      <c r="DF31" s="206">
        <f>SUMIFS(点検表４!$AH$6:$AH$15292,点検表４!$AF$6:$AF$15292,TRUE,点検表４!$AR$6:$AR$15292,$E31,点検表４!$C$6:$C$15292,DF$6)</f>
        <v>0</v>
      </c>
      <c r="DG31" s="206">
        <f>SUMIFS(点検表４!$AH$6:$AH$15292,点検表４!$AF$6:$AF$15292,TRUE,点検表４!$AR$6:$AR$15292,$E31,点検表４!$C$6:$C$15292,DG$6)</f>
        <v>0</v>
      </c>
      <c r="DH31" s="206">
        <f>SUMIFS(点検表４!$AH$6:$AH$15292,点検表４!$AF$6:$AF$15292,TRUE,点検表４!$AR$6:$AR$15292,$E31,点検表４!$C$6:$C$15292,DH$6)</f>
        <v>0</v>
      </c>
      <c r="DI31" s="206">
        <f>SUMIFS(点検表４!$AH$6:$AH$15292,点検表４!$AF$6:$AF$15292,TRUE,点検表４!$AR$6:$AR$15292,$E31,点検表４!$C$6:$C$15292,DI$6)</f>
        <v>0</v>
      </c>
      <c r="DJ31" s="206">
        <f>SUMIFS(点検表４!$AH$6:$AH$15292,点検表４!$AF$6:$AF$15292,TRUE,点検表４!$AR$6:$AR$15292,$E31,点検表４!$C$6:$C$15292,DJ$6)</f>
        <v>0</v>
      </c>
      <c r="DK31" s="206">
        <f>SUMIFS(点検表４!$AH$6:$AH$15292,点検表４!$AF$6:$AF$15292,TRUE,点検表４!$AR$6:$AR$15292,$E31,点検表４!$C$6:$C$15292,DK$6)</f>
        <v>0</v>
      </c>
      <c r="DL31" s="206">
        <f>SUMIFS(点検表４!$AH$6:$AH$15292,点検表４!$AF$6:$AF$15292,TRUE,点検表４!$AR$6:$AR$15292,$E31,点検表４!$C$6:$C$15292,DL$6)</f>
        <v>0</v>
      </c>
      <c r="DM31" s="206">
        <f>SUMIFS(点検表４!$AH$6:$AH$15292,点検表４!$AF$6:$AF$15292,TRUE,点検表４!$AR$6:$AR$15292,$E31,点検表４!$C$6:$C$15292,DM$6)</f>
        <v>0</v>
      </c>
      <c r="DN31" s="206">
        <f>SUMIFS(点検表４!$AH$6:$AH$15292,点検表４!$AF$6:$AF$15292,TRUE,点検表４!$AR$6:$AR$15292,$E31,点検表４!$C$6:$C$15292,DN$6)</f>
        <v>0</v>
      </c>
      <c r="DO31" s="206">
        <f>SUMIFS(点検表４!$AH$6:$AH$15292,点検表４!$AF$6:$AF$15292,TRUE,点検表４!$AR$6:$AR$15292,$E31,点検表４!$C$6:$C$15292,DO$6)</f>
        <v>0</v>
      </c>
      <c r="DP31" s="206">
        <f>SUMIFS(点検表４!$AH$6:$AH$15292,点検表４!$AF$6:$AF$15292,TRUE,点検表４!$AR$6:$AR$15292,$E31,点検表４!$C$6:$C$15292,DP$6)</f>
        <v>0</v>
      </c>
      <c r="DQ31" s="206">
        <f>SUMIFS(点検表４!$AH$6:$AH$15292,点検表４!$AF$6:$AF$15292,TRUE,点検表４!$AR$6:$AR$15292,$E31,点検表４!$C$6:$C$15292,DQ$6)</f>
        <v>0</v>
      </c>
      <c r="DR31" s="206">
        <f>SUMIFS(点検表４!$AH$6:$AH$15292,点検表４!$AF$6:$AF$15292,TRUE,点検表４!$AR$6:$AR$15292,$E31,点検表４!$C$6:$C$15292,DR$6)</f>
        <v>0</v>
      </c>
      <c r="DS31" s="206">
        <f>SUMIFS(点検表４!$AH$6:$AH$15292,点検表４!$AF$6:$AF$15292,TRUE,点検表４!$AR$6:$AR$15292,$E31,点検表４!$C$6:$C$15292,DS$6)</f>
        <v>0</v>
      </c>
      <c r="DT31" s="206">
        <f>SUMIFS(点検表４!$AH$6:$AH$15292,点検表４!$AF$6:$AF$15292,TRUE,点検表４!$AR$6:$AR$15292,$E31,点検表４!$C$6:$C$15292,DT$6)</f>
        <v>0</v>
      </c>
      <c r="DU31" s="206">
        <f>SUMIFS(点検表４!$AH$6:$AH$15292,点検表４!$AF$6:$AF$15292,TRUE,点検表４!$AR$6:$AR$15292,$E31,点検表４!$C$6:$C$15292,DU$6)</f>
        <v>0</v>
      </c>
      <c r="DV31" s="206">
        <f>SUMIFS(点検表４!$AH$6:$AH$15292,点検表４!$AF$6:$AF$15292,TRUE,点検表４!$AR$6:$AR$15292,$E31,点検表４!$C$6:$C$15292,DV$6)</f>
        <v>0</v>
      </c>
      <c r="DW31" s="206">
        <f>SUMIFS(点検表４!$AH$6:$AH$15292,点検表４!$AF$6:$AF$15292,TRUE,点検表４!$AR$6:$AR$15292,$E31,点検表４!$C$6:$C$15292,DW$6)</f>
        <v>0</v>
      </c>
      <c r="DX31" s="206">
        <f>SUMIFS(点検表４!$AH$6:$AH$15292,点検表４!$AF$6:$AF$15292,TRUE,点検表４!$AR$6:$AR$15292,$E31,点検表４!$C$6:$C$15292,DX$6)</f>
        <v>0</v>
      </c>
      <c r="DY31" s="206">
        <f>SUMIFS(点検表４!$AH$6:$AH$15292,点検表４!$AF$6:$AF$15292,TRUE,点検表４!$AR$6:$AR$15292,$E31,点検表４!$C$6:$C$15292,DY$6)</f>
        <v>0</v>
      </c>
      <c r="DZ31" s="206">
        <f>SUMIFS(点検表４!$AH$6:$AH$15292,点検表４!$AF$6:$AF$15292,TRUE,点検表４!$AR$6:$AR$15292,$E31,点検表４!$C$6:$C$15292,DZ$6)</f>
        <v>0</v>
      </c>
      <c r="EA31" s="206">
        <f>SUMIFS(点検表４!$AH$6:$AH$15292,点検表４!$AF$6:$AF$15292,TRUE,点検表４!$AR$6:$AR$15292,$E31,点検表４!$C$6:$C$15292,EA$6)</f>
        <v>0</v>
      </c>
      <c r="EB31" s="206">
        <f>SUMIFS(点検表４!$AH$6:$AH$15292,点検表４!$AF$6:$AF$15292,TRUE,点検表４!$AR$6:$AR$15292,$E31,点検表４!$C$6:$C$15292,EB$6)</f>
        <v>0</v>
      </c>
      <c r="EC31" s="206">
        <f>SUMIFS(点検表４!$AH$6:$AH$15292,点検表４!$AF$6:$AF$15292,TRUE,点検表４!$AR$6:$AR$15292,$E31,点検表４!$C$6:$C$15292,EC$6)</f>
        <v>0</v>
      </c>
      <c r="ED31" s="206">
        <f>SUMIFS(点検表４!$AH$6:$AH$15292,点検表４!$AF$6:$AF$15292,TRUE,点検表４!$AR$6:$AR$15292,$E31,点検表４!$C$6:$C$15292,ED$6)</f>
        <v>0</v>
      </c>
      <c r="EE31" s="206">
        <f>SUMIFS(点検表４!$AH$6:$AH$15292,点検表４!$AF$6:$AF$15292,TRUE,点検表４!$AR$6:$AR$15292,$E31,点検表４!$C$6:$C$15292,EE$6)</f>
        <v>0</v>
      </c>
      <c r="EF31" s="206">
        <f>SUMIFS(点検表４!$AH$6:$AH$15292,点検表４!$AF$6:$AF$15292,TRUE,点検表４!$AR$6:$AR$15292,$E31,点検表４!$C$6:$C$15292,EF$6)</f>
        <v>0</v>
      </c>
      <c r="EG31" s="206">
        <f>SUMIFS(点検表４!$AH$6:$AH$15292,点検表４!$AF$6:$AF$15292,TRUE,点検表４!$AR$6:$AR$15292,$E31,点検表４!$C$6:$C$15292,EG$6)</f>
        <v>0</v>
      </c>
      <c r="EH31" s="206">
        <f>SUMIFS(点検表４!$AH$6:$AH$15292,点検表４!$AF$6:$AF$15292,TRUE,点検表４!$AR$6:$AR$15292,$E31,点検表４!$C$6:$C$15292,EH$6)</f>
        <v>0</v>
      </c>
      <c r="EI31" s="206">
        <f>SUMIFS(点検表４!$AH$6:$AH$15292,点検表４!$AF$6:$AF$15292,TRUE,点検表４!$AR$6:$AR$15292,$E31,点検表４!$C$6:$C$15292,EI$6)</f>
        <v>0</v>
      </c>
      <c r="EJ31" s="206">
        <f>SUMIFS(点検表４!$AH$6:$AH$15292,点検表４!$AF$6:$AF$15292,TRUE,点検表４!$AR$6:$AR$15292,$E31,点検表４!$C$6:$C$15292,EJ$6)</f>
        <v>0</v>
      </c>
      <c r="EK31" s="206">
        <f>SUMIFS(点検表４!$AH$6:$AH$15292,点検表４!$AF$6:$AF$15292,TRUE,点検表４!$AR$6:$AR$15292,$E31,点検表４!$C$6:$C$15292,EK$6)</f>
        <v>0</v>
      </c>
      <c r="EL31" s="206">
        <f>SUMIFS(点検表４!$AH$6:$AH$15292,点検表４!$AF$6:$AF$15292,TRUE,点検表４!$AR$6:$AR$15292,$E31,点検表４!$C$6:$C$15292,EL$6)</f>
        <v>0</v>
      </c>
      <c r="EM31" s="206">
        <f>SUMIFS(点検表４!$AH$6:$AH$15292,点検表４!$AF$6:$AF$15292,TRUE,点検表４!$AR$6:$AR$15292,$E31,点検表４!$C$6:$C$15292,EM$6)</f>
        <v>0</v>
      </c>
      <c r="EN31" s="206">
        <f>SUMIFS(点検表４!$AH$6:$AH$15292,点検表４!$AF$6:$AF$15292,TRUE,点検表４!$AR$6:$AR$15292,$E31,点検表４!$C$6:$C$15292,EN$6)</f>
        <v>0</v>
      </c>
      <c r="EO31" s="206">
        <f>SUMIFS(点検表４!$AH$6:$AH$15292,点検表４!$AF$6:$AF$15292,TRUE,点検表４!$AR$6:$AR$15292,$E31,点検表４!$C$6:$C$15292,EO$6)</f>
        <v>0</v>
      </c>
      <c r="EP31" s="206">
        <f>SUMIFS(点検表４!$AH$6:$AH$15292,点検表４!$AF$6:$AF$15292,TRUE,点検表４!$AR$6:$AR$15292,$E31,点検表４!$C$6:$C$15292,EP$6)</f>
        <v>0</v>
      </c>
      <c r="EQ31" s="206">
        <f>SUMIFS(点検表４!$AH$6:$AH$15292,点検表４!$AF$6:$AF$15292,TRUE,点検表４!$AR$6:$AR$15292,$E31,点検表４!$C$6:$C$15292,EQ$6)</f>
        <v>0</v>
      </c>
      <c r="ER31" s="206">
        <f>SUMIFS(点検表４!$AH$6:$AH$15292,点検表４!$AF$6:$AF$15292,TRUE,点検表４!$AR$6:$AR$15292,$E31,点検表４!$C$6:$C$15292,ER$6)</f>
        <v>0</v>
      </c>
      <c r="ES31" s="206">
        <f>SUMIFS(点検表４!$AH$6:$AH$15292,点検表４!$AF$6:$AF$15292,TRUE,点検表４!$AR$6:$AR$15292,$E31,点検表４!$C$6:$C$15292,ES$6)</f>
        <v>0</v>
      </c>
      <c r="ET31" s="206">
        <f>SUMIFS(点検表４!$AH$6:$AH$15292,点検表４!$AF$6:$AF$15292,TRUE,点検表４!$AR$6:$AR$15292,$E31,点検表４!$C$6:$C$15292,ET$6)</f>
        <v>0</v>
      </c>
      <c r="EU31" s="206">
        <f>SUMIFS(点検表４!$AH$6:$AH$15292,点検表４!$AF$6:$AF$15292,TRUE,点検表４!$AR$6:$AR$15292,$E31,点検表４!$C$6:$C$15292,EU$6)</f>
        <v>0</v>
      </c>
      <c r="EV31" s="206">
        <f>SUMIFS(点検表４!$AH$6:$AH$15292,点検表４!$AF$6:$AF$15292,TRUE,点検表４!$AR$6:$AR$15292,$E31,点検表４!$C$6:$C$15292,EV$6)</f>
        <v>0</v>
      </c>
      <c r="EW31" s="206">
        <f>SUMIFS(点検表４!$AH$6:$AH$15292,点検表４!$AF$6:$AF$15292,TRUE,点検表４!$AR$6:$AR$15292,$E31,点検表４!$C$6:$C$15292,EW$6)</f>
        <v>0</v>
      </c>
      <c r="EX31" s="206">
        <f>SUMIFS(点検表４!$AH$6:$AH$15292,点検表４!$AF$6:$AF$15292,TRUE,点検表４!$AR$6:$AR$15292,$E31,点検表４!$C$6:$C$15292,EX$6)</f>
        <v>0</v>
      </c>
      <c r="EY31" s="206">
        <f>SUMIFS(点検表４!$AH$6:$AH$15292,点検表４!$AF$6:$AF$15292,TRUE,点検表４!$AR$6:$AR$15292,$E31,点検表４!$C$6:$C$15292,EY$6)</f>
        <v>0</v>
      </c>
      <c r="EZ31" s="206">
        <f>SUMIFS(点検表４!$AH$6:$AH$15292,点検表４!$AF$6:$AF$15292,TRUE,点検表４!$AR$6:$AR$15292,$E31,点検表４!$C$6:$C$15292,EZ$6)</f>
        <v>0</v>
      </c>
      <c r="FA31" s="206">
        <f>SUMIFS(点検表４!$AH$6:$AH$15292,点検表４!$AF$6:$AF$15292,TRUE,点検表４!$AR$6:$AR$15292,$E31,点検表４!$C$6:$C$15292,FA$6)</f>
        <v>0</v>
      </c>
      <c r="FB31" s="206">
        <f>SUMIFS(点検表４!$AH$6:$AH$15292,点検表４!$AF$6:$AF$15292,TRUE,点検表４!$AR$6:$AR$15292,$E31,点検表４!$C$6:$C$15292,FB$6)</f>
        <v>0</v>
      </c>
      <c r="FC31" s="206">
        <f>SUMIFS(点検表４!$AH$6:$AH$15292,点検表４!$AF$6:$AF$15292,TRUE,点検表４!$AR$6:$AR$15292,$E31,点検表４!$C$6:$C$15292,FC$6)</f>
        <v>0</v>
      </c>
      <c r="FD31" s="206">
        <f>SUMIFS(点検表４!$AH$6:$AH$15292,点検表４!$AF$6:$AF$15292,TRUE,点検表４!$AR$6:$AR$15292,$E31,点検表４!$C$6:$C$15292,FD$6)</f>
        <v>0</v>
      </c>
      <c r="FE31" s="206">
        <f>SUMIFS(点検表４!$AH$6:$AH$15292,点検表４!$AF$6:$AF$15292,TRUE,点検表４!$AR$6:$AR$15292,$E31,点検表４!$C$6:$C$15292,FE$6)</f>
        <v>0</v>
      </c>
      <c r="FF31" s="206">
        <f>SUMIFS(点検表４!$AH$6:$AH$15292,点検表４!$AF$6:$AF$15292,TRUE,点検表４!$AR$6:$AR$15292,$E31,点検表４!$C$6:$C$15292,FF$6)</f>
        <v>0</v>
      </c>
      <c r="FG31" s="206">
        <f>SUMIFS(点検表４!$AH$6:$AH$15292,点検表４!$AF$6:$AF$15292,TRUE,点検表４!$AR$6:$AR$15292,$E31,点検表４!$C$6:$C$15292,FG$6)</f>
        <v>0</v>
      </c>
      <c r="FH31" s="206">
        <f>SUMIFS(点検表４!$AH$6:$AH$15292,点検表４!$AF$6:$AF$15292,TRUE,点検表４!$AR$6:$AR$15292,$E31,点検表４!$C$6:$C$15292,FH$6)</f>
        <v>0</v>
      </c>
      <c r="FI31" s="206">
        <f>SUMIFS(点検表４!$AH$6:$AH$15292,点検表４!$AF$6:$AF$15292,TRUE,点検表４!$AR$6:$AR$15292,$E31,点検表４!$C$6:$C$15292,FI$6)</f>
        <v>0</v>
      </c>
      <c r="FJ31" s="206">
        <f>SUMIFS(点検表４!$AH$6:$AH$15292,点検表４!$AF$6:$AF$15292,TRUE,点検表４!$AR$6:$AR$15292,$E31,点検表４!$C$6:$C$15292,FJ$6)</f>
        <v>0</v>
      </c>
      <c r="FK31" s="206">
        <f>SUMIFS(点検表４!$AH$6:$AH$15292,点検表４!$AF$6:$AF$15292,TRUE,点検表４!$AR$6:$AR$15292,$E31,点検表４!$C$6:$C$15292,FK$6)</f>
        <v>0</v>
      </c>
      <c r="FL31" s="206">
        <f>SUMIFS(点検表４!$AH$6:$AH$15292,点検表４!$AF$6:$AF$15292,TRUE,点検表４!$AR$6:$AR$15292,$E31,点検表４!$C$6:$C$15292,FL$6)</f>
        <v>0</v>
      </c>
      <c r="FM31" s="206">
        <f>SUMIFS(点検表４!$AH$6:$AH$15292,点検表４!$AF$6:$AF$15292,TRUE,点検表４!$AR$6:$AR$15292,$E31,点検表４!$C$6:$C$15292,FM$6)</f>
        <v>0</v>
      </c>
      <c r="FN31" s="206">
        <f>SUMIFS(点検表４!$AH$6:$AH$15292,点検表４!$AF$6:$AF$15292,TRUE,点検表４!$AR$6:$AR$15292,$E31,点検表４!$C$6:$C$15292,FN$6)</f>
        <v>0</v>
      </c>
      <c r="FO31" s="206">
        <f>SUMIFS(点検表４!$AH$6:$AH$15292,点検表４!$AF$6:$AF$15292,TRUE,点検表４!$AR$6:$AR$15292,$E31,点検表４!$C$6:$C$15292,FO$6)</f>
        <v>0</v>
      </c>
      <c r="FP31" s="206">
        <f>SUMIFS(点検表４!$AH$6:$AH$15292,点検表４!$AF$6:$AF$15292,TRUE,点検表４!$AR$6:$AR$15292,$E31,点検表４!$C$6:$C$15292,FP$6)</f>
        <v>0</v>
      </c>
      <c r="FQ31" s="206">
        <f>SUMIFS(点検表４!$AH$6:$AH$15292,点検表４!$AF$6:$AF$15292,TRUE,点検表４!$AR$6:$AR$15292,$E31,点検表４!$C$6:$C$15292,FQ$6)</f>
        <v>0</v>
      </c>
      <c r="FR31" s="206">
        <f>SUMIFS(点検表４!$AH$6:$AH$15292,点検表４!$AF$6:$AF$15292,TRUE,点検表４!$AR$6:$AR$15292,$E31,点検表４!$C$6:$C$15292,FR$6)</f>
        <v>0</v>
      </c>
      <c r="FS31" s="206">
        <f>SUMIFS(点検表４!$AH$6:$AH$15292,点検表４!$AF$6:$AF$15292,TRUE,点検表４!$AR$6:$AR$15292,$E31,点検表４!$C$6:$C$15292,FS$6)</f>
        <v>0</v>
      </c>
      <c r="FT31" s="206">
        <f>SUMIFS(点検表４!$AH$6:$AH$15292,点検表４!$AF$6:$AF$15292,TRUE,点検表４!$AR$6:$AR$15292,$E31,点検表４!$C$6:$C$15292,FT$6)</f>
        <v>0</v>
      </c>
      <c r="FU31" s="206">
        <f>SUMIFS(点検表４!$AH$6:$AH$15292,点検表４!$AF$6:$AF$15292,TRUE,点検表４!$AR$6:$AR$15292,$E31,点検表４!$C$6:$C$15292,FU$6)</f>
        <v>0</v>
      </c>
      <c r="FV31" s="206">
        <f>SUMIFS(点検表４!$AH$6:$AH$15292,点検表４!$AF$6:$AF$15292,TRUE,点検表４!$AR$6:$AR$15292,$E31,点検表４!$C$6:$C$15292,FV$6)</f>
        <v>0</v>
      </c>
      <c r="FW31" s="206">
        <f>SUMIFS(点検表４!$AH$6:$AH$15292,点検表４!$AF$6:$AF$15292,TRUE,点検表４!$AR$6:$AR$15292,$E31,点検表４!$C$6:$C$15292,FW$6)</f>
        <v>0</v>
      </c>
      <c r="FX31" s="206">
        <f>SUMIFS(点検表４!$AH$6:$AH$15292,点検表４!$AF$6:$AF$15292,TRUE,点検表４!$AR$6:$AR$15292,$E31,点検表４!$C$6:$C$15292,FX$6)</f>
        <v>0</v>
      </c>
      <c r="FY31" s="206">
        <f>SUMIFS(点検表４!$AH$6:$AH$15292,点検表４!$AF$6:$AF$15292,TRUE,点検表４!$AR$6:$AR$15292,$E31,点検表４!$C$6:$C$15292,FY$6)</f>
        <v>0</v>
      </c>
      <c r="FZ31" s="206">
        <f>SUMIFS(点検表４!$AH$6:$AH$15292,点検表４!$AF$6:$AF$15292,TRUE,点検表４!$AR$6:$AR$15292,$E31,点検表４!$C$6:$C$15292,FZ$6)</f>
        <v>0</v>
      </c>
      <c r="GA31" s="206">
        <f>SUMIFS(点検表４!$AH$6:$AH$15292,点検表４!$AF$6:$AF$15292,TRUE,点検表４!$AR$6:$AR$15292,$E31,点検表４!$C$6:$C$15292,GA$6)</f>
        <v>0</v>
      </c>
      <c r="GB31" s="206">
        <f>SUMIFS(点検表４!$AH$6:$AH$15292,点検表４!$AF$6:$AF$15292,TRUE,点検表４!$AR$6:$AR$15292,$E31,点検表４!$C$6:$C$15292,GB$6)</f>
        <v>0</v>
      </c>
      <c r="GC31" s="206">
        <f>SUMIFS(点検表４!$AH$6:$AH$15292,点検表４!$AF$6:$AF$15292,TRUE,点検表４!$AR$6:$AR$15292,$E31,点検表４!$C$6:$C$15292,GC$6)</f>
        <v>0</v>
      </c>
      <c r="GD31" s="206">
        <f>SUMIFS(点検表４!$AH$6:$AH$15292,点検表４!$AF$6:$AF$15292,TRUE,点検表４!$AR$6:$AR$15292,$E31,点検表４!$C$6:$C$15292,GD$6)</f>
        <v>0</v>
      </c>
      <c r="GE31" s="206">
        <f>SUMIFS(点検表４!$AH$6:$AH$15292,点検表４!$AF$6:$AF$15292,TRUE,点検表４!$AR$6:$AR$15292,$E31,点検表４!$C$6:$C$15292,GE$6)</f>
        <v>0</v>
      </c>
      <c r="GF31" s="206">
        <f>SUMIFS(点検表４!$AH$6:$AH$15292,点検表４!$AF$6:$AF$15292,TRUE,点検表４!$AR$6:$AR$15292,$E31,点検表４!$C$6:$C$15292,GF$6)</f>
        <v>0</v>
      </c>
      <c r="GG31" s="206">
        <f>SUMIFS(点検表４!$AH$6:$AH$15292,点検表４!$AF$6:$AF$15292,TRUE,点検表４!$AR$6:$AR$15292,$E31,点検表４!$C$6:$C$15292,GG$6)</f>
        <v>0</v>
      </c>
      <c r="GH31" s="206">
        <f>SUMIFS(点検表４!$AH$6:$AH$15292,点検表４!$AF$6:$AF$15292,TRUE,点検表４!$AR$6:$AR$15292,$E31,点検表４!$C$6:$C$15292,GH$6)</f>
        <v>0</v>
      </c>
      <c r="GI31" s="206">
        <f>SUMIFS(点検表４!$AH$6:$AH$15292,点検表４!$AF$6:$AF$15292,TRUE,点検表４!$AR$6:$AR$15292,$E31,点検表４!$C$6:$C$15292,GI$6)</f>
        <v>0</v>
      </c>
      <c r="GJ31" s="206">
        <f>SUMIFS(点検表４!$AH$6:$AH$15292,点検表４!$AF$6:$AF$15292,TRUE,点検表４!$AR$6:$AR$15292,$E31,点検表４!$C$6:$C$15292,GJ$6)</f>
        <v>0</v>
      </c>
      <c r="GK31" s="206">
        <f>SUMIFS(点検表４!$AH$6:$AH$15292,点検表４!$AF$6:$AF$15292,TRUE,点検表４!$AR$6:$AR$15292,$E31,点検表４!$C$6:$C$15292,GK$6)</f>
        <v>0</v>
      </c>
      <c r="GL31" s="206">
        <f>SUMIFS(点検表４!$AH$6:$AH$15292,点検表４!$AF$6:$AF$15292,TRUE,点検表４!$AR$6:$AR$15292,$E31,点検表４!$C$6:$C$15292,GL$6)</f>
        <v>0</v>
      </c>
      <c r="GM31" s="206">
        <f>SUMIFS(点検表４!$AH$6:$AH$15292,点検表４!$AF$6:$AF$15292,TRUE,点検表４!$AR$6:$AR$15292,$E31,点検表４!$C$6:$C$15292,GM$6)</f>
        <v>0</v>
      </c>
      <c r="GN31" s="206">
        <f>SUMIFS(点検表４!$AH$6:$AH$15292,点検表４!$AF$6:$AF$15292,TRUE,点検表４!$AR$6:$AR$15292,$E31,点検表４!$C$6:$C$15292,GN$6)</f>
        <v>0</v>
      </c>
      <c r="GO31" s="206">
        <f>SUMIFS(点検表４!$AH$6:$AH$15292,点検表４!$AF$6:$AF$15292,TRUE,点検表４!$AR$6:$AR$15292,$E31,点検表４!$C$6:$C$15292,GO$6)</f>
        <v>0</v>
      </c>
      <c r="GP31" s="206">
        <f>SUMIFS(点検表４!$AH$6:$AH$15292,点検表４!$AF$6:$AF$15292,TRUE,点検表４!$AR$6:$AR$15292,$E31,点検表４!$C$6:$C$15292,GP$6)</f>
        <v>0</v>
      </c>
      <c r="GQ31" s="206">
        <f>SUMIFS(点検表４!$AH$6:$AH$15292,点検表４!$AF$6:$AF$15292,TRUE,点検表４!$AR$6:$AR$15292,$E31,点検表４!$C$6:$C$15292,GQ$6)</f>
        <v>0</v>
      </c>
      <c r="GR31" s="206">
        <f>SUMIFS(点検表４!$AH$6:$AH$15292,点検表４!$AF$6:$AF$15292,TRUE,点検表４!$AR$6:$AR$15292,$E31,点検表４!$C$6:$C$15292,GR$6)</f>
        <v>0</v>
      </c>
      <c r="GS31" s="206">
        <f>SUMIFS(点検表４!$AH$6:$AH$15292,点検表４!$AF$6:$AF$15292,TRUE,点検表４!$AR$6:$AR$15292,$E31,点検表４!$C$6:$C$15292,GS$6)</f>
        <v>0</v>
      </c>
      <c r="GT31" s="206">
        <f>SUMIFS(点検表４!$AH$6:$AH$15292,点検表４!$AF$6:$AF$15292,TRUE,点検表４!$AR$6:$AR$15292,$E31,点検表４!$C$6:$C$15292,GT$6)</f>
        <v>0</v>
      </c>
      <c r="GU31" s="206">
        <f>SUMIFS(点検表４!$AH$6:$AH$15292,点検表４!$AF$6:$AF$15292,TRUE,点検表４!$AR$6:$AR$15292,$E31,点検表４!$C$6:$C$15292,GU$6)</f>
        <v>0</v>
      </c>
      <c r="GV31" s="206">
        <f>SUMIFS(点検表４!$AH$6:$AH$15292,点検表４!$AF$6:$AF$15292,TRUE,点検表４!$AR$6:$AR$15292,$E31,点検表４!$C$6:$C$15292,GV$6)</f>
        <v>0</v>
      </c>
      <c r="GW31" s="206">
        <f>SUMIFS(点検表４!$AH$6:$AH$15292,点検表４!$AF$6:$AF$15292,TRUE,点検表４!$AR$6:$AR$15292,$E31,点検表４!$C$6:$C$15292,GW$6)</f>
        <v>0</v>
      </c>
      <c r="GX31" s="206">
        <f>SUMIFS(点検表４!$AH$6:$AH$15292,点検表４!$AF$6:$AF$15292,TRUE,点検表４!$AR$6:$AR$15292,$E31,点検表４!$C$6:$C$15292,GX$6)</f>
        <v>0</v>
      </c>
      <c r="GY31" s="206">
        <f>SUMIFS(点検表４!$AH$6:$AH$15292,点検表４!$AF$6:$AF$15292,TRUE,点検表４!$AR$6:$AR$15292,$E31,点検表４!$C$6:$C$15292,GY$6)</f>
        <v>0</v>
      </c>
      <c r="GZ31" s="206">
        <f>SUMIFS(点検表４!$AH$6:$AH$15292,点検表４!$AF$6:$AF$15292,TRUE,点検表４!$AR$6:$AR$15292,$E31,点検表４!$C$6:$C$15292,GZ$6)</f>
        <v>0</v>
      </c>
      <c r="HA31" s="206">
        <f>SUMIFS(点検表４!$AH$6:$AH$15292,点検表４!$AF$6:$AF$15292,TRUE,点検表４!$AR$6:$AR$15292,$E31,点検表４!$C$6:$C$15292,HA$6)</f>
        <v>0</v>
      </c>
      <c r="HB31" s="206">
        <f>SUMIFS(点検表４!$AH$6:$AH$15292,点検表４!$AF$6:$AF$15292,TRUE,点検表４!$AR$6:$AR$15292,$E31,点検表４!$C$6:$C$15292,HB$6)</f>
        <v>0</v>
      </c>
      <c r="HC31" s="206">
        <f>SUMIFS(点検表４!$AH$6:$AH$15292,点検表４!$AF$6:$AF$15292,TRUE,点検表４!$AR$6:$AR$15292,$E31,点検表４!$C$6:$C$15292,HC$6)</f>
        <v>0</v>
      </c>
      <c r="HD31" s="206">
        <f>SUMIFS(点検表４!$AH$6:$AH$15292,点検表４!$AF$6:$AF$15292,TRUE,点検表４!$AR$6:$AR$15292,$E31,点検表４!$C$6:$C$15292,HD$6)</f>
        <v>0</v>
      </c>
      <c r="HE31" s="206">
        <f>SUMIFS(点検表４!$AH$6:$AH$15292,点検表４!$AF$6:$AF$15292,TRUE,点検表４!$AR$6:$AR$15292,$E31,点検表４!$C$6:$C$15292,HE$6)</f>
        <v>0</v>
      </c>
      <c r="HF31" s="206">
        <f>SUMIFS(点検表４!$AH$6:$AH$15292,点検表４!$AF$6:$AF$15292,TRUE,点検表４!$AR$6:$AR$15292,$E31,点検表４!$C$6:$C$15292,HF$6)</f>
        <v>0</v>
      </c>
      <c r="HG31" s="206">
        <f>SUMIFS(点検表４!$AH$6:$AH$15292,点検表４!$AF$6:$AF$15292,TRUE,点検表４!$AR$6:$AR$15292,$E31,点検表４!$C$6:$C$15292,HG$6)</f>
        <v>0</v>
      </c>
      <c r="HH31" s="206">
        <f>SUMIFS(点検表４!$AH$6:$AH$15292,点検表４!$AF$6:$AF$15292,TRUE,点検表４!$AR$6:$AR$15292,$E31,点検表４!$C$6:$C$15292,HH$6)</f>
        <v>0</v>
      </c>
      <c r="HI31" s="206">
        <f>SUMIFS(点検表４!$AH$6:$AH$15292,点検表４!$AF$6:$AF$15292,TRUE,点検表４!$AR$6:$AR$15292,$E31,点検表４!$C$6:$C$15292,HI$6)</f>
        <v>0</v>
      </c>
      <c r="HJ31" s="206">
        <f>SUMIFS(点検表４!$AH$6:$AH$15292,点検表４!$AF$6:$AF$15292,TRUE,点検表４!$AR$6:$AR$15292,$E31,点検表４!$C$6:$C$15292,HJ$6)</f>
        <v>0</v>
      </c>
      <c r="HK31" s="206">
        <f>SUMIFS(点検表４!$AH$6:$AH$15292,点検表４!$AF$6:$AF$15292,TRUE,点検表４!$AR$6:$AR$15292,$E31,点検表４!$C$6:$C$15292,HK$6)</f>
        <v>0</v>
      </c>
      <c r="HL31" s="206">
        <f>SUMIFS(点検表４!$AH$6:$AH$15292,点検表４!$AF$6:$AF$15292,TRUE,点検表４!$AR$6:$AR$15292,$E31,点検表４!$C$6:$C$15292,HL$6)</f>
        <v>0</v>
      </c>
      <c r="HM31" s="206">
        <f>SUMIFS(点検表４!$AH$6:$AH$15292,点検表４!$AF$6:$AF$15292,TRUE,点検表４!$AR$6:$AR$15292,$E31,点検表４!$C$6:$C$15292,HM$6)</f>
        <v>0</v>
      </c>
      <c r="HN31" s="206">
        <f>SUMIFS(点検表４!$AH$6:$AH$15292,点検表４!$AF$6:$AF$15292,TRUE,点検表４!$AR$6:$AR$15292,$E31,点検表４!$C$6:$C$15292,HN$6)</f>
        <v>0</v>
      </c>
      <c r="HO31" s="206">
        <f>SUMIFS(点検表４!$AH$6:$AH$15292,点検表４!$AF$6:$AF$15292,TRUE,点検表４!$AR$6:$AR$15292,$E31,点検表４!$C$6:$C$15292,HO$6)</f>
        <v>0</v>
      </c>
      <c r="HP31" s="206">
        <f>SUMIFS(点検表４!$AH$6:$AH$15292,点検表４!$AF$6:$AF$15292,TRUE,点検表４!$AR$6:$AR$15292,$E31,点検表４!$C$6:$C$15292,HP$6)</f>
        <v>0</v>
      </c>
      <c r="HQ31" s="206">
        <f>SUMIFS(点検表４!$AH$6:$AH$15292,点検表４!$AF$6:$AF$15292,TRUE,点検表４!$AR$6:$AR$15292,$E31,点検表４!$C$6:$C$15292,HQ$6)</f>
        <v>0</v>
      </c>
      <c r="HR31" s="206">
        <f>SUMIFS(点検表４!$AH$6:$AH$15292,点検表４!$AF$6:$AF$15292,TRUE,点検表４!$AR$6:$AR$15292,$E31,点検表４!$C$6:$C$15292,HR$6)</f>
        <v>0</v>
      </c>
      <c r="HS31" s="206">
        <f>SUMIFS(点検表４!$AH$6:$AH$15292,点検表４!$AF$6:$AF$15292,TRUE,点検表４!$AR$6:$AR$15292,$E31,点検表４!$C$6:$C$15292,HS$6)</f>
        <v>0</v>
      </c>
      <c r="HT31" s="206">
        <f>SUMIFS(点検表４!$AH$6:$AH$15292,点検表４!$AF$6:$AF$15292,TRUE,点検表４!$AR$6:$AR$15292,$E31,点検表４!$C$6:$C$15292,HT$6)</f>
        <v>0</v>
      </c>
      <c r="HU31" s="206">
        <f>SUMIFS(点検表４!$AH$6:$AH$15292,点検表４!$AF$6:$AF$15292,TRUE,点検表４!$AR$6:$AR$15292,$E31,点検表４!$C$6:$C$15292,HU$6)</f>
        <v>0</v>
      </c>
      <c r="HV31" s="206">
        <f>SUMIFS(点検表４!$AH$6:$AH$15292,点検表４!$AF$6:$AF$15292,TRUE,点検表４!$AR$6:$AR$15292,$E31,点検表４!$C$6:$C$15292,HV$6)</f>
        <v>0</v>
      </c>
      <c r="HW31" s="206">
        <f>SUMIFS(点検表４!$AH$6:$AH$15292,点検表４!$AF$6:$AF$15292,TRUE,点検表４!$AR$6:$AR$15292,$E31,点検表４!$C$6:$C$15292,HW$6)</f>
        <v>0</v>
      </c>
      <c r="HX31" s="206">
        <f>SUMIFS(点検表４!$AH$6:$AH$15292,点検表４!$AF$6:$AF$15292,TRUE,点検表４!$AR$6:$AR$15292,$E31,点検表４!$C$6:$C$15292,HX$6)</f>
        <v>0</v>
      </c>
      <c r="HY31" s="206">
        <f>SUMIFS(点検表４!$AH$6:$AH$15292,点検表４!$AF$6:$AF$15292,TRUE,点検表４!$AR$6:$AR$15292,$E31,点検表４!$C$6:$C$15292,HY$6)</f>
        <v>0</v>
      </c>
      <c r="HZ31" s="206">
        <f>SUMIFS(点検表４!$AH$6:$AH$15292,点検表４!$AF$6:$AF$15292,TRUE,点検表４!$AR$6:$AR$15292,$E31,点検表４!$C$6:$C$15292,HZ$6)</f>
        <v>0</v>
      </c>
      <c r="IA31" s="206">
        <f>SUMIFS(点検表４!$AH$6:$AH$15292,点検表４!$AF$6:$AF$15292,TRUE,点検表４!$AR$6:$AR$15292,$E31,点検表４!$C$6:$C$15292,IA$6)</f>
        <v>0</v>
      </c>
      <c r="IB31" s="206">
        <f>SUMIFS(点検表４!$AH$6:$AH$15292,点検表４!$AF$6:$AF$15292,TRUE,点検表４!$AR$6:$AR$15292,$E31,点検表４!$C$6:$C$15292,IB$6)</f>
        <v>0</v>
      </c>
      <c r="IC31" s="206">
        <f>SUMIFS(点検表４!$AH$6:$AH$15292,点検表４!$AF$6:$AF$15292,TRUE,点検表４!$AR$6:$AR$15292,$E31,点検表４!$C$6:$C$15292,IC$6)</f>
        <v>0</v>
      </c>
      <c r="ID31" s="206">
        <f>SUMIFS(点検表４!$AH$6:$AH$15292,点検表４!$AF$6:$AF$15292,TRUE,点検表４!$AR$6:$AR$15292,$E31,点検表４!$C$6:$C$15292,ID$6)</f>
        <v>0</v>
      </c>
      <c r="IE31" s="206">
        <f>SUMIFS(点検表４!$AH$6:$AH$15292,点検表４!$AF$6:$AF$15292,TRUE,点検表４!$AR$6:$AR$15292,$E31,点検表４!$C$6:$C$15292,IE$6)</f>
        <v>0</v>
      </c>
      <c r="IF31" s="206">
        <f>SUMIFS(点検表４!$AH$6:$AH$15292,点検表４!$AF$6:$AF$15292,TRUE,点検表４!$AR$6:$AR$15292,$E31,点検表４!$C$6:$C$15292,IF$6)</f>
        <v>0</v>
      </c>
      <c r="IG31" s="206">
        <f>SUMIFS(点検表４!$AH$6:$AH$15292,点検表４!$AF$6:$AF$15292,TRUE,点検表４!$AR$6:$AR$15292,$E31,点検表４!$C$6:$C$15292,IG$6)</f>
        <v>0</v>
      </c>
      <c r="IH31" s="206">
        <f>SUMIFS(点検表４!$AH$6:$AH$15292,点検表４!$AF$6:$AF$15292,TRUE,点検表４!$AR$6:$AR$15292,$E31,点検表４!$C$6:$C$15292,IH$6)</f>
        <v>0</v>
      </c>
      <c r="II31" s="206">
        <f>SUMIFS(点検表４!$AH$6:$AH$15292,点検表４!$AF$6:$AF$15292,TRUE,点検表４!$AR$6:$AR$15292,$E31,点検表４!$C$6:$C$15292,II$6)</f>
        <v>0</v>
      </c>
      <c r="IJ31" s="206">
        <f>SUMIFS(点検表４!$AH$6:$AH$15292,点検表４!$AF$6:$AF$15292,TRUE,点検表４!$AR$6:$AR$15292,$E31,点検表４!$C$6:$C$15292,IJ$6)</f>
        <v>0</v>
      </c>
      <c r="IK31" s="206">
        <f>SUMIFS(点検表４!$AH$6:$AH$15292,点検表４!$AF$6:$AF$15292,TRUE,点検表４!$AR$6:$AR$15292,$E31,点検表４!$C$6:$C$15292,IK$6)</f>
        <v>0</v>
      </c>
      <c r="IL31" s="206">
        <f>SUMIFS(点検表４!$AH$6:$AH$15292,点検表４!$AF$6:$AF$15292,TRUE,点検表４!$AR$6:$AR$15292,$E31,点検表４!$C$6:$C$15292,IL$6)</f>
        <v>0</v>
      </c>
      <c r="IM31" s="207">
        <f>SUMIFS(点検表４!$AH$6:$AH$15292,点検表４!$AF$6:$AF$15292,TRUE,点検表４!$AR$6:$AR$15292,$E31,点検表４!$C$6:$C$15292,IM$6)</f>
        <v>0</v>
      </c>
      <c r="IN31" s="177"/>
      <c r="IO31" s="177"/>
    </row>
    <row r="32" spans="1:249" ht="18.75" customHeight="1">
      <c r="A32" s="749"/>
      <c r="B32" s="757"/>
      <c r="C32" s="761"/>
      <c r="D32" s="140" t="s">
        <v>1822</v>
      </c>
      <c r="E32" s="155">
        <v>35</v>
      </c>
      <c r="F32" s="196">
        <f>SUMIFS(点検表４!$AH$6:$AH$15292,点検表４!$AF$6:$AF$15292,TRUE,点検表４!$AR$6:$AR$15292,$E32)</f>
        <v>0</v>
      </c>
      <c r="G32" s="197">
        <f t="shared" si="11"/>
        <v>0</v>
      </c>
      <c r="H32" s="208">
        <f>SUMIFS(点検表４!$AH$6:$AH$15292,点検表４!$AF$6:$AF$15292,TRUE,点検表４!$AR$6:$AR$15292,$E32,点検表４!$C$6:$C$15292,H$6)</f>
        <v>0</v>
      </c>
      <c r="I32" s="208">
        <f>SUMIFS(点検表４!$AH$6:$AH$15292,点検表４!$AF$6:$AF$15292,TRUE,点検表４!$AR$6:$AR$15292,$E32,点検表４!$C$6:$C$15292,I$6)</f>
        <v>0</v>
      </c>
      <c r="J32" s="208">
        <f>SUMIFS(点検表４!$AH$6:$AH$15292,点検表４!$AF$6:$AF$15292,TRUE,点検表４!$AR$6:$AR$15292,$E32,点検表４!$C$6:$C$15292,J$6)</f>
        <v>0</v>
      </c>
      <c r="K32" s="208">
        <f>SUMIFS(点検表４!$AH$6:$AH$15292,点検表４!$AF$6:$AF$15292,TRUE,点検表４!$AR$6:$AR$15292,$E32,点検表４!$C$6:$C$15292,K$6)</f>
        <v>0</v>
      </c>
      <c r="L32" s="208">
        <f>SUMIFS(点検表４!$AH$6:$AH$15292,点検表４!$AF$6:$AF$15292,TRUE,点検表４!$AR$6:$AR$15292,$E32,点検表４!$C$6:$C$15292,L$6)</f>
        <v>0</v>
      </c>
      <c r="M32" s="208">
        <f>SUMIFS(点検表４!$AH$6:$AH$15292,点検表４!$AF$6:$AF$15292,TRUE,点検表４!$AR$6:$AR$15292,$E32,点検表４!$C$6:$C$15292,M$6)</f>
        <v>0</v>
      </c>
      <c r="N32" s="208">
        <f>SUMIFS(点検表４!$AH$6:$AH$15292,点検表４!$AF$6:$AF$15292,TRUE,点検表４!$AR$6:$AR$15292,$E32,点検表４!$C$6:$C$15292,N$6)</f>
        <v>0</v>
      </c>
      <c r="O32" s="208">
        <f>SUMIFS(点検表４!$AH$6:$AH$15292,点検表４!$AF$6:$AF$15292,TRUE,点検表４!$AR$6:$AR$15292,$E32,点検表４!$C$6:$C$15292,O$6)</f>
        <v>0</v>
      </c>
      <c r="P32" s="208">
        <f>SUMIFS(点検表４!$AH$6:$AH$15292,点検表４!$AF$6:$AF$15292,TRUE,点検表４!$AR$6:$AR$15292,$E32,点検表４!$C$6:$C$15292,P$6)</f>
        <v>0</v>
      </c>
      <c r="Q32" s="208">
        <f>SUMIFS(点検表４!$AH$6:$AH$15292,点検表４!$AF$6:$AF$15292,TRUE,点検表４!$AR$6:$AR$15292,$E32,点検表４!$C$6:$C$15292,Q$6)</f>
        <v>0</v>
      </c>
      <c r="R32" s="208">
        <f>SUMIFS(点検表４!$AH$6:$AH$15292,点検表４!$AF$6:$AF$15292,TRUE,点検表４!$AR$6:$AR$15292,$E32,点検表４!$C$6:$C$15292,R$6)</f>
        <v>0</v>
      </c>
      <c r="S32" s="208">
        <f>SUMIFS(点検表４!$AH$6:$AH$15292,点検表４!$AF$6:$AF$15292,TRUE,点検表４!$AR$6:$AR$15292,$E32,点検表４!$C$6:$C$15292,S$6)</f>
        <v>0</v>
      </c>
      <c r="T32" s="208">
        <f>SUMIFS(点検表４!$AH$6:$AH$15292,点検表４!$AF$6:$AF$15292,TRUE,点検表４!$AR$6:$AR$15292,$E32,点検表４!$C$6:$C$15292,T$6)</f>
        <v>0</v>
      </c>
      <c r="U32" s="208">
        <f>SUMIFS(点検表４!$AH$6:$AH$15292,点検表４!$AF$6:$AF$15292,TRUE,点検表４!$AR$6:$AR$15292,$E32,点検表４!$C$6:$C$15292,U$6)</f>
        <v>0</v>
      </c>
      <c r="V32" s="208">
        <f>SUMIFS(点検表４!$AH$6:$AH$15292,点検表４!$AF$6:$AF$15292,TRUE,点検表４!$AR$6:$AR$15292,$E32,点検表４!$C$6:$C$15292,V$6)</f>
        <v>0</v>
      </c>
      <c r="W32" s="208">
        <f>SUMIFS(点検表４!$AH$6:$AH$15292,点検表４!$AF$6:$AF$15292,TRUE,点検表４!$AR$6:$AR$15292,$E32,点検表４!$C$6:$C$15292,W$6)</f>
        <v>0</v>
      </c>
      <c r="X32" s="208">
        <f>SUMIFS(点検表４!$AH$6:$AH$15292,点検表４!$AF$6:$AF$15292,TRUE,点検表４!$AR$6:$AR$15292,$E32,点検表４!$C$6:$C$15292,X$6)</f>
        <v>0</v>
      </c>
      <c r="Y32" s="208">
        <f>SUMIFS(点検表４!$AH$6:$AH$15292,点検表４!$AF$6:$AF$15292,TRUE,点検表４!$AR$6:$AR$15292,$E32,点検表４!$C$6:$C$15292,Y$6)</f>
        <v>0</v>
      </c>
      <c r="Z32" s="208">
        <f>SUMIFS(点検表４!$AH$6:$AH$15292,点検表４!$AF$6:$AF$15292,TRUE,点検表４!$AR$6:$AR$15292,$E32,点検表４!$C$6:$C$15292,Z$6)</f>
        <v>0</v>
      </c>
      <c r="AA32" s="208">
        <f>SUMIFS(点検表４!$AH$6:$AH$15292,点検表４!$AF$6:$AF$15292,TRUE,点検表４!$AR$6:$AR$15292,$E32,点検表４!$C$6:$C$15292,AA$6)</f>
        <v>0</v>
      </c>
      <c r="AB32" s="208">
        <f>SUMIFS(点検表４!$AH$6:$AH$15292,点検表４!$AF$6:$AF$15292,TRUE,点検表４!$AR$6:$AR$15292,$E32,点検表４!$C$6:$C$15292,AB$6)</f>
        <v>0</v>
      </c>
      <c r="AC32" s="208">
        <f>SUMIFS(点検表４!$AH$6:$AH$15292,点検表４!$AF$6:$AF$15292,TRUE,点検表４!$AR$6:$AR$15292,$E32,点検表４!$C$6:$C$15292,AC$6)</f>
        <v>0</v>
      </c>
      <c r="AD32" s="208">
        <f>SUMIFS(点検表４!$AH$6:$AH$15292,点検表４!$AF$6:$AF$15292,TRUE,点検表４!$AR$6:$AR$15292,$E32,点検表４!$C$6:$C$15292,AD$6)</f>
        <v>0</v>
      </c>
      <c r="AE32" s="208">
        <f>SUMIFS(点検表４!$AH$6:$AH$15292,点検表４!$AF$6:$AF$15292,TRUE,点検表４!$AR$6:$AR$15292,$E32,点検表４!$C$6:$C$15292,AE$6)</f>
        <v>0</v>
      </c>
      <c r="AF32" s="208">
        <f>SUMIFS(点検表４!$AH$6:$AH$15292,点検表４!$AF$6:$AF$15292,TRUE,点検表４!$AR$6:$AR$15292,$E32,点検表４!$C$6:$C$15292,AF$6)</f>
        <v>0</v>
      </c>
      <c r="AG32" s="208">
        <f>SUMIFS(点検表４!$AH$6:$AH$15292,点検表４!$AF$6:$AF$15292,TRUE,点検表４!$AR$6:$AR$15292,$E32,点検表４!$C$6:$C$15292,AG$6)</f>
        <v>0</v>
      </c>
      <c r="AH32" s="208">
        <f>SUMIFS(点検表４!$AH$6:$AH$15292,点検表４!$AF$6:$AF$15292,TRUE,点検表４!$AR$6:$AR$15292,$E32,点検表４!$C$6:$C$15292,AH$6)</f>
        <v>0</v>
      </c>
      <c r="AI32" s="208">
        <f>SUMIFS(点検表４!$AH$6:$AH$15292,点検表４!$AF$6:$AF$15292,TRUE,点検表４!$AR$6:$AR$15292,$E32,点検表４!$C$6:$C$15292,AI$6)</f>
        <v>0</v>
      </c>
      <c r="AJ32" s="208">
        <f>SUMIFS(点検表４!$AH$6:$AH$15292,点検表４!$AF$6:$AF$15292,TRUE,点検表４!$AR$6:$AR$15292,$E32,点検表４!$C$6:$C$15292,AJ$6)</f>
        <v>0</v>
      </c>
      <c r="AK32" s="208">
        <f>SUMIFS(点検表４!$AH$6:$AH$15292,点検表４!$AF$6:$AF$15292,TRUE,点検表４!$AR$6:$AR$15292,$E32,点検表４!$C$6:$C$15292,AK$6)</f>
        <v>0</v>
      </c>
      <c r="AL32" s="208">
        <f>SUMIFS(点検表４!$AH$6:$AH$15292,点検表４!$AF$6:$AF$15292,TRUE,点検表４!$AR$6:$AR$15292,$E32,点検表４!$C$6:$C$15292,AL$6)</f>
        <v>0</v>
      </c>
      <c r="AM32" s="208">
        <f>SUMIFS(点検表４!$AH$6:$AH$15292,点検表４!$AF$6:$AF$15292,TRUE,点検表４!$AR$6:$AR$15292,$E32,点検表４!$C$6:$C$15292,AM$6)</f>
        <v>0</v>
      </c>
      <c r="AN32" s="208">
        <f>SUMIFS(点検表４!$AH$6:$AH$15292,点検表４!$AF$6:$AF$15292,TRUE,点検表４!$AR$6:$AR$15292,$E32,点検表４!$C$6:$C$15292,AN$6)</f>
        <v>0</v>
      </c>
      <c r="AO32" s="208">
        <f>SUMIFS(点検表４!$AH$6:$AH$15292,点検表４!$AF$6:$AF$15292,TRUE,点検表４!$AR$6:$AR$15292,$E32,点検表４!$C$6:$C$15292,AO$6)</f>
        <v>0</v>
      </c>
      <c r="AP32" s="208">
        <f>SUMIFS(点検表４!$AH$6:$AH$15292,点検表４!$AF$6:$AF$15292,TRUE,点検表４!$AR$6:$AR$15292,$E32,点検表４!$C$6:$C$15292,AP$6)</f>
        <v>0</v>
      </c>
      <c r="AQ32" s="208">
        <f>SUMIFS(点検表４!$AH$6:$AH$15292,点検表４!$AF$6:$AF$15292,TRUE,点検表４!$AR$6:$AR$15292,$E32,点検表４!$C$6:$C$15292,AQ$6)</f>
        <v>0</v>
      </c>
      <c r="AR32" s="208">
        <f>SUMIFS(点検表４!$AH$6:$AH$15292,点検表４!$AF$6:$AF$15292,TRUE,点検表４!$AR$6:$AR$15292,$E32,点検表４!$C$6:$C$15292,AR$6)</f>
        <v>0</v>
      </c>
      <c r="AS32" s="208">
        <f>SUMIFS(点検表４!$AH$6:$AH$15292,点検表４!$AF$6:$AF$15292,TRUE,点検表４!$AR$6:$AR$15292,$E32,点検表４!$C$6:$C$15292,AS$6)</f>
        <v>0</v>
      </c>
      <c r="AT32" s="208">
        <f>SUMIFS(点検表４!$AH$6:$AH$15292,点検表４!$AF$6:$AF$15292,TRUE,点検表４!$AR$6:$AR$15292,$E32,点検表４!$C$6:$C$15292,AT$6)</f>
        <v>0</v>
      </c>
      <c r="AU32" s="208">
        <f>SUMIFS(点検表４!$AH$6:$AH$15292,点検表４!$AF$6:$AF$15292,TRUE,点検表４!$AR$6:$AR$15292,$E32,点検表４!$C$6:$C$15292,AU$6)</f>
        <v>0</v>
      </c>
      <c r="AV32" s="208">
        <f>SUMIFS(点検表４!$AH$6:$AH$15292,点検表４!$AF$6:$AF$15292,TRUE,点検表４!$AR$6:$AR$15292,$E32,点検表４!$C$6:$C$15292,AV$6)</f>
        <v>0</v>
      </c>
      <c r="AW32" s="208">
        <f>SUMIFS(点検表４!$AH$6:$AH$15292,点検表４!$AF$6:$AF$15292,TRUE,点検表４!$AR$6:$AR$15292,$E32,点検表４!$C$6:$C$15292,AW$6)</f>
        <v>0</v>
      </c>
      <c r="AX32" s="208">
        <f>SUMIFS(点検表４!$AH$6:$AH$15292,点検表４!$AF$6:$AF$15292,TRUE,点検表４!$AR$6:$AR$15292,$E32,点検表４!$C$6:$C$15292,AX$6)</f>
        <v>0</v>
      </c>
      <c r="AY32" s="208">
        <f>SUMIFS(点検表４!$AH$6:$AH$15292,点検表４!$AF$6:$AF$15292,TRUE,点検表４!$AR$6:$AR$15292,$E32,点検表４!$C$6:$C$15292,AY$6)</f>
        <v>0</v>
      </c>
      <c r="AZ32" s="208">
        <f>SUMIFS(点検表４!$AH$6:$AH$15292,点検表４!$AF$6:$AF$15292,TRUE,点検表４!$AR$6:$AR$15292,$E32,点検表４!$C$6:$C$15292,AZ$6)</f>
        <v>0</v>
      </c>
      <c r="BA32" s="208">
        <f>SUMIFS(点検表４!$AH$6:$AH$15292,点検表４!$AF$6:$AF$15292,TRUE,点検表４!$AR$6:$AR$15292,$E32,点検表４!$C$6:$C$15292,BA$6)</f>
        <v>0</v>
      </c>
      <c r="BB32" s="208">
        <f>SUMIFS(点検表４!$AH$6:$AH$15292,点検表４!$AF$6:$AF$15292,TRUE,点検表４!$AR$6:$AR$15292,$E32,点検表４!$C$6:$C$15292,BB$6)</f>
        <v>0</v>
      </c>
      <c r="BC32" s="208">
        <f>SUMIFS(点検表４!$AH$6:$AH$15292,点検表４!$AF$6:$AF$15292,TRUE,点検表４!$AR$6:$AR$15292,$E32,点検表４!$C$6:$C$15292,BC$6)</f>
        <v>0</v>
      </c>
      <c r="BD32" s="208">
        <f>SUMIFS(点検表４!$AH$6:$AH$15292,点検表４!$AF$6:$AF$15292,TRUE,点検表４!$AR$6:$AR$15292,$E32,点検表４!$C$6:$C$15292,BD$6)</f>
        <v>0</v>
      </c>
      <c r="BE32" s="208">
        <f>SUMIFS(点検表４!$AH$6:$AH$15292,点検表４!$AF$6:$AF$15292,TRUE,点検表４!$AR$6:$AR$15292,$E32,点検表４!$C$6:$C$15292,BE$6)</f>
        <v>0</v>
      </c>
      <c r="BF32" s="208">
        <f>SUMIFS(点検表４!$AH$6:$AH$15292,点検表４!$AF$6:$AF$15292,TRUE,点検表４!$AR$6:$AR$15292,$E32,点検表４!$C$6:$C$15292,BF$6)</f>
        <v>0</v>
      </c>
      <c r="BG32" s="208">
        <f>SUMIFS(点検表４!$AH$6:$AH$15292,点検表４!$AF$6:$AF$15292,TRUE,点検表４!$AR$6:$AR$15292,$E32,点検表４!$C$6:$C$15292,BG$6)</f>
        <v>0</v>
      </c>
      <c r="BH32" s="208">
        <f>SUMIFS(点検表４!$AH$6:$AH$15292,点検表４!$AF$6:$AF$15292,TRUE,点検表４!$AR$6:$AR$15292,$E32,点検表４!$C$6:$C$15292,BH$6)</f>
        <v>0</v>
      </c>
      <c r="BI32" s="208">
        <f>SUMIFS(点検表４!$AH$6:$AH$15292,点検表４!$AF$6:$AF$15292,TRUE,点検表４!$AR$6:$AR$15292,$E32,点検表４!$C$6:$C$15292,BI$6)</f>
        <v>0</v>
      </c>
      <c r="BJ32" s="208">
        <f>SUMIFS(点検表４!$AH$6:$AH$15292,点検表４!$AF$6:$AF$15292,TRUE,点検表４!$AR$6:$AR$15292,$E32,点検表４!$C$6:$C$15292,BJ$6)</f>
        <v>0</v>
      </c>
      <c r="BK32" s="208">
        <f>SUMIFS(点検表４!$AH$6:$AH$15292,点検表４!$AF$6:$AF$15292,TRUE,点検表４!$AR$6:$AR$15292,$E32,点検表４!$C$6:$C$15292,BK$6)</f>
        <v>0</v>
      </c>
      <c r="BL32" s="208">
        <f>SUMIFS(点検表４!$AH$6:$AH$15292,点検表４!$AF$6:$AF$15292,TRUE,点検表４!$AR$6:$AR$15292,$E32,点検表４!$C$6:$C$15292,BL$6)</f>
        <v>0</v>
      </c>
      <c r="BM32" s="208">
        <f>SUMIFS(点検表４!$AH$6:$AH$15292,点検表４!$AF$6:$AF$15292,TRUE,点検表４!$AR$6:$AR$15292,$E32,点検表４!$C$6:$C$15292,BM$6)</f>
        <v>0</v>
      </c>
      <c r="BN32" s="208">
        <f>SUMIFS(点検表４!$AH$6:$AH$15292,点検表４!$AF$6:$AF$15292,TRUE,点検表４!$AR$6:$AR$15292,$E32,点検表４!$C$6:$C$15292,BN$6)</f>
        <v>0</v>
      </c>
      <c r="BO32" s="208">
        <f>SUMIFS(点検表４!$AH$6:$AH$15292,点検表４!$AF$6:$AF$15292,TRUE,点検表４!$AR$6:$AR$15292,$E32,点検表４!$C$6:$C$15292,BO$6)</f>
        <v>0</v>
      </c>
      <c r="BP32" s="208">
        <f>SUMIFS(点検表４!$AH$6:$AH$15292,点検表４!$AF$6:$AF$15292,TRUE,点検表４!$AR$6:$AR$15292,$E32,点検表４!$C$6:$C$15292,BP$6)</f>
        <v>0</v>
      </c>
      <c r="BQ32" s="208">
        <f>SUMIFS(点検表４!$AH$6:$AH$15292,点検表４!$AF$6:$AF$15292,TRUE,点検表４!$AR$6:$AR$15292,$E32,点検表４!$C$6:$C$15292,BQ$6)</f>
        <v>0</v>
      </c>
      <c r="BR32" s="208">
        <f>SUMIFS(点検表４!$AH$6:$AH$15292,点検表４!$AF$6:$AF$15292,TRUE,点検表４!$AR$6:$AR$15292,$E32,点検表４!$C$6:$C$15292,BR$6)</f>
        <v>0</v>
      </c>
      <c r="BS32" s="208">
        <f>SUMIFS(点検表４!$AH$6:$AH$15292,点検表４!$AF$6:$AF$15292,TRUE,点検表４!$AR$6:$AR$15292,$E32,点検表４!$C$6:$C$15292,BS$6)</f>
        <v>0</v>
      </c>
      <c r="BT32" s="208">
        <f>SUMIFS(点検表４!$AH$6:$AH$15292,点検表４!$AF$6:$AF$15292,TRUE,点検表４!$AR$6:$AR$15292,$E32,点検表４!$C$6:$C$15292,BT$6)</f>
        <v>0</v>
      </c>
      <c r="BU32" s="208">
        <f>SUMIFS(点検表４!$AH$6:$AH$15292,点検表４!$AF$6:$AF$15292,TRUE,点検表４!$AR$6:$AR$15292,$E32,点検表４!$C$6:$C$15292,BU$6)</f>
        <v>0</v>
      </c>
      <c r="BV32" s="208">
        <f>SUMIFS(点検表４!$AH$6:$AH$15292,点検表４!$AF$6:$AF$15292,TRUE,点検表４!$AR$6:$AR$15292,$E32,点検表４!$C$6:$C$15292,BV$6)</f>
        <v>0</v>
      </c>
      <c r="BW32" s="208">
        <f>SUMIFS(点検表４!$AH$6:$AH$15292,点検表４!$AF$6:$AF$15292,TRUE,点検表４!$AR$6:$AR$15292,$E32,点検表４!$C$6:$C$15292,BW$6)</f>
        <v>0</v>
      </c>
      <c r="BX32" s="208">
        <f>SUMIFS(点検表４!$AH$6:$AH$15292,点検表４!$AF$6:$AF$15292,TRUE,点検表４!$AR$6:$AR$15292,$E32,点検表４!$C$6:$C$15292,BX$6)</f>
        <v>0</v>
      </c>
      <c r="BY32" s="208">
        <f>SUMIFS(点検表４!$AH$6:$AH$15292,点検表４!$AF$6:$AF$15292,TRUE,点検表４!$AR$6:$AR$15292,$E32,点検表４!$C$6:$C$15292,BY$6)</f>
        <v>0</v>
      </c>
      <c r="BZ32" s="208">
        <f>SUMIFS(点検表４!$AH$6:$AH$15292,点検表４!$AF$6:$AF$15292,TRUE,点検表４!$AR$6:$AR$15292,$E32,点検表４!$C$6:$C$15292,BZ$6)</f>
        <v>0</v>
      </c>
      <c r="CA32" s="208">
        <f>SUMIFS(点検表４!$AH$6:$AH$15292,点検表４!$AF$6:$AF$15292,TRUE,点検表４!$AR$6:$AR$15292,$E32,点検表４!$C$6:$C$15292,CA$6)</f>
        <v>0</v>
      </c>
      <c r="CB32" s="208">
        <f>SUMIFS(点検表４!$AH$6:$AH$15292,点検表４!$AF$6:$AF$15292,TRUE,点検表４!$AR$6:$AR$15292,$E32,点検表４!$C$6:$C$15292,CB$6)</f>
        <v>0</v>
      </c>
      <c r="CC32" s="208">
        <f>SUMIFS(点検表４!$AH$6:$AH$15292,点検表４!$AF$6:$AF$15292,TRUE,点検表４!$AR$6:$AR$15292,$E32,点検表４!$C$6:$C$15292,CC$6)</f>
        <v>0</v>
      </c>
      <c r="CD32" s="208">
        <f>SUMIFS(点検表４!$AH$6:$AH$15292,点検表４!$AF$6:$AF$15292,TRUE,点検表４!$AR$6:$AR$15292,$E32,点検表４!$C$6:$C$15292,CD$6)</f>
        <v>0</v>
      </c>
      <c r="CE32" s="208">
        <f>SUMIFS(点検表４!$AH$6:$AH$15292,点検表４!$AF$6:$AF$15292,TRUE,点検表４!$AR$6:$AR$15292,$E32,点検表４!$C$6:$C$15292,CE$6)</f>
        <v>0</v>
      </c>
      <c r="CF32" s="208">
        <f>SUMIFS(点検表４!$AH$6:$AH$15292,点検表４!$AF$6:$AF$15292,TRUE,点検表４!$AR$6:$AR$15292,$E32,点検表４!$C$6:$C$15292,CF$6)</f>
        <v>0</v>
      </c>
      <c r="CG32" s="208">
        <f>SUMIFS(点検表４!$AH$6:$AH$15292,点検表４!$AF$6:$AF$15292,TRUE,点検表４!$AR$6:$AR$15292,$E32,点検表４!$C$6:$C$15292,CG$6)</f>
        <v>0</v>
      </c>
      <c r="CH32" s="208">
        <f>SUMIFS(点検表４!$AH$6:$AH$15292,点検表４!$AF$6:$AF$15292,TRUE,点検表４!$AR$6:$AR$15292,$E32,点検表４!$C$6:$C$15292,CH$6)</f>
        <v>0</v>
      </c>
      <c r="CI32" s="208">
        <f>SUMIFS(点検表４!$AH$6:$AH$15292,点検表４!$AF$6:$AF$15292,TRUE,点検表４!$AR$6:$AR$15292,$E32,点検表４!$C$6:$C$15292,CI$6)</f>
        <v>0</v>
      </c>
      <c r="CJ32" s="208">
        <f>SUMIFS(点検表４!$AH$6:$AH$15292,点検表４!$AF$6:$AF$15292,TRUE,点検表４!$AR$6:$AR$15292,$E32,点検表４!$C$6:$C$15292,CJ$6)</f>
        <v>0</v>
      </c>
      <c r="CK32" s="208">
        <f>SUMIFS(点検表４!$AH$6:$AH$15292,点検表４!$AF$6:$AF$15292,TRUE,点検表４!$AR$6:$AR$15292,$E32,点検表４!$C$6:$C$15292,CK$6)</f>
        <v>0</v>
      </c>
      <c r="CL32" s="208">
        <f>SUMIFS(点検表４!$AH$6:$AH$15292,点検表４!$AF$6:$AF$15292,TRUE,点検表４!$AR$6:$AR$15292,$E32,点検表４!$C$6:$C$15292,CL$6)</f>
        <v>0</v>
      </c>
      <c r="CM32" s="208">
        <f>SUMIFS(点検表４!$AH$6:$AH$15292,点検表４!$AF$6:$AF$15292,TRUE,点検表４!$AR$6:$AR$15292,$E32,点検表４!$C$6:$C$15292,CM$6)</f>
        <v>0</v>
      </c>
      <c r="CN32" s="208">
        <f>SUMIFS(点検表４!$AH$6:$AH$15292,点検表４!$AF$6:$AF$15292,TRUE,点検表４!$AR$6:$AR$15292,$E32,点検表４!$C$6:$C$15292,CN$6)</f>
        <v>0</v>
      </c>
      <c r="CO32" s="208">
        <f>SUMIFS(点検表４!$AH$6:$AH$15292,点検表４!$AF$6:$AF$15292,TRUE,点検表４!$AR$6:$AR$15292,$E32,点検表４!$C$6:$C$15292,CO$6)</f>
        <v>0</v>
      </c>
      <c r="CP32" s="208">
        <f>SUMIFS(点検表４!$AH$6:$AH$15292,点検表４!$AF$6:$AF$15292,TRUE,点検表４!$AR$6:$AR$15292,$E32,点検表４!$C$6:$C$15292,CP$6)</f>
        <v>0</v>
      </c>
      <c r="CQ32" s="208">
        <f>SUMIFS(点検表４!$AH$6:$AH$15292,点検表４!$AF$6:$AF$15292,TRUE,点検表４!$AR$6:$AR$15292,$E32,点検表４!$C$6:$C$15292,CQ$6)</f>
        <v>0</v>
      </c>
      <c r="CR32" s="208">
        <f>SUMIFS(点検表４!$AH$6:$AH$15292,点検表４!$AF$6:$AF$15292,TRUE,点検表４!$AR$6:$AR$15292,$E32,点検表４!$C$6:$C$15292,CR$6)</f>
        <v>0</v>
      </c>
      <c r="CS32" s="208">
        <f>SUMIFS(点検表４!$AH$6:$AH$15292,点検表４!$AF$6:$AF$15292,TRUE,点検表４!$AR$6:$AR$15292,$E32,点検表４!$C$6:$C$15292,CS$6)</f>
        <v>0</v>
      </c>
      <c r="CT32" s="208">
        <f>SUMIFS(点検表４!$AH$6:$AH$15292,点検表４!$AF$6:$AF$15292,TRUE,点検表４!$AR$6:$AR$15292,$E32,点検表４!$C$6:$C$15292,CT$6)</f>
        <v>0</v>
      </c>
      <c r="CU32" s="208">
        <f>SUMIFS(点検表４!$AH$6:$AH$15292,点検表４!$AF$6:$AF$15292,TRUE,点検表４!$AR$6:$AR$15292,$E32,点検表４!$C$6:$C$15292,CU$6)</f>
        <v>0</v>
      </c>
      <c r="CV32" s="208">
        <f>SUMIFS(点検表４!$AH$6:$AH$15292,点検表４!$AF$6:$AF$15292,TRUE,点検表４!$AR$6:$AR$15292,$E32,点検表４!$C$6:$C$15292,CV$6)</f>
        <v>0</v>
      </c>
      <c r="CW32" s="208">
        <f>SUMIFS(点検表４!$AH$6:$AH$15292,点検表４!$AF$6:$AF$15292,TRUE,点検表４!$AR$6:$AR$15292,$E32,点検表４!$C$6:$C$15292,CW$6)</f>
        <v>0</v>
      </c>
      <c r="CX32" s="208">
        <f>SUMIFS(点検表４!$AH$6:$AH$15292,点検表４!$AF$6:$AF$15292,TRUE,点検表４!$AR$6:$AR$15292,$E32,点検表４!$C$6:$C$15292,CX$6)</f>
        <v>0</v>
      </c>
      <c r="CY32" s="208">
        <f>SUMIFS(点検表４!$AH$6:$AH$15292,点検表４!$AF$6:$AF$15292,TRUE,点検表４!$AR$6:$AR$15292,$E32,点検表４!$C$6:$C$15292,CY$6)</f>
        <v>0</v>
      </c>
      <c r="CZ32" s="208">
        <f>SUMIFS(点検表４!$AH$6:$AH$15292,点検表４!$AF$6:$AF$15292,TRUE,点検表４!$AR$6:$AR$15292,$E32,点検表４!$C$6:$C$15292,CZ$6)</f>
        <v>0</v>
      </c>
      <c r="DA32" s="208">
        <f>SUMIFS(点検表４!$AH$6:$AH$15292,点検表４!$AF$6:$AF$15292,TRUE,点検表４!$AR$6:$AR$15292,$E32,点検表４!$C$6:$C$15292,DA$6)</f>
        <v>0</v>
      </c>
      <c r="DB32" s="208">
        <f>SUMIFS(点検表４!$AH$6:$AH$15292,点検表４!$AF$6:$AF$15292,TRUE,点検表４!$AR$6:$AR$15292,$E32,点検表４!$C$6:$C$15292,DB$6)</f>
        <v>0</v>
      </c>
      <c r="DC32" s="208">
        <f>SUMIFS(点検表４!$AH$6:$AH$15292,点検表４!$AF$6:$AF$15292,TRUE,点検表４!$AR$6:$AR$15292,$E32,点検表４!$C$6:$C$15292,DC$6)</f>
        <v>0</v>
      </c>
      <c r="DD32" s="208">
        <f>SUMIFS(点検表４!$AH$6:$AH$15292,点検表４!$AF$6:$AF$15292,TRUE,点検表４!$AR$6:$AR$15292,$E32,点検表４!$C$6:$C$15292,DD$6)</f>
        <v>0</v>
      </c>
      <c r="DE32" s="208">
        <f>SUMIFS(点検表４!$AH$6:$AH$15292,点検表４!$AF$6:$AF$15292,TRUE,点検表４!$AR$6:$AR$15292,$E32,点検表４!$C$6:$C$15292,DE$6)</f>
        <v>0</v>
      </c>
      <c r="DF32" s="208">
        <f>SUMIFS(点検表４!$AH$6:$AH$15292,点検表４!$AF$6:$AF$15292,TRUE,点検表４!$AR$6:$AR$15292,$E32,点検表４!$C$6:$C$15292,DF$6)</f>
        <v>0</v>
      </c>
      <c r="DG32" s="208">
        <f>SUMIFS(点検表４!$AH$6:$AH$15292,点検表４!$AF$6:$AF$15292,TRUE,点検表４!$AR$6:$AR$15292,$E32,点検表４!$C$6:$C$15292,DG$6)</f>
        <v>0</v>
      </c>
      <c r="DH32" s="208">
        <f>SUMIFS(点検表４!$AH$6:$AH$15292,点検表４!$AF$6:$AF$15292,TRUE,点検表４!$AR$6:$AR$15292,$E32,点検表４!$C$6:$C$15292,DH$6)</f>
        <v>0</v>
      </c>
      <c r="DI32" s="208">
        <f>SUMIFS(点検表４!$AH$6:$AH$15292,点検表４!$AF$6:$AF$15292,TRUE,点検表４!$AR$6:$AR$15292,$E32,点検表４!$C$6:$C$15292,DI$6)</f>
        <v>0</v>
      </c>
      <c r="DJ32" s="208">
        <f>SUMIFS(点検表４!$AH$6:$AH$15292,点検表４!$AF$6:$AF$15292,TRUE,点検表４!$AR$6:$AR$15292,$E32,点検表４!$C$6:$C$15292,DJ$6)</f>
        <v>0</v>
      </c>
      <c r="DK32" s="208">
        <f>SUMIFS(点検表４!$AH$6:$AH$15292,点検表４!$AF$6:$AF$15292,TRUE,点検表４!$AR$6:$AR$15292,$E32,点検表４!$C$6:$C$15292,DK$6)</f>
        <v>0</v>
      </c>
      <c r="DL32" s="208">
        <f>SUMIFS(点検表４!$AH$6:$AH$15292,点検表４!$AF$6:$AF$15292,TRUE,点検表４!$AR$6:$AR$15292,$E32,点検表４!$C$6:$C$15292,DL$6)</f>
        <v>0</v>
      </c>
      <c r="DM32" s="208">
        <f>SUMIFS(点検表４!$AH$6:$AH$15292,点検表４!$AF$6:$AF$15292,TRUE,点検表４!$AR$6:$AR$15292,$E32,点検表４!$C$6:$C$15292,DM$6)</f>
        <v>0</v>
      </c>
      <c r="DN32" s="208">
        <f>SUMIFS(点検表４!$AH$6:$AH$15292,点検表４!$AF$6:$AF$15292,TRUE,点検表４!$AR$6:$AR$15292,$E32,点検表４!$C$6:$C$15292,DN$6)</f>
        <v>0</v>
      </c>
      <c r="DO32" s="208">
        <f>SUMIFS(点検表４!$AH$6:$AH$15292,点検表４!$AF$6:$AF$15292,TRUE,点検表４!$AR$6:$AR$15292,$E32,点検表４!$C$6:$C$15292,DO$6)</f>
        <v>0</v>
      </c>
      <c r="DP32" s="208">
        <f>SUMIFS(点検表４!$AH$6:$AH$15292,点検表４!$AF$6:$AF$15292,TRUE,点検表４!$AR$6:$AR$15292,$E32,点検表４!$C$6:$C$15292,DP$6)</f>
        <v>0</v>
      </c>
      <c r="DQ32" s="208">
        <f>SUMIFS(点検表４!$AH$6:$AH$15292,点検表４!$AF$6:$AF$15292,TRUE,点検表４!$AR$6:$AR$15292,$E32,点検表４!$C$6:$C$15292,DQ$6)</f>
        <v>0</v>
      </c>
      <c r="DR32" s="208">
        <f>SUMIFS(点検表４!$AH$6:$AH$15292,点検表４!$AF$6:$AF$15292,TRUE,点検表４!$AR$6:$AR$15292,$E32,点検表４!$C$6:$C$15292,DR$6)</f>
        <v>0</v>
      </c>
      <c r="DS32" s="208">
        <f>SUMIFS(点検表４!$AH$6:$AH$15292,点検表４!$AF$6:$AF$15292,TRUE,点検表４!$AR$6:$AR$15292,$E32,点検表４!$C$6:$C$15292,DS$6)</f>
        <v>0</v>
      </c>
      <c r="DT32" s="208">
        <f>SUMIFS(点検表４!$AH$6:$AH$15292,点検表４!$AF$6:$AF$15292,TRUE,点検表４!$AR$6:$AR$15292,$E32,点検表４!$C$6:$C$15292,DT$6)</f>
        <v>0</v>
      </c>
      <c r="DU32" s="208">
        <f>SUMIFS(点検表４!$AH$6:$AH$15292,点検表４!$AF$6:$AF$15292,TRUE,点検表４!$AR$6:$AR$15292,$E32,点検表４!$C$6:$C$15292,DU$6)</f>
        <v>0</v>
      </c>
      <c r="DV32" s="208">
        <f>SUMIFS(点検表４!$AH$6:$AH$15292,点検表４!$AF$6:$AF$15292,TRUE,点検表４!$AR$6:$AR$15292,$E32,点検表４!$C$6:$C$15292,DV$6)</f>
        <v>0</v>
      </c>
      <c r="DW32" s="208">
        <f>SUMIFS(点検表４!$AH$6:$AH$15292,点検表４!$AF$6:$AF$15292,TRUE,点検表４!$AR$6:$AR$15292,$E32,点検表４!$C$6:$C$15292,DW$6)</f>
        <v>0</v>
      </c>
      <c r="DX32" s="208">
        <f>SUMIFS(点検表４!$AH$6:$AH$15292,点検表４!$AF$6:$AF$15292,TRUE,点検表４!$AR$6:$AR$15292,$E32,点検表４!$C$6:$C$15292,DX$6)</f>
        <v>0</v>
      </c>
      <c r="DY32" s="208">
        <f>SUMIFS(点検表４!$AH$6:$AH$15292,点検表４!$AF$6:$AF$15292,TRUE,点検表４!$AR$6:$AR$15292,$E32,点検表４!$C$6:$C$15292,DY$6)</f>
        <v>0</v>
      </c>
      <c r="DZ32" s="208">
        <f>SUMIFS(点検表４!$AH$6:$AH$15292,点検表４!$AF$6:$AF$15292,TRUE,点検表４!$AR$6:$AR$15292,$E32,点検表４!$C$6:$C$15292,DZ$6)</f>
        <v>0</v>
      </c>
      <c r="EA32" s="208">
        <f>SUMIFS(点検表４!$AH$6:$AH$15292,点検表４!$AF$6:$AF$15292,TRUE,点検表４!$AR$6:$AR$15292,$E32,点検表４!$C$6:$C$15292,EA$6)</f>
        <v>0</v>
      </c>
      <c r="EB32" s="208">
        <f>SUMIFS(点検表４!$AH$6:$AH$15292,点検表４!$AF$6:$AF$15292,TRUE,点検表４!$AR$6:$AR$15292,$E32,点検表４!$C$6:$C$15292,EB$6)</f>
        <v>0</v>
      </c>
      <c r="EC32" s="208">
        <f>SUMIFS(点検表４!$AH$6:$AH$15292,点検表４!$AF$6:$AF$15292,TRUE,点検表４!$AR$6:$AR$15292,$E32,点検表４!$C$6:$C$15292,EC$6)</f>
        <v>0</v>
      </c>
      <c r="ED32" s="208">
        <f>SUMIFS(点検表４!$AH$6:$AH$15292,点検表４!$AF$6:$AF$15292,TRUE,点検表４!$AR$6:$AR$15292,$E32,点検表４!$C$6:$C$15292,ED$6)</f>
        <v>0</v>
      </c>
      <c r="EE32" s="208">
        <f>SUMIFS(点検表４!$AH$6:$AH$15292,点検表４!$AF$6:$AF$15292,TRUE,点検表４!$AR$6:$AR$15292,$E32,点検表４!$C$6:$C$15292,EE$6)</f>
        <v>0</v>
      </c>
      <c r="EF32" s="208">
        <f>SUMIFS(点検表４!$AH$6:$AH$15292,点検表４!$AF$6:$AF$15292,TRUE,点検表４!$AR$6:$AR$15292,$E32,点検表４!$C$6:$C$15292,EF$6)</f>
        <v>0</v>
      </c>
      <c r="EG32" s="208">
        <f>SUMIFS(点検表４!$AH$6:$AH$15292,点検表４!$AF$6:$AF$15292,TRUE,点検表４!$AR$6:$AR$15292,$E32,点検表４!$C$6:$C$15292,EG$6)</f>
        <v>0</v>
      </c>
      <c r="EH32" s="208">
        <f>SUMIFS(点検表４!$AH$6:$AH$15292,点検表４!$AF$6:$AF$15292,TRUE,点検表４!$AR$6:$AR$15292,$E32,点検表４!$C$6:$C$15292,EH$6)</f>
        <v>0</v>
      </c>
      <c r="EI32" s="208">
        <f>SUMIFS(点検表４!$AH$6:$AH$15292,点検表４!$AF$6:$AF$15292,TRUE,点検表４!$AR$6:$AR$15292,$E32,点検表４!$C$6:$C$15292,EI$6)</f>
        <v>0</v>
      </c>
      <c r="EJ32" s="208">
        <f>SUMIFS(点検表４!$AH$6:$AH$15292,点検表４!$AF$6:$AF$15292,TRUE,点検表４!$AR$6:$AR$15292,$E32,点検表４!$C$6:$C$15292,EJ$6)</f>
        <v>0</v>
      </c>
      <c r="EK32" s="208">
        <f>SUMIFS(点検表４!$AH$6:$AH$15292,点検表４!$AF$6:$AF$15292,TRUE,点検表４!$AR$6:$AR$15292,$E32,点検表４!$C$6:$C$15292,EK$6)</f>
        <v>0</v>
      </c>
      <c r="EL32" s="208">
        <f>SUMIFS(点検表４!$AH$6:$AH$15292,点検表４!$AF$6:$AF$15292,TRUE,点検表４!$AR$6:$AR$15292,$E32,点検表４!$C$6:$C$15292,EL$6)</f>
        <v>0</v>
      </c>
      <c r="EM32" s="208">
        <f>SUMIFS(点検表４!$AH$6:$AH$15292,点検表４!$AF$6:$AF$15292,TRUE,点検表４!$AR$6:$AR$15292,$E32,点検表４!$C$6:$C$15292,EM$6)</f>
        <v>0</v>
      </c>
      <c r="EN32" s="208">
        <f>SUMIFS(点検表４!$AH$6:$AH$15292,点検表４!$AF$6:$AF$15292,TRUE,点検表４!$AR$6:$AR$15292,$E32,点検表４!$C$6:$C$15292,EN$6)</f>
        <v>0</v>
      </c>
      <c r="EO32" s="208">
        <f>SUMIFS(点検表４!$AH$6:$AH$15292,点検表４!$AF$6:$AF$15292,TRUE,点検表４!$AR$6:$AR$15292,$E32,点検表４!$C$6:$C$15292,EO$6)</f>
        <v>0</v>
      </c>
      <c r="EP32" s="208">
        <f>SUMIFS(点検表４!$AH$6:$AH$15292,点検表４!$AF$6:$AF$15292,TRUE,点検表４!$AR$6:$AR$15292,$E32,点検表４!$C$6:$C$15292,EP$6)</f>
        <v>0</v>
      </c>
      <c r="EQ32" s="208">
        <f>SUMIFS(点検表４!$AH$6:$AH$15292,点検表４!$AF$6:$AF$15292,TRUE,点検表４!$AR$6:$AR$15292,$E32,点検表４!$C$6:$C$15292,EQ$6)</f>
        <v>0</v>
      </c>
      <c r="ER32" s="208">
        <f>SUMIFS(点検表４!$AH$6:$AH$15292,点検表４!$AF$6:$AF$15292,TRUE,点検表４!$AR$6:$AR$15292,$E32,点検表４!$C$6:$C$15292,ER$6)</f>
        <v>0</v>
      </c>
      <c r="ES32" s="208">
        <f>SUMIFS(点検表４!$AH$6:$AH$15292,点検表４!$AF$6:$AF$15292,TRUE,点検表４!$AR$6:$AR$15292,$E32,点検表４!$C$6:$C$15292,ES$6)</f>
        <v>0</v>
      </c>
      <c r="ET32" s="208">
        <f>SUMIFS(点検表４!$AH$6:$AH$15292,点検表４!$AF$6:$AF$15292,TRUE,点検表４!$AR$6:$AR$15292,$E32,点検表４!$C$6:$C$15292,ET$6)</f>
        <v>0</v>
      </c>
      <c r="EU32" s="208">
        <f>SUMIFS(点検表４!$AH$6:$AH$15292,点検表４!$AF$6:$AF$15292,TRUE,点検表４!$AR$6:$AR$15292,$E32,点検表４!$C$6:$C$15292,EU$6)</f>
        <v>0</v>
      </c>
      <c r="EV32" s="208">
        <f>SUMIFS(点検表４!$AH$6:$AH$15292,点検表４!$AF$6:$AF$15292,TRUE,点検表４!$AR$6:$AR$15292,$E32,点検表４!$C$6:$C$15292,EV$6)</f>
        <v>0</v>
      </c>
      <c r="EW32" s="208">
        <f>SUMIFS(点検表４!$AH$6:$AH$15292,点検表４!$AF$6:$AF$15292,TRUE,点検表４!$AR$6:$AR$15292,$E32,点検表４!$C$6:$C$15292,EW$6)</f>
        <v>0</v>
      </c>
      <c r="EX32" s="208">
        <f>SUMIFS(点検表４!$AH$6:$AH$15292,点検表４!$AF$6:$AF$15292,TRUE,点検表４!$AR$6:$AR$15292,$E32,点検表４!$C$6:$C$15292,EX$6)</f>
        <v>0</v>
      </c>
      <c r="EY32" s="208">
        <f>SUMIFS(点検表４!$AH$6:$AH$15292,点検表４!$AF$6:$AF$15292,TRUE,点検表４!$AR$6:$AR$15292,$E32,点検表４!$C$6:$C$15292,EY$6)</f>
        <v>0</v>
      </c>
      <c r="EZ32" s="208">
        <f>SUMIFS(点検表４!$AH$6:$AH$15292,点検表４!$AF$6:$AF$15292,TRUE,点検表４!$AR$6:$AR$15292,$E32,点検表４!$C$6:$C$15292,EZ$6)</f>
        <v>0</v>
      </c>
      <c r="FA32" s="208">
        <f>SUMIFS(点検表４!$AH$6:$AH$15292,点検表４!$AF$6:$AF$15292,TRUE,点検表４!$AR$6:$AR$15292,$E32,点検表４!$C$6:$C$15292,FA$6)</f>
        <v>0</v>
      </c>
      <c r="FB32" s="208">
        <f>SUMIFS(点検表４!$AH$6:$AH$15292,点検表４!$AF$6:$AF$15292,TRUE,点検表４!$AR$6:$AR$15292,$E32,点検表４!$C$6:$C$15292,FB$6)</f>
        <v>0</v>
      </c>
      <c r="FC32" s="208">
        <f>SUMIFS(点検表４!$AH$6:$AH$15292,点検表４!$AF$6:$AF$15292,TRUE,点検表４!$AR$6:$AR$15292,$E32,点検表４!$C$6:$C$15292,FC$6)</f>
        <v>0</v>
      </c>
      <c r="FD32" s="208">
        <f>SUMIFS(点検表４!$AH$6:$AH$15292,点検表４!$AF$6:$AF$15292,TRUE,点検表４!$AR$6:$AR$15292,$E32,点検表４!$C$6:$C$15292,FD$6)</f>
        <v>0</v>
      </c>
      <c r="FE32" s="208">
        <f>SUMIFS(点検表４!$AH$6:$AH$15292,点検表４!$AF$6:$AF$15292,TRUE,点検表４!$AR$6:$AR$15292,$E32,点検表４!$C$6:$C$15292,FE$6)</f>
        <v>0</v>
      </c>
      <c r="FF32" s="208">
        <f>SUMIFS(点検表４!$AH$6:$AH$15292,点検表４!$AF$6:$AF$15292,TRUE,点検表４!$AR$6:$AR$15292,$E32,点検表４!$C$6:$C$15292,FF$6)</f>
        <v>0</v>
      </c>
      <c r="FG32" s="208">
        <f>SUMIFS(点検表４!$AH$6:$AH$15292,点検表４!$AF$6:$AF$15292,TRUE,点検表４!$AR$6:$AR$15292,$E32,点検表４!$C$6:$C$15292,FG$6)</f>
        <v>0</v>
      </c>
      <c r="FH32" s="208">
        <f>SUMIFS(点検表４!$AH$6:$AH$15292,点検表４!$AF$6:$AF$15292,TRUE,点検表４!$AR$6:$AR$15292,$E32,点検表４!$C$6:$C$15292,FH$6)</f>
        <v>0</v>
      </c>
      <c r="FI32" s="208">
        <f>SUMIFS(点検表４!$AH$6:$AH$15292,点検表４!$AF$6:$AF$15292,TRUE,点検表４!$AR$6:$AR$15292,$E32,点検表４!$C$6:$C$15292,FI$6)</f>
        <v>0</v>
      </c>
      <c r="FJ32" s="208">
        <f>SUMIFS(点検表４!$AH$6:$AH$15292,点検表４!$AF$6:$AF$15292,TRUE,点検表４!$AR$6:$AR$15292,$E32,点検表４!$C$6:$C$15292,FJ$6)</f>
        <v>0</v>
      </c>
      <c r="FK32" s="208">
        <f>SUMIFS(点検表４!$AH$6:$AH$15292,点検表４!$AF$6:$AF$15292,TRUE,点検表４!$AR$6:$AR$15292,$E32,点検表４!$C$6:$C$15292,FK$6)</f>
        <v>0</v>
      </c>
      <c r="FL32" s="208">
        <f>SUMIFS(点検表４!$AH$6:$AH$15292,点検表４!$AF$6:$AF$15292,TRUE,点検表４!$AR$6:$AR$15292,$E32,点検表４!$C$6:$C$15292,FL$6)</f>
        <v>0</v>
      </c>
      <c r="FM32" s="208">
        <f>SUMIFS(点検表４!$AH$6:$AH$15292,点検表４!$AF$6:$AF$15292,TRUE,点検表４!$AR$6:$AR$15292,$E32,点検表４!$C$6:$C$15292,FM$6)</f>
        <v>0</v>
      </c>
      <c r="FN32" s="208">
        <f>SUMIFS(点検表４!$AH$6:$AH$15292,点検表４!$AF$6:$AF$15292,TRUE,点検表４!$AR$6:$AR$15292,$E32,点検表４!$C$6:$C$15292,FN$6)</f>
        <v>0</v>
      </c>
      <c r="FO32" s="208">
        <f>SUMIFS(点検表４!$AH$6:$AH$15292,点検表４!$AF$6:$AF$15292,TRUE,点検表４!$AR$6:$AR$15292,$E32,点検表４!$C$6:$C$15292,FO$6)</f>
        <v>0</v>
      </c>
      <c r="FP32" s="208">
        <f>SUMIFS(点検表４!$AH$6:$AH$15292,点検表４!$AF$6:$AF$15292,TRUE,点検表４!$AR$6:$AR$15292,$E32,点検表４!$C$6:$C$15292,FP$6)</f>
        <v>0</v>
      </c>
      <c r="FQ32" s="208">
        <f>SUMIFS(点検表４!$AH$6:$AH$15292,点検表４!$AF$6:$AF$15292,TRUE,点検表４!$AR$6:$AR$15292,$E32,点検表４!$C$6:$C$15292,FQ$6)</f>
        <v>0</v>
      </c>
      <c r="FR32" s="208">
        <f>SUMIFS(点検表４!$AH$6:$AH$15292,点検表４!$AF$6:$AF$15292,TRUE,点検表４!$AR$6:$AR$15292,$E32,点検表４!$C$6:$C$15292,FR$6)</f>
        <v>0</v>
      </c>
      <c r="FS32" s="208">
        <f>SUMIFS(点検表４!$AH$6:$AH$15292,点検表４!$AF$6:$AF$15292,TRUE,点検表４!$AR$6:$AR$15292,$E32,点検表４!$C$6:$C$15292,FS$6)</f>
        <v>0</v>
      </c>
      <c r="FT32" s="208">
        <f>SUMIFS(点検表４!$AH$6:$AH$15292,点検表４!$AF$6:$AF$15292,TRUE,点検表４!$AR$6:$AR$15292,$E32,点検表４!$C$6:$C$15292,FT$6)</f>
        <v>0</v>
      </c>
      <c r="FU32" s="208">
        <f>SUMIFS(点検表４!$AH$6:$AH$15292,点検表４!$AF$6:$AF$15292,TRUE,点検表４!$AR$6:$AR$15292,$E32,点検表４!$C$6:$C$15292,FU$6)</f>
        <v>0</v>
      </c>
      <c r="FV32" s="208">
        <f>SUMIFS(点検表４!$AH$6:$AH$15292,点検表４!$AF$6:$AF$15292,TRUE,点検表４!$AR$6:$AR$15292,$E32,点検表４!$C$6:$C$15292,FV$6)</f>
        <v>0</v>
      </c>
      <c r="FW32" s="208">
        <f>SUMIFS(点検表４!$AH$6:$AH$15292,点検表４!$AF$6:$AF$15292,TRUE,点検表４!$AR$6:$AR$15292,$E32,点検表４!$C$6:$C$15292,FW$6)</f>
        <v>0</v>
      </c>
      <c r="FX32" s="208">
        <f>SUMIFS(点検表４!$AH$6:$AH$15292,点検表４!$AF$6:$AF$15292,TRUE,点検表４!$AR$6:$AR$15292,$E32,点検表４!$C$6:$C$15292,FX$6)</f>
        <v>0</v>
      </c>
      <c r="FY32" s="208">
        <f>SUMIFS(点検表４!$AH$6:$AH$15292,点検表４!$AF$6:$AF$15292,TRUE,点検表４!$AR$6:$AR$15292,$E32,点検表４!$C$6:$C$15292,FY$6)</f>
        <v>0</v>
      </c>
      <c r="FZ32" s="208">
        <f>SUMIFS(点検表４!$AH$6:$AH$15292,点検表４!$AF$6:$AF$15292,TRUE,点検表４!$AR$6:$AR$15292,$E32,点検表４!$C$6:$C$15292,FZ$6)</f>
        <v>0</v>
      </c>
      <c r="GA32" s="208">
        <f>SUMIFS(点検表４!$AH$6:$AH$15292,点検表４!$AF$6:$AF$15292,TRUE,点検表４!$AR$6:$AR$15292,$E32,点検表４!$C$6:$C$15292,GA$6)</f>
        <v>0</v>
      </c>
      <c r="GB32" s="208">
        <f>SUMIFS(点検表４!$AH$6:$AH$15292,点検表４!$AF$6:$AF$15292,TRUE,点検表４!$AR$6:$AR$15292,$E32,点検表４!$C$6:$C$15292,GB$6)</f>
        <v>0</v>
      </c>
      <c r="GC32" s="208">
        <f>SUMIFS(点検表４!$AH$6:$AH$15292,点検表４!$AF$6:$AF$15292,TRUE,点検表４!$AR$6:$AR$15292,$E32,点検表４!$C$6:$C$15292,GC$6)</f>
        <v>0</v>
      </c>
      <c r="GD32" s="208">
        <f>SUMIFS(点検表４!$AH$6:$AH$15292,点検表４!$AF$6:$AF$15292,TRUE,点検表４!$AR$6:$AR$15292,$E32,点検表４!$C$6:$C$15292,GD$6)</f>
        <v>0</v>
      </c>
      <c r="GE32" s="208">
        <f>SUMIFS(点検表４!$AH$6:$AH$15292,点検表４!$AF$6:$AF$15292,TRUE,点検表４!$AR$6:$AR$15292,$E32,点検表４!$C$6:$C$15292,GE$6)</f>
        <v>0</v>
      </c>
      <c r="GF32" s="208">
        <f>SUMIFS(点検表４!$AH$6:$AH$15292,点検表４!$AF$6:$AF$15292,TRUE,点検表４!$AR$6:$AR$15292,$E32,点検表４!$C$6:$C$15292,GF$6)</f>
        <v>0</v>
      </c>
      <c r="GG32" s="208">
        <f>SUMIFS(点検表４!$AH$6:$AH$15292,点検表４!$AF$6:$AF$15292,TRUE,点検表４!$AR$6:$AR$15292,$E32,点検表４!$C$6:$C$15292,GG$6)</f>
        <v>0</v>
      </c>
      <c r="GH32" s="208">
        <f>SUMIFS(点検表４!$AH$6:$AH$15292,点検表４!$AF$6:$AF$15292,TRUE,点検表４!$AR$6:$AR$15292,$E32,点検表４!$C$6:$C$15292,GH$6)</f>
        <v>0</v>
      </c>
      <c r="GI32" s="208">
        <f>SUMIFS(点検表４!$AH$6:$AH$15292,点検表４!$AF$6:$AF$15292,TRUE,点検表４!$AR$6:$AR$15292,$E32,点検表４!$C$6:$C$15292,GI$6)</f>
        <v>0</v>
      </c>
      <c r="GJ32" s="208">
        <f>SUMIFS(点検表４!$AH$6:$AH$15292,点検表４!$AF$6:$AF$15292,TRUE,点検表４!$AR$6:$AR$15292,$E32,点検表４!$C$6:$C$15292,GJ$6)</f>
        <v>0</v>
      </c>
      <c r="GK32" s="208">
        <f>SUMIFS(点検表４!$AH$6:$AH$15292,点検表４!$AF$6:$AF$15292,TRUE,点検表４!$AR$6:$AR$15292,$E32,点検表４!$C$6:$C$15292,GK$6)</f>
        <v>0</v>
      </c>
      <c r="GL32" s="208">
        <f>SUMIFS(点検表４!$AH$6:$AH$15292,点検表４!$AF$6:$AF$15292,TRUE,点検表４!$AR$6:$AR$15292,$E32,点検表４!$C$6:$C$15292,GL$6)</f>
        <v>0</v>
      </c>
      <c r="GM32" s="208">
        <f>SUMIFS(点検表４!$AH$6:$AH$15292,点検表４!$AF$6:$AF$15292,TRUE,点検表４!$AR$6:$AR$15292,$E32,点検表４!$C$6:$C$15292,GM$6)</f>
        <v>0</v>
      </c>
      <c r="GN32" s="208">
        <f>SUMIFS(点検表４!$AH$6:$AH$15292,点検表４!$AF$6:$AF$15292,TRUE,点検表４!$AR$6:$AR$15292,$E32,点検表４!$C$6:$C$15292,GN$6)</f>
        <v>0</v>
      </c>
      <c r="GO32" s="208">
        <f>SUMIFS(点検表４!$AH$6:$AH$15292,点検表４!$AF$6:$AF$15292,TRUE,点検表４!$AR$6:$AR$15292,$E32,点検表４!$C$6:$C$15292,GO$6)</f>
        <v>0</v>
      </c>
      <c r="GP32" s="208">
        <f>SUMIFS(点検表４!$AH$6:$AH$15292,点検表４!$AF$6:$AF$15292,TRUE,点検表４!$AR$6:$AR$15292,$E32,点検表４!$C$6:$C$15292,GP$6)</f>
        <v>0</v>
      </c>
      <c r="GQ32" s="208">
        <f>SUMIFS(点検表４!$AH$6:$AH$15292,点検表４!$AF$6:$AF$15292,TRUE,点検表４!$AR$6:$AR$15292,$E32,点検表４!$C$6:$C$15292,GQ$6)</f>
        <v>0</v>
      </c>
      <c r="GR32" s="208">
        <f>SUMIFS(点検表４!$AH$6:$AH$15292,点検表４!$AF$6:$AF$15292,TRUE,点検表４!$AR$6:$AR$15292,$E32,点検表４!$C$6:$C$15292,GR$6)</f>
        <v>0</v>
      </c>
      <c r="GS32" s="208">
        <f>SUMIFS(点検表４!$AH$6:$AH$15292,点検表４!$AF$6:$AF$15292,TRUE,点検表４!$AR$6:$AR$15292,$E32,点検表４!$C$6:$C$15292,GS$6)</f>
        <v>0</v>
      </c>
      <c r="GT32" s="208">
        <f>SUMIFS(点検表４!$AH$6:$AH$15292,点検表４!$AF$6:$AF$15292,TRUE,点検表４!$AR$6:$AR$15292,$E32,点検表４!$C$6:$C$15292,GT$6)</f>
        <v>0</v>
      </c>
      <c r="GU32" s="208">
        <f>SUMIFS(点検表４!$AH$6:$AH$15292,点検表４!$AF$6:$AF$15292,TRUE,点検表４!$AR$6:$AR$15292,$E32,点検表４!$C$6:$C$15292,GU$6)</f>
        <v>0</v>
      </c>
      <c r="GV32" s="208">
        <f>SUMIFS(点検表４!$AH$6:$AH$15292,点検表４!$AF$6:$AF$15292,TRUE,点検表４!$AR$6:$AR$15292,$E32,点検表４!$C$6:$C$15292,GV$6)</f>
        <v>0</v>
      </c>
      <c r="GW32" s="208">
        <f>SUMIFS(点検表４!$AH$6:$AH$15292,点検表４!$AF$6:$AF$15292,TRUE,点検表４!$AR$6:$AR$15292,$E32,点検表４!$C$6:$C$15292,GW$6)</f>
        <v>0</v>
      </c>
      <c r="GX32" s="208">
        <f>SUMIFS(点検表４!$AH$6:$AH$15292,点検表４!$AF$6:$AF$15292,TRUE,点検表４!$AR$6:$AR$15292,$E32,点検表４!$C$6:$C$15292,GX$6)</f>
        <v>0</v>
      </c>
      <c r="GY32" s="208">
        <f>SUMIFS(点検表４!$AH$6:$AH$15292,点検表４!$AF$6:$AF$15292,TRUE,点検表４!$AR$6:$AR$15292,$E32,点検表４!$C$6:$C$15292,GY$6)</f>
        <v>0</v>
      </c>
      <c r="GZ32" s="208">
        <f>SUMIFS(点検表４!$AH$6:$AH$15292,点検表４!$AF$6:$AF$15292,TRUE,点検表４!$AR$6:$AR$15292,$E32,点検表４!$C$6:$C$15292,GZ$6)</f>
        <v>0</v>
      </c>
      <c r="HA32" s="208">
        <f>SUMIFS(点検表４!$AH$6:$AH$15292,点検表４!$AF$6:$AF$15292,TRUE,点検表４!$AR$6:$AR$15292,$E32,点検表４!$C$6:$C$15292,HA$6)</f>
        <v>0</v>
      </c>
      <c r="HB32" s="208">
        <f>SUMIFS(点検表４!$AH$6:$AH$15292,点検表４!$AF$6:$AF$15292,TRUE,点検表４!$AR$6:$AR$15292,$E32,点検表４!$C$6:$C$15292,HB$6)</f>
        <v>0</v>
      </c>
      <c r="HC32" s="208">
        <f>SUMIFS(点検表４!$AH$6:$AH$15292,点検表４!$AF$6:$AF$15292,TRUE,点検表４!$AR$6:$AR$15292,$E32,点検表４!$C$6:$C$15292,HC$6)</f>
        <v>0</v>
      </c>
      <c r="HD32" s="208">
        <f>SUMIFS(点検表４!$AH$6:$AH$15292,点検表４!$AF$6:$AF$15292,TRUE,点検表４!$AR$6:$AR$15292,$E32,点検表４!$C$6:$C$15292,HD$6)</f>
        <v>0</v>
      </c>
      <c r="HE32" s="208">
        <f>SUMIFS(点検表４!$AH$6:$AH$15292,点検表４!$AF$6:$AF$15292,TRUE,点検表４!$AR$6:$AR$15292,$E32,点検表４!$C$6:$C$15292,HE$6)</f>
        <v>0</v>
      </c>
      <c r="HF32" s="208">
        <f>SUMIFS(点検表４!$AH$6:$AH$15292,点検表４!$AF$6:$AF$15292,TRUE,点検表４!$AR$6:$AR$15292,$E32,点検表４!$C$6:$C$15292,HF$6)</f>
        <v>0</v>
      </c>
      <c r="HG32" s="208">
        <f>SUMIFS(点検表４!$AH$6:$AH$15292,点検表４!$AF$6:$AF$15292,TRUE,点検表４!$AR$6:$AR$15292,$E32,点検表４!$C$6:$C$15292,HG$6)</f>
        <v>0</v>
      </c>
      <c r="HH32" s="208">
        <f>SUMIFS(点検表４!$AH$6:$AH$15292,点検表４!$AF$6:$AF$15292,TRUE,点検表４!$AR$6:$AR$15292,$E32,点検表４!$C$6:$C$15292,HH$6)</f>
        <v>0</v>
      </c>
      <c r="HI32" s="208">
        <f>SUMIFS(点検表４!$AH$6:$AH$15292,点検表４!$AF$6:$AF$15292,TRUE,点検表４!$AR$6:$AR$15292,$E32,点検表４!$C$6:$C$15292,HI$6)</f>
        <v>0</v>
      </c>
      <c r="HJ32" s="208">
        <f>SUMIFS(点検表４!$AH$6:$AH$15292,点検表４!$AF$6:$AF$15292,TRUE,点検表４!$AR$6:$AR$15292,$E32,点検表４!$C$6:$C$15292,HJ$6)</f>
        <v>0</v>
      </c>
      <c r="HK32" s="208">
        <f>SUMIFS(点検表４!$AH$6:$AH$15292,点検表４!$AF$6:$AF$15292,TRUE,点検表４!$AR$6:$AR$15292,$E32,点検表４!$C$6:$C$15292,HK$6)</f>
        <v>0</v>
      </c>
      <c r="HL32" s="208">
        <f>SUMIFS(点検表４!$AH$6:$AH$15292,点検表４!$AF$6:$AF$15292,TRUE,点検表４!$AR$6:$AR$15292,$E32,点検表４!$C$6:$C$15292,HL$6)</f>
        <v>0</v>
      </c>
      <c r="HM32" s="208">
        <f>SUMIFS(点検表４!$AH$6:$AH$15292,点検表４!$AF$6:$AF$15292,TRUE,点検表４!$AR$6:$AR$15292,$E32,点検表４!$C$6:$C$15292,HM$6)</f>
        <v>0</v>
      </c>
      <c r="HN32" s="208">
        <f>SUMIFS(点検表４!$AH$6:$AH$15292,点検表４!$AF$6:$AF$15292,TRUE,点検表４!$AR$6:$AR$15292,$E32,点検表４!$C$6:$C$15292,HN$6)</f>
        <v>0</v>
      </c>
      <c r="HO32" s="208">
        <f>SUMIFS(点検表４!$AH$6:$AH$15292,点検表４!$AF$6:$AF$15292,TRUE,点検表４!$AR$6:$AR$15292,$E32,点検表４!$C$6:$C$15292,HO$6)</f>
        <v>0</v>
      </c>
      <c r="HP32" s="208">
        <f>SUMIFS(点検表４!$AH$6:$AH$15292,点検表４!$AF$6:$AF$15292,TRUE,点検表４!$AR$6:$AR$15292,$E32,点検表４!$C$6:$C$15292,HP$6)</f>
        <v>0</v>
      </c>
      <c r="HQ32" s="208">
        <f>SUMIFS(点検表４!$AH$6:$AH$15292,点検表４!$AF$6:$AF$15292,TRUE,点検表４!$AR$6:$AR$15292,$E32,点検表４!$C$6:$C$15292,HQ$6)</f>
        <v>0</v>
      </c>
      <c r="HR32" s="208">
        <f>SUMIFS(点検表４!$AH$6:$AH$15292,点検表４!$AF$6:$AF$15292,TRUE,点検表４!$AR$6:$AR$15292,$E32,点検表４!$C$6:$C$15292,HR$6)</f>
        <v>0</v>
      </c>
      <c r="HS32" s="208">
        <f>SUMIFS(点検表４!$AH$6:$AH$15292,点検表４!$AF$6:$AF$15292,TRUE,点検表４!$AR$6:$AR$15292,$E32,点検表４!$C$6:$C$15292,HS$6)</f>
        <v>0</v>
      </c>
      <c r="HT32" s="208">
        <f>SUMIFS(点検表４!$AH$6:$AH$15292,点検表４!$AF$6:$AF$15292,TRUE,点検表４!$AR$6:$AR$15292,$E32,点検表４!$C$6:$C$15292,HT$6)</f>
        <v>0</v>
      </c>
      <c r="HU32" s="208">
        <f>SUMIFS(点検表４!$AH$6:$AH$15292,点検表４!$AF$6:$AF$15292,TRUE,点検表４!$AR$6:$AR$15292,$E32,点検表４!$C$6:$C$15292,HU$6)</f>
        <v>0</v>
      </c>
      <c r="HV32" s="208">
        <f>SUMIFS(点検表４!$AH$6:$AH$15292,点検表４!$AF$6:$AF$15292,TRUE,点検表４!$AR$6:$AR$15292,$E32,点検表４!$C$6:$C$15292,HV$6)</f>
        <v>0</v>
      </c>
      <c r="HW32" s="208">
        <f>SUMIFS(点検表４!$AH$6:$AH$15292,点検表４!$AF$6:$AF$15292,TRUE,点検表４!$AR$6:$AR$15292,$E32,点検表４!$C$6:$C$15292,HW$6)</f>
        <v>0</v>
      </c>
      <c r="HX32" s="208">
        <f>SUMIFS(点検表４!$AH$6:$AH$15292,点検表４!$AF$6:$AF$15292,TRUE,点検表４!$AR$6:$AR$15292,$E32,点検表４!$C$6:$C$15292,HX$6)</f>
        <v>0</v>
      </c>
      <c r="HY32" s="208">
        <f>SUMIFS(点検表４!$AH$6:$AH$15292,点検表４!$AF$6:$AF$15292,TRUE,点検表４!$AR$6:$AR$15292,$E32,点検表４!$C$6:$C$15292,HY$6)</f>
        <v>0</v>
      </c>
      <c r="HZ32" s="208">
        <f>SUMIFS(点検表４!$AH$6:$AH$15292,点検表４!$AF$6:$AF$15292,TRUE,点検表４!$AR$6:$AR$15292,$E32,点検表４!$C$6:$C$15292,HZ$6)</f>
        <v>0</v>
      </c>
      <c r="IA32" s="208">
        <f>SUMIFS(点検表４!$AH$6:$AH$15292,点検表４!$AF$6:$AF$15292,TRUE,点検表４!$AR$6:$AR$15292,$E32,点検表４!$C$6:$C$15292,IA$6)</f>
        <v>0</v>
      </c>
      <c r="IB32" s="208">
        <f>SUMIFS(点検表４!$AH$6:$AH$15292,点検表４!$AF$6:$AF$15292,TRUE,点検表４!$AR$6:$AR$15292,$E32,点検表４!$C$6:$C$15292,IB$6)</f>
        <v>0</v>
      </c>
      <c r="IC32" s="208">
        <f>SUMIFS(点検表４!$AH$6:$AH$15292,点検表４!$AF$6:$AF$15292,TRUE,点検表４!$AR$6:$AR$15292,$E32,点検表４!$C$6:$C$15292,IC$6)</f>
        <v>0</v>
      </c>
      <c r="ID32" s="208">
        <f>SUMIFS(点検表４!$AH$6:$AH$15292,点検表４!$AF$6:$AF$15292,TRUE,点検表４!$AR$6:$AR$15292,$E32,点検表４!$C$6:$C$15292,ID$6)</f>
        <v>0</v>
      </c>
      <c r="IE32" s="208">
        <f>SUMIFS(点検表４!$AH$6:$AH$15292,点検表４!$AF$6:$AF$15292,TRUE,点検表４!$AR$6:$AR$15292,$E32,点検表４!$C$6:$C$15292,IE$6)</f>
        <v>0</v>
      </c>
      <c r="IF32" s="208">
        <f>SUMIFS(点検表４!$AH$6:$AH$15292,点検表４!$AF$6:$AF$15292,TRUE,点検表４!$AR$6:$AR$15292,$E32,点検表４!$C$6:$C$15292,IF$6)</f>
        <v>0</v>
      </c>
      <c r="IG32" s="208">
        <f>SUMIFS(点検表４!$AH$6:$AH$15292,点検表４!$AF$6:$AF$15292,TRUE,点検表４!$AR$6:$AR$15292,$E32,点検表４!$C$6:$C$15292,IG$6)</f>
        <v>0</v>
      </c>
      <c r="IH32" s="208">
        <f>SUMIFS(点検表４!$AH$6:$AH$15292,点検表４!$AF$6:$AF$15292,TRUE,点検表４!$AR$6:$AR$15292,$E32,点検表４!$C$6:$C$15292,IH$6)</f>
        <v>0</v>
      </c>
      <c r="II32" s="208">
        <f>SUMIFS(点検表４!$AH$6:$AH$15292,点検表４!$AF$6:$AF$15292,TRUE,点検表４!$AR$6:$AR$15292,$E32,点検表４!$C$6:$C$15292,II$6)</f>
        <v>0</v>
      </c>
      <c r="IJ32" s="208">
        <f>SUMIFS(点検表４!$AH$6:$AH$15292,点検表４!$AF$6:$AF$15292,TRUE,点検表４!$AR$6:$AR$15292,$E32,点検表４!$C$6:$C$15292,IJ$6)</f>
        <v>0</v>
      </c>
      <c r="IK32" s="208">
        <f>SUMIFS(点検表４!$AH$6:$AH$15292,点検表４!$AF$6:$AF$15292,TRUE,点検表４!$AR$6:$AR$15292,$E32,点検表４!$C$6:$C$15292,IK$6)</f>
        <v>0</v>
      </c>
      <c r="IL32" s="208">
        <f>SUMIFS(点検表４!$AH$6:$AH$15292,点検表４!$AF$6:$AF$15292,TRUE,点検表４!$AR$6:$AR$15292,$E32,点検表４!$C$6:$C$15292,IL$6)</f>
        <v>0</v>
      </c>
      <c r="IM32" s="209">
        <f>SUMIFS(点検表４!$AH$6:$AH$15292,点検表４!$AF$6:$AF$15292,TRUE,点検表４!$AR$6:$AR$15292,$E32,点検表４!$C$6:$C$15292,IM$6)</f>
        <v>0</v>
      </c>
      <c r="IN32" s="177"/>
      <c r="IO32" s="177"/>
    </row>
    <row r="33" spans="1:249" ht="26.25" customHeight="1">
      <c r="A33" s="749"/>
      <c r="B33" s="762" t="s">
        <v>1295</v>
      </c>
      <c r="C33" s="763"/>
      <c r="D33" s="764"/>
      <c r="E33" s="142"/>
      <c r="F33" s="200">
        <f t="shared" ref="F33:BQ33" si="12">SUM(F23:F32)</f>
        <v>0</v>
      </c>
      <c r="G33" s="201">
        <f t="shared" si="12"/>
        <v>0</v>
      </c>
      <c r="H33" s="156">
        <f t="shared" si="12"/>
        <v>0</v>
      </c>
      <c r="I33" s="156">
        <f t="shared" si="12"/>
        <v>0</v>
      </c>
      <c r="J33" s="156">
        <f t="shared" si="12"/>
        <v>0</v>
      </c>
      <c r="K33" s="156">
        <f t="shared" si="12"/>
        <v>0</v>
      </c>
      <c r="L33" s="156">
        <f t="shared" si="12"/>
        <v>0</v>
      </c>
      <c r="M33" s="156">
        <f t="shared" si="12"/>
        <v>0</v>
      </c>
      <c r="N33" s="156">
        <f t="shared" si="12"/>
        <v>0</v>
      </c>
      <c r="O33" s="156">
        <f t="shared" si="12"/>
        <v>0</v>
      </c>
      <c r="P33" s="156">
        <f t="shared" si="12"/>
        <v>0</v>
      </c>
      <c r="Q33" s="156">
        <f t="shared" si="12"/>
        <v>0</v>
      </c>
      <c r="R33" s="156">
        <f t="shared" si="12"/>
        <v>0</v>
      </c>
      <c r="S33" s="156">
        <f t="shared" si="12"/>
        <v>0</v>
      </c>
      <c r="T33" s="156">
        <f t="shared" si="12"/>
        <v>0</v>
      </c>
      <c r="U33" s="156">
        <f t="shared" si="12"/>
        <v>0</v>
      </c>
      <c r="V33" s="156">
        <f t="shared" si="12"/>
        <v>0</v>
      </c>
      <c r="W33" s="156">
        <f t="shared" si="12"/>
        <v>0</v>
      </c>
      <c r="X33" s="156">
        <f t="shared" si="12"/>
        <v>0</v>
      </c>
      <c r="Y33" s="156">
        <f t="shared" si="12"/>
        <v>0</v>
      </c>
      <c r="Z33" s="156">
        <f t="shared" si="12"/>
        <v>0</v>
      </c>
      <c r="AA33" s="156">
        <f t="shared" si="12"/>
        <v>0</v>
      </c>
      <c r="AB33" s="156">
        <f t="shared" si="12"/>
        <v>0</v>
      </c>
      <c r="AC33" s="156">
        <f t="shared" si="12"/>
        <v>0</v>
      </c>
      <c r="AD33" s="156">
        <f t="shared" si="12"/>
        <v>0</v>
      </c>
      <c r="AE33" s="156">
        <f t="shared" si="12"/>
        <v>0</v>
      </c>
      <c r="AF33" s="156">
        <f t="shared" si="12"/>
        <v>0</v>
      </c>
      <c r="AG33" s="156">
        <f t="shared" si="12"/>
        <v>0</v>
      </c>
      <c r="AH33" s="156">
        <f t="shared" si="12"/>
        <v>0</v>
      </c>
      <c r="AI33" s="156">
        <f t="shared" si="12"/>
        <v>0</v>
      </c>
      <c r="AJ33" s="156">
        <f t="shared" si="12"/>
        <v>0</v>
      </c>
      <c r="AK33" s="156">
        <f t="shared" si="12"/>
        <v>0</v>
      </c>
      <c r="AL33" s="156">
        <f t="shared" si="12"/>
        <v>0</v>
      </c>
      <c r="AM33" s="156">
        <f t="shared" si="12"/>
        <v>0</v>
      </c>
      <c r="AN33" s="156">
        <f t="shared" si="12"/>
        <v>0</v>
      </c>
      <c r="AO33" s="156">
        <f t="shared" si="12"/>
        <v>0</v>
      </c>
      <c r="AP33" s="156">
        <f t="shared" si="12"/>
        <v>0</v>
      </c>
      <c r="AQ33" s="156">
        <f t="shared" si="12"/>
        <v>0</v>
      </c>
      <c r="AR33" s="156">
        <f t="shared" si="12"/>
        <v>0</v>
      </c>
      <c r="AS33" s="156">
        <f t="shared" si="12"/>
        <v>0</v>
      </c>
      <c r="AT33" s="156">
        <f t="shared" si="12"/>
        <v>0</v>
      </c>
      <c r="AU33" s="156">
        <f t="shared" si="12"/>
        <v>0</v>
      </c>
      <c r="AV33" s="156">
        <f t="shared" si="12"/>
        <v>0</v>
      </c>
      <c r="AW33" s="156">
        <f t="shared" si="12"/>
        <v>0</v>
      </c>
      <c r="AX33" s="156">
        <f t="shared" si="12"/>
        <v>0</v>
      </c>
      <c r="AY33" s="156">
        <f t="shared" si="12"/>
        <v>0</v>
      </c>
      <c r="AZ33" s="156">
        <f t="shared" si="12"/>
        <v>0</v>
      </c>
      <c r="BA33" s="156">
        <f t="shared" si="12"/>
        <v>0</v>
      </c>
      <c r="BB33" s="156">
        <f t="shared" si="12"/>
        <v>0</v>
      </c>
      <c r="BC33" s="156">
        <f t="shared" si="12"/>
        <v>0</v>
      </c>
      <c r="BD33" s="156">
        <f t="shared" si="12"/>
        <v>0</v>
      </c>
      <c r="BE33" s="156">
        <f t="shared" si="12"/>
        <v>0</v>
      </c>
      <c r="BF33" s="156">
        <f t="shared" si="12"/>
        <v>0</v>
      </c>
      <c r="BG33" s="156">
        <f t="shared" si="12"/>
        <v>0</v>
      </c>
      <c r="BH33" s="156">
        <f t="shared" si="12"/>
        <v>0</v>
      </c>
      <c r="BI33" s="156">
        <f t="shared" si="12"/>
        <v>0</v>
      </c>
      <c r="BJ33" s="156">
        <f t="shared" si="12"/>
        <v>0</v>
      </c>
      <c r="BK33" s="156">
        <f t="shared" si="12"/>
        <v>0</v>
      </c>
      <c r="BL33" s="156">
        <f t="shared" si="12"/>
        <v>0</v>
      </c>
      <c r="BM33" s="156">
        <f t="shared" si="12"/>
        <v>0</v>
      </c>
      <c r="BN33" s="156">
        <f t="shared" si="12"/>
        <v>0</v>
      </c>
      <c r="BO33" s="156">
        <f t="shared" si="12"/>
        <v>0</v>
      </c>
      <c r="BP33" s="156">
        <f t="shared" si="12"/>
        <v>0</v>
      </c>
      <c r="BQ33" s="156">
        <f t="shared" si="12"/>
        <v>0</v>
      </c>
      <c r="BR33" s="156">
        <f t="shared" ref="BR33:EC33" si="13">SUM(BR23:BR32)</f>
        <v>0</v>
      </c>
      <c r="BS33" s="156">
        <f t="shared" si="13"/>
        <v>0</v>
      </c>
      <c r="BT33" s="156">
        <f t="shared" si="13"/>
        <v>0</v>
      </c>
      <c r="BU33" s="156">
        <f t="shared" si="13"/>
        <v>0</v>
      </c>
      <c r="BV33" s="156">
        <f t="shared" si="13"/>
        <v>0</v>
      </c>
      <c r="BW33" s="156">
        <f t="shared" si="13"/>
        <v>0</v>
      </c>
      <c r="BX33" s="156">
        <f t="shared" si="13"/>
        <v>0</v>
      </c>
      <c r="BY33" s="156">
        <f t="shared" si="13"/>
        <v>0</v>
      </c>
      <c r="BZ33" s="156">
        <f t="shared" si="13"/>
        <v>0</v>
      </c>
      <c r="CA33" s="156">
        <f t="shared" si="13"/>
        <v>0</v>
      </c>
      <c r="CB33" s="156">
        <f t="shared" si="13"/>
        <v>0</v>
      </c>
      <c r="CC33" s="156">
        <f t="shared" si="13"/>
        <v>0</v>
      </c>
      <c r="CD33" s="156">
        <f t="shared" si="13"/>
        <v>0</v>
      </c>
      <c r="CE33" s="156">
        <f t="shared" si="13"/>
        <v>0</v>
      </c>
      <c r="CF33" s="156">
        <f t="shared" si="13"/>
        <v>0</v>
      </c>
      <c r="CG33" s="156">
        <f t="shared" si="13"/>
        <v>0</v>
      </c>
      <c r="CH33" s="156">
        <f t="shared" si="13"/>
        <v>0</v>
      </c>
      <c r="CI33" s="156">
        <f t="shared" si="13"/>
        <v>0</v>
      </c>
      <c r="CJ33" s="156">
        <f t="shared" si="13"/>
        <v>0</v>
      </c>
      <c r="CK33" s="156">
        <f t="shared" si="13"/>
        <v>0</v>
      </c>
      <c r="CL33" s="156">
        <f t="shared" si="13"/>
        <v>0</v>
      </c>
      <c r="CM33" s="156">
        <f t="shared" si="13"/>
        <v>0</v>
      </c>
      <c r="CN33" s="156">
        <f t="shared" si="13"/>
        <v>0</v>
      </c>
      <c r="CO33" s="156">
        <f t="shared" si="13"/>
        <v>0</v>
      </c>
      <c r="CP33" s="156">
        <f t="shared" si="13"/>
        <v>0</v>
      </c>
      <c r="CQ33" s="156">
        <f t="shared" si="13"/>
        <v>0</v>
      </c>
      <c r="CR33" s="156">
        <f t="shared" si="13"/>
        <v>0</v>
      </c>
      <c r="CS33" s="156">
        <f t="shared" si="13"/>
        <v>0</v>
      </c>
      <c r="CT33" s="156">
        <f t="shared" si="13"/>
        <v>0</v>
      </c>
      <c r="CU33" s="156">
        <f t="shared" si="13"/>
        <v>0</v>
      </c>
      <c r="CV33" s="156">
        <f t="shared" si="13"/>
        <v>0</v>
      </c>
      <c r="CW33" s="156">
        <f t="shared" si="13"/>
        <v>0</v>
      </c>
      <c r="CX33" s="156">
        <f t="shared" si="13"/>
        <v>0</v>
      </c>
      <c r="CY33" s="156">
        <f t="shared" si="13"/>
        <v>0</v>
      </c>
      <c r="CZ33" s="156">
        <f t="shared" si="13"/>
        <v>0</v>
      </c>
      <c r="DA33" s="156">
        <f t="shared" si="13"/>
        <v>0</v>
      </c>
      <c r="DB33" s="156">
        <f t="shared" si="13"/>
        <v>0</v>
      </c>
      <c r="DC33" s="156">
        <f t="shared" si="13"/>
        <v>0</v>
      </c>
      <c r="DD33" s="156">
        <f t="shared" si="13"/>
        <v>0</v>
      </c>
      <c r="DE33" s="156">
        <f t="shared" si="13"/>
        <v>0</v>
      </c>
      <c r="DF33" s="156">
        <f t="shared" si="13"/>
        <v>0</v>
      </c>
      <c r="DG33" s="156">
        <f t="shared" si="13"/>
        <v>0</v>
      </c>
      <c r="DH33" s="156">
        <f t="shared" si="13"/>
        <v>0</v>
      </c>
      <c r="DI33" s="156">
        <f t="shared" si="13"/>
        <v>0</v>
      </c>
      <c r="DJ33" s="156">
        <f t="shared" si="13"/>
        <v>0</v>
      </c>
      <c r="DK33" s="156">
        <f t="shared" si="13"/>
        <v>0</v>
      </c>
      <c r="DL33" s="156">
        <f t="shared" si="13"/>
        <v>0</v>
      </c>
      <c r="DM33" s="156">
        <f t="shared" si="13"/>
        <v>0</v>
      </c>
      <c r="DN33" s="156">
        <f t="shared" si="13"/>
        <v>0</v>
      </c>
      <c r="DO33" s="156">
        <f t="shared" si="13"/>
        <v>0</v>
      </c>
      <c r="DP33" s="156">
        <f t="shared" si="13"/>
        <v>0</v>
      </c>
      <c r="DQ33" s="156">
        <f t="shared" si="13"/>
        <v>0</v>
      </c>
      <c r="DR33" s="156">
        <f t="shared" si="13"/>
        <v>0</v>
      </c>
      <c r="DS33" s="156">
        <f t="shared" si="13"/>
        <v>0</v>
      </c>
      <c r="DT33" s="156">
        <f t="shared" si="13"/>
        <v>0</v>
      </c>
      <c r="DU33" s="156">
        <f t="shared" si="13"/>
        <v>0</v>
      </c>
      <c r="DV33" s="156">
        <f t="shared" si="13"/>
        <v>0</v>
      </c>
      <c r="DW33" s="156">
        <f t="shared" si="13"/>
        <v>0</v>
      </c>
      <c r="DX33" s="156">
        <f t="shared" si="13"/>
        <v>0</v>
      </c>
      <c r="DY33" s="156">
        <f t="shared" si="13"/>
        <v>0</v>
      </c>
      <c r="DZ33" s="156">
        <f t="shared" si="13"/>
        <v>0</v>
      </c>
      <c r="EA33" s="156">
        <f t="shared" si="13"/>
        <v>0</v>
      </c>
      <c r="EB33" s="156">
        <f t="shared" si="13"/>
        <v>0</v>
      </c>
      <c r="EC33" s="156">
        <f t="shared" si="13"/>
        <v>0</v>
      </c>
      <c r="ED33" s="156">
        <f t="shared" ref="ED33:GO33" si="14">SUM(ED23:ED32)</f>
        <v>0</v>
      </c>
      <c r="EE33" s="156">
        <f t="shared" si="14"/>
        <v>0</v>
      </c>
      <c r="EF33" s="156">
        <f t="shared" si="14"/>
        <v>0</v>
      </c>
      <c r="EG33" s="156">
        <f t="shared" si="14"/>
        <v>0</v>
      </c>
      <c r="EH33" s="156">
        <f t="shared" si="14"/>
        <v>0</v>
      </c>
      <c r="EI33" s="156">
        <f t="shared" si="14"/>
        <v>0</v>
      </c>
      <c r="EJ33" s="156">
        <f t="shared" si="14"/>
        <v>0</v>
      </c>
      <c r="EK33" s="156">
        <f t="shared" si="14"/>
        <v>0</v>
      </c>
      <c r="EL33" s="156">
        <f t="shared" si="14"/>
        <v>0</v>
      </c>
      <c r="EM33" s="156">
        <f t="shared" si="14"/>
        <v>0</v>
      </c>
      <c r="EN33" s="156">
        <f t="shared" si="14"/>
        <v>0</v>
      </c>
      <c r="EO33" s="156">
        <f t="shared" si="14"/>
        <v>0</v>
      </c>
      <c r="EP33" s="156">
        <f t="shared" si="14"/>
        <v>0</v>
      </c>
      <c r="EQ33" s="156">
        <f t="shared" si="14"/>
        <v>0</v>
      </c>
      <c r="ER33" s="156">
        <f t="shared" si="14"/>
        <v>0</v>
      </c>
      <c r="ES33" s="156">
        <f t="shared" si="14"/>
        <v>0</v>
      </c>
      <c r="ET33" s="156">
        <f t="shared" si="14"/>
        <v>0</v>
      </c>
      <c r="EU33" s="156">
        <f t="shared" si="14"/>
        <v>0</v>
      </c>
      <c r="EV33" s="156">
        <f t="shared" si="14"/>
        <v>0</v>
      </c>
      <c r="EW33" s="156">
        <f t="shared" si="14"/>
        <v>0</v>
      </c>
      <c r="EX33" s="156">
        <f t="shared" si="14"/>
        <v>0</v>
      </c>
      <c r="EY33" s="156">
        <f t="shared" si="14"/>
        <v>0</v>
      </c>
      <c r="EZ33" s="156">
        <f t="shared" si="14"/>
        <v>0</v>
      </c>
      <c r="FA33" s="156">
        <f t="shared" si="14"/>
        <v>0</v>
      </c>
      <c r="FB33" s="156">
        <f t="shared" si="14"/>
        <v>0</v>
      </c>
      <c r="FC33" s="156">
        <f t="shared" si="14"/>
        <v>0</v>
      </c>
      <c r="FD33" s="156">
        <f t="shared" si="14"/>
        <v>0</v>
      </c>
      <c r="FE33" s="156">
        <f t="shared" si="14"/>
        <v>0</v>
      </c>
      <c r="FF33" s="156">
        <f t="shared" si="14"/>
        <v>0</v>
      </c>
      <c r="FG33" s="156">
        <f t="shared" si="14"/>
        <v>0</v>
      </c>
      <c r="FH33" s="156">
        <f t="shared" si="14"/>
        <v>0</v>
      </c>
      <c r="FI33" s="156">
        <f t="shared" si="14"/>
        <v>0</v>
      </c>
      <c r="FJ33" s="156">
        <f t="shared" si="14"/>
        <v>0</v>
      </c>
      <c r="FK33" s="156">
        <f t="shared" si="14"/>
        <v>0</v>
      </c>
      <c r="FL33" s="156">
        <f t="shared" si="14"/>
        <v>0</v>
      </c>
      <c r="FM33" s="156">
        <f t="shared" si="14"/>
        <v>0</v>
      </c>
      <c r="FN33" s="156">
        <f t="shared" si="14"/>
        <v>0</v>
      </c>
      <c r="FO33" s="156">
        <f t="shared" si="14"/>
        <v>0</v>
      </c>
      <c r="FP33" s="156">
        <f t="shared" si="14"/>
        <v>0</v>
      </c>
      <c r="FQ33" s="156">
        <f t="shared" si="14"/>
        <v>0</v>
      </c>
      <c r="FR33" s="156">
        <f t="shared" si="14"/>
        <v>0</v>
      </c>
      <c r="FS33" s="156">
        <f t="shared" si="14"/>
        <v>0</v>
      </c>
      <c r="FT33" s="156">
        <f t="shared" si="14"/>
        <v>0</v>
      </c>
      <c r="FU33" s="156">
        <f t="shared" si="14"/>
        <v>0</v>
      </c>
      <c r="FV33" s="156">
        <f t="shared" si="14"/>
        <v>0</v>
      </c>
      <c r="FW33" s="156">
        <f t="shared" si="14"/>
        <v>0</v>
      </c>
      <c r="FX33" s="156">
        <f t="shared" si="14"/>
        <v>0</v>
      </c>
      <c r="FY33" s="156">
        <f t="shared" si="14"/>
        <v>0</v>
      </c>
      <c r="FZ33" s="156">
        <f t="shared" si="14"/>
        <v>0</v>
      </c>
      <c r="GA33" s="156">
        <f t="shared" si="14"/>
        <v>0</v>
      </c>
      <c r="GB33" s="156">
        <f t="shared" si="14"/>
        <v>0</v>
      </c>
      <c r="GC33" s="156">
        <f t="shared" si="14"/>
        <v>0</v>
      </c>
      <c r="GD33" s="156">
        <f t="shared" si="14"/>
        <v>0</v>
      </c>
      <c r="GE33" s="156">
        <f t="shared" si="14"/>
        <v>0</v>
      </c>
      <c r="GF33" s="156">
        <f t="shared" si="14"/>
        <v>0</v>
      </c>
      <c r="GG33" s="156">
        <f t="shared" si="14"/>
        <v>0</v>
      </c>
      <c r="GH33" s="156">
        <f t="shared" si="14"/>
        <v>0</v>
      </c>
      <c r="GI33" s="156">
        <f t="shared" si="14"/>
        <v>0</v>
      </c>
      <c r="GJ33" s="156">
        <f t="shared" si="14"/>
        <v>0</v>
      </c>
      <c r="GK33" s="156">
        <f t="shared" si="14"/>
        <v>0</v>
      </c>
      <c r="GL33" s="156">
        <f t="shared" si="14"/>
        <v>0</v>
      </c>
      <c r="GM33" s="156">
        <f t="shared" si="14"/>
        <v>0</v>
      </c>
      <c r="GN33" s="156">
        <f t="shared" si="14"/>
        <v>0</v>
      </c>
      <c r="GO33" s="156">
        <f t="shared" si="14"/>
        <v>0</v>
      </c>
      <c r="GP33" s="156">
        <f t="shared" ref="GP33:IM33" si="15">SUM(GP23:GP32)</f>
        <v>0</v>
      </c>
      <c r="GQ33" s="156">
        <f t="shared" si="15"/>
        <v>0</v>
      </c>
      <c r="GR33" s="156">
        <f t="shared" si="15"/>
        <v>0</v>
      </c>
      <c r="GS33" s="156">
        <f t="shared" si="15"/>
        <v>0</v>
      </c>
      <c r="GT33" s="156">
        <f t="shared" si="15"/>
        <v>0</v>
      </c>
      <c r="GU33" s="156">
        <f t="shared" si="15"/>
        <v>0</v>
      </c>
      <c r="GV33" s="156">
        <f t="shared" si="15"/>
        <v>0</v>
      </c>
      <c r="GW33" s="156">
        <f t="shared" si="15"/>
        <v>0</v>
      </c>
      <c r="GX33" s="156">
        <f t="shared" si="15"/>
        <v>0</v>
      </c>
      <c r="GY33" s="156">
        <f t="shared" si="15"/>
        <v>0</v>
      </c>
      <c r="GZ33" s="156">
        <f t="shared" si="15"/>
        <v>0</v>
      </c>
      <c r="HA33" s="156">
        <f t="shared" si="15"/>
        <v>0</v>
      </c>
      <c r="HB33" s="156">
        <f t="shared" si="15"/>
        <v>0</v>
      </c>
      <c r="HC33" s="156">
        <f t="shared" si="15"/>
        <v>0</v>
      </c>
      <c r="HD33" s="156">
        <f t="shared" si="15"/>
        <v>0</v>
      </c>
      <c r="HE33" s="156">
        <f t="shared" si="15"/>
        <v>0</v>
      </c>
      <c r="HF33" s="156">
        <f t="shared" si="15"/>
        <v>0</v>
      </c>
      <c r="HG33" s="156">
        <f t="shared" si="15"/>
        <v>0</v>
      </c>
      <c r="HH33" s="156">
        <f t="shared" si="15"/>
        <v>0</v>
      </c>
      <c r="HI33" s="156">
        <f t="shared" si="15"/>
        <v>0</v>
      </c>
      <c r="HJ33" s="156">
        <f t="shared" si="15"/>
        <v>0</v>
      </c>
      <c r="HK33" s="156">
        <f t="shared" si="15"/>
        <v>0</v>
      </c>
      <c r="HL33" s="156">
        <f t="shared" si="15"/>
        <v>0</v>
      </c>
      <c r="HM33" s="156">
        <f t="shared" si="15"/>
        <v>0</v>
      </c>
      <c r="HN33" s="156">
        <f t="shared" si="15"/>
        <v>0</v>
      </c>
      <c r="HO33" s="156">
        <f t="shared" si="15"/>
        <v>0</v>
      </c>
      <c r="HP33" s="156">
        <f t="shared" si="15"/>
        <v>0</v>
      </c>
      <c r="HQ33" s="156">
        <f t="shared" si="15"/>
        <v>0</v>
      </c>
      <c r="HR33" s="156">
        <f t="shared" si="15"/>
        <v>0</v>
      </c>
      <c r="HS33" s="156">
        <f t="shared" si="15"/>
        <v>0</v>
      </c>
      <c r="HT33" s="156">
        <f t="shared" si="15"/>
        <v>0</v>
      </c>
      <c r="HU33" s="156">
        <f t="shared" si="15"/>
        <v>0</v>
      </c>
      <c r="HV33" s="156">
        <f t="shared" si="15"/>
        <v>0</v>
      </c>
      <c r="HW33" s="156">
        <f t="shared" si="15"/>
        <v>0</v>
      </c>
      <c r="HX33" s="156">
        <f t="shared" si="15"/>
        <v>0</v>
      </c>
      <c r="HY33" s="156">
        <f t="shared" si="15"/>
        <v>0</v>
      </c>
      <c r="HZ33" s="156">
        <f t="shared" si="15"/>
        <v>0</v>
      </c>
      <c r="IA33" s="156">
        <f t="shared" si="15"/>
        <v>0</v>
      </c>
      <c r="IB33" s="156">
        <f t="shared" si="15"/>
        <v>0</v>
      </c>
      <c r="IC33" s="156">
        <f t="shared" si="15"/>
        <v>0</v>
      </c>
      <c r="ID33" s="156">
        <f t="shared" si="15"/>
        <v>0</v>
      </c>
      <c r="IE33" s="156">
        <f t="shared" si="15"/>
        <v>0</v>
      </c>
      <c r="IF33" s="156">
        <f t="shared" si="15"/>
        <v>0</v>
      </c>
      <c r="IG33" s="156">
        <f t="shared" si="15"/>
        <v>0</v>
      </c>
      <c r="IH33" s="156">
        <f t="shared" si="15"/>
        <v>0</v>
      </c>
      <c r="II33" s="156">
        <f t="shared" si="15"/>
        <v>0</v>
      </c>
      <c r="IJ33" s="156">
        <f t="shared" si="15"/>
        <v>0</v>
      </c>
      <c r="IK33" s="156">
        <f t="shared" si="15"/>
        <v>0</v>
      </c>
      <c r="IL33" s="156">
        <f t="shared" si="15"/>
        <v>0</v>
      </c>
      <c r="IM33" s="157">
        <f t="shared" si="15"/>
        <v>0</v>
      </c>
      <c r="IN33" s="177"/>
      <c r="IO33" s="177"/>
    </row>
    <row r="34" spans="1:249" ht="18.75" customHeight="1">
      <c r="A34" s="749"/>
      <c r="B34" s="735" t="s">
        <v>1202</v>
      </c>
      <c r="C34" s="736"/>
      <c r="D34" s="737"/>
      <c r="E34" s="158">
        <v>5</v>
      </c>
      <c r="F34" s="188">
        <f>SUMIFS(点検表４!$AH$6:$AH$15292,点検表４!$AF$6:$AF$15292,TRUE,点検表４!$AR$6:$AR$15292,$E34)</f>
        <v>0</v>
      </c>
      <c r="G34" s="189">
        <f t="shared" si="0"/>
        <v>0</v>
      </c>
      <c r="H34" s="190">
        <f>SUMIFS(点検表４!$AH$6:$AH$15292,点検表４!$AF$6:$AF$15292,TRUE,点検表４!$AR$6:$AR$15292,$E34,点検表４!$C$6:$C$15292,H$6)</f>
        <v>0</v>
      </c>
      <c r="I34" s="190">
        <f>SUMIFS(点検表４!$AH$6:$AH$15292,点検表４!$AF$6:$AF$15292,TRUE,点検表４!$AR$6:$AR$15292,$E34,点検表４!$C$6:$C$15292,I$6)</f>
        <v>0</v>
      </c>
      <c r="J34" s="190">
        <f>SUMIFS(点検表４!$AH$6:$AH$15292,点検表４!$AF$6:$AF$15292,TRUE,点検表４!$AR$6:$AR$15292,$E34,点検表４!$C$6:$C$15292,J$6)</f>
        <v>0</v>
      </c>
      <c r="K34" s="190">
        <f>SUMIFS(点検表４!$AH$6:$AH$15292,点検表４!$AF$6:$AF$15292,TRUE,点検表４!$AR$6:$AR$15292,$E34,点検表４!$C$6:$C$15292,K$6)</f>
        <v>0</v>
      </c>
      <c r="L34" s="190">
        <f>SUMIFS(点検表４!$AH$6:$AH$15292,点検表４!$AF$6:$AF$15292,TRUE,点検表４!$AR$6:$AR$15292,$E34,点検表４!$C$6:$C$15292,L$6)</f>
        <v>0</v>
      </c>
      <c r="M34" s="190">
        <f>SUMIFS(点検表４!$AH$6:$AH$15292,点検表４!$AF$6:$AF$15292,TRUE,点検表４!$AR$6:$AR$15292,$E34,点検表４!$C$6:$C$15292,M$6)</f>
        <v>0</v>
      </c>
      <c r="N34" s="190">
        <f>SUMIFS(点検表４!$AH$6:$AH$15292,点検表４!$AF$6:$AF$15292,TRUE,点検表４!$AR$6:$AR$15292,$E34,点検表４!$C$6:$C$15292,N$6)</f>
        <v>0</v>
      </c>
      <c r="O34" s="190">
        <f>SUMIFS(点検表４!$AH$6:$AH$15292,点検表４!$AF$6:$AF$15292,TRUE,点検表４!$AR$6:$AR$15292,$E34,点検表４!$C$6:$C$15292,O$6)</f>
        <v>0</v>
      </c>
      <c r="P34" s="190">
        <f>SUMIFS(点検表４!$AH$6:$AH$15292,点検表４!$AF$6:$AF$15292,TRUE,点検表４!$AR$6:$AR$15292,$E34,点検表４!$C$6:$C$15292,P$6)</f>
        <v>0</v>
      </c>
      <c r="Q34" s="190">
        <f>SUMIFS(点検表４!$AH$6:$AH$15292,点検表４!$AF$6:$AF$15292,TRUE,点検表４!$AR$6:$AR$15292,$E34,点検表４!$C$6:$C$15292,Q$6)</f>
        <v>0</v>
      </c>
      <c r="R34" s="190">
        <f>SUMIFS(点検表４!$AH$6:$AH$15292,点検表４!$AF$6:$AF$15292,TRUE,点検表４!$AR$6:$AR$15292,$E34,点検表４!$C$6:$C$15292,R$6)</f>
        <v>0</v>
      </c>
      <c r="S34" s="190">
        <f>SUMIFS(点検表４!$AH$6:$AH$15292,点検表４!$AF$6:$AF$15292,TRUE,点検表４!$AR$6:$AR$15292,$E34,点検表４!$C$6:$C$15292,S$6)</f>
        <v>0</v>
      </c>
      <c r="T34" s="190">
        <f>SUMIFS(点検表４!$AH$6:$AH$15292,点検表４!$AF$6:$AF$15292,TRUE,点検表４!$AR$6:$AR$15292,$E34,点検表４!$C$6:$C$15292,T$6)</f>
        <v>0</v>
      </c>
      <c r="U34" s="190">
        <f>SUMIFS(点検表４!$AH$6:$AH$15292,点検表４!$AF$6:$AF$15292,TRUE,点検表４!$AR$6:$AR$15292,$E34,点検表４!$C$6:$C$15292,U$6)</f>
        <v>0</v>
      </c>
      <c r="V34" s="190">
        <f>SUMIFS(点検表４!$AH$6:$AH$15292,点検表４!$AF$6:$AF$15292,TRUE,点検表４!$AR$6:$AR$15292,$E34,点検表４!$C$6:$C$15292,V$6)</f>
        <v>0</v>
      </c>
      <c r="W34" s="190">
        <f>SUMIFS(点検表４!$AH$6:$AH$15292,点検表４!$AF$6:$AF$15292,TRUE,点検表４!$AR$6:$AR$15292,$E34,点検表４!$C$6:$C$15292,W$6)</f>
        <v>0</v>
      </c>
      <c r="X34" s="190">
        <f>SUMIFS(点検表４!$AH$6:$AH$15292,点検表４!$AF$6:$AF$15292,TRUE,点検表４!$AR$6:$AR$15292,$E34,点検表４!$C$6:$C$15292,X$6)</f>
        <v>0</v>
      </c>
      <c r="Y34" s="190">
        <f>SUMIFS(点検表４!$AH$6:$AH$15292,点検表４!$AF$6:$AF$15292,TRUE,点検表４!$AR$6:$AR$15292,$E34,点検表４!$C$6:$C$15292,Y$6)</f>
        <v>0</v>
      </c>
      <c r="Z34" s="190">
        <f>SUMIFS(点検表４!$AH$6:$AH$15292,点検表４!$AF$6:$AF$15292,TRUE,点検表４!$AR$6:$AR$15292,$E34,点検表４!$C$6:$C$15292,Z$6)</f>
        <v>0</v>
      </c>
      <c r="AA34" s="190">
        <f>SUMIFS(点検表４!$AH$6:$AH$15292,点検表４!$AF$6:$AF$15292,TRUE,点検表４!$AR$6:$AR$15292,$E34,点検表４!$C$6:$C$15292,AA$6)</f>
        <v>0</v>
      </c>
      <c r="AB34" s="190">
        <f>SUMIFS(点検表４!$AH$6:$AH$15292,点検表４!$AF$6:$AF$15292,TRUE,点検表４!$AR$6:$AR$15292,$E34,点検表４!$C$6:$C$15292,AB$6)</f>
        <v>0</v>
      </c>
      <c r="AC34" s="190">
        <f>SUMIFS(点検表４!$AH$6:$AH$15292,点検表４!$AF$6:$AF$15292,TRUE,点検表４!$AR$6:$AR$15292,$E34,点検表４!$C$6:$C$15292,AC$6)</f>
        <v>0</v>
      </c>
      <c r="AD34" s="190">
        <f>SUMIFS(点検表４!$AH$6:$AH$15292,点検表４!$AF$6:$AF$15292,TRUE,点検表４!$AR$6:$AR$15292,$E34,点検表４!$C$6:$C$15292,AD$6)</f>
        <v>0</v>
      </c>
      <c r="AE34" s="190">
        <f>SUMIFS(点検表４!$AH$6:$AH$15292,点検表４!$AF$6:$AF$15292,TRUE,点検表４!$AR$6:$AR$15292,$E34,点検表４!$C$6:$C$15292,AE$6)</f>
        <v>0</v>
      </c>
      <c r="AF34" s="190">
        <f>SUMIFS(点検表４!$AH$6:$AH$15292,点検表４!$AF$6:$AF$15292,TRUE,点検表４!$AR$6:$AR$15292,$E34,点検表４!$C$6:$C$15292,AF$6)</f>
        <v>0</v>
      </c>
      <c r="AG34" s="190">
        <f>SUMIFS(点検表４!$AH$6:$AH$15292,点検表４!$AF$6:$AF$15292,TRUE,点検表４!$AR$6:$AR$15292,$E34,点検表４!$C$6:$C$15292,AG$6)</f>
        <v>0</v>
      </c>
      <c r="AH34" s="190">
        <f>SUMIFS(点検表４!$AH$6:$AH$15292,点検表４!$AF$6:$AF$15292,TRUE,点検表４!$AR$6:$AR$15292,$E34,点検表４!$C$6:$C$15292,AH$6)</f>
        <v>0</v>
      </c>
      <c r="AI34" s="190">
        <f>SUMIFS(点検表４!$AH$6:$AH$15292,点検表４!$AF$6:$AF$15292,TRUE,点検表４!$AR$6:$AR$15292,$E34,点検表４!$C$6:$C$15292,AI$6)</f>
        <v>0</v>
      </c>
      <c r="AJ34" s="190">
        <f>SUMIFS(点検表４!$AH$6:$AH$15292,点検表４!$AF$6:$AF$15292,TRUE,点検表４!$AR$6:$AR$15292,$E34,点検表４!$C$6:$C$15292,AJ$6)</f>
        <v>0</v>
      </c>
      <c r="AK34" s="190">
        <f>SUMIFS(点検表４!$AH$6:$AH$15292,点検表４!$AF$6:$AF$15292,TRUE,点検表４!$AR$6:$AR$15292,$E34,点検表４!$C$6:$C$15292,AK$6)</f>
        <v>0</v>
      </c>
      <c r="AL34" s="190">
        <f>SUMIFS(点検表４!$AH$6:$AH$15292,点検表４!$AF$6:$AF$15292,TRUE,点検表４!$AR$6:$AR$15292,$E34,点検表４!$C$6:$C$15292,AL$6)</f>
        <v>0</v>
      </c>
      <c r="AM34" s="190">
        <f>SUMIFS(点検表４!$AH$6:$AH$15292,点検表４!$AF$6:$AF$15292,TRUE,点検表４!$AR$6:$AR$15292,$E34,点検表４!$C$6:$C$15292,AM$6)</f>
        <v>0</v>
      </c>
      <c r="AN34" s="190">
        <f>SUMIFS(点検表４!$AH$6:$AH$15292,点検表４!$AF$6:$AF$15292,TRUE,点検表４!$AR$6:$AR$15292,$E34,点検表４!$C$6:$C$15292,AN$6)</f>
        <v>0</v>
      </c>
      <c r="AO34" s="190">
        <f>SUMIFS(点検表４!$AH$6:$AH$15292,点検表４!$AF$6:$AF$15292,TRUE,点検表４!$AR$6:$AR$15292,$E34,点検表４!$C$6:$C$15292,AO$6)</f>
        <v>0</v>
      </c>
      <c r="AP34" s="190">
        <f>SUMIFS(点検表４!$AH$6:$AH$15292,点検表４!$AF$6:$AF$15292,TRUE,点検表４!$AR$6:$AR$15292,$E34,点検表４!$C$6:$C$15292,AP$6)</f>
        <v>0</v>
      </c>
      <c r="AQ34" s="190">
        <f>SUMIFS(点検表４!$AH$6:$AH$15292,点検表４!$AF$6:$AF$15292,TRUE,点検表４!$AR$6:$AR$15292,$E34,点検表４!$C$6:$C$15292,AQ$6)</f>
        <v>0</v>
      </c>
      <c r="AR34" s="190">
        <f>SUMIFS(点検表４!$AH$6:$AH$15292,点検表４!$AF$6:$AF$15292,TRUE,点検表４!$AR$6:$AR$15292,$E34,点検表４!$C$6:$C$15292,AR$6)</f>
        <v>0</v>
      </c>
      <c r="AS34" s="190">
        <f>SUMIFS(点検表４!$AH$6:$AH$15292,点検表４!$AF$6:$AF$15292,TRUE,点検表４!$AR$6:$AR$15292,$E34,点検表４!$C$6:$C$15292,AS$6)</f>
        <v>0</v>
      </c>
      <c r="AT34" s="190">
        <f>SUMIFS(点検表４!$AH$6:$AH$15292,点検表４!$AF$6:$AF$15292,TRUE,点検表４!$AR$6:$AR$15292,$E34,点検表４!$C$6:$C$15292,AT$6)</f>
        <v>0</v>
      </c>
      <c r="AU34" s="190">
        <f>SUMIFS(点検表４!$AH$6:$AH$15292,点検表４!$AF$6:$AF$15292,TRUE,点検表４!$AR$6:$AR$15292,$E34,点検表４!$C$6:$C$15292,AU$6)</f>
        <v>0</v>
      </c>
      <c r="AV34" s="190">
        <f>SUMIFS(点検表４!$AH$6:$AH$15292,点検表４!$AF$6:$AF$15292,TRUE,点検表４!$AR$6:$AR$15292,$E34,点検表４!$C$6:$C$15292,AV$6)</f>
        <v>0</v>
      </c>
      <c r="AW34" s="190">
        <f>SUMIFS(点検表４!$AH$6:$AH$15292,点検表４!$AF$6:$AF$15292,TRUE,点検表４!$AR$6:$AR$15292,$E34,点検表４!$C$6:$C$15292,AW$6)</f>
        <v>0</v>
      </c>
      <c r="AX34" s="190">
        <f>SUMIFS(点検表４!$AH$6:$AH$15292,点検表４!$AF$6:$AF$15292,TRUE,点検表４!$AR$6:$AR$15292,$E34,点検表４!$C$6:$C$15292,AX$6)</f>
        <v>0</v>
      </c>
      <c r="AY34" s="190">
        <f>SUMIFS(点検表４!$AH$6:$AH$15292,点検表４!$AF$6:$AF$15292,TRUE,点検表４!$AR$6:$AR$15292,$E34,点検表４!$C$6:$C$15292,AY$6)</f>
        <v>0</v>
      </c>
      <c r="AZ34" s="190">
        <f>SUMIFS(点検表４!$AH$6:$AH$15292,点検表４!$AF$6:$AF$15292,TRUE,点検表４!$AR$6:$AR$15292,$E34,点検表４!$C$6:$C$15292,AZ$6)</f>
        <v>0</v>
      </c>
      <c r="BA34" s="190">
        <f>SUMIFS(点検表４!$AH$6:$AH$15292,点検表４!$AF$6:$AF$15292,TRUE,点検表４!$AR$6:$AR$15292,$E34,点検表４!$C$6:$C$15292,BA$6)</f>
        <v>0</v>
      </c>
      <c r="BB34" s="190">
        <f>SUMIFS(点検表４!$AH$6:$AH$15292,点検表４!$AF$6:$AF$15292,TRUE,点検表４!$AR$6:$AR$15292,$E34,点検表４!$C$6:$C$15292,BB$6)</f>
        <v>0</v>
      </c>
      <c r="BC34" s="190">
        <f>SUMIFS(点検表４!$AH$6:$AH$15292,点検表４!$AF$6:$AF$15292,TRUE,点検表４!$AR$6:$AR$15292,$E34,点検表４!$C$6:$C$15292,BC$6)</f>
        <v>0</v>
      </c>
      <c r="BD34" s="190">
        <f>SUMIFS(点検表４!$AH$6:$AH$15292,点検表４!$AF$6:$AF$15292,TRUE,点検表４!$AR$6:$AR$15292,$E34,点検表４!$C$6:$C$15292,BD$6)</f>
        <v>0</v>
      </c>
      <c r="BE34" s="190">
        <f>SUMIFS(点検表４!$AH$6:$AH$15292,点検表４!$AF$6:$AF$15292,TRUE,点検表４!$AR$6:$AR$15292,$E34,点検表４!$C$6:$C$15292,BE$6)</f>
        <v>0</v>
      </c>
      <c r="BF34" s="190">
        <f>SUMIFS(点検表４!$AH$6:$AH$15292,点検表４!$AF$6:$AF$15292,TRUE,点検表４!$AR$6:$AR$15292,$E34,点検表４!$C$6:$C$15292,BF$6)</f>
        <v>0</v>
      </c>
      <c r="BG34" s="190">
        <f>SUMIFS(点検表４!$AH$6:$AH$15292,点検表４!$AF$6:$AF$15292,TRUE,点検表４!$AR$6:$AR$15292,$E34,点検表４!$C$6:$C$15292,BG$6)</f>
        <v>0</v>
      </c>
      <c r="BH34" s="190">
        <f>SUMIFS(点検表４!$AH$6:$AH$15292,点検表４!$AF$6:$AF$15292,TRUE,点検表４!$AR$6:$AR$15292,$E34,点検表４!$C$6:$C$15292,BH$6)</f>
        <v>0</v>
      </c>
      <c r="BI34" s="190">
        <f>SUMIFS(点検表４!$AH$6:$AH$15292,点検表４!$AF$6:$AF$15292,TRUE,点検表４!$AR$6:$AR$15292,$E34,点検表４!$C$6:$C$15292,BI$6)</f>
        <v>0</v>
      </c>
      <c r="BJ34" s="190">
        <f>SUMIFS(点検表４!$AH$6:$AH$15292,点検表４!$AF$6:$AF$15292,TRUE,点検表４!$AR$6:$AR$15292,$E34,点検表４!$C$6:$C$15292,BJ$6)</f>
        <v>0</v>
      </c>
      <c r="BK34" s="190">
        <f>SUMIFS(点検表４!$AH$6:$AH$15292,点検表４!$AF$6:$AF$15292,TRUE,点検表４!$AR$6:$AR$15292,$E34,点検表４!$C$6:$C$15292,BK$6)</f>
        <v>0</v>
      </c>
      <c r="BL34" s="190">
        <f>SUMIFS(点検表４!$AH$6:$AH$15292,点検表４!$AF$6:$AF$15292,TRUE,点検表４!$AR$6:$AR$15292,$E34,点検表４!$C$6:$C$15292,BL$6)</f>
        <v>0</v>
      </c>
      <c r="BM34" s="190">
        <f>SUMIFS(点検表４!$AH$6:$AH$15292,点検表４!$AF$6:$AF$15292,TRUE,点検表４!$AR$6:$AR$15292,$E34,点検表４!$C$6:$C$15292,BM$6)</f>
        <v>0</v>
      </c>
      <c r="BN34" s="190">
        <f>SUMIFS(点検表４!$AH$6:$AH$15292,点検表４!$AF$6:$AF$15292,TRUE,点検表４!$AR$6:$AR$15292,$E34,点検表４!$C$6:$C$15292,BN$6)</f>
        <v>0</v>
      </c>
      <c r="BO34" s="190">
        <f>SUMIFS(点検表４!$AH$6:$AH$15292,点検表４!$AF$6:$AF$15292,TRUE,点検表４!$AR$6:$AR$15292,$E34,点検表４!$C$6:$C$15292,BO$6)</f>
        <v>0</v>
      </c>
      <c r="BP34" s="190">
        <f>SUMIFS(点検表４!$AH$6:$AH$15292,点検表４!$AF$6:$AF$15292,TRUE,点検表４!$AR$6:$AR$15292,$E34,点検表４!$C$6:$C$15292,BP$6)</f>
        <v>0</v>
      </c>
      <c r="BQ34" s="190">
        <f>SUMIFS(点検表４!$AH$6:$AH$15292,点検表４!$AF$6:$AF$15292,TRUE,点検表４!$AR$6:$AR$15292,$E34,点検表４!$C$6:$C$15292,BQ$6)</f>
        <v>0</v>
      </c>
      <c r="BR34" s="190">
        <f>SUMIFS(点検表４!$AH$6:$AH$15292,点検表４!$AF$6:$AF$15292,TRUE,点検表４!$AR$6:$AR$15292,$E34,点検表４!$C$6:$C$15292,BR$6)</f>
        <v>0</v>
      </c>
      <c r="BS34" s="190">
        <f>SUMIFS(点検表４!$AH$6:$AH$15292,点検表４!$AF$6:$AF$15292,TRUE,点検表４!$AR$6:$AR$15292,$E34,点検表４!$C$6:$C$15292,BS$6)</f>
        <v>0</v>
      </c>
      <c r="BT34" s="190">
        <f>SUMIFS(点検表４!$AH$6:$AH$15292,点検表４!$AF$6:$AF$15292,TRUE,点検表４!$AR$6:$AR$15292,$E34,点検表４!$C$6:$C$15292,BT$6)</f>
        <v>0</v>
      </c>
      <c r="BU34" s="190">
        <f>SUMIFS(点検表４!$AH$6:$AH$15292,点検表４!$AF$6:$AF$15292,TRUE,点検表４!$AR$6:$AR$15292,$E34,点検表４!$C$6:$C$15292,BU$6)</f>
        <v>0</v>
      </c>
      <c r="BV34" s="190">
        <f>SUMIFS(点検表４!$AH$6:$AH$15292,点検表４!$AF$6:$AF$15292,TRUE,点検表４!$AR$6:$AR$15292,$E34,点検表４!$C$6:$C$15292,BV$6)</f>
        <v>0</v>
      </c>
      <c r="BW34" s="190">
        <f>SUMIFS(点検表４!$AH$6:$AH$15292,点検表４!$AF$6:$AF$15292,TRUE,点検表４!$AR$6:$AR$15292,$E34,点検表４!$C$6:$C$15292,BW$6)</f>
        <v>0</v>
      </c>
      <c r="BX34" s="190">
        <f>SUMIFS(点検表４!$AH$6:$AH$15292,点検表４!$AF$6:$AF$15292,TRUE,点検表４!$AR$6:$AR$15292,$E34,点検表４!$C$6:$C$15292,BX$6)</f>
        <v>0</v>
      </c>
      <c r="BY34" s="190">
        <f>SUMIFS(点検表４!$AH$6:$AH$15292,点検表４!$AF$6:$AF$15292,TRUE,点検表４!$AR$6:$AR$15292,$E34,点検表４!$C$6:$C$15292,BY$6)</f>
        <v>0</v>
      </c>
      <c r="BZ34" s="190">
        <f>SUMIFS(点検表４!$AH$6:$AH$15292,点検表４!$AF$6:$AF$15292,TRUE,点検表４!$AR$6:$AR$15292,$E34,点検表４!$C$6:$C$15292,BZ$6)</f>
        <v>0</v>
      </c>
      <c r="CA34" s="190">
        <f>SUMIFS(点検表４!$AH$6:$AH$15292,点検表４!$AF$6:$AF$15292,TRUE,点検表４!$AR$6:$AR$15292,$E34,点検表４!$C$6:$C$15292,CA$6)</f>
        <v>0</v>
      </c>
      <c r="CB34" s="190">
        <f>SUMIFS(点検表４!$AH$6:$AH$15292,点検表４!$AF$6:$AF$15292,TRUE,点検表４!$AR$6:$AR$15292,$E34,点検表４!$C$6:$C$15292,CB$6)</f>
        <v>0</v>
      </c>
      <c r="CC34" s="190">
        <f>SUMIFS(点検表４!$AH$6:$AH$15292,点検表４!$AF$6:$AF$15292,TRUE,点検表４!$AR$6:$AR$15292,$E34,点検表４!$C$6:$C$15292,CC$6)</f>
        <v>0</v>
      </c>
      <c r="CD34" s="190">
        <f>SUMIFS(点検表４!$AH$6:$AH$15292,点検表４!$AF$6:$AF$15292,TRUE,点検表４!$AR$6:$AR$15292,$E34,点検表４!$C$6:$C$15292,CD$6)</f>
        <v>0</v>
      </c>
      <c r="CE34" s="190">
        <f>SUMIFS(点検表４!$AH$6:$AH$15292,点検表４!$AF$6:$AF$15292,TRUE,点検表４!$AR$6:$AR$15292,$E34,点検表４!$C$6:$C$15292,CE$6)</f>
        <v>0</v>
      </c>
      <c r="CF34" s="190">
        <f>SUMIFS(点検表４!$AH$6:$AH$15292,点検表４!$AF$6:$AF$15292,TRUE,点検表４!$AR$6:$AR$15292,$E34,点検表４!$C$6:$C$15292,CF$6)</f>
        <v>0</v>
      </c>
      <c r="CG34" s="190">
        <f>SUMIFS(点検表４!$AH$6:$AH$15292,点検表４!$AF$6:$AF$15292,TRUE,点検表４!$AR$6:$AR$15292,$E34,点検表４!$C$6:$C$15292,CG$6)</f>
        <v>0</v>
      </c>
      <c r="CH34" s="190">
        <f>SUMIFS(点検表４!$AH$6:$AH$15292,点検表４!$AF$6:$AF$15292,TRUE,点検表４!$AR$6:$AR$15292,$E34,点検表４!$C$6:$C$15292,CH$6)</f>
        <v>0</v>
      </c>
      <c r="CI34" s="190">
        <f>SUMIFS(点検表４!$AH$6:$AH$15292,点検表４!$AF$6:$AF$15292,TRUE,点検表４!$AR$6:$AR$15292,$E34,点検表４!$C$6:$C$15292,CI$6)</f>
        <v>0</v>
      </c>
      <c r="CJ34" s="190">
        <f>SUMIFS(点検表４!$AH$6:$AH$15292,点検表４!$AF$6:$AF$15292,TRUE,点検表４!$AR$6:$AR$15292,$E34,点検表４!$C$6:$C$15292,CJ$6)</f>
        <v>0</v>
      </c>
      <c r="CK34" s="190">
        <f>SUMIFS(点検表４!$AH$6:$AH$15292,点検表４!$AF$6:$AF$15292,TRUE,点検表４!$AR$6:$AR$15292,$E34,点検表４!$C$6:$C$15292,CK$6)</f>
        <v>0</v>
      </c>
      <c r="CL34" s="190">
        <f>SUMIFS(点検表４!$AH$6:$AH$15292,点検表４!$AF$6:$AF$15292,TRUE,点検表４!$AR$6:$AR$15292,$E34,点検表４!$C$6:$C$15292,CL$6)</f>
        <v>0</v>
      </c>
      <c r="CM34" s="190">
        <f>SUMIFS(点検表４!$AH$6:$AH$15292,点検表４!$AF$6:$AF$15292,TRUE,点検表４!$AR$6:$AR$15292,$E34,点検表４!$C$6:$C$15292,CM$6)</f>
        <v>0</v>
      </c>
      <c r="CN34" s="190">
        <f>SUMIFS(点検表４!$AH$6:$AH$15292,点検表４!$AF$6:$AF$15292,TRUE,点検表４!$AR$6:$AR$15292,$E34,点検表４!$C$6:$C$15292,CN$6)</f>
        <v>0</v>
      </c>
      <c r="CO34" s="190">
        <f>SUMIFS(点検表４!$AH$6:$AH$15292,点検表４!$AF$6:$AF$15292,TRUE,点検表４!$AR$6:$AR$15292,$E34,点検表４!$C$6:$C$15292,CO$6)</f>
        <v>0</v>
      </c>
      <c r="CP34" s="190">
        <f>SUMIFS(点検表４!$AH$6:$AH$15292,点検表４!$AF$6:$AF$15292,TRUE,点検表４!$AR$6:$AR$15292,$E34,点検表４!$C$6:$C$15292,CP$6)</f>
        <v>0</v>
      </c>
      <c r="CQ34" s="190">
        <f>SUMIFS(点検表４!$AH$6:$AH$15292,点検表４!$AF$6:$AF$15292,TRUE,点検表４!$AR$6:$AR$15292,$E34,点検表４!$C$6:$C$15292,CQ$6)</f>
        <v>0</v>
      </c>
      <c r="CR34" s="190">
        <f>SUMIFS(点検表４!$AH$6:$AH$15292,点検表４!$AF$6:$AF$15292,TRUE,点検表４!$AR$6:$AR$15292,$E34,点検表４!$C$6:$C$15292,CR$6)</f>
        <v>0</v>
      </c>
      <c r="CS34" s="190">
        <f>SUMIFS(点検表４!$AH$6:$AH$15292,点検表４!$AF$6:$AF$15292,TRUE,点検表４!$AR$6:$AR$15292,$E34,点検表４!$C$6:$C$15292,CS$6)</f>
        <v>0</v>
      </c>
      <c r="CT34" s="190">
        <f>SUMIFS(点検表４!$AH$6:$AH$15292,点検表４!$AF$6:$AF$15292,TRUE,点検表４!$AR$6:$AR$15292,$E34,点検表４!$C$6:$C$15292,CT$6)</f>
        <v>0</v>
      </c>
      <c r="CU34" s="190">
        <f>SUMIFS(点検表４!$AH$6:$AH$15292,点検表４!$AF$6:$AF$15292,TRUE,点検表４!$AR$6:$AR$15292,$E34,点検表４!$C$6:$C$15292,CU$6)</f>
        <v>0</v>
      </c>
      <c r="CV34" s="190">
        <f>SUMIFS(点検表４!$AH$6:$AH$15292,点検表４!$AF$6:$AF$15292,TRUE,点検表４!$AR$6:$AR$15292,$E34,点検表４!$C$6:$C$15292,CV$6)</f>
        <v>0</v>
      </c>
      <c r="CW34" s="190">
        <f>SUMIFS(点検表４!$AH$6:$AH$15292,点検表４!$AF$6:$AF$15292,TRUE,点検表４!$AR$6:$AR$15292,$E34,点検表４!$C$6:$C$15292,CW$6)</f>
        <v>0</v>
      </c>
      <c r="CX34" s="190">
        <f>SUMIFS(点検表４!$AH$6:$AH$15292,点検表４!$AF$6:$AF$15292,TRUE,点検表４!$AR$6:$AR$15292,$E34,点検表４!$C$6:$C$15292,CX$6)</f>
        <v>0</v>
      </c>
      <c r="CY34" s="190">
        <f>SUMIFS(点検表４!$AH$6:$AH$15292,点検表４!$AF$6:$AF$15292,TRUE,点検表４!$AR$6:$AR$15292,$E34,点検表４!$C$6:$C$15292,CY$6)</f>
        <v>0</v>
      </c>
      <c r="CZ34" s="190">
        <f>SUMIFS(点検表４!$AH$6:$AH$15292,点検表４!$AF$6:$AF$15292,TRUE,点検表４!$AR$6:$AR$15292,$E34,点検表４!$C$6:$C$15292,CZ$6)</f>
        <v>0</v>
      </c>
      <c r="DA34" s="190">
        <f>SUMIFS(点検表４!$AH$6:$AH$15292,点検表４!$AF$6:$AF$15292,TRUE,点検表４!$AR$6:$AR$15292,$E34,点検表４!$C$6:$C$15292,DA$6)</f>
        <v>0</v>
      </c>
      <c r="DB34" s="190">
        <f>SUMIFS(点検表４!$AH$6:$AH$15292,点検表４!$AF$6:$AF$15292,TRUE,点検表４!$AR$6:$AR$15292,$E34,点検表４!$C$6:$C$15292,DB$6)</f>
        <v>0</v>
      </c>
      <c r="DC34" s="190">
        <f>SUMIFS(点検表４!$AH$6:$AH$15292,点検表４!$AF$6:$AF$15292,TRUE,点検表４!$AR$6:$AR$15292,$E34,点検表４!$C$6:$C$15292,DC$6)</f>
        <v>0</v>
      </c>
      <c r="DD34" s="190">
        <f>SUMIFS(点検表４!$AH$6:$AH$15292,点検表４!$AF$6:$AF$15292,TRUE,点検表４!$AR$6:$AR$15292,$E34,点検表４!$C$6:$C$15292,DD$6)</f>
        <v>0</v>
      </c>
      <c r="DE34" s="190">
        <f>SUMIFS(点検表４!$AH$6:$AH$15292,点検表４!$AF$6:$AF$15292,TRUE,点検表４!$AR$6:$AR$15292,$E34,点検表４!$C$6:$C$15292,DE$6)</f>
        <v>0</v>
      </c>
      <c r="DF34" s="190">
        <f>SUMIFS(点検表４!$AH$6:$AH$15292,点検表４!$AF$6:$AF$15292,TRUE,点検表４!$AR$6:$AR$15292,$E34,点検表４!$C$6:$C$15292,DF$6)</f>
        <v>0</v>
      </c>
      <c r="DG34" s="190">
        <f>SUMIFS(点検表４!$AH$6:$AH$15292,点検表４!$AF$6:$AF$15292,TRUE,点検表４!$AR$6:$AR$15292,$E34,点検表４!$C$6:$C$15292,DG$6)</f>
        <v>0</v>
      </c>
      <c r="DH34" s="190">
        <f>SUMIFS(点検表４!$AH$6:$AH$15292,点検表４!$AF$6:$AF$15292,TRUE,点検表４!$AR$6:$AR$15292,$E34,点検表４!$C$6:$C$15292,DH$6)</f>
        <v>0</v>
      </c>
      <c r="DI34" s="190">
        <f>SUMIFS(点検表４!$AH$6:$AH$15292,点検表４!$AF$6:$AF$15292,TRUE,点検表４!$AR$6:$AR$15292,$E34,点検表４!$C$6:$C$15292,DI$6)</f>
        <v>0</v>
      </c>
      <c r="DJ34" s="190">
        <f>SUMIFS(点検表４!$AH$6:$AH$15292,点検表４!$AF$6:$AF$15292,TRUE,点検表４!$AR$6:$AR$15292,$E34,点検表４!$C$6:$C$15292,DJ$6)</f>
        <v>0</v>
      </c>
      <c r="DK34" s="190">
        <f>SUMIFS(点検表４!$AH$6:$AH$15292,点検表４!$AF$6:$AF$15292,TRUE,点検表４!$AR$6:$AR$15292,$E34,点検表４!$C$6:$C$15292,DK$6)</f>
        <v>0</v>
      </c>
      <c r="DL34" s="190">
        <f>SUMIFS(点検表４!$AH$6:$AH$15292,点検表４!$AF$6:$AF$15292,TRUE,点検表４!$AR$6:$AR$15292,$E34,点検表４!$C$6:$C$15292,DL$6)</f>
        <v>0</v>
      </c>
      <c r="DM34" s="190">
        <f>SUMIFS(点検表４!$AH$6:$AH$15292,点検表４!$AF$6:$AF$15292,TRUE,点検表４!$AR$6:$AR$15292,$E34,点検表４!$C$6:$C$15292,DM$6)</f>
        <v>0</v>
      </c>
      <c r="DN34" s="190">
        <f>SUMIFS(点検表４!$AH$6:$AH$15292,点検表４!$AF$6:$AF$15292,TRUE,点検表４!$AR$6:$AR$15292,$E34,点検表４!$C$6:$C$15292,DN$6)</f>
        <v>0</v>
      </c>
      <c r="DO34" s="190">
        <f>SUMIFS(点検表４!$AH$6:$AH$15292,点検表４!$AF$6:$AF$15292,TRUE,点検表４!$AR$6:$AR$15292,$E34,点検表４!$C$6:$C$15292,DO$6)</f>
        <v>0</v>
      </c>
      <c r="DP34" s="190">
        <f>SUMIFS(点検表４!$AH$6:$AH$15292,点検表４!$AF$6:$AF$15292,TRUE,点検表４!$AR$6:$AR$15292,$E34,点検表４!$C$6:$C$15292,DP$6)</f>
        <v>0</v>
      </c>
      <c r="DQ34" s="190">
        <f>SUMIFS(点検表４!$AH$6:$AH$15292,点検表４!$AF$6:$AF$15292,TRUE,点検表４!$AR$6:$AR$15292,$E34,点検表４!$C$6:$C$15292,DQ$6)</f>
        <v>0</v>
      </c>
      <c r="DR34" s="190">
        <f>SUMIFS(点検表４!$AH$6:$AH$15292,点検表４!$AF$6:$AF$15292,TRUE,点検表４!$AR$6:$AR$15292,$E34,点検表４!$C$6:$C$15292,DR$6)</f>
        <v>0</v>
      </c>
      <c r="DS34" s="190">
        <f>SUMIFS(点検表４!$AH$6:$AH$15292,点検表４!$AF$6:$AF$15292,TRUE,点検表４!$AR$6:$AR$15292,$E34,点検表４!$C$6:$C$15292,DS$6)</f>
        <v>0</v>
      </c>
      <c r="DT34" s="190">
        <f>SUMIFS(点検表４!$AH$6:$AH$15292,点検表４!$AF$6:$AF$15292,TRUE,点検表４!$AR$6:$AR$15292,$E34,点検表４!$C$6:$C$15292,DT$6)</f>
        <v>0</v>
      </c>
      <c r="DU34" s="190">
        <f>SUMIFS(点検表４!$AH$6:$AH$15292,点検表４!$AF$6:$AF$15292,TRUE,点検表４!$AR$6:$AR$15292,$E34,点検表４!$C$6:$C$15292,DU$6)</f>
        <v>0</v>
      </c>
      <c r="DV34" s="190">
        <f>SUMIFS(点検表４!$AH$6:$AH$15292,点検表４!$AF$6:$AF$15292,TRUE,点検表４!$AR$6:$AR$15292,$E34,点検表４!$C$6:$C$15292,DV$6)</f>
        <v>0</v>
      </c>
      <c r="DW34" s="190">
        <f>SUMIFS(点検表４!$AH$6:$AH$15292,点検表４!$AF$6:$AF$15292,TRUE,点検表４!$AR$6:$AR$15292,$E34,点検表４!$C$6:$C$15292,DW$6)</f>
        <v>0</v>
      </c>
      <c r="DX34" s="190">
        <f>SUMIFS(点検表４!$AH$6:$AH$15292,点検表４!$AF$6:$AF$15292,TRUE,点検表４!$AR$6:$AR$15292,$E34,点検表４!$C$6:$C$15292,DX$6)</f>
        <v>0</v>
      </c>
      <c r="DY34" s="190">
        <f>SUMIFS(点検表４!$AH$6:$AH$15292,点検表４!$AF$6:$AF$15292,TRUE,点検表４!$AR$6:$AR$15292,$E34,点検表４!$C$6:$C$15292,DY$6)</f>
        <v>0</v>
      </c>
      <c r="DZ34" s="190">
        <f>SUMIFS(点検表４!$AH$6:$AH$15292,点検表４!$AF$6:$AF$15292,TRUE,点検表４!$AR$6:$AR$15292,$E34,点検表４!$C$6:$C$15292,DZ$6)</f>
        <v>0</v>
      </c>
      <c r="EA34" s="190">
        <f>SUMIFS(点検表４!$AH$6:$AH$15292,点検表４!$AF$6:$AF$15292,TRUE,点検表４!$AR$6:$AR$15292,$E34,点検表４!$C$6:$C$15292,EA$6)</f>
        <v>0</v>
      </c>
      <c r="EB34" s="190">
        <f>SUMIFS(点検表４!$AH$6:$AH$15292,点検表４!$AF$6:$AF$15292,TRUE,点検表４!$AR$6:$AR$15292,$E34,点検表４!$C$6:$C$15292,EB$6)</f>
        <v>0</v>
      </c>
      <c r="EC34" s="190">
        <f>SUMIFS(点検表４!$AH$6:$AH$15292,点検表４!$AF$6:$AF$15292,TRUE,点検表４!$AR$6:$AR$15292,$E34,点検表４!$C$6:$C$15292,EC$6)</f>
        <v>0</v>
      </c>
      <c r="ED34" s="190">
        <f>SUMIFS(点検表４!$AH$6:$AH$15292,点検表４!$AF$6:$AF$15292,TRUE,点検表４!$AR$6:$AR$15292,$E34,点検表４!$C$6:$C$15292,ED$6)</f>
        <v>0</v>
      </c>
      <c r="EE34" s="190">
        <f>SUMIFS(点検表４!$AH$6:$AH$15292,点検表４!$AF$6:$AF$15292,TRUE,点検表４!$AR$6:$AR$15292,$E34,点検表４!$C$6:$C$15292,EE$6)</f>
        <v>0</v>
      </c>
      <c r="EF34" s="190">
        <f>SUMIFS(点検表４!$AH$6:$AH$15292,点検表４!$AF$6:$AF$15292,TRUE,点検表４!$AR$6:$AR$15292,$E34,点検表４!$C$6:$C$15292,EF$6)</f>
        <v>0</v>
      </c>
      <c r="EG34" s="190">
        <f>SUMIFS(点検表４!$AH$6:$AH$15292,点検表４!$AF$6:$AF$15292,TRUE,点検表４!$AR$6:$AR$15292,$E34,点検表４!$C$6:$C$15292,EG$6)</f>
        <v>0</v>
      </c>
      <c r="EH34" s="190">
        <f>SUMIFS(点検表４!$AH$6:$AH$15292,点検表４!$AF$6:$AF$15292,TRUE,点検表４!$AR$6:$AR$15292,$E34,点検表４!$C$6:$C$15292,EH$6)</f>
        <v>0</v>
      </c>
      <c r="EI34" s="190">
        <f>SUMIFS(点検表４!$AH$6:$AH$15292,点検表４!$AF$6:$AF$15292,TRUE,点検表４!$AR$6:$AR$15292,$E34,点検表４!$C$6:$C$15292,EI$6)</f>
        <v>0</v>
      </c>
      <c r="EJ34" s="190">
        <f>SUMIFS(点検表４!$AH$6:$AH$15292,点検表４!$AF$6:$AF$15292,TRUE,点検表４!$AR$6:$AR$15292,$E34,点検表４!$C$6:$C$15292,EJ$6)</f>
        <v>0</v>
      </c>
      <c r="EK34" s="190">
        <f>SUMIFS(点検表４!$AH$6:$AH$15292,点検表４!$AF$6:$AF$15292,TRUE,点検表４!$AR$6:$AR$15292,$E34,点検表４!$C$6:$C$15292,EK$6)</f>
        <v>0</v>
      </c>
      <c r="EL34" s="190">
        <f>SUMIFS(点検表４!$AH$6:$AH$15292,点検表４!$AF$6:$AF$15292,TRUE,点検表４!$AR$6:$AR$15292,$E34,点検表４!$C$6:$C$15292,EL$6)</f>
        <v>0</v>
      </c>
      <c r="EM34" s="190">
        <f>SUMIFS(点検表４!$AH$6:$AH$15292,点検表４!$AF$6:$AF$15292,TRUE,点検表４!$AR$6:$AR$15292,$E34,点検表４!$C$6:$C$15292,EM$6)</f>
        <v>0</v>
      </c>
      <c r="EN34" s="190">
        <f>SUMIFS(点検表４!$AH$6:$AH$15292,点検表４!$AF$6:$AF$15292,TRUE,点検表４!$AR$6:$AR$15292,$E34,点検表４!$C$6:$C$15292,EN$6)</f>
        <v>0</v>
      </c>
      <c r="EO34" s="190">
        <f>SUMIFS(点検表４!$AH$6:$AH$15292,点検表４!$AF$6:$AF$15292,TRUE,点検表４!$AR$6:$AR$15292,$E34,点検表４!$C$6:$C$15292,EO$6)</f>
        <v>0</v>
      </c>
      <c r="EP34" s="190">
        <f>SUMIFS(点検表４!$AH$6:$AH$15292,点検表４!$AF$6:$AF$15292,TRUE,点検表４!$AR$6:$AR$15292,$E34,点検表４!$C$6:$C$15292,EP$6)</f>
        <v>0</v>
      </c>
      <c r="EQ34" s="190">
        <f>SUMIFS(点検表４!$AH$6:$AH$15292,点検表４!$AF$6:$AF$15292,TRUE,点検表４!$AR$6:$AR$15292,$E34,点検表４!$C$6:$C$15292,EQ$6)</f>
        <v>0</v>
      </c>
      <c r="ER34" s="190">
        <f>SUMIFS(点検表４!$AH$6:$AH$15292,点検表４!$AF$6:$AF$15292,TRUE,点検表４!$AR$6:$AR$15292,$E34,点検表４!$C$6:$C$15292,ER$6)</f>
        <v>0</v>
      </c>
      <c r="ES34" s="190">
        <f>SUMIFS(点検表４!$AH$6:$AH$15292,点検表４!$AF$6:$AF$15292,TRUE,点検表４!$AR$6:$AR$15292,$E34,点検表４!$C$6:$C$15292,ES$6)</f>
        <v>0</v>
      </c>
      <c r="ET34" s="190">
        <f>SUMIFS(点検表４!$AH$6:$AH$15292,点検表４!$AF$6:$AF$15292,TRUE,点検表４!$AR$6:$AR$15292,$E34,点検表４!$C$6:$C$15292,ET$6)</f>
        <v>0</v>
      </c>
      <c r="EU34" s="190">
        <f>SUMIFS(点検表４!$AH$6:$AH$15292,点検表４!$AF$6:$AF$15292,TRUE,点検表４!$AR$6:$AR$15292,$E34,点検表４!$C$6:$C$15292,EU$6)</f>
        <v>0</v>
      </c>
      <c r="EV34" s="190">
        <f>SUMIFS(点検表４!$AH$6:$AH$15292,点検表４!$AF$6:$AF$15292,TRUE,点検表４!$AR$6:$AR$15292,$E34,点検表４!$C$6:$C$15292,EV$6)</f>
        <v>0</v>
      </c>
      <c r="EW34" s="190">
        <f>SUMIFS(点検表４!$AH$6:$AH$15292,点検表４!$AF$6:$AF$15292,TRUE,点検表４!$AR$6:$AR$15292,$E34,点検表４!$C$6:$C$15292,EW$6)</f>
        <v>0</v>
      </c>
      <c r="EX34" s="190">
        <f>SUMIFS(点検表４!$AH$6:$AH$15292,点検表４!$AF$6:$AF$15292,TRUE,点検表４!$AR$6:$AR$15292,$E34,点検表４!$C$6:$C$15292,EX$6)</f>
        <v>0</v>
      </c>
      <c r="EY34" s="190">
        <f>SUMIFS(点検表４!$AH$6:$AH$15292,点検表４!$AF$6:$AF$15292,TRUE,点検表４!$AR$6:$AR$15292,$E34,点検表４!$C$6:$C$15292,EY$6)</f>
        <v>0</v>
      </c>
      <c r="EZ34" s="190">
        <f>SUMIFS(点検表４!$AH$6:$AH$15292,点検表４!$AF$6:$AF$15292,TRUE,点検表４!$AR$6:$AR$15292,$E34,点検表４!$C$6:$C$15292,EZ$6)</f>
        <v>0</v>
      </c>
      <c r="FA34" s="190">
        <f>SUMIFS(点検表４!$AH$6:$AH$15292,点検表４!$AF$6:$AF$15292,TRUE,点検表４!$AR$6:$AR$15292,$E34,点検表４!$C$6:$C$15292,FA$6)</f>
        <v>0</v>
      </c>
      <c r="FB34" s="190">
        <f>SUMIFS(点検表４!$AH$6:$AH$15292,点検表４!$AF$6:$AF$15292,TRUE,点検表４!$AR$6:$AR$15292,$E34,点検表４!$C$6:$C$15292,FB$6)</f>
        <v>0</v>
      </c>
      <c r="FC34" s="190">
        <f>SUMIFS(点検表４!$AH$6:$AH$15292,点検表４!$AF$6:$AF$15292,TRUE,点検表４!$AR$6:$AR$15292,$E34,点検表４!$C$6:$C$15292,FC$6)</f>
        <v>0</v>
      </c>
      <c r="FD34" s="190">
        <f>SUMIFS(点検表４!$AH$6:$AH$15292,点検表４!$AF$6:$AF$15292,TRUE,点検表４!$AR$6:$AR$15292,$E34,点検表４!$C$6:$C$15292,FD$6)</f>
        <v>0</v>
      </c>
      <c r="FE34" s="190">
        <f>SUMIFS(点検表４!$AH$6:$AH$15292,点検表４!$AF$6:$AF$15292,TRUE,点検表４!$AR$6:$AR$15292,$E34,点検表４!$C$6:$C$15292,FE$6)</f>
        <v>0</v>
      </c>
      <c r="FF34" s="190">
        <f>SUMIFS(点検表４!$AH$6:$AH$15292,点検表４!$AF$6:$AF$15292,TRUE,点検表４!$AR$6:$AR$15292,$E34,点検表４!$C$6:$C$15292,FF$6)</f>
        <v>0</v>
      </c>
      <c r="FG34" s="190">
        <f>SUMIFS(点検表４!$AH$6:$AH$15292,点検表４!$AF$6:$AF$15292,TRUE,点検表４!$AR$6:$AR$15292,$E34,点検表４!$C$6:$C$15292,FG$6)</f>
        <v>0</v>
      </c>
      <c r="FH34" s="190">
        <f>SUMIFS(点検表４!$AH$6:$AH$15292,点検表４!$AF$6:$AF$15292,TRUE,点検表４!$AR$6:$AR$15292,$E34,点検表４!$C$6:$C$15292,FH$6)</f>
        <v>0</v>
      </c>
      <c r="FI34" s="190">
        <f>SUMIFS(点検表４!$AH$6:$AH$15292,点検表４!$AF$6:$AF$15292,TRUE,点検表４!$AR$6:$AR$15292,$E34,点検表４!$C$6:$C$15292,FI$6)</f>
        <v>0</v>
      </c>
      <c r="FJ34" s="190">
        <f>SUMIFS(点検表４!$AH$6:$AH$15292,点検表４!$AF$6:$AF$15292,TRUE,点検表４!$AR$6:$AR$15292,$E34,点検表４!$C$6:$C$15292,FJ$6)</f>
        <v>0</v>
      </c>
      <c r="FK34" s="190">
        <f>SUMIFS(点検表４!$AH$6:$AH$15292,点検表４!$AF$6:$AF$15292,TRUE,点検表４!$AR$6:$AR$15292,$E34,点検表４!$C$6:$C$15292,FK$6)</f>
        <v>0</v>
      </c>
      <c r="FL34" s="190">
        <f>SUMIFS(点検表４!$AH$6:$AH$15292,点検表４!$AF$6:$AF$15292,TRUE,点検表４!$AR$6:$AR$15292,$E34,点検表４!$C$6:$C$15292,FL$6)</f>
        <v>0</v>
      </c>
      <c r="FM34" s="190">
        <f>SUMIFS(点検表４!$AH$6:$AH$15292,点検表４!$AF$6:$AF$15292,TRUE,点検表４!$AR$6:$AR$15292,$E34,点検表４!$C$6:$C$15292,FM$6)</f>
        <v>0</v>
      </c>
      <c r="FN34" s="190">
        <f>SUMIFS(点検表４!$AH$6:$AH$15292,点検表４!$AF$6:$AF$15292,TRUE,点検表４!$AR$6:$AR$15292,$E34,点検表４!$C$6:$C$15292,FN$6)</f>
        <v>0</v>
      </c>
      <c r="FO34" s="190">
        <f>SUMIFS(点検表４!$AH$6:$AH$15292,点検表４!$AF$6:$AF$15292,TRUE,点検表４!$AR$6:$AR$15292,$E34,点検表４!$C$6:$C$15292,FO$6)</f>
        <v>0</v>
      </c>
      <c r="FP34" s="190">
        <f>SUMIFS(点検表４!$AH$6:$AH$15292,点検表４!$AF$6:$AF$15292,TRUE,点検表４!$AR$6:$AR$15292,$E34,点検表４!$C$6:$C$15292,FP$6)</f>
        <v>0</v>
      </c>
      <c r="FQ34" s="190">
        <f>SUMIFS(点検表４!$AH$6:$AH$15292,点検表４!$AF$6:$AF$15292,TRUE,点検表４!$AR$6:$AR$15292,$E34,点検表４!$C$6:$C$15292,FQ$6)</f>
        <v>0</v>
      </c>
      <c r="FR34" s="190">
        <f>SUMIFS(点検表４!$AH$6:$AH$15292,点検表４!$AF$6:$AF$15292,TRUE,点検表４!$AR$6:$AR$15292,$E34,点検表４!$C$6:$C$15292,FR$6)</f>
        <v>0</v>
      </c>
      <c r="FS34" s="190">
        <f>SUMIFS(点検表４!$AH$6:$AH$15292,点検表４!$AF$6:$AF$15292,TRUE,点検表４!$AR$6:$AR$15292,$E34,点検表４!$C$6:$C$15292,FS$6)</f>
        <v>0</v>
      </c>
      <c r="FT34" s="190">
        <f>SUMIFS(点検表４!$AH$6:$AH$15292,点検表４!$AF$6:$AF$15292,TRUE,点検表４!$AR$6:$AR$15292,$E34,点検表４!$C$6:$C$15292,FT$6)</f>
        <v>0</v>
      </c>
      <c r="FU34" s="190">
        <f>SUMIFS(点検表４!$AH$6:$AH$15292,点検表４!$AF$6:$AF$15292,TRUE,点検表４!$AR$6:$AR$15292,$E34,点検表４!$C$6:$C$15292,FU$6)</f>
        <v>0</v>
      </c>
      <c r="FV34" s="190">
        <f>SUMIFS(点検表４!$AH$6:$AH$15292,点検表４!$AF$6:$AF$15292,TRUE,点検表４!$AR$6:$AR$15292,$E34,点検表４!$C$6:$C$15292,FV$6)</f>
        <v>0</v>
      </c>
      <c r="FW34" s="190">
        <f>SUMIFS(点検表４!$AH$6:$AH$15292,点検表４!$AF$6:$AF$15292,TRUE,点検表４!$AR$6:$AR$15292,$E34,点検表４!$C$6:$C$15292,FW$6)</f>
        <v>0</v>
      </c>
      <c r="FX34" s="190">
        <f>SUMIFS(点検表４!$AH$6:$AH$15292,点検表４!$AF$6:$AF$15292,TRUE,点検表４!$AR$6:$AR$15292,$E34,点検表４!$C$6:$C$15292,FX$6)</f>
        <v>0</v>
      </c>
      <c r="FY34" s="190">
        <f>SUMIFS(点検表４!$AH$6:$AH$15292,点検表４!$AF$6:$AF$15292,TRUE,点検表４!$AR$6:$AR$15292,$E34,点検表４!$C$6:$C$15292,FY$6)</f>
        <v>0</v>
      </c>
      <c r="FZ34" s="190">
        <f>SUMIFS(点検表４!$AH$6:$AH$15292,点検表４!$AF$6:$AF$15292,TRUE,点検表４!$AR$6:$AR$15292,$E34,点検表４!$C$6:$C$15292,FZ$6)</f>
        <v>0</v>
      </c>
      <c r="GA34" s="190">
        <f>SUMIFS(点検表４!$AH$6:$AH$15292,点検表４!$AF$6:$AF$15292,TRUE,点検表４!$AR$6:$AR$15292,$E34,点検表４!$C$6:$C$15292,GA$6)</f>
        <v>0</v>
      </c>
      <c r="GB34" s="190">
        <f>SUMIFS(点検表４!$AH$6:$AH$15292,点検表４!$AF$6:$AF$15292,TRUE,点検表４!$AR$6:$AR$15292,$E34,点検表４!$C$6:$C$15292,GB$6)</f>
        <v>0</v>
      </c>
      <c r="GC34" s="190">
        <f>SUMIFS(点検表４!$AH$6:$AH$15292,点検表４!$AF$6:$AF$15292,TRUE,点検表４!$AR$6:$AR$15292,$E34,点検表４!$C$6:$C$15292,GC$6)</f>
        <v>0</v>
      </c>
      <c r="GD34" s="190">
        <f>SUMIFS(点検表４!$AH$6:$AH$15292,点検表４!$AF$6:$AF$15292,TRUE,点検表４!$AR$6:$AR$15292,$E34,点検表４!$C$6:$C$15292,GD$6)</f>
        <v>0</v>
      </c>
      <c r="GE34" s="190">
        <f>SUMIFS(点検表４!$AH$6:$AH$15292,点検表４!$AF$6:$AF$15292,TRUE,点検表４!$AR$6:$AR$15292,$E34,点検表４!$C$6:$C$15292,GE$6)</f>
        <v>0</v>
      </c>
      <c r="GF34" s="190">
        <f>SUMIFS(点検表４!$AH$6:$AH$15292,点検表４!$AF$6:$AF$15292,TRUE,点検表４!$AR$6:$AR$15292,$E34,点検表４!$C$6:$C$15292,GF$6)</f>
        <v>0</v>
      </c>
      <c r="GG34" s="190">
        <f>SUMIFS(点検表４!$AH$6:$AH$15292,点検表４!$AF$6:$AF$15292,TRUE,点検表４!$AR$6:$AR$15292,$E34,点検表４!$C$6:$C$15292,GG$6)</f>
        <v>0</v>
      </c>
      <c r="GH34" s="190">
        <f>SUMIFS(点検表４!$AH$6:$AH$15292,点検表４!$AF$6:$AF$15292,TRUE,点検表４!$AR$6:$AR$15292,$E34,点検表４!$C$6:$C$15292,GH$6)</f>
        <v>0</v>
      </c>
      <c r="GI34" s="190">
        <f>SUMIFS(点検表４!$AH$6:$AH$15292,点検表４!$AF$6:$AF$15292,TRUE,点検表４!$AR$6:$AR$15292,$E34,点検表４!$C$6:$C$15292,GI$6)</f>
        <v>0</v>
      </c>
      <c r="GJ34" s="190">
        <f>SUMIFS(点検表４!$AH$6:$AH$15292,点検表４!$AF$6:$AF$15292,TRUE,点検表４!$AR$6:$AR$15292,$E34,点検表４!$C$6:$C$15292,GJ$6)</f>
        <v>0</v>
      </c>
      <c r="GK34" s="190">
        <f>SUMIFS(点検表４!$AH$6:$AH$15292,点検表４!$AF$6:$AF$15292,TRUE,点検表４!$AR$6:$AR$15292,$E34,点検表４!$C$6:$C$15292,GK$6)</f>
        <v>0</v>
      </c>
      <c r="GL34" s="190">
        <f>SUMIFS(点検表４!$AH$6:$AH$15292,点検表４!$AF$6:$AF$15292,TRUE,点検表４!$AR$6:$AR$15292,$E34,点検表４!$C$6:$C$15292,GL$6)</f>
        <v>0</v>
      </c>
      <c r="GM34" s="190">
        <f>SUMIFS(点検表４!$AH$6:$AH$15292,点検表４!$AF$6:$AF$15292,TRUE,点検表４!$AR$6:$AR$15292,$E34,点検表４!$C$6:$C$15292,GM$6)</f>
        <v>0</v>
      </c>
      <c r="GN34" s="190">
        <f>SUMIFS(点検表４!$AH$6:$AH$15292,点検表４!$AF$6:$AF$15292,TRUE,点検表４!$AR$6:$AR$15292,$E34,点検表４!$C$6:$C$15292,GN$6)</f>
        <v>0</v>
      </c>
      <c r="GO34" s="190">
        <f>SUMIFS(点検表４!$AH$6:$AH$15292,点検表４!$AF$6:$AF$15292,TRUE,点検表４!$AR$6:$AR$15292,$E34,点検表４!$C$6:$C$15292,GO$6)</f>
        <v>0</v>
      </c>
      <c r="GP34" s="190">
        <f>SUMIFS(点検表４!$AH$6:$AH$15292,点検表４!$AF$6:$AF$15292,TRUE,点検表４!$AR$6:$AR$15292,$E34,点検表４!$C$6:$C$15292,GP$6)</f>
        <v>0</v>
      </c>
      <c r="GQ34" s="190">
        <f>SUMIFS(点検表４!$AH$6:$AH$15292,点検表４!$AF$6:$AF$15292,TRUE,点検表４!$AR$6:$AR$15292,$E34,点検表４!$C$6:$C$15292,GQ$6)</f>
        <v>0</v>
      </c>
      <c r="GR34" s="190">
        <f>SUMIFS(点検表４!$AH$6:$AH$15292,点検表４!$AF$6:$AF$15292,TRUE,点検表４!$AR$6:$AR$15292,$E34,点検表４!$C$6:$C$15292,GR$6)</f>
        <v>0</v>
      </c>
      <c r="GS34" s="190">
        <f>SUMIFS(点検表４!$AH$6:$AH$15292,点検表４!$AF$6:$AF$15292,TRUE,点検表４!$AR$6:$AR$15292,$E34,点検表４!$C$6:$C$15292,GS$6)</f>
        <v>0</v>
      </c>
      <c r="GT34" s="190">
        <f>SUMIFS(点検表４!$AH$6:$AH$15292,点検表４!$AF$6:$AF$15292,TRUE,点検表４!$AR$6:$AR$15292,$E34,点検表４!$C$6:$C$15292,GT$6)</f>
        <v>0</v>
      </c>
      <c r="GU34" s="190">
        <f>SUMIFS(点検表４!$AH$6:$AH$15292,点検表４!$AF$6:$AF$15292,TRUE,点検表４!$AR$6:$AR$15292,$E34,点検表４!$C$6:$C$15292,GU$6)</f>
        <v>0</v>
      </c>
      <c r="GV34" s="190">
        <f>SUMIFS(点検表４!$AH$6:$AH$15292,点検表４!$AF$6:$AF$15292,TRUE,点検表４!$AR$6:$AR$15292,$E34,点検表４!$C$6:$C$15292,GV$6)</f>
        <v>0</v>
      </c>
      <c r="GW34" s="190">
        <f>SUMIFS(点検表４!$AH$6:$AH$15292,点検表４!$AF$6:$AF$15292,TRUE,点検表４!$AR$6:$AR$15292,$E34,点検表４!$C$6:$C$15292,GW$6)</f>
        <v>0</v>
      </c>
      <c r="GX34" s="190">
        <f>SUMIFS(点検表４!$AH$6:$AH$15292,点検表４!$AF$6:$AF$15292,TRUE,点検表４!$AR$6:$AR$15292,$E34,点検表４!$C$6:$C$15292,GX$6)</f>
        <v>0</v>
      </c>
      <c r="GY34" s="190">
        <f>SUMIFS(点検表４!$AH$6:$AH$15292,点検表４!$AF$6:$AF$15292,TRUE,点検表４!$AR$6:$AR$15292,$E34,点検表４!$C$6:$C$15292,GY$6)</f>
        <v>0</v>
      </c>
      <c r="GZ34" s="190">
        <f>SUMIFS(点検表４!$AH$6:$AH$15292,点検表４!$AF$6:$AF$15292,TRUE,点検表４!$AR$6:$AR$15292,$E34,点検表４!$C$6:$C$15292,GZ$6)</f>
        <v>0</v>
      </c>
      <c r="HA34" s="190">
        <f>SUMIFS(点検表４!$AH$6:$AH$15292,点検表４!$AF$6:$AF$15292,TRUE,点検表４!$AR$6:$AR$15292,$E34,点検表４!$C$6:$C$15292,HA$6)</f>
        <v>0</v>
      </c>
      <c r="HB34" s="190">
        <f>SUMIFS(点検表４!$AH$6:$AH$15292,点検表４!$AF$6:$AF$15292,TRUE,点検表４!$AR$6:$AR$15292,$E34,点検表４!$C$6:$C$15292,HB$6)</f>
        <v>0</v>
      </c>
      <c r="HC34" s="190">
        <f>SUMIFS(点検表４!$AH$6:$AH$15292,点検表４!$AF$6:$AF$15292,TRUE,点検表４!$AR$6:$AR$15292,$E34,点検表４!$C$6:$C$15292,HC$6)</f>
        <v>0</v>
      </c>
      <c r="HD34" s="190">
        <f>SUMIFS(点検表４!$AH$6:$AH$15292,点検表４!$AF$6:$AF$15292,TRUE,点検表４!$AR$6:$AR$15292,$E34,点検表４!$C$6:$C$15292,HD$6)</f>
        <v>0</v>
      </c>
      <c r="HE34" s="190">
        <f>SUMIFS(点検表４!$AH$6:$AH$15292,点検表４!$AF$6:$AF$15292,TRUE,点検表４!$AR$6:$AR$15292,$E34,点検表４!$C$6:$C$15292,HE$6)</f>
        <v>0</v>
      </c>
      <c r="HF34" s="190">
        <f>SUMIFS(点検表４!$AH$6:$AH$15292,点検表４!$AF$6:$AF$15292,TRUE,点検表４!$AR$6:$AR$15292,$E34,点検表４!$C$6:$C$15292,HF$6)</f>
        <v>0</v>
      </c>
      <c r="HG34" s="190">
        <f>SUMIFS(点検表４!$AH$6:$AH$15292,点検表４!$AF$6:$AF$15292,TRUE,点検表４!$AR$6:$AR$15292,$E34,点検表４!$C$6:$C$15292,HG$6)</f>
        <v>0</v>
      </c>
      <c r="HH34" s="190">
        <f>SUMIFS(点検表４!$AH$6:$AH$15292,点検表４!$AF$6:$AF$15292,TRUE,点検表４!$AR$6:$AR$15292,$E34,点検表４!$C$6:$C$15292,HH$6)</f>
        <v>0</v>
      </c>
      <c r="HI34" s="190">
        <f>SUMIFS(点検表４!$AH$6:$AH$15292,点検表４!$AF$6:$AF$15292,TRUE,点検表４!$AR$6:$AR$15292,$E34,点検表４!$C$6:$C$15292,HI$6)</f>
        <v>0</v>
      </c>
      <c r="HJ34" s="190">
        <f>SUMIFS(点検表４!$AH$6:$AH$15292,点検表４!$AF$6:$AF$15292,TRUE,点検表４!$AR$6:$AR$15292,$E34,点検表４!$C$6:$C$15292,HJ$6)</f>
        <v>0</v>
      </c>
      <c r="HK34" s="190">
        <f>SUMIFS(点検表４!$AH$6:$AH$15292,点検表４!$AF$6:$AF$15292,TRUE,点検表４!$AR$6:$AR$15292,$E34,点検表４!$C$6:$C$15292,HK$6)</f>
        <v>0</v>
      </c>
      <c r="HL34" s="190">
        <f>SUMIFS(点検表４!$AH$6:$AH$15292,点検表４!$AF$6:$AF$15292,TRUE,点検表４!$AR$6:$AR$15292,$E34,点検表４!$C$6:$C$15292,HL$6)</f>
        <v>0</v>
      </c>
      <c r="HM34" s="190">
        <f>SUMIFS(点検表４!$AH$6:$AH$15292,点検表４!$AF$6:$AF$15292,TRUE,点検表４!$AR$6:$AR$15292,$E34,点検表４!$C$6:$C$15292,HM$6)</f>
        <v>0</v>
      </c>
      <c r="HN34" s="190">
        <f>SUMIFS(点検表４!$AH$6:$AH$15292,点検表４!$AF$6:$AF$15292,TRUE,点検表４!$AR$6:$AR$15292,$E34,点検表４!$C$6:$C$15292,HN$6)</f>
        <v>0</v>
      </c>
      <c r="HO34" s="190">
        <f>SUMIFS(点検表４!$AH$6:$AH$15292,点検表４!$AF$6:$AF$15292,TRUE,点検表４!$AR$6:$AR$15292,$E34,点検表４!$C$6:$C$15292,HO$6)</f>
        <v>0</v>
      </c>
      <c r="HP34" s="190">
        <f>SUMIFS(点検表４!$AH$6:$AH$15292,点検表４!$AF$6:$AF$15292,TRUE,点検表４!$AR$6:$AR$15292,$E34,点検表４!$C$6:$C$15292,HP$6)</f>
        <v>0</v>
      </c>
      <c r="HQ34" s="190">
        <f>SUMIFS(点検表４!$AH$6:$AH$15292,点検表４!$AF$6:$AF$15292,TRUE,点検表４!$AR$6:$AR$15292,$E34,点検表４!$C$6:$C$15292,HQ$6)</f>
        <v>0</v>
      </c>
      <c r="HR34" s="190">
        <f>SUMIFS(点検表４!$AH$6:$AH$15292,点検表４!$AF$6:$AF$15292,TRUE,点検表４!$AR$6:$AR$15292,$E34,点検表４!$C$6:$C$15292,HR$6)</f>
        <v>0</v>
      </c>
      <c r="HS34" s="190">
        <f>SUMIFS(点検表４!$AH$6:$AH$15292,点検表４!$AF$6:$AF$15292,TRUE,点検表４!$AR$6:$AR$15292,$E34,点検表４!$C$6:$C$15292,HS$6)</f>
        <v>0</v>
      </c>
      <c r="HT34" s="190">
        <f>SUMIFS(点検表４!$AH$6:$AH$15292,点検表４!$AF$6:$AF$15292,TRUE,点検表４!$AR$6:$AR$15292,$E34,点検表４!$C$6:$C$15292,HT$6)</f>
        <v>0</v>
      </c>
      <c r="HU34" s="190">
        <f>SUMIFS(点検表４!$AH$6:$AH$15292,点検表４!$AF$6:$AF$15292,TRUE,点検表４!$AR$6:$AR$15292,$E34,点検表４!$C$6:$C$15292,HU$6)</f>
        <v>0</v>
      </c>
      <c r="HV34" s="190">
        <f>SUMIFS(点検表４!$AH$6:$AH$15292,点検表４!$AF$6:$AF$15292,TRUE,点検表４!$AR$6:$AR$15292,$E34,点検表４!$C$6:$C$15292,HV$6)</f>
        <v>0</v>
      </c>
      <c r="HW34" s="190">
        <f>SUMIFS(点検表４!$AH$6:$AH$15292,点検表４!$AF$6:$AF$15292,TRUE,点検表４!$AR$6:$AR$15292,$E34,点検表４!$C$6:$C$15292,HW$6)</f>
        <v>0</v>
      </c>
      <c r="HX34" s="190">
        <f>SUMIFS(点検表４!$AH$6:$AH$15292,点検表４!$AF$6:$AF$15292,TRUE,点検表４!$AR$6:$AR$15292,$E34,点検表４!$C$6:$C$15292,HX$6)</f>
        <v>0</v>
      </c>
      <c r="HY34" s="190">
        <f>SUMIFS(点検表４!$AH$6:$AH$15292,点検表４!$AF$6:$AF$15292,TRUE,点検表４!$AR$6:$AR$15292,$E34,点検表４!$C$6:$C$15292,HY$6)</f>
        <v>0</v>
      </c>
      <c r="HZ34" s="190">
        <f>SUMIFS(点検表４!$AH$6:$AH$15292,点検表４!$AF$6:$AF$15292,TRUE,点検表４!$AR$6:$AR$15292,$E34,点検表４!$C$6:$C$15292,HZ$6)</f>
        <v>0</v>
      </c>
      <c r="IA34" s="190">
        <f>SUMIFS(点検表４!$AH$6:$AH$15292,点検表４!$AF$6:$AF$15292,TRUE,点検表４!$AR$6:$AR$15292,$E34,点検表４!$C$6:$C$15292,IA$6)</f>
        <v>0</v>
      </c>
      <c r="IB34" s="190">
        <f>SUMIFS(点検表４!$AH$6:$AH$15292,点検表４!$AF$6:$AF$15292,TRUE,点検表４!$AR$6:$AR$15292,$E34,点検表４!$C$6:$C$15292,IB$6)</f>
        <v>0</v>
      </c>
      <c r="IC34" s="190">
        <f>SUMIFS(点検表４!$AH$6:$AH$15292,点検表４!$AF$6:$AF$15292,TRUE,点検表４!$AR$6:$AR$15292,$E34,点検表４!$C$6:$C$15292,IC$6)</f>
        <v>0</v>
      </c>
      <c r="ID34" s="190">
        <f>SUMIFS(点検表４!$AH$6:$AH$15292,点検表４!$AF$6:$AF$15292,TRUE,点検表４!$AR$6:$AR$15292,$E34,点検表４!$C$6:$C$15292,ID$6)</f>
        <v>0</v>
      </c>
      <c r="IE34" s="190">
        <f>SUMIFS(点検表４!$AH$6:$AH$15292,点検表４!$AF$6:$AF$15292,TRUE,点検表４!$AR$6:$AR$15292,$E34,点検表４!$C$6:$C$15292,IE$6)</f>
        <v>0</v>
      </c>
      <c r="IF34" s="190">
        <f>SUMIFS(点検表４!$AH$6:$AH$15292,点検表４!$AF$6:$AF$15292,TRUE,点検表４!$AR$6:$AR$15292,$E34,点検表４!$C$6:$C$15292,IF$6)</f>
        <v>0</v>
      </c>
      <c r="IG34" s="190">
        <f>SUMIFS(点検表４!$AH$6:$AH$15292,点検表４!$AF$6:$AF$15292,TRUE,点検表４!$AR$6:$AR$15292,$E34,点検表４!$C$6:$C$15292,IG$6)</f>
        <v>0</v>
      </c>
      <c r="IH34" s="190">
        <f>SUMIFS(点検表４!$AH$6:$AH$15292,点検表４!$AF$6:$AF$15292,TRUE,点検表４!$AR$6:$AR$15292,$E34,点検表４!$C$6:$C$15292,IH$6)</f>
        <v>0</v>
      </c>
      <c r="II34" s="190">
        <f>SUMIFS(点検表４!$AH$6:$AH$15292,点検表４!$AF$6:$AF$15292,TRUE,点検表４!$AR$6:$AR$15292,$E34,点検表４!$C$6:$C$15292,II$6)</f>
        <v>0</v>
      </c>
      <c r="IJ34" s="190">
        <f>SUMIFS(点検表４!$AH$6:$AH$15292,点検表４!$AF$6:$AF$15292,TRUE,点検表４!$AR$6:$AR$15292,$E34,点検表４!$C$6:$C$15292,IJ$6)</f>
        <v>0</v>
      </c>
      <c r="IK34" s="190">
        <f>SUMIFS(点検表４!$AH$6:$AH$15292,点検表４!$AF$6:$AF$15292,TRUE,点検表４!$AR$6:$AR$15292,$E34,点検表４!$C$6:$C$15292,IK$6)</f>
        <v>0</v>
      </c>
      <c r="IL34" s="190">
        <f>SUMIFS(点検表４!$AH$6:$AH$15292,点検表４!$AF$6:$AF$15292,TRUE,点検表４!$AR$6:$AR$15292,$E34,点検表４!$C$6:$C$15292,IL$6)</f>
        <v>0</v>
      </c>
      <c r="IM34" s="191">
        <f>SUMIFS(点検表４!$AH$6:$AH$15292,点検表４!$AF$6:$AF$15292,TRUE,点検表４!$AR$6:$AR$15292,$E34,点検表４!$C$6:$C$15292,IM$6)</f>
        <v>0</v>
      </c>
      <c r="IN34" s="177"/>
      <c r="IO34" s="177"/>
    </row>
    <row r="35" spans="1:249" ht="18.75" customHeight="1">
      <c r="A35" s="749"/>
      <c r="B35" s="738" t="s">
        <v>1203</v>
      </c>
      <c r="C35" s="739"/>
      <c r="D35" s="740"/>
      <c r="E35" s="137">
        <v>6</v>
      </c>
      <c r="F35" s="192">
        <f>SUMIFS(点検表４!$AH$6:$AH$15292,点検表４!$AF$6:$AF$15292,TRUE,点検表４!$AR$6:$AR$15292,$E35)</f>
        <v>0</v>
      </c>
      <c r="G35" s="193">
        <f t="shared" si="0"/>
        <v>0</v>
      </c>
      <c r="H35" s="194">
        <f>SUMIFS(点検表４!$AH$6:$AH$15292,点検表４!$AF$6:$AF$15292,TRUE,点検表４!$AR$6:$AR$15292,$E35,点検表４!$C$6:$C$15292,H$6)</f>
        <v>0</v>
      </c>
      <c r="I35" s="194">
        <f>SUMIFS(点検表４!$AH$6:$AH$15292,点検表４!$AF$6:$AF$15292,TRUE,点検表４!$AR$6:$AR$15292,$E35,点検表４!$C$6:$C$15292,I$6)</f>
        <v>0</v>
      </c>
      <c r="J35" s="194">
        <f>SUMIFS(点検表４!$AH$6:$AH$15292,点検表４!$AF$6:$AF$15292,TRUE,点検表４!$AR$6:$AR$15292,$E35,点検表４!$C$6:$C$15292,J$6)</f>
        <v>0</v>
      </c>
      <c r="K35" s="194">
        <f>SUMIFS(点検表４!$AH$6:$AH$15292,点検表４!$AF$6:$AF$15292,TRUE,点検表４!$AR$6:$AR$15292,$E35,点検表４!$C$6:$C$15292,K$6)</f>
        <v>0</v>
      </c>
      <c r="L35" s="194">
        <f>SUMIFS(点検表４!$AH$6:$AH$15292,点検表４!$AF$6:$AF$15292,TRUE,点検表４!$AR$6:$AR$15292,$E35,点検表４!$C$6:$C$15292,L$6)</f>
        <v>0</v>
      </c>
      <c r="M35" s="194">
        <f>SUMIFS(点検表４!$AH$6:$AH$15292,点検表４!$AF$6:$AF$15292,TRUE,点検表４!$AR$6:$AR$15292,$E35,点検表４!$C$6:$C$15292,M$6)</f>
        <v>0</v>
      </c>
      <c r="N35" s="194">
        <f>SUMIFS(点検表４!$AH$6:$AH$15292,点検表４!$AF$6:$AF$15292,TRUE,点検表４!$AR$6:$AR$15292,$E35,点検表４!$C$6:$C$15292,N$6)</f>
        <v>0</v>
      </c>
      <c r="O35" s="194">
        <f>SUMIFS(点検表４!$AH$6:$AH$15292,点検表４!$AF$6:$AF$15292,TRUE,点検表４!$AR$6:$AR$15292,$E35,点検表４!$C$6:$C$15292,O$6)</f>
        <v>0</v>
      </c>
      <c r="P35" s="194">
        <f>SUMIFS(点検表４!$AH$6:$AH$15292,点検表４!$AF$6:$AF$15292,TRUE,点検表４!$AR$6:$AR$15292,$E35,点検表４!$C$6:$C$15292,P$6)</f>
        <v>0</v>
      </c>
      <c r="Q35" s="194">
        <f>SUMIFS(点検表４!$AH$6:$AH$15292,点検表４!$AF$6:$AF$15292,TRUE,点検表４!$AR$6:$AR$15292,$E35,点検表４!$C$6:$C$15292,Q$6)</f>
        <v>0</v>
      </c>
      <c r="R35" s="194">
        <f>SUMIFS(点検表４!$AH$6:$AH$15292,点検表４!$AF$6:$AF$15292,TRUE,点検表４!$AR$6:$AR$15292,$E35,点検表４!$C$6:$C$15292,R$6)</f>
        <v>0</v>
      </c>
      <c r="S35" s="194">
        <f>SUMIFS(点検表４!$AH$6:$AH$15292,点検表４!$AF$6:$AF$15292,TRUE,点検表４!$AR$6:$AR$15292,$E35,点検表４!$C$6:$C$15292,S$6)</f>
        <v>0</v>
      </c>
      <c r="T35" s="194">
        <f>SUMIFS(点検表４!$AH$6:$AH$15292,点検表４!$AF$6:$AF$15292,TRUE,点検表４!$AR$6:$AR$15292,$E35,点検表４!$C$6:$C$15292,T$6)</f>
        <v>0</v>
      </c>
      <c r="U35" s="194">
        <f>SUMIFS(点検表４!$AH$6:$AH$15292,点検表４!$AF$6:$AF$15292,TRUE,点検表４!$AR$6:$AR$15292,$E35,点検表４!$C$6:$C$15292,U$6)</f>
        <v>0</v>
      </c>
      <c r="V35" s="194">
        <f>SUMIFS(点検表４!$AH$6:$AH$15292,点検表４!$AF$6:$AF$15292,TRUE,点検表４!$AR$6:$AR$15292,$E35,点検表４!$C$6:$C$15292,V$6)</f>
        <v>0</v>
      </c>
      <c r="W35" s="194">
        <f>SUMIFS(点検表４!$AH$6:$AH$15292,点検表４!$AF$6:$AF$15292,TRUE,点検表４!$AR$6:$AR$15292,$E35,点検表４!$C$6:$C$15292,W$6)</f>
        <v>0</v>
      </c>
      <c r="X35" s="194">
        <f>SUMIFS(点検表４!$AH$6:$AH$15292,点検表４!$AF$6:$AF$15292,TRUE,点検表４!$AR$6:$AR$15292,$E35,点検表４!$C$6:$C$15292,X$6)</f>
        <v>0</v>
      </c>
      <c r="Y35" s="194">
        <f>SUMIFS(点検表４!$AH$6:$AH$15292,点検表４!$AF$6:$AF$15292,TRUE,点検表４!$AR$6:$AR$15292,$E35,点検表４!$C$6:$C$15292,Y$6)</f>
        <v>0</v>
      </c>
      <c r="Z35" s="194">
        <f>SUMIFS(点検表４!$AH$6:$AH$15292,点検表４!$AF$6:$AF$15292,TRUE,点検表４!$AR$6:$AR$15292,$E35,点検表４!$C$6:$C$15292,Z$6)</f>
        <v>0</v>
      </c>
      <c r="AA35" s="194">
        <f>SUMIFS(点検表４!$AH$6:$AH$15292,点検表４!$AF$6:$AF$15292,TRUE,点検表４!$AR$6:$AR$15292,$E35,点検表４!$C$6:$C$15292,AA$6)</f>
        <v>0</v>
      </c>
      <c r="AB35" s="194">
        <f>SUMIFS(点検表４!$AH$6:$AH$15292,点検表４!$AF$6:$AF$15292,TRUE,点検表４!$AR$6:$AR$15292,$E35,点検表４!$C$6:$C$15292,AB$6)</f>
        <v>0</v>
      </c>
      <c r="AC35" s="194">
        <f>SUMIFS(点検表４!$AH$6:$AH$15292,点検表４!$AF$6:$AF$15292,TRUE,点検表４!$AR$6:$AR$15292,$E35,点検表４!$C$6:$C$15292,AC$6)</f>
        <v>0</v>
      </c>
      <c r="AD35" s="194">
        <f>SUMIFS(点検表４!$AH$6:$AH$15292,点検表４!$AF$6:$AF$15292,TRUE,点検表４!$AR$6:$AR$15292,$E35,点検表４!$C$6:$C$15292,AD$6)</f>
        <v>0</v>
      </c>
      <c r="AE35" s="194">
        <f>SUMIFS(点検表４!$AH$6:$AH$15292,点検表４!$AF$6:$AF$15292,TRUE,点検表４!$AR$6:$AR$15292,$E35,点検表４!$C$6:$C$15292,AE$6)</f>
        <v>0</v>
      </c>
      <c r="AF35" s="194">
        <f>SUMIFS(点検表４!$AH$6:$AH$15292,点検表４!$AF$6:$AF$15292,TRUE,点検表４!$AR$6:$AR$15292,$E35,点検表４!$C$6:$C$15292,AF$6)</f>
        <v>0</v>
      </c>
      <c r="AG35" s="194">
        <f>SUMIFS(点検表４!$AH$6:$AH$15292,点検表４!$AF$6:$AF$15292,TRUE,点検表４!$AR$6:$AR$15292,$E35,点検表４!$C$6:$C$15292,AG$6)</f>
        <v>0</v>
      </c>
      <c r="AH35" s="194">
        <f>SUMIFS(点検表４!$AH$6:$AH$15292,点検表４!$AF$6:$AF$15292,TRUE,点検表４!$AR$6:$AR$15292,$E35,点検表４!$C$6:$C$15292,AH$6)</f>
        <v>0</v>
      </c>
      <c r="AI35" s="194">
        <f>SUMIFS(点検表４!$AH$6:$AH$15292,点検表４!$AF$6:$AF$15292,TRUE,点検表４!$AR$6:$AR$15292,$E35,点検表４!$C$6:$C$15292,AI$6)</f>
        <v>0</v>
      </c>
      <c r="AJ35" s="194">
        <f>SUMIFS(点検表４!$AH$6:$AH$15292,点検表４!$AF$6:$AF$15292,TRUE,点検表４!$AR$6:$AR$15292,$E35,点検表４!$C$6:$C$15292,AJ$6)</f>
        <v>0</v>
      </c>
      <c r="AK35" s="194">
        <f>SUMIFS(点検表４!$AH$6:$AH$15292,点検表４!$AF$6:$AF$15292,TRUE,点検表４!$AR$6:$AR$15292,$E35,点検表４!$C$6:$C$15292,AK$6)</f>
        <v>0</v>
      </c>
      <c r="AL35" s="194">
        <f>SUMIFS(点検表４!$AH$6:$AH$15292,点検表４!$AF$6:$AF$15292,TRUE,点検表４!$AR$6:$AR$15292,$E35,点検表４!$C$6:$C$15292,AL$6)</f>
        <v>0</v>
      </c>
      <c r="AM35" s="194">
        <f>SUMIFS(点検表４!$AH$6:$AH$15292,点検表４!$AF$6:$AF$15292,TRUE,点検表４!$AR$6:$AR$15292,$E35,点検表４!$C$6:$C$15292,AM$6)</f>
        <v>0</v>
      </c>
      <c r="AN35" s="194">
        <f>SUMIFS(点検表４!$AH$6:$AH$15292,点検表４!$AF$6:$AF$15292,TRUE,点検表４!$AR$6:$AR$15292,$E35,点検表４!$C$6:$C$15292,AN$6)</f>
        <v>0</v>
      </c>
      <c r="AO35" s="194">
        <f>SUMIFS(点検表４!$AH$6:$AH$15292,点検表４!$AF$6:$AF$15292,TRUE,点検表４!$AR$6:$AR$15292,$E35,点検表４!$C$6:$C$15292,AO$6)</f>
        <v>0</v>
      </c>
      <c r="AP35" s="194">
        <f>SUMIFS(点検表４!$AH$6:$AH$15292,点検表４!$AF$6:$AF$15292,TRUE,点検表４!$AR$6:$AR$15292,$E35,点検表４!$C$6:$C$15292,AP$6)</f>
        <v>0</v>
      </c>
      <c r="AQ35" s="194">
        <f>SUMIFS(点検表４!$AH$6:$AH$15292,点検表４!$AF$6:$AF$15292,TRUE,点検表４!$AR$6:$AR$15292,$E35,点検表４!$C$6:$C$15292,AQ$6)</f>
        <v>0</v>
      </c>
      <c r="AR35" s="194">
        <f>SUMIFS(点検表４!$AH$6:$AH$15292,点検表４!$AF$6:$AF$15292,TRUE,点検表４!$AR$6:$AR$15292,$E35,点検表４!$C$6:$C$15292,AR$6)</f>
        <v>0</v>
      </c>
      <c r="AS35" s="194">
        <f>SUMIFS(点検表４!$AH$6:$AH$15292,点検表４!$AF$6:$AF$15292,TRUE,点検表４!$AR$6:$AR$15292,$E35,点検表４!$C$6:$C$15292,AS$6)</f>
        <v>0</v>
      </c>
      <c r="AT35" s="194">
        <f>SUMIFS(点検表４!$AH$6:$AH$15292,点検表４!$AF$6:$AF$15292,TRUE,点検表４!$AR$6:$AR$15292,$E35,点検表４!$C$6:$C$15292,AT$6)</f>
        <v>0</v>
      </c>
      <c r="AU35" s="194">
        <f>SUMIFS(点検表４!$AH$6:$AH$15292,点検表４!$AF$6:$AF$15292,TRUE,点検表４!$AR$6:$AR$15292,$E35,点検表４!$C$6:$C$15292,AU$6)</f>
        <v>0</v>
      </c>
      <c r="AV35" s="194">
        <f>SUMIFS(点検表４!$AH$6:$AH$15292,点検表４!$AF$6:$AF$15292,TRUE,点検表４!$AR$6:$AR$15292,$E35,点検表４!$C$6:$C$15292,AV$6)</f>
        <v>0</v>
      </c>
      <c r="AW35" s="194">
        <f>SUMIFS(点検表４!$AH$6:$AH$15292,点検表４!$AF$6:$AF$15292,TRUE,点検表４!$AR$6:$AR$15292,$E35,点検表４!$C$6:$C$15292,AW$6)</f>
        <v>0</v>
      </c>
      <c r="AX35" s="194">
        <f>SUMIFS(点検表４!$AH$6:$AH$15292,点検表４!$AF$6:$AF$15292,TRUE,点検表４!$AR$6:$AR$15292,$E35,点検表４!$C$6:$C$15292,AX$6)</f>
        <v>0</v>
      </c>
      <c r="AY35" s="194">
        <f>SUMIFS(点検表４!$AH$6:$AH$15292,点検表４!$AF$6:$AF$15292,TRUE,点検表４!$AR$6:$AR$15292,$E35,点検表４!$C$6:$C$15292,AY$6)</f>
        <v>0</v>
      </c>
      <c r="AZ35" s="194">
        <f>SUMIFS(点検表４!$AH$6:$AH$15292,点検表４!$AF$6:$AF$15292,TRUE,点検表４!$AR$6:$AR$15292,$E35,点検表４!$C$6:$C$15292,AZ$6)</f>
        <v>0</v>
      </c>
      <c r="BA35" s="194">
        <f>SUMIFS(点検表４!$AH$6:$AH$15292,点検表４!$AF$6:$AF$15292,TRUE,点検表４!$AR$6:$AR$15292,$E35,点検表４!$C$6:$C$15292,BA$6)</f>
        <v>0</v>
      </c>
      <c r="BB35" s="194">
        <f>SUMIFS(点検表４!$AH$6:$AH$15292,点検表４!$AF$6:$AF$15292,TRUE,点検表４!$AR$6:$AR$15292,$E35,点検表４!$C$6:$C$15292,BB$6)</f>
        <v>0</v>
      </c>
      <c r="BC35" s="194">
        <f>SUMIFS(点検表４!$AH$6:$AH$15292,点検表４!$AF$6:$AF$15292,TRUE,点検表４!$AR$6:$AR$15292,$E35,点検表４!$C$6:$C$15292,BC$6)</f>
        <v>0</v>
      </c>
      <c r="BD35" s="194">
        <f>SUMIFS(点検表４!$AH$6:$AH$15292,点検表４!$AF$6:$AF$15292,TRUE,点検表４!$AR$6:$AR$15292,$E35,点検表４!$C$6:$C$15292,BD$6)</f>
        <v>0</v>
      </c>
      <c r="BE35" s="194">
        <f>SUMIFS(点検表４!$AH$6:$AH$15292,点検表４!$AF$6:$AF$15292,TRUE,点検表４!$AR$6:$AR$15292,$E35,点検表４!$C$6:$C$15292,BE$6)</f>
        <v>0</v>
      </c>
      <c r="BF35" s="194">
        <f>SUMIFS(点検表４!$AH$6:$AH$15292,点検表４!$AF$6:$AF$15292,TRUE,点検表４!$AR$6:$AR$15292,$E35,点検表４!$C$6:$C$15292,BF$6)</f>
        <v>0</v>
      </c>
      <c r="BG35" s="194">
        <f>SUMIFS(点検表４!$AH$6:$AH$15292,点検表４!$AF$6:$AF$15292,TRUE,点検表４!$AR$6:$AR$15292,$E35,点検表４!$C$6:$C$15292,BG$6)</f>
        <v>0</v>
      </c>
      <c r="BH35" s="194">
        <f>SUMIFS(点検表４!$AH$6:$AH$15292,点検表４!$AF$6:$AF$15292,TRUE,点検表４!$AR$6:$AR$15292,$E35,点検表４!$C$6:$C$15292,BH$6)</f>
        <v>0</v>
      </c>
      <c r="BI35" s="194">
        <f>SUMIFS(点検表４!$AH$6:$AH$15292,点検表４!$AF$6:$AF$15292,TRUE,点検表４!$AR$6:$AR$15292,$E35,点検表４!$C$6:$C$15292,BI$6)</f>
        <v>0</v>
      </c>
      <c r="BJ35" s="194">
        <f>SUMIFS(点検表４!$AH$6:$AH$15292,点検表４!$AF$6:$AF$15292,TRUE,点検表４!$AR$6:$AR$15292,$E35,点検表４!$C$6:$C$15292,BJ$6)</f>
        <v>0</v>
      </c>
      <c r="BK35" s="194">
        <f>SUMIFS(点検表４!$AH$6:$AH$15292,点検表４!$AF$6:$AF$15292,TRUE,点検表４!$AR$6:$AR$15292,$E35,点検表４!$C$6:$C$15292,BK$6)</f>
        <v>0</v>
      </c>
      <c r="BL35" s="194">
        <f>SUMIFS(点検表４!$AH$6:$AH$15292,点検表４!$AF$6:$AF$15292,TRUE,点検表４!$AR$6:$AR$15292,$E35,点検表４!$C$6:$C$15292,BL$6)</f>
        <v>0</v>
      </c>
      <c r="BM35" s="194">
        <f>SUMIFS(点検表４!$AH$6:$AH$15292,点検表４!$AF$6:$AF$15292,TRUE,点検表４!$AR$6:$AR$15292,$E35,点検表４!$C$6:$C$15292,BM$6)</f>
        <v>0</v>
      </c>
      <c r="BN35" s="194">
        <f>SUMIFS(点検表４!$AH$6:$AH$15292,点検表４!$AF$6:$AF$15292,TRUE,点検表４!$AR$6:$AR$15292,$E35,点検表４!$C$6:$C$15292,BN$6)</f>
        <v>0</v>
      </c>
      <c r="BO35" s="194">
        <f>SUMIFS(点検表４!$AH$6:$AH$15292,点検表４!$AF$6:$AF$15292,TRUE,点検表４!$AR$6:$AR$15292,$E35,点検表４!$C$6:$C$15292,BO$6)</f>
        <v>0</v>
      </c>
      <c r="BP35" s="194">
        <f>SUMIFS(点検表４!$AH$6:$AH$15292,点検表４!$AF$6:$AF$15292,TRUE,点検表４!$AR$6:$AR$15292,$E35,点検表４!$C$6:$C$15292,BP$6)</f>
        <v>0</v>
      </c>
      <c r="BQ35" s="194">
        <f>SUMIFS(点検表４!$AH$6:$AH$15292,点検表４!$AF$6:$AF$15292,TRUE,点検表４!$AR$6:$AR$15292,$E35,点検表４!$C$6:$C$15292,BQ$6)</f>
        <v>0</v>
      </c>
      <c r="BR35" s="194">
        <f>SUMIFS(点検表４!$AH$6:$AH$15292,点検表４!$AF$6:$AF$15292,TRUE,点検表４!$AR$6:$AR$15292,$E35,点検表４!$C$6:$C$15292,BR$6)</f>
        <v>0</v>
      </c>
      <c r="BS35" s="194">
        <f>SUMIFS(点検表４!$AH$6:$AH$15292,点検表４!$AF$6:$AF$15292,TRUE,点検表４!$AR$6:$AR$15292,$E35,点検表４!$C$6:$C$15292,BS$6)</f>
        <v>0</v>
      </c>
      <c r="BT35" s="194">
        <f>SUMIFS(点検表４!$AH$6:$AH$15292,点検表４!$AF$6:$AF$15292,TRUE,点検表４!$AR$6:$AR$15292,$E35,点検表４!$C$6:$C$15292,BT$6)</f>
        <v>0</v>
      </c>
      <c r="BU35" s="194">
        <f>SUMIFS(点検表４!$AH$6:$AH$15292,点検表４!$AF$6:$AF$15292,TRUE,点検表４!$AR$6:$AR$15292,$E35,点検表４!$C$6:$C$15292,BU$6)</f>
        <v>0</v>
      </c>
      <c r="BV35" s="194">
        <f>SUMIFS(点検表４!$AH$6:$AH$15292,点検表４!$AF$6:$AF$15292,TRUE,点検表４!$AR$6:$AR$15292,$E35,点検表４!$C$6:$C$15292,BV$6)</f>
        <v>0</v>
      </c>
      <c r="BW35" s="194">
        <f>SUMIFS(点検表４!$AH$6:$AH$15292,点検表４!$AF$6:$AF$15292,TRUE,点検表４!$AR$6:$AR$15292,$E35,点検表４!$C$6:$C$15292,BW$6)</f>
        <v>0</v>
      </c>
      <c r="BX35" s="194">
        <f>SUMIFS(点検表４!$AH$6:$AH$15292,点検表４!$AF$6:$AF$15292,TRUE,点検表４!$AR$6:$AR$15292,$E35,点検表４!$C$6:$C$15292,BX$6)</f>
        <v>0</v>
      </c>
      <c r="BY35" s="194">
        <f>SUMIFS(点検表４!$AH$6:$AH$15292,点検表４!$AF$6:$AF$15292,TRUE,点検表４!$AR$6:$AR$15292,$E35,点検表４!$C$6:$C$15292,BY$6)</f>
        <v>0</v>
      </c>
      <c r="BZ35" s="194">
        <f>SUMIFS(点検表４!$AH$6:$AH$15292,点検表４!$AF$6:$AF$15292,TRUE,点検表４!$AR$6:$AR$15292,$E35,点検表４!$C$6:$C$15292,BZ$6)</f>
        <v>0</v>
      </c>
      <c r="CA35" s="194">
        <f>SUMIFS(点検表４!$AH$6:$AH$15292,点検表４!$AF$6:$AF$15292,TRUE,点検表４!$AR$6:$AR$15292,$E35,点検表４!$C$6:$C$15292,CA$6)</f>
        <v>0</v>
      </c>
      <c r="CB35" s="194">
        <f>SUMIFS(点検表４!$AH$6:$AH$15292,点検表４!$AF$6:$AF$15292,TRUE,点検表４!$AR$6:$AR$15292,$E35,点検表４!$C$6:$C$15292,CB$6)</f>
        <v>0</v>
      </c>
      <c r="CC35" s="194">
        <f>SUMIFS(点検表４!$AH$6:$AH$15292,点検表４!$AF$6:$AF$15292,TRUE,点検表４!$AR$6:$AR$15292,$E35,点検表４!$C$6:$C$15292,CC$6)</f>
        <v>0</v>
      </c>
      <c r="CD35" s="194">
        <f>SUMIFS(点検表４!$AH$6:$AH$15292,点検表４!$AF$6:$AF$15292,TRUE,点検表４!$AR$6:$AR$15292,$E35,点検表４!$C$6:$C$15292,CD$6)</f>
        <v>0</v>
      </c>
      <c r="CE35" s="194">
        <f>SUMIFS(点検表４!$AH$6:$AH$15292,点検表４!$AF$6:$AF$15292,TRUE,点検表４!$AR$6:$AR$15292,$E35,点検表４!$C$6:$C$15292,CE$6)</f>
        <v>0</v>
      </c>
      <c r="CF35" s="194">
        <f>SUMIFS(点検表４!$AH$6:$AH$15292,点検表４!$AF$6:$AF$15292,TRUE,点検表４!$AR$6:$AR$15292,$E35,点検表４!$C$6:$C$15292,CF$6)</f>
        <v>0</v>
      </c>
      <c r="CG35" s="194">
        <f>SUMIFS(点検表４!$AH$6:$AH$15292,点検表４!$AF$6:$AF$15292,TRUE,点検表４!$AR$6:$AR$15292,$E35,点検表４!$C$6:$C$15292,CG$6)</f>
        <v>0</v>
      </c>
      <c r="CH35" s="194">
        <f>SUMIFS(点検表４!$AH$6:$AH$15292,点検表４!$AF$6:$AF$15292,TRUE,点検表４!$AR$6:$AR$15292,$E35,点検表４!$C$6:$C$15292,CH$6)</f>
        <v>0</v>
      </c>
      <c r="CI35" s="194">
        <f>SUMIFS(点検表４!$AH$6:$AH$15292,点検表４!$AF$6:$AF$15292,TRUE,点検表４!$AR$6:$AR$15292,$E35,点検表４!$C$6:$C$15292,CI$6)</f>
        <v>0</v>
      </c>
      <c r="CJ35" s="194">
        <f>SUMIFS(点検表４!$AH$6:$AH$15292,点検表４!$AF$6:$AF$15292,TRUE,点検表４!$AR$6:$AR$15292,$E35,点検表４!$C$6:$C$15292,CJ$6)</f>
        <v>0</v>
      </c>
      <c r="CK35" s="194">
        <f>SUMIFS(点検表４!$AH$6:$AH$15292,点検表４!$AF$6:$AF$15292,TRUE,点検表４!$AR$6:$AR$15292,$E35,点検表４!$C$6:$C$15292,CK$6)</f>
        <v>0</v>
      </c>
      <c r="CL35" s="194">
        <f>SUMIFS(点検表４!$AH$6:$AH$15292,点検表４!$AF$6:$AF$15292,TRUE,点検表４!$AR$6:$AR$15292,$E35,点検表４!$C$6:$C$15292,CL$6)</f>
        <v>0</v>
      </c>
      <c r="CM35" s="194">
        <f>SUMIFS(点検表４!$AH$6:$AH$15292,点検表４!$AF$6:$AF$15292,TRUE,点検表４!$AR$6:$AR$15292,$E35,点検表４!$C$6:$C$15292,CM$6)</f>
        <v>0</v>
      </c>
      <c r="CN35" s="194">
        <f>SUMIFS(点検表４!$AH$6:$AH$15292,点検表４!$AF$6:$AF$15292,TRUE,点検表４!$AR$6:$AR$15292,$E35,点検表４!$C$6:$C$15292,CN$6)</f>
        <v>0</v>
      </c>
      <c r="CO35" s="194">
        <f>SUMIFS(点検表４!$AH$6:$AH$15292,点検表４!$AF$6:$AF$15292,TRUE,点検表４!$AR$6:$AR$15292,$E35,点検表４!$C$6:$C$15292,CO$6)</f>
        <v>0</v>
      </c>
      <c r="CP35" s="194">
        <f>SUMIFS(点検表４!$AH$6:$AH$15292,点検表４!$AF$6:$AF$15292,TRUE,点検表４!$AR$6:$AR$15292,$E35,点検表４!$C$6:$C$15292,CP$6)</f>
        <v>0</v>
      </c>
      <c r="CQ35" s="194">
        <f>SUMIFS(点検表４!$AH$6:$AH$15292,点検表４!$AF$6:$AF$15292,TRUE,点検表４!$AR$6:$AR$15292,$E35,点検表４!$C$6:$C$15292,CQ$6)</f>
        <v>0</v>
      </c>
      <c r="CR35" s="194">
        <f>SUMIFS(点検表４!$AH$6:$AH$15292,点検表４!$AF$6:$AF$15292,TRUE,点検表４!$AR$6:$AR$15292,$E35,点検表４!$C$6:$C$15292,CR$6)</f>
        <v>0</v>
      </c>
      <c r="CS35" s="194">
        <f>SUMIFS(点検表４!$AH$6:$AH$15292,点検表４!$AF$6:$AF$15292,TRUE,点検表４!$AR$6:$AR$15292,$E35,点検表４!$C$6:$C$15292,CS$6)</f>
        <v>0</v>
      </c>
      <c r="CT35" s="194">
        <f>SUMIFS(点検表４!$AH$6:$AH$15292,点検表４!$AF$6:$AF$15292,TRUE,点検表４!$AR$6:$AR$15292,$E35,点検表４!$C$6:$C$15292,CT$6)</f>
        <v>0</v>
      </c>
      <c r="CU35" s="194">
        <f>SUMIFS(点検表４!$AH$6:$AH$15292,点検表４!$AF$6:$AF$15292,TRUE,点検表４!$AR$6:$AR$15292,$E35,点検表４!$C$6:$C$15292,CU$6)</f>
        <v>0</v>
      </c>
      <c r="CV35" s="194">
        <f>SUMIFS(点検表４!$AH$6:$AH$15292,点検表４!$AF$6:$AF$15292,TRUE,点検表４!$AR$6:$AR$15292,$E35,点検表４!$C$6:$C$15292,CV$6)</f>
        <v>0</v>
      </c>
      <c r="CW35" s="194">
        <f>SUMIFS(点検表４!$AH$6:$AH$15292,点検表４!$AF$6:$AF$15292,TRUE,点検表４!$AR$6:$AR$15292,$E35,点検表４!$C$6:$C$15292,CW$6)</f>
        <v>0</v>
      </c>
      <c r="CX35" s="194">
        <f>SUMIFS(点検表４!$AH$6:$AH$15292,点検表４!$AF$6:$AF$15292,TRUE,点検表４!$AR$6:$AR$15292,$E35,点検表４!$C$6:$C$15292,CX$6)</f>
        <v>0</v>
      </c>
      <c r="CY35" s="194">
        <f>SUMIFS(点検表４!$AH$6:$AH$15292,点検表４!$AF$6:$AF$15292,TRUE,点検表４!$AR$6:$AR$15292,$E35,点検表４!$C$6:$C$15292,CY$6)</f>
        <v>0</v>
      </c>
      <c r="CZ35" s="194">
        <f>SUMIFS(点検表４!$AH$6:$AH$15292,点検表４!$AF$6:$AF$15292,TRUE,点検表４!$AR$6:$AR$15292,$E35,点検表４!$C$6:$C$15292,CZ$6)</f>
        <v>0</v>
      </c>
      <c r="DA35" s="194">
        <f>SUMIFS(点検表４!$AH$6:$AH$15292,点検表４!$AF$6:$AF$15292,TRUE,点検表４!$AR$6:$AR$15292,$E35,点検表４!$C$6:$C$15292,DA$6)</f>
        <v>0</v>
      </c>
      <c r="DB35" s="194">
        <f>SUMIFS(点検表４!$AH$6:$AH$15292,点検表４!$AF$6:$AF$15292,TRUE,点検表４!$AR$6:$AR$15292,$E35,点検表４!$C$6:$C$15292,DB$6)</f>
        <v>0</v>
      </c>
      <c r="DC35" s="194">
        <f>SUMIFS(点検表４!$AH$6:$AH$15292,点検表４!$AF$6:$AF$15292,TRUE,点検表４!$AR$6:$AR$15292,$E35,点検表４!$C$6:$C$15292,DC$6)</f>
        <v>0</v>
      </c>
      <c r="DD35" s="194">
        <f>SUMIFS(点検表４!$AH$6:$AH$15292,点検表４!$AF$6:$AF$15292,TRUE,点検表４!$AR$6:$AR$15292,$E35,点検表４!$C$6:$C$15292,DD$6)</f>
        <v>0</v>
      </c>
      <c r="DE35" s="194">
        <f>SUMIFS(点検表４!$AH$6:$AH$15292,点検表４!$AF$6:$AF$15292,TRUE,点検表４!$AR$6:$AR$15292,$E35,点検表４!$C$6:$C$15292,DE$6)</f>
        <v>0</v>
      </c>
      <c r="DF35" s="194">
        <f>SUMIFS(点検表４!$AH$6:$AH$15292,点検表４!$AF$6:$AF$15292,TRUE,点検表４!$AR$6:$AR$15292,$E35,点検表４!$C$6:$C$15292,DF$6)</f>
        <v>0</v>
      </c>
      <c r="DG35" s="194">
        <f>SUMIFS(点検表４!$AH$6:$AH$15292,点検表４!$AF$6:$AF$15292,TRUE,点検表４!$AR$6:$AR$15292,$E35,点検表４!$C$6:$C$15292,DG$6)</f>
        <v>0</v>
      </c>
      <c r="DH35" s="194">
        <f>SUMIFS(点検表４!$AH$6:$AH$15292,点検表４!$AF$6:$AF$15292,TRUE,点検表４!$AR$6:$AR$15292,$E35,点検表４!$C$6:$C$15292,DH$6)</f>
        <v>0</v>
      </c>
      <c r="DI35" s="194">
        <f>SUMIFS(点検表４!$AH$6:$AH$15292,点検表４!$AF$6:$AF$15292,TRUE,点検表４!$AR$6:$AR$15292,$E35,点検表４!$C$6:$C$15292,DI$6)</f>
        <v>0</v>
      </c>
      <c r="DJ35" s="194">
        <f>SUMIFS(点検表４!$AH$6:$AH$15292,点検表４!$AF$6:$AF$15292,TRUE,点検表４!$AR$6:$AR$15292,$E35,点検表４!$C$6:$C$15292,DJ$6)</f>
        <v>0</v>
      </c>
      <c r="DK35" s="194">
        <f>SUMIFS(点検表４!$AH$6:$AH$15292,点検表４!$AF$6:$AF$15292,TRUE,点検表４!$AR$6:$AR$15292,$E35,点検表４!$C$6:$C$15292,DK$6)</f>
        <v>0</v>
      </c>
      <c r="DL35" s="194">
        <f>SUMIFS(点検表４!$AH$6:$AH$15292,点検表４!$AF$6:$AF$15292,TRUE,点検表４!$AR$6:$AR$15292,$E35,点検表４!$C$6:$C$15292,DL$6)</f>
        <v>0</v>
      </c>
      <c r="DM35" s="194">
        <f>SUMIFS(点検表４!$AH$6:$AH$15292,点検表４!$AF$6:$AF$15292,TRUE,点検表４!$AR$6:$AR$15292,$E35,点検表４!$C$6:$C$15292,DM$6)</f>
        <v>0</v>
      </c>
      <c r="DN35" s="194">
        <f>SUMIFS(点検表４!$AH$6:$AH$15292,点検表４!$AF$6:$AF$15292,TRUE,点検表４!$AR$6:$AR$15292,$E35,点検表４!$C$6:$C$15292,DN$6)</f>
        <v>0</v>
      </c>
      <c r="DO35" s="194">
        <f>SUMIFS(点検表４!$AH$6:$AH$15292,点検表４!$AF$6:$AF$15292,TRUE,点検表４!$AR$6:$AR$15292,$E35,点検表４!$C$6:$C$15292,DO$6)</f>
        <v>0</v>
      </c>
      <c r="DP35" s="194">
        <f>SUMIFS(点検表４!$AH$6:$AH$15292,点検表４!$AF$6:$AF$15292,TRUE,点検表４!$AR$6:$AR$15292,$E35,点検表４!$C$6:$C$15292,DP$6)</f>
        <v>0</v>
      </c>
      <c r="DQ35" s="194">
        <f>SUMIFS(点検表４!$AH$6:$AH$15292,点検表４!$AF$6:$AF$15292,TRUE,点検表４!$AR$6:$AR$15292,$E35,点検表４!$C$6:$C$15292,DQ$6)</f>
        <v>0</v>
      </c>
      <c r="DR35" s="194">
        <f>SUMIFS(点検表４!$AH$6:$AH$15292,点検表４!$AF$6:$AF$15292,TRUE,点検表４!$AR$6:$AR$15292,$E35,点検表４!$C$6:$C$15292,DR$6)</f>
        <v>0</v>
      </c>
      <c r="DS35" s="194">
        <f>SUMIFS(点検表４!$AH$6:$AH$15292,点検表４!$AF$6:$AF$15292,TRUE,点検表４!$AR$6:$AR$15292,$E35,点検表４!$C$6:$C$15292,DS$6)</f>
        <v>0</v>
      </c>
      <c r="DT35" s="194">
        <f>SUMIFS(点検表４!$AH$6:$AH$15292,点検表４!$AF$6:$AF$15292,TRUE,点検表４!$AR$6:$AR$15292,$E35,点検表４!$C$6:$C$15292,DT$6)</f>
        <v>0</v>
      </c>
      <c r="DU35" s="194">
        <f>SUMIFS(点検表４!$AH$6:$AH$15292,点検表４!$AF$6:$AF$15292,TRUE,点検表４!$AR$6:$AR$15292,$E35,点検表４!$C$6:$C$15292,DU$6)</f>
        <v>0</v>
      </c>
      <c r="DV35" s="194">
        <f>SUMIFS(点検表４!$AH$6:$AH$15292,点検表４!$AF$6:$AF$15292,TRUE,点検表４!$AR$6:$AR$15292,$E35,点検表４!$C$6:$C$15292,DV$6)</f>
        <v>0</v>
      </c>
      <c r="DW35" s="194">
        <f>SUMIFS(点検表４!$AH$6:$AH$15292,点検表４!$AF$6:$AF$15292,TRUE,点検表４!$AR$6:$AR$15292,$E35,点検表４!$C$6:$C$15292,DW$6)</f>
        <v>0</v>
      </c>
      <c r="DX35" s="194">
        <f>SUMIFS(点検表４!$AH$6:$AH$15292,点検表４!$AF$6:$AF$15292,TRUE,点検表４!$AR$6:$AR$15292,$E35,点検表４!$C$6:$C$15292,DX$6)</f>
        <v>0</v>
      </c>
      <c r="DY35" s="194">
        <f>SUMIFS(点検表４!$AH$6:$AH$15292,点検表４!$AF$6:$AF$15292,TRUE,点検表４!$AR$6:$AR$15292,$E35,点検表４!$C$6:$C$15292,DY$6)</f>
        <v>0</v>
      </c>
      <c r="DZ35" s="194">
        <f>SUMIFS(点検表４!$AH$6:$AH$15292,点検表４!$AF$6:$AF$15292,TRUE,点検表４!$AR$6:$AR$15292,$E35,点検表４!$C$6:$C$15292,DZ$6)</f>
        <v>0</v>
      </c>
      <c r="EA35" s="194">
        <f>SUMIFS(点検表４!$AH$6:$AH$15292,点検表４!$AF$6:$AF$15292,TRUE,点検表４!$AR$6:$AR$15292,$E35,点検表４!$C$6:$C$15292,EA$6)</f>
        <v>0</v>
      </c>
      <c r="EB35" s="194">
        <f>SUMIFS(点検表４!$AH$6:$AH$15292,点検表４!$AF$6:$AF$15292,TRUE,点検表４!$AR$6:$AR$15292,$E35,点検表４!$C$6:$C$15292,EB$6)</f>
        <v>0</v>
      </c>
      <c r="EC35" s="194">
        <f>SUMIFS(点検表４!$AH$6:$AH$15292,点検表４!$AF$6:$AF$15292,TRUE,点検表４!$AR$6:$AR$15292,$E35,点検表４!$C$6:$C$15292,EC$6)</f>
        <v>0</v>
      </c>
      <c r="ED35" s="194">
        <f>SUMIFS(点検表４!$AH$6:$AH$15292,点検表４!$AF$6:$AF$15292,TRUE,点検表４!$AR$6:$AR$15292,$E35,点検表４!$C$6:$C$15292,ED$6)</f>
        <v>0</v>
      </c>
      <c r="EE35" s="194">
        <f>SUMIFS(点検表４!$AH$6:$AH$15292,点検表４!$AF$6:$AF$15292,TRUE,点検表４!$AR$6:$AR$15292,$E35,点検表４!$C$6:$C$15292,EE$6)</f>
        <v>0</v>
      </c>
      <c r="EF35" s="194">
        <f>SUMIFS(点検表４!$AH$6:$AH$15292,点検表４!$AF$6:$AF$15292,TRUE,点検表４!$AR$6:$AR$15292,$E35,点検表４!$C$6:$C$15292,EF$6)</f>
        <v>0</v>
      </c>
      <c r="EG35" s="194">
        <f>SUMIFS(点検表４!$AH$6:$AH$15292,点検表４!$AF$6:$AF$15292,TRUE,点検表４!$AR$6:$AR$15292,$E35,点検表４!$C$6:$C$15292,EG$6)</f>
        <v>0</v>
      </c>
      <c r="EH35" s="194">
        <f>SUMIFS(点検表４!$AH$6:$AH$15292,点検表４!$AF$6:$AF$15292,TRUE,点検表４!$AR$6:$AR$15292,$E35,点検表４!$C$6:$C$15292,EH$6)</f>
        <v>0</v>
      </c>
      <c r="EI35" s="194">
        <f>SUMIFS(点検表４!$AH$6:$AH$15292,点検表４!$AF$6:$AF$15292,TRUE,点検表４!$AR$6:$AR$15292,$E35,点検表４!$C$6:$C$15292,EI$6)</f>
        <v>0</v>
      </c>
      <c r="EJ35" s="194">
        <f>SUMIFS(点検表４!$AH$6:$AH$15292,点検表４!$AF$6:$AF$15292,TRUE,点検表４!$AR$6:$AR$15292,$E35,点検表４!$C$6:$C$15292,EJ$6)</f>
        <v>0</v>
      </c>
      <c r="EK35" s="194">
        <f>SUMIFS(点検表４!$AH$6:$AH$15292,点検表４!$AF$6:$AF$15292,TRUE,点検表４!$AR$6:$AR$15292,$E35,点検表４!$C$6:$C$15292,EK$6)</f>
        <v>0</v>
      </c>
      <c r="EL35" s="194">
        <f>SUMIFS(点検表４!$AH$6:$AH$15292,点検表４!$AF$6:$AF$15292,TRUE,点検表４!$AR$6:$AR$15292,$E35,点検表４!$C$6:$C$15292,EL$6)</f>
        <v>0</v>
      </c>
      <c r="EM35" s="194">
        <f>SUMIFS(点検表４!$AH$6:$AH$15292,点検表４!$AF$6:$AF$15292,TRUE,点検表４!$AR$6:$AR$15292,$E35,点検表４!$C$6:$C$15292,EM$6)</f>
        <v>0</v>
      </c>
      <c r="EN35" s="194">
        <f>SUMIFS(点検表４!$AH$6:$AH$15292,点検表４!$AF$6:$AF$15292,TRUE,点検表４!$AR$6:$AR$15292,$E35,点検表４!$C$6:$C$15292,EN$6)</f>
        <v>0</v>
      </c>
      <c r="EO35" s="194">
        <f>SUMIFS(点検表４!$AH$6:$AH$15292,点検表４!$AF$6:$AF$15292,TRUE,点検表４!$AR$6:$AR$15292,$E35,点検表４!$C$6:$C$15292,EO$6)</f>
        <v>0</v>
      </c>
      <c r="EP35" s="194">
        <f>SUMIFS(点検表４!$AH$6:$AH$15292,点検表４!$AF$6:$AF$15292,TRUE,点検表４!$AR$6:$AR$15292,$E35,点検表４!$C$6:$C$15292,EP$6)</f>
        <v>0</v>
      </c>
      <c r="EQ35" s="194">
        <f>SUMIFS(点検表４!$AH$6:$AH$15292,点検表４!$AF$6:$AF$15292,TRUE,点検表４!$AR$6:$AR$15292,$E35,点検表４!$C$6:$C$15292,EQ$6)</f>
        <v>0</v>
      </c>
      <c r="ER35" s="194">
        <f>SUMIFS(点検表４!$AH$6:$AH$15292,点検表４!$AF$6:$AF$15292,TRUE,点検表４!$AR$6:$AR$15292,$E35,点検表４!$C$6:$C$15292,ER$6)</f>
        <v>0</v>
      </c>
      <c r="ES35" s="194">
        <f>SUMIFS(点検表４!$AH$6:$AH$15292,点検表４!$AF$6:$AF$15292,TRUE,点検表４!$AR$6:$AR$15292,$E35,点検表４!$C$6:$C$15292,ES$6)</f>
        <v>0</v>
      </c>
      <c r="ET35" s="194">
        <f>SUMIFS(点検表４!$AH$6:$AH$15292,点検表４!$AF$6:$AF$15292,TRUE,点検表４!$AR$6:$AR$15292,$E35,点検表４!$C$6:$C$15292,ET$6)</f>
        <v>0</v>
      </c>
      <c r="EU35" s="194">
        <f>SUMIFS(点検表４!$AH$6:$AH$15292,点検表４!$AF$6:$AF$15292,TRUE,点検表４!$AR$6:$AR$15292,$E35,点検表４!$C$6:$C$15292,EU$6)</f>
        <v>0</v>
      </c>
      <c r="EV35" s="194">
        <f>SUMIFS(点検表４!$AH$6:$AH$15292,点検表４!$AF$6:$AF$15292,TRUE,点検表４!$AR$6:$AR$15292,$E35,点検表４!$C$6:$C$15292,EV$6)</f>
        <v>0</v>
      </c>
      <c r="EW35" s="194">
        <f>SUMIFS(点検表４!$AH$6:$AH$15292,点検表４!$AF$6:$AF$15292,TRUE,点検表４!$AR$6:$AR$15292,$E35,点検表４!$C$6:$C$15292,EW$6)</f>
        <v>0</v>
      </c>
      <c r="EX35" s="194">
        <f>SUMIFS(点検表４!$AH$6:$AH$15292,点検表４!$AF$6:$AF$15292,TRUE,点検表４!$AR$6:$AR$15292,$E35,点検表４!$C$6:$C$15292,EX$6)</f>
        <v>0</v>
      </c>
      <c r="EY35" s="194">
        <f>SUMIFS(点検表４!$AH$6:$AH$15292,点検表４!$AF$6:$AF$15292,TRUE,点検表４!$AR$6:$AR$15292,$E35,点検表４!$C$6:$C$15292,EY$6)</f>
        <v>0</v>
      </c>
      <c r="EZ35" s="194">
        <f>SUMIFS(点検表４!$AH$6:$AH$15292,点検表４!$AF$6:$AF$15292,TRUE,点検表４!$AR$6:$AR$15292,$E35,点検表４!$C$6:$C$15292,EZ$6)</f>
        <v>0</v>
      </c>
      <c r="FA35" s="194">
        <f>SUMIFS(点検表４!$AH$6:$AH$15292,点検表４!$AF$6:$AF$15292,TRUE,点検表４!$AR$6:$AR$15292,$E35,点検表４!$C$6:$C$15292,FA$6)</f>
        <v>0</v>
      </c>
      <c r="FB35" s="194">
        <f>SUMIFS(点検表４!$AH$6:$AH$15292,点検表４!$AF$6:$AF$15292,TRUE,点検表４!$AR$6:$AR$15292,$E35,点検表４!$C$6:$C$15292,FB$6)</f>
        <v>0</v>
      </c>
      <c r="FC35" s="194">
        <f>SUMIFS(点検表４!$AH$6:$AH$15292,点検表４!$AF$6:$AF$15292,TRUE,点検表４!$AR$6:$AR$15292,$E35,点検表４!$C$6:$C$15292,FC$6)</f>
        <v>0</v>
      </c>
      <c r="FD35" s="194">
        <f>SUMIFS(点検表４!$AH$6:$AH$15292,点検表４!$AF$6:$AF$15292,TRUE,点検表４!$AR$6:$AR$15292,$E35,点検表４!$C$6:$C$15292,FD$6)</f>
        <v>0</v>
      </c>
      <c r="FE35" s="194">
        <f>SUMIFS(点検表４!$AH$6:$AH$15292,点検表４!$AF$6:$AF$15292,TRUE,点検表４!$AR$6:$AR$15292,$E35,点検表４!$C$6:$C$15292,FE$6)</f>
        <v>0</v>
      </c>
      <c r="FF35" s="194">
        <f>SUMIFS(点検表４!$AH$6:$AH$15292,点検表４!$AF$6:$AF$15292,TRUE,点検表４!$AR$6:$AR$15292,$E35,点検表４!$C$6:$C$15292,FF$6)</f>
        <v>0</v>
      </c>
      <c r="FG35" s="194">
        <f>SUMIFS(点検表４!$AH$6:$AH$15292,点検表４!$AF$6:$AF$15292,TRUE,点検表４!$AR$6:$AR$15292,$E35,点検表４!$C$6:$C$15292,FG$6)</f>
        <v>0</v>
      </c>
      <c r="FH35" s="194">
        <f>SUMIFS(点検表４!$AH$6:$AH$15292,点検表４!$AF$6:$AF$15292,TRUE,点検表４!$AR$6:$AR$15292,$E35,点検表４!$C$6:$C$15292,FH$6)</f>
        <v>0</v>
      </c>
      <c r="FI35" s="194">
        <f>SUMIFS(点検表４!$AH$6:$AH$15292,点検表４!$AF$6:$AF$15292,TRUE,点検表４!$AR$6:$AR$15292,$E35,点検表４!$C$6:$C$15292,FI$6)</f>
        <v>0</v>
      </c>
      <c r="FJ35" s="194">
        <f>SUMIFS(点検表４!$AH$6:$AH$15292,点検表４!$AF$6:$AF$15292,TRUE,点検表４!$AR$6:$AR$15292,$E35,点検表４!$C$6:$C$15292,FJ$6)</f>
        <v>0</v>
      </c>
      <c r="FK35" s="194">
        <f>SUMIFS(点検表４!$AH$6:$AH$15292,点検表４!$AF$6:$AF$15292,TRUE,点検表４!$AR$6:$AR$15292,$E35,点検表４!$C$6:$C$15292,FK$6)</f>
        <v>0</v>
      </c>
      <c r="FL35" s="194">
        <f>SUMIFS(点検表４!$AH$6:$AH$15292,点検表４!$AF$6:$AF$15292,TRUE,点検表４!$AR$6:$AR$15292,$E35,点検表４!$C$6:$C$15292,FL$6)</f>
        <v>0</v>
      </c>
      <c r="FM35" s="194">
        <f>SUMIFS(点検表４!$AH$6:$AH$15292,点検表４!$AF$6:$AF$15292,TRUE,点検表４!$AR$6:$AR$15292,$E35,点検表４!$C$6:$C$15292,FM$6)</f>
        <v>0</v>
      </c>
      <c r="FN35" s="194">
        <f>SUMIFS(点検表４!$AH$6:$AH$15292,点検表４!$AF$6:$AF$15292,TRUE,点検表４!$AR$6:$AR$15292,$E35,点検表４!$C$6:$C$15292,FN$6)</f>
        <v>0</v>
      </c>
      <c r="FO35" s="194">
        <f>SUMIFS(点検表４!$AH$6:$AH$15292,点検表４!$AF$6:$AF$15292,TRUE,点検表４!$AR$6:$AR$15292,$E35,点検表４!$C$6:$C$15292,FO$6)</f>
        <v>0</v>
      </c>
      <c r="FP35" s="194">
        <f>SUMIFS(点検表４!$AH$6:$AH$15292,点検表４!$AF$6:$AF$15292,TRUE,点検表４!$AR$6:$AR$15292,$E35,点検表４!$C$6:$C$15292,FP$6)</f>
        <v>0</v>
      </c>
      <c r="FQ35" s="194">
        <f>SUMIFS(点検表４!$AH$6:$AH$15292,点検表４!$AF$6:$AF$15292,TRUE,点検表４!$AR$6:$AR$15292,$E35,点検表４!$C$6:$C$15292,FQ$6)</f>
        <v>0</v>
      </c>
      <c r="FR35" s="194">
        <f>SUMIFS(点検表４!$AH$6:$AH$15292,点検表４!$AF$6:$AF$15292,TRUE,点検表４!$AR$6:$AR$15292,$E35,点検表４!$C$6:$C$15292,FR$6)</f>
        <v>0</v>
      </c>
      <c r="FS35" s="194">
        <f>SUMIFS(点検表４!$AH$6:$AH$15292,点検表４!$AF$6:$AF$15292,TRUE,点検表４!$AR$6:$AR$15292,$E35,点検表４!$C$6:$C$15292,FS$6)</f>
        <v>0</v>
      </c>
      <c r="FT35" s="194">
        <f>SUMIFS(点検表４!$AH$6:$AH$15292,点検表４!$AF$6:$AF$15292,TRUE,点検表４!$AR$6:$AR$15292,$E35,点検表４!$C$6:$C$15292,FT$6)</f>
        <v>0</v>
      </c>
      <c r="FU35" s="194">
        <f>SUMIFS(点検表４!$AH$6:$AH$15292,点検表４!$AF$6:$AF$15292,TRUE,点検表４!$AR$6:$AR$15292,$E35,点検表４!$C$6:$C$15292,FU$6)</f>
        <v>0</v>
      </c>
      <c r="FV35" s="194">
        <f>SUMIFS(点検表４!$AH$6:$AH$15292,点検表４!$AF$6:$AF$15292,TRUE,点検表４!$AR$6:$AR$15292,$E35,点検表４!$C$6:$C$15292,FV$6)</f>
        <v>0</v>
      </c>
      <c r="FW35" s="194">
        <f>SUMIFS(点検表４!$AH$6:$AH$15292,点検表４!$AF$6:$AF$15292,TRUE,点検表４!$AR$6:$AR$15292,$E35,点検表４!$C$6:$C$15292,FW$6)</f>
        <v>0</v>
      </c>
      <c r="FX35" s="194">
        <f>SUMIFS(点検表４!$AH$6:$AH$15292,点検表４!$AF$6:$AF$15292,TRUE,点検表４!$AR$6:$AR$15292,$E35,点検表４!$C$6:$C$15292,FX$6)</f>
        <v>0</v>
      </c>
      <c r="FY35" s="194">
        <f>SUMIFS(点検表４!$AH$6:$AH$15292,点検表４!$AF$6:$AF$15292,TRUE,点検表４!$AR$6:$AR$15292,$E35,点検表４!$C$6:$C$15292,FY$6)</f>
        <v>0</v>
      </c>
      <c r="FZ35" s="194">
        <f>SUMIFS(点検表４!$AH$6:$AH$15292,点検表４!$AF$6:$AF$15292,TRUE,点検表４!$AR$6:$AR$15292,$E35,点検表４!$C$6:$C$15292,FZ$6)</f>
        <v>0</v>
      </c>
      <c r="GA35" s="194">
        <f>SUMIFS(点検表４!$AH$6:$AH$15292,点検表４!$AF$6:$AF$15292,TRUE,点検表４!$AR$6:$AR$15292,$E35,点検表４!$C$6:$C$15292,GA$6)</f>
        <v>0</v>
      </c>
      <c r="GB35" s="194">
        <f>SUMIFS(点検表４!$AH$6:$AH$15292,点検表４!$AF$6:$AF$15292,TRUE,点検表４!$AR$6:$AR$15292,$E35,点検表４!$C$6:$C$15292,GB$6)</f>
        <v>0</v>
      </c>
      <c r="GC35" s="194">
        <f>SUMIFS(点検表４!$AH$6:$AH$15292,点検表４!$AF$6:$AF$15292,TRUE,点検表４!$AR$6:$AR$15292,$E35,点検表４!$C$6:$C$15292,GC$6)</f>
        <v>0</v>
      </c>
      <c r="GD35" s="194">
        <f>SUMIFS(点検表４!$AH$6:$AH$15292,点検表４!$AF$6:$AF$15292,TRUE,点検表４!$AR$6:$AR$15292,$E35,点検表４!$C$6:$C$15292,GD$6)</f>
        <v>0</v>
      </c>
      <c r="GE35" s="194">
        <f>SUMIFS(点検表４!$AH$6:$AH$15292,点検表４!$AF$6:$AF$15292,TRUE,点検表４!$AR$6:$AR$15292,$E35,点検表４!$C$6:$C$15292,GE$6)</f>
        <v>0</v>
      </c>
      <c r="GF35" s="194">
        <f>SUMIFS(点検表４!$AH$6:$AH$15292,点検表４!$AF$6:$AF$15292,TRUE,点検表４!$AR$6:$AR$15292,$E35,点検表４!$C$6:$C$15292,GF$6)</f>
        <v>0</v>
      </c>
      <c r="GG35" s="194">
        <f>SUMIFS(点検表４!$AH$6:$AH$15292,点検表４!$AF$6:$AF$15292,TRUE,点検表４!$AR$6:$AR$15292,$E35,点検表４!$C$6:$C$15292,GG$6)</f>
        <v>0</v>
      </c>
      <c r="GH35" s="194">
        <f>SUMIFS(点検表４!$AH$6:$AH$15292,点検表４!$AF$6:$AF$15292,TRUE,点検表４!$AR$6:$AR$15292,$E35,点検表４!$C$6:$C$15292,GH$6)</f>
        <v>0</v>
      </c>
      <c r="GI35" s="194">
        <f>SUMIFS(点検表４!$AH$6:$AH$15292,点検表４!$AF$6:$AF$15292,TRUE,点検表４!$AR$6:$AR$15292,$E35,点検表４!$C$6:$C$15292,GI$6)</f>
        <v>0</v>
      </c>
      <c r="GJ35" s="194">
        <f>SUMIFS(点検表４!$AH$6:$AH$15292,点検表４!$AF$6:$AF$15292,TRUE,点検表４!$AR$6:$AR$15292,$E35,点検表４!$C$6:$C$15292,GJ$6)</f>
        <v>0</v>
      </c>
      <c r="GK35" s="194">
        <f>SUMIFS(点検表４!$AH$6:$AH$15292,点検表４!$AF$6:$AF$15292,TRUE,点検表４!$AR$6:$AR$15292,$E35,点検表４!$C$6:$C$15292,GK$6)</f>
        <v>0</v>
      </c>
      <c r="GL35" s="194">
        <f>SUMIFS(点検表４!$AH$6:$AH$15292,点検表４!$AF$6:$AF$15292,TRUE,点検表４!$AR$6:$AR$15292,$E35,点検表４!$C$6:$C$15292,GL$6)</f>
        <v>0</v>
      </c>
      <c r="GM35" s="194">
        <f>SUMIFS(点検表４!$AH$6:$AH$15292,点検表４!$AF$6:$AF$15292,TRUE,点検表４!$AR$6:$AR$15292,$E35,点検表４!$C$6:$C$15292,GM$6)</f>
        <v>0</v>
      </c>
      <c r="GN35" s="194">
        <f>SUMIFS(点検表４!$AH$6:$AH$15292,点検表４!$AF$6:$AF$15292,TRUE,点検表４!$AR$6:$AR$15292,$E35,点検表４!$C$6:$C$15292,GN$6)</f>
        <v>0</v>
      </c>
      <c r="GO35" s="194">
        <f>SUMIFS(点検表４!$AH$6:$AH$15292,点検表４!$AF$6:$AF$15292,TRUE,点検表４!$AR$6:$AR$15292,$E35,点検表４!$C$6:$C$15292,GO$6)</f>
        <v>0</v>
      </c>
      <c r="GP35" s="194">
        <f>SUMIFS(点検表４!$AH$6:$AH$15292,点検表４!$AF$6:$AF$15292,TRUE,点検表４!$AR$6:$AR$15292,$E35,点検表４!$C$6:$C$15292,GP$6)</f>
        <v>0</v>
      </c>
      <c r="GQ35" s="194">
        <f>SUMIFS(点検表４!$AH$6:$AH$15292,点検表４!$AF$6:$AF$15292,TRUE,点検表４!$AR$6:$AR$15292,$E35,点検表４!$C$6:$C$15292,GQ$6)</f>
        <v>0</v>
      </c>
      <c r="GR35" s="194">
        <f>SUMIFS(点検表４!$AH$6:$AH$15292,点検表４!$AF$6:$AF$15292,TRUE,点検表４!$AR$6:$AR$15292,$E35,点検表４!$C$6:$C$15292,GR$6)</f>
        <v>0</v>
      </c>
      <c r="GS35" s="194">
        <f>SUMIFS(点検表４!$AH$6:$AH$15292,点検表４!$AF$6:$AF$15292,TRUE,点検表４!$AR$6:$AR$15292,$E35,点検表４!$C$6:$C$15292,GS$6)</f>
        <v>0</v>
      </c>
      <c r="GT35" s="194">
        <f>SUMIFS(点検表４!$AH$6:$AH$15292,点検表４!$AF$6:$AF$15292,TRUE,点検表４!$AR$6:$AR$15292,$E35,点検表４!$C$6:$C$15292,GT$6)</f>
        <v>0</v>
      </c>
      <c r="GU35" s="194">
        <f>SUMIFS(点検表４!$AH$6:$AH$15292,点検表４!$AF$6:$AF$15292,TRUE,点検表４!$AR$6:$AR$15292,$E35,点検表４!$C$6:$C$15292,GU$6)</f>
        <v>0</v>
      </c>
      <c r="GV35" s="194">
        <f>SUMIFS(点検表４!$AH$6:$AH$15292,点検表４!$AF$6:$AF$15292,TRUE,点検表４!$AR$6:$AR$15292,$E35,点検表４!$C$6:$C$15292,GV$6)</f>
        <v>0</v>
      </c>
      <c r="GW35" s="194">
        <f>SUMIFS(点検表４!$AH$6:$AH$15292,点検表４!$AF$6:$AF$15292,TRUE,点検表４!$AR$6:$AR$15292,$E35,点検表４!$C$6:$C$15292,GW$6)</f>
        <v>0</v>
      </c>
      <c r="GX35" s="194">
        <f>SUMIFS(点検表４!$AH$6:$AH$15292,点検表４!$AF$6:$AF$15292,TRUE,点検表４!$AR$6:$AR$15292,$E35,点検表４!$C$6:$C$15292,GX$6)</f>
        <v>0</v>
      </c>
      <c r="GY35" s="194">
        <f>SUMIFS(点検表４!$AH$6:$AH$15292,点検表４!$AF$6:$AF$15292,TRUE,点検表４!$AR$6:$AR$15292,$E35,点検表４!$C$6:$C$15292,GY$6)</f>
        <v>0</v>
      </c>
      <c r="GZ35" s="194">
        <f>SUMIFS(点検表４!$AH$6:$AH$15292,点検表４!$AF$6:$AF$15292,TRUE,点検表４!$AR$6:$AR$15292,$E35,点検表４!$C$6:$C$15292,GZ$6)</f>
        <v>0</v>
      </c>
      <c r="HA35" s="194">
        <f>SUMIFS(点検表４!$AH$6:$AH$15292,点検表４!$AF$6:$AF$15292,TRUE,点検表４!$AR$6:$AR$15292,$E35,点検表４!$C$6:$C$15292,HA$6)</f>
        <v>0</v>
      </c>
      <c r="HB35" s="194">
        <f>SUMIFS(点検表４!$AH$6:$AH$15292,点検表４!$AF$6:$AF$15292,TRUE,点検表４!$AR$6:$AR$15292,$E35,点検表４!$C$6:$C$15292,HB$6)</f>
        <v>0</v>
      </c>
      <c r="HC35" s="194">
        <f>SUMIFS(点検表４!$AH$6:$AH$15292,点検表４!$AF$6:$AF$15292,TRUE,点検表４!$AR$6:$AR$15292,$E35,点検表４!$C$6:$C$15292,HC$6)</f>
        <v>0</v>
      </c>
      <c r="HD35" s="194">
        <f>SUMIFS(点検表４!$AH$6:$AH$15292,点検表４!$AF$6:$AF$15292,TRUE,点検表４!$AR$6:$AR$15292,$E35,点検表４!$C$6:$C$15292,HD$6)</f>
        <v>0</v>
      </c>
      <c r="HE35" s="194">
        <f>SUMIFS(点検表４!$AH$6:$AH$15292,点検表４!$AF$6:$AF$15292,TRUE,点検表４!$AR$6:$AR$15292,$E35,点検表４!$C$6:$C$15292,HE$6)</f>
        <v>0</v>
      </c>
      <c r="HF35" s="194">
        <f>SUMIFS(点検表４!$AH$6:$AH$15292,点検表４!$AF$6:$AF$15292,TRUE,点検表４!$AR$6:$AR$15292,$E35,点検表４!$C$6:$C$15292,HF$6)</f>
        <v>0</v>
      </c>
      <c r="HG35" s="194">
        <f>SUMIFS(点検表４!$AH$6:$AH$15292,点検表４!$AF$6:$AF$15292,TRUE,点検表４!$AR$6:$AR$15292,$E35,点検表４!$C$6:$C$15292,HG$6)</f>
        <v>0</v>
      </c>
      <c r="HH35" s="194">
        <f>SUMIFS(点検表４!$AH$6:$AH$15292,点検表４!$AF$6:$AF$15292,TRUE,点検表４!$AR$6:$AR$15292,$E35,点検表４!$C$6:$C$15292,HH$6)</f>
        <v>0</v>
      </c>
      <c r="HI35" s="194">
        <f>SUMIFS(点検表４!$AH$6:$AH$15292,点検表４!$AF$6:$AF$15292,TRUE,点検表４!$AR$6:$AR$15292,$E35,点検表４!$C$6:$C$15292,HI$6)</f>
        <v>0</v>
      </c>
      <c r="HJ35" s="194">
        <f>SUMIFS(点検表４!$AH$6:$AH$15292,点検表４!$AF$6:$AF$15292,TRUE,点検表４!$AR$6:$AR$15292,$E35,点検表４!$C$6:$C$15292,HJ$6)</f>
        <v>0</v>
      </c>
      <c r="HK35" s="194">
        <f>SUMIFS(点検表４!$AH$6:$AH$15292,点検表４!$AF$6:$AF$15292,TRUE,点検表４!$AR$6:$AR$15292,$E35,点検表４!$C$6:$C$15292,HK$6)</f>
        <v>0</v>
      </c>
      <c r="HL35" s="194">
        <f>SUMIFS(点検表４!$AH$6:$AH$15292,点検表４!$AF$6:$AF$15292,TRUE,点検表４!$AR$6:$AR$15292,$E35,点検表４!$C$6:$C$15292,HL$6)</f>
        <v>0</v>
      </c>
      <c r="HM35" s="194">
        <f>SUMIFS(点検表４!$AH$6:$AH$15292,点検表４!$AF$6:$AF$15292,TRUE,点検表４!$AR$6:$AR$15292,$E35,点検表４!$C$6:$C$15292,HM$6)</f>
        <v>0</v>
      </c>
      <c r="HN35" s="194">
        <f>SUMIFS(点検表４!$AH$6:$AH$15292,点検表４!$AF$6:$AF$15292,TRUE,点検表４!$AR$6:$AR$15292,$E35,点検表４!$C$6:$C$15292,HN$6)</f>
        <v>0</v>
      </c>
      <c r="HO35" s="194">
        <f>SUMIFS(点検表４!$AH$6:$AH$15292,点検表４!$AF$6:$AF$15292,TRUE,点検表４!$AR$6:$AR$15292,$E35,点検表４!$C$6:$C$15292,HO$6)</f>
        <v>0</v>
      </c>
      <c r="HP35" s="194">
        <f>SUMIFS(点検表４!$AH$6:$AH$15292,点検表４!$AF$6:$AF$15292,TRUE,点検表４!$AR$6:$AR$15292,$E35,点検表４!$C$6:$C$15292,HP$6)</f>
        <v>0</v>
      </c>
      <c r="HQ35" s="194">
        <f>SUMIFS(点検表４!$AH$6:$AH$15292,点検表４!$AF$6:$AF$15292,TRUE,点検表４!$AR$6:$AR$15292,$E35,点検表４!$C$6:$C$15292,HQ$6)</f>
        <v>0</v>
      </c>
      <c r="HR35" s="194">
        <f>SUMIFS(点検表４!$AH$6:$AH$15292,点検表４!$AF$6:$AF$15292,TRUE,点検表４!$AR$6:$AR$15292,$E35,点検表４!$C$6:$C$15292,HR$6)</f>
        <v>0</v>
      </c>
      <c r="HS35" s="194">
        <f>SUMIFS(点検表４!$AH$6:$AH$15292,点検表４!$AF$6:$AF$15292,TRUE,点検表４!$AR$6:$AR$15292,$E35,点検表４!$C$6:$C$15292,HS$6)</f>
        <v>0</v>
      </c>
      <c r="HT35" s="194">
        <f>SUMIFS(点検表４!$AH$6:$AH$15292,点検表４!$AF$6:$AF$15292,TRUE,点検表４!$AR$6:$AR$15292,$E35,点検表４!$C$6:$C$15292,HT$6)</f>
        <v>0</v>
      </c>
      <c r="HU35" s="194">
        <f>SUMIFS(点検表４!$AH$6:$AH$15292,点検表４!$AF$6:$AF$15292,TRUE,点検表４!$AR$6:$AR$15292,$E35,点検表４!$C$6:$C$15292,HU$6)</f>
        <v>0</v>
      </c>
      <c r="HV35" s="194">
        <f>SUMIFS(点検表４!$AH$6:$AH$15292,点検表４!$AF$6:$AF$15292,TRUE,点検表４!$AR$6:$AR$15292,$E35,点検表４!$C$6:$C$15292,HV$6)</f>
        <v>0</v>
      </c>
      <c r="HW35" s="194">
        <f>SUMIFS(点検表４!$AH$6:$AH$15292,点検表４!$AF$6:$AF$15292,TRUE,点検表４!$AR$6:$AR$15292,$E35,点検表４!$C$6:$C$15292,HW$6)</f>
        <v>0</v>
      </c>
      <c r="HX35" s="194">
        <f>SUMIFS(点検表４!$AH$6:$AH$15292,点検表４!$AF$6:$AF$15292,TRUE,点検表４!$AR$6:$AR$15292,$E35,点検表４!$C$6:$C$15292,HX$6)</f>
        <v>0</v>
      </c>
      <c r="HY35" s="194">
        <f>SUMIFS(点検表４!$AH$6:$AH$15292,点検表４!$AF$6:$AF$15292,TRUE,点検表４!$AR$6:$AR$15292,$E35,点検表４!$C$6:$C$15292,HY$6)</f>
        <v>0</v>
      </c>
      <c r="HZ35" s="194">
        <f>SUMIFS(点検表４!$AH$6:$AH$15292,点検表４!$AF$6:$AF$15292,TRUE,点検表４!$AR$6:$AR$15292,$E35,点検表４!$C$6:$C$15292,HZ$6)</f>
        <v>0</v>
      </c>
      <c r="IA35" s="194">
        <f>SUMIFS(点検表４!$AH$6:$AH$15292,点検表４!$AF$6:$AF$15292,TRUE,点検表４!$AR$6:$AR$15292,$E35,点検表４!$C$6:$C$15292,IA$6)</f>
        <v>0</v>
      </c>
      <c r="IB35" s="194">
        <f>SUMIFS(点検表４!$AH$6:$AH$15292,点検表４!$AF$6:$AF$15292,TRUE,点検表４!$AR$6:$AR$15292,$E35,点検表４!$C$6:$C$15292,IB$6)</f>
        <v>0</v>
      </c>
      <c r="IC35" s="194">
        <f>SUMIFS(点検表４!$AH$6:$AH$15292,点検表４!$AF$6:$AF$15292,TRUE,点検表４!$AR$6:$AR$15292,$E35,点検表４!$C$6:$C$15292,IC$6)</f>
        <v>0</v>
      </c>
      <c r="ID35" s="194">
        <f>SUMIFS(点検表４!$AH$6:$AH$15292,点検表４!$AF$6:$AF$15292,TRUE,点検表４!$AR$6:$AR$15292,$E35,点検表４!$C$6:$C$15292,ID$6)</f>
        <v>0</v>
      </c>
      <c r="IE35" s="194">
        <f>SUMIFS(点検表４!$AH$6:$AH$15292,点検表４!$AF$6:$AF$15292,TRUE,点検表４!$AR$6:$AR$15292,$E35,点検表４!$C$6:$C$15292,IE$6)</f>
        <v>0</v>
      </c>
      <c r="IF35" s="194">
        <f>SUMIFS(点検表４!$AH$6:$AH$15292,点検表４!$AF$6:$AF$15292,TRUE,点検表４!$AR$6:$AR$15292,$E35,点検表４!$C$6:$C$15292,IF$6)</f>
        <v>0</v>
      </c>
      <c r="IG35" s="194">
        <f>SUMIFS(点検表４!$AH$6:$AH$15292,点検表４!$AF$6:$AF$15292,TRUE,点検表４!$AR$6:$AR$15292,$E35,点検表４!$C$6:$C$15292,IG$6)</f>
        <v>0</v>
      </c>
      <c r="IH35" s="194">
        <f>SUMIFS(点検表４!$AH$6:$AH$15292,点検表４!$AF$6:$AF$15292,TRUE,点検表４!$AR$6:$AR$15292,$E35,点検表４!$C$6:$C$15292,IH$6)</f>
        <v>0</v>
      </c>
      <c r="II35" s="194">
        <f>SUMIFS(点検表４!$AH$6:$AH$15292,点検表４!$AF$6:$AF$15292,TRUE,点検表４!$AR$6:$AR$15292,$E35,点検表４!$C$6:$C$15292,II$6)</f>
        <v>0</v>
      </c>
      <c r="IJ35" s="194">
        <f>SUMIFS(点検表４!$AH$6:$AH$15292,点検表４!$AF$6:$AF$15292,TRUE,点検表４!$AR$6:$AR$15292,$E35,点検表４!$C$6:$C$15292,IJ$6)</f>
        <v>0</v>
      </c>
      <c r="IK35" s="194">
        <f>SUMIFS(点検表４!$AH$6:$AH$15292,点検表４!$AF$6:$AF$15292,TRUE,点検表４!$AR$6:$AR$15292,$E35,点検表４!$C$6:$C$15292,IK$6)</f>
        <v>0</v>
      </c>
      <c r="IL35" s="194">
        <f>SUMIFS(点検表４!$AH$6:$AH$15292,点検表４!$AF$6:$AF$15292,TRUE,点検表４!$AR$6:$AR$15292,$E35,点検表４!$C$6:$C$15292,IL$6)</f>
        <v>0</v>
      </c>
      <c r="IM35" s="195">
        <f>SUMIFS(点検表４!$AH$6:$AH$15292,点検表４!$AF$6:$AF$15292,TRUE,点検表４!$AR$6:$AR$15292,$E35,点検表４!$C$6:$C$15292,IM$6)</f>
        <v>0</v>
      </c>
      <c r="IN35" s="177"/>
      <c r="IO35" s="177"/>
    </row>
    <row r="36" spans="1:249" ht="18.75" customHeight="1">
      <c r="A36" s="749"/>
      <c r="B36" s="738" t="s">
        <v>1204</v>
      </c>
      <c r="C36" s="739"/>
      <c r="D36" s="740"/>
      <c r="E36" s="137">
        <v>7</v>
      </c>
      <c r="F36" s="192">
        <f>SUMIFS(点検表４!$AH$6:$AH$15292,点検表４!$AF$6:$AF$15292,TRUE,点検表４!$AR$6:$AR$15292,$E36)</f>
        <v>0</v>
      </c>
      <c r="G36" s="193">
        <f t="shared" si="0"/>
        <v>0</v>
      </c>
      <c r="H36" s="194">
        <f>SUMIFS(点検表４!$AH$6:$AH$15292,点検表４!$AF$6:$AF$15292,TRUE,点検表４!$AR$6:$AR$15292,$E36,点検表４!$C$6:$C$15292,H$6)</f>
        <v>0</v>
      </c>
      <c r="I36" s="194">
        <f>SUMIFS(点検表４!$AH$6:$AH$15292,点検表４!$AF$6:$AF$15292,TRUE,点検表４!$AR$6:$AR$15292,$E36,点検表４!$C$6:$C$15292,I$6)</f>
        <v>0</v>
      </c>
      <c r="J36" s="194">
        <f>SUMIFS(点検表４!$AH$6:$AH$15292,点検表４!$AF$6:$AF$15292,TRUE,点検表４!$AR$6:$AR$15292,$E36,点検表４!$C$6:$C$15292,J$6)</f>
        <v>0</v>
      </c>
      <c r="K36" s="194">
        <f>SUMIFS(点検表４!$AH$6:$AH$15292,点検表４!$AF$6:$AF$15292,TRUE,点検表４!$AR$6:$AR$15292,$E36,点検表４!$C$6:$C$15292,K$6)</f>
        <v>0</v>
      </c>
      <c r="L36" s="194">
        <f>SUMIFS(点検表４!$AH$6:$AH$15292,点検表４!$AF$6:$AF$15292,TRUE,点検表４!$AR$6:$AR$15292,$E36,点検表４!$C$6:$C$15292,L$6)</f>
        <v>0</v>
      </c>
      <c r="M36" s="194">
        <f>SUMIFS(点検表４!$AH$6:$AH$15292,点検表４!$AF$6:$AF$15292,TRUE,点検表４!$AR$6:$AR$15292,$E36,点検表４!$C$6:$C$15292,M$6)</f>
        <v>0</v>
      </c>
      <c r="N36" s="194">
        <f>SUMIFS(点検表４!$AH$6:$AH$15292,点検表４!$AF$6:$AF$15292,TRUE,点検表４!$AR$6:$AR$15292,$E36,点検表４!$C$6:$C$15292,N$6)</f>
        <v>0</v>
      </c>
      <c r="O36" s="194">
        <f>SUMIFS(点検表４!$AH$6:$AH$15292,点検表４!$AF$6:$AF$15292,TRUE,点検表４!$AR$6:$AR$15292,$E36,点検表４!$C$6:$C$15292,O$6)</f>
        <v>0</v>
      </c>
      <c r="P36" s="194">
        <f>SUMIFS(点検表４!$AH$6:$AH$15292,点検表４!$AF$6:$AF$15292,TRUE,点検表４!$AR$6:$AR$15292,$E36,点検表４!$C$6:$C$15292,P$6)</f>
        <v>0</v>
      </c>
      <c r="Q36" s="194">
        <f>SUMIFS(点検表４!$AH$6:$AH$15292,点検表４!$AF$6:$AF$15292,TRUE,点検表４!$AR$6:$AR$15292,$E36,点検表４!$C$6:$C$15292,Q$6)</f>
        <v>0</v>
      </c>
      <c r="R36" s="194">
        <f>SUMIFS(点検表４!$AH$6:$AH$15292,点検表４!$AF$6:$AF$15292,TRUE,点検表４!$AR$6:$AR$15292,$E36,点検表４!$C$6:$C$15292,R$6)</f>
        <v>0</v>
      </c>
      <c r="S36" s="194">
        <f>SUMIFS(点検表４!$AH$6:$AH$15292,点検表４!$AF$6:$AF$15292,TRUE,点検表４!$AR$6:$AR$15292,$E36,点検表４!$C$6:$C$15292,S$6)</f>
        <v>0</v>
      </c>
      <c r="T36" s="194">
        <f>SUMIFS(点検表４!$AH$6:$AH$15292,点検表４!$AF$6:$AF$15292,TRUE,点検表４!$AR$6:$AR$15292,$E36,点検表４!$C$6:$C$15292,T$6)</f>
        <v>0</v>
      </c>
      <c r="U36" s="194">
        <f>SUMIFS(点検表４!$AH$6:$AH$15292,点検表４!$AF$6:$AF$15292,TRUE,点検表４!$AR$6:$AR$15292,$E36,点検表４!$C$6:$C$15292,U$6)</f>
        <v>0</v>
      </c>
      <c r="V36" s="194">
        <f>SUMIFS(点検表４!$AH$6:$AH$15292,点検表４!$AF$6:$AF$15292,TRUE,点検表４!$AR$6:$AR$15292,$E36,点検表４!$C$6:$C$15292,V$6)</f>
        <v>0</v>
      </c>
      <c r="W36" s="194">
        <f>SUMIFS(点検表４!$AH$6:$AH$15292,点検表４!$AF$6:$AF$15292,TRUE,点検表４!$AR$6:$AR$15292,$E36,点検表４!$C$6:$C$15292,W$6)</f>
        <v>0</v>
      </c>
      <c r="X36" s="194">
        <f>SUMIFS(点検表４!$AH$6:$AH$15292,点検表４!$AF$6:$AF$15292,TRUE,点検表４!$AR$6:$AR$15292,$E36,点検表４!$C$6:$C$15292,X$6)</f>
        <v>0</v>
      </c>
      <c r="Y36" s="194">
        <f>SUMIFS(点検表４!$AH$6:$AH$15292,点検表４!$AF$6:$AF$15292,TRUE,点検表４!$AR$6:$AR$15292,$E36,点検表４!$C$6:$C$15292,Y$6)</f>
        <v>0</v>
      </c>
      <c r="Z36" s="194">
        <f>SUMIFS(点検表４!$AH$6:$AH$15292,点検表４!$AF$6:$AF$15292,TRUE,点検表４!$AR$6:$AR$15292,$E36,点検表４!$C$6:$C$15292,Z$6)</f>
        <v>0</v>
      </c>
      <c r="AA36" s="194">
        <f>SUMIFS(点検表４!$AH$6:$AH$15292,点検表４!$AF$6:$AF$15292,TRUE,点検表４!$AR$6:$AR$15292,$E36,点検表４!$C$6:$C$15292,AA$6)</f>
        <v>0</v>
      </c>
      <c r="AB36" s="194">
        <f>SUMIFS(点検表４!$AH$6:$AH$15292,点検表４!$AF$6:$AF$15292,TRUE,点検表４!$AR$6:$AR$15292,$E36,点検表４!$C$6:$C$15292,AB$6)</f>
        <v>0</v>
      </c>
      <c r="AC36" s="194">
        <f>SUMIFS(点検表４!$AH$6:$AH$15292,点検表４!$AF$6:$AF$15292,TRUE,点検表４!$AR$6:$AR$15292,$E36,点検表４!$C$6:$C$15292,AC$6)</f>
        <v>0</v>
      </c>
      <c r="AD36" s="194">
        <f>SUMIFS(点検表４!$AH$6:$AH$15292,点検表４!$AF$6:$AF$15292,TRUE,点検表４!$AR$6:$AR$15292,$E36,点検表４!$C$6:$C$15292,AD$6)</f>
        <v>0</v>
      </c>
      <c r="AE36" s="194">
        <f>SUMIFS(点検表４!$AH$6:$AH$15292,点検表４!$AF$6:$AF$15292,TRUE,点検表４!$AR$6:$AR$15292,$E36,点検表４!$C$6:$C$15292,AE$6)</f>
        <v>0</v>
      </c>
      <c r="AF36" s="194">
        <f>SUMIFS(点検表４!$AH$6:$AH$15292,点検表４!$AF$6:$AF$15292,TRUE,点検表４!$AR$6:$AR$15292,$E36,点検表４!$C$6:$C$15292,AF$6)</f>
        <v>0</v>
      </c>
      <c r="AG36" s="194">
        <f>SUMIFS(点検表４!$AH$6:$AH$15292,点検表４!$AF$6:$AF$15292,TRUE,点検表４!$AR$6:$AR$15292,$E36,点検表４!$C$6:$C$15292,AG$6)</f>
        <v>0</v>
      </c>
      <c r="AH36" s="194">
        <f>SUMIFS(点検表４!$AH$6:$AH$15292,点検表４!$AF$6:$AF$15292,TRUE,点検表４!$AR$6:$AR$15292,$E36,点検表４!$C$6:$C$15292,AH$6)</f>
        <v>0</v>
      </c>
      <c r="AI36" s="194">
        <f>SUMIFS(点検表４!$AH$6:$AH$15292,点検表４!$AF$6:$AF$15292,TRUE,点検表４!$AR$6:$AR$15292,$E36,点検表４!$C$6:$C$15292,AI$6)</f>
        <v>0</v>
      </c>
      <c r="AJ36" s="194">
        <f>SUMIFS(点検表４!$AH$6:$AH$15292,点検表４!$AF$6:$AF$15292,TRUE,点検表４!$AR$6:$AR$15292,$E36,点検表４!$C$6:$C$15292,AJ$6)</f>
        <v>0</v>
      </c>
      <c r="AK36" s="194">
        <f>SUMIFS(点検表４!$AH$6:$AH$15292,点検表４!$AF$6:$AF$15292,TRUE,点検表４!$AR$6:$AR$15292,$E36,点検表４!$C$6:$C$15292,AK$6)</f>
        <v>0</v>
      </c>
      <c r="AL36" s="194">
        <f>SUMIFS(点検表４!$AH$6:$AH$15292,点検表４!$AF$6:$AF$15292,TRUE,点検表４!$AR$6:$AR$15292,$E36,点検表４!$C$6:$C$15292,AL$6)</f>
        <v>0</v>
      </c>
      <c r="AM36" s="194">
        <f>SUMIFS(点検表４!$AH$6:$AH$15292,点検表４!$AF$6:$AF$15292,TRUE,点検表４!$AR$6:$AR$15292,$E36,点検表４!$C$6:$C$15292,AM$6)</f>
        <v>0</v>
      </c>
      <c r="AN36" s="194">
        <f>SUMIFS(点検表４!$AH$6:$AH$15292,点検表４!$AF$6:$AF$15292,TRUE,点検表４!$AR$6:$AR$15292,$E36,点検表４!$C$6:$C$15292,AN$6)</f>
        <v>0</v>
      </c>
      <c r="AO36" s="194">
        <f>SUMIFS(点検表４!$AH$6:$AH$15292,点検表４!$AF$6:$AF$15292,TRUE,点検表４!$AR$6:$AR$15292,$E36,点検表４!$C$6:$C$15292,AO$6)</f>
        <v>0</v>
      </c>
      <c r="AP36" s="194">
        <f>SUMIFS(点検表４!$AH$6:$AH$15292,点検表４!$AF$6:$AF$15292,TRUE,点検表４!$AR$6:$AR$15292,$E36,点検表４!$C$6:$C$15292,AP$6)</f>
        <v>0</v>
      </c>
      <c r="AQ36" s="194">
        <f>SUMIFS(点検表４!$AH$6:$AH$15292,点検表４!$AF$6:$AF$15292,TRUE,点検表４!$AR$6:$AR$15292,$E36,点検表４!$C$6:$C$15292,AQ$6)</f>
        <v>0</v>
      </c>
      <c r="AR36" s="194">
        <f>SUMIFS(点検表４!$AH$6:$AH$15292,点検表４!$AF$6:$AF$15292,TRUE,点検表４!$AR$6:$AR$15292,$E36,点検表４!$C$6:$C$15292,AR$6)</f>
        <v>0</v>
      </c>
      <c r="AS36" s="194">
        <f>SUMIFS(点検表４!$AH$6:$AH$15292,点検表４!$AF$6:$AF$15292,TRUE,点検表４!$AR$6:$AR$15292,$E36,点検表４!$C$6:$C$15292,AS$6)</f>
        <v>0</v>
      </c>
      <c r="AT36" s="194">
        <f>SUMIFS(点検表４!$AH$6:$AH$15292,点検表４!$AF$6:$AF$15292,TRUE,点検表４!$AR$6:$AR$15292,$E36,点検表４!$C$6:$C$15292,AT$6)</f>
        <v>0</v>
      </c>
      <c r="AU36" s="194">
        <f>SUMIFS(点検表４!$AH$6:$AH$15292,点検表４!$AF$6:$AF$15292,TRUE,点検表４!$AR$6:$AR$15292,$E36,点検表４!$C$6:$C$15292,AU$6)</f>
        <v>0</v>
      </c>
      <c r="AV36" s="194">
        <f>SUMIFS(点検表４!$AH$6:$AH$15292,点検表４!$AF$6:$AF$15292,TRUE,点検表４!$AR$6:$AR$15292,$E36,点検表４!$C$6:$C$15292,AV$6)</f>
        <v>0</v>
      </c>
      <c r="AW36" s="194">
        <f>SUMIFS(点検表４!$AH$6:$AH$15292,点検表４!$AF$6:$AF$15292,TRUE,点検表４!$AR$6:$AR$15292,$E36,点検表４!$C$6:$C$15292,AW$6)</f>
        <v>0</v>
      </c>
      <c r="AX36" s="194">
        <f>SUMIFS(点検表４!$AH$6:$AH$15292,点検表４!$AF$6:$AF$15292,TRUE,点検表４!$AR$6:$AR$15292,$E36,点検表４!$C$6:$C$15292,AX$6)</f>
        <v>0</v>
      </c>
      <c r="AY36" s="194">
        <f>SUMIFS(点検表４!$AH$6:$AH$15292,点検表４!$AF$6:$AF$15292,TRUE,点検表４!$AR$6:$AR$15292,$E36,点検表４!$C$6:$C$15292,AY$6)</f>
        <v>0</v>
      </c>
      <c r="AZ36" s="194">
        <f>SUMIFS(点検表４!$AH$6:$AH$15292,点検表４!$AF$6:$AF$15292,TRUE,点検表４!$AR$6:$AR$15292,$E36,点検表４!$C$6:$C$15292,AZ$6)</f>
        <v>0</v>
      </c>
      <c r="BA36" s="194">
        <f>SUMIFS(点検表４!$AH$6:$AH$15292,点検表４!$AF$6:$AF$15292,TRUE,点検表４!$AR$6:$AR$15292,$E36,点検表４!$C$6:$C$15292,BA$6)</f>
        <v>0</v>
      </c>
      <c r="BB36" s="194">
        <f>SUMIFS(点検表４!$AH$6:$AH$15292,点検表４!$AF$6:$AF$15292,TRUE,点検表４!$AR$6:$AR$15292,$E36,点検表４!$C$6:$C$15292,BB$6)</f>
        <v>0</v>
      </c>
      <c r="BC36" s="194">
        <f>SUMIFS(点検表４!$AH$6:$AH$15292,点検表４!$AF$6:$AF$15292,TRUE,点検表４!$AR$6:$AR$15292,$E36,点検表４!$C$6:$C$15292,BC$6)</f>
        <v>0</v>
      </c>
      <c r="BD36" s="194">
        <f>SUMIFS(点検表４!$AH$6:$AH$15292,点検表４!$AF$6:$AF$15292,TRUE,点検表４!$AR$6:$AR$15292,$E36,点検表４!$C$6:$C$15292,BD$6)</f>
        <v>0</v>
      </c>
      <c r="BE36" s="194">
        <f>SUMIFS(点検表４!$AH$6:$AH$15292,点検表４!$AF$6:$AF$15292,TRUE,点検表４!$AR$6:$AR$15292,$E36,点検表４!$C$6:$C$15292,BE$6)</f>
        <v>0</v>
      </c>
      <c r="BF36" s="194">
        <f>SUMIFS(点検表４!$AH$6:$AH$15292,点検表４!$AF$6:$AF$15292,TRUE,点検表４!$AR$6:$AR$15292,$E36,点検表４!$C$6:$C$15292,BF$6)</f>
        <v>0</v>
      </c>
      <c r="BG36" s="194">
        <f>SUMIFS(点検表４!$AH$6:$AH$15292,点検表４!$AF$6:$AF$15292,TRUE,点検表４!$AR$6:$AR$15292,$E36,点検表４!$C$6:$C$15292,BG$6)</f>
        <v>0</v>
      </c>
      <c r="BH36" s="194">
        <f>SUMIFS(点検表４!$AH$6:$AH$15292,点検表４!$AF$6:$AF$15292,TRUE,点検表４!$AR$6:$AR$15292,$E36,点検表４!$C$6:$C$15292,BH$6)</f>
        <v>0</v>
      </c>
      <c r="BI36" s="194">
        <f>SUMIFS(点検表４!$AH$6:$AH$15292,点検表４!$AF$6:$AF$15292,TRUE,点検表４!$AR$6:$AR$15292,$E36,点検表４!$C$6:$C$15292,BI$6)</f>
        <v>0</v>
      </c>
      <c r="BJ36" s="194">
        <f>SUMIFS(点検表４!$AH$6:$AH$15292,点検表４!$AF$6:$AF$15292,TRUE,点検表４!$AR$6:$AR$15292,$E36,点検表４!$C$6:$C$15292,BJ$6)</f>
        <v>0</v>
      </c>
      <c r="BK36" s="194">
        <f>SUMIFS(点検表４!$AH$6:$AH$15292,点検表４!$AF$6:$AF$15292,TRUE,点検表４!$AR$6:$AR$15292,$E36,点検表４!$C$6:$C$15292,BK$6)</f>
        <v>0</v>
      </c>
      <c r="BL36" s="194">
        <f>SUMIFS(点検表４!$AH$6:$AH$15292,点検表４!$AF$6:$AF$15292,TRUE,点検表４!$AR$6:$AR$15292,$E36,点検表４!$C$6:$C$15292,BL$6)</f>
        <v>0</v>
      </c>
      <c r="BM36" s="194">
        <f>SUMIFS(点検表４!$AH$6:$AH$15292,点検表４!$AF$6:$AF$15292,TRUE,点検表４!$AR$6:$AR$15292,$E36,点検表４!$C$6:$C$15292,BM$6)</f>
        <v>0</v>
      </c>
      <c r="BN36" s="194">
        <f>SUMIFS(点検表４!$AH$6:$AH$15292,点検表４!$AF$6:$AF$15292,TRUE,点検表４!$AR$6:$AR$15292,$E36,点検表４!$C$6:$C$15292,BN$6)</f>
        <v>0</v>
      </c>
      <c r="BO36" s="194">
        <f>SUMIFS(点検表４!$AH$6:$AH$15292,点検表４!$AF$6:$AF$15292,TRUE,点検表４!$AR$6:$AR$15292,$E36,点検表４!$C$6:$C$15292,BO$6)</f>
        <v>0</v>
      </c>
      <c r="BP36" s="194">
        <f>SUMIFS(点検表４!$AH$6:$AH$15292,点検表４!$AF$6:$AF$15292,TRUE,点検表４!$AR$6:$AR$15292,$E36,点検表４!$C$6:$C$15292,BP$6)</f>
        <v>0</v>
      </c>
      <c r="BQ36" s="194">
        <f>SUMIFS(点検表４!$AH$6:$AH$15292,点検表４!$AF$6:$AF$15292,TRUE,点検表４!$AR$6:$AR$15292,$E36,点検表４!$C$6:$C$15292,BQ$6)</f>
        <v>0</v>
      </c>
      <c r="BR36" s="194">
        <f>SUMIFS(点検表４!$AH$6:$AH$15292,点検表４!$AF$6:$AF$15292,TRUE,点検表４!$AR$6:$AR$15292,$E36,点検表４!$C$6:$C$15292,BR$6)</f>
        <v>0</v>
      </c>
      <c r="BS36" s="194">
        <f>SUMIFS(点検表４!$AH$6:$AH$15292,点検表４!$AF$6:$AF$15292,TRUE,点検表４!$AR$6:$AR$15292,$E36,点検表４!$C$6:$C$15292,BS$6)</f>
        <v>0</v>
      </c>
      <c r="BT36" s="194">
        <f>SUMIFS(点検表４!$AH$6:$AH$15292,点検表４!$AF$6:$AF$15292,TRUE,点検表４!$AR$6:$AR$15292,$E36,点検表４!$C$6:$C$15292,BT$6)</f>
        <v>0</v>
      </c>
      <c r="BU36" s="194">
        <f>SUMIFS(点検表４!$AH$6:$AH$15292,点検表４!$AF$6:$AF$15292,TRUE,点検表４!$AR$6:$AR$15292,$E36,点検表４!$C$6:$C$15292,BU$6)</f>
        <v>0</v>
      </c>
      <c r="BV36" s="194">
        <f>SUMIFS(点検表４!$AH$6:$AH$15292,点検表４!$AF$6:$AF$15292,TRUE,点検表４!$AR$6:$AR$15292,$E36,点検表４!$C$6:$C$15292,BV$6)</f>
        <v>0</v>
      </c>
      <c r="BW36" s="194">
        <f>SUMIFS(点検表４!$AH$6:$AH$15292,点検表４!$AF$6:$AF$15292,TRUE,点検表４!$AR$6:$AR$15292,$E36,点検表４!$C$6:$C$15292,BW$6)</f>
        <v>0</v>
      </c>
      <c r="BX36" s="194">
        <f>SUMIFS(点検表４!$AH$6:$AH$15292,点検表４!$AF$6:$AF$15292,TRUE,点検表４!$AR$6:$AR$15292,$E36,点検表４!$C$6:$C$15292,BX$6)</f>
        <v>0</v>
      </c>
      <c r="BY36" s="194">
        <f>SUMIFS(点検表４!$AH$6:$AH$15292,点検表４!$AF$6:$AF$15292,TRUE,点検表４!$AR$6:$AR$15292,$E36,点検表４!$C$6:$C$15292,BY$6)</f>
        <v>0</v>
      </c>
      <c r="BZ36" s="194">
        <f>SUMIFS(点検表４!$AH$6:$AH$15292,点検表４!$AF$6:$AF$15292,TRUE,点検表４!$AR$6:$AR$15292,$E36,点検表４!$C$6:$C$15292,BZ$6)</f>
        <v>0</v>
      </c>
      <c r="CA36" s="194">
        <f>SUMIFS(点検表４!$AH$6:$AH$15292,点検表４!$AF$6:$AF$15292,TRUE,点検表４!$AR$6:$AR$15292,$E36,点検表４!$C$6:$C$15292,CA$6)</f>
        <v>0</v>
      </c>
      <c r="CB36" s="194">
        <f>SUMIFS(点検表４!$AH$6:$AH$15292,点検表４!$AF$6:$AF$15292,TRUE,点検表４!$AR$6:$AR$15292,$E36,点検表４!$C$6:$C$15292,CB$6)</f>
        <v>0</v>
      </c>
      <c r="CC36" s="194">
        <f>SUMIFS(点検表４!$AH$6:$AH$15292,点検表４!$AF$6:$AF$15292,TRUE,点検表４!$AR$6:$AR$15292,$E36,点検表４!$C$6:$C$15292,CC$6)</f>
        <v>0</v>
      </c>
      <c r="CD36" s="194">
        <f>SUMIFS(点検表４!$AH$6:$AH$15292,点検表４!$AF$6:$AF$15292,TRUE,点検表４!$AR$6:$AR$15292,$E36,点検表４!$C$6:$C$15292,CD$6)</f>
        <v>0</v>
      </c>
      <c r="CE36" s="194">
        <f>SUMIFS(点検表４!$AH$6:$AH$15292,点検表４!$AF$6:$AF$15292,TRUE,点検表４!$AR$6:$AR$15292,$E36,点検表４!$C$6:$C$15292,CE$6)</f>
        <v>0</v>
      </c>
      <c r="CF36" s="194">
        <f>SUMIFS(点検表４!$AH$6:$AH$15292,点検表４!$AF$6:$AF$15292,TRUE,点検表４!$AR$6:$AR$15292,$E36,点検表４!$C$6:$C$15292,CF$6)</f>
        <v>0</v>
      </c>
      <c r="CG36" s="194">
        <f>SUMIFS(点検表４!$AH$6:$AH$15292,点検表４!$AF$6:$AF$15292,TRUE,点検表４!$AR$6:$AR$15292,$E36,点検表４!$C$6:$C$15292,CG$6)</f>
        <v>0</v>
      </c>
      <c r="CH36" s="194">
        <f>SUMIFS(点検表４!$AH$6:$AH$15292,点検表４!$AF$6:$AF$15292,TRUE,点検表４!$AR$6:$AR$15292,$E36,点検表４!$C$6:$C$15292,CH$6)</f>
        <v>0</v>
      </c>
      <c r="CI36" s="194">
        <f>SUMIFS(点検表４!$AH$6:$AH$15292,点検表４!$AF$6:$AF$15292,TRUE,点検表４!$AR$6:$AR$15292,$E36,点検表４!$C$6:$C$15292,CI$6)</f>
        <v>0</v>
      </c>
      <c r="CJ36" s="194">
        <f>SUMIFS(点検表４!$AH$6:$AH$15292,点検表４!$AF$6:$AF$15292,TRUE,点検表４!$AR$6:$AR$15292,$E36,点検表４!$C$6:$C$15292,CJ$6)</f>
        <v>0</v>
      </c>
      <c r="CK36" s="194">
        <f>SUMIFS(点検表４!$AH$6:$AH$15292,点検表４!$AF$6:$AF$15292,TRUE,点検表４!$AR$6:$AR$15292,$E36,点検表４!$C$6:$C$15292,CK$6)</f>
        <v>0</v>
      </c>
      <c r="CL36" s="194">
        <f>SUMIFS(点検表４!$AH$6:$AH$15292,点検表４!$AF$6:$AF$15292,TRUE,点検表４!$AR$6:$AR$15292,$E36,点検表４!$C$6:$C$15292,CL$6)</f>
        <v>0</v>
      </c>
      <c r="CM36" s="194">
        <f>SUMIFS(点検表４!$AH$6:$AH$15292,点検表４!$AF$6:$AF$15292,TRUE,点検表４!$AR$6:$AR$15292,$E36,点検表４!$C$6:$C$15292,CM$6)</f>
        <v>0</v>
      </c>
      <c r="CN36" s="194">
        <f>SUMIFS(点検表４!$AH$6:$AH$15292,点検表４!$AF$6:$AF$15292,TRUE,点検表４!$AR$6:$AR$15292,$E36,点検表４!$C$6:$C$15292,CN$6)</f>
        <v>0</v>
      </c>
      <c r="CO36" s="194">
        <f>SUMIFS(点検表４!$AH$6:$AH$15292,点検表４!$AF$6:$AF$15292,TRUE,点検表４!$AR$6:$AR$15292,$E36,点検表４!$C$6:$C$15292,CO$6)</f>
        <v>0</v>
      </c>
      <c r="CP36" s="194">
        <f>SUMIFS(点検表４!$AH$6:$AH$15292,点検表４!$AF$6:$AF$15292,TRUE,点検表４!$AR$6:$AR$15292,$E36,点検表４!$C$6:$C$15292,CP$6)</f>
        <v>0</v>
      </c>
      <c r="CQ36" s="194">
        <f>SUMIFS(点検表４!$AH$6:$AH$15292,点検表４!$AF$6:$AF$15292,TRUE,点検表４!$AR$6:$AR$15292,$E36,点検表４!$C$6:$C$15292,CQ$6)</f>
        <v>0</v>
      </c>
      <c r="CR36" s="194">
        <f>SUMIFS(点検表４!$AH$6:$AH$15292,点検表４!$AF$6:$AF$15292,TRUE,点検表４!$AR$6:$AR$15292,$E36,点検表４!$C$6:$C$15292,CR$6)</f>
        <v>0</v>
      </c>
      <c r="CS36" s="194">
        <f>SUMIFS(点検表４!$AH$6:$AH$15292,点検表４!$AF$6:$AF$15292,TRUE,点検表４!$AR$6:$AR$15292,$E36,点検表４!$C$6:$C$15292,CS$6)</f>
        <v>0</v>
      </c>
      <c r="CT36" s="194">
        <f>SUMIFS(点検表４!$AH$6:$AH$15292,点検表４!$AF$6:$AF$15292,TRUE,点検表４!$AR$6:$AR$15292,$E36,点検表４!$C$6:$C$15292,CT$6)</f>
        <v>0</v>
      </c>
      <c r="CU36" s="194">
        <f>SUMIFS(点検表４!$AH$6:$AH$15292,点検表４!$AF$6:$AF$15292,TRUE,点検表４!$AR$6:$AR$15292,$E36,点検表４!$C$6:$C$15292,CU$6)</f>
        <v>0</v>
      </c>
      <c r="CV36" s="194">
        <f>SUMIFS(点検表４!$AH$6:$AH$15292,点検表４!$AF$6:$AF$15292,TRUE,点検表４!$AR$6:$AR$15292,$E36,点検表４!$C$6:$C$15292,CV$6)</f>
        <v>0</v>
      </c>
      <c r="CW36" s="194">
        <f>SUMIFS(点検表４!$AH$6:$AH$15292,点検表４!$AF$6:$AF$15292,TRUE,点検表４!$AR$6:$AR$15292,$E36,点検表４!$C$6:$C$15292,CW$6)</f>
        <v>0</v>
      </c>
      <c r="CX36" s="194">
        <f>SUMIFS(点検表４!$AH$6:$AH$15292,点検表４!$AF$6:$AF$15292,TRUE,点検表４!$AR$6:$AR$15292,$E36,点検表４!$C$6:$C$15292,CX$6)</f>
        <v>0</v>
      </c>
      <c r="CY36" s="194">
        <f>SUMIFS(点検表４!$AH$6:$AH$15292,点検表４!$AF$6:$AF$15292,TRUE,点検表４!$AR$6:$AR$15292,$E36,点検表４!$C$6:$C$15292,CY$6)</f>
        <v>0</v>
      </c>
      <c r="CZ36" s="194">
        <f>SUMIFS(点検表４!$AH$6:$AH$15292,点検表４!$AF$6:$AF$15292,TRUE,点検表４!$AR$6:$AR$15292,$E36,点検表４!$C$6:$C$15292,CZ$6)</f>
        <v>0</v>
      </c>
      <c r="DA36" s="194">
        <f>SUMIFS(点検表４!$AH$6:$AH$15292,点検表４!$AF$6:$AF$15292,TRUE,点検表４!$AR$6:$AR$15292,$E36,点検表４!$C$6:$C$15292,DA$6)</f>
        <v>0</v>
      </c>
      <c r="DB36" s="194">
        <f>SUMIFS(点検表４!$AH$6:$AH$15292,点検表４!$AF$6:$AF$15292,TRUE,点検表４!$AR$6:$AR$15292,$E36,点検表４!$C$6:$C$15292,DB$6)</f>
        <v>0</v>
      </c>
      <c r="DC36" s="194">
        <f>SUMIFS(点検表４!$AH$6:$AH$15292,点検表４!$AF$6:$AF$15292,TRUE,点検表４!$AR$6:$AR$15292,$E36,点検表４!$C$6:$C$15292,DC$6)</f>
        <v>0</v>
      </c>
      <c r="DD36" s="194">
        <f>SUMIFS(点検表４!$AH$6:$AH$15292,点検表４!$AF$6:$AF$15292,TRUE,点検表４!$AR$6:$AR$15292,$E36,点検表４!$C$6:$C$15292,DD$6)</f>
        <v>0</v>
      </c>
      <c r="DE36" s="194">
        <f>SUMIFS(点検表４!$AH$6:$AH$15292,点検表４!$AF$6:$AF$15292,TRUE,点検表４!$AR$6:$AR$15292,$E36,点検表４!$C$6:$C$15292,DE$6)</f>
        <v>0</v>
      </c>
      <c r="DF36" s="194">
        <f>SUMIFS(点検表４!$AH$6:$AH$15292,点検表４!$AF$6:$AF$15292,TRUE,点検表４!$AR$6:$AR$15292,$E36,点検表４!$C$6:$C$15292,DF$6)</f>
        <v>0</v>
      </c>
      <c r="DG36" s="194">
        <f>SUMIFS(点検表４!$AH$6:$AH$15292,点検表４!$AF$6:$AF$15292,TRUE,点検表４!$AR$6:$AR$15292,$E36,点検表４!$C$6:$C$15292,DG$6)</f>
        <v>0</v>
      </c>
      <c r="DH36" s="194">
        <f>SUMIFS(点検表４!$AH$6:$AH$15292,点検表４!$AF$6:$AF$15292,TRUE,点検表４!$AR$6:$AR$15292,$E36,点検表４!$C$6:$C$15292,DH$6)</f>
        <v>0</v>
      </c>
      <c r="DI36" s="194">
        <f>SUMIFS(点検表４!$AH$6:$AH$15292,点検表４!$AF$6:$AF$15292,TRUE,点検表４!$AR$6:$AR$15292,$E36,点検表４!$C$6:$C$15292,DI$6)</f>
        <v>0</v>
      </c>
      <c r="DJ36" s="194">
        <f>SUMIFS(点検表４!$AH$6:$AH$15292,点検表４!$AF$6:$AF$15292,TRUE,点検表４!$AR$6:$AR$15292,$E36,点検表４!$C$6:$C$15292,DJ$6)</f>
        <v>0</v>
      </c>
      <c r="DK36" s="194">
        <f>SUMIFS(点検表４!$AH$6:$AH$15292,点検表４!$AF$6:$AF$15292,TRUE,点検表４!$AR$6:$AR$15292,$E36,点検表４!$C$6:$C$15292,DK$6)</f>
        <v>0</v>
      </c>
      <c r="DL36" s="194">
        <f>SUMIFS(点検表４!$AH$6:$AH$15292,点検表４!$AF$6:$AF$15292,TRUE,点検表４!$AR$6:$AR$15292,$E36,点検表４!$C$6:$C$15292,DL$6)</f>
        <v>0</v>
      </c>
      <c r="DM36" s="194">
        <f>SUMIFS(点検表４!$AH$6:$AH$15292,点検表４!$AF$6:$AF$15292,TRUE,点検表４!$AR$6:$AR$15292,$E36,点検表４!$C$6:$C$15292,DM$6)</f>
        <v>0</v>
      </c>
      <c r="DN36" s="194">
        <f>SUMIFS(点検表４!$AH$6:$AH$15292,点検表４!$AF$6:$AF$15292,TRUE,点検表４!$AR$6:$AR$15292,$E36,点検表４!$C$6:$C$15292,DN$6)</f>
        <v>0</v>
      </c>
      <c r="DO36" s="194">
        <f>SUMIFS(点検表４!$AH$6:$AH$15292,点検表４!$AF$6:$AF$15292,TRUE,点検表４!$AR$6:$AR$15292,$E36,点検表４!$C$6:$C$15292,DO$6)</f>
        <v>0</v>
      </c>
      <c r="DP36" s="194">
        <f>SUMIFS(点検表４!$AH$6:$AH$15292,点検表４!$AF$6:$AF$15292,TRUE,点検表４!$AR$6:$AR$15292,$E36,点検表４!$C$6:$C$15292,DP$6)</f>
        <v>0</v>
      </c>
      <c r="DQ36" s="194">
        <f>SUMIFS(点検表４!$AH$6:$AH$15292,点検表４!$AF$6:$AF$15292,TRUE,点検表４!$AR$6:$AR$15292,$E36,点検表４!$C$6:$C$15292,DQ$6)</f>
        <v>0</v>
      </c>
      <c r="DR36" s="194">
        <f>SUMIFS(点検表４!$AH$6:$AH$15292,点検表４!$AF$6:$AF$15292,TRUE,点検表４!$AR$6:$AR$15292,$E36,点検表４!$C$6:$C$15292,DR$6)</f>
        <v>0</v>
      </c>
      <c r="DS36" s="194">
        <f>SUMIFS(点検表４!$AH$6:$AH$15292,点検表４!$AF$6:$AF$15292,TRUE,点検表４!$AR$6:$AR$15292,$E36,点検表４!$C$6:$C$15292,DS$6)</f>
        <v>0</v>
      </c>
      <c r="DT36" s="194">
        <f>SUMIFS(点検表４!$AH$6:$AH$15292,点検表４!$AF$6:$AF$15292,TRUE,点検表４!$AR$6:$AR$15292,$E36,点検表４!$C$6:$C$15292,DT$6)</f>
        <v>0</v>
      </c>
      <c r="DU36" s="194">
        <f>SUMIFS(点検表４!$AH$6:$AH$15292,点検表４!$AF$6:$AF$15292,TRUE,点検表４!$AR$6:$AR$15292,$E36,点検表４!$C$6:$C$15292,DU$6)</f>
        <v>0</v>
      </c>
      <c r="DV36" s="194">
        <f>SUMIFS(点検表４!$AH$6:$AH$15292,点検表４!$AF$6:$AF$15292,TRUE,点検表４!$AR$6:$AR$15292,$E36,点検表４!$C$6:$C$15292,DV$6)</f>
        <v>0</v>
      </c>
      <c r="DW36" s="194">
        <f>SUMIFS(点検表４!$AH$6:$AH$15292,点検表４!$AF$6:$AF$15292,TRUE,点検表４!$AR$6:$AR$15292,$E36,点検表４!$C$6:$C$15292,DW$6)</f>
        <v>0</v>
      </c>
      <c r="DX36" s="194">
        <f>SUMIFS(点検表４!$AH$6:$AH$15292,点検表４!$AF$6:$AF$15292,TRUE,点検表４!$AR$6:$AR$15292,$E36,点検表４!$C$6:$C$15292,DX$6)</f>
        <v>0</v>
      </c>
      <c r="DY36" s="194">
        <f>SUMIFS(点検表４!$AH$6:$AH$15292,点検表４!$AF$6:$AF$15292,TRUE,点検表４!$AR$6:$AR$15292,$E36,点検表４!$C$6:$C$15292,DY$6)</f>
        <v>0</v>
      </c>
      <c r="DZ36" s="194">
        <f>SUMIFS(点検表４!$AH$6:$AH$15292,点検表４!$AF$6:$AF$15292,TRUE,点検表４!$AR$6:$AR$15292,$E36,点検表４!$C$6:$C$15292,DZ$6)</f>
        <v>0</v>
      </c>
      <c r="EA36" s="194">
        <f>SUMIFS(点検表４!$AH$6:$AH$15292,点検表４!$AF$6:$AF$15292,TRUE,点検表４!$AR$6:$AR$15292,$E36,点検表４!$C$6:$C$15292,EA$6)</f>
        <v>0</v>
      </c>
      <c r="EB36" s="194">
        <f>SUMIFS(点検表４!$AH$6:$AH$15292,点検表４!$AF$6:$AF$15292,TRUE,点検表４!$AR$6:$AR$15292,$E36,点検表４!$C$6:$C$15292,EB$6)</f>
        <v>0</v>
      </c>
      <c r="EC36" s="194">
        <f>SUMIFS(点検表４!$AH$6:$AH$15292,点検表４!$AF$6:$AF$15292,TRUE,点検表４!$AR$6:$AR$15292,$E36,点検表４!$C$6:$C$15292,EC$6)</f>
        <v>0</v>
      </c>
      <c r="ED36" s="194">
        <f>SUMIFS(点検表４!$AH$6:$AH$15292,点検表４!$AF$6:$AF$15292,TRUE,点検表４!$AR$6:$AR$15292,$E36,点検表４!$C$6:$C$15292,ED$6)</f>
        <v>0</v>
      </c>
      <c r="EE36" s="194">
        <f>SUMIFS(点検表４!$AH$6:$AH$15292,点検表４!$AF$6:$AF$15292,TRUE,点検表４!$AR$6:$AR$15292,$E36,点検表４!$C$6:$C$15292,EE$6)</f>
        <v>0</v>
      </c>
      <c r="EF36" s="194">
        <f>SUMIFS(点検表４!$AH$6:$AH$15292,点検表４!$AF$6:$AF$15292,TRUE,点検表４!$AR$6:$AR$15292,$E36,点検表４!$C$6:$C$15292,EF$6)</f>
        <v>0</v>
      </c>
      <c r="EG36" s="194">
        <f>SUMIFS(点検表４!$AH$6:$AH$15292,点検表４!$AF$6:$AF$15292,TRUE,点検表４!$AR$6:$AR$15292,$E36,点検表４!$C$6:$C$15292,EG$6)</f>
        <v>0</v>
      </c>
      <c r="EH36" s="194">
        <f>SUMIFS(点検表４!$AH$6:$AH$15292,点検表４!$AF$6:$AF$15292,TRUE,点検表４!$AR$6:$AR$15292,$E36,点検表４!$C$6:$C$15292,EH$6)</f>
        <v>0</v>
      </c>
      <c r="EI36" s="194">
        <f>SUMIFS(点検表４!$AH$6:$AH$15292,点検表４!$AF$6:$AF$15292,TRUE,点検表４!$AR$6:$AR$15292,$E36,点検表４!$C$6:$C$15292,EI$6)</f>
        <v>0</v>
      </c>
      <c r="EJ36" s="194">
        <f>SUMIFS(点検表４!$AH$6:$AH$15292,点検表４!$AF$6:$AF$15292,TRUE,点検表４!$AR$6:$AR$15292,$E36,点検表４!$C$6:$C$15292,EJ$6)</f>
        <v>0</v>
      </c>
      <c r="EK36" s="194">
        <f>SUMIFS(点検表４!$AH$6:$AH$15292,点検表４!$AF$6:$AF$15292,TRUE,点検表４!$AR$6:$AR$15292,$E36,点検表４!$C$6:$C$15292,EK$6)</f>
        <v>0</v>
      </c>
      <c r="EL36" s="194">
        <f>SUMIFS(点検表４!$AH$6:$AH$15292,点検表４!$AF$6:$AF$15292,TRUE,点検表４!$AR$6:$AR$15292,$E36,点検表４!$C$6:$C$15292,EL$6)</f>
        <v>0</v>
      </c>
      <c r="EM36" s="194">
        <f>SUMIFS(点検表４!$AH$6:$AH$15292,点検表４!$AF$6:$AF$15292,TRUE,点検表４!$AR$6:$AR$15292,$E36,点検表４!$C$6:$C$15292,EM$6)</f>
        <v>0</v>
      </c>
      <c r="EN36" s="194">
        <f>SUMIFS(点検表４!$AH$6:$AH$15292,点検表４!$AF$6:$AF$15292,TRUE,点検表４!$AR$6:$AR$15292,$E36,点検表４!$C$6:$C$15292,EN$6)</f>
        <v>0</v>
      </c>
      <c r="EO36" s="194">
        <f>SUMIFS(点検表４!$AH$6:$AH$15292,点検表４!$AF$6:$AF$15292,TRUE,点検表４!$AR$6:$AR$15292,$E36,点検表４!$C$6:$C$15292,EO$6)</f>
        <v>0</v>
      </c>
      <c r="EP36" s="194">
        <f>SUMIFS(点検表４!$AH$6:$AH$15292,点検表４!$AF$6:$AF$15292,TRUE,点検表４!$AR$6:$AR$15292,$E36,点検表４!$C$6:$C$15292,EP$6)</f>
        <v>0</v>
      </c>
      <c r="EQ36" s="194">
        <f>SUMIFS(点検表４!$AH$6:$AH$15292,点検表４!$AF$6:$AF$15292,TRUE,点検表４!$AR$6:$AR$15292,$E36,点検表４!$C$6:$C$15292,EQ$6)</f>
        <v>0</v>
      </c>
      <c r="ER36" s="194">
        <f>SUMIFS(点検表４!$AH$6:$AH$15292,点検表４!$AF$6:$AF$15292,TRUE,点検表４!$AR$6:$AR$15292,$E36,点検表４!$C$6:$C$15292,ER$6)</f>
        <v>0</v>
      </c>
      <c r="ES36" s="194">
        <f>SUMIFS(点検表４!$AH$6:$AH$15292,点検表４!$AF$6:$AF$15292,TRUE,点検表４!$AR$6:$AR$15292,$E36,点検表４!$C$6:$C$15292,ES$6)</f>
        <v>0</v>
      </c>
      <c r="ET36" s="194">
        <f>SUMIFS(点検表４!$AH$6:$AH$15292,点検表４!$AF$6:$AF$15292,TRUE,点検表４!$AR$6:$AR$15292,$E36,点検表４!$C$6:$C$15292,ET$6)</f>
        <v>0</v>
      </c>
      <c r="EU36" s="194">
        <f>SUMIFS(点検表４!$AH$6:$AH$15292,点検表４!$AF$6:$AF$15292,TRUE,点検表４!$AR$6:$AR$15292,$E36,点検表４!$C$6:$C$15292,EU$6)</f>
        <v>0</v>
      </c>
      <c r="EV36" s="194">
        <f>SUMIFS(点検表４!$AH$6:$AH$15292,点検表４!$AF$6:$AF$15292,TRUE,点検表４!$AR$6:$AR$15292,$E36,点検表４!$C$6:$C$15292,EV$6)</f>
        <v>0</v>
      </c>
      <c r="EW36" s="194">
        <f>SUMIFS(点検表４!$AH$6:$AH$15292,点検表４!$AF$6:$AF$15292,TRUE,点検表４!$AR$6:$AR$15292,$E36,点検表４!$C$6:$C$15292,EW$6)</f>
        <v>0</v>
      </c>
      <c r="EX36" s="194">
        <f>SUMIFS(点検表４!$AH$6:$AH$15292,点検表４!$AF$6:$AF$15292,TRUE,点検表４!$AR$6:$AR$15292,$E36,点検表４!$C$6:$C$15292,EX$6)</f>
        <v>0</v>
      </c>
      <c r="EY36" s="194">
        <f>SUMIFS(点検表４!$AH$6:$AH$15292,点検表４!$AF$6:$AF$15292,TRUE,点検表４!$AR$6:$AR$15292,$E36,点検表４!$C$6:$C$15292,EY$6)</f>
        <v>0</v>
      </c>
      <c r="EZ36" s="194">
        <f>SUMIFS(点検表４!$AH$6:$AH$15292,点検表４!$AF$6:$AF$15292,TRUE,点検表４!$AR$6:$AR$15292,$E36,点検表４!$C$6:$C$15292,EZ$6)</f>
        <v>0</v>
      </c>
      <c r="FA36" s="194">
        <f>SUMIFS(点検表４!$AH$6:$AH$15292,点検表４!$AF$6:$AF$15292,TRUE,点検表４!$AR$6:$AR$15292,$E36,点検表４!$C$6:$C$15292,FA$6)</f>
        <v>0</v>
      </c>
      <c r="FB36" s="194">
        <f>SUMIFS(点検表４!$AH$6:$AH$15292,点検表４!$AF$6:$AF$15292,TRUE,点検表４!$AR$6:$AR$15292,$E36,点検表４!$C$6:$C$15292,FB$6)</f>
        <v>0</v>
      </c>
      <c r="FC36" s="194">
        <f>SUMIFS(点検表４!$AH$6:$AH$15292,点検表４!$AF$6:$AF$15292,TRUE,点検表４!$AR$6:$AR$15292,$E36,点検表４!$C$6:$C$15292,FC$6)</f>
        <v>0</v>
      </c>
      <c r="FD36" s="194">
        <f>SUMIFS(点検表４!$AH$6:$AH$15292,点検表４!$AF$6:$AF$15292,TRUE,点検表４!$AR$6:$AR$15292,$E36,点検表４!$C$6:$C$15292,FD$6)</f>
        <v>0</v>
      </c>
      <c r="FE36" s="194">
        <f>SUMIFS(点検表４!$AH$6:$AH$15292,点検表４!$AF$6:$AF$15292,TRUE,点検表４!$AR$6:$AR$15292,$E36,点検表４!$C$6:$C$15292,FE$6)</f>
        <v>0</v>
      </c>
      <c r="FF36" s="194">
        <f>SUMIFS(点検表４!$AH$6:$AH$15292,点検表４!$AF$6:$AF$15292,TRUE,点検表４!$AR$6:$AR$15292,$E36,点検表４!$C$6:$C$15292,FF$6)</f>
        <v>0</v>
      </c>
      <c r="FG36" s="194">
        <f>SUMIFS(点検表４!$AH$6:$AH$15292,点検表４!$AF$6:$AF$15292,TRUE,点検表４!$AR$6:$AR$15292,$E36,点検表４!$C$6:$C$15292,FG$6)</f>
        <v>0</v>
      </c>
      <c r="FH36" s="194">
        <f>SUMIFS(点検表４!$AH$6:$AH$15292,点検表４!$AF$6:$AF$15292,TRUE,点検表４!$AR$6:$AR$15292,$E36,点検表４!$C$6:$C$15292,FH$6)</f>
        <v>0</v>
      </c>
      <c r="FI36" s="194">
        <f>SUMIFS(点検表４!$AH$6:$AH$15292,点検表４!$AF$6:$AF$15292,TRUE,点検表４!$AR$6:$AR$15292,$E36,点検表４!$C$6:$C$15292,FI$6)</f>
        <v>0</v>
      </c>
      <c r="FJ36" s="194">
        <f>SUMIFS(点検表４!$AH$6:$AH$15292,点検表４!$AF$6:$AF$15292,TRUE,点検表４!$AR$6:$AR$15292,$E36,点検表４!$C$6:$C$15292,FJ$6)</f>
        <v>0</v>
      </c>
      <c r="FK36" s="194">
        <f>SUMIFS(点検表４!$AH$6:$AH$15292,点検表４!$AF$6:$AF$15292,TRUE,点検表４!$AR$6:$AR$15292,$E36,点検表４!$C$6:$C$15292,FK$6)</f>
        <v>0</v>
      </c>
      <c r="FL36" s="194">
        <f>SUMIFS(点検表４!$AH$6:$AH$15292,点検表４!$AF$6:$AF$15292,TRUE,点検表４!$AR$6:$AR$15292,$E36,点検表４!$C$6:$C$15292,FL$6)</f>
        <v>0</v>
      </c>
      <c r="FM36" s="194">
        <f>SUMIFS(点検表４!$AH$6:$AH$15292,点検表４!$AF$6:$AF$15292,TRUE,点検表４!$AR$6:$AR$15292,$E36,点検表４!$C$6:$C$15292,FM$6)</f>
        <v>0</v>
      </c>
      <c r="FN36" s="194">
        <f>SUMIFS(点検表４!$AH$6:$AH$15292,点検表４!$AF$6:$AF$15292,TRUE,点検表４!$AR$6:$AR$15292,$E36,点検表４!$C$6:$C$15292,FN$6)</f>
        <v>0</v>
      </c>
      <c r="FO36" s="194">
        <f>SUMIFS(点検表４!$AH$6:$AH$15292,点検表４!$AF$6:$AF$15292,TRUE,点検表４!$AR$6:$AR$15292,$E36,点検表４!$C$6:$C$15292,FO$6)</f>
        <v>0</v>
      </c>
      <c r="FP36" s="194">
        <f>SUMIFS(点検表４!$AH$6:$AH$15292,点検表４!$AF$6:$AF$15292,TRUE,点検表４!$AR$6:$AR$15292,$E36,点検表４!$C$6:$C$15292,FP$6)</f>
        <v>0</v>
      </c>
      <c r="FQ36" s="194">
        <f>SUMIFS(点検表４!$AH$6:$AH$15292,点検表４!$AF$6:$AF$15292,TRUE,点検表４!$AR$6:$AR$15292,$E36,点検表４!$C$6:$C$15292,FQ$6)</f>
        <v>0</v>
      </c>
      <c r="FR36" s="194">
        <f>SUMIFS(点検表４!$AH$6:$AH$15292,点検表４!$AF$6:$AF$15292,TRUE,点検表４!$AR$6:$AR$15292,$E36,点検表４!$C$6:$C$15292,FR$6)</f>
        <v>0</v>
      </c>
      <c r="FS36" s="194">
        <f>SUMIFS(点検表４!$AH$6:$AH$15292,点検表４!$AF$6:$AF$15292,TRUE,点検表４!$AR$6:$AR$15292,$E36,点検表４!$C$6:$C$15292,FS$6)</f>
        <v>0</v>
      </c>
      <c r="FT36" s="194">
        <f>SUMIFS(点検表４!$AH$6:$AH$15292,点検表４!$AF$6:$AF$15292,TRUE,点検表４!$AR$6:$AR$15292,$E36,点検表４!$C$6:$C$15292,FT$6)</f>
        <v>0</v>
      </c>
      <c r="FU36" s="194">
        <f>SUMIFS(点検表４!$AH$6:$AH$15292,点検表４!$AF$6:$AF$15292,TRUE,点検表４!$AR$6:$AR$15292,$E36,点検表４!$C$6:$C$15292,FU$6)</f>
        <v>0</v>
      </c>
      <c r="FV36" s="194">
        <f>SUMIFS(点検表４!$AH$6:$AH$15292,点検表４!$AF$6:$AF$15292,TRUE,点検表４!$AR$6:$AR$15292,$E36,点検表４!$C$6:$C$15292,FV$6)</f>
        <v>0</v>
      </c>
      <c r="FW36" s="194">
        <f>SUMIFS(点検表４!$AH$6:$AH$15292,点検表４!$AF$6:$AF$15292,TRUE,点検表４!$AR$6:$AR$15292,$E36,点検表４!$C$6:$C$15292,FW$6)</f>
        <v>0</v>
      </c>
      <c r="FX36" s="194">
        <f>SUMIFS(点検表４!$AH$6:$AH$15292,点検表４!$AF$6:$AF$15292,TRUE,点検表４!$AR$6:$AR$15292,$E36,点検表４!$C$6:$C$15292,FX$6)</f>
        <v>0</v>
      </c>
      <c r="FY36" s="194">
        <f>SUMIFS(点検表４!$AH$6:$AH$15292,点検表４!$AF$6:$AF$15292,TRUE,点検表４!$AR$6:$AR$15292,$E36,点検表４!$C$6:$C$15292,FY$6)</f>
        <v>0</v>
      </c>
      <c r="FZ36" s="194">
        <f>SUMIFS(点検表４!$AH$6:$AH$15292,点検表４!$AF$6:$AF$15292,TRUE,点検表４!$AR$6:$AR$15292,$E36,点検表４!$C$6:$C$15292,FZ$6)</f>
        <v>0</v>
      </c>
      <c r="GA36" s="194">
        <f>SUMIFS(点検表４!$AH$6:$AH$15292,点検表４!$AF$6:$AF$15292,TRUE,点検表４!$AR$6:$AR$15292,$E36,点検表４!$C$6:$C$15292,GA$6)</f>
        <v>0</v>
      </c>
      <c r="GB36" s="194">
        <f>SUMIFS(点検表４!$AH$6:$AH$15292,点検表４!$AF$6:$AF$15292,TRUE,点検表４!$AR$6:$AR$15292,$E36,点検表４!$C$6:$C$15292,GB$6)</f>
        <v>0</v>
      </c>
      <c r="GC36" s="194">
        <f>SUMIFS(点検表４!$AH$6:$AH$15292,点検表４!$AF$6:$AF$15292,TRUE,点検表４!$AR$6:$AR$15292,$E36,点検表４!$C$6:$C$15292,GC$6)</f>
        <v>0</v>
      </c>
      <c r="GD36" s="194">
        <f>SUMIFS(点検表４!$AH$6:$AH$15292,点検表４!$AF$6:$AF$15292,TRUE,点検表４!$AR$6:$AR$15292,$E36,点検表４!$C$6:$C$15292,GD$6)</f>
        <v>0</v>
      </c>
      <c r="GE36" s="194">
        <f>SUMIFS(点検表４!$AH$6:$AH$15292,点検表４!$AF$6:$AF$15292,TRUE,点検表４!$AR$6:$AR$15292,$E36,点検表４!$C$6:$C$15292,GE$6)</f>
        <v>0</v>
      </c>
      <c r="GF36" s="194">
        <f>SUMIFS(点検表４!$AH$6:$AH$15292,点検表４!$AF$6:$AF$15292,TRUE,点検表４!$AR$6:$AR$15292,$E36,点検表４!$C$6:$C$15292,GF$6)</f>
        <v>0</v>
      </c>
      <c r="GG36" s="194">
        <f>SUMIFS(点検表４!$AH$6:$AH$15292,点検表４!$AF$6:$AF$15292,TRUE,点検表４!$AR$6:$AR$15292,$E36,点検表４!$C$6:$C$15292,GG$6)</f>
        <v>0</v>
      </c>
      <c r="GH36" s="194">
        <f>SUMIFS(点検表４!$AH$6:$AH$15292,点検表４!$AF$6:$AF$15292,TRUE,点検表４!$AR$6:$AR$15292,$E36,点検表４!$C$6:$C$15292,GH$6)</f>
        <v>0</v>
      </c>
      <c r="GI36" s="194">
        <f>SUMIFS(点検表４!$AH$6:$AH$15292,点検表４!$AF$6:$AF$15292,TRUE,点検表４!$AR$6:$AR$15292,$E36,点検表４!$C$6:$C$15292,GI$6)</f>
        <v>0</v>
      </c>
      <c r="GJ36" s="194">
        <f>SUMIFS(点検表４!$AH$6:$AH$15292,点検表４!$AF$6:$AF$15292,TRUE,点検表４!$AR$6:$AR$15292,$E36,点検表４!$C$6:$C$15292,GJ$6)</f>
        <v>0</v>
      </c>
      <c r="GK36" s="194">
        <f>SUMIFS(点検表４!$AH$6:$AH$15292,点検表４!$AF$6:$AF$15292,TRUE,点検表４!$AR$6:$AR$15292,$E36,点検表４!$C$6:$C$15292,GK$6)</f>
        <v>0</v>
      </c>
      <c r="GL36" s="194">
        <f>SUMIFS(点検表４!$AH$6:$AH$15292,点検表４!$AF$6:$AF$15292,TRUE,点検表４!$AR$6:$AR$15292,$E36,点検表４!$C$6:$C$15292,GL$6)</f>
        <v>0</v>
      </c>
      <c r="GM36" s="194">
        <f>SUMIFS(点検表４!$AH$6:$AH$15292,点検表４!$AF$6:$AF$15292,TRUE,点検表４!$AR$6:$AR$15292,$E36,点検表４!$C$6:$C$15292,GM$6)</f>
        <v>0</v>
      </c>
      <c r="GN36" s="194">
        <f>SUMIFS(点検表４!$AH$6:$AH$15292,点検表４!$AF$6:$AF$15292,TRUE,点検表４!$AR$6:$AR$15292,$E36,点検表４!$C$6:$C$15292,GN$6)</f>
        <v>0</v>
      </c>
      <c r="GO36" s="194">
        <f>SUMIFS(点検表４!$AH$6:$AH$15292,点検表４!$AF$6:$AF$15292,TRUE,点検表４!$AR$6:$AR$15292,$E36,点検表４!$C$6:$C$15292,GO$6)</f>
        <v>0</v>
      </c>
      <c r="GP36" s="194">
        <f>SUMIFS(点検表４!$AH$6:$AH$15292,点検表４!$AF$6:$AF$15292,TRUE,点検表４!$AR$6:$AR$15292,$E36,点検表４!$C$6:$C$15292,GP$6)</f>
        <v>0</v>
      </c>
      <c r="GQ36" s="194">
        <f>SUMIFS(点検表４!$AH$6:$AH$15292,点検表４!$AF$6:$AF$15292,TRUE,点検表４!$AR$6:$AR$15292,$E36,点検表４!$C$6:$C$15292,GQ$6)</f>
        <v>0</v>
      </c>
      <c r="GR36" s="194">
        <f>SUMIFS(点検表４!$AH$6:$AH$15292,点検表４!$AF$6:$AF$15292,TRUE,点検表４!$AR$6:$AR$15292,$E36,点検表４!$C$6:$C$15292,GR$6)</f>
        <v>0</v>
      </c>
      <c r="GS36" s="194">
        <f>SUMIFS(点検表４!$AH$6:$AH$15292,点検表４!$AF$6:$AF$15292,TRUE,点検表４!$AR$6:$AR$15292,$E36,点検表４!$C$6:$C$15292,GS$6)</f>
        <v>0</v>
      </c>
      <c r="GT36" s="194">
        <f>SUMIFS(点検表４!$AH$6:$AH$15292,点検表４!$AF$6:$AF$15292,TRUE,点検表４!$AR$6:$AR$15292,$E36,点検表４!$C$6:$C$15292,GT$6)</f>
        <v>0</v>
      </c>
      <c r="GU36" s="194">
        <f>SUMIFS(点検表４!$AH$6:$AH$15292,点検表４!$AF$6:$AF$15292,TRUE,点検表４!$AR$6:$AR$15292,$E36,点検表４!$C$6:$C$15292,GU$6)</f>
        <v>0</v>
      </c>
      <c r="GV36" s="194">
        <f>SUMIFS(点検表４!$AH$6:$AH$15292,点検表４!$AF$6:$AF$15292,TRUE,点検表４!$AR$6:$AR$15292,$E36,点検表４!$C$6:$C$15292,GV$6)</f>
        <v>0</v>
      </c>
      <c r="GW36" s="194">
        <f>SUMIFS(点検表４!$AH$6:$AH$15292,点検表４!$AF$6:$AF$15292,TRUE,点検表４!$AR$6:$AR$15292,$E36,点検表４!$C$6:$C$15292,GW$6)</f>
        <v>0</v>
      </c>
      <c r="GX36" s="194">
        <f>SUMIFS(点検表４!$AH$6:$AH$15292,点検表４!$AF$6:$AF$15292,TRUE,点検表４!$AR$6:$AR$15292,$E36,点検表４!$C$6:$C$15292,GX$6)</f>
        <v>0</v>
      </c>
      <c r="GY36" s="194">
        <f>SUMIFS(点検表４!$AH$6:$AH$15292,点検表４!$AF$6:$AF$15292,TRUE,点検表４!$AR$6:$AR$15292,$E36,点検表４!$C$6:$C$15292,GY$6)</f>
        <v>0</v>
      </c>
      <c r="GZ36" s="194">
        <f>SUMIFS(点検表４!$AH$6:$AH$15292,点検表４!$AF$6:$AF$15292,TRUE,点検表４!$AR$6:$AR$15292,$E36,点検表４!$C$6:$C$15292,GZ$6)</f>
        <v>0</v>
      </c>
      <c r="HA36" s="194">
        <f>SUMIFS(点検表４!$AH$6:$AH$15292,点検表４!$AF$6:$AF$15292,TRUE,点検表４!$AR$6:$AR$15292,$E36,点検表４!$C$6:$C$15292,HA$6)</f>
        <v>0</v>
      </c>
      <c r="HB36" s="194">
        <f>SUMIFS(点検表４!$AH$6:$AH$15292,点検表４!$AF$6:$AF$15292,TRUE,点検表４!$AR$6:$AR$15292,$E36,点検表４!$C$6:$C$15292,HB$6)</f>
        <v>0</v>
      </c>
      <c r="HC36" s="194">
        <f>SUMIFS(点検表４!$AH$6:$AH$15292,点検表４!$AF$6:$AF$15292,TRUE,点検表４!$AR$6:$AR$15292,$E36,点検表４!$C$6:$C$15292,HC$6)</f>
        <v>0</v>
      </c>
      <c r="HD36" s="194">
        <f>SUMIFS(点検表４!$AH$6:$AH$15292,点検表４!$AF$6:$AF$15292,TRUE,点検表４!$AR$6:$AR$15292,$E36,点検表４!$C$6:$C$15292,HD$6)</f>
        <v>0</v>
      </c>
      <c r="HE36" s="194">
        <f>SUMIFS(点検表４!$AH$6:$AH$15292,点検表４!$AF$6:$AF$15292,TRUE,点検表４!$AR$6:$AR$15292,$E36,点検表４!$C$6:$C$15292,HE$6)</f>
        <v>0</v>
      </c>
      <c r="HF36" s="194">
        <f>SUMIFS(点検表４!$AH$6:$AH$15292,点検表４!$AF$6:$AF$15292,TRUE,点検表４!$AR$6:$AR$15292,$E36,点検表４!$C$6:$C$15292,HF$6)</f>
        <v>0</v>
      </c>
      <c r="HG36" s="194">
        <f>SUMIFS(点検表４!$AH$6:$AH$15292,点検表４!$AF$6:$AF$15292,TRUE,点検表４!$AR$6:$AR$15292,$E36,点検表４!$C$6:$C$15292,HG$6)</f>
        <v>0</v>
      </c>
      <c r="HH36" s="194">
        <f>SUMIFS(点検表４!$AH$6:$AH$15292,点検表４!$AF$6:$AF$15292,TRUE,点検表４!$AR$6:$AR$15292,$E36,点検表４!$C$6:$C$15292,HH$6)</f>
        <v>0</v>
      </c>
      <c r="HI36" s="194">
        <f>SUMIFS(点検表４!$AH$6:$AH$15292,点検表４!$AF$6:$AF$15292,TRUE,点検表４!$AR$6:$AR$15292,$E36,点検表４!$C$6:$C$15292,HI$6)</f>
        <v>0</v>
      </c>
      <c r="HJ36" s="194">
        <f>SUMIFS(点検表４!$AH$6:$AH$15292,点検表４!$AF$6:$AF$15292,TRUE,点検表４!$AR$6:$AR$15292,$E36,点検表４!$C$6:$C$15292,HJ$6)</f>
        <v>0</v>
      </c>
      <c r="HK36" s="194">
        <f>SUMIFS(点検表４!$AH$6:$AH$15292,点検表４!$AF$6:$AF$15292,TRUE,点検表４!$AR$6:$AR$15292,$E36,点検表４!$C$6:$C$15292,HK$6)</f>
        <v>0</v>
      </c>
      <c r="HL36" s="194">
        <f>SUMIFS(点検表４!$AH$6:$AH$15292,点検表４!$AF$6:$AF$15292,TRUE,点検表４!$AR$6:$AR$15292,$E36,点検表４!$C$6:$C$15292,HL$6)</f>
        <v>0</v>
      </c>
      <c r="HM36" s="194">
        <f>SUMIFS(点検表４!$AH$6:$AH$15292,点検表４!$AF$6:$AF$15292,TRUE,点検表４!$AR$6:$AR$15292,$E36,点検表４!$C$6:$C$15292,HM$6)</f>
        <v>0</v>
      </c>
      <c r="HN36" s="194">
        <f>SUMIFS(点検表４!$AH$6:$AH$15292,点検表４!$AF$6:$AF$15292,TRUE,点検表４!$AR$6:$AR$15292,$E36,点検表４!$C$6:$C$15292,HN$6)</f>
        <v>0</v>
      </c>
      <c r="HO36" s="194">
        <f>SUMIFS(点検表４!$AH$6:$AH$15292,点検表４!$AF$6:$AF$15292,TRUE,点検表４!$AR$6:$AR$15292,$E36,点検表４!$C$6:$C$15292,HO$6)</f>
        <v>0</v>
      </c>
      <c r="HP36" s="194">
        <f>SUMIFS(点検表４!$AH$6:$AH$15292,点検表４!$AF$6:$AF$15292,TRUE,点検表４!$AR$6:$AR$15292,$E36,点検表４!$C$6:$C$15292,HP$6)</f>
        <v>0</v>
      </c>
      <c r="HQ36" s="194">
        <f>SUMIFS(点検表４!$AH$6:$AH$15292,点検表４!$AF$6:$AF$15292,TRUE,点検表４!$AR$6:$AR$15292,$E36,点検表４!$C$6:$C$15292,HQ$6)</f>
        <v>0</v>
      </c>
      <c r="HR36" s="194">
        <f>SUMIFS(点検表４!$AH$6:$AH$15292,点検表４!$AF$6:$AF$15292,TRUE,点検表４!$AR$6:$AR$15292,$E36,点検表４!$C$6:$C$15292,HR$6)</f>
        <v>0</v>
      </c>
      <c r="HS36" s="194">
        <f>SUMIFS(点検表４!$AH$6:$AH$15292,点検表４!$AF$6:$AF$15292,TRUE,点検表４!$AR$6:$AR$15292,$E36,点検表４!$C$6:$C$15292,HS$6)</f>
        <v>0</v>
      </c>
      <c r="HT36" s="194">
        <f>SUMIFS(点検表４!$AH$6:$AH$15292,点検表４!$AF$6:$AF$15292,TRUE,点検表４!$AR$6:$AR$15292,$E36,点検表４!$C$6:$C$15292,HT$6)</f>
        <v>0</v>
      </c>
      <c r="HU36" s="194">
        <f>SUMIFS(点検表４!$AH$6:$AH$15292,点検表４!$AF$6:$AF$15292,TRUE,点検表４!$AR$6:$AR$15292,$E36,点検表４!$C$6:$C$15292,HU$6)</f>
        <v>0</v>
      </c>
      <c r="HV36" s="194">
        <f>SUMIFS(点検表４!$AH$6:$AH$15292,点検表４!$AF$6:$AF$15292,TRUE,点検表４!$AR$6:$AR$15292,$E36,点検表４!$C$6:$C$15292,HV$6)</f>
        <v>0</v>
      </c>
      <c r="HW36" s="194">
        <f>SUMIFS(点検表４!$AH$6:$AH$15292,点検表４!$AF$6:$AF$15292,TRUE,点検表４!$AR$6:$AR$15292,$E36,点検表４!$C$6:$C$15292,HW$6)</f>
        <v>0</v>
      </c>
      <c r="HX36" s="194">
        <f>SUMIFS(点検表４!$AH$6:$AH$15292,点検表４!$AF$6:$AF$15292,TRUE,点検表４!$AR$6:$AR$15292,$E36,点検表４!$C$6:$C$15292,HX$6)</f>
        <v>0</v>
      </c>
      <c r="HY36" s="194">
        <f>SUMIFS(点検表４!$AH$6:$AH$15292,点検表４!$AF$6:$AF$15292,TRUE,点検表４!$AR$6:$AR$15292,$E36,点検表４!$C$6:$C$15292,HY$6)</f>
        <v>0</v>
      </c>
      <c r="HZ36" s="194">
        <f>SUMIFS(点検表４!$AH$6:$AH$15292,点検表４!$AF$6:$AF$15292,TRUE,点検表４!$AR$6:$AR$15292,$E36,点検表４!$C$6:$C$15292,HZ$6)</f>
        <v>0</v>
      </c>
      <c r="IA36" s="194">
        <f>SUMIFS(点検表４!$AH$6:$AH$15292,点検表４!$AF$6:$AF$15292,TRUE,点検表４!$AR$6:$AR$15292,$E36,点検表４!$C$6:$C$15292,IA$6)</f>
        <v>0</v>
      </c>
      <c r="IB36" s="194">
        <f>SUMIFS(点検表４!$AH$6:$AH$15292,点検表４!$AF$6:$AF$15292,TRUE,点検表４!$AR$6:$AR$15292,$E36,点検表４!$C$6:$C$15292,IB$6)</f>
        <v>0</v>
      </c>
      <c r="IC36" s="194">
        <f>SUMIFS(点検表４!$AH$6:$AH$15292,点検表４!$AF$6:$AF$15292,TRUE,点検表４!$AR$6:$AR$15292,$E36,点検表４!$C$6:$C$15292,IC$6)</f>
        <v>0</v>
      </c>
      <c r="ID36" s="194">
        <f>SUMIFS(点検表４!$AH$6:$AH$15292,点検表４!$AF$6:$AF$15292,TRUE,点検表４!$AR$6:$AR$15292,$E36,点検表４!$C$6:$C$15292,ID$6)</f>
        <v>0</v>
      </c>
      <c r="IE36" s="194">
        <f>SUMIFS(点検表４!$AH$6:$AH$15292,点検表４!$AF$6:$AF$15292,TRUE,点検表４!$AR$6:$AR$15292,$E36,点検表４!$C$6:$C$15292,IE$6)</f>
        <v>0</v>
      </c>
      <c r="IF36" s="194">
        <f>SUMIFS(点検表４!$AH$6:$AH$15292,点検表４!$AF$6:$AF$15292,TRUE,点検表４!$AR$6:$AR$15292,$E36,点検表４!$C$6:$C$15292,IF$6)</f>
        <v>0</v>
      </c>
      <c r="IG36" s="194">
        <f>SUMIFS(点検表４!$AH$6:$AH$15292,点検表４!$AF$6:$AF$15292,TRUE,点検表４!$AR$6:$AR$15292,$E36,点検表４!$C$6:$C$15292,IG$6)</f>
        <v>0</v>
      </c>
      <c r="IH36" s="194">
        <f>SUMIFS(点検表４!$AH$6:$AH$15292,点検表４!$AF$6:$AF$15292,TRUE,点検表４!$AR$6:$AR$15292,$E36,点検表４!$C$6:$C$15292,IH$6)</f>
        <v>0</v>
      </c>
      <c r="II36" s="194">
        <f>SUMIFS(点検表４!$AH$6:$AH$15292,点検表４!$AF$6:$AF$15292,TRUE,点検表４!$AR$6:$AR$15292,$E36,点検表４!$C$6:$C$15292,II$6)</f>
        <v>0</v>
      </c>
      <c r="IJ36" s="194">
        <f>SUMIFS(点検表４!$AH$6:$AH$15292,点検表４!$AF$6:$AF$15292,TRUE,点検表４!$AR$6:$AR$15292,$E36,点検表４!$C$6:$C$15292,IJ$6)</f>
        <v>0</v>
      </c>
      <c r="IK36" s="194">
        <f>SUMIFS(点検表４!$AH$6:$AH$15292,点検表４!$AF$6:$AF$15292,TRUE,点検表４!$AR$6:$AR$15292,$E36,点検表４!$C$6:$C$15292,IK$6)</f>
        <v>0</v>
      </c>
      <c r="IL36" s="194">
        <f>SUMIFS(点検表４!$AH$6:$AH$15292,点検表４!$AF$6:$AF$15292,TRUE,点検表４!$AR$6:$AR$15292,$E36,点検表４!$C$6:$C$15292,IL$6)</f>
        <v>0</v>
      </c>
      <c r="IM36" s="195">
        <f>SUMIFS(点検表４!$AH$6:$AH$15292,点検表４!$AF$6:$AF$15292,TRUE,点検表４!$AR$6:$AR$15292,$E36,点検表４!$C$6:$C$15292,IM$6)</f>
        <v>0</v>
      </c>
      <c r="IN36" s="177"/>
      <c r="IO36" s="177"/>
    </row>
    <row r="37" spans="1:249" ht="18.75" customHeight="1">
      <c r="A37" s="749"/>
      <c r="B37" s="741" t="s">
        <v>1297</v>
      </c>
      <c r="C37" s="742"/>
      <c r="D37" s="743"/>
      <c r="E37" s="159">
        <v>9</v>
      </c>
      <c r="F37" s="192">
        <f>SUMIFS(点検表４!$AH$6:$AH$15292,点検表４!$AF$6:$AF$15292,TRUE,点検表４!$AR$6:$AR$15292,$E37)</f>
        <v>0</v>
      </c>
      <c r="G37" s="193">
        <f t="shared" si="0"/>
        <v>0</v>
      </c>
      <c r="H37" s="194">
        <f>SUMIFS(点検表４!$AH$6:$AH$15292,点検表４!$AF$6:$AF$15292,TRUE,点検表４!$AR$6:$AR$15292,$E37,点検表４!$C$6:$C$15292,H$6)</f>
        <v>0</v>
      </c>
      <c r="I37" s="194">
        <f>SUMIFS(点検表４!$AH$6:$AH$15292,点検表４!$AF$6:$AF$15292,TRUE,点検表４!$AR$6:$AR$15292,$E37,点検表４!$C$6:$C$15292,I$6)</f>
        <v>0</v>
      </c>
      <c r="J37" s="194">
        <f>SUMIFS(点検表４!$AH$6:$AH$15292,点検表４!$AF$6:$AF$15292,TRUE,点検表４!$AR$6:$AR$15292,$E37,点検表４!$C$6:$C$15292,J$6)</f>
        <v>0</v>
      </c>
      <c r="K37" s="194">
        <f>SUMIFS(点検表４!$AH$6:$AH$15292,点検表４!$AF$6:$AF$15292,TRUE,点検表４!$AR$6:$AR$15292,$E37,点検表４!$C$6:$C$15292,K$6)</f>
        <v>0</v>
      </c>
      <c r="L37" s="194">
        <f>SUMIFS(点検表４!$AH$6:$AH$15292,点検表４!$AF$6:$AF$15292,TRUE,点検表４!$AR$6:$AR$15292,$E37,点検表４!$C$6:$C$15292,L$6)</f>
        <v>0</v>
      </c>
      <c r="M37" s="194">
        <f>SUMIFS(点検表４!$AH$6:$AH$15292,点検表４!$AF$6:$AF$15292,TRUE,点検表４!$AR$6:$AR$15292,$E37,点検表４!$C$6:$C$15292,M$6)</f>
        <v>0</v>
      </c>
      <c r="N37" s="194">
        <f>SUMIFS(点検表４!$AH$6:$AH$15292,点検表４!$AF$6:$AF$15292,TRUE,点検表４!$AR$6:$AR$15292,$E37,点検表４!$C$6:$C$15292,N$6)</f>
        <v>0</v>
      </c>
      <c r="O37" s="194">
        <f>SUMIFS(点検表４!$AH$6:$AH$15292,点検表４!$AF$6:$AF$15292,TRUE,点検表４!$AR$6:$AR$15292,$E37,点検表４!$C$6:$C$15292,O$6)</f>
        <v>0</v>
      </c>
      <c r="P37" s="194">
        <f>SUMIFS(点検表４!$AH$6:$AH$15292,点検表４!$AF$6:$AF$15292,TRUE,点検表４!$AR$6:$AR$15292,$E37,点検表４!$C$6:$C$15292,P$6)</f>
        <v>0</v>
      </c>
      <c r="Q37" s="194">
        <f>SUMIFS(点検表４!$AH$6:$AH$15292,点検表４!$AF$6:$AF$15292,TRUE,点検表４!$AR$6:$AR$15292,$E37,点検表４!$C$6:$C$15292,Q$6)</f>
        <v>0</v>
      </c>
      <c r="R37" s="194">
        <f>SUMIFS(点検表４!$AH$6:$AH$15292,点検表４!$AF$6:$AF$15292,TRUE,点検表４!$AR$6:$AR$15292,$E37,点検表４!$C$6:$C$15292,R$6)</f>
        <v>0</v>
      </c>
      <c r="S37" s="194">
        <f>SUMIFS(点検表４!$AH$6:$AH$15292,点検表４!$AF$6:$AF$15292,TRUE,点検表４!$AR$6:$AR$15292,$E37,点検表４!$C$6:$C$15292,S$6)</f>
        <v>0</v>
      </c>
      <c r="T37" s="194">
        <f>SUMIFS(点検表４!$AH$6:$AH$15292,点検表４!$AF$6:$AF$15292,TRUE,点検表４!$AR$6:$AR$15292,$E37,点検表４!$C$6:$C$15292,T$6)</f>
        <v>0</v>
      </c>
      <c r="U37" s="194">
        <f>SUMIFS(点検表４!$AH$6:$AH$15292,点検表４!$AF$6:$AF$15292,TRUE,点検表４!$AR$6:$AR$15292,$E37,点検表４!$C$6:$C$15292,U$6)</f>
        <v>0</v>
      </c>
      <c r="V37" s="194">
        <f>SUMIFS(点検表４!$AH$6:$AH$15292,点検表４!$AF$6:$AF$15292,TRUE,点検表４!$AR$6:$AR$15292,$E37,点検表４!$C$6:$C$15292,V$6)</f>
        <v>0</v>
      </c>
      <c r="W37" s="194">
        <f>SUMIFS(点検表４!$AH$6:$AH$15292,点検表４!$AF$6:$AF$15292,TRUE,点検表４!$AR$6:$AR$15292,$E37,点検表４!$C$6:$C$15292,W$6)</f>
        <v>0</v>
      </c>
      <c r="X37" s="194">
        <f>SUMIFS(点検表４!$AH$6:$AH$15292,点検表４!$AF$6:$AF$15292,TRUE,点検表４!$AR$6:$AR$15292,$E37,点検表４!$C$6:$C$15292,X$6)</f>
        <v>0</v>
      </c>
      <c r="Y37" s="194">
        <f>SUMIFS(点検表４!$AH$6:$AH$15292,点検表４!$AF$6:$AF$15292,TRUE,点検表４!$AR$6:$AR$15292,$E37,点検表４!$C$6:$C$15292,Y$6)</f>
        <v>0</v>
      </c>
      <c r="Z37" s="194">
        <f>SUMIFS(点検表４!$AH$6:$AH$15292,点検表４!$AF$6:$AF$15292,TRUE,点検表４!$AR$6:$AR$15292,$E37,点検表４!$C$6:$C$15292,Z$6)</f>
        <v>0</v>
      </c>
      <c r="AA37" s="194">
        <f>SUMIFS(点検表４!$AH$6:$AH$15292,点検表４!$AF$6:$AF$15292,TRUE,点検表４!$AR$6:$AR$15292,$E37,点検表４!$C$6:$C$15292,AA$6)</f>
        <v>0</v>
      </c>
      <c r="AB37" s="194">
        <f>SUMIFS(点検表４!$AH$6:$AH$15292,点検表４!$AF$6:$AF$15292,TRUE,点検表４!$AR$6:$AR$15292,$E37,点検表４!$C$6:$C$15292,AB$6)</f>
        <v>0</v>
      </c>
      <c r="AC37" s="194">
        <f>SUMIFS(点検表４!$AH$6:$AH$15292,点検表４!$AF$6:$AF$15292,TRUE,点検表４!$AR$6:$AR$15292,$E37,点検表４!$C$6:$C$15292,AC$6)</f>
        <v>0</v>
      </c>
      <c r="AD37" s="194">
        <f>SUMIFS(点検表４!$AH$6:$AH$15292,点検表４!$AF$6:$AF$15292,TRUE,点検表４!$AR$6:$AR$15292,$E37,点検表４!$C$6:$C$15292,AD$6)</f>
        <v>0</v>
      </c>
      <c r="AE37" s="194">
        <f>SUMIFS(点検表４!$AH$6:$AH$15292,点検表４!$AF$6:$AF$15292,TRUE,点検表４!$AR$6:$AR$15292,$E37,点検表４!$C$6:$C$15292,AE$6)</f>
        <v>0</v>
      </c>
      <c r="AF37" s="194">
        <f>SUMIFS(点検表４!$AH$6:$AH$15292,点検表４!$AF$6:$AF$15292,TRUE,点検表４!$AR$6:$AR$15292,$E37,点検表４!$C$6:$C$15292,AF$6)</f>
        <v>0</v>
      </c>
      <c r="AG37" s="194">
        <f>SUMIFS(点検表４!$AH$6:$AH$15292,点検表４!$AF$6:$AF$15292,TRUE,点検表４!$AR$6:$AR$15292,$E37,点検表４!$C$6:$C$15292,AG$6)</f>
        <v>0</v>
      </c>
      <c r="AH37" s="194">
        <f>SUMIFS(点検表４!$AH$6:$AH$15292,点検表４!$AF$6:$AF$15292,TRUE,点検表４!$AR$6:$AR$15292,$E37,点検表４!$C$6:$C$15292,AH$6)</f>
        <v>0</v>
      </c>
      <c r="AI37" s="194">
        <f>SUMIFS(点検表４!$AH$6:$AH$15292,点検表４!$AF$6:$AF$15292,TRUE,点検表４!$AR$6:$AR$15292,$E37,点検表４!$C$6:$C$15292,AI$6)</f>
        <v>0</v>
      </c>
      <c r="AJ37" s="194">
        <f>SUMIFS(点検表４!$AH$6:$AH$15292,点検表４!$AF$6:$AF$15292,TRUE,点検表４!$AR$6:$AR$15292,$E37,点検表４!$C$6:$C$15292,AJ$6)</f>
        <v>0</v>
      </c>
      <c r="AK37" s="194">
        <f>SUMIFS(点検表４!$AH$6:$AH$15292,点検表４!$AF$6:$AF$15292,TRUE,点検表４!$AR$6:$AR$15292,$E37,点検表４!$C$6:$C$15292,AK$6)</f>
        <v>0</v>
      </c>
      <c r="AL37" s="194">
        <f>SUMIFS(点検表４!$AH$6:$AH$15292,点検表４!$AF$6:$AF$15292,TRUE,点検表４!$AR$6:$AR$15292,$E37,点検表４!$C$6:$C$15292,AL$6)</f>
        <v>0</v>
      </c>
      <c r="AM37" s="194">
        <f>SUMIFS(点検表４!$AH$6:$AH$15292,点検表４!$AF$6:$AF$15292,TRUE,点検表４!$AR$6:$AR$15292,$E37,点検表４!$C$6:$C$15292,AM$6)</f>
        <v>0</v>
      </c>
      <c r="AN37" s="194">
        <f>SUMIFS(点検表４!$AH$6:$AH$15292,点検表４!$AF$6:$AF$15292,TRUE,点検表４!$AR$6:$AR$15292,$E37,点検表４!$C$6:$C$15292,AN$6)</f>
        <v>0</v>
      </c>
      <c r="AO37" s="194">
        <f>SUMIFS(点検表４!$AH$6:$AH$15292,点検表４!$AF$6:$AF$15292,TRUE,点検表４!$AR$6:$AR$15292,$E37,点検表４!$C$6:$C$15292,AO$6)</f>
        <v>0</v>
      </c>
      <c r="AP37" s="194">
        <f>SUMIFS(点検表４!$AH$6:$AH$15292,点検表４!$AF$6:$AF$15292,TRUE,点検表４!$AR$6:$AR$15292,$E37,点検表４!$C$6:$C$15292,AP$6)</f>
        <v>0</v>
      </c>
      <c r="AQ37" s="194">
        <f>SUMIFS(点検表４!$AH$6:$AH$15292,点検表４!$AF$6:$AF$15292,TRUE,点検表４!$AR$6:$AR$15292,$E37,点検表４!$C$6:$C$15292,AQ$6)</f>
        <v>0</v>
      </c>
      <c r="AR37" s="194">
        <f>SUMIFS(点検表４!$AH$6:$AH$15292,点検表４!$AF$6:$AF$15292,TRUE,点検表４!$AR$6:$AR$15292,$E37,点検表４!$C$6:$C$15292,AR$6)</f>
        <v>0</v>
      </c>
      <c r="AS37" s="194">
        <f>SUMIFS(点検表４!$AH$6:$AH$15292,点検表４!$AF$6:$AF$15292,TRUE,点検表４!$AR$6:$AR$15292,$E37,点検表４!$C$6:$C$15292,AS$6)</f>
        <v>0</v>
      </c>
      <c r="AT37" s="194">
        <f>SUMIFS(点検表４!$AH$6:$AH$15292,点検表４!$AF$6:$AF$15292,TRUE,点検表４!$AR$6:$AR$15292,$E37,点検表４!$C$6:$C$15292,AT$6)</f>
        <v>0</v>
      </c>
      <c r="AU37" s="194">
        <f>SUMIFS(点検表４!$AH$6:$AH$15292,点検表４!$AF$6:$AF$15292,TRUE,点検表４!$AR$6:$AR$15292,$E37,点検表４!$C$6:$C$15292,AU$6)</f>
        <v>0</v>
      </c>
      <c r="AV37" s="194">
        <f>SUMIFS(点検表４!$AH$6:$AH$15292,点検表４!$AF$6:$AF$15292,TRUE,点検表４!$AR$6:$AR$15292,$E37,点検表４!$C$6:$C$15292,AV$6)</f>
        <v>0</v>
      </c>
      <c r="AW37" s="194">
        <f>SUMIFS(点検表４!$AH$6:$AH$15292,点検表４!$AF$6:$AF$15292,TRUE,点検表４!$AR$6:$AR$15292,$E37,点検表４!$C$6:$C$15292,AW$6)</f>
        <v>0</v>
      </c>
      <c r="AX37" s="194">
        <f>SUMIFS(点検表４!$AH$6:$AH$15292,点検表４!$AF$6:$AF$15292,TRUE,点検表４!$AR$6:$AR$15292,$E37,点検表４!$C$6:$C$15292,AX$6)</f>
        <v>0</v>
      </c>
      <c r="AY37" s="194">
        <f>SUMIFS(点検表４!$AH$6:$AH$15292,点検表４!$AF$6:$AF$15292,TRUE,点検表４!$AR$6:$AR$15292,$E37,点検表４!$C$6:$C$15292,AY$6)</f>
        <v>0</v>
      </c>
      <c r="AZ37" s="194">
        <f>SUMIFS(点検表４!$AH$6:$AH$15292,点検表４!$AF$6:$AF$15292,TRUE,点検表４!$AR$6:$AR$15292,$E37,点検表４!$C$6:$C$15292,AZ$6)</f>
        <v>0</v>
      </c>
      <c r="BA37" s="194">
        <f>SUMIFS(点検表４!$AH$6:$AH$15292,点検表４!$AF$6:$AF$15292,TRUE,点検表４!$AR$6:$AR$15292,$E37,点検表４!$C$6:$C$15292,BA$6)</f>
        <v>0</v>
      </c>
      <c r="BB37" s="194">
        <f>SUMIFS(点検表４!$AH$6:$AH$15292,点検表４!$AF$6:$AF$15292,TRUE,点検表４!$AR$6:$AR$15292,$E37,点検表４!$C$6:$C$15292,BB$6)</f>
        <v>0</v>
      </c>
      <c r="BC37" s="194">
        <f>SUMIFS(点検表４!$AH$6:$AH$15292,点検表４!$AF$6:$AF$15292,TRUE,点検表４!$AR$6:$AR$15292,$E37,点検表４!$C$6:$C$15292,BC$6)</f>
        <v>0</v>
      </c>
      <c r="BD37" s="194">
        <f>SUMIFS(点検表４!$AH$6:$AH$15292,点検表４!$AF$6:$AF$15292,TRUE,点検表４!$AR$6:$AR$15292,$E37,点検表４!$C$6:$C$15292,BD$6)</f>
        <v>0</v>
      </c>
      <c r="BE37" s="194">
        <f>SUMIFS(点検表４!$AH$6:$AH$15292,点検表４!$AF$6:$AF$15292,TRUE,点検表４!$AR$6:$AR$15292,$E37,点検表４!$C$6:$C$15292,BE$6)</f>
        <v>0</v>
      </c>
      <c r="BF37" s="194">
        <f>SUMIFS(点検表４!$AH$6:$AH$15292,点検表４!$AF$6:$AF$15292,TRUE,点検表４!$AR$6:$AR$15292,$E37,点検表４!$C$6:$C$15292,BF$6)</f>
        <v>0</v>
      </c>
      <c r="BG37" s="194">
        <f>SUMIFS(点検表４!$AH$6:$AH$15292,点検表４!$AF$6:$AF$15292,TRUE,点検表４!$AR$6:$AR$15292,$E37,点検表４!$C$6:$C$15292,BG$6)</f>
        <v>0</v>
      </c>
      <c r="BH37" s="194">
        <f>SUMIFS(点検表４!$AH$6:$AH$15292,点検表４!$AF$6:$AF$15292,TRUE,点検表４!$AR$6:$AR$15292,$E37,点検表４!$C$6:$C$15292,BH$6)</f>
        <v>0</v>
      </c>
      <c r="BI37" s="194">
        <f>SUMIFS(点検表４!$AH$6:$AH$15292,点検表４!$AF$6:$AF$15292,TRUE,点検表４!$AR$6:$AR$15292,$E37,点検表４!$C$6:$C$15292,BI$6)</f>
        <v>0</v>
      </c>
      <c r="BJ37" s="194">
        <f>SUMIFS(点検表４!$AH$6:$AH$15292,点検表４!$AF$6:$AF$15292,TRUE,点検表４!$AR$6:$AR$15292,$E37,点検表４!$C$6:$C$15292,BJ$6)</f>
        <v>0</v>
      </c>
      <c r="BK37" s="194">
        <f>SUMIFS(点検表４!$AH$6:$AH$15292,点検表４!$AF$6:$AF$15292,TRUE,点検表４!$AR$6:$AR$15292,$E37,点検表４!$C$6:$C$15292,BK$6)</f>
        <v>0</v>
      </c>
      <c r="BL37" s="194">
        <f>SUMIFS(点検表４!$AH$6:$AH$15292,点検表４!$AF$6:$AF$15292,TRUE,点検表４!$AR$6:$AR$15292,$E37,点検表４!$C$6:$C$15292,BL$6)</f>
        <v>0</v>
      </c>
      <c r="BM37" s="194">
        <f>SUMIFS(点検表４!$AH$6:$AH$15292,点検表４!$AF$6:$AF$15292,TRUE,点検表４!$AR$6:$AR$15292,$E37,点検表４!$C$6:$C$15292,BM$6)</f>
        <v>0</v>
      </c>
      <c r="BN37" s="194">
        <f>SUMIFS(点検表４!$AH$6:$AH$15292,点検表４!$AF$6:$AF$15292,TRUE,点検表４!$AR$6:$AR$15292,$E37,点検表４!$C$6:$C$15292,BN$6)</f>
        <v>0</v>
      </c>
      <c r="BO37" s="194">
        <f>SUMIFS(点検表４!$AH$6:$AH$15292,点検表４!$AF$6:$AF$15292,TRUE,点検表４!$AR$6:$AR$15292,$E37,点検表４!$C$6:$C$15292,BO$6)</f>
        <v>0</v>
      </c>
      <c r="BP37" s="194">
        <f>SUMIFS(点検表４!$AH$6:$AH$15292,点検表４!$AF$6:$AF$15292,TRUE,点検表４!$AR$6:$AR$15292,$E37,点検表４!$C$6:$C$15292,BP$6)</f>
        <v>0</v>
      </c>
      <c r="BQ37" s="194">
        <f>SUMIFS(点検表４!$AH$6:$AH$15292,点検表４!$AF$6:$AF$15292,TRUE,点検表４!$AR$6:$AR$15292,$E37,点検表４!$C$6:$C$15292,BQ$6)</f>
        <v>0</v>
      </c>
      <c r="BR37" s="194">
        <f>SUMIFS(点検表４!$AH$6:$AH$15292,点検表４!$AF$6:$AF$15292,TRUE,点検表４!$AR$6:$AR$15292,$E37,点検表４!$C$6:$C$15292,BR$6)</f>
        <v>0</v>
      </c>
      <c r="BS37" s="194">
        <f>SUMIFS(点検表４!$AH$6:$AH$15292,点検表４!$AF$6:$AF$15292,TRUE,点検表４!$AR$6:$AR$15292,$E37,点検表４!$C$6:$C$15292,BS$6)</f>
        <v>0</v>
      </c>
      <c r="BT37" s="194">
        <f>SUMIFS(点検表４!$AH$6:$AH$15292,点検表４!$AF$6:$AF$15292,TRUE,点検表４!$AR$6:$AR$15292,$E37,点検表４!$C$6:$C$15292,BT$6)</f>
        <v>0</v>
      </c>
      <c r="BU37" s="194">
        <f>SUMIFS(点検表４!$AH$6:$AH$15292,点検表４!$AF$6:$AF$15292,TRUE,点検表４!$AR$6:$AR$15292,$E37,点検表４!$C$6:$C$15292,BU$6)</f>
        <v>0</v>
      </c>
      <c r="BV37" s="194">
        <f>SUMIFS(点検表４!$AH$6:$AH$15292,点検表４!$AF$6:$AF$15292,TRUE,点検表４!$AR$6:$AR$15292,$E37,点検表４!$C$6:$C$15292,BV$6)</f>
        <v>0</v>
      </c>
      <c r="BW37" s="194">
        <f>SUMIFS(点検表４!$AH$6:$AH$15292,点検表４!$AF$6:$AF$15292,TRUE,点検表４!$AR$6:$AR$15292,$E37,点検表４!$C$6:$C$15292,BW$6)</f>
        <v>0</v>
      </c>
      <c r="BX37" s="194">
        <f>SUMIFS(点検表４!$AH$6:$AH$15292,点検表４!$AF$6:$AF$15292,TRUE,点検表４!$AR$6:$AR$15292,$E37,点検表４!$C$6:$C$15292,BX$6)</f>
        <v>0</v>
      </c>
      <c r="BY37" s="194">
        <f>SUMIFS(点検表４!$AH$6:$AH$15292,点検表４!$AF$6:$AF$15292,TRUE,点検表４!$AR$6:$AR$15292,$E37,点検表４!$C$6:$C$15292,BY$6)</f>
        <v>0</v>
      </c>
      <c r="BZ37" s="194">
        <f>SUMIFS(点検表４!$AH$6:$AH$15292,点検表４!$AF$6:$AF$15292,TRUE,点検表４!$AR$6:$AR$15292,$E37,点検表４!$C$6:$C$15292,BZ$6)</f>
        <v>0</v>
      </c>
      <c r="CA37" s="194">
        <f>SUMIFS(点検表４!$AH$6:$AH$15292,点検表４!$AF$6:$AF$15292,TRUE,点検表４!$AR$6:$AR$15292,$E37,点検表４!$C$6:$C$15292,CA$6)</f>
        <v>0</v>
      </c>
      <c r="CB37" s="194">
        <f>SUMIFS(点検表４!$AH$6:$AH$15292,点検表４!$AF$6:$AF$15292,TRUE,点検表４!$AR$6:$AR$15292,$E37,点検表４!$C$6:$C$15292,CB$6)</f>
        <v>0</v>
      </c>
      <c r="CC37" s="194">
        <f>SUMIFS(点検表４!$AH$6:$AH$15292,点検表４!$AF$6:$AF$15292,TRUE,点検表４!$AR$6:$AR$15292,$E37,点検表４!$C$6:$C$15292,CC$6)</f>
        <v>0</v>
      </c>
      <c r="CD37" s="194">
        <f>SUMIFS(点検表４!$AH$6:$AH$15292,点検表４!$AF$6:$AF$15292,TRUE,点検表４!$AR$6:$AR$15292,$E37,点検表４!$C$6:$C$15292,CD$6)</f>
        <v>0</v>
      </c>
      <c r="CE37" s="194">
        <f>SUMIFS(点検表４!$AH$6:$AH$15292,点検表４!$AF$6:$AF$15292,TRUE,点検表４!$AR$6:$AR$15292,$E37,点検表４!$C$6:$C$15292,CE$6)</f>
        <v>0</v>
      </c>
      <c r="CF37" s="194">
        <f>SUMIFS(点検表４!$AH$6:$AH$15292,点検表４!$AF$6:$AF$15292,TRUE,点検表４!$AR$6:$AR$15292,$E37,点検表４!$C$6:$C$15292,CF$6)</f>
        <v>0</v>
      </c>
      <c r="CG37" s="194">
        <f>SUMIFS(点検表４!$AH$6:$AH$15292,点検表４!$AF$6:$AF$15292,TRUE,点検表４!$AR$6:$AR$15292,$E37,点検表４!$C$6:$C$15292,CG$6)</f>
        <v>0</v>
      </c>
      <c r="CH37" s="194">
        <f>SUMIFS(点検表４!$AH$6:$AH$15292,点検表４!$AF$6:$AF$15292,TRUE,点検表４!$AR$6:$AR$15292,$E37,点検表４!$C$6:$C$15292,CH$6)</f>
        <v>0</v>
      </c>
      <c r="CI37" s="194">
        <f>SUMIFS(点検表４!$AH$6:$AH$15292,点検表４!$AF$6:$AF$15292,TRUE,点検表４!$AR$6:$AR$15292,$E37,点検表４!$C$6:$C$15292,CI$6)</f>
        <v>0</v>
      </c>
      <c r="CJ37" s="194">
        <f>SUMIFS(点検表４!$AH$6:$AH$15292,点検表４!$AF$6:$AF$15292,TRUE,点検表４!$AR$6:$AR$15292,$E37,点検表４!$C$6:$C$15292,CJ$6)</f>
        <v>0</v>
      </c>
      <c r="CK37" s="194">
        <f>SUMIFS(点検表４!$AH$6:$AH$15292,点検表４!$AF$6:$AF$15292,TRUE,点検表４!$AR$6:$AR$15292,$E37,点検表４!$C$6:$C$15292,CK$6)</f>
        <v>0</v>
      </c>
      <c r="CL37" s="194">
        <f>SUMIFS(点検表４!$AH$6:$AH$15292,点検表４!$AF$6:$AF$15292,TRUE,点検表４!$AR$6:$AR$15292,$E37,点検表４!$C$6:$C$15292,CL$6)</f>
        <v>0</v>
      </c>
      <c r="CM37" s="194">
        <f>SUMIFS(点検表４!$AH$6:$AH$15292,点検表４!$AF$6:$AF$15292,TRUE,点検表４!$AR$6:$AR$15292,$E37,点検表４!$C$6:$C$15292,CM$6)</f>
        <v>0</v>
      </c>
      <c r="CN37" s="194">
        <f>SUMIFS(点検表４!$AH$6:$AH$15292,点検表４!$AF$6:$AF$15292,TRUE,点検表４!$AR$6:$AR$15292,$E37,点検表４!$C$6:$C$15292,CN$6)</f>
        <v>0</v>
      </c>
      <c r="CO37" s="194">
        <f>SUMIFS(点検表４!$AH$6:$AH$15292,点検表４!$AF$6:$AF$15292,TRUE,点検表４!$AR$6:$AR$15292,$E37,点検表４!$C$6:$C$15292,CO$6)</f>
        <v>0</v>
      </c>
      <c r="CP37" s="194">
        <f>SUMIFS(点検表４!$AH$6:$AH$15292,点検表４!$AF$6:$AF$15292,TRUE,点検表４!$AR$6:$AR$15292,$E37,点検表４!$C$6:$C$15292,CP$6)</f>
        <v>0</v>
      </c>
      <c r="CQ37" s="194">
        <f>SUMIFS(点検表４!$AH$6:$AH$15292,点検表４!$AF$6:$AF$15292,TRUE,点検表４!$AR$6:$AR$15292,$E37,点検表４!$C$6:$C$15292,CQ$6)</f>
        <v>0</v>
      </c>
      <c r="CR37" s="194">
        <f>SUMIFS(点検表４!$AH$6:$AH$15292,点検表４!$AF$6:$AF$15292,TRUE,点検表４!$AR$6:$AR$15292,$E37,点検表４!$C$6:$C$15292,CR$6)</f>
        <v>0</v>
      </c>
      <c r="CS37" s="194">
        <f>SUMIFS(点検表４!$AH$6:$AH$15292,点検表４!$AF$6:$AF$15292,TRUE,点検表４!$AR$6:$AR$15292,$E37,点検表４!$C$6:$C$15292,CS$6)</f>
        <v>0</v>
      </c>
      <c r="CT37" s="194">
        <f>SUMIFS(点検表４!$AH$6:$AH$15292,点検表４!$AF$6:$AF$15292,TRUE,点検表４!$AR$6:$AR$15292,$E37,点検表４!$C$6:$C$15292,CT$6)</f>
        <v>0</v>
      </c>
      <c r="CU37" s="194">
        <f>SUMIFS(点検表４!$AH$6:$AH$15292,点検表４!$AF$6:$AF$15292,TRUE,点検表４!$AR$6:$AR$15292,$E37,点検表４!$C$6:$C$15292,CU$6)</f>
        <v>0</v>
      </c>
      <c r="CV37" s="194">
        <f>SUMIFS(点検表４!$AH$6:$AH$15292,点検表４!$AF$6:$AF$15292,TRUE,点検表４!$AR$6:$AR$15292,$E37,点検表４!$C$6:$C$15292,CV$6)</f>
        <v>0</v>
      </c>
      <c r="CW37" s="194">
        <f>SUMIFS(点検表４!$AH$6:$AH$15292,点検表４!$AF$6:$AF$15292,TRUE,点検表４!$AR$6:$AR$15292,$E37,点検表４!$C$6:$C$15292,CW$6)</f>
        <v>0</v>
      </c>
      <c r="CX37" s="194">
        <f>SUMIFS(点検表４!$AH$6:$AH$15292,点検表４!$AF$6:$AF$15292,TRUE,点検表４!$AR$6:$AR$15292,$E37,点検表４!$C$6:$C$15292,CX$6)</f>
        <v>0</v>
      </c>
      <c r="CY37" s="194">
        <f>SUMIFS(点検表４!$AH$6:$AH$15292,点検表４!$AF$6:$AF$15292,TRUE,点検表４!$AR$6:$AR$15292,$E37,点検表４!$C$6:$C$15292,CY$6)</f>
        <v>0</v>
      </c>
      <c r="CZ37" s="194">
        <f>SUMIFS(点検表４!$AH$6:$AH$15292,点検表４!$AF$6:$AF$15292,TRUE,点検表４!$AR$6:$AR$15292,$E37,点検表４!$C$6:$C$15292,CZ$6)</f>
        <v>0</v>
      </c>
      <c r="DA37" s="194">
        <f>SUMIFS(点検表４!$AH$6:$AH$15292,点検表４!$AF$6:$AF$15292,TRUE,点検表４!$AR$6:$AR$15292,$E37,点検表４!$C$6:$C$15292,DA$6)</f>
        <v>0</v>
      </c>
      <c r="DB37" s="194">
        <f>SUMIFS(点検表４!$AH$6:$AH$15292,点検表４!$AF$6:$AF$15292,TRUE,点検表４!$AR$6:$AR$15292,$E37,点検表４!$C$6:$C$15292,DB$6)</f>
        <v>0</v>
      </c>
      <c r="DC37" s="194">
        <f>SUMIFS(点検表４!$AH$6:$AH$15292,点検表４!$AF$6:$AF$15292,TRUE,点検表４!$AR$6:$AR$15292,$E37,点検表４!$C$6:$C$15292,DC$6)</f>
        <v>0</v>
      </c>
      <c r="DD37" s="194">
        <f>SUMIFS(点検表４!$AH$6:$AH$15292,点検表４!$AF$6:$AF$15292,TRUE,点検表４!$AR$6:$AR$15292,$E37,点検表４!$C$6:$C$15292,DD$6)</f>
        <v>0</v>
      </c>
      <c r="DE37" s="194">
        <f>SUMIFS(点検表４!$AH$6:$AH$15292,点検表４!$AF$6:$AF$15292,TRUE,点検表４!$AR$6:$AR$15292,$E37,点検表４!$C$6:$C$15292,DE$6)</f>
        <v>0</v>
      </c>
      <c r="DF37" s="194">
        <f>SUMIFS(点検表４!$AH$6:$AH$15292,点検表４!$AF$6:$AF$15292,TRUE,点検表４!$AR$6:$AR$15292,$E37,点検表４!$C$6:$C$15292,DF$6)</f>
        <v>0</v>
      </c>
      <c r="DG37" s="194">
        <f>SUMIFS(点検表４!$AH$6:$AH$15292,点検表４!$AF$6:$AF$15292,TRUE,点検表４!$AR$6:$AR$15292,$E37,点検表４!$C$6:$C$15292,DG$6)</f>
        <v>0</v>
      </c>
      <c r="DH37" s="194">
        <f>SUMIFS(点検表４!$AH$6:$AH$15292,点検表４!$AF$6:$AF$15292,TRUE,点検表４!$AR$6:$AR$15292,$E37,点検表４!$C$6:$C$15292,DH$6)</f>
        <v>0</v>
      </c>
      <c r="DI37" s="194">
        <f>SUMIFS(点検表４!$AH$6:$AH$15292,点検表４!$AF$6:$AF$15292,TRUE,点検表４!$AR$6:$AR$15292,$E37,点検表４!$C$6:$C$15292,DI$6)</f>
        <v>0</v>
      </c>
      <c r="DJ37" s="194">
        <f>SUMIFS(点検表４!$AH$6:$AH$15292,点検表４!$AF$6:$AF$15292,TRUE,点検表４!$AR$6:$AR$15292,$E37,点検表４!$C$6:$C$15292,DJ$6)</f>
        <v>0</v>
      </c>
      <c r="DK37" s="194">
        <f>SUMIFS(点検表４!$AH$6:$AH$15292,点検表４!$AF$6:$AF$15292,TRUE,点検表４!$AR$6:$AR$15292,$E37,点検表４!$C$6:$C$15292,DK$6)</f>
        <v>0</v>
      </c>
      <c r="DL37" s="194">
        <f>SUMIFS(点検表４!$AH$6:$AH$15292,点検表４!$AF$6:$AF$15292,TRUE,点検表４!$AR$6:$AR$15292,$E37,点検表４!$C$6:$C$15292,DL$6)</f>
        <v>0</v>
      </c>
      <c r="DM37" s="194">
        <f>SUMIFS(点検表４!$AH$6:$AH$15292,点検表４!$AF$6:$AF$15292,TRUE,点検表４!$AR$6:$AR$15292,$E37,点検表４!$C$6:$C$15292,DM$6)</f>
        <v>0</v>
      </c>
      <c r="DN37" s="194">
        <f>SUMIFS(点検表４!$AH$6:$AH$15292,点検表４!$AF$6:$AF$15292,TRUE,点検表４!$AR$6:$AR$15292,$E37,点検表４!$C$6:$C$15292,DN$6)</f>
        <v>0</v>
      </c>
      <c r="DO37" s="194">
        <f>SUMIFS(点検表４!$AH$6:$AH$15292,点検表４!$AF$6:$AF$15292,TRUE,点検表４!$AR$6:$AR$15292,$E37,点検表４!$C$6:$C$15292,DO$6)</f>
        <v>0</v>
      </c>
      <c r="DP37" s="194">
        <f>SUMIFS(点検表４!$AH$6:$AH$15292,点検表４!$AF$6:$AF$15292,TRUE,点検表４!$AR$6:$AR$15292,$E37,点検表４!$C$6:$C$15292,DP$6)</f>
        <v>0</v>
      </c>
      <c r="DQ37" s="194">
        <f>SUMIFS(点検表４!$AH$6:$AH$15292,点検表４!$AF$6:$AF$15292,TRUE,点検表４!$AR$6:$AR$15292,$E37,点検表４!$C$6:$C$15292,DQ$6)</f>
        <v>0</v>
      </c>
      <c r="DR37" s="194">
        <f>SUMIFS(点検表４!$AH$6:$AH$15292,点検表４!$AF$6:$AF$15292,TRUE,点検表４!$AR$6:$AR$15292,$E37,点検表４!$C$6:$C$15292,DR$6)</f>
        <v>0</v>
      </c>
      <c r="DS37" s="194">
        <f>SUMIFS(点検表４!$AH$6:$AH$15292,点検表４!$AF$6:$AF$15292,TRUE,点検表４!$AR$6:$AR$15292,$E37,点検表４!$C$6:$C$15292,DS$6)</f>
        <v>0</v>
      </c>
      <c r="DT37" s="194">
        <f>SUMIFS(点検表４!$AH$6:$AH$15292,点検表４!$AF$6:$AF$15292,TRUE,点検表４!$AR$6:$AR$15292,$E37,点検表４!$C$6:$C$15292,DT$6)</f>
        <v>0</v>
      </c>
      <c r="DU37" s="194">
        <f>SUMIFS(点検表４!$AH$6:$AH$15292,点検表４!$AF$6:$AF$15292,TRUE,点検表４!$AR$6:$AR$15292,$E37,点検表４!$C$6:$C$15292,DU$6)</f>
        <v>0</v>
      </c>
      <c r="DV37" s="194">
        <f>SUMIFS(点検表４!$AH$6:$AH$15292,点検表４!$AF$6:$AF$15292,TRUE,点検表４!$AR$6:$AR$15292,$E37,点検表４!$C$6:$C$15292,DV$6)</f>
        <v>0</v>
      </c>
      <c r="DW37" s="194">
        <f>SUMIFS(点検表４!$AH$6:$AH$15292,点検表４!$AF$6:$AF$15292,TRUE,点検表４!$AR$6:$AR$15292,$E37,点検表４!$C$6:$C$15292,DW$6)</f>
        <v>0</v>
      </c>
      <c r="DX37" s="194">
        <f>SUMIFS(点検表４!$AH$6:$AH$15292,点検表４!$AF$6:$AF$15292,TRUE,点検表４!$AR$6:$AR$15292,$E37,点検表４!$C$6:$C$15292,DX$6)</f>
        <v>0</v>
      </c>
      <c r="DY37" s="194">
        <f>SUMIFS(点検表４!$AH$6:$AH$15292,点検表４!$AF$6:$AF$15292,TRUE,点検表４!$AR$6:$AR$15292,$E37,点検表４!$C$6:$C$15292,DY$6)</f>
        <v>0</v>
      </c>
      <c r="DZ37" s="194">
        <f>SUMIFS(点検表４!$AH$6:$AH$15292,点検表４!$AF$6:$AF$15292,TRUE,点検表４!$AR$6:$AR$15292,$E37,点検表４!$C$6:$C$15292,DZ$6)</f>
        <v>0</v>
      </c>
      <c r="EA37" s="194">
        <f>SUMIFS(点検表４!$AH$6:$AH$15292,点検表４!$AF$6:$AF$15292,TRUE,点検表４!$AR$6:$AR$15292,$E37,点検表４!$C$6:$C$15292,EA$6)</f>
        <v>0</v>
      </c>
      <c r="EB37" s="194">
        <f>SUMIFS(点検表４!$AH$6:$AH$15292,点検表４!$AF$6:$AF$15292,TRUE,点検表４!$AR$6:$AR$15292,$E37,点検表４!$C$6:$C$15292,EB$6)</f>
        <v>0</v>
      </c>
      <c r="EC37" s="194">
        <f>SUMIFS(点検表４!$AH$6:$AH$15292,点検表４!$AF$6:$AF$15292,TRUE,点検表４!$AR$6:$AR$15292,$E37,点検表４!$C$6:$C$15292,EC$6)</f>
        <v>0</v>
      </c>
      <c r="ED37" s="194">
        <f>SUMIFS(点検表４!$AH$6:$AH$15292,点検表４!$AF$6:$AF$15292,TRUE,点検表４!$AR$6:$AR$15292,$E37,点検表４!$C$6:$C$15292,ED$6)</f>
        <v>0</v>
      </c>
      <c r="EE37" s="194">
        <f>SUMIFS(点検表４!$AH$6:$AH$15292,点検表４!$AF$6:$AF$15292,TRUE,点検表４!$AR$6:$AR$15292,$E37,点検表４!$C$6:$C$15292,EE$6)</f>
        <v>0</v>
      </c>
      <c r="EF37" s="194">
        <f>SUMIFS(点検表４!$AH$6:$AH$15292,点検表４!$AF$6:$AF$15292,TRUE,点検表４!$AR$6:$AR$15292,$E37,点検表４!$C$6:$C$15292,EF$6)</f>
        <v>0</v>
      </c>
      <c r="EG37" s="194">
        <f>SUMIFS(点検表４!$AH$6:$AH$15292,点検表４!$AF$6:$AF$15292,TRUE,点検表４!$AR$6:$AR$15292,$E37,点検表４!$C$6:$C$15292,EG$6)</f>
        <v>0</v>
      </c>
      <c r="EH37" s="194">
        <f>SUMIFS(点検表４!$AH$6:$AH$15292,点検表４!$AF$6:$AF$15292,TRUE,点検表４!$AR$6:$AR$15292,$E37,点検表４!$C$6:$C$15292,EH$6)</f>
        <v>0</v>
      </c>
      <c r="EI37" s="194">
        <f>SUMIFS(点検表４!$AH$6:$AH$15292,点検表４!$AF$6:$AF$15292,TRUE,点検表４!$AR$6:$AR$15292,$E37,点検表４!$C$6:$C$15292,EI$6)</f>
        <v>0</v>
      </c>
      <c r="EJ37" s="194">
        <f>SUMIFS(点検表４!$AH$6:$AH$15292,点検表４!$AF$6:$AF$15292,TRUE,点検表４!$AR$6:$AR$15292,$E37,点検表４!$C$6:$C$15292,EJ$6)</f>
        <v>0</v>
      </c>
      <c r="EK37" s="194">
        <f>SUMIFS(点検表４!$AH$6:$AH$15292,点検表４!$AF$6:$AF$15292,TRUE,点検表４!$AR$6:$AR$15292,$E37,点検表４!$C$6:$C$15292,EK$6)</f>
        <v>0</v>
      </c>
      <c r="EL37" s="194">
        <f>SUMIFS(点検表４!$AH$6:$AH$15292,点検表４!$AF$6:$AF$15292,TRUE,点検表４!$AR$6:$AR$15292,$E37,点検表４!$C$6:$C$15292,EL$6)</f>
        <v>0</v>
      </c>
      <c r="EM37" s="194">
        <f>SUMIFS(点検表４!$AH$6:$AH$15292,点検表４!$AF$6:$AF$15292,TRUE,点検表４!$AR$6:$AR$15292,$E37,点検表４!$C$6:$C$15292,EM$6)</f>
        <v>0</v>
      </c>
      <c r="EN37" s="194">
        <f>SUMIFS(点検表４!$AH$6:$AH$15292,点検表４!$AF$6:$AF$15292,TRUE,点検表４!$AR$6:$AR$15292,$E37,点検表４!$C$6:$C$15292,EN$6)</f>
        <v>0</v>
      </c>
      <c r="EO37" s="194">
        <f>SUMIFS(点検表４!$AH$6:$AH$15292,点検表４!$AF$6:$AF$15292,TRUE,点検表４!$AR$6:$AR$15292,$E37,点検表４!$C$6:$C$15292,EO$6)</f>
        <v>0</v>
      </c>
      <c r="EP37" s="194">
        <f>SUMIFS(点検表４!$AH$6:$AH$15292,点検表４!$AF$6:$AF$15292,TRUE,点検表４!$AR$6:$AR$15292,$E37,点検表４!$C$6:$C$15292,EP$6)</f>
        <v>0</v>
      </c>
      <c r="EQ37" s="194">
        <f>SUMIFS(点検表４!$AH$6:$AH$15292,点検表４!$AF$6:$AF$15292,TRUE,点検表４!$AR$6:$AR$15292,$E37,点検表４!$C$6:$C$15292,EQ$6)</f>
        <v>0</v>
      </c>
      <c r="ER37" s="194">
        <f>SUMIFS(点検表４!$AH$6:$AH$15292,点検表４!$AF$6:$AF$15292,TRUE,点検表４!$AR$6:$AR$15292,$E37,点検表４!$C$6:$C$15292,ER$6)</f>
        <v>0</v>
      </c>
      <c r="ES37" s="194">
        <f>SUMIFS(点検表４!$AH$6:$AH$15292,点検表４!$AF$6:$AF$15292,TRUE,点検表４!$AR$6:$AR$15292,$E37,点検表４!$C$6:$C$15292,ES$6)</f>
        <v>0</v>
      </c>
      <c r="ET37" s="194">
        <f>SUMIFS(点検表４!$AH$6:$AH$15292,点検表４!$AF$6:$AF$15292,TRUE,点検表４!$AR$6:$AR$15292,$E37,点検表４!$C$6:$C$15292,ET$6)</f>
        <v>0</v>
      </c>
      <c r="EU37" s="194">
        <f>SUMIFS(点検表４!$AH$6:$AH$15292,点検表４!$AF$6:$AF$15292,TRUE,点検表４!$AR$6:$AR$15292,$E37,点検表４!$C$6:$C$15292,EU$6)</f>
        <v>0</v>
      </c>
      <c r="EV37" s="194">
        <f>SUMIFS(点検表４!$AH$6:$AH$15292,点検表４!$AF$6:$AF$15292,TRUE,点検表４!$AR$6:$AR$15292,$E37,点検表４!$C$6:$C$15292,EV$6)</f>
        <v>0</v>
      </c>
      <c r="EW37" s="194">
        <f>SUMIFS(点検表４!$AH$6:$AH$15292,点検表４!$AF$6:$AF$15292,TRUE,点検表４!$AR$6:$AR$15292,$E37,点検表４!$C$6:$C$15292,EW$6)</f>
        <v>0</v>
      </c>
      <c r="EX37" s="194">
        <f>SUMIFS(点検表４!$AH$6:$AH$15292,点検表４!$AF$6:$AF$15292,TRUE,点検表４!$AR$6:$AR$15292,$E37,点検表４!$C$6:$C$15292,EX$6)</f>
        <v>0</v>
      </c>
      <c r="EY37" s="194">
        <f>SUMIFS(点検表４!$AH$6:$AH$15292,点検表４!$AF$6:$AF$15292,TRUE,点検表４!$AR$6:$AR$15292,$E37,点検表４!$C$6:$C$15292,EY$6)</f>
        <v>0</v>
      </c>
      <c r="EZ37" s="194">
        <f>SUMIFS(点検表４!$AH$6:$AH$15292,点検表４!$AF$6:$AF$15292,TRUE,点検表４!$AR$6:$AR$15292,$E37,点検表４!$C$6:$C$15292,EZ$6)</f>
        <v>0</v>
      </c>
      <c r="FA37" s="194">
        <f>SUMIFS(点検表４!$AH$6:$AH$15292,点検表４!$AF$6:$AF$15292,TRUE,点検表４!$AR$6:$AR$15292,$E37,点検表４!$C$6:$C$15292,FA$6)</f>
        <v>0</v>
      </c>
      <c r="FB37" s="194">
        <f>SUMIFS(点検表４!$AH$6:$AH$15292,点検表４!$AF$6:$AF$15292,TRUE,点検表４!$AR$6:$AR$15292,$E37,点検表４!$C$6:$C$15292,FB$6)</f>
        <v>0</v>
      </c>
      <c r="FC37" s="194">
        <f>SUMIFS(点検表４!$AH$6:$AH$15292,点検表４!$AF$6:$AF$15292,TRUE,点検表４!$AR$6:$AR$15292,$E37,点検表４!$C$6:$C$15292,FC$6)</f>
        <v>0</v>
      </c>
      <c r="FD37" s="194">
        <f>SUMIFS(点検表４!$AH$6:$AH$15292,点検表４!$AF$6:$AF$15292,TRUE,点検表４!$AR$6:$AR$15292,$E37,点検表４!$C$6:$C$15292,FD$6)</f>
        <v>0</v>
      </c>
      <c r="FE37" s="194">
        <f>SUMIFS(点検表４!$AH$6:$AH$15292,点検表４!$AF$6:$AF$15292,TRUE,点検表４!$AR$6:$AR$15292,$E37,点検表４!$C$6:$C$15292,FE$6)</f>
        <v>0</v>
      </c>
      <c r="FF37" s="194">
        <f>SUMIFS(点検表４!$AH$6:$AH$15292,点検表４!$AF$6:$AF$15292,TRUE,点検表４!$AR$6:$AR$15292,$E37,点検表４!$C$6:$C$15292,FF$6)</f>
        <v>0</v>
      </c>
      <c r="FG37" s="194">
        <f>SUMIFS(点検表４!$AH$6:$AH$15292,点検表４!$AF$6:$AF$15292,TRUE,点検表４!$AR$6:$AR$15292,$E37,点検表４!$C$6:$C$15292,FG$6)</f>
        <v>0</v>
      </c>
      <c r="FH37" s="194">
        <f>SUMIFS(点検表４!$AH$6:$AH$15292,点検表４!$AF$6:$AF$15292,TRUE,点検表４!$AR$6:$AR$15292,$E37,点検表４!$C$6:$C$15292,FH$6)</f>
        <v>0</v>
      </c>
      <c r="FI37" s="194">
        <f>SUMIFS(点検表４!$AH$6:$AH$15292,点検表４!$AF$6:$AF$15292,TRUE,点検表４!$AR$6:$AR$15292,$E37,点検表４!$C$6:$C$15292,FI$6)</f>
        <v>0</v>
      </c>
      <c r="FJ37" s="194">
        <f>SUMIFS(点検表４!$AH$6:$AH$15292,点検表４!$AF$6:$AF$15292,TRUE,点検表４!$AR$6:$AR$15292,$E37,点検表４!$C$6:$C$15292,FJ$6)</f>
        <v>0</v>
      </c>
      <c r="FK37" s="194">
        <f>SUMIFS(点検表４!$AH$6:$AH$15292,点検表４!$AF$6:$AF$15292,TRUE,点検表４!$AR$6:$AR$15292,$E37,点検表４!$C$6:$C$15292,FK$6)</f>
        <v>0</v>
      </c>
      <c r="FL37" s="194">
        <f>SUMIFS(点検表４!$AH$6:$AH$15292,点検表４!$AF$6:$AF$15292,TRUE,点検表４!$AR$6:$AR$15292,$E37,点検表４!$C$6:$C$15292,FL$6)</f>
        <v>0</v>
      </c>
      <c r="FM37" s="194">
        <f>SUMIFS(点検表４!$AH$6:$AH$15292,点検表４!$AF$6:$AF$15292,TRUE,点検表４!$AR$6:$AR$15292,$E37,点検表４!$C$6:$C$15292,FM$6)</f>
        <v>0</v>
      </c>
      <c r="FN37" s="194">
        <f>SUMIFS(点検表４!$AH$6:$AH$15292,点検表４!$AF$6:$AF$15292,TRUE,点検表４!$AR$6:$AR$15292,$E37,点検表４!$C$6:$C$15292,FN$6)</f>
        <v>0</v>
      </c>
      <c r="FO37" s="194">
        <f>SUMIFS(点検表４!$AH$6:$AH$15292,点検表４!$AF$6:$AF$15292,TRUE,点検表４!$AR$6:$AR$15292,$E37,点検表４!$C$6:$C$15292,FO$6)</f>
        <v>0</v>
      </c>
      <c r="FP37" s="194">
        <f>SUMIFS(点検表４!$AH$6:$AH$15292,点検表４!$AF$6:$AF$15292,TRUE,点検表４!$AR$6:$AR$15292,$E37,点検表４!$C$6:$C$15292,FP$6)</f>
        <v>0</v>
      </c>
      <c r="FQ37" s="194">
        <f>SUMIFS(点検表４!$AH$6:$AH$15292,点検表４!$AF$6:$AF$15292,TRUE,点検表４!$AR$6:$AR$15292,$E37,点検表４!$C$6:$C$15292,FQ$6)</f>
        <v>0</v>
      </c>
      <c r="FR37" s="194">
        <f>SUMIFS(点検表４!$AH$6:$AH$15292,点検表４!$AF$6:$AF$15292,TRUE,点検表４!$AR$6:$AR$15292,$E37,点検表４!$C$6:$C$15292,FR$6)</f>
        <v>0</v>
      </c>
      <c r="FS37" s="194">
        <f>SUMIFS(点検表４!$AH$6:$AH$15292,点検表４!$AF$6:$AF$15292,TRUE,点検表４!$AR$6:$AR$15292,$E37,点検表４!$C$6:$C$15292,FS$6)</f>
        <v>0</v>
      </c>
      <c r="FT37" s="194">
        <f>SUMIFS(点検表４!$AH$6:$AH$15292,点検表４!$AF$6:$AF$15292,TRUE,点検表４!$AR$6:$AR$15292,$E37,点検表４!$C$6:$C$15292,FT$6)</f>
        <v>0</v>
      </c>
      <c r="FU37" s="194">
        <f>SUMIFS(点検表４!$AH$6:$AH$15292,点検表４!$AF$6:$AF$15292,TRUE,点検表４!$AR$6:$AR$15292,$E37,点検表４!$C$6:$C$15292,FU$6)</f>
        <v>0</v>
      </c>
      <c r="FV37" s="194">
        <f>SUMIFS(点検表４!$AH$6:$AH$15292,点検表４!$AF$6:$AF$15292,TRUE,点検表４!$AR$6:$AR$15292,$E37,点検表４!$C$6:$C$15292,FV$6)</f>
        <v>0</v>
      </c>
      <c r="FW37" s="194">
        <f>SUMIFS(点検表４!$AH$6:$AH$15292,点検表４!$AF$6:$AF$15292,TRUE,点検表４!$AR$6:$AR$15292,$E37,点検表４!$C$6:$C$15292,FW$6)</f>
        <v>0</v>
      </c>
      <c r="FX37" s="194">
        <f>SUMIFS(点検表４!$AH$6:$AH$15292,点検表４!$AF$6:$AF$15292,TRUE,点検表４!$AR$6:$AR$15292,$E37,点検表４!$C$6:$C$15292,FX$6)</f>
        <v>0</v>
      </c>
      <c r="FY37" s="194">
        <f>SUMIFS(点検表４!$AH$6:$AH$15292,点検表４!$AF$6:$AF$15292,TRUE,点検表４!$AR$6:$AR$15292,$E37,点検表４!$C$6:$C$15292,FY$6)</f>
        <v>0</v>
      </c>
      <c r="FZ37" s="194">
        <f>SUMIFS(点検表４!$AH$6:$AH$15292,点検表４!$AF$6:$AF$15292,TRUE,点検表４!$AR$6:$AR$15292,$E37,点検表４!$C$6:$C$15292,FZ$6)</f>
        <v>0</v>
      </c>
      <c r="GA37" s="194">
        <f>SUMIFS(点検表４!$AH$6:$AH$15292,点検表４!$AF$6:$AF$15292,TRUE,点検表４!$AR$6:$AR$15292,$E37,点検表４!$C$6:$C$15292,GA$6)</f>
        <v>0</v>
      </c>
      <c r="GB37" s="194">
        <f>SUMIFS(点検表４!$AH$6:$AH$15292,点検表４!$AF$6:$AF$15292,TRUE,点検表４!$AR$6:$AR$15292,$E37,点検表４!$C$6:$C$15292,GB$6)</f>
        <v>0</v>
      </c>
      <c r="GC37" s="194">
        <f>SUMIFS(点検表４!$AH$6:$AH$15292,点検表４!$AF$6:$AF$15292,TRUE,点検表４!$AR$6:$AR$15292,$E37,点検表４!$C$6:$C$15292,GC$6)</f>
        <v>0</v>
      </c>
      <c r="GD37" s="194">
        <f>SUMIFS(点検表４!$AH$6:$AH$15292,点検表４!$AF$6:$AF$15292,TRUE,点検表４!$AR$6:$AR$15292,$E37,点検表４!$C$6:$C$15292,GD$6)</f>
        <v>0</v>
      </c>
      <c r="GE37" s="194">
        <f>SUMIFS(点検表４!$AH$6:$AH$15292,点検表４!$AF$6:$AF$15292,TRUE,点検表４!$AR$6:$AR$15292,$E37,点検表４!$C$6:$C$15292,GE$6)</f>
        <v>0</v>
      </c>
      <c r="GF37" s="194">
        <f>SUMIFS(点検表４!$AH$6:$AH$15292,点検表４!$AF$6:$AF$15292,TRUE,点検表４!$AR$6:$AR$15292,$E37,点検表４!$C$6:$C$15292,GF$6)</f>
        <v>0</v>
      </c>
      <c r="GG37" s="194">
        <f>SUMIFS(点検表４!$AH$6:$AH$15292,点検表４!$AF$6:$AF$15292,TRUE,点検表４!$AR$6:$AR$15292,$E37,点検表４!$C$6:$C$15292,GG$6)</f>
        <v>0</v>
      </c>
      <c r="GH37" s="194">
        <f>SUMIFS(点検表４!$AH$6:$AH$15292,点検表４!$AF$6:$AF$15292,TRUE,点検表４!$AR$6:$AR$15292,$E37,点検表４!$C$6:$C$15292,GH$6)</f>
        <v>0</v>
      </c>
      <c r="GI37" s="194">
        <f>SUMIFS(点検表４!$AH$6:$AH$15292,点検表４!$AF$6:$AF$15292,TRUE,点検表４!$AR$6:$AR$15292,$E37,点検表４!$C$6:$C$15292,GI$6)</f>
        <v>0</v>
      </c>
      <c r="GJ37" s="194">
        <f>SUMIFS(点検表４!$AH$6:$AH$15292,点検表４!$AF$6:$AF$15292,TRUE,点検表４!$AR$6:$AR$15292,$E37,点検表４!$C$6:$C$15292,GJ$6)</f>
        <v>0</v>
      </c>
      <c r="GK37" s="194">
        <f>SUMIFS(点検表４!$AH$6:$AH$15292,点検表４!$AF$6:$AF$15292,TRUE,点検表４!$AR$6:$AR$15292,$E37,点検表４!$C$6:$C$15292,GK$6)</f>
        <v>0</v>
      </c>
      <c r="GL37" s="194">
        <f>SUMIFS(点検表４!$AH$6:$AH$15292,点検表４!$AF$6:$AF$15292,TRUE,点検表４!$AR$6:$AR$15292,$E37,点検表４!$C$6:$C$15292,GL$6)</f>
        <v>0</v>
      </c>
      <c r="GM37" s="194">
        <f>SUMIFS(点検表４!$AH$6:$AH$15292,点検表４!$AF$6:$AF$15292,TRUE,点検表４!$AR$6:$AR$15292,$E37,点検表４!$C$6:$C$15292,GM$6)</f>
        <v>0</v>
      </c>
      <c r="GN37" s="194">
        <f>SUMIFS(点検表４!$AH$6:$AH$15292,点検表４!$AF$6:$AF$15292,TRUE,点検表４!$AR$6:$AR$15292,$E37,点検表４!$C$6:$C$15292,GN$6)</f>
        <v>0</v>
      </c>
      <c r="GO37" s="194">
        <f>SUMIFS(点検表４!$AH$6:$AH$15292,点検表４!$AF$6:$AF$15292,TRUE,点検表４!$AR$6:$AR$15292,$E37,点検表４!$C$6:$C$15292,GO$6)</f>
        <v>0</v>
      </c>
      <c r="GP37" s="194">
        <f>SUMIFS(点検表４!$AH$6:$AH$15292,点検表４!$AF$6:$AF$15292,TRUE,点検表４!$AR$6:$AR$15292,$E37,点検表４!$C$6:$C$15292,GP$6)</f>
        <v>0</v>
      </c>
      <c r="GQ37" s="194">
        <f>SUMIFS(点検表４!$AH$6:$AH$15292,点検表４!$AF$6:$AF$15292,TRUE,点検表４!$AR$6:$AR$15292,$E37,点検表４!$C$6:$C$15292,GQ$6)</f>
        <v>0</v>
      </c>
      <c r="GR37" s="194">
        <f>SUMIFS(点検表４!$AH$6:$AH$15292,点検表４!$AF$6:$AF$15292,TRUE,点検表４!$AR$6:$AR$15292,$E37,点検表４!$C$6:$C$15292,GR$6)</f>
        <v>0</v>
      </c>
      <c r="GS37" s="194">
        <f>SUMIFS(点検表４!$AH$6:$AH$15292,点検表４!$AF$6:$AF$15292,TRUE,点検表４!$AR$6:$AR$15292,$E37,点検表４!$C$6:$C$15292,GS$6)</f>
        <v>0</v>
      </c>
      <c r="GT37" s="194">
        <f>SUMIFS(点検表４!$AH$6:$AH$15292,点検表４!$AF$6:$AF$15292,TRUE,点検表４!$AR$6:$AR$15292,$E37,点検表４!$C$6:$C$15292,GT$6)</f>
        <v>0</v>
      </c>
      <c r="GU37" s="194">
        <f>SUMIFS(点検表４!$AH$6:$AH$15292,点検表４!$AF$6:$AF$15292,TRUE,点検表４!$AR$6:$AR$15292,$E37,点検表４!$C$6:$C$15292,GU$6)</f>
        <v>0</v>
      </c>
      <c r="GV37" s="194">
        <f>SUMIFS(点検表４!$AH$6:$AH$15292,点検表４!$AF$6:$AF$15292,TRUE,点検表４!$AR$6:$AR$15292,$E37,点検表４!$C$6:$C$15292,GV$6)</f>
        <v>0</v>
      </c>
      <c r="GW37" s="194">
        <f>SUMIFS(点検表４!$AH$6:$AH$15292,点検表４!$AF$6:$AF$15292,TRUE,点検表４!$AR$6:$AR$15292,$E37,点検表４!$C$6:$C$15292,GW$6)</f>
        <v>0</v>
      </c>
      <c r="GX37" s="194">
        <f>SUMIFS(点検表４!$AH$6:$AH$15292,点検表４!$AF$6:$AF$15292,TRUE,点検表４!$AR$6:$AR$15292,$E37,点検表４!$C$6:$C$15292,GX$6)</f>
        <v>0</v>
      </c>
      <c r="GY37" s="194">
        <f>SUMIFS(点検表４!$AH$6:$AH$15292,点検表４!$AF$6:$AF$15292,TRUE,点検表４!$AR$6:$AR$15292,$E37,点検表４!$C$6:$C$15292,GY$6)</f>
        <v>0</v>
      </c>
      <c r="GZ37" s="194">
        <f>SUMIFS(点検表４!$AH$6:$AH$15292,点検表４!$AF$6:$AF$15292,TRUE,点検表４!$AR$6:$AR$15292,$E37,点検表４!$C$6:$C$15292,GZ$6)</f>
        <v>0</v>
      </c>
      <c r="HA37" s="194">
        <f>SUMIFS(点検表４!$AH$6:$AH$15292,点検表４!$AF$6:$AF$15292,TRUE,点検表４!$AR$6:$AR$15292,$E37,点検表４!$C$6:$C$15292,HA$6)</f>
        <v>0</v>
      </c>
      <c r="HB37" s="194">
        <f>SUMIFS(点検表４!$AH$6:$AH$15292,点検表４!$AF$6:$AF$15292,TRUE,点検表４!$AR$6:$AR$15292,$E37,点検表４!$C$6:$C$15292,HB$6)</f>
        <v>0</v>
      </c>
      <c r="HC37" s="194">
        <f>SUMIFS(点検表４!$AH$6:$AH$15292,点検表４!$AF$6:$AF$15292,TRUE,点検表４!$AR$6:$AR$15292,$E37,点検表４!$C$6:$C$15292,HC$6)</f>
        <v>0</v>
      </c>
      <c r="HD37" s="194">
        <f>SUMIFS(点検表４!$AH$6:$AH$15292,点検表４!$AF$6:$AF$15292,TRUE,点検表４!$AR$6:$AR$15292,$E37,点検表４!$C$6:$C$15292,HD$6)</f>
        <v>0</v>
      </c>
      <c r="HE37" s="194">
        <f>SUMIFS(点検表４!$AH$6:$AH$15292,点検表４!$AF$6:$AF$15292,TRUE,点検表４!$AR$6:$AR$15292,$E37,点検表４!$C$6:$C$15292,HE$6)</f>
        <v>0</v>
      </c>
      <c r="HF37" s="194">
        <f>SUMIFS(点検表４!$AH$6:$AH$15292,点検表４!$AF$6:$AF$15292,TRUE,点検表４!$AR$6:$AR$15292,$E37,点検表４!$C$6:$C$15292,HF$6)</f>
        <v>0</v>
      </c>
      <c r="HG37" s="194">
        <f>SUMIFS(点検表４!$AH$6:$AH$15292,点検表４!$AF$6:$AF$15292,TRUE,点検表４!$AR$6:$AR$15292,$E37,点検表４!$C$6:$C$15292,HG$6)</f>
        <v>0</v>
      </c>
      <c r="HH37" s="194">
        <f>SUMIFS(点検表４!$AH$6:$AH$15292,点検表４!$AF$6:$AF$15292,TRUE,点検表４!$AR$6:$AR$15292,$E37,点検表４!$C$6:$C$15292,HH$6)</f>
        <v>0</v>
      </c>
      <c r="HI37" s="194">
        <f>SUMIFS(点検表４!$AH$6:$AH$15292,点検表４!$AF$6:$AF$15292,TRUE,点検表４!$AR$6:$AR$15292,$E37,点検表４!$C$6:$C$15292,HI$6)</f>
        <v>0</v>
      </c>
      <c r="HJ37" s="194">
        <f>SUMIFS(点検表４!$AH$6:$AH$15292,点検表４!$AF$6:$AF$15292,TRUE,点検表４!$AR$6:$AR$15292,$E37,点検表４!$C$6:$C$15292,HJ$6)</f>
        <v>0</v>
      </c>
      <c r="HK37" s="194">
        <f>SUMIFS(点検表４!$AH$6:$AH$15292,点検表４!$AF$6:$AF$15292,TRUE,点検表４!$AR$6:$AR$15292,$E37,点検表４!$C$6:$C$15292,HK$6)</f>
        <v>0</v>
      </c>
      <c r="HL37" s="194">
        <f>SUMIFS(点検表４!$AH$6:$AH$15292,点検表４!$AF$6:$AF$15292,TRUE,点検表４!$AR$6:$AR$15292,$E37,点検表４!$C$6:$C$15292,HL$6)</f>
        <v>0</v>
      </c>
      <c r="HM37" s="194">
        <f>SUMIFS(点検表４!$AH$6:$AH$15292,点検表４!$AF$6:$AF$15292,TRUE,点検表４!$AR$6:$AR$15292,$E37,点検表４!$C$6:$C$15292,HM$6)</f>
        <v>0</v>
      </c>
      <c r="HN37" s="194">
        <f>SUMIFS(点検表４!$AH$6:$AH$15292,点検表４!$AF$6:$AF$15292,TRUE,点検表４!$AR$6:$AR$15292,$E37,点検表４!$C$6:$C$15292,HN$6)</f>
        <v>0</v>
      </c>
      <c r="HO37" s="194">
        <f>SUMIFS(点検表４!$AH$6:$AH$15292,点検表４!$AF$6:$AF$15292,TRUE,点検表４!$AR$6:$AR$15292,$E37,点検表４!$C$6:$C$15292,HO$6)</f>
        <v>0</v>
      </c>
      <c r="HP37" s="194">
        <f>SUMIFS(点検表４!$AH$6:$AH$15292,点検表４!$AF$6:$AF$15292,TRUE,点検表４!$AR$6:$AR$15292,$E37,点検表４!$C$6:$C$15292,HP$6)</f>
        <v>0</v>
      </c>
      <c r="HQ37" s="194">
        <f>SUMIFS(点検表４!$AH$6:$AH$15292,点検表４!$AF$6:$AF$15292,TRUE,点検表４!$AR$6:$AR$15292,$E37,点検表４!$C$6:$C$15292,HQ$6)</f>
        <v>0</v>
      </c>
      <c r="HR37" s="194">
        <f>SUMIFS(点検表４!$AH$6:$AH$15292,点検表４!$AF$6:$AF$15292,TRUE,点検表４!$AR$6:$AR$15292,$E37,点検表４!$C$6:$C$15292,HR$6)</f>
        <v>0</v>
      </c>
      <c r="HS37" s="194">
        <f>SUMIFS(点検表４!$AH$6:$AH$15292,点検表４!$AF$6:$AF$15292,TRUE,点検表４!$AR$6:$AR$15292,$E37,点検表４!$C$6:$C$15292,HS$6)</f>
        <v>0</v>
      </c>
      <c r="HT37" s="194">
        <f>SUMIFS(点検表４!$AH$6:$AH$15292,点検表４!$AF$6:$AF$15292,TRUE,点検表４!$AR$6:$AR$15292,$E37,点検表４!$C$6:$C$15292,HT$6)</f>
        <v>0</v>
      </c>
      <c r="HU37" s="194">
        <f>SUMIFS(点検表４!$AH$6:$AH$15292,点検表４!$AF$6:$AF$15292,TRUE,点検表４!$AR$6:$AR$15292,$E37,点検表４!$C$6:$C$15292,HU$6)</f>
        <v>0</v>
      </c>
      <c r="HV37" s="194">
        <f>SUMIFS(点検表４!$AH$6:$AH$15292,点検表４!$AF$6:$AF$15292,TRUE,点検表４!$AR$6:$AR$15292,$E37,点検表４!$C$6:$C$15292,HV$6)</f>
        <v>0</v>
      </c>
      <c r="HW37" s="194">
        <f>SUMIFS(点検表４!$AH$6:$AH$15292,点検表４!$AF$6:$AF$15292,TRUE,点検表４!$AR$6:$AR$15292,$E37,点検表４!$C$6:$C$15292,HW$6)</f>
        <v>0</v>
      </c>
      <c r="HX37" s="194">
        <f>SUMIFS(点検表４!$AH$6:$AH$15292,点検表４!$AF$6:$AF$15292,TRUE,点検表４!$AR$6:$AR$15292,$E37,点検表４!$C$6:$C$15292,HX$6)</f>
        <v>0</v>
      </c>
      <c r="HY37" s="194">
        <f>SUMIFS(点検表４!$AH$6:$AH$15292,点検表４!$AF$6:$AF$15292,TRUE,点検表４!$AR$6:$AR$15292,$E37,点検表４!$C$6:$C$15292,HY$6)</f>
        <v>0</v>
      </c>
      <c r="HZ37" s="194">
        <f>SUMIFS(点検表４!$AH$6:$AH$15292,点検表４!$AF$6:$AF$15292,TRUE,点検表４!$AR$6:$AR$15292,$E37,点検表４!$C$6:$C$15292,HZ$6)</f>
        <v>0</v>
      </c>
      <c r="IA37" s="194">
        <f>SUMIFS(点検表４!$AH$6:$AH$15292,点検表４!$AF$6:$AF$15292,TRUE,点検表４!$AR$6:$AR$15292,$E37,点検表４!$C$6:$C$15292,IA$6)</f>
        <v>0</v>
      </c>
      <c r="IB37" s="194">
        <f>SUMIFS(点検表４!$AH$6:$AH$15292,点検表４!$AF$6:$AF$15292,TRUE,点検表４!$AR$6:$AR$15292,$E37,点検表４!$C$6:$C$15292,IB$6)</f>
        <v>0</v>
      </c>
      <c r="IC37" s="194">
        <f>SUMIFS(点検表４!$AH$6:$AH$15292,点検表４!$AF$6:$AF$15292,TRUE,点検表４!$AR$6:$AR$15292,$E37,点検表４!$C$6:$C$15292,IC$6)</f>
        <v>0</v>
      </c>
      <c r="ID37" s="194">
        <f>SUMIFS(点検表４!$AH$6:$AH$15292,点検表４!$AF$6:$AF$15292,TRUE,点検表４!$AR$6:$AR$15292,$E37,点検表４!$C$6:$C$15292,ID$6)</f>
        <v>0</v>
      </c>
      <c r="IE37" s="194">
        <f>SUMIFS(点検表４!$AH$6:$AH$15292,点検表４!$AF$6:$AF$15292,TRUE,点検表４!$AR$6:$AR$15292,$E37,点検表４!$C$6:$C$15292,IE$6)</f>
        <v>0</v>
      </c>
      <c r="IF37" s="194">
        <f>SUMIFS(点検表４!$AH$6:$AH$15292,点検表４!$AF$6:$AF$15292,TRUE,点検表４!$AR$6:$AR$15292,$E37,点検表４!$C$6:$C$15292,IF$6)</f>
        <v>0</v>
      </c>
      <c r="IG37" s="194">
        <f>SUMIFS(点検表４!$AH$6:$AH$15292,点検表４!$AF$6:$AF$15292,TRUE,点検表４!$AR$6:$AR$15292,$E37,点検表４!$C$6:$C$15292,IG$6)</f>
        <v>0</v>
      </c>
      <c r="IH37" s="194">
        <f>SUMIFS(点検表４!$AH$6:$AH$15292,点検表４!$AF$6:$AF$15292,TRUE,点検表４!$AR$6:$AR$15292,$E37,点検表４!$C$6:$C$15292,IH$6)</f>
        <v>0</v>
      </c>
      <c r="II37" s="194">
        <f>SUMIFS(点検表４!$AH$6:$AH$15292,点検表４!$AF$6:$AF$15292,TRUE,点検表４!$AR$6:$AR$15292,$E37,点検表４!$C$6:$C$15292,II$6)</f>
        <v>0</v>
      </c>
      <c r="IJ37" s="194">
        <f>SUMIFS(点検表４!$AH$6:$AH$15292,点検表４!$AF$6:$AF$15292,TRUE,点検表４!$AR$6:$AR$15292,$E37,点検表４!$C$6:$C$15292,IJ$6)</f>
        <v>0</v>
      </c>
      <c r="IK37" s="194">
        <f>SUMIFS(点検表４!$AH$6:$AH$15292,点検表４!$AF$6:$AF$15292,TRUE,点検表４!$AR$6:$AR$15292,$E37,点検表４!$C$6:$C$15292,IK$6)</f>
        <v>0</v>
      </c>
      <c r="IL37" s="194">
        <f>SUMIFS(点検表４!$AH$6:$AH$15292,点検表４!$AF$6:$AF$15292,TRUE,点検表４!$AR$6:$AR$15292,$E37,点検表４!$C$6:$C$15292,IL$6)</f>
        <v>0</v>
      </c>
      <c r="IM37" s="195">
        <f>SUMIFS(点検表４!$AH$6:$AH$15292,点検表４!$AF$6:$AF$15292,TRUE,点検表４!$AR$6:$AR$15292,$E37,点検表４!$C$6:$C$15292,IM$6)</f>
        <v>0</v>
      </c>
      <c r="IN37" s="177"/>
      <c r="IO37" s="177"/>
    </row>
    <row r="38" spans="1:249" ht="18.75" customHeight="1">
      <c r="A38" s="749"/>
      <c r="B38" s="744" t="s">
        <v>1298</v>
      </c>
      <c r="C38" s="745"/>
      <c r="D38" s="746"/>
      <c r="E38" s="160">
        <v>8</v>
      </c>
      <c r="F38" s="196">
        <f>SUMIFS(点検表４!$AH$6:$AH$15292,点検表４!$AF$6:$AF$15292,TRUE,点検表４!$AR$6:$AR$15292,$E38)</f>
        <v>0</v>
      </c>
      <c r="G38" s="197">
        <f t="shared" si="0"/>
        <v>0</v>
      </c>
      <c r="H38" s="198">
        <f>SUMIFS(点検表４!$AH$6:$AH$15292,点検表４!$AF$6:$AF$15292,TRUE,点検表４!$AR$6:$AR$15292,$E38,点検表４!$C$6:$C$15292,H$6)</f>
        <v>0</v>
      </c>
      <c r="I38" s="198">
        <f>SUMIFS(点検表４!$AH$6:$AH$15292,点検表４!$AF$6:$AF$15292,TRUE,点検表４!$AR$6:$AR$15292,$E38,点検表４!$C$6:$C$15292,I$6)</f>
        <v>0</v>
      </c>
      <c r="J38" s="198">
        <f>SUMIFS(点検表４!$AH$6:$AH$15292,点検表４!$AF$6:$AF$15292,TRUE,点検表４!$AR$6:$AR$15292,$E38,点検表４!$C$6:$C$15292,J$6)</f>
        <v>0</v>
      </c>
      <c r="K38" s="198">
        <f>SUMIFS(点検表４!$AH$6:$AH$15292,点検表４!$AF$6:$AF$15292,TRUE,点検表４!$AR$6:$AR$15292,$E38,点検表４!$C$6:$C$15292,K$6)</f>
        <v>0</v>
      </c>
      <c r="L38" s="198">
        <f>SUMIFS(点検表４!$AH$6:$AH$15292,点検表４!$AF$6:$AF$15292,TRUE,点検表４!$AR$6:$AR$15292,$E38,点検表４!$C$6:$C$15292,L$6)</f>
        <v>0</v>
      </c>
      <c r="M38" s="198">
        <f>SUMIFS(点検表４!$AH$6:$AH$15292,点検表４!$AF$6:$AF$15292,TRUE,点検表４!$AR$6:$AR$15292,$E38,点検表４!$C$6:$C$15292,M$6)</f>
        <v>0</v>
      </c>
      <c r="N38" s="198">
        <f>SUMIFS(点検表４!$AH$6:$AH$15292,点検表４!$AF$6:$AF$15292,TRUE,点検表４!$AR$6:$AR$15292,$E38,点検表４!$C$6:$C$15292,N$6)</f>
        <v>0</v>
      </c>
      <c r="O38" s="198">
        <f>SUMIFS(点検表４!$AH$6:$AH$15292,点検表４!$AF$6:$AF$15292,TRUE,点検表４!$AR$6:$AR$15292,$E38,点検表４!$C$6:$C$15292,O$6)</f>
        <v>0</v>
      </c>
      <c r="P38" s="198">
        <f>SUMIFS(点検表４!$AH$6:$AH$15292,点検表４!$AF$6:$AF$15292,TRUE,点検表４!$AR$6:$AR$15292,$E38,点検表４!$C$6:$C$15292,P$6)</f>
        <v>0</v>
      </c>
      <c r="Q38" s="198">
        <f>SUMIFS(点検表４!$AH$6:$AH$15292,点検表４!$AF$6:$AF$15292,TRUE,点検表４!$AR$6:$AR$15292,$E38,点検表４!$C$6:$C$15292,Q$6)</f>
        <v>0</v>
      </c>
      <c r="R38" s="198">
        <f>SUMIFS(点検表４!$AH$6:$AH$15292,点検表４!$AF$6:$AF$15292,TRUE,点検表４!$AR$6:$AR$15292,$E38,点検表４!$C$6:$C$15292,R$6)</f>
        <v>0</v>
      </c>
      <c r="S38" s="198">
        <f>SUMIFS(点検表４!$AH$6:$AH$15292,点検表４!$AF$6:$AF$15292,TRUE,点検表４!$AR$6:$AR$15292,$E38,点検表４!$C$6:$C$15292,S$6)</f>
        <v>0</v>
      </c>
      <c r="T38" s="198">
        <f>SUMIFS(点検表４!$AH$6:$AH$15292,点検表４!$AF$6:$AF$15292,TRUE,点検表４!$AR$6:$AR$15292,$E38,点検表４!$C$6:$C$15292,T$6)</f>
        <v>0</v>
      </c>
      <c r="U38" s="198">
        <f>SUMIFS(点検表４!$AH$6:$AH$15292,点検表４!$AF$6:$AF$15292,TRUE,点検表４!$AR$6:$AR$15292,$E38,点検表４!$C$6:$C$15292,U$6)</f>
        <v>0</v>
      </c>
      <c r="V38" s="198">
        <f>SUMIFS(点検表４!$AH$6:$AH$15292,点検表４!$AF$6:$AF$15292,TRUE,点検表４!$AR$6:$AR$15292,$E38,点検表４!$C$6:$C$15292,V$6)</f>
        <v>0</v>
      </c>
      <c r="W38" s="198">
        <f>SUMIFS(点検表４!$AH$6:$AH$15292,点検表４!$AF$6:$AF$15292,TRUE,点検表４!$AR$6:$AR$15292,$E38,点検表４!$C$6:$C$15292,W$6)</f>
        <v>0</v>
      </c>
      <c r="X38" s="198">
        <f>SUMIFS(点検表４!$AH$6:$AH$15292,点検表４!$AF$6:$AF$15292,TRUE,点検表４!$AR$6:$AR$15292,$E38,点検表４!$C$6:$C$15292,X$6)</f>
        <v>0</v>
      </c>
      <c r="Y38" s="198">
        <f>SUMIFS(点検表４!$AH$6:$AH$15292,点検表４!$AF$6:$AF$15292,TRUE,点検表４!$AR$6:$AR$15292,$E38,点検表４!$C$6:$C$15292,Y$6)</f>
        <v>0</v>
      </c>
      <c r="Z38" s="198">
        <f>SUMIFS(点検表４!$AH$6:$AH$15292,点検表４!$AF$6:$AF$15292,TRUE,点検表４!$AR$6:$AR$15292,$E38,点検表４!$C$6:$C$15292,Z$6)</f>
        <v>0</v>
      </c>
      <c r="AA38" s="198">
        <f>SUMIFS(点検表４!$AH$6:$AH$15292,点検表４!$AF$6:$AF$15292,TRUE,点検表４!$AR$6:$AR$15292,$E38,点検表４!$C$6:$C$15292,AA$6)</f>
        <v>0</v>
      </c>
      <c r="AB38" s="198">
        <f>SUMIFS(点検表４!$AH$6:$AH$15292,点検表４!$AF$6:$AF$15292,TRUE,点検表４!$AR$6:$AR$15292,$E38,点検表４!$C$6:$C$15292,AB$6)</f>
        <v>0</v>
      </c>
      <c r="AC38" s="198">
        <f>SUMIFS(点検表４!$AH$6:$AH$15292,点検表４!$AF$6:$AF$15292,TRUE,点検表４!$AR$6:$AR$15292,$E38,点検表４!$C$6:$C$15292,AC$6)</f>
        <v>0</v>
      </c>
      <c r="AD38" s="198">
        <f>SUMIFS(点検表４!$AH$6:$AH$15292,点検表４!$AF$6:$AF$15292,TRUE,点検表４!$AR$6:$AR$15292,$E38,点検表４!$C$6:$C$15292,AD$6)</f>
        <v>0</v>
      </c>
      <c r="AE38" s="198">
        <f>SUMIFS(点検表４!$AH$6:$AH$15292,点検表４!$AF$6:$AF$15292,TRUE,点検表４!$AR$6:$AR$15292,$E38,点検表４!$C$6:$C$15292,AE$6)</f>
        <v>0</v>
      </c>
      <c r="AF38" s="198">
        <f>SUMIFS(点検表４!$AH$6:$AH$15292,点検表４!$AF$6:$AF$15292,TRUE,点検表４!$AR$6:$AR$15292,$E38,点検表４!$C$6:$C$15292,AF$6)</f>
        <v>0</v>
      </c>
      <c r="AG38" s="198">
        <f>SUMIFS(点検表４!$AH$6:$AH$15292,点検表４!$AF$6:$AF$15292,TRUE,点検表４!$AR$6:$AR$15292,$E38,点検表４!$C$6:$C$15292,AG$6)</f>
        <v>0</v>
      </c>
      <c r="AH38" s="198">
        <f>SUMIFS(点検表４!$AH$6:$AH$15292,点検表４!$AF$6:$AF$15292,TRUE,点検表４!$AR$6:$AR$15292,$E38,点検表４!$C$6:$C$15292,AH$6)</f>
        <v>0</v>
      </c>
      <c r="AI38" s="198">
        <f>SUMIFS(点検表４!$AH$6:$AH$15292,点検表４!$AF$6:$AF$15292,TRUE,点検表４!$AR$6:$AR$15292,$E38,点検表４!$C$6:$C$15292,AI$6)</f>
        <v>0</v>
      </c>
      <c r="AJ38" s="198">
        <f>SUMIFS(点検表４!$AH$6:$AH$15292,点検表４!$AF$6:$AF$15292,TRUE,点検表４!$AR$6:$AR$15292,$E38,点検表４!$C$6:$C$15292,AJ$6)</f>
        <v>0</v>
      </c>
      <c r="AK38" s="198">
        <f>SUMIFS(点検表４!$AH$6:$AH$15292,点検表４!$AF$6:$AF$15292,TRUE,点検表４!$AR$6:$AR$15292,$E38,点検表４!$C$6:$C$15292,AK$6)</f>
        <v>0</v>
      </c>
      <c r="AL38" s="198">
        <f>SUMIFS(点検表４!$AH$6:$AH$15292,点検表４!$AF$6:$AF$15292,TRUE,点検表４!$AR$6:$AR$15292,$E38,点検表４!$C$6:$C$15292,AL$6)</f>
        <v>0</v>
      </c>
      <c r="AM38" s="198">
        <f>SUMIFS(点検表４!$AH$6:$AH$15292,点検表４!$AF$6:$AF$15292,TRUE,点検表４!$AR$6:$AR$15292,$E38,点検表４!$C$6:$C$15292,AM$6)</f>
        <v>0</v>
      </c>
      <c r="AN38" s="198">
        <f>SUMIFS(点検表４!$AH$6:$AH$15292,点検表４!$AF$6:$AF$15292,TRUE,点検表４!$AR$6:$AR$15292,$E38,点検表４!$C$6:$C$15292,AN$6)</f>
        <v>0</v>
      </c>
      <c r="AO38" s="198">
        <f>SUMIFS(点検表４!$AH$6:$AH$15292,点検表４!$AF$6:$AF$15292,TRUE,点検表４!$AR$6:$AR$15292,$E38,点検表４!$C$6:$C$15292,AO$6)</f>
        <v>0</v>
      </c>
      <c r="AP38" s="198">
        <f>SUMIFS(点検表４!$AH$6:$AH$15292,点検表４!$AF$6:$AF$15292,TRUE,点検表４!$AR$6:$AR$15292,$E38,点検表４!$C$6:$C$15292,AP$6)</f>
        <v>0</v>
      </c>
      <c r="AQ38" s="198">
        <f>SUMIFS(点検表４!$AH$6:$AH$15292,点検表４!$AF$6:$AF$15292,TRUE,点検表４!$AR$6:$AR$15292,$E38,点検表４!$C$6:$C$15292,AQ$6)</f>
        <v>0</v>
      </c>
      <c r="AR38" s="198">
        <f>SUMIFS(点検表４!$AH$6:$AH$15292,点検表４!$AF$6:$AF$15292,TRUE,点検表４!$AR$6:$AR$15292,$E38,点検表４!$C$6:$C$15292,AR$6)</f>
        <v>0</v>
      </c>
      <c r="AS38" s="198">
        <f>SUMIFS(点検表４!$AH$6:$AH$15292,点検表４!$AF$6:$AF$15292,TRUE,点検表４!$AR$6:$AR$15292,$E38,点検表４!$C$6:$C$15292,AS$6)</f>
        <v>0</v>
      </c>
      <c r="AT38" s="198">
        <f>SUMIFS(点検表４!$AH$6:$AH$15292,点検表４!$AF$6:$AF$15292,TRUE,点検表４!$AR$6:$AR$15292,$E38,点検表４!$C$6:$C$15292,AT$6)</f>
        <v>0</v>
      </c>
      <c r="AU38" s="198">
        <f>SUMIFS(点検表４!$AH$6:$AH$15292,点検表４!$AF$6:$AF$15292,TRUE,点検表４!$AR$6:$AR$15292,$E38,点検表４!$C$6:$C$15292,AU$6)</f>
        <v>0</v>
      </c>
      <c r="AV38" s="198">
        <f>SUMIFS(点検表４!$AH$6:$AH$15292,点検表４!$AF$6:$AF$15292,TRUE,点検表４!$AR$6:$AR$15292,$E38,点検表４!$C$6:$C$15292,AV$6)</f>
        <v>0</v>
      </c>
      <c r="AW38" s="198">
        <f>SUMIFS(点検表４!$AH$6:$AH$15292,点検表４!$AF$6:$AF$15292,TRUE,点検表４!$AR$6:$AR$15292,$E38,点検表４!$C$6:$C$15292,AW$6)</f>
        <v>0</v>
      </c>
      <c r="AX38" s="198">
        <f>SUMIFS(点検表４!$AH$6:$AH$15292,点検表４!$AF$6:$AF$15292,TRUE,点検表４!$AR$6:$AR$15292,$E38,点検表４!$C$6:$C$15292,AX$6)</f>
        <v>0</v>
      </c>
      <c r="AY38" s="198">
        <f>SUMIFS(点検表４!$AH$6:$AH$15292,点検表４!$AF$6:$AF$15292,TRUE,点検表４!$AR$6:$AR$15292,$E38,点検表４!$C$6:$C$15292,AY$6)</f>
        <v>0</v>
      </c>
      <c r="AZ38" s="198">
        <f>SUMIFS(点検表４!$AH$6:$AH$15292,点検表４!$AF$6:$AF$15292,TRUE,点検表４!$AR$6:$AR$15292,$E38,点検表４!$C$6:$C$15292,AZ$6)</f>
        <v>0</v>
      </c>
      <c r="BA38" s="198">
        <f>SUMIFS(点検表４!$AH$6:$AH$15292,点検表４!$AF$6:$AF$15292,TRUE,点検表４!$AR$6:$AR$15292,$E38,点検表４!$C$6:$C$15292,BA$6)</f>
        <v>0</v>
      </c>
      <c r="BB38" s="198">
        <f>SUMIFS(点検表４!$AH$6:$AH$15292,点検表４!$AF$6:$AF$15292,TRUE,点検表４!$AR$6:$AR$15292,$E38,点検表４!$C$6:$C$15292,BB$6)</f>
        <v>0</v>
      </c>
      <c r="BC38" s="198">
        <f>SUMIFS(点検表４!$AH$6:$AH$15292,点検表４!$AF$6:$AF$15292,TRUE,点検表４!$AR$6:$AR$15292,$E38,点検表４!$C$6:$C$15292,BC$6)</f>
        <v>0</v>
      </c>
      <c r="BD38" s="198">
        <f>SUMIFS(点検表４!$AH$6:$AH$15292,点検表４!$AF$6:$AF$15292,TRUE,点検表４!$AR$6:$AR$15292,$E38,点検表４!$C$6:$C$15292,BD$6)</f>
        <v>0</v>
      </c>
      <c r="BE38" s="198">
        <f>SUMIFS(点検表４!$AH$6:$AH$15292,点検表４!$AF$6:$AF$15292,TRUE,点検表４!$AR$6:$AR$15292,$E38,点検表４!$C$6:$C$15292,BE$6)</f>
        <v>0</v>
      </c>
      <c r="BF38" s="198">
        <f>SUMIFS(点検表４!$AH$6:$AH$15292,点検表４!$AF$6:$AF$15292,TRUE,点検表４!$AR$6:$AR$15292,$E38,点検表４!$C$6:$C$15292,BF$6)</f>
        <v>0</v>
      </c>
      <c r="BG38" s="198">
        <f>SUMIFS(点検表４!$AH$6:$AH$15292,点検表４!$AF$6:$AF$15292,TRUE,点検表４!$AR$6:$AR$15292,$E38,点検表４!$C$6:$C$15292,BG$6)</f>
        <v>0</v>
      </c>
      <c r="BH38" s="198">
        <f>SUMIFS(点検表４!$AH$6:$AH$15292,点検表４!$AF$6:$AF$15292,TRUE,点検表４!$AR$6:$AR$15292,$E38,点検表４!$C$6:$C$15292,BH$6)</f>
        <v>0</v>
      </c>
      <c r="BI38" s="198">
        <f>SUMIFS(点検表４!$AH$6:$AH$15292,点検表４!$AF$6:$AF$15292,TRUE,点検表４!$AR$6:$AR$15292,$E38,点検表４!$C$6:$C$15292,BI$6)</f>
        <v>0</v>
      </c>
      <c r="BJ38" s="198">
        <f>SUMIFS(点検表４!$AH$6:$AH$15292,点検表４!$AF$6:$AF$15292,TRUE,点検表４!$AR$6:$AR$15292,$E38,点検表４!$C$6:$C$15292,BJ$6)</f>
        <v>0</v>
      </c>
      <c r="BK38" s="198">
        <f>SUMIFS(点検表４!$AH$6:$AH$15292,点検表４!$AF$6:$AF$15292,TRUE,点検表４!$AR$6:$AR$15292,$E38,点検表４!$C$6:$C$15292,BK$6)</f>
        <v>0</v>
      </c>
      <c r="BL38" s="198">
        <f>SUMIFS(点検表４!$AH$6:$AH$15292,点検表４!$AF$6:$AF$15292,TRUE,点検表４!$AR$6:$AR$15292,$E38,点検表４!$C$6:$C$15292,BL$6)</f>
        <v>0</v>
      </c>
      <c r="BM38" s="198">
        <f>SUMIFS(点検表４!$AH$6:$AH$15292,点検表４!$AF$6:$AF$15292,TRUE,点検表４!$AR$6:$AR$15292,$E38,点検表４!$C$6:$C$15292,BM$6)</f>
        <v>0</v>
      </c>
      <c r="BN38" s="198">
        <f>SUMIFS(点検表４!$AH$6:$AH$15292,点検表４!$AF$6:$AF$15292,TRUE,点検表４!$AR$6:$AR$15292,$E38,点検表４!$C$6:$C$15292,BN$6)</f>
        <v>0</v>
      </c>
      <c r="BO38" s="198">
        <f>SUMIFS(点検表４!$AH$6:$AH$15292,点検表４!$AF$6:$AF$15292,TRUE,点検表４!$AR$6:$AR$15292,$E38,点検表４!$C$6:$C$15292,BO$6)</f>
        <v>0</v>
      </c>
      <c r="BP38" s="198">
        <f>SUMIFS(点検表４!$AH$6:$AH$15292,点検表４!$AF$6:$AF$15292,TRUE,点検表４!$AR$6:$AR$15292,$E38,点検表４!$C$6:$C$15292,BP$6)</f>
        <v>0</v>
      </c>
      <c r="BQ38" s="198">
        <f>SUMIFS(点検表４!$AH$6:$AH$15292,点検表４!$AF$6:$AF$15292,TRUE,点検表４!$AR$6:$AR$15292,$E38,点検表４!$C$6:$C$15292,BQ$6)</f>
        <v>0</v>
      </c>
      <c r="BR38" s="198">
        <f>SUMIFS(点検表４!$AH$6:$AH$15292,点検表４!$AF$6:$AF$15292,TRUE,点検表４!$AR$6:$AR$15292,$E38,点検表４!$C$6:$C$15292,BR$6)</f>
        <v>0</v>
      </c>
      <c r="BS38" s="198">
        <f>SUMIFS(点検表４!$AH$6:$AH$15292,点検表４!$AF$6:$AF$15292,TRUE,点検表４!$AR$6:$AR$15292,$E38,点検表４!$C$6:$C$15292,BS$6)</f>
        <v>0</v>
      </c>
      <c r="BT38" s="198">
        <f>SUMIFS(点検表４!$AH$6:$AH$15292,点検表４!$AF$6:$AF$15292,TRUE,点検表４!$AR$6:$AR$15292,$E38,点検表４!$C$6:$C$15292,BT$6)</f>
        <v>0</v>
      </c>
      <c r="BU38" s="198">
        <f>SUMIFS(点検表４!$AH$6:$AH$15292,点検表４!$AF$6:$AF$15292,TRUE,点検表４!$AR$6:$AR$15292,$E38,点検表４!$C$6:$C$15292,BU$6)</f>
        <v>0</v>
      </c>
      <c r="BV38" s="198">
        <f>SUMIFS(点検表４!$AH$6:$AH$15292,点検表４!$AF$6:$AF$15292,TRUE,点検表４!$AR$6:$AR$15292,$E38,点検表４!$C$6:$C$15292,BV$6)</f>
        <v>0</v>
      </c>
      <c r="BW38" s="198">
        <f>SUMIFS(点検表４!$AH$6:$AH$15292,点検表４!$AF$6:$AF$15292,TRUE,点検表４!$AR$6:$AR$15292,$E38,点検表４!$C$6:$C$15292,BW$6)</f>
        <v>0</v>
      </c>
      <c r="BX38" s="198">
        <f>SUMIFS(点検表４!$AH$6:$AH$15292,点検表４!$AF$6:$AF$15292,TRUE,点検表４!$AR$6:$AR$15292,$E38,点検表４!$C$6:$C$15292,BX$6)</f>
        <v>0</v>
      </c>
      <c r="BY38" s="198">
        <f>SUMIFS(点検表４!$AH$6:$AH$15292,点検表４!$AF$6:$AF$15292,TRUE,点検表４!$AR$6:$AR$15292,$E38,点検表４!$C$6:$C$15292,BY$6)</f>
        <v>0</v>
      </c>
      <c r="BZ38" s="198">
        <f>SUMIFS(点検表４!$AH$6:$AH$15292,点検表４!$AF$6:$AF$15292,TRUE,点検表４!$AR$6:$AR$15292,$E38,点検表４!$C$6:$C$15292,BZ$6)</f>
        <v>0</v>
      </c>
      <c r="CA38" s="198">
        <f>SUMIFS(点検表４!$AH$6:$AH$15292,点検表４!$AF$6:$AF$15292,TRUE,点検表４!$AR$6:$AR$15292,$E38,点検表４!$C$6:$C$15292,CA$6)</f>
        <v>0</v>
      </c>
      <c r="CB38" s="198">
        <f>SUMIFS(点検表４!$AH$6:$AH$15292,点検表４!$AF$6:$AF$15292,TRUE,点検表４!$AR$6:$AR$15292,$E38,点検表４!$C$6:$C$15292,CB$6)</f>
        <v>0</v>
      </c>
      <c r="CC38" s="198">
        <f>SUMIFS(点検表４!$AH$6:$AH$15292,点検表４!$AF$6:$AF$15292,TRUE,点検表４!$AR$6:$AR$15292,$E38,点検表４!$C$6:$C$15292,CC$6)</f>
        <v>0</v>
      </c>
      <c r="CD38" s="198">
        <f>SUMIFS(点検表４!$AH$6:$AH$15292,点検表４!$AF$6:$AF$15292,TRUE,点検表４!$AR$6:$AR$15292,$E38,点検表４!$C$6:$C$15292,CD$6)</f>
        <v>0</v>
      </c>
      <c r="CE38" s="198">
        <f>SUMIFS(点検表４!$AH$6:$AH$15292,点検表４!$AF$6:$AF$15292,TRUE,点検表４!$AR$6:$AR$15292,$E38,点検表４!$C$6:$C$15292,CE$6)</f>
        <v>0</v>
      </c>
      <c r="CF38" s="198">
        <f>SUMIFS(点検表４!$AH$6:$AH$15292,点検表４!$AF$6:$AF$15292,TRUE,点検表４!$AR$6:$AR$15292,$E38,点検表４!$C$6:$C$15292,CF$6)</f>
        <v>0</v>
      </c>
      <c r="CG38" s="198">
        <f>SUMIFS(点検表４!$AH$6:$AH$15292,点検表４!$AF$6:$AF$15292,TRUE,点検表４!$AR$6:$AR$15292,$E38,点検表４!$C$6:$C$15292,CG$6)</f>
        <v>0</v>
      </c>
      <c r="CH38" s="198">
        <f>SUMIFS(点検表４!$AH$6:$AH$15292,点検表４!$AF$6:$AF$15292,TRUE,点検表４!$AR$6:$AR$15292,$E38,点検表４!$C$6:$C$15292,CH$6)</f>
        <v>0</v>
      </c>
      <c r="CI38" s="198">
        <f>SUMIFS(点検表４!$AH$6:$AH$15292,点検表４!$AF$6:$AF$15292,TRUE,点検表４!$AR$6:$AR$15292,$E38,点検表４!$C$6:$C$15292,CI$6)</f>
        <v>0</v>
      </c>
      <c r="CJ38" s="198">
        <f>SUMIFS(点検表４!$AH$6:$AH$15292,点検表４!$AF$6:$AF$15292,TRUE,点検表４!$AR$6:$AR$15292,$E38,点検表４!$C$6:$C$15292,CJ$6)</f>
        <v>0</v>
      </c>
      <c r="CK38" s="198">
        <f>SUMIFS(点検表４!$AH$6:$AH$15292,点検表４!$AF$6:$AF$15292,TRUE,点検表４!$AR$6:$AR$15292,$E38,点検表４!$C$6:$C$15292,CK$6)</f>
        <v>0</v>
      </c>
      <c r="CL38" s="198">
        <f>SUMIFS(点検表４!$AH$6:$AH$15292,点検表４!$AF$6:$AF$15292,TRUE,点検表４!$AR$6:$AR$15292,$E38,点検表４!$C$6:$C$15292,CL$6)</f>
        <v>0</v>
      </c>
      <c r="CM38" s="198">
        <f>SUMIFS(点検表４!$AH$6:$AH$15292,点検表４!$AF$6:$AF$15292,TRUE,点検表４!$AR$6:$AR$15292,$E38,点検表４!$C$6:$C$15292,CM$6)</f>
        <v>0</v>
      </c>
      <c r="CN38" s="198">
        <f>SUMIFS(点検表４!$AH$6:$AH$15292,点検表４!$AF$6:$AF$15292,TRUE,点検表４!$AR$6:$AR$15292,$E38,点検表４!$C$6:$C$15292,CN$6)</f>
        <v>0</v>
      </c>
      <c r="CO38" s="198">
        <f>SUMIFS(点検表４!$AH$6:$AH$15292,点検表４!$AF$6:$AF$15292,TRUE,点検表４!$AR$6:$AR$15292,$E38,点検表４!$C$6:$C$15292,CO$6)</f>
        <v>0</v>
      </c>
      <c r="CP38" s="198">
        <f>SUMIFS(点検表４!$AH$6:$AH$15292,点検表４!$AF$6:$AF$15292,TRUE,点検表４!$AR$6:$AR$15292,$E38,点検表４!$C$6:$C$15292,CP$6)</f>
        <v>0</v>
      </c>
      <c r="CQ38" s="198">
        <f>SUMIFS(点検表４!$AH$6:$AH$15292,点検表４!$AF$6:$AF$15292,TRUE,点検表４!$AR$6:$AR$15292,$E38,点検表４!$C$6:$C$15292,CQ$6)</f>
        <v>0</v>
      </c>
      <c r="CR38" s="198">
        <f>SUMIFS(点検表４!$AH$6:$AH$15292,点検表４!$AF$6:$AF$15292,TRUE,点検表４!$AR$6:$AR$15292,$E38,点検表４!$C$6:$C$15292,CR$6)</f>
        <v>0</v>
      </c>
      <c r="CS38" s="198">
        <f>SUMIFS(点検表４!$AH$6:$AH$15292,点検表４!$AF$6:$AF$15292,TRUE,点検表４!$AR$6:$AR$15292,$E38,点検表４!$C$6:$C$15292,CS$6)</f>
        <v>0</v>
      </c>
      <c r="CT38" s="198">
        <f>SUMIFS(点検表４!$AH$6:$AH$15292,点検表４!$AF$6:$AF$15292,TRUE,点検表４!$AR$6:$AR$15292,$E38,点検表４!$C$6:$C$15292,CT$6)</f>
        <v>0</v>
      </c>
      <c r="CU38" s="198">
        <f>SUMIFS(点検表４!$AH$6:$AH$15292,点検表４!$AF$6:$AF$15292,TRUE,点検表４!$AR$6:$AR$15292,$E38,点検表４!$C$6:$C$15292,CU$6)</f>
        <v>0</v>
      </c>
      <c r="CV38" s="198">
        <f>SUMIFS(点検表４!$AH$6:$AH$15292,点検表４!$AF$6:$AF$15292,TRUE,点検表４!$AR$6:$AR$15292,$E38,点検表４!$C$6:$C$15292,CV$6)</f>
        <v>0</v>
      </c>
      <c r="CW38" s="198">
        <f>SUMIFS(点検表４!$AH$6:$AH$15292,点検表４!$AF$6:$AF$15292,TRUE,点検表４!$AR$6:$AR$15292,$E38,点検表４!$C$6:$C$15292,CW$6)</f>
        <v>0</v>
      </c>
      <c r="CX38" s="198">
        <f>SUMIFS(点検表４!$AH$6:$AH$15292,点検表４!$AF$6:$AF$15292,TRUE,点検表４!$AR$6:$AR$15292,$E38,点検表４!$C$6:$C$15292,CX$6)</f>
        <v>0</v>
      </c>
      <c r="CY38" s="198">
        <f>SUMIFS(点検表４!$AH$6:$AH$15292,点検表４!$AF$6:$AF$15292,TRUE,点検表４!$AR$6:$AR$15292,$E38,点検表４!$C$6:$C$15292,CY$6)</f>
        <v>0</v>
      </c>
      <c r="CZ38" s="198">
        <f>SUMIFS(点検表４!$AH$6:$AH$15292,点検表４!$AF$6:$AF$15292,TRUE,点検表４!$AR$6:$AR$15292,$E38,点検表４!$C$6:$C$15292,CZ$6)</f>
        <v>0</v>
      </c>
      <c r="DA38" s="198">
        <f>SUMIFS(点検表４!$AH$6:$AH$15292,点検表４!$AF$6:$AF$15292,TRUE,点検表４!$AR$6:$AR$15292,$E38,点検表４!$C$6:$C$15292,DA$6)</f>
        <v>0</v>
      </c>
      <c r="DB38" s="198">
        <f>SUMIFS(点検表４!$AH$6:$AH$15292,点検表４!$AF$6:$AF$15292,TRUE,点検表４!$AR$6:$AR$15292,$E38,点検表４!$C$6:$C$15292,DB$6)</f>
        <v>0</v>
      </c>
      <c r="DC38" s="198">
        <f>SUMIFS(点検表４!$AH$6:$AH$15292,点検表４!$AF$6:$AF$15292,TRUE,点検表４!$AR$6:$AR$15292,$E38,点検表４!$C$6:$C$15292,DC$6)</f>
        <v>0</v>
      </c>
      <c r="DD38" s="198">
        <f>SUMIFS(点検表４!$AH$6:$AH$15292,点検表４!$AF$6:$AF$15292,TRUE,点検表４!$AR$6:$AR$15292,$E38,点検表４!$C$6:$C$15292,DD$6)</f>
        <v>0</v>
      </c>
      <c r="DE38" s="198">
        <f>SUMIFS(点検表４!$AH$6:$AH$15292,点検表４!$AF$6:$AF$15292,TRUE,点検表４!$AR$6:$AR$15292,$E38,点検表４!$C$6:$C$15292,DE$6)</f>
        <v>0</v>
      </c>
      <c r="DF38" s="198">
        <f>SUMIFS(点検表４!$AH$6:$AH$15292,点検表４!$AF$6:$AF$15292,TRUE,点検表４!$AR$6:$AR$15292,$E38,点検表４!$C$6:$C$15292,DF$6)</f>
        <v>0</v>
      </c>
      <c r="DG38" s="198">
        <f>SUMIFS(点検表４!$AH$6:$AH$15292,点検表４!$AF$6:$AF$15292,TRUE,点検表４!$AR$6:$AR$15292,$E38,点検表４!$C$6:$C$15292,DG$6)</f>
        <v>0</v>
      </c>
      <c r="DH38" s="198">
        <f>SUMIFS(点検表４!$AH$6:$AH$15292,点検表４!$AF$6:$AF$15292,TRUE,点検表４!$AR$6:$AR$15292,$E38,点検表４!$C$6:$C$15292,DH$6)</f>
        <v>0</v>
      </c>
      <c r="DI38" s="198">
        <f>SUMIFS(点検表４!$AH$6:$AH$15292,点検表４!$AF$6:$AF$15292,TRUE,点検表４!$AR$6:$AR$15292,$E38,点検表４!$C$6:$C$15292,DI$6)</f>
        <v>0</v>
      </c>
      <c r="DJ38" s="198">
        <f>SUMIFS(点検表４!$AH$6:$AH$15292,点検表４!$AF$6:$AF$15292,TRUE,点検表４!$AR$6:$AR$15292,$E38,点検表４!$C$6:$C$15292,DJ$6)</f>
        <v>0</v>
      </c>
      <c r="DK38" s="198">
        <f>SUMIFS(点検表４!$AH$6:$AH$15292,点検表４!$AF$6:$AF$15292,TRUE,点検表４!$AR$6:$AR$15292,$E38,点検表４!$C$6:$C$15292,DK$6)</f>
        <v>0</v>
      </c>
      <c r="DL38" s="198">
        <f>SUMIFS(点検表４!$AH$6:$AH$15292,点検表４!$AF$6:$AF$15292,TRUE,点検表４!$AR$6:$AR$15292,$E38,点検表４!$C$6:$C$15292,DL$6)</f>
        <v>0</v>
      </c>
      <c r="DM38" s="198">
        <f>SUMIFS(点検表４!$AH$6:$AH$15292,点検表４!$AF$6:$AF$15292,TRUE,点検表４!$AR$6:$AR$15292,$E38,点検表４!$C$6:$C$15292,DM$6)</f>
        <v>0</v>
      </c>
      <c r="DN38" s="198">
        <f>SUMIFS(点検表４!$AH$6:$AH$15292,点検表４!$AF$6:$AF$15292,TRUE,点検表４!$AR$6:$AR$15292,$E38,点検表４!$C$6:$C$15292,DN$6)</f>
        <v>0</v>
      </c>
      <c r="DO38" s="198">
        <f>SUMIFS(点検表４!$AH$6:$AH$15292,点検表４!$AF$6:$AF$15292,TRUE,点検表４!$AR$6:$AR$15292,$E38,点検表４!$C$6:$C$15292,DO$6)</f>
        <v>0</v>
      </c>
      <c r="DP38" s="198">
        <f>SUMIFS(点検表４!$AH$6:$AH$15292,点検表４!$AF$6:$AF$15292,TRUE,点検表４!$AR$6:$AR$15292,$E38,点検表４!$C$6:$C$15292,DP$6)</f>
        <v>0</v>
      </c>
      <c r="DQ38" s="198">
        <f>SUMIFS(点検表４!$AH$6:$AH$15292,点検表４!$AF$6:$AF$15292,TRUE,点検表４!$AR$6:$AR$15292,$E38,点検表４!$C$6:$C$15292,DQ$6)</f>
        <v>0</v>
      </c>
      <c r="DR38" s="198">
        <f>SUMIFS(点検表４!$AH$6:$AH$15292,点検表４!$AF$6:$AF$15292,TRUE,点検表４!$AR$6:$AR$15292,$E38,点検表４!$C$6:$C$15292,DR$6)</f>
        <v>0</v>
      </c>
      <c r="DS38" s="198">
        <f>SUMIFS(点検表４!$AH$6:$AH$15292,点検表４!$AF$6:$AF$15292,TRUE,点検表４!$AR$6:$AR$15292,$E38,点検表４!$C$6:$C$15292,DS$6)</f>
        <v>0</v>
      </c>
      <c r="DT38" s="198">
        <f>SUMIFS(点検表４!$AH$6:$AH$15292,点検表４!$AF$6:$AF$15292,TRUE,点検表４!$AR$6:$AR$15292,$E38,点検表４!$C$6:$C$15292,DT$6)</f>
        <v>0</v>
      </c>
      <c r="DU38" s="198">
        <f>SUMIFS(点検表４!$AH$6:$AH$15292,点検表４!$AF$6:$AF$15292,TRUE,点検表４!$AR$6:$AR$15292,$E38,点検表４!$C$6:$C$15292,DU$6)</f>
        <v>0</v>
      </c>
      <c r="DV38" s="198">
        <f>SUMIFS(点検表４!$AH$6:$AH$15292,点検表４!$AF$6:$AF$15292,TRUE,点検表４!$AR$6:$AR$15292,$E38,点検表４!$C$6:$C$15292,DV$6)</f>
        <v>0</v>
      </c>
      <c r="DW38" s="198">
        <f>SUMIFS(点検表４!$AH$6:$AH$15292,点検表４!$AF$6:$AF$15292,TRUE,点検表４!$AR$6:$AR$15292,$E38,点検表４!$C$6:$C$15292,DW$6)</f>
        <v>0</v>
      </c>
      <c r="DX38" s="198">
        <f>SUMIFS(点検表４!$AH$6:$AH$15292,点検表４!$AF$6:$AF$15292,TRUE,点検表４!$AR$6:$AR$15292,$E38,点検表４!$C$6:$C$15292,DX$6)</f>
        <v>0</v>
      </c>
      <c r="DY38" s="198">
        <f>SUMIFS(点検表４!$AH$6:$AH$15292,点検表４!$AF$6:$AF$15292,TRUE,点検表４!$AR$6:$AR$15292,$E38,点検表４!$C$6:$C$15292,DY$6)</f>
        <v>0</v>
      </c>
      <c r="DZ38" s="198">
        <f>SUMIFS(点検表４!$AH$6:$AH$15292,点検表４!$AF$6:$AF$15292,TRUE,点検表４!$AR$6:$AR$15292,$E38,点検表４!$C$6:$C$15292,DZ$6)</f>
        <v>0</v>
      </c>
      <c r="EA38" s="198">
        <f>SUMIFS(点検表４!$AH$6:$AH$15292,点検表４!$AF$6:$AF$15292,TRUE,点検表４!$AR$6:$AR$15292,$E38,点検表４!$C$6:$C$15292,EA$6)</f>
        <v>0</v>
      </c>
      <c r="EB38" s="198">
        <f>SUMIFS(点検表４!$AH$6:$AH$15292,点検表４!$AF$6:$AF$15292,TRUE,点検表４!$AR$6:$AR$15292,$E38,点検表４!$C$6:$C$15292,EB$6)</f>
        <v>0</v>
      </c>
      <c r="EC38" s="198">
        <f>SUMIFS(点検表４!$AH$6:$AH$15292,点検表４!$AF$6:$AF$15292,TRUE,点検表４!$AR$6:$AR$15292,$E38,点検表４!$C$6:$C$15292,EC$6)</f>
        <v>0</v>
      </c>
      <c r="ED38" s="198">
        <f>SUMIFS(点検表４!$AH$6:$AH$15292,点検表４!$AF$6:$AF$15292,TRUE,点検表４!$AR$6:$AR$15292,$E38,点検表４!$C$6:$C$15292,ED$6)</f>
        <v>0</v>
      </c>
      <c r="EE38" s="198">
        <f>SUMIFS(点検表４!$AH$6:$AH$15292,点検表４!$AF$6:$AF$15292,TRUE,点検表４!$AR$6:$AR$15292,$E38,点検表４!$C$6:$C$15292,EE$6)</f>
        <v>0</v>
      </c>
      <c r="EF38" s="198">
        <f>SUMIFS(点検表４!$AH$6:$AH$15292,点検表４!$AF$6:$AF$15292,TRUE,点検表４!$AR$6:$AR$15292,$E38,点検表４!$C$6:$C$15292,EF$6)</f>
        <v>0</v>
      </c>
      <c r="EG38" s="198">
        <f>SUMIFS(点検表４!$AH$6:$AH$15292,点検表４!$AF$6:$AF$15292,TRUE,点検表４!$AR$6:$AR$15292,$E38,点検表４!$C$6:$C$15292,EG$6)</f>
        <v>0</v>
      </c>
      <c r="EH38" s="198">
        <f>SUMIFS(点検表４!$AH$6:$AH$15292,点検表４!$AF$6:$AF$15292,TRUE,点検表４!$AR$6:$AR$15292,$E38,点検表４!$C$6:$C$15292,EH$6)</f>
        <v>0</v>
      </c>
      <c r="EI38" s="198">
        <f>SUMIFS(点検表４!$AH$6:$AH$15292,点検表４!$AF$6:$AF$15292,TRUE,点検表４!$AR$6:$AR$15292,$E38,点検表４!$C$6:$C$15292,EI$6)</f>
        <v>0</v>
      </c>
      <c r="EJ38" s="198">
        <f>SUMIFS(点検表４!$AH$6:$AH$15292,点検表４!$AF$6:$AF$15292,TRUE,点検表４!$AR$6:$AR$15292,$E38,点検表４!$C$6:$C$15292,EJ$6)</f>
        <v>0</v>
      </c>
      <c r="EK38" s="198">
        <f>SUMIFS(点検表４!$AH$6:$AH$15292,点検表４!$AF$6:$AF$15292,TRUE,点検表４!$AR$6:$AR$15292,$E38,点検表４!$C$6:$C$15292,EK$6)</f>
        <v>0</v>
      </c>
      <c r="EL38" s="198">
        <f>SUMIFS(点検表４!$AH$6:$AH$15292,点検表４!$AF$6:$AF$15292,TRUE,点検表４!$AR$6:$AR$15292,$E38,点検表４!$C$6:$C$15292,EL$6)</f>
        <v>0</v>
      </c>
      <c r="EM38" s="198">
        <f>SUMIFS(点検表４!$AH$6:$AH$15292,点検表４!$AF$6:$AF$15292,TRUE,点検表４!$AR$6:$AR$15292,$E38,点検表４!$C$6:$C$15292,EM$6)</f>
        <v>0</v>
      </c>
      <c r="EN38" s="198">
        <f>SUMIFS(点検表４!$AH$6:$AH$15292,点検表４!$AF$6:$AF$15292,TRUE,点検表４!$AR$6:$AR$15292,$E38,点検表４!$C$6:$C$15292,EN$6)</f>
        <v>0</v>
      </c>
      <c r="EO38" s="198">
        <f>SUMIFS(点検表４!$AH$6:$AH$15292,点検表４!$AF$6:$AF$15292,TRUE,点検表４!$AR$6:$AR$15292,$E38,点検表４!$C$6:$C$15292,EO$6)</f>
        <v>0</v>
      </c>
      <c r="EP38" s="198">
        <f>SUMIFS(点検表４!$AH$6:$AH$15292,点検表４!$AF$6:$AF$15292,TRUE,点検表４!$AR$6:$AR$15292,$E38,点検表４!$C$6:$C$15292,EP$6)</f>
        <v>0</v>
      </c>
      <c r="EQ38" s="198">
        <f>SUMIFS(点検表４!$AH$6:$AH$15292,点検表４!$AF$6:$AF$15292,TRUE,点検表４!$AR$6:$AR$15292,$E38,点検表４!$C$6:$C$15292,EQ$6)</f>
        <v>0</v>
      </c>
      <c r="ER38" s="198">
        <f>SUMIFS(点検表４!$AH$6:$AH$15292,点検表４!$AF$6:$AF$15292,TRUE,点検表４!$AR$6:$AR$15292,$E38,点検表４!$C$6:$C$15292,ER$6)</f>
        <v>0</v>
      </c>
      <c r="ES38" s="198">
        <f>SUMIFS(点検表４!$AH$6:$AH$15292,点検表４!$AF$6:$AF$15292,TRUE,点検表４!$AR$6:$AR$15292,$E38,点検表４!$C$6:$C$15292,ES$6)</f>
        <v>0</v>
      </c>
      <c r="ET38" s="198">
        <f>SUMIFS(点検表４!$AH$6:$AH$15292,点検表４!$AF$6:$AF$15292,TRUE,点検表４!$AR$6:$AR$15292,$E38,点検表４!$C$6:$C$15292,ET$6)</f>
        <v>0</v>
      </c>
      <c r="EU38" s="198">
        <f>SUMIFS(点検表４!$AH$6:$AH$15292,点検表４!$AF$6:$AF$15292,TRUE,点検表４!$AR$6:$AR$15292,$E38,点検表４!$C$6:$C$15292,EU$6)</f>
        <v>0</v>
      </c>
      <c r="EV38" s="198">
        <f>SUMIFS(点検表４!$AH$6:$AH$15292,点検表４!$AF$6:$AF$15292,TRUE,点検表４!$AR$6:$AR$15292,$E38,点検表４!$C$6:$C$15292,EV$6)</f>
        <v>0</v>
      </c>
      <c r="EW38" s="198">
        <f>SUMIFS(点検表４!$AH$6:$AH$15292,点検表４!$AF$6:$AF$15292,TRUE,点検表４!$AR$6:$AR$15292,$E38,点検表４!$C$6:$C$15292,EW$6)</f>
        <v>0</v>
      </c>
      <c r="EX38" s="198">
        <f>SUMIFS(点検表４!$AH$6:$AH$15292,点検表４!$AF$6:$AF$15292,TRUE,点検表４!$AR$6:$AR$15292,$E38,点検表４!$C$6:$C$15292,EX$6)</f>
        <v>0</v>
      </c>
      <c r="EY38" s="198">
        <f>SUMIFS(点検表４!$AH$6:$AH$15292,点検表４!$AF$6:$AF$15292,TRUE,点検表４!$AR$6:$AR$15292,$E38,点検表４!$C$6:$C$15292,EY$6)</f>
        <v>0</v>
      </c>
      <c r="EZ38" s="198">
        <f>SUMIFS(点検表４!$AH$6:$AH$15292,点検表４!$AF$6:$AF$15292,TRUE,点検表４!$AR$6:$AR$15292,$E38,点検表４!$C$6:$C$15292,EZ$6)</f>
        <v>0</v>
      </c>
      <c r="FA38" s="198">
        <f>SUMIFS(点検表４!$AH$6:$AH$15292,点検表４!$AF$6:$AF$15292,TRUE,点検表４!$AR$6:$AR$15292,$E38,点検表４!$C$6:$C$15292,FA$6)</f>
        <v>0</v>
      </c>
      <c r="FB38" s="198">
        <f>SUMIFS(点検表４!$AH$6:$AH$15292,点検表４!$AF$6:$AF$15292,TRUE,点検表４!$AR$6:$AR$15292,$E38,点検表４!$C$6:$C$15292,FB$6)</f>
        <v>0</v>
      </c>
      <c r="FC38" s="198">
        <f>SUMIFS(点検表４!$AH$6:$AH$15292,点検表４!$AF$6:$AF$15292,TRUE,点検表４!$AR$6:$AR$15292,$E38,点検表４!$C$6:$C$15292,FC$6)</f>
        <v>0</v>
      </c>
      <c r="FD38" s="198">
        <f>SUMIFS(点検表４!$AH$6:$AH$15292,点検表４!$AF$6:$AF$15292,TRUE,点検表４!$AR$6:$AR$15292,$E38,点検表４!$C$6:$C$15292,FD$6)</f>
        <v>0</v>
      </c>
      <c r="FE38" s="198">
        <f>SUMIFS(点検表４!$AH$6:$AH$15292,点検表４!$AF$6:$AF$15292,TRUE,点検表４!$AR$6:$AR$15292,$E38,点検表４!$C$6:$C$15292,FE$6)</f>
        <v>0</v>
      </c>
      <c r="FF38" s="198">
        <f>SUMIFS(点検表４!$AH$6:$AH$15292,点検表４!$AF$6:$AF$15292,TRUE,点検表４!$AR$6:$AR$15292,$E38,点検表４!$C$6:$C$15292,FF$6)</f>
        <v>0</v>
      </c>
      <c r="FG38" s="198">
        <f>SUMIFS(点検表４!$AH$6:$AH$15292,点検表４!$AF$6:$AF$15292,TRUE,点検表４!$AR$6:$AR$15292,$E38,点検表４!$C$6:$C$15292,FG$6)</f>
        <v>0</v>
      </c>
      <c r="FH38" s="198">
        <f>SUMIFS(点検表４!$AH$6:$AH$15292,点検表４!$AF$6:$AF$15292,TRUE,点検表４!$AR$6:$AR$15292,$E38,点検表４!$C$6:$C$15292,FH$6)</f>
        <v>0</v>
      </c>
      <c r="FI38" s="198">
        <f>SUMIFS(点検表４!$AH$6:$AH$15292,点検表４!$AF$6:$AF$15292,TRUE,点検表４!$AR$6:$AR$15292,$E38,点検表４!$C$6:$C$15292,FI$6)</f>
        <v>0</v>
      </c>
      <c r="FJ38" s="198">
        <f>SUMIFS(点検表４!$AH$6:$AH$15292,点検表４!$AF$6:$AF$15292,TRUE,点検表４!$AR$6:$AR$15292,$E38,点検表４!$C$6:$C$15292,FJ$6)</f>
        <v>0</v>
      </c>
      <c r="FK38" s="198">
        <f>SUMIFS(点検表４!$AH$6:$AH$15292,点検表４!$AF$6:$AF$15292,TRUE,点検表４!$AR$6:$AR$15292,$E38,点検表４!$C$6:$C$15292,FK$6)</f>
        <v>0</v>
      </c>
      <c r="FL38" s="198">
        <f>SUMIFS(点検表４!$AH$6:$AH$15292,点検表４!$AF$6:$AF$15292,TRUE,点検表４!$AR$6:$AR$15292,$E38,点検表４!$C$6:$C$15292,FL$6)</f>
        <v>0</v>
      </c>
      <c r="FM38" s="198">
        <f>SUMIFS(点検表４!$AH$6:$AH$15292,点検表４!$AF$6:$AF$15292,TRUE,点検表４!$AR$6:$AR$15292,$E38,点検表４!$C$6:$C$15292,FM$6)</f>
        <v>0</v>
      </c>
      <c r="FN38" s="198">
        <f>SUMIFS(点検表４!$AH$6:$AH$15292,点検表４!$AF$6:$AF$15292,TRUE,点検表４!$AR$6:$AR$15292,$E38,点検表４!$C$6:$C$15292,FN$6)</f>
        <v>0</v>
      </c>
      <c r="FO38" s="198">
        <f>SUMIFS(点検表４!$AH$6:$AH$15292,点検表４!$AF$6:$AF$15292,TRUE,点検表４!$AR$6:$AR$15292,$E38,点検表４!$C$6:$C$15292,FO$6)</f>
        <v>0</v>
      </c>
      <c r="FP38" s="198">
        <f>SUMIFS(点検表４!$AH$6:$AH$15292,点検表４!$AF$6:$AF$15292,TRUE,点検表４!$AR$6:$AR$15292,$E38,点検表４!$C$6:$C$15292,FP$6)</f>
        <v>0</v>
      </c>
      <c r="FQ38" s="198">
        <f>SUMIFS(点検表４!$AH$6:$AH$15292,点検表４!$AF$6:$AF$15292,TRUE,点検表４!$AR$6:$AR$15292,$E38,点検表４!$C$6:$C$15292,FQ$6)</f>
        <v>0</v>
      </c>
      <c r="FR38" s="198">
        <f>SUMIFS(点検表４!$AH$6:$AH$15292,点検表４!$AF$6:$AF$15292,TRUE,点検表４!$AR$6:$AR$15292,$E38,点検表４!$C$6:$C$15292,FR$6)</f>
        <v>0</v>
      </c>
      <c r="FS38" s="198">
        <f>SUMIFS(点検表４!$AH$6:$AH$15292,点検表４!$AF$6:$AF$15292,TRUE,点検表４!$AR$6:$AR$15292,$E38,点検表４!$C$6:$C$15292,FS$6)</f>
        <v>0</v>
      </c>
      <c r="FT38" s="198">
        <f>SUMIFS(点検表４!$AH$6:$AH$15292,点検表４!$AF$6:$AF$15292,TRUE,点検表４!$AR$6:$AR$15292,$E38,点検表４!$C$6:$C$15292,FT$6)</f>
        <v>0</v>
      </c>
      <c r="FU38" s="198">
        <f>SUMIFS(点検表４!$AH$6:$AH$15292,点検表４!$AF$6:$AF$15292,TRUE,点検表４!$AR$6:$AR$15292,$E38,点検表４!$C$6:$C$15292,FU$6)</f>
        <v>0</v>
      </c>
      <c r="FV38" s="198">
        <f>SUMIFS(点検表４!$AH$6:$AH$15292,点検表４!$AF$6:$AF$15292,TRUE,点検表４!$AR$6:$AR$15292,$E38,点検表４!$C$6:$C$15292,FV$6)</f>
        <v>0</v>
      </c>
      <c r="FW38" s="198">
        <f>SUMIFS(点検表４!$AH$6:$AH$15292,点検表４!$AF$6:$AF$15292,TRUE,点検表４!$AR$6:$AR$15292,$E38,点検表４!$C$6:$C$15292,FW$6)</f>
        <v>0</v>
      </c>
      <c r="FX38" s="198">
        <f>SUMIFS(点検表４!$AH$6:$AH$15292,点検表４!$AF$6:$AF$15292,TRUE,点検表４!$AR$6:$AR$15292,$E38,点検表４!$C$6:$C$15292,FX$6)</f>
        <v>0</v>
      </c>
      <c r="FY38" s="198">
        <f>SUMIFS(点検表４!$AH$6:$AH$15292,点検表４!$AF$6:$AF$15292,TRUE,点検表４!$AR$6:$AR$15292,$E38,点検表４!$C$6:$C$15292,FY$6)</f>
        <v>0</v>
      </c>
      <c r="FZ38" s="198">
        <f>SUMIFS(点検表４!$AH$6:$AH$15292,点検表４!$AF$6:$AF$15292,TRUE,点検表４!$AR$6:$AR$15292,$E38,点検表４!$C$6:$C$15292,FZ$6)</f>
        <v>0</v>
      </c>
      <c r="GA38" s="198">
        <f>SUMIFS(点検表４!$AH$6:$AH$15292,点検表４!$AF$6:$AF$15292,TRUE,点検表４!$AR$6:$AR$15292,$E38,点検表４!$C$6:$C$15292,GA$6)</f>
        <v>0</v>
      </c>
      <c r="GB38" s="198">
        <f>SUMIFS(点検表４!$AH$6:$AH$15292,点検表４!$AF$6:$AF$15292,TRUE,点検表４!$AR$6:$AR$15292,$E38,点検表４!$C$6:$C$15292,GB$6)</f>
        <v>0</v>
      </c>
      <c r="GC38" s="198">
        <f>SUMIFS(点検表４!$AH$6:$AH$15292,点検表４!$AF$6:$AF$15292,TRUE,点検表４!$AR$6:$AR$15292,$E38,点検表４!$C$6:$C$15292,GC$6)</f>
        <v>0</v>
      </c>
      <c r="GD38" s="198">
        <f>SUMIFS(点検表４!$AH$6:$AH$15292,点検表４!$AF$6:$AF$15292,TRUE,点検表４!$AR$6:$AR$15292,$E38,点検表４!$C$6:$C$15292,GD$6)</f>
        <v>0</v>
      </c>
      <c r="GE38" s="198">
        <f>SUMIFS(点検表４!$AH$6:$AH$15292,点検表４!$AF$6:$AF$15292,TRUE,点検表４!$AR$6:$AR$15292,$E38,点検表４!$C$6:$C$15292,GE$6)</f>
        <v>0</v>
      </c>
      <c r="GF38" s="198">
        <f>SUMIFS(点検表４!$AH$6:$AH$15292,点検表４!$AF$6:$AF$15292,TRUE,点検表４!$AR$6:$AR$15292,$E38,点検表４!$C$6:$C$15292,GF$6)</f>
        <v>0</v>
      </c>
      <c r="GG38" s="198">
        <f>SUMIFS(点検表４!$AH$6:$AH$15292,点検表４!$AF$6:$AF$15292,TRUE,点検表４!$AR$6:$AR$15292,$E38,点検表４!$C$6:$C$15292,GG$6)</f>
        <v>0</v>
      </c>
      <c r="GH38" s="198">
        <f>SUMIFS(点検表４!$AH$6:$AH$15292,点検表４!$AF$6:$AF$15292,TRUE,点検表４!$AR$6:$AR$15292,$E38,点検表４!$C$6:$C$15292,GH$6)</f>
        <v>0</v>
      </c>
      <c r="GI38" s="198">
        <f>SUMIFS(点検表４!$AH$6:$AH$15292,点検表４!$AF$6:$AF$15292,TRUE,点検表４!$AR$6:$AR$15292,$E38,点検表４!$C$6:$C$15292,GI$6)</f>
        <v>0</v>
      </c>
      <c r="GJ38" s="198">
        <f>SUMIFS(点検表４!$AH$6:$AH$15292,点検表４!$AF$6:$AF$15292,TRUE,点検表４!$AR$6:$AR$15292,$E38,点検表４!$C$6:$C$15292,GJ$6)</f>
        <v>0</v>
      </c>
      <c r="GK38" s="198">
        <f>SUMIFS(点検表４!$AH$6:$AH$15292,点検表４!$AF$6:$AF$15292,TRUE,点検表４!$AR$6:$AR$15292,$E38,点検表４!$C$6:$C$15292,GK$6)</f>
        <v>0</v>
      </c>
      <c r="GL38" s="198">
        <f>SUMIFS(点検表４!$AH$6:$AH$15292,点検表４!$AF$6:$AF$15292,TRUE,点検表４!$AR$6:$AR$15292,$E38,点検表４!$C$6:$C$15292,GL$6)</f>
        <v>0</v>
      </c>
      <c r="GM38" s="198">
        <f>SUMIFS(点検表４!$AH$6:$AH$15292,点検表４!$AF$6:$AF$15292,TRUE,点検表４!$AR$6:$AR$15292,$E38,点検表４!$C$6:$C$15292,GM$6)</f>
        <v>0</v>
      </c>
      <c r="GN38" s="198">
        <f>SUMIFS(点検表４!$AH$6:$AH$15292,点検表４!$AF$6:$AF$15292,TRUE,点検表４!$AR$6:$AR$15292,$E38,点検表４!$C$6:$C$15292,GN$6)</f>
        <v>0</v>
      </c>
      <c r="GO38" s="198">
        <f>SUMIFS(点検表４!$AH$6:$AH$15292,点検表４!$AF$6:$AF$15292,TRUE,点検表４!$AR$6:$AR$15292,$E38,点検表４!$C$6:$C$15292,GO$6)</f>
        <v>0</v>
      </c>
      <c r="GP38" s="198">
        <f>SUMIFS(点検表４!$AH$6:$AH$15292,点検表４!$AF$6:$AF$15292,TRUE,点検表４!$AR$6:$AR$15292,$E38,点検表４!$C$6:$C$15292,GP$6)</f>
        <v>0</v>
      </c>
      <c r="GQ38" s="198">
        <f>SUMIFS(点検表４!$AH$6:$AH$15292,点検表４!$AF$6:$AF$15292,TRUE,点検表４!$AR$6:$AR$15292,$E38,点検表４!$C$6:$C$15292,GQ$6)</f>
        <v>0</v>
      </c>
      <c r="GR38" s="198">
        <f>SUMIFS(点検表４!$AH$6:$AH$15292,点検表４!$AF$6:$AF$15292,TRUE,点検表４!$AR$6:$AR$15292,$E38,点検表４!$C$6:$C$15292,GR$6)</f>
        <v>0</v>
      </c>
      <c r="GS38" s="198">
        <f>SUMIFS(点検表４!$AH$6:$AH$15292,点検表４!$AF$6:$AF$15292,TRUE,点検表４!$AR$6:$AR$15292,$E38,点検表４!$C$6:$C$15292,GS$6)</f>
        <v>0</v>
      </c>
      <c r="GT38" s="198">
        <f>SUMIFS(点検表４!$AH$6:$AH$15292,点検表４!$AF$6:$AF$15292,TRUE,点検表４!$AR$6:$AR$15292,$E38,点検表４!$C$6:$C$15292,GT$6)</f>
        <v>0</v>
      </c>
      <c r="GU38" s="198">
        <f>SUMIFS(点検表４!$AH$6:$AH$15292,点検表４!$AF$6:$AF$15292,TRUE,点検表４!$AR$6:$AR$15292,$E38,点検表４!$C$6:$C$15292,GU$6)</f>
        <v>0</v>
      </c>
      <c r="GV38" s="198">
        <f>SUMIFS(点検表４!$AH$6:$AH$15292,点検表４!$AF$6:$AF$15292,TRUE,点検表４!$AR$6:$AR$15292,$E38,点検表４!$C$6:$C$15292,GV$6)</f>
        <v>0</v>
      </c>
      <c r="GW38" s="198">
        <f>SUMIFS(点検表４!$AH$6:$AH$15292,点検表４!$AF$6:$AF$15292,TRUE,点検表４!$AR$6:$AR$15292,$E38,点検表４!$C$6:$C$15292,GW$6)</f>
        <v>0</v>
      </c>
      <c r="GX38" s="198">
        <f>SUMIFS(点検表４!$AH$6:$AH$15292,点検表４!$AF$6:$AF$15292,TRUE,点検表４!$AR$6:$AR$15292,$E38,点検表４!$C$6:$C$15292,GX$6)</f>
        <v>0</v>
      </c>
      <c r="GY38" s="198">
        <f>SUMIFS(点検表４!$AH$6:$AH$15292,点検表４!$AF$6:$AF$15292,TRUE,点検表４!$AR$6:$AR$15292,$E38,点検表４!$C$6:$C$15292,GY$6)</f>
        <v>0</v>
      </c>
      <c r="GZ38" s="198">
        <f>SUMIFS(点検表４!$AH$6:$AH$15292,点検表４!$AF$6:$AF$15292,TRUE,点検表４!$AR$6:$AR$15292,$E38,点検表４!$C$6:$C$15292,GZ$6)</f>
        <v>0</v>
      </c>
      <c r="HA38" s="198">
        <f>SUMIFS(点検表４!$AH$6:$AH$15292,点検表４!$AF$6:$AF$15292,TRUE,点検表４!$AR$6:$AR$15292,$E38,点検表４!$C$6:$C$15292,HA$6)</f>
        <v>0</v>
      </c>
      <c r="HB38" s="198">
        <f>SUMIFS(点検表４!$AH$6:$AH$15292,点検表４!$AF$6:$AF$15292,TRUE,点検表４!$AR$6:$AR$15292,$E38,点検表４!$C$6:$C$15292,HB$6)</f>
        <v>0</v>
      </c>
      <c r="HC38" s="198">
        <f>SUMIFS(点検表４!$AH$6:$AH$15292,点検表４!$AF$6:$AF$15292,TRUE,点検表４!$AR$6:$AR$15292,$E38,点検表４!$C$6:$C$15292,HC$6)</f>
        <v>0</v>
      </c>
      <c r="HD38" s="198">
        <f>SUMIFS(点検表４!$AH$6:$AH$15292,点検表４!$AF$6:$AF$15292,TRUE,点検表４!$AR$6:$AR$15292,$E38,点検表４!$C$6:$C$15292,HD$6)</f>
        <v>0</v>
      </c>
      <c r="HE38" s="198">
        <f>SUMIFS(点検表４!$AH$6:$AH$15292,点検表４!$AF$6:$AF$15292,TRUE,点検表４!$AR$6:$AR$15292,$E38,点検表４!$C$6:$C$15292,HE$6)</f>
        <v>0</v>
      </c>
      <c r="HF38" s="198">
        <f>SUMIFS(点検表４!$AH$6:$AH$15292,点検表４!$AF$6:$AF$15292,TRUE,点検表４!$AR$6:$AR$15292,$E38,点検表４!$C$6:$C$15292,HF$6)</f>
        <v>0</v>
      </c>
      <c r="HG38" s="198">
        <f>SUMIFS(点検表４!$AH$6:$AH$15292,点検表４!$AF$6:$AF$15292,TRUE,点検表４!$AR$6:$AR$15292,$E38,点検表４!$C$6:$C$15292,HG$6)</f>
        <v>0</v>
      </c>
      <c r="HH38" s="198">
        <f>SUMIFS(点検表４!$AH$6:$AH$15292,点検表４!$AF$6:$AF$15292,TRUE,点検表４!$AR$6:$AR$15292,$E38,点検表４!$C$6:$C$15292,HH$6)</f>
        <v>0</v>
      </c>
      <c r="HI38" s="198">
        <f>SUMIFS(点検表４!$AH$6:$AH$15292,点検表４!$AF$6:$AF$15292,TRUE,点検表４!$AR$6:$AR$15292,$E38,点検表４!$C$6:$C$15292,HI$6)</f>
        <v>0</v>
      </c>
      <c r="HJ38" s="198">
        <f>SUMIFS(点検表４!$AH$6:$AH$15292,点検表４!$AF$6:$AF$15292,TRUE,点検表４!$AR$6:$AR$15292,$E38,点検表４!$C$6:$C$15292,HJ$6)</f>
        <v>0</v>
      </c>
      <c r="HK38" s="198">
        <f>SUMIFS(点検表４!$AH$6:$AH$15292,点検表４!$AF$6:$AF$15292,TRUE,点検表４!$AR$6:$AR$15292,$E38,点検表４!$C$6:$C$15292,HK$6)</f>
        <v>0</v>
      </c>
      <c r="HL38" s="198">
        <f>SUMIFS(点検表４!$AH$6:$AH$15292,点検表４!$AF$6:$AF$15292,TRUE,点検表４!$AR$6:$AR$15292,$E38,点検表４!$C$6:$C$15292,HL$6)</f>
        <v>0</v>
      </c>
      <c r="HM38" s="198">
        <f>SUMIFS(点検表４!$AH$6:$AH$15292,点検表４!$AF$6:$AF$15292,TRUE,点検表４!$AR$6:$AR$15292,$E38,点検表４!$C$6:$C$15292,HM$6)</f>
        <v>0</v>
      </c>
      <c r="HN38" s="198">
        <f>SUMIFS(点検表４!$AH$6:$AH$15292,点検表４!$AF$6:$AF$15292,TRUE,点検表４!$AR$6:$AR$15292,$E38,点検表４!$C$6:$C$15292,HN$6)</f>
        <v>0</v>
      </c>
      <c r="HO38" s="198">
        <f>SUMIFS(点検表４!$AH$6:$AH$15292,点検表４!$AF$6:$AF$15292,TRUE,点検表４!$AR$6:$AR$15292,$E38,点検表４!$C$6:$C$15292,HO$6)</f>
        <v>0</v>
      </c>
      <c r="HP38" s="198">
        <f>SUMIFS(点検表４!$AH$6:$AH$15292,点検表４!$AF$6:$AF$15292,TRUE,点検表４!$AR$6:$AR$15292,$E38,点検表４!$C$6:$C$15292,HP$6)</f>
        <v>0</v>
      </c>
      <c r="HQ38" s="198">
        <f>SUMIFS(点検表４!$AH$6:$AH$15292,点検表４!$AF$6:$AF$15292,TRUE,点検表４!$AR$6:$AR$15292,$E38,点検表４!$C$6:$C$15292,HQ$6)</f>
        <v>0</v>
      </c>
      <c r="HR38" s="198">
        <f>SUMIFS(点検表４!$AH$6:$AH$15292,点検表４!$AF$6:$AF$15292,TRUE,点検表４!$AR$6:$AR$15292,$E38,点検表４!$C$6:$C$15292,HR$6)</f>
        <v>0</v>
      </c>
      <c r="HS38" s="198">
        <f>SUMIFS(点検表４!$AH$6:$AH$15292,点検表４!$AF$6:$AF$15292,TRUE,点検表４!$AR$6:$AR$15292,$E38,点検表４!$C$6:$C$15292,HS$6)</f>
        <v>0</v>
      </c>
      <c r="HT38" s="198">
        <f>SUMIFS(点検表４!$AH$6:$AH$15292,点検表４!$AF$6:$AF$15292,TRUE,点検表４!$AR$6:$AR$15292,$E38,点検表４!$C$6:$C$15292,HT$6)</f>
        <v>0</v>
      </c>
      <c r="HU38" s="198">
        <f>SUMIFS(点検表４!$AH$6:$AH$15292,点検表４!$AF$6:$AF$15292,TRUE,点検表４!$AR$6:$AR$15292,$E38,点検表４!$C$6:$C$15292,HU$6)</f>
        <v>0</v>
      </c>
      <c r="HV38" s="198">
        <f>SUMIFS(点検表４!$AH$6:$AH$15292,点検表４!$AF$6:$AF$15292,TRUE,点検表４!$AR$6:$AR$15292,$E38,点検表４!$C$6:$C$15292,HV$6)</f>
        <v>0</v>
      </c>
      <c r="HW38" s="198">
        <f>SUMIFS(点検表４!$AH$6:$AH$15292,点検表４!$AF$6:$AF$15292,TRUE,点検表４!$AR$6:$AR$15292,$E38,点検表４!$C$6:$C$15292,HW$6)</f>
        <v>0</v>
      </c>
      <c r="HX38" s="198">
        <f>SUMIFS(点検表４!$AH$6:$AH$15292,点検表４!$AF$6:$AF$15292,TRUE,点検表４!$AR$6:$AR$15292,$E38,点検表４!$C$6:$C$15292,HX$6)</f>
        <v>0</v>
      </c>
      <c r="HY38" s="198">
        <f>SUMIFS(点検表４!$AH$6:$AH$15292,点検表４!$AF$6:$AF$15292,TRUE,点検表４!$AR$6:$AR$15292,$E38,点検表４!$C$6:$C$15292,HY$6)</f>
        <v>0</v>
      </c>
      <c r="HZ38" s="198">
        <f>SUMIFS(点検表４!$AH$6:$AH$15292,点検表４!$AF$6:$AF$15292,TRUE,点検表４!$AR$6:$AR$15292,$E38,点検表４!$C$6:$C$15292,HZ$6)</f>
        <v>0</v>
      </c>
      <c r="IA38" s="198">
        <f>SUMIFS(点検表４!$AH$6:$AH$15292,点検表４!$AF$6:$AF$15292,TRUE,点検表４!$AR$6:$AR$15292,$E38,点検表４!$C$6:$C$15292,IA$6)</f>
        <v>0</v>
      </c>
      <c r="IB38" s="198">
        <f>SUMIFS(点検表４!$AH$6:$AH$15292,点検表４!$AF$6:$AF$15292,TRUE,点検表４!$AR$6:$AR$15292,$E38,点検表４!$C$6:$C$15292,IB$6)</f>
        <v>0</v>
      </c>
      <c r="IC38" s="198">
        <f>SUMIFS(点検表４!$AH$6:$AH$15292,点検表４!$AF$6:$AF$15292,TRUE,点検表４!$AR$6:$AR$15292,$E38,点検表４!$C$6:$C$15292,IC$6)</f>
        <v>0</v>
      </c>
      <c r="ID38" s="198">
        <f>SUMIFS(点検表４!$AH$6:$AH$15292,点検表４!$AF$6:$AF$15292,TRUE,点検表４!$AR$6:$AR$15292,$E38,点検表４!$C$6:$C$15292,ID$6)</f>
        <v>0</v>
      </c>
      <c r="IE38" s="198">
        <f>SUMIFS(点検表４!$AH$6:$AH$15292,点検表４!$AF$6:$AF$15292,TRUE,点検表４!$AR$6:$AR$15292,$E38,点検表４!$C$6:$C$15292,IE$6)</f>
        <v>0</v>
      </c>
      <c r="IF38" s="198">
        <f>SUMIFS(点検表４!$AH$6:$AH$15292,点検表４!$AF$6:$AF$15292,TRUE,点検表４!$AR$6:$AR$15292,$E38,点検表４!$C$6:$C$15292,IF$6)</f>
        <v>0</v>
      </c>
      <c r="IG38" s="198">
        <f>SUMIFS(点検表４!$AH$6:$AH$15292,点検表４!$AF$6:$AF$15292,TRUE,点検表４!$AR$6:$AR$15292,$E38,点検表４!$C$6:$C$15292,IG$6)</f>
        <v>0</v>
      </c>
      <c r="IH38" s="198">
        <f>SUMIFS(点検表４!$AH$6:$AH$15292,点検表４!$AF$6:$AF$15292,TRUE,点検表４!$AR$6:$AR$15292,$E38,点検表４!$C$6:$C$15292,IH$6)</f>
        <v>0</v>
      </c>
      <c r="II38" s="198">
        <f>SUMIFS(点検表４!$AH$6:$AH$15292,点検表４!$AF$6:$AF$15292,TRUE,点検表４!$AR$6:$AR$15292,$E38,点検表４!$C$6:$C$15292,II$6)</f>
        <v>0</v>
      </c>
      <c r="IJ38" s="198">
        <f>SUMIFS(点検表４!$AH$6:$AH$15292,点検表４!$AF$6:$AF$15292,TRUE,点検表４!$AR$6:$AR$15292,$E38,点検表４!$C$6:$C$15292,IJ$6)</f>
        <v>0</v>
      </c>
      <c r="IK38" s="198">
        <f>SUMIFS(点検表４!$AH$6:$AH$15292,点検表４!$AF$6:$AF$15292,TRUE,点検表４!$AR$6:$AR$15292,$E38,点検表４!$C$6:$C$15292,IK$6)</f>
        <v>0</v>
      </c>
      <c r="IL38" s="198">
        <f>SUMIFS(点検表４!$AH$6:$AH$15292,点検表４!$AF$6:$AF$15292,TRUE,点検表４!$AR$6:$AR$15292,$E38,点検表４!$C$6:$C$15292,IL$6)</f>
        <v>0</v>
      </c>
      <c r="IM38" s="199">
        <f>SUMIFS(点検表４!$AH$6:$AH$15292,点検表４!$AF$6:$AF$15292,TRUE,点検表４!$AR$6:$AR$15292,$E38,点検表４!$C$6:$C$15292,IM$6)</f>
        <v>0</v>
      </c>
      <c r="IN38" s="177"/>
      <c r="IO38" s="177"/>
    </row>
    <row r="39" spans="1:249" ht="26.25" customHeight="1">
      <c r="A39" s="750"/>
      <c r="B39" s="747" t="s">
        <v>1295</v>
      </c>
      <c r="C39" s="748"/>
      <c r="D39" s="748"/>
      <c r="E39" s="161"/>
      <c r="F39" s="200">
        <f>SUM(F34:F38)</f>
        <v>0</v>
      </c>
      <c r="G39" s="201">
        <f t="shared" ref="G39:BR39" si="16">SUM(G34:G38)</f>
        <v>0</v>
      </c>
      <c r="H39" s="156">
        <f t="shared" si="16"/>
        <v>0</v>
      </c>
      <c r="I39" s="156">
        <f t="shared" si="16"/>
        <v>0</v>
      </c>
      <c r="J39" s="156">
        <f t="shared" si="16"/>
        <v>0</v>
      </c>
      <c r="K39" s="156">
        <f t="shared" si="16"/>
        <v>0</v>
      </c>
      <c r="L39" s="156">
        <f t="shared" si="16"/>
        <v>0</v>
      </c>
      <c r="M39" s="156">
        <f t="shared" si="16"/>
        <v>0</v>
      </c>
      <c r="N39" s="156">
        <f t="shared" si="16"/>
        <v>0</v>
      </c>
      <c r="O39" s="156">
        <f t="shared" si="16"/>
        <v>0</v>
      </c>
      <c r="P39" s="156">
        <f t="shared" si="16"/>
        <v>0</v>
      </c>
      <c r="Q39" s="156">
        <f t="shared" si="16"/>
        <v>0</v>
      </c>
      <c r="R39" s="156">
        <f t="shared" si="16"/>
        <v>0</v>
      </c>
      <c r="S39" s="156">
        <f t="shared" si="16"/>
        <v>0</v>
      </c>
      <c r="T39" s="156">
        <f t="shared" si="16"/>
        <v>0</v>
      </c>
      <c r="U39" s="156">
        <f t="shared" si="16"/>
        <v>0</v>
      </c>
      <c r="V39" s="156">
        <f t="shared" si="16"/>
        <v>0</v>
      </c>
      <c r="W39" s="156">
        <f t="shared" si="16"/>
        <v>0</v>
      </c>
      <c r="X39" s="156">
        <f t="shared" si="16"/>
        <v>0</v>
      </c>
      <c r="Y39" s="156">
        <f t="shared" si="16"/>
        <v>0</v>
      </c>
      <c r="Z39" s="156">
        <f t="shared" si="16"/>
        <v>0</v>
      </c>
      <c r="AA39" s="156">
        <f t="shared" si="16"/>
        <v>0</v>
      </c>
      <c r="AB39" s="156">
        <f t="shared" si="16"/>
        <v>0</v>
      </c>
      <c r="AC39" s="156">
        <f t="shared" si="16"/>
        <v>0</v>
      </c>
      <c r="AD39" s="156">
        <f t="shared" si="16"/>
        <v>0</v>
      </c>
      <c r="AE39" s="156">
        <f t="shared" si="16"/>
        <v>0</v>
      </c>
      <c r="AF39" s="156">
        <f t="shared" si="16"/>
        <v>0</v>
      </c>
      <c r="AG39" s="156">
        <f t="shared" si="16"/>
        <v>0</v>
      </c>
      <c r="AH39" s="156">
        <f t="shared" si="16"/>
        <v>0</v>
      </c>
      <c r="AI39" s="156">
        <f t="shared" si="16"/>
        <v>0</v>
      </c>
      <c r="AJ39" s="156">
        <f t="shared" si="16"/>
        <v>0</v>
      </c>
      <c r="AK39" s="156">
        <f t="shared" si="16"/>
        <v>0</v>
      </c>
      <c r="AL39" s="156">
        <f t="shared" si="16"/>
        <v>0</v>
      </c>
      <c r="AM39" s="156">
        <f t="shared" si="16"/>
        <v>0</v>
      </c>
      <c r="AN39" s="156">
        <f t="shared" si="16"/>
        <v>0</v>
      </c>
      <c r="AO39" s="156">
        <f t="shared" si="16"/>
        <v>0</v>
      </c>
      <c r="AP39" s="156">
        <f t="shared" si="16"/>
        <v>0</v>
      </c>
      <c r="AQ39" s="156">
        <f t="shared" si="16"/>
        <v>0</v>
      </c>
      <c r="AR39" s="156">
        <f t="shared" si="16"/>
        <v>0</v>
      </c>
      <c r="AS39" s="156">
        <f t="shared" si="16"/>
        <v>0</v>
      </c>
      <c r="AT39" s="156">
        <f t="shared" si="16"/>
        <v>0</v>
      </c>
      <c r="AU39" s="156">
        <f t="shared" si="16"/>
        <v>0</v>
      </c>
      <c r="AV39" s="156">
        <f t="shared" si="16"/>
        <v>0</v>
      </c>
      <c r="AW39" s="156">
        <f t="shared" si="16"/>
        <v>0</v>
      </c>
      <c r="AX39" s="156">
        <f t="shared" si="16"/>
        <v>0</v>
      </c>
      <c r="AY39" s="156">
        <f t="shared" si="16"/>
        <v>0</v>
      </c>
      <c r="AZ39" s="156">
        <f t="shared" si="16"/>
        <v>0</v>
      </c>
      <c r="BA39" s="156">
        <f t="shared" si="16"/>
        <v>0</v>
      </c>
      <c r="BB39" s="156">
        <f t="shared" si="16"/>
        <v>0</v>
      </c>
      <c r="BC39" s="156">
        <f t="shared" si="16"/>
        <v>0</v>
      </c>
      <c r="BD39" s="156">
        <f t="shared" si="16"/>
        <v>0</v>
      </c>
      <c r="BE39" s="156">
        <f t="shared" si="16"/>
        <v>0</v>
      </c>
      <c r="BF39" s="156">
        <f t="shared" si="16"/>
        <v>0</v>
      </c>
      <c r="BG39" s="156">
        <f t="shared" si="16"/>
        <v>0</v>
      </c>
      <c r="BH39" s="156">
        <f t="shared" si="16"/>
        <v>0</v>
      </c>
      <c r="BI39" s="156">
        <f t="shared" si="16"/>
        <v>0</v>
      </c>
      <c r="BJ39" s="156">
        <f t="shared" si="16"/>
        <v>0</v>
      </c>
      <c r="BK39" s="156">
        <f t="shared" si="16"/>
        <v>0</v>
      </c>
      <c r="BL39" s="156">
        <f t="shared" si="16"/>
        <v>0</v>
      </c>
      <c r="BM39" s="156">
        <f t="shared" si="16"/>
        <v>0</v>
      </c>
      <c r="BN39" s="156">
        <f t="shared" si="16"/>
        <v>0</v>
      </c>
      <c r="BO39" s="156">
        <f t="shared" si="16"/>
        <v>0</v>
      </c>
      <c r="BP39" s="156">
        <f t="shared" si="16"/>
        <v>0</v>
      </c>
      <c r="BQ39" s="156">
        <f t="shared" si="16"/>
        <v>0</v>
      </c>
      <c r="BR39" s="156">
        <f t="shared" si="16"/>
        <v>0</v>
      </c>
      <c r="BS39" s="156">
        <f t="shared" ref="BS39:ED39" si="17">SUM(BS34:BS38)</f>
        <v>0</v>
      </c>
      <c r="BT39" s="156">
        <f t="shared" si="17"/>
        <v>0</v>
      </c>
      <c r="BU39" s="156">
        <f t="shared" si="17"/>
        <v>0</v>
      </c>
      <c r="BV39" s="156">
        <f t="shared" si="17"/>
        <v>0</v>
      </c>
      <c r="BW39" s="156">
        <f t="shared" si="17"/>
        <v>0</v>
      </c>
      <c r="BX39" s="156">
        <f t="shared" si="17"/>
        <v>0</v>
      </c>
      <c r="BY39" s="156">
        <f t="shared" si="17"/>
        <v>0</v>
      </c>
      <c r="BZ39" s="156">
        <f t="shared" si="17"/>
        <v>0</v>
      </c>
      <c r="CA39" s="156">
        <f t="shared" si="17"/>
        <v>0</v>
      </c>
      <c r="CB39" s="156">
        <f t="shared" si="17"/>
        <v>0</v>
      </c>
      <c r="CC39" s="156">
        <f t="shared" si="17"/>
        <v>0</v>
      </c>
      <c r="CD39" s="156">
        <f t="shared" si="17"/>
        <v>0</v>
      </c>
      <c r="CE39" s="156">
        <f t="shared" si="17"/>
        <v>0</v>
      </c>
      <c r="CF39" s="156">
        <f t="shared" si="17"/>
        <v>0</v>
      </c>
      <c r="CG39" s="156">
        <f t="shared" si="17"/>
        <v>0</v>
      </c>
      <c r="CH39" s="156">
        <f t="shared" si="17"/>
        <v>0</v>
      </c>
      <c r="CI39" s="156">
        <f t="shared" si="17"/>
        <v>0</v>
      </c>
      <c r="CJ39" s="156">
        <f t="shared" si="17"/>
        <v>0</v>
      </c>
      <c r="CK39" s="156">
        <f t="shared" si="17"/>
        <v>0</v>
      </c>
      <c r="CL39" s="156">
        <f t="shared" si="17"/>
        <v>0</v>
      </c>
      <c r="CM39" s="156">
        <f t="shared" si="17"/>
        <v>0</v>
      </c>
      <c r="CN39" s="156">
        <f t="shared" si="17"/>
        <v>0</v>
      </c>
      <c r="CO39" s="156">
        <f t="shared" si="17"/>
        <v>0</v>
      </c>
      <c r="CP39" s="156">
        <f t="shared" si="17"/>
        <v>0</v>
      </c>
      <c r="CQ39" s="156">
        <f t="shared" si="17"/>
        <v>0</v>
      </c>
      <c r="CR39" s="156">
        <f t="shared" si="17"/>
        <v>0</v>
      </c>
      <c r="CS39" s="156">
        <f t="shared" si="17"/>
        <v>0</v>
      </c>
      <c r="CT39" s="156">
        <f t="shared" si="17"/>
        <v>0</v>
      </c>
      <c r="CU39" s="156">
        <f t="shared" si="17"/>
        <v>0</v>
      </c>
      <c r="CV39" s="156">
        <f t="shared" si="17"/>
        <v>0</v>
      </c>
      <c r="CW39" s="156">
        <f t="shared" si="17"/>
        <v>0</v>
      </c>
      <c r="CX39" s="156">
        <f t="shared" si="17"/>
        <v>0</v>
      </c>
      <c r="CY39" s="156">
        <f t="shared" si="17"/>
        <v>0</v>
      </c>
      <c r="CZ39" s="156">
        <f t="shared" si="17"/>
        <v>0</v>
      </c>
      <c r="DA39" s="156">
        <f t="shared" si="17"/>
        <v>0</v>
      </c>
      <c r="DB39" s="156">
        <f t="shared" si="17"/>
        <v>0</v>
      </c>
      <c r="DC39" s="156">
        <f t="shared" si="17"/>
        <v>0</v>
      </c>
      <c r="DD39" s="156">
        <f t="shared" si="17"/>
        <v>0</v>
      </c>
      <c r="DE39" s="156">
        <f t="shared" si="17"/>
        <v>0</v>
      </c>
      <c r="DF39" s="156">
        <f t="shared" si="17"/>
        <v>0</v>
      </c>
      <c r="DG39" s="156">
        <f t="shared" si="17"/>
        <v>0</v>
      </c>
      <c r="DH39" s="156">
        <f t="shared" si="17"/>
        <v>0</v>
      </c>
      <c r="DI39" s="156">
        <f t="shared" si="17"/>
        <v>0</v>
      </c>
      <c r="DJ39" s="156">
        <f t="shared" si="17"/>
        <v>0</v>
      </c>
      <c r="DK39" s="156">
        <f t="shared" si="17"/>
        <v>0</v>
      </c>
      <c r="DL39" s="156">
        <f t="shared" si="17"/>
        <v>0</v>
      </c>
      <c r="DM39" s="156">
        <f t="shared" si="17"/>
        <v>0</v>
      </c>
      <c r="DN39" s="156">
        <f t="shared" si="17"/>
        <v>0</v>
      </c>
      <c r="DO39" s="156">
        <f t="shared" si="17"/>
        <v>0</v>
      </c>
      <c r="DP39" s="156">
        <f t="shared" si="17"/>
        <v>0</v>
      </c>
      <c r="DQ39" s="156">
        <f t="shared" si="17"/>
        <v>0</v>
      </c>
      <c r="DR39" s="156">
        <f t="shared" si="17"/>
        <v>0</v>
      </c>
      <c r="DS39" s="156">
        <f t="shared" si="17"/>
        <v>0</v>
      </c>
      <c r="DT39" s="156">
        <f t="shared" si="17"/>
        <v>0</v>
      </c>
      <c r="DU39" s="156">
        <f t="shared" si="17"/>
        <v>0</v>
      </c>
      <c r="DV39" s="156">
        <f t="shared" si="17"/>
        <v>0</v>
      </c>
      <c r="DW39" s="156">
        <f t="shared" si="17"/>
        <v>0</v>
      </c>
      <c r="DX39" s="156">
        <f t="shared" si="17"/>
        <v>0</v>
      </c>
      <c r="DY39" s="156">
        <f t="shared" si="17"/>
        <v>0</v>
      </c>
      <c r="DZ39" s="156">
        <f t="shared" si="17"/>
        <v>0</v>
      </c>
      <c r="EA39" s="156">
        <f t="shared" si="17"/>
        <v>0</v>
      </c>
      <c r="EB39" s="156">
        <f t="shared" si="17"/>
        <v>0</v>
      </c>
      <c r="EC39" s="156">
        <f t="shared" si="17"/>
        <v>0</v>
      </c>
      <c r="ED39" s="156">
        <f t="shared" si="17"/>
        <v>0</v>
      </c>
      <c r="EE39" s="156">
        <f t="shared" ref="EE39:GP39" si="18">SUM(EE34:EE38)</f>
        <v>0</v>
      </c>
      <c r="EF39" s="156">
        <f t="shared" si="18"/>
        <v>0</v>
      </c>
      <c r="EG39" s="156">
        <f t="shared" si="18"/>
        <v>0</v>
      </c>
      <c r="EH39" s="156">
        <f t="shared" si="18"/>
        <v>0</v>
      </c>
      <c r="EI39" s="156">
        <f t="shared" si="18"/>
        <v>0</v>
      </c>
      <c r="EJ39" s="156">
        <f t="shared" si="18"/>
        <v>0</v>
      </c>
      <c r="EK39" s="156">
        <f t="shared" si="18"/>
        <v>0</v>
      </c>
      <c r="EL39" s="156">
        <f t="shared" si="18"/>
        <v>0</v>
      </c>
      <c r="EM39" s="156">
        <f t="shared" si="18"/>
        <v>0</v>
      </c>
      <c r="EN39" s="156">
        <f t="shared" si="18"/>
        <v>0</v>
      </c>
      <c r="EO39" s="156">
        <f t="shared" si="18"/>
        <v>0</v>
      </c>
      <c r="EP39" s="156">
        <f t="shared" si="18"/>
        <v>0</v>
      </c>
      <c r="EQ39" s="156">
        <f t="shared" si="18"/>
        <v>0</v>
      </c>
      <c r="ER39" s="156">
        <f t="shared" si="18"/>
        <v>0</v>
      </c>
      <c r="ES39" s="156">
        <f t="shared" si="18"/>
        <v>0</v>
      </c>
      <c r="ET39" s="156">
        <f t="shared" si="18"/>
        <v>0</v>
      </c>
      <c r="EU39" s="156">
        <f t="shared" si="18"/>
        <v>0</v>
      </c>
      <c r="EV39" s="156">
        <f t="shared" si="18"/>
        <v>0</v>
      </c>
      <c r="EW39" s="156">
        <f t="shared" si="18"/>
        <v>0</v>
      </c>
      <c r="EX39" s="156">
        <f t="shared" si="18"/>
        <v>0</v>
      </c>
      <c r="EY39" s="156">
        <f t="shared" si="18"/>
        <v>0</v>
      </c>
      <c r="EZ39" s="156">
        <f t="shared" si="18"/>
        <v>0</v>
      </c>
      <c r="FA39" s="156">
        <f t="shared" si="18"/>
        <v>0</v>
      </c>
      <c r="FB39" s="156">
        <f t="shared" si="18"/>
        <v>0</v>
      </c>
      <c r="FC39" s="156">
        <f t="shared" si="18"/>
        <v>0</v>
      </c>
      <c r="FD39" s="156">
        <f t="shared" si="18"/>
        <v>0</v>
      </c>
      <c r="FE39" s="156">
        <f t="shared" si="18"/>
        <v>0</v>
      </c>
      <c r="FF39" s="156">
        <f t="shared" si="18"/>
        <v>0</v>
      </c>
      <c r="FG39" s="156">
        <f t="shared" si="18"/>
        <v>0</v>
      </c>
      <c r="FH39" s="156">
        <f t="shared" si="18"/>
        <v>0</v>
      </c>
      <c r="FI39" s="156">
        <f t="shared" si="18"/>
        <v>0</v>
      </c>
      <c r="FJ39" s="156">
        <f t="shared" si="18"/>
        <v>0</v>
      </c>
      <c r="FK39" s="156">
        <f t="shared" si="18"/>
        <v>0</v>
      </c>
      <c r="FL39" s="156">
        <f t="shared" si="18"/>
        <v>0</v>
      </c>
      <c r="FM39" s="156">
        <f t="shared" si="18"/>
        <v>0</v>
      </c>
      <c r="FN39" s="156">
        <f t="shared" si="18"/>
        <v>0</v>
      </c>
      <c r="FO39" s="156">
        <f t="shared" si="18"/>
        <v>0</v>
      </c>
      <c r="FP39" s="156">
        <f t="shared" si="18"/>
        <v>0</v>
      </c>
      <c r="FQ39" s="156">
        <f t="shared" si="18"/>
        <v>0</v>
      </c>
      <c r="FR39" s="156">
        <f t="shared" si="18"/>
        <v>0</v>
      </c>
      <c r="FS39" s="156">
        <f t="shared" si="18"/>
        <v>0</v>
      </c>
      <c r="FT39" s="156">
        <f t="shared" si="18"/>
        <v>0</v>
      </c>
      <c r="FU39" s="156">
        <f t="shared" si="18"/>
        <v>0</v>
      </c>
      <c r="FV39" s="156">
        <f t="shared" si="18"/>
        <v>0</v>
      </c>
      <c r="FW39" s="156">
        <f t="shared" si="18"/>
        <v>0</v>
      </c>
      <c r="FX39" s="156">
        <f t="shared" si="18"/>
        <v>0</v>
      </c>
      <c r="FY39" s="156">
        <f t="shared" si="18"/>
        <v>0</v>
      </c>
      <c r="FZ39" s="156">
        <f t="shared" si="18"/>
        <v>0</v>
      </c>
      <c r="GA39" s="156">
        <f t="shared" si="18"/>
        <v>0</v>
      </c>
      <c r="GB39" s="156">
        <f t="shared" si="18"/>
        <v>0</v>
      </c>
      <c r="GC39" s="156">
        <f t="shared" si="18"/>
        <v>0</v>
      </c>
      <c r="GD39" s="156">
        <f t="shared" si="18"/>
        <v>0</v>
      </c>
      <c r="GE39" s="156">
        <f t="shared" si="18"/>
        <v>0</v>
      </c>
      <c r="GF39" s="156">
        <f t="shared" si="18"/>
        <v>0</v>
      </c>
      <c r="GG39" s="156">
        <f t="shared" si="18"/>
        <v>0</v>
      </c>
      <c r="GH39" s="156">
        <f t="shared" si="18"/>
        <v>0</v>
      </c>
      <c r="GI39" s="156">
        <f t="shared" si="18"/>
        <v>0</v>
      </c>
      <c r="GJ39" s="156">
        <f t="shared" si="18"/>
        <v>0</v>
      </c>
      <c r="GK39" s="156">
        <f t="shared" si="18"/>
        <v>0</v>
      </c>
      <c r="GL39" s="156">
        <f t="shared" si="18"/>
        <v>0</v>
      </c>
      <c r="GM39" s="156">
        <f t="shared" si="18"/>
        <v>0</v>
      </c>
      <c r="GN39" s="156">
        <f t="shared" si="18"/>
        <v>0</v>
      </c>
      <c r="GO39" s="156">
        <f t="shared" si="18"/>
        <v>0</v>
      </c>
      <c r="GP39" s="156">
        <f t="shared" si="18"/>
        <v>0</v>
      </c>
      <c r="GQ39" s="156">
        <f t="shared" ref="GQ39:IM39" si="19">SUM(GQ34:GQ38)</f>
        <v>0</v>
      </c>
      <c r="GR39" s="156">
        <f t="shared" si="19"/>
        <v>0</v>
      </c>
      <c r="GS39" s="156">
        <f t="shared" si="19"/>
        <v>0</v>
      </c>
      <c r="GT39" s="156">
        <f t="shared" si="19"/>
        <v>0</v>
      </c>
      <c r="GU39" s="156">
        <f t="shared" si="19"/>
        <v>0</v>
      </c>
      <c r="GV39" s="156">
        <f t="shared" si="19"/>
        <v>0</v>
      </c>
      <c r="GW39" s="156">
        <f t="shared" si="19"/>
        <v>0</v>
      </c>
      <c r="GX39" s="156">
        <f t="shared" si="19"/>
        <v>0</v>
      </c>
      <c r="GY39" s="156">
        <f t="shared" si="19"/>
        <v>0</v>
      </c>
      <c r="GZ39" s="156">
        <f t="shared" si="19"/>
        <v>0</v>
      </c>
      <c r="HA39" s="156">
        <f t="shared" si="19"/>
        <v>0</v>
      </c>
      <c r="HB39" s="156">
        <f t="shared" si="19"/>
        <v>0</v>
      </c>
      <c r="HC39" s="156">
        <f t="shared" si="19"/>
        <v>0</v>
      </c>
      <c r="HD39" s="156">
        <f t="shared" si="19"/>
        <v>0</v>
      </c>
      <c r="HE39" s="156">
        <f t="shared" si="19"/>
        <v>0</v>
      </c>
      <c r="HF39" s="156">
        <f t="shared" si="19"/>
        <v>0</v>
      </c>
      <c r="HG39" s="156">
        <f t="shared" si="19"/>
        <v>0</v>
      </c>
      <c r="HH39" s="156">
        <f t="shared" si="19"/>
        <v>0</v>
      </c>
      <c r="HI39" s="156">
        <f t="shared" si="19"/>
        <v>0</v>
      </c>
      <c r="HJ39" s="156">
        <f t="shared" si="19"/>
        <v>0</v>
      </c>
      <c r="HK39" s="156">
        <f t="shared" si="19"/>
        <v>0</v>
      </c>
      <c r="HL39" s="156">
        <f t="shared" si="19"/>
        <v>0</v>
      </c>
      <c r="HM39" s="156">
        <f t="shared" si="19"/>
        <v>0</v>
      </c>
      <c r="HN39" s="156">
        <f t="shared" si="19"/>
        <v>0</v>
      </c>
      <c r="HO39" s="156">
        <f t="shared" si="19"/>
        <v>0</v>
      </c>
      <c r="HP39" s="156">
        <f t="shared" si="19"/>
        <v>0</v>
      </c>
      <c r="HQ39" s="156">
        <f t="shared" si="19"/>
        <v>0</v>
      </c>
      <c r="HR39" s="156">
        <f t="shared" si="19"/>
        <v>0</v>
      </c>
      <c r="HS39" s="156">
        <f t="shared" si="19"/>
        <v>0</v>
      </c>
      <c r="HT39" s="156">
        <f t="shared" si="19"/>
        <v>0</v>
      </c>
      <c r="HU39" s="156">
        <f t="shared" si="19"/>
        <v>0</v>
      </c>
      <c r="HV39" s="156">
        <f t="shared" si="19"/>
        <v>0</v>
      </c>
      <c r="HW39" s="156">
        <f t="shared" si="19"/>
        <v>0</v>
      </c>
      <c r="HX39" s="156">
        <f t="shared" si="19"/>
        <v>0</v>
      </c>
      <c r="HY39" s="156">
        <f t="shared" si="19"/>
        <v>0</v>
      </c>
      <c r="HZ39" s="156">
        <f t="shared" si="19"/>
        <v>0</v>
      </c>
      <c r="IA39" s="156">
        <f t="shared" si="19"/>
        <v>0</v>
      </c>
      <c r="IB39" s="156">
        <f t="shared" si="19"/>
        <v>0</v>
      </c>
      <c r="IC39" s="156">
        <f t="shared" si="19"/>
        <v>0</v>
      </c>
      <c r="ID39" s="156">
        <f t="shared" si="19"/>
        <v>0</v>
      </c>
      <c r="IE39" s="156">
        <f t="shared" si="19"/>
        <v>0</v>
      </c>
      <c r="IF39" s="156">
        <f t="shared" si="19"/>
        <v>0</v>
      </c>
      <c r="IG39" s="156">
        <f t="shared" si="19"/>
        <v>0</v>
      </c>
      <c r="IH39" s="156">
        <f t="shared" si="19"/>
        <v>0</v>
      </c>
      <c r="II39" s="156">
        <f t="shared" si="19"/>
        <v>0</v>
      </c>
      <c r="IJ39" s="156">
        <f t="shared" si="19"/>
        <v>0</v>
      </c>
      <c r="IK39" s="156">
        <f t="shared" si="19"/>
        <v>0</v>
      </c>
      <c r="IL39" s="156">
        <f t="shared" si="19"/>
        <v>0</v>
      </c>
      <c r="IM39" s="157">
        <f t="shared" si="19"/>
        <v>0</v>
      </c>
      <c r="IN39" s="177"/>
      <c r="IO39" s="177"/>
    </row>
    <row r="40" spans="1:249" ht="26.25" customHeight="1">
      <c r="A40" s="747" t="s">
        <v>1819</v>
      </c>
      <c r="B40" s="748"/>
      <c r="C40" s="748"/>
      <c r="D40" s="748"/>
      <c r="E40" s="161"/>
      <c r="F40" s="200">
        <f>F41-(F16+F22+F33+F39)</f>
        <v>0</v>
      </c>
      <c r="G40" s="201">
        <f t="shared" ref="G40:G41" si="20">F40-SUM(H40:IM40)</f>
        <v>0</v>
      </c>
      <c r="H40" s="156">
        <f t="shared" ref="H40:BS40" si="21">H41-(H16+H22+H33+H39)</f>
        <v>0</v>
      </c>
      <c r="I40" s="156">
        <f t="shared" si="21"/>
        <v>0</v>
      </c>
      <c r="J40" s="156">
        <f t="shared" si="21"/>
        <v>0</v>
      </c>
      <c r="K40" s="156">
        <f t="shared" si="21"/>
        <v>0</v>
      </c>
      <c r="L40" s="156">
        <f t="shared" si="21"/>
        <v>0</v>
      </c>
      <c r="M40" s="156">
        <f t="shared" si="21"/>
        <v>0</v>
      </c>
      <c r="N40" s="156">
        <f t="shared" si="21"/>
        <v>0</v>
      </c>
      <c r="O40" s="156">
        <f t="shared" si="21"/>
        <v>0</v>
      </c>
      <c r="P40" s="156">
        <f t="shared" si="21"/>
        <v>0</v>
      </c>
      <c r="Q40" s="156">
        <f t="shared" si="21"/>
        <v>0</v>
      </c>
      <c r="R40" s="156">
        <f t="shared" si="21"/>
        <v>0</v>
      </c>
      <c r="S40" s="156">
        <f t="shared" si="21"/>
        <v>0</v>
      </c>
      <c r="T40" s="156">
        <f t="shared" si="21"/>
        <v>0</v>
      </c>
      <c r="U40" s="156">
        <f t="shared" si="21"/>
        <v>0</v>
      </c>
      <c r="V40" s="156">
        <f t="shared" si="21"/>
        <v>0</v>
      </c>
      <c r="W40" s="156">
        <f t="shared" si="21"/>
        <v>0</v>
      </c>
      <c r="X40" s="156">
        <f t="shared" si="21"/>
        <v>0</v>
      </c>
      <c r="Y40" s="156">
        <f t="shared" si="21"/>
        <v>0</v>
      </c>
      <c r="Z40" s="156">
        <f t="shared" si="21"/>
        <v>0</v>
      </c>
      <c r="AA40" s="156">
        <f t="shared" si="21"/>
        <v>0</v>
      </c>
      <c r="AB40" s="156">
        <f t="shared" si="21"/>
        <v>0</v>
      </c>
      <c r="AC40" s="156">
        <f t="shared" si="21"/>
        <v>0</v>
      </c>
      <c r="AD40" s="156">
        <f t="shared" si="21"/>
        <v>0</v>
      </c>
      <c r="AE40" s="156">
        <f t="shared" si="21"/>
        <v>0</v>
      </c>
      <c r="AF40" s="156">
        <f t="shared" si="21"/>
        <v>0</v>
      </c>
      <c r="AG40" s="156">
        <f t="shared" si="21"/>
        <v>0</v>
      </c>
      <c r="AH40" s="156">
        <f t="shared" si="21"/>
        <v>0</v>
      </c>
      <c r="AI40" s="156">
        <f t="shared" si="21"/>
        <v>0</v>
      </c>
      <c r="AJ40" s="156">
        <f t="shared" si="21"/>
        <v>0</v>
      </c>
      <c r="AK40" s="156">
        <f t="shared" si="21"/>
        <v>0</v>
      </c>
      <c r="AL40" s="156">
        <f t="shared" si="21"/>
        <v>0</v>
      </c>
      <c r="AM40" s="156">
        <f t="shared" si="21"/>
        <v>0</v>
      </c>
      <c r="AN40" s="156">
        <f t="shared" si="21"/>
        <v>0</v>
      </c>
      <c r="AO40" s="156">
        <f t="shared" si="21"/>
        <v>0</v>
      </c>
      <c r="AP40" s="156">
        <f t="shared" si="21"/>
        <v>0</v>
      </c>
      <c r="AQ40" s="156">
        <f t="shared" si="21"/>
        <v>0</v>
      </c>
      <c r="AR40" s="156">
        <f t="shared" si="21"/>
        <v>0</v>
      </c>
      <c r="AS40" s="156">
        <f t="shared" si="21"/>
        <v>0</v>
      </c>
      <c r="AT40" s="156">
        <f t="shared" si="21"/>
        <v>0</v>
      </c>
      <c r="AU40" s="156">
        <f t="shared" si="21"/>
        <v>0</v>
      </c>
      <c r="AV40" s="156">
        <f t="shared" si="21"/>
        <v>0</v>
      </c>
      <c r="AW40" s="156">
        <f t="shared" si="21"/>
        <v>0</v>
      </c>
      <c r="AX40" s="156">
        <f t="shared" si="21"/>
        <v>0</v>
      </c>
      <c r="AY40" s="156">
        <f t="shared" si="21"/>
        <v>0</v>
      </c>
      <c r="AZ40" s="156">
        <f t="shared" si="21"/>
        <v>0</v>
      </c>
      <c r="BA40" s="156">
        <f t="shared" si="21"/>
        <v>0</v>
      </c>
      <c r="BB40" s="156">
        <f t="shared" si="21"/>
        <v>0</v>
      </c>
      <c r="BC40" s="156">
        <f t="shared" si="21"/>
        <v>0</v>
      </c>
      <c r="BD40" s="156">
        <f t="shared" si="21"/>
        <v>0</v>
      </c>
      <c r="BE40" s="156">
        <f t="shared" si="21"/>
        <v>0</v>
      </c>
      <c r="BF40" s="156">
        <f t="shared" si="21"/>
        <v>0</v>
      </c>
      <c r="BG40" s="156">
        <f t="shared" si="21"/>
        <v>0</v>
      </c>
      <c r="BH40" s="156">
        <f t="shared" si="21"/>
        <v>0</v>
      </c>
      <c r="BI40" s="156">
        <f t="shared" si="21"/>
        <v>0</v>
      </c>
      <c r="BJ40" s="156">
        <f t="shared" si="21"/>
        <v>0</v>
      </c>
      <c r="BK40" s="156">
        <f t="shared" si="21"/>
        <v>0</v>
      </c>
      <c r="BL40" s="156">
        <f t="shared" si="21"/>
        <v>0</v>
      </c>
      <c r="BM40" s="156">
        <f t="shared" si="21"/>
        <v>0</v>
      </c>
      <c r="BN40" s="156">
        <f t="shared" si="21"/>
        <v>0</v>
      </c>
      <c r="BO40" s="156">
        <f t="shared" si="21"/>
        <v>0</v>
      </c>
      <c r="BP40" s="156">
        <f t="shared" si="21"/>
        <v>0</v>
      </c>
      <c r="BQ40" s="156">
        <f t="shared" si="21"/>
        <v>0</v>
      </c>
      <c r="BR40" s="156">
        <f t="shared" si="21"/>
        <v>0</v>
      </c>
      <c r="BS40" s="156">
        <f t="shared" si="21"/>
        <v>0</v>
      </c>
      <c r="BT40" s="156">
        <f t="shared" ref="BT40:EE40" si="22">BT41-(BT16+BT22+BT33+BT39)</f>
        <v>0</v>
      </c>
      <c r="BU40" s="156">
        <f t="shared" si="22"/>
        <v>0</v>
      </c>
      <c r="BV40" s="156">
        <f t="shared" si="22"/>
        <v>0</v>
      </c>
      <c r="BW40" s="156">
        <f t="shared" si="22"/>
        <v>0</v>
      </c>
      <c r="BX40" s="156">
        <f t="shared" si="22"/>
        <v>0</v>
      </c>
      <c r="BY40" s="156">
        <f t="shared" si="22"/>
        <v>0</v>
      </c>
      <c r="BZ40" s="156">
        <f t="shared" si="22"/>
        <v>0</v>
      </c>
      <c r="CA40" s="156">
        <f t="shared" si="22"/>
        <v>0</v>
      </c>
      <c r="CB40" s="156">
        <f t="shared" si="22"/>
        <v>0</v>
      </c>
      <c r="CC40" s="156">
        <f t="shared" si="22"/>
        <v>0</v>
      </c>
      <c r="CD40" s="156">
        <f t="shared" si="22"/>
        <v>0</v>
      </c>
      <c r="CE40" s="156">
        <f t="shared" si="22"/>
        <v>0</v>
      </c>
      <c r="CF40" s="156">
        <f t="shared" si="22"/>
        <v>0</v>
      </c>
      <c r="CG40" s="156">
        <f t="shared" si="22"/>
        <v>0</v>
      </c>
      <c r="CH40" s="156">
        <f t="shared" si="22"/>
        <v>0</v>
      </c>
      <c r="CI40" s="156">
        <f t="shared" si="22"/>
        <v>0</v>
      </c>
      <c r="CJ40" s="156">
        <f t="shared" si="22"/>
        <v>0</v>
      </c>
      <c r="CK40" s="156">
        <f t="shared" si="22"/>
        <v>0</v>
      </c>
      <c r="CL40" s="156">
        <f t="shared" si="22"/>
        <v>0</v>
      </c>
      <c r="CM40" s="156">
        <f t="shared" si="22"/>
        <v>0</v>
      </c>
      <c r="CN40" s="156">
        <f t="shared" si="22"/>
        <v>0</v>
      </c>
      <c r="CO40" s="156">
        <f t="shared" si="22"/>
        <v>0</v>
      </c>
      <c r="CP40" s="156">
        <f t="shared" si="22"/>
        <v>0</v>
      </c>
      <c r="CQ40" s="156">
        <f t="shared" si="22"/>
        <v>0</v>
      </c>
      <c r="CR40" s="156">
        <f t="shared" si="22"/>
        <v>0</v>
      </c>
      <c r="CS40" s="156">
        <f t="shared" si="22"/>
        <v>0</v>
      </c>
      <c r="CT40" s="156">
        <f t="shared" si="22"/>
        <v>0</v>
      </c>
      <c r="CU40" s="156">
        <f t="shared" si="22"/>
        <v>0</v>
      </c>
      <c r="CV40" s="156">
        <f t="shared" si="22"/>
        <v>0</v>
      </c>
      <c r="CW40" s="156">
        <f t="shared" si="22"/>
        <v>0</v>
      </c>
      <c r="CX40" s="156">
        <f t="shared" si="22"/>
        <v>0</v>
      </c>
      <c r="CY40" s="156">
        <f t="shared" si="22"/>
        <v>0</v>
      </c>
      <c r="CZ40" s="156">
        <f t="shared" si="22"/>
        <v>0</v>
      </c>
      <c r="DA40" s="156">
        <f t="shared" si="22"/>
        <v>0</v>
      </c>
      <c r="DB40" s="156">
        <f t="shared" si="22"/>
        <v>0</v>
      </c>
      <c r="DC40" s="156">
        <f t="shared" si="22"/>
        <v>0</v>
      </c>
      <c r="DD40" s="156">
        <f t="shared" si="22"/>
        <v>0</v>
      </c>
      <c r="DE40" s="156">
        <f t="shared" si="22"/>
        <v>0</v>
      </c>
      <c r="DF40" s="156">
        <f t="shared" si="22"/>
        <v>0</v>
      </c>
      <c r="DG40" s="156">
        <f t="shared" si="22"/>
        <v>0</v>
      </c>
      <c r="DH40" s="156">
        <f t="shared" si="22"/>
        <v>0</v>
      </c>
      <c r="DI40" s="156">
        <f t="shared" si="22"/>
        <v>0</v>
      </c>
      <c r="DJ40" s="156">
        <f t="shared" si="22"/>
        <v>0</v>
      </c>
      <c r="DK40" s="156">
        <f t="shared" si="22"/>
        <v>0</v>
      </c>
      <c r="DL40" s="156">
        <f t="shared" si="22"/>
        <v>0</v>
      </c>
      <c r="DM40" s="156">
        <f t="shared" si="22"/>
        <v>0</v>
      </c>
      <c r="DN40" s="156">
        <f t="shared" si="22"/>
        <v>0</v>
      </c>
      <c r="DO40" s="156">
        <f t="shared" si="22"/>
        <v>0</v>
      </c>
      <c r="DP40" s="156">
        <f t="shared" si="22"/>
        <v>0</v>
      </c>
      <c r="DQ40" s="156">
        <f t="shared" si="22"/>
        <v>0</v>
      </c>
      <c r="DR40" s="156">
        <f t="shared" si="22"/>
        <v>0</v>
      </c>
      <c r="DS40" s="156">
        <f t="shared" si="22"/>
        <v>0</v>
      </c>
      <c r="DT40" s="156">
        <f t="shared" si="22"/>
        <v>0</v>
      </c>
      <c r="DU40" s="156">
        <f t="shared" si="22"/>
        <v>0</v>
      </c>
      <c r="DV40" s="156">
        <f t="shared" si="22"/>
        <v>0</v>
      </c>
      <c r="DW40" s="156">
        <f t="shared" si="22"/>
        <v>0</v>
      </c>
      <c r="DX40" s="156">
        <f t="shared" si="22"/>
        <v>0</v>
      </c>
      <c r="DY40" s="156">
        <f t="shared" si="22"/>
        <v>0</v>
      </c>
      <c r="DZ40" s="156">
        <f t="shared" si="22"/>
        <v>0</v>
      </c>
      <c r="EA40" s="156">
        <f t="shared" si="22"/>
        <v>0</v>
      </c>
      <c r="EB40" s="156">
        <f t="shared" si="22"/>
        <v>0</v>
      </c>
      <c r="EC40" s="156">
        <f t="shared" si="22"/>
        <v>0</v>
      </c>
      <c r="ED40" s="156">
        <f t="shared" si="22"/>
        <v>0</v>
      </c>
      <c r="EE40" s="156">
        <f t="shared" si="22"/>
        <v>0</v>
      </c>
      <c r="EF40" s="156">
        <f t="shared" ref="EF40:GQ40" si="23">EF41-(EF16+EF22+EF33+EF39)</f>
        <v>0</v>
      </c>
      <c r="EG40" s="156">
        <f t="shared" si="23"/>
        <v>0</v>
      </c>
      <c r="EH40" s="156">
        <f t="shared" si="23"/>
        <v>0</v>
      </c>
      <c r="EI40" s="156">
        <f t="shared" si="23"/>
        <v>0</v>
      </c>
      <c r="EJ40" s="156">
        <f t="shared" si="23"/>
        <v>0</v>
      </c>
      <c r="EK40" s="156">
        <f t="shared" si="23"/>
        <v>0</v>
      </c>
      <c r="EL40" s="156">
        <f t="shared" si="23"/>
        <v>0</v>
      </c>
      <c r="EM40" s="156">
        <f t="shared" si="23"/>
        <v>0</v>
      </c>
      <c r="EN40" s="156">
        <f t="shared" si="23"/>
        <v>0</v>
      </c>
      <c r="EO40" s="156">
        <f t="shared" si="23"/>
        <v>0</v>
      </c>
      <c r="EP40" s="156">
        <f t="shared" si="23"/>
        <v>0</v>
      </c>
      <c r="EQ40" s="156">
        <f t="shared" si="23"/>
        <v>0</v>
      </c>
      <c r="ER40" s="156">
        <f t="shared" si="23"/>
        <v>0</v>
      </c>
      <c r="ES40" s="156">
        <f t="shared" si="23"/>
        <v>0</v>
      </c>
      <c r="ET40" s="156">
        <f t="shared" si="23"/>
        <v>0</v>
      </c>
      <c r="EU40" s="156">
        <f t="shared" si="23"/>
        <v>0</v>
      </c>
      <c r="EV40" s="156">
        <f t="shared" si="23"/>
        <v>0</v>
      </c>
      <c r="EW40" s="156">
        <f t="shared" si="23"/>
        <v>0</v>
      </c>
      <c r="EX40" s="156">
        <f t="shared" si="23"/>
        <v>0</v>
      </c>
      <c r="EY40" s="156">
        <f t="shared" si="23"/>
        <v>0</v>
      </c>
      <c r="EZ40" s="156">
        <f t="shared" si="23"/>
        <v>0</v>
      </c>
      <c r="FA40" s="156">
        <f t="shared" si="23"/>
        <v>0</v>
      </c>
      <c r="FB40" s="156">
        <f t="shared" si="23"/>
        <v>0</v>
      </c>
      <c r="FC40" s="156">
        <f t="shared" si="23"/>
        <v>0</v>
      </c>
      <c r="FD40" s="156">
        <f t="shared" si="23"/>
        <v>0</v>
      </c>
      <c r="FE40" s="156">
        <f t="shared" si="23"/>
        <v>0</v>
      </c>
      <c r="FF40" s="156">
        <f t="shared" si="23"/>
        <v>0</v>
      </c>
      <c r="FG40" s="156">
        <f t="shared" si="23"/>
        <v>0</v>
      </c>
      <c r="FH40" s="156">
        <f t="shared" si="23"/>
        <v>0</v>
      </c>
      <c r="FI40" s="156">
        <f t="shared" si="23"/>
        <v>0</v>
      </c>
      <c r="FJ40" s="156">
        <f t="shared" si="23"/>
        <v>0</v>
      </c>
      <c r="FK40" s="156">
        <f t="shared" si="23"/>
        <v>0</v>
      </c>
      <c r="FL40" s="156">
        <f t="shared" si="23"/>
        <v>0</v>
      </c>
      <c r="FM40" s="156">
        <f t="shared" si="23"/>
        <v>0</v>
      </c>
      <c r="FN40" s="156">
        <f t="shared" si="23"/>
        <v>0</v>
      </c>
      <c r="FO40" s="156">
        <f t="shared" si="23"/>
        <v>0</v>
      </c>
      <c r="FP40" s="156">
        <f t="shared" si="23"/>
        <v>0</v>
      </c>
      <c r="FQ40" s="156">
        <f t="shared" si="23"/>
        <v>0</v>
      </c>
      <c r="FR40" s="156">
        <f t="shared" si="23"/>
        <v>0</v>
      </c>
      <c r="FS40" s="156">
        <f t="shared" si="23"/>
        <v>0</v>
      </c>
      <c r="FT40" s="156">
        <f t="shared" si="23"/>
        <v>0</v>
      </c>
      <c r="FU40" s="156">
        <f t="shared" si="23"/>
        <v>0</v>
      </c>
      <c r="FV40" s="156">
        <f t="shared" si="23"/>
        <v>0</v>
      </c>
      <c r="FW40" s="156">
        <f t="shared" si="23"/>
        <v>0</v>
      </c>
      <c r="FX40" s="156">
        <f t="shared" si="23"/>
        <v>0</v>
      </c>
      <c r="FY40" s="156">
        <f t="shared" si="23"/>
        <v>0</v>
      </c>
      <c r="FZ40" s="156">
        <f t="shared" si="23"/>
        <v>0</v>
      </c>
      <c r="GA40" s="156">
        <f t="shared" si="23"/>
        <v>0</v>
      </c>
      <c r="GB40" s="156">
        <f t="shared" si="23"/>
        <v>0</v>
      </c>
      <c r="GC40" s="156">
        <f t="shared" si="23"/>
        <v>0</v>
      </c>
      <c r="GD40" s="156">
        <f t="shared" si="23"/>
        <v>0</v>
      </c>
      <c r="GE40" s="156">
        <f t="shared" si="23"/>
        <v>0</v>
      </c>
      <c r="GF40" s="156">
        <f t="shared" si="23"/>
        <v>0</v>
      </c>
      <c r="GG40" s="156">
        <f t="shared" si="23"/>
        <v>0</v>
      </c>
      <c r="GH40" s="156">
        <f t="shared" si="23"/>
        <v>0</v>
      </c>
      <c r="GI40" s="156">
        <f t="shared" si="23"/>
        <v>0</v>
      </c>
      <c r="GJ40" s="156">
        <f t="shared" si="23"/>
        <v>0</v>
      </c>
      <c r="GK40" s="156">
        <f t="shared" si="23"/>
        <v>0</v>
      </c>
      <c r="GL40" s="156">
        <f t="shared" si="23"/>
        <v>0</v>
      </c>
      <c r="GM40" s="156">
        <f t="shared" si="23"/>
        <v>0</v>
      </c>
      <c r="GN40" s="156">
        <f t="shared" si="23"/>
        <v>0</v>
      </c>
      <c r="GO40" s="156">
        <f t="shared" si="23"/>
        <v>0</v>
      </c>
      <c r="GP40" s="156">
        <f t="shared" si="23"/>
        <v>0</v>
      </c>
      <c r="GQ40" s="156">
        <f t="shared" si="23"/>
        <v>0</v>
      </c>
      <c r="GR40" s="156">
        <f t="shared" ref="GR40:IM40" si="24">GR41-(GR16+GR22+GR33+GR39)</f>
        <v>0</v>
      </c>
      <c r="GS40" s="156">
        <f t="shared" si="24"/>
        <v>0</v>
      </c>
      <c r="GT40" s="156">
        <f t="shared" si="24"/>
        <v>0</v>
      </c>
      <c r="GU40" s="156">
        <f t="shared" si="24"/>
        <v>0</v>
      </c>
      <c r="GV40" s="156">
        <f t="shared" si="24"/>
        <v>0</v>
      </c>
      <c r="GW40" s="156">
        <f t="shared" si="24"/>
        <v>0</v>
      </c>
      <c r="GX40" s="156">
        <f t="shared" si="24"/>
        <v>0</v>
      </c>
      <c r="GY40" s="156">
        <f t="shared" si="24"/>
        <v>0</v>
      </c>
      <c r="GZ40" s="156">
        <f t="shared" si="24"/>
        <v>0</v>
      </c>
      <c r="HA40" s="156">
        <f t="shared" si="24"/>
        <v>0</v>
      </c>
      <c r="HB40" s="156">
        <f t="shared" si="24"/>
        <v>0</v>
      </c>
      <c r="HC40" s="156">
        <f t="shared" si="24"/>
        <v>0</v>
      </c>
      <c r="HD40" s="156">
        <f t="shared" si="24"/>
        <v>0</v>
      </c>
      <c r="HE40" s="156">
        <f t="shared" si="24"/>
        <v>0</v>
      </c>
      <c r="HF40" s="156">
        <f t="shared" si="24"/>
        <v>0</v>
      </c>
      <c r="HG40" s="156">
        <f t="shared" si="24"/>
        <v>0</v>
      </c>
      <c r="HH40" s="156">
        <f t="shared" si="24"/>
        <v>0</v>
      </c>
      <c r="HI40" s="156">
        <f t="shared" si="24"/>
        <v>0</v>
      </c>
      <c r="HJ40" s="156">
        <f t="shared" si="24"/>
        <v>0</v>
      </c>
      <c r="HK40" s="156">
        <f t="shared" si="24"/>
        <v>0</v>
      </c>
      <c r="HL40" s="156">
        <f t="shared" si="24"/>
        <v>0</v>
      </c>
      <c r="HM40" s="156">
        <f t="shared" si="24"/>
        <v>0</v>
      </c>
      <c r="HN40" s="156">
        <f t="shared" si="24"/>
        <v>0</v>
      </c>
      <c r="HO40" s="156">
        <f t="shared" si="24"/>
        <v>0</v>
      </c>
      <c r="HP40" s="156">
        <f t="shared" si="24"/>
        <v>0</v>
      </c>
      <c r="HQ40" s="156">
        <f t="shared" si="24"/>
        <v>0</v>
      </c>
      <c r="HR40" s="156">
        <f t="shared" si="24"/>
        <v>0</v>
      </c>
      <c r="HS40" s="156">
        <f t="shared" si="24"/>
        <v>0</v>
      </c>
      <c r="HT40" s="156">
        <f t="shared" si="24"/>
        <v>0</v>
      </c>
      <c r="HU40" s="156">
        <f t="shared" si="24"/>
        <v>0</v>
      </c>
      <c r="HV40" s="156">
        <f t="shared" si="24"/>
        <v>0</v>
      </c>
      <c r="HW40" s="156">
        <f t="shared" si="24"/>
        <v>0</v>
      </c>
      <c r="HX40" s="156">
        <f t="shared" si="24"/>
        <v>0</v>
      </c>
      <c r="HY40" s="156">
        <f t="shared" si="24"/>
        <v>0</v>
      </c>
      <c r="HZ40" s="156">
        <f t="shared" si="24"/>
        <v>0</v>
      </c>
      <c r="IA40" s="156">
        <f t="shared" si="24"/>
        <v>0</v>
      </c>
      <c r="IB40" s="156">
        <f t="shared" si="24"/>
        <v>0</v>
      </c>
      <c r="IC40" s="156">
        <f t="shared" si="24"/>
        <v>0</v>
      </c>
      <c r="ID40" s="156">
        <f t="shared" si="24"/>
        <v>0</v>
      </c>
      <c r="IE40" s="156">
        <f t="shared" si="24"/>
        <v>0</v>
      </c>
      <c r="IF40" s="156">
        <f t="shared" si="24"/>
        <v>0</v>
      </c>
      <c r="IG40" s="156">
        <f t="shared" si="24"/>
        <v>0</v>
      </c>
      <c r="IH40" s="156">
        <f t="shared" si="24"/>
        <v>0</v>
      </c>
      <c r="II40" s="156">
        <f t="shared" si="24"/>
        <v>0</v>
      </c>
      <c r="IJ40" s="156">
        <f t="shared" si="24"/>
        <v>0</v>
      </c>
      <c r="IK40" s="156">
        <f t="shared" si="24"/>
        <v>0</v>
      </c>
      <c r="IL40" s="156">
        <f t="shared" si="24"/>
        <v>0</v>
      </c>
      <c r="IM40" s="157">
        <f t="shared" si="24"/>
        <v>0</v>
      </c>
      <c r="IN40" s="177"/>
      <c r="IO40" s="177"/>
    </row>
    <row r="41" spans="1:249" ht="26.25" customHeight="1">
      <c r="A41" s="733" t="s">
        <v>1818</v>
      </c>
      <c r="B41" s="734"/>
      <c r="C41" s="734"/>
      <c r="D41" s="734"/>
      <c r="E41" s="162"/>
      <c r="F41" s="210">
        <f>SUMIFS(点検表４!$AH$6:$AH$15292,点検表４!$AF$6:$AF$15292,TRUE)</f>
        <v>0</v>
      </c>
      <c r="G41" s="211">
        <f t="shared" si="20"/>
        <v>0</v>
      </c>
      <c r="H41" s="212">
        <f>SUMIFS(点検表４!$AH$6:$AH$15292,点検表４!$AF$6:$AF$15292,TRUE,点検表４!$C$6:$C$15292,H$6)</f>
        <v>0</v>
      </c>
      <c r="I41" s="212">
        <f>SUMIFS(点検表４!$AH$6:$AH$15292,点検表４!$AF$6:$AF$15292,TRUE,点検表４!$C$6:$C$15292,I$6)</f>
        <v>0</v>
      </c>
      <c r="J41" s="212">
        <f>SUMIFS(点検表４!$AH$6:$AH$15292,点検表４!$AF$6:$AF$15292,TRUE,点検表４!$C$6:$C$15292,J$6)</f>
        <v>0</v>
      </c>
      <c r="K41" s="212">
        <f>SUMIFS(点検表４!$AH$6:$AH$15292,点検表４!$AF$6:$AF$15292,TRUE,点検表４!$C$6:$C$15292,K$6)</f>
        <v>0</v>
      </c>
      <c r="L41" s="212">
        <f>SUMIFS(点検表４!$AH$6:$AH$15292,点検表４!$AF$6:$AF$15292,TRUE,点検表４!$C$6:$C$15292,L$6)</f>
        <v>0</v>
      </c>
      <c r="M41" s="212">
        <f>SUMIFS(点検表４!$AH$6:$AH$15292,点検表４!$AF$6:$AF$15292,TRUE,点検表４!$C$6:$C$15292,M$6)</f>
        <v>0</v>
      </c>
      <c r="N41" s="212">
        <f>SUMIFS(点検表４!$AH$6:$AH$15292,点検表４!$AF$6:$AF$15292,TRUE,点検表４!$C$6:$C$15292,N$6)</f>
        <v>0</v>
      </c>
      <c r="O41" s="212">
        <f>SUMIFS(点検表４!$AH$6:$AH$15292,点検表４!$AF$6:$AF$15292,TRUE,点検表４!$C$6:$C$15292,O$6)</f>
        <v>0</v>
      </c>
      <c r="P41" s="212">
        <f>SUMIFS(点検表４!$AH$6:$AH$15292,点検表４!$AF$6:$AF$15292,TRUE,点検表４!$C$6:$C$15292,P$6)</f>
        <v>0</v>
      </c>
      <c r="Q41" s="212">
        <f>SUMIFS(点検表４!$AH$6:$AH$15292,点検表４!$AF$6:$AF$15292,TRUE,点検表４!$C$6:$C$15292,Q$6)</f>
        <v>0</v>
      </c>
      <c r="R41" s="212">
        <f>SUMIFS(点検表４!$AH$6:$AH$15292,点検表４!$AF$6:$AF$15292,TRUE,点検表４!$C$6:$C$15292,R$6)</f>
        <v>0</v>
      </c>
      <c r="S41" s="212">
        <f>SUMIFS(点検表４!$AH$6:$AH$15292,点検表４!$AF$6:$AF$15292,TRUE,点検表４!$C$6:$C$15292,S$6)</f>
        <v>0</v>
      </c>
      <c r="T41" s="212">
        <f>SUMIFS(点検表４!$AH$6:$AH$15292,点検表４!$AF$6:$AF$15292,TRUE,点検表４!$C$6:$C$15292,T$6)</f>
        <v>0</v>
      </c>
      <c r="U41" s="212">
        <f>SUMIFS(点検表４!$AH$6:$AH$15292,点検表４!$AF$6:$AF$15292,TRUE,点検表４!$C$6:$C$15292,U$6)</f>
        <v>0</v>
      </c>
      <c r="V41" s="212">
        <f>SUMIFS(点検表４!$AH$6:$AH$15292,点検表４!$AF$6:$AF$15292,TRUE,点検表４!$C$6:$C$15292,V$6)</f>
        <v>0</v>
      </c>
      <c r="W41" s="212">
        <f>SUMIFS(点検表４!$AH$6:$AH$15292,点検表４!$AF$6:$AF$15292,TRUE,点検表４!$C$6:$C$15292,W$6)</f>
        <v>0</v>
      </c>
      <c r="X41" s="212">
        <f>SUMIFS(点検表４!$AH$6:$AH$15292,点検表４!$AF$6:$AF$15292,TRUE,点検表４!$C$6:$C$15292,X$6)</f>
        <v>0</v>
      </c>
      <c r="Y41" s="212">
        <f>SUMIFS(点検表４!$AH$6:$AH$15292,点検表４!$AF$6:$AF$15292,TRUE,点検表４!$C$6:$C$15292,Y$6)</f>
        <v>0</v>
      </c>
      <c r="Z41" s="212">
        <f>SUMIFS(点検表４!$AH$6:$AH$15292,点検表４!$AF$6:$AF$15292,TRUE,点検表４!$C$6:$C$15292,Z$6)</f>
        <v>0</v>
      </c>
      <c r="AA41" s="212">
        <f>SUMIFS(点検表４!$AH$6:$AH$15292,点検表４!$AF$6:$AF$15292,TRUE,点検表４!$C$6:$C$15292,AA$6)</f>
        <v>0</v>
      </c>
      <c r="AB41" s="212">
        <f>SUMIFS(点検表４!$AH$6:$AH$15292,点検表４!$AF$6:$AF$15292,TRUE,点検表４!$C$6:$C$15292,AB$6)</f>
        <v>0</v>
      </c>
      <c r="AC41" s="212">
        <f>SUMIFS(点検表４!$AH$6:$AH$15292,点検表４!$AF$6:$AF$15292,TRUE,点検表４!$C$6:$C$15292,AC$6)</f>
        <v>0</v>
      </c>
      <c r="AD41" s="212">
        <f>SUMIFS(点検表４!$AH$6:$AH$15292,点検表４!$AF$6:$AF$15292,TRUE,点検表４!$C$6:$C$15292,AD$6)</f>
        <v>0</v>
      </c>
      <c r="AE41" s="212">
        <f>SUMIFS(点検表４!$AH$6:$AH$15292,点検表４!$AF$6:$AF$15292,TRUE,点検表４!$C$6:$C$15292,AE$6)</f>
        <v>0</v>
      </c>
      <c r="AF41" s="212">
        <f>SUMIFS(点検表４!$AH$6:$AH$15292,点検表４!$AF$6:$AF$15292,TRUE,点検表４!$C$6:$C$15292,AF$6)</f>
        <v>0</v>
      </c>
      <c r="AG41" s="212">
        <f>SUMIFS(点検表４!$AH$6:$AH$15292,点検表４!$AF$6:$AF$15292,TRUE,点検表４!$C$6:$C$15292,AG$6)</f>
        <v>0</v>
      </c>
      <c r="AH41" s="212">
        <f>SUMIFS(点検表４!$AH$6:$AH$15292,点検表４!$AF$6:$AF$15292,TRUE,点検表４!$C$6:$C$15292,AH$6)</f>
        <v>0</v>
      </c>
      <c r="AI41" s="212">
        <f>SUMIFS(点検表４!$AH$6:$AH$15292,点検表４!$AF$6:$AF$15292,TRUE,点検表４!$C$6:$C$15292,AI$6)</f>
        <v>0</v>
      </c>
      <c r="AJ41" s="212">
        <f>SUMIFS(点検表４!$AH$6:$AH$15292,点検表４!$AF$6:$AF$15292,TRUE,点検表４!$C$6:$C$15292,AJ$6)</f>
        <v>0</v>
      </c>
      <c r="AK41" s="212">
        <f>SUMIFS(点検表４!$AH$6:$AH$15292,点検表４!$AF$6:$AF$15292,TRUE,点検表４!$C$6:$C$15292,AK$6)</f>
        <v>0</v>
      </c>
      <c r="AL41" s="212">
        <f>SUMIFS(点検表４!$AH$6:$AH$15292,点検表４!$AF$6:$AF$15292,TRUE,点検表４!$C$6:$C$15292,AL$6)</f>
        <v>0</v>
      </c>
      <c r="AM41" s="212">
        <f>SUMIFS(点検表４!$AH$6:$AH$15292,点検表４!$AF$6:$AF$15292,TRUE,点検表４!$C$6:$C$15292,AM$6)</f>
        <v>0</v>
      </c>
      <c r="AN41" s="212">
        <f>SUMIFS(点検表４!$AH$6:$AH$15292,点検表４!$AF$6:$AF$15292,TRUE,点検表４!$C$6:$C$15292,AN$6)</f>
        <v>0</v>
      </c>
      <c r="AO41" s="212">
        <f>SUMIFS(点検表４!$AH$6:$AH$15292,点検表４!$AF$6:$AF$15292,TRUE,点検表４!$C$6:$C$15292,AO$6)</f>
        <v>0</v>
      </c>
      <c r="AP41" s="212">
        <f>SUMIFS(点検表４!$AH$6:$AH$15292,点検表４!$AF$6:$AF$15292,TRUE,点検表４!$C$6:$C$15292,AP$6)</f>
        <v>0</v>
      </c>
      <c r="AQ41" s="212">
        <f>SUMIFS(点検表４!$AH$6:$AH$15292,点検表４!$AF$6:$AF$15292,TRUE,点検表４!$C$6:$C$15292,AQ$6)</f>
        <v>0</v>
      </c>
      <c r="AR41" s="212">
        <f>SUMIFS(点検表４!$AH$6:$AH$15292,点検表４!$AF$6:$AF$15292,TRUE,点検表４!$C$6:$C$15292,AR$6)</f>
        <v>0</v>
      </c>
      <c r="AS41" s="212">
        <f>SUMIFS(点検表４!$AH$6:$AH$15292,点検表４!$AF$6:$AF$15292,TRUE,点検表４!$C$6:$C$15292,AS$6)</f>
        <v>0</v>
      </c>
      <c r="AT41" s="212">
        <f>SUMIFS(点検表４!$AH$6:$AH$15292,点検表４!$AF$6:$AF$15292,TRUE,点検表４!$C$6:$C$15292,AT$6)</f>
        <v>0</v>
      </c>
      <c r="AU41" s="212">
        <f>SUMIFS(点検表４!$AH$6:$AH$15292,点検表４!$AF$6:$AF$15292,TRUE,点検表４!$C$6:$C$15292,AU$6)</f>
        <v>0</v>
      </c>
      <c r="AV41" s="212">
        <f>SUMIFS(点検表４!$AH$6:$AH$15292,点検表４!$AF$6:$AF$15292,TRUE,点検表４!$C$6:$C$15292,AV$6)</f>
        <v>0</v>
      </c>
      <c r="AW41" s="212">
        <f>SUMIFS(点検表４!$AH$6:$AH$15292,点検表４!$AF$6:$AF$15292,TRUE,点検表４!$C$6:$C$15292,AW$6)</f>
        <v>0</v>
      </c>
      <c r="AX41" s="212">
        <f>SUMIFS(点検表４!$AH$6:$AH$15292,点検表４!$AF$6:$AF$15292,TRUE,点検表４!$C$6:$C$15292,AX$6)</f>
        <v>0</v>
      </c>
      <c r="AY41" s="212">
        <f>SUMIFS(点検表４!$AH$6:$AH$15292,点検表４!$AF$6:$AF$15292,TRUE,点検表４!$C$6:$C$15292,AY$6)</f>
        <v>0</v>
      </c>
      <c r="AZ41" s="212">
        <f>SUMIFS(点検表４!$AH$6:$AH$15292,点検表４!$AF$6:$AF$15292,TRUE,点検表４!$C$6:$C$15292,AZ$6)</f>
        <v>0</v>
      </c>
      <c r="BA41" s="212">
        <f>SUMIFS(点検表４!$AH$6:$AH$15292,点検表４!$AF$6:$AF$15292,TRUE,点検表４!$C$6:$C$15292,BA$6)</f>
        <v>0</v>
      </c>
      <c r="BB41" s="212">
        <f>SUMIFS(点検表４!$AH$6:$AH$15292,点検表４!$AF$6:$AF$15292,TRUE,点検表４!$C$6:$C$15292,BB$6)</f>
        <v>0</v>
      </c>
      <c r="BC41" s="212">
        <f>SUMIFS(点検表４!$AH$6:$AH$15292,点検表４!$AF$6:$AF$15292,TRUE,点検表４!$C$6:$C$15292,BC$6)</f>
        <v>0</v>
      </c>
      <c r="BD41" s="212">
        <f>SUMIFS(点検表４!$AH$6:$AH$15292,点検表４!$AF$6:$AF$15292,TRUE,点検表４!$C$6:$C$15292,BD$6)</f>
        <v>0</v>
      </c>
      <c r="BE41" s="212">
        <f>SUMIFS(点検表４!$AH$6:$AH$15292,点検表４!$AF$6:$AF$15292,TRUE,点検表４!$C$6:$C$15292,BE$6)</f>
        <v>0</v>
      </c>
      <c r="BF41" s="212">
        <f>SUMIFS(点検表４!$AH$6:$AH$15292,点検表４!$AF$6:$AF$15292,TRUE,点検表４!$C$6:$C$15292,BF$6)</f>
        <v>0</v>
      </c>
      <c r="BG41" s="212">
        <f>SUMIFS(点検表４!$AH$6:$AH$15292,点検表４!$AF$6:$AF$15292,TRUE,点検表４!$C$6:$C$15292,BG$6)</f>
        <v>0</v>
      </c>
      <c r="BH41" s="212">
        <f>SUMIFS(点検表４!$AH$6:$AH$15292,点検表４!$AF$6:$AF$15292,TRUE,点検表４!$C$6:$C$15292,BH$6)</f>
        <v>0</v>
      </c>
      <c r="BI41" s="212">
        <f>SUMIFS(点検表４!$AH$6:$AH$15292,点検表４!$AF$6:$AF$15292,TRUE,点検表４!$C$6:$C$15292,BI$6)</f>
        <v>0</v>
      </c>
      <c r="BJ41" s="212">
        <f>SUMIFS(点検表４!$AH$6:$AH$15292,点検表４!$AF$6:$AF$15292,TRUE,点検表４!$C$6:$C$15292,BJ$6)</f>
        <v>0</v>
      </c>
      <c r="BK41" s="212">
        <f>SUMIFS(点検表４!$AH$6:$AH$15292,点検表４!$AF$6:$AF$15292,TRUE,点検表４!$C$6:$C$15292,BK$6)</f>
        <v>0</v>
      </c>
      <c r="BL41" s="212">
        <f>SUMIFS(点検表４!$AH$6:$AH$15292,点検表４!$AF$6:$AF$15292,TRUE,点検表４!$C$6:$C$15292,BL$6)</f>
        <v>0</v>
      </c>
      <c r="BM41" s="212">
        <f>SUMIFS(点検表４!$AH$6:$AH$15292,点検表４!$AF$6:$AF$15292,TRUE,点検表４!$C$6:$C$15292,BM$6)</f>
        <v>0</v>
      </c>
      <c r="BN41" s="212">
        <f>SUMIFS(点検表４!$AH$6:$AH$15292,点検表４!$AF$6:$AF$15292,TRUE,点検表４!$C$6:$C$15292,BN$6)</f>
        <v>0</v>
      </c>
      <c r="BO41" s="212">
        <f>SUMIFS(点検表４!$AH$6:$AH$15292,点検表４!$AF$6:$AF$15292,TRUE,点検表４!$C$6:$C$15292,BO$6)</f>
        <v>0</v>
      </c>
      <c r="BP41" s="212">
        <f>SUMIFS(点検表４!$AH$6:$AH$15292,点検表４!$AF$6:$AF$15292,TRUE,点検表４!$C$6:$C$15292,BP$6)</f>
        <v>0</v>
      </c>
      <c r="BQ41" s="212">
        <f>SUMIFS(点検表４!$AH$6:$AH$15292,点検表４!$AF$6:$AF$15292,TRUE,点検表４!$C$6:$C$15292,BQ$6)</f>
        <v>0</v>
      </c>
      <c r="BR41" s="212">
        <f>SUMIFS(点検表４!$AH$6:$AH$15292,点検表４!$AF$6:$AF$15292,TRUE,点検表４!$C$6:$C$15292,BR$6)</f>
        <v>0</v>
      </c>
      <c r="BS41" s="212">
        <f>SUMIFS(点検表４!$AH$6:$AH$15292,点検表４!$AF$6:$AF$15292,TRUE,点検表４!$C$6:$C$15292,BS$6)</f>
        <v>0</v>
      </c>
      <c r="BT41" s="212">
        <f>SUMIFS(点検表４!$AH$6:$AH$15292,点検表４!$AF$6:$AF$15292,TRUE,点検表４!$C$6:$C$15292,BT$6)</f>
        <v>0</v>
      </c>
      <c r="BU41" s="212">
        <f>SUMIFS(点検表４!$AH$6:$AH$15292,点検表４!$AF$6:$AF$15292,TRUE,点検表４!$C$6:$C$15292,BU$6)</f>
        <v>0</v>
      </c>
      <c r="BV41" s="212">
        <f>SUMIFS(点検表４!$AH$6:$AH$15292,点検表４!$AF$6:$AF$15292,TRUE,点検表４!$C$6:$C$15292,BV$6)</f>
        <v>0</v>
      </c>
      <c r="BW41" s="212">
        <f>SUMIFS(点検表４!$AH$6:$AH$15292,点検表４!$AF$6:$AF$15292,TRUE,点検表４!$C$6:$C$15292,BW$6)</f>
        <v>0</v>
      </c>
      <c r="BX41" s="212">
        <f>SUMIFS(点検表４!$AH$6:$AH$15292,点検表４!$AF$6:$AF$15292,TRUE,点検表４!$C$6:$C$15292,BX$6)</f>
        <v>0</v>
      </c>
      <c r="BY41" s="212">
        <f>SUMIFS(点検表４!$AH$6:$AH$15292,点検表４!$AF$6:$AF$15292,TRUE,点検表４!$C$6:$C$15292,BY$6)</f>
        <v>0</v>
      </c>
      <c r="BZ41" s="212">
        <f>SUMIFS(点検表４!$AH$6:$AH$15292,点検表４!$AF$6:$AF$15292,TRUE,点検表４!$C$6:$C$15292,BZ$6)</f>
        <v>0</v>
      </c>
      <c r="CA41" s="212">
        <f>SUMIFS(点検表４!$AH$6:$AH$15292,点検表４!$AF$6:$AF$15292,TRUE,点検表４!$C$6:$C$15292,CA$6)</f>
        <v>0</v>
      </c>
      <c r="CB41" s="212">
        <f>SUMIFS(点検表４!$AH$6:$AH$15292,点検表４!$AF$6:$AF$15292,TRUE,点検表４!$C$6:$C$15292,CB$6)</f>
        <v>0</v>
      </c>
      <c r="CC41" s="212">
        <f>SUMIFS(点検表４!$AH$6:$AH$15292,点検表４!$AF$6:$AF$15292,TRUE,点検表４!$C$6:$C$15292,CC$6)</f>
        <v>0</v>
      </c>
      <c r="CD41" s="212">
        <f>SUMIFS(点検表４!$AH$6:$AH$15292,点検表４!$AF$6:$AF$15292,TRUE,点検表４!$C$6:$C$15292,CD$6)</f>
        <v>0</v>
      </c>
      <c r="CE41" s="212">
        <f>SUMIFS(点検表４!$AH$6:$AH$15292,点検表４!$AF$6:$AF$15292,TRUE,点検表４!$C$6:$C$15292,CE$6)</f>
        <v>0</v>
      </c>
      <c r="CF41" s="212">
        <f>SUMIFS(点検表４!$AH$6:$AH$15292,点検表４!$AF$6:$AF$15292,TRUE,点検表４!$C$6:$C$15292,CF$6)</f>
        <v>0</v>
      </c>
      <c r="CG41" s="212">
        <f>SUMIFS(点検表４!$AH$6:$AH$15292,点検表４!$AF$6:$AF$15292,TRUE,点検表４!$C$6:$C$15292,CG$6)</f>
        <v>0</v>
      </c>
      <c r="CH41" s="212">
        <f>SUMIFS(点検表４!$AH$6:$AH$15292,点検表４!$AF$6:$AF$15292,TRUE,点検表４!$C$6:$C$15292,CH$6)</f>
        <v>0</v>
      </c>
      <c r="CI41" s="212">
        <f>SUMIFS(点検表４!$AH$6:$AH$15292,点検表４!$AF$6:$AF$15292,TRUE,点検表４!$C$6:$C$15292,CI$6)</f>
        <v>0</v>
      </c>
      <c r="CJ41" s="212">
        <f>SUMIFS(点検表４!$AH$6:$AH$15292,点検表４!$AF$6:$AF$15292,TRUE,点検表４!$C$6:$C$15292,CJ$6)</f>
        <v>0</v>
      </c>
      <c r="CK41" s="212">
        <f>SUMIFS(点検表４!$AH$6:$AH$15292,点検表４!$AF$6:$AF$15292,TRUE,点検表４!$C$6:$C$15292,CK$6)</f>
        <v>0</v>
      </c>
      <c r="CL41" s="212">
        <f>SUMIFS(点検表４!$AH$6:$AH$15292,点検表４!$AF$6:$AF$15292,TRUE,点検表４!$C$6:$C$15292,CL$6)</f>
        <v>0</v>
      </c>
      <c r="CM41" s="212">
        <f>SUMIFS(点検表４!$AH$6:$AH$15292,点検表４!$AF$6:$AF$15292,TRUE,点検表４!$C$6:$C$15292,CM$6)</f>
        <v>0</v>
      </c>
      <c r="CN41" s="212">
        <f>SUMIFS(点検表４!$AH$6:$AH$15292,点検表４!$AF$6:$AF$15292,TRUE,点検表４!$C$6:$C$15292,CN$6)</f>
        <v>0</v>
      </c>
      <c r="CO41" s="212">
        <f>SUMIFS(点検表４!$AH$6:$AH$15292,点検表４!$AF$6:$AF$15292,TRUE,点検表４!$C$6:$C$15292,CO$6)</f>
        <v>0</v>
      </c>
      <c r="CP41" s="212">
        <f>SUMIFS(点検表４!$AH$6:$AH$15292,点検表４!$AF$6:$AF$15292,TRUE,点検表４!$C$6:$C$15292,CP$6)</f>
        <v>0</v>
      </c>
      <c r="CQ41" s="212">
        <f>SUMIFS(点検表４!$AH$6:$AH$15292,点検表４!$AF$6:$AF$15292,TRUE,点検表４!$C$6:$C$15292,CQ$6)</f>
        <v>0</v>
      </c>
      <c r="CR41" s="212">
        <f>SUMIFS(点検表４!$AH$6:$AH$15292,点検表４!$AF$6:$AF$15292,TRUE,点検表４!$C$6:$C$15292,CR$6)</f>
        <v>0</v>
      </c>
      <c r="CS41" s="212">
        <f>SUMIFS(点検表４!$AH$6:$AH$15292,点検表４!$AF$6:$AF$15292,TRUE,点検表４!$C$6:$C$15292,CS$6)</f>
        <v>0</v>
      </c>
      <c r="CT41" s="212">
        <f>SUMIFS(点検表４!$AH$6:$AH$15292,点検表４!$AF$6:$AF$15292,TRUE,点検表４!$C$6:$C$15292,CT$6)</f>
        <v>0</v>
      </c>
      <c r="CU41" s="212">
        <f>SUMIFS(点検表４!$AH$6:$AH$15292,点検表４!$AF$6:$AF$15292,TRUE,点検表４!$C$6:$C$15292,CU$6)</f>
        <v>0</v>
      </c>
      <c r="CV41" s="212">
        <f>SUMIFS(点検表４!$AH$6:$AH$15292,点検表４!$AF$6:$AF$15292,TRUE,点検表４!$C$6:$C$15292,CV$6)</f>
        <v>0</v>
      </c>
      <c r="CW41" s="212">
        <f>SUMIFS(点検表４!$AH$6:$AH$15292,点検表４!$AF$6:$AF$15292,TRUE,点検表４!$C$6:$C$15292,CW$6)</f>
        <v>0</v>
      </c>
      <c r="CX41" s="212">
        <f>SUMIFS(点検表４!$AH$6:$AH$15292,点検表４!$AF$6:$AF$15292,TRUE,点検表４!$C$6:$C$15292,CX$6)</f>
        <v>0</v>
      </c>
      <c r="CY41" s="212">
        <f>SUMIFS(点検表４!$AH$6:$AH$15292,点検表４!$AF$6:$AF$15292,TRUE,点検表４!$C$6:$C$15292,CY$6)</f>
        <v>0</v>
      </c>
      <c r="CZ41" s="212">
        <f>SUMIFS(点検表４!$AH$6:$AH$15292,点検表４!$AF$6:$AF$15292,TRUE,点検表４!$C$6:$C$15292,CZ$6)</f>
        <v>0</v>
      </c>
      <c r="DA41" s="212">
        <f>SUMIFS(点検表４!$AH$6:$AH$15292,点検表４!$AF$6:$AF$15292,TRUE,点検表４!$C$6:$C$15292,DA$6)</f>
        <v>0</v>
      </c>
      <c r="DB41" s="212">
        <f>SUMIFS(点検表４!$AH$6:$AH$15292,点検表４!$AF$6:$AF$15292,TRUE,点検表４!$C$6:$C$15292,DB$6)</f>
        <v>0</v>
      </c>
      <c r="DC41" s="212">
        <f>SUMIFS(点検表４!$AH$6:$AH$15292,点検表４!$AF$6:$AF$15292,TRUE,点検表４!$C$6:$C$15292,DC$6)</f>
        <v>0</v>
      </c>
      <c r="DD41" s="212">
        <f>SUMIFS(点検表４!$AH$6:$AH$15292,点検表４!$AF$6:$AF$15292,TRUE,点検表４!$C$6:$C$15292,DD$6)</f>
        <v>0</v>
      </c>
      <c r="DE41" s="212">
        <f>SUMIFS(点検表４!$AH$6:$AH$15292,点検表４!$AF$6:$AF$15292,TRUE,点検表４!$C$6:$C$15292,DE$6)</f>
        <v>0</v>
      </c>
      <c r="DF41" s="212">
        <f>SUMIFS(点検表４!$AH$6:$AH$15292,点検表４!$AF$6:$AF$15292,TRUE,点検表４!$C$6:$C$15292,DF$6)</f>
        <v>0</v>
      </c>
      <c r="DG41" s="212">
        <f>SUMIFS(点検表４!$AH$6:$AH$15292,点検表４!$AF$6:$AF$15292,TRUE,点検表４!$C$6:$C$15292,DG$6)</f>
        <v>0</v>
      </c>
      <c r="DH41" s="212">
        <f>SUMIFS(点検表４!$AH$6:$AH$15292,点検表４!$AF$6:$AF$15292,TRUE,点検表４!$C$6:$C$15292,DH$6)</f>
        <v>0</v>
      </c>
      <c r="DI41" s="212">
        <f>SUMIFS(点検表４!$AH$6:$AH$15292,点検表４!$AF$6:$AF$15292,TRUE,点検表４!$C$6:$C$15292,DI$6)</f>
        <v>0</v>
      </c>
      <c r="DJ41" s="212">
        <f>SUMIFS(点検表４!$AH$6:$AH$15292,点検表４!$AF$6:$AF$15292,TRUE,点検表４!$C$6:$C$15292,DJ$6)</f>
        <v>0</v>
      </c>
      <c r="DK41" s="212">
        <f>SUMIFS(点検表４!$AH$6:$AH$15292,点検表４!$AF$6:$AF$15292,TRUE,点検表４!$C$6:$C$15292,DK$6)</f>
        <v>0</v>
      </c>
      <c r="DL41" s="212">
        <f>SUMIFS(点検表４!$AH$6:$AH$15292,点検表４!$AF$6:$AF$15292,TRUE,点検表４!$C$6:$C$15292,DL$6)</f>
        <v>0</v>
      </c>
      <c r="DM41" s="212">
        <f>SUMIFS(点検表４!$AH$6:$AH$15292,点検表４!$AF$6:$AF$15292,TRUE,点検表４!$C$6:$C$15292,DM$6)</f>
        <v>0</v>
      </c>
      <c r="DN41" s="212">
        <f>SUMIFS(点検表４!$AH$6:$AH$15292,点検表４!$AF$6:$AF$15292,TRUE,点検表４!$C$6:$C$15292,DN$6)</f>
        <v>0</v>
      </c>
      <c r="DO41" s="212">
        <f>SUMIFS(点検表４!$AH$6:$AH$15292,点検表４!$AF$6:$AF$15292,TRUE,点検表４!$C$6:$C$15292,DO$6)</f>
        <v>0</v>
      </c>
      <c r="DP41" s="212">
        <f>SUMIFS(点検表４!$AH$6:$AH$15292,点検表４!$AF$6:$AF$15292,TRUE,点検表４!$C$6:$C$15292,DP$6)</f>
        <v>0</v>
      </c>
      <c r="DQ41" s="212">
        <f>SUMIFS(点検表４!$AH$6:$AH$15292,点検表４!$AF$6:$AF$15292,TRUE,点検表４!$C$6:$C$15292,DQ$6)</f>
        <v>0</v>
      </c>
      <c r="DR41" s="212">
        <f>SUMIFS(点検表４!$AH$6:$AH$15292,点検表４!$AF$6:$AF$15292,TRUE,点検表４!$C$6:$C$15292,DR$6)</f>
        <v>0</v>
      </c>
      <c r="DS41" s="212">
        <f>SUMIFS(点検表４!$AH$6:$AH$15292,点検表４!$AF$6:$AF$15292,TRUE,点検表４!$C$6:$C$15292,DS$6)</f>
        <v>0</v>
      </c>
      <c r="DT41" s="212">
        <f>SUMIFS(点検表４!$AH$6:$AH$15292,点検表４!$AF$6:$AF$15292,TRUE,点検表４!$C$6:$C$15292,DT$6)</f>
        <v>0</v>
      </c>
      <c r="DU41" s="212">
        <f>SUMIFS(点検表４!$AH$6:$AH$15292,点検表４!$AF$6:$AF$15292,TRUE,点検表４!$C$6:$C$15292,DU$6)</f>
        <v>0</v>
      </c>
      <c r="DV41" s="212">
        <f>SUMIFS(点検表４!$AH$6:$AH$15292,点検表４!$AF$6:$AF$15292,TRUE,点検表４!$C$6:$C$15292,DV$6)</f>
        <v>0</v>
      </c>
      <c r="DW41" s="212">
        <f>SUMIFS(点検表４!$AH$6:$AH$15292,点検表４!$AF$6:$AF$15292,TRUE,点検表４!$C$6:$C$15292,DW$6)</f>
        <v>0</v>
      </c>
      <c r="DX41" s="212">
        <f>SUMIFS(点検表４!$AH$6:$AH$15292,点検表４!$AF$6:$AF$15292,TRUE,点検表４!$C$6:$C$15292,DX$6)</f>
        <v>0</v>
      </c>
      <c r="DY41" s="212">
        <f>SUMIFS(点検表４!$AH$6:$AH$15292,点検表４!$AF$6:$AF$15292,TRUE,点検表４!$C$6:$C$15292,DY$6)</f>
        <v>0</v>
      </c>
      <c r="DZ41" s="212">
        <f>SUMIFS(点検表４!$AH$6:$AH$15292,点検表４!$AF$6:$AF$15292,TRUE,点検表４!$C$6:$C$15292,DZ$6)</f>
        <v>0</v>
      </c>
      <c r="EA41" s="212">
        <f>SUMIFS(点検表４!$AH$6:$AH$15292,点検表４!$AF$6:$AF$15292,TRUE,点検表４!$C$6:$C$15292,EA$6)</f>
        <v>0</v>
      </c>
      <c r="EB41" s="212">
        <f>SUMIFS(点検表４!$AH$6:$AH$15292,点検表４!$AF$6:$AF$15292,TRUE,点検表４!$C$6:$C$15292,EB$6)</f>
        <v>0</v>
      </c>
      <c r="EC41" s="212">
        <f>SUMIFS(点検表４!$AH$6:$AH$15292,点検表４!$AF$6:$AF$15292,TRUE,点検表４!$C$6:$C$15292,EC$6)</f>
        <v>0</v>
      </c>
      <c r="ED41" s="212">
        <f>SUMIFS(点検表４!$AH$6:$AH$15292,点検表４!$AF$6:$AF$15292,TRUE,点検表４!$C$6:$C$15292,ED$6)</f>
        <v>0</v>
      </c>
      <c r="EE41" s="212">
        <f>SUMIFS(点検表４!$AH$6:$AH$15292,点検表４!$AF$6:$AF$15292,TRUE,点検表４!$C$6:$C$15292,EE$6)</f>
        <v>0</v>
      </c>
      <c r="EF41" s="212">
        <f>SUMIFS(点検表４!$AH$6:$AH$15292,点検表４!$AF$6:$AF$15292,TRUE,点検表４!$C$6:$C$15292,EF$6)</f>
        <v>0</v>
      </c>
      <c r="EG41" s="212">
        <f>SUMIFS(点検表４!$AH$6:$AH$15292,点検表４!$AF$6:$AF$15292,TRUE,点検表４!$C$6:$C$15292,EG$6)</f>
        <v>0</v>
      </c>
      <c r="EH41" s="212">
        <f>SUMIFS(点検表４!$AH$6:$AH$15292,点検表４!$AF$6:$AF$15292,TRUE,点検表４!$C$6:$C$15292,EH$6)</f>
        <v>0</v>
      </c>
      <c r="EI41" s="212">
        <f>SUMIFS(点検表４!$AH$6:$AH$15292,点検表４!$AF$6:$AF$15292,TRUE,点検表４!$C$6:$C$15292,EI$6)</f>
        <v>0</v>
      </c>
      <c r="EJ41" s="212">
        <f>SUMIFS(点検表４!$AH$6:$AH$15292,点検表４!$AF$6:$AF$15292,TRUE,点検表４!$C$6:$C$15292,EJ$6)</f>
        <v>0</v>
      </c>
      <c r="EK41" s="212">
        <f>SUMIFS(点検表４!$AH$6:$AH$15292,点検表４!$AF$6:$AF$15292,TRUE,点検表４!$C$6:$C$15292,EK$6)</f>
        <v>0</v>
      </c>
      <c r="EL41" s="212">
        <f>SUMIFS(点検表４!$AH$6:$AH$15292,点検表４!$AF$6:$AF$15292,TRUE,点検表４!$C$6:$C$15292,EL$6)</f>
        <v>0</v>
      </c>
      <c r="EM41" s="212">
        <f>SUMIFS(点検表４!$AH$6:$AH$15292,点検表４!$AF$6:$AF$15292,TRUE,点検表４!$C$6:$C$15292,EM$6)</f>
        <v>0</v>
      </c>
      <c r="EN41" s="212">
        <f>SUMIFS(点検表４!$AH$6:$AH$15292,点検表４!$AF$6:$AF$15292,TRUE,点検表４!$C$6:$C$15292,EN$6)</f>
        <v>0</v>
      </c>
      <c r="EO41" s="212">
        <f>SUMIFS(点検表４!$AH$6:$AH$15292,点検表４!$AF$6:$AF$15292,TRUE,点検表４!$C$6:$C$15292,EO$6)</f>
        <v>0</v>
      </c>
      <c r="EP41" s="212">
        <f>SUMIFS(点検表４!$AH$6:$AH$15292,点検表４!$AF$6:$AF$15292,TRUE,点検表４!$C$6:$C$15292,EP$6)</f>
        <v>0</v>
      </c>
      <c r="EQ41" s="212">
        <f>SUMIFS(点検表４!$AH$6:$AH$15292,点検表４!$AF$6:$AF$15292,TRUE,点検表４!$C$6:$C$15292,EQ$6)</f>
        <v>0</v>
      </c>
      <c r="ER41" s="212">
        <f>SUMIFS(点検表４!$AH$6:$AH$15292,点検表４!$AF$6:$AF$15292,TRUE,点検表４!$C$6:$C$15292,ER$6)</f>
        <v>0</v>
      </c>
      <c r="ES41" s="212">
        <f>SUMIFS(点検表４!$AH$6:$AH$15292,点検表４!$AF$6:$AF$15292,TRUE,点検表４!$C$6:$C$15292,ES$6)</f>
        <v>0</v>
      </c>
      <c r="ET41" s="212">
        <f>SUMIFS(点検表４!$AH$6:$AH$15292,点検表４!$AF$6:$AF$15292,TRUE,点検表４!$C$6:$C$15292,ET$6)</f>
        <v>0</v>
      </c>
      <c r="EU41" s="212">
        <f>SUMIFS(点検表４!$AH$6:$AH$15292,点検表４!$AF$6:$AF$15292,TRUE,点検表４!$C$6:$C$15292,EU$6)</f>
        <v>0</v>
      </c>
      <c r="EV41" s="212">
        <f>SUMIFS(点検表４!$AH$6:$AH$15292,点検表４!$AF$6:$AF$15292,TRUE,点検表４!$C$6:$C$15292,EV$6)</f>
        <v>0</v>
      </c>
      <c r="EW41" s="212">
        <f>SUMIFS(点検表４!$AH$6:$AH$15292,点検表４!$AF$6:$AF$15292,TRUE,点検表４!$C$6:$C$15292,EW$6)</f>
        <v>0</v>
      </c>
      <c r="EX41" s="212">
        <f>SUMIFS(点検表４!$AH$6:$AH$15292,点検表４!$AF$6:$AF$15292,TRUE,点検表４!$C$6:$C$15292,EX$6)</f>
        <v>0</v>
      </c>
      <c r="EY41" s="212">
        <f>SUMIFS(点検表４!$AH$6:$AH$15292,点検表４!$AF$6:$AF$15292,TRUE,点検表４!$C$6:$C$15292,EY$6)</f>
        <v>0</v>
      </c>
      <c r="EZ41" s="212">
        <f>SUMIFS(点検表４!$AH$6:$AH$15292,点検表４!$AF$6:$AF$15292,TRUE,点検表４!$C$6:$C$15292,EZ$6)</f>
        <v>0</v>
      </c>
      <c r="FA41" s="212">
        <f>SUMIFS(点検表４!$AH$6:$AH$15292,点検表４!$AF$6:$AF$15292,TRUE,点検表４!$C$6:$C$15292,FA$6)</f>
        <v>0</v>
      </c>
      <c r="FB41" s="212">
        <f>SUMIFS(点検表４!$AH$6:$AH$15292,点検表４!$AF$6:$AF$15292,TRUE,点検表４!$C$6:$C$15292,FB$6)</f>
        <v>0</v>
      </c>
      <c r="FC41" s="212">
        <f>SUMIFS(点検表４!$AH$6:$AH$15292,点検表４!$AF$6:$AF$15292,TRUE,点検表４!$C$6:$C$15292,FC$6)</f>
        <v>0</v>
      </c>
      <c r="FD41" s="212">
        <f>SUMIFS(点検表４!$AH$6:$AH$15292,点検表４!$AF$6:$AF$15292,TRUE,点検表４!$C$6:$C$15292,FD$6)</f>
        <v>0</v>
      </c>
      <c r="FE41" s="212">
        <f>SUMIFS(点検表４!$AH$6:$AH$15292,点検表４!$AF$6:$AF$15292,TRUE,点検表４!$C$6:$C$15292,FE$6)</f>
        <v>0</v>
      </c>
      <c r="FF41" s="212">
        <f>SUMIFS(点検表４!$AH$6:$AH$15292,点検表４!$AF$6:$AF$15292,TRUE,点検表４!$C$6:$C$15292,FF$6)</f>
        <v>0</v>
      </c>
      <c r="FG41" s="212">
        <f>SUMIFS(点検表４!$AH$6:$AH$15292,点検表４!$AF$6:$AF$15292,TRUE,点検表４!$C$6:$C$15292,FG$6)</f>
        <v>0</v>
      </c>
      <c r="FH41" s="212">
        <f>SUMIFS(点検表４!$AH$6:$AH$15292,点検表４!$AF$6:$AF$15292,TRUE,点検表４!$C$6:$C$15292,FH$6)</f>
        <v>0</v>
      </c>
      <c r="FI41" s="212">
        <f>SUMIFS(点検表４!$AH$6:$AH$15292,点検表４!$AF$6:$AF$15292,TRUE,点検表４!$C$6:$C$15292,FI$6)</f>
        <v>0</v>
      </c>
      <c r="FJ41" s="212">
        <f>SUMIFS(点検表４!$AH$6:$AH$15292,点検表４!$AF$6:$AF$15292,TRUE,点検表４!$C$6:$C$15292,FJ$6)</f>
        <v>0</v>
      </c>
      <c r="FK41" s="212">
        <f>SUMIFS(点検表４!$AH$6:$AH$15292,点検表４!$AF$6:$AF$15292,TRUE,点検表４!$C$6:$C$15292,FK$6)</f>
        <v>0</v>
      </c>
      <c r="FL41" s="212">
        <f>SUMIFS(点検表４!$AH$6:$AH$15292,点検表４!$AF$6:$AF$15292,TRUE,点検表４!$C$6:$C$15292,FL$6)</f>
        <v>0</v>
      </c>
      <c r="FM41" s="212">
        <f>SUMIFS(点検表４!$AH$6:$AH$15292,点検表４!$AF$6:$AF$15292,TRUE,点検表４!$C$6:$C$15292,FM$6)</f>
        <v>0</v>
      </c>
      <c r="FN41" s="212">
        <f>SUMIFS(点検表４!$AH$6:$AH$15292,点検表４!$AF$6:$AF$15292,TRUE,点検表４!$C$6:$C$15292,FN$6)</f>
        <v>0</v>
      </c>
      <c r="FO41" s="212">
        <f>SUMIFS(点検表４!$AH$6:$AH$15292,点検表４!$AF$6:$AF$15292,TRUE,点検表４!$C$6:$C$15292,FO$6)</f>
        <v>0</v>
      </c>
      <c r="FP41" s="212">
        <f>SUMIFS(点検表４!$AH$6:$AH$15292,点検表４!$AF$6:$AF$15292,TRUE,点検表４!$C$6:$C$15292,FP$6)</f>
        <v>0</v>
      </c>
      <c r="FQ41" s="212">
        <f>SUMIFS(点検表４!$AH$6:$AH$15292,点検表４!$AF$6:$AF$15292,TRUE,点検表４!$C$6:$C$15292,FQ$6)</f>
        <v>0</v>
      </c>
      <c r="FR41" s="212">
        <f>SUMIFS(点検表４!$AH$6:$AH$15292,点検表４!$AF$6:$AF$15292,TRUE,点検表４!$C$6:$C$15292,FR$6)</f>
        <v>0</v>
      </c>
      <c r="FS41" s="212">
        <f>SUMIFS(点検表４!$AH$6:$AH$15292,点検表４!$AF$6:$AF$15292,TRUE,点検表４!$C$6:$C$15292,FS$6)</f>
        <v>0</v>
      </c>
      <c r="FT41" s="212">
        <f>SUMIFS(点検表４!$AH$6:$AH$15292,点検表４!$AF$6:$AF$15292,TRUE,点検表４!$C$6:$C$15292,FT$6)</f>
        <v>0</v>
      </c>
      <c r="FU41" s="212">
        <f>SUMIFS(点検表４!$AH$6:$AH$15292,点検表４!$AF$6:$AF$15292,TRUE,点検表４!$C$6:$C$15292,FU$6)</f>
        <v>0</v>
      </c>
      <c r="FV41" s="212">
        <f>SUMIFS(点検表４!$AH$6:$AH$15292,点検表４!$AF$6:$AF$15292,TRUE,点検表４!$C$6:$C$15292,FV$6)</f>
        <v>0</v>
      </c>
      <c r="FW41" s="212">
        <f>SUMIFS(点検表４!$AH$6:$AH$15292,点検表４!$AF$6:$AF$15292,TRUE,点検表４!$C$6:$C$15292,FW$6)</f>
        <v>0</v>
      </c>
      <c r="FX41" s="212">
        <f>SUMIFS(点検表４!$AH$6:$AH$15292,点検表４!$AF$6:$AF$15292,TRUE,点検表４!$C$6:$C$15292,FX$6)</f>
        <v>0</v>
      </c>
      <c r="FY41" s="212">
        <f>SUMIFS(点検表４!$AH$6:$AH$15292,点検表４!$AF$6:$AF$15292,TRUE,点検表４!$C$6:$C$15292,FY$6)</f>
        <v>0</v>
      </c>
      <c r="FZ41" s="212">
        <f>SUMIFS(点検表４!$AH$6:$AH$15292,点検表４!$AF$6:$AF$15292,TRUE,点検表４!$C$6:$C$15292,FZ$6)</f>
        <v>0</v>
      </c>
      <c r="GA41" s="212">
        <f>SUMIFS(点検表４!$AH$6:$AH$15292,点検表４!$AF$6:$AF$15292,TRUE,点検表４!$C$6:$C$15292,GA$6)</f>
        <v>0</v>
      </c>
      <c r="GB41" s="212">
        <f>SUMIFS(点検表４!$AH$6:$AH$15292,点検表４!$AF$6:$AF$15292,TRUE,点検表４!$C$6:$C$15292,GB$6)</f>
        <v>0</v>
      </c>
      <c r="GC41" s="212">
        <f>SUMIFS(点検表４!$AH$6:$AH$15292,点検表４!$AF$6:$AF$15292,TRUE,点検表４!$C$6:$C$15292,GC$6)</f>
        <v>0</v>
      </c>
      <c r="GD41" s="212">
        <f>SUMIFS(点検表４!$AH$6:$AH$15292,点検表４!$AF$6:$AF$15292,TRUE,点検表４!$C$6:$C$15292,GD$6)</f>
        <v>0</v>
      </c>
      <c r="GE41" s="212">
        <f>SUMIFS(点検表４!$AH$6:$AH$15292,点検表４!$AF$6:$AF$15292,TRUE,点検表４!$C$6:$C$15292,GE$6)</f>
        <v>0</v>
      </c>
      <c r="GF41" s="212">
        <f>SUMIFS(点検表４!$AH$6:$AH$15292,点検表４!$AF$6:$AF$15292,TRUE,点検表４!$C$6:$C$15292,GF$6)</f>
        <v>0</v>
      </c>
      <c r="GG41" s="212">
        <f>SUMIFS(点検表４!$AH$6:$AH$15292,点検表４!$AF$6:$AF$15292,TRUE,点検表４!$C$6:$C$15292,GG$6)</f>
        <v>0</v>
      </c>
      <c r="GH41" s="212">
        <f>SUMIFS(点検表４!$AH$6:$AH$15292,点検表４!$AF$6:$AF$15292,TRUE,点検表４!$C$6:$C$15292,GH$6)</f>
        <v>0</v>
      </c>
      <c r="GI41" s="212">
        <f>SUMIFS(点検表４!$AH$6:$AH$15292,点検表４!$AF$6:$AF$15292,TRUE,点検表４!$C$6:$C$15292,GI$6)</f>
        <v>0</v>
      </c>
      <c r="GJ41" s="212">
        <f>SUMIFS(点検表４!$AH$6:$AH$15292,点検表４!$AF$6:$AF$15292,TRUE,点検表４!$C$6:$C$15292,GJ$6)</f>
        <v>0</v>
      </c>
      <c r="GK41" s="212">
        <f>SUMIFS(点検表４!$AH$6:$AH$15292,点検表４!$AF$6:$AF$15292,TRUE,点検表４!$C$6:$C$15292,GK$6)</f>
        <v>0</v>
      </c>
      <c r="GL41" s="212">
        <f>SUMIFS(点検表４!$AH$6:$AH$15292,点検表４!$AF$6:$AF$15292,TRUE,点検表４!$C$6:$C$15292,GL$6)</f>
        <v>0</v>
      </c>
      <c r="GM41" s="212">
        <f>SUMIFS(点検表４!$AH$6:$AH$15292,点検表４!$AF$6:$AF$15292,TRUE,点検表４!$C$6:$C$15292,GM$6)</f>
        <v>0</v>
      </c>
      <c r="GN41" s="212">
        <f>SUMIFS(点検表４!$AH$6:$AH$15292,点検表４!$AF$6:$AF$15292,TRUE,点検表４!$C$6:$C$15292,GN$6)</f>
        <v>0</v>
      </c>
      <c r="GO41" s="212">
        <f>SUMIFS(点検表４!$AH$6:$AH$15292,点検表４!$AF$6:$AF$15292,TRUE,点検表４!$C$6:$C$15292,GO$6)</f>
        <v>0</v>
      </c>
      <c r="GP41" s="212">
        <f>SUMIFS(点検表４!$AH$6:$AH$15292,点検表４!$AF$6:$AF$15292,TRUE,点検表４!$C$6:$C$15292,GP$6)</f>
        <v>0</v>
      </c>
      <c r="GQ41" s="212">
        <f>SUMIFS(点検表４!$AH$6:$AH$15292,点検表４!$AF$6:$AF$15292,TRUE,点検表４!$C$6:$C$15292,GQ$6)</f>
        <v>0</v>
      </c>
      <c r="GR41" s="212">
        <f>SUMIFS(点検表４!$AH$6:$AH$15292,点検表４!$AF$6:$AF$15292,TRUE,点検表４!$C$6:$C$15292,GR$6)</f>
        <v>0</v>
      </c>
      <c r="GS41" s="212">
        <f>SUMIFS(点検表４!$AH$6:$AH$15292,点検表４!$AF$6:$AF$15292,TRUE,点検表４!$C$6:$C$15292,GS$6)</f>
        <v>0</v>
      </c>
      <c r="GT41" s="212">
        <f>SUMIFS(点検表４!$AH$6:$AH$15292,点検表４!$AF$6:$AF$15292,TRUE,点検表４!$C$6:$C$15292,GT$6)</f>
        <v>0</v>
      </c>
      <c r="GU41" s="212">
        <f>SUMIFS(点検表４!$AH$6:$AH$15292,点検表４!$AF$6:$AF$15292,TRUE,点検表４!$C$6:$C$15292,GU$6)</f>
        <v>0</v>
      </c>
      <c r="GV41" s="212">
        <f>SUMIFS(点検表４!$AH$6:$AH$15292,点検表４!$AF$6:$AF$15292,TRUE,点検表４!$C$6:$C$15292,GV$6)</f>
        <v>0</v>
      </c>
      <c r="GW41" s="212">
        <f>SUMIFS(点検表４!$AH$6:$AH$15292,点検表４!$AF$6:$AF$15292,TRUE,点検表４!$C$6:$C$15292,GW$6)</f>
        <v>0</v>
      </c>
      <c r="GX41" s="212">
        <f>SUMIFS(点検表４!$AH$6:$AH$15292,点検表４!$AF$6:$AF$15292,TRUE,点検表４!$C$6:$C$15292,GX$6)</f>
        <v>0</v>
      </c>
      <c r="GY41" s="212">
        <f>SUMIFS(点検表４!$AH$6:$AH$15292,点検表４!$AF$6:$AF$15292,TRUE,点検表４!$C$6:$C$15292,GY$6)</f>
        <v>0</v>
      </c>
      <c r="GZ41" s="212">
        <f>SUMIFS(点検表４!$AH$6:$AH$15292,点検表４!$AF$6:$AF$15292,TRUE,点検表４!$C$6:$C$15292,GZ$6)</f>
        <v>0</v>
      </c>
      <c r="HA41" s="212">
        <f>SUMIFS(点検表４!$AH$6:$AH$15292,点検表４!$AF$6:$AF$15292,TRUE,点検表４!$C$6:$C$15292,HA$6)</f>
        <v>0</v>
      </c>
      <c r="HB41" s="212">
        <f>SUMIFS(点検表４!$AH$6:$AH$15292,点検表４!$AF$6:$AF$15292,TRUE,点検表４!$C$6:$C$15292,HB$6)</f>
        <v>0</v>
      </c>
      <c r="HC41" s="212">
        <f>SUMIFS(点検表４!$AH$6:$AH$15292,点検表４!$AF$6:$AF$15292,TRUE,点検表４!$C$6:$C$15292,HC$6)</f>
        <v>0</v>
      </c>
      <c r="HD41" s="212">
        <f>SUMIFS(点検表４!$AH$6:$AH$15292,点検表４!$AF$6:$AF$15292,TRUE,点検表４!$C$6:$C$15292,HD$6)</f>
        <v>0</v>
      </c>
      <c r="HE41" s="212">
        <f>SUMIFS(点検表４!$AH$6:$AH$15292,点検表４!$AF$6:$AF$15292,TRUE,点検表４!$C$6:$C$15292,HE$6)</f>
        <v>0</v>
      </c>
      <c r="HF41" s="212">
        <f>SUMIFS(点検表４!$AH$6:$AH$15292,点検表４!$AF$6:$AF$15292,TRUE,点検表４!$C$6:$C$15292,HF$6)</f>
        <v>0</v>
      </c>
      <c r="HG41" s="212">
        <f>SUMIFS(点検表４!$AH$6:$AH$15292,点検表４!$AF$6:$AF$15292,TRUE,点検表４!$C$6:$C$15292,HG$6)</f>
        <v>0</v>
      </c>
      <c r="HH41" s="212">
        <f>SUMIFS(点検表４!$AH$6:$AH$15292,点検表４!$AF$6:$AF$15292,TRUE,点検表４!$C$6:$C$15292,HH$6)</f>
        <v>0</v>
      </c>
      <c r="HI41" s="212">
        <f>SUMIFS(点検表４!$AH$6:$AH$15292,点検表４!$AF$6:$AF$15292,TRUE,点検表４!$C$6:$C$15292,HI$6)</f>
        <v>0</v>
      </c>
      <c r="HJ41" s="212">
        <f>SUMIFS(点検表４!$AH$6:$AH$15292,点検表４!$AF$6:$AF$15292,TRUE,点検表４!$C$6:$C$15292,HJ$6)</f>
        <v>0</v>
      </c>
      <c r="HK41" s="212">
        <f>SUMIFS(点検表４!$AH$6:$AH$15292,点検表４!$AF$6:$AF$15292,TRUE,点検表４!$C$6:$C$15292,HK$6)</f>
        <v>0</v>
      </c>
      <c r="HL41" s="212">
        <f>SUMIFS(点検表４!$AH$6:$AH$15292,点検表４!$AF$6:$AF$15292,TRUE,点検表４!$C$6:$C$15292,HL$6)</f>
        <v>0</v>
      </c>
      <c r="HM41" s="212">
        <f>SUMIFS(点検表４!$AH$6:$AH$15292,点検表４!$AF$6:$AF$15292,TRUE,点検表４!$C$6:$C$15292,HM$6)</f>
        <v>0</v>
      </c>
      <c r="HN41" s="212">
        <f>SUMIFS(点検表４!$AH$6:$AH$15292,点検表４!$AF$6:$AF$15292,TRUE,点検表４!$C$6:$C$15292,HN$6)</f>
        <v>0</v>
      </c>
      <c r="HO41" s="212">
        <f>SUMIFS(点検表４!$AH$6:$AH$15292,点検表４!$AF$6:$AF$15292,TRUE,点検表４!$C$6:$C$15292,HO$6)</f>
        <v>0</v>
      </c>
      <c r="HP41" s="212">
        <f>SUMIFS(点検表４!$AH$6:$AH$15292,点検表４!$AF$6:$AF$15292,TRUE,点検表４!$C$6:$C$15292,HP$6)</f>
        <v>0</v>
      </c>
      <c r="HQ41" s="212">
        <f>SUMIFS(点検表４!$AH$6:$AH$15292,点検表４!$AF$6:$AF$15292,TRUE,点検表４!$C$6:$C$15292,HQ$6)</f>
        <v>0</v>
      </c>
      <c r="HR41" s="212">
        <f>SUMIFS(点検表４!$AH$6:$AH$15292,点検表４!$AF$6:$AF$15292,TRUE,点検表４!$C$6:$C$15292,HR$6)</f>
        <v>0</v>
      </c>
      <c r="HS41" s="212">
        <f>SUMIFS(点検表４!$AH$6:$AH$15292,点検表４!$AF$6:$AF$15292,TRUE,点検表４!$C$6:$C$15292,HS$6)</f>
        <v>0</v>
      </c>
      <c r="HT41" s="212">
        <f>SUMIFS(点検表４!$AH$6:$AH$15292,点検表４!$AF$6:$AF$15292,TRUE,点検表４!$C$6:$C$15292,HT$6)</f>
        <v>0</v>
      </c>
      <c r="HU41" s="212">
        <f>SUMIFS(点検表４!$AH$6:$AH$15292,点検表４!$AF$6:$AF$15292,TRUE,点検表４!$C$6:$C$15292,HU$6)</f>
        <v>0</v>
      </c>
      <c r="HV41" s="212">
        <f>SUMIFS(点検表４!$AH$6:$AH$15292,点検表４!$AF$6:$AF$15292,TRUE,点検表４!$C$6:$C$15292,HV$6)</f>
        <v>0</v>
      </c>
      <c r="HW41" s="212">
        <f>SUMIFS(点検表４!$AH$6:$AH$15292,点検表４!$AF$6:$AF$15292,TRUE,点検表４!$C$6:$C$15292,HW$6)</f>
        <v>0</v>
      </c>
      <c r="HX41" s="212">
        <f>SUMIFS(点検表４!$AH$6:$AH$15292,点検表４!$AF$6:$AF$15292,TRUE,点検表４!$C$6:$C$15292,HX$6)</f>
        <v>0</v>
      </c>
      <c r="HY41" s="212">
        <f>SUMIFS(点検表４!$AH$6:$AH$15292,点検表４!$AF$6:$AF$15292,TRUE,点検表４!$C$6:$C$15292,HY$6)</f>
        <v>0</v>
      </c>
      <c r="HZ41" s="212">
        <f>SUMIFS(点検表４!$AH$6:$AH$15292,点検表４!$AF$6:$AF$15292,TRUE,点検表４!$C$6:$C$15292,HZ$6)</f>
        <v>0</v>
      </c>
      <c r="IA41" s="212">
        <f>SUMIFS(点検表４!$AH$6:$AH$15292,点検表４!$AF$6:$AF$15292,TRUE,点検表４!$C$6:$C$15292,IA$6)</f>
        <v>0</v>
      </c>
      <c r="IB41" s="212">
        <f>SUMIFS(点検表４!$AH$6:$AH$15292,点検表４!$AF$6:$AF$15292,TRUE,点検表４!$C$6:$C$15292,IB$6)</f>
        <v>0</v>
      </c>
      <c r="IC41" s="212">
        <f>SUMIFS(点検表４!$AH$6:$AH$15292,点検表４!$AF$6:$AF$15292,TRUE,点検表４!$C$6:$C$15292,IC$6)</f>
        <v>0</v>
      </c>
      <c r="ID41" s="212">
        <f>SUMIFS(点検表４!$AH$6:$AH$15292,点検表４!$AF$6:$AF$15292,TRUE,点検表４!$C$6:$C$15292,ID$6)</f>
        <v>0</v>
      </c>
      <c r="IE41" s="212">
        <f>SUMIFS(点検表４!$AH$6:$AH$15292,点検表４!$AF$6:$AF$15292,TRUE,点検表４!$C$6:$C$15292,IE$6)</f>
        <v>0</v>
      </c>
      <c r="IF41" s="212">
        <f>SUMIFS(点検表４!$AH$6:$AH$15292,点検表４!$AF$6:$AF$15292,TRUE,点検表４!$C$6:$C$15292,IF$6)</f>
        <v>0</v>
      </c>
      <c r="IG41" s="212">
        <f>SUMIFS(点検表４!$AH$6:$AH$15292,点検表４!$AF$6:$AF$15292,TRUE,点検表４!$C$6:$C$15292,IG$6)</f>
        <v>0</v>
      </c>
      <c r="IH41" s="212">
        <f>SUMIFS(点検表４!$AH$6:$AH$15292,点検表４!$AF$6:$AF$15292,TRUE,点検表４!$C$6:$C$15292,IH$6)</f>
        <v>0</v>
      </c>
      <c r="II41" s="212">
        <f>SUMIFS(点検表４!$AH$6:$AH$15292,点検表４!$AF$6:$AF$15292,TRUE,点検表４!$C$6:$C$15292,II$6)</f>
        <v>0</v>
      </c>
      <c r="IJ41" s="212">
        <f>SUMIFS(点検表４!$AH$6:$AH$15292,点検表４!$AF$6:$AF$15292,TRUE,点検表４!$C$6:$C$15292,IJ$6)</f>
        <v>0</v>
      </c>
      <c r="IK41" s="212">
        <f>SUMIFS(点検表４!$AH$6:$AH$15292,点検表４!$AF$6:$AF$15292,TRUE,点検表４!$C$6:$C$15292,IK$6)</f>
        <v>0</v>
      </c>
      <c r="IL41" s="212">
        <f>SUMIFS(点検表４!$AH$6:$AH$15292,点検表４!$AF$6:$AF$15292,TRUE,点検表４!$C$6:$C$15292,IL$6)</f>
        <v>0</v>
      </c>
      <c r="IM41" s="213">
        <f>SUMIFS(点検表４!$AH$6:$AH$15292,点検表４!$AF$6:$AF$15292,TRUE,点検表４!$C$6:$C$15292,IM$6)</f>
        <v>0</v>
      </c>
      <c r="IN41" s="177"/>
      <c r="IO41" s="177"/>
    </row>
    <row r="42" spans="1:249" ht="15" customHeight="1">
      <c r="A42" s="4"/>
      <c r="B42" s="4"/>
      <c r="C42" s="4"/>
      <c r="D42" s="4"/>
      <c r="E42" s="4"/>
      <c r="F42" s="177"/>
      <c r="G42" s="177"/>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177"/>
      <c r="IO42" s="177"/>
    </row>
    <row r="43" spans="1:249" ht="15" customHeight="1">
      <c r="A43" s="4"/>
      <c r="B43" s="4"/>
      <c r="C43" s="4"/>
      <c r="D43" s="4"/>
      <c r="E43" s="4"/>
      <c r="F43" s="177"/>
      <c r="G43" s="177"/>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177"/>
      <c r="IO43" s="177"/>
    </row>
    <row r="44" spans="1:249" ht="1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row>
    <row r="45" spans="1:249" ht="15" customHeight="1">
      <c r="A45" s="177" t="s">
        <v>1205</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row>
    <row r="46" spans="1:249" ht="15" customHeight="1">
      <c r="A46" s="177" t="s">
        <v>1206</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row>
    <row r="47" spans="1:249" ht="15" customHeight="1">
      <c r="A47" s="177" t="s">
        <v>1207</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row>
    <row r="48" spans="1:249" ht="15" customHeight="1">
      <c r="A48" s="177" t="s">
        <v>1208</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row>
    <row r="49" spans="1:249" ht="15" customHeight="1">
      <c r="A49" s="177" t="s">
        <v>1209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row>
    <row r="50" spans="1:249" ht="15" customHeight="1">
      <c r="A50" s="177" t="s">
        <v>1210</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row>
    <row r="51" spans="1:249" ht="15" customHeight="1">
      <c r="A51" s="177" t="s">
        <v>1211</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row>
    <row r="52" spans="1:249" ht="15" customHeight="1">
      <c r="A52" s="177" t="s">
        <v>1212</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row>
    <row r="53" spans="1:249" ht="15" customHeight="1">
      <c r="A53" s="177" t="s">
        <v>1213</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row>
    <row r="54" spans="1:249" ht="15" customHeight="1">
      <c r="A54" s="177" t="s">
        <v>1214</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row>
    <row r="55" spans="1:249" ht="15" customHeight="1">
      <c r="A55" s="177" t="s">
        <v>1215</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row>
    <row r="56" spans="1:249" ht="15" customHeight="1">
      <c r="A56" s="177" t="s">
        <v>1216</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row>
    <row r="57" spans="1:249" ht="1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row>
    <row r="58" spans="1:249" ht="1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row>
    <row r="72" spans="6:6" ht="15" customHeight="1">
      <c r="F72" s="176" t="s">
        <v>1884</v>
      </c>
    </row>
  </sheetData>
  <sheetProtection algorithmName="SHA-512" hashValue="IRqU4LHlw6m0V/Biyi8RQ7lFTqAzTBJtM8GqjtVzNdlFfHKfDgaYAmJKmBs7/WXXV1xIPEYiAJorkv8aZXbVZA==" saltValue="fOcMPjhhWZOth3DmVKhtXA==" spinCount="100000" sheet="1" objects="1" scenarios="1" autoFilter="0"/>
  <mergeCells count="25">
    <mergeCell ref="C28:C32"/>
    <mergeCell ref="B33:D33"/>
    <mergeCell ref="B11:B15"/>
    <mergeCell ref="F7:F9"/>
    <mergeCell ref="A8:D8"/>
    <mergeCell ref="A9:D9"/>
    <mergeCell ref="C11:C15"/>
    <mergeCell ref="B16:D16"/>
    <mergeCell ref="B17:B21"/>
    <mergeCell ref="A5:D5"/>
    <mergeCell ref="A6:D6"/>
    <mergeCell ref="A7:D7"/>
    <mergeCell ref="A41:D41"/>
    <mergeCell ref="B34:D34"/>
    <mergeCell ref="B35:D35"/>
    <mergeCell ref="B36:D36"/>
    <mergeCell ref="B37:D37"/>
    <mergeCell ref="B38:D38"/>
    <mergeCell ref="B39:D39"/>
    <mergeCell ref="A40:D40"/>
    <mergeCell ref="A11:A39"/>
    <mergeCell ref="C17:C21"/>
    <mergeCell ref="B22:D22"/>
    <mergeCell ref="B23:B32"/>
    <mergeCell ref="C23:C27"/>
  </mergeCells>
  <phoneticPr fontId="9"/>
  <conditionalFormatting sqref="G9:IL9">
    <cfRule type="expression" dxfId="9" priority="1">
      <formula>LEN(G9)&gt;40</formula>
    </cfRule>
  </conditionalFormatting>
  <dataValidations count="3">
    <dataValidation type="textLength" allowBlank="1" showInputMessage="1" showErrorMessage="1" error="20文字以内にしてください。" sqref="G7:J7 K7:IL7" xr:uid="{00000000-0002-0000-0500-000000000000}">
      <formula1>0</formula1>
      <formula2>20</formula2>
    </dataValidation>
    <dataValidation allowBlank="1" showInputMessage="1" showErrorMessage="1" error="20文字以内にしてください。" sqref="G8:IL8" xr:uid="{00000000-0002-0000-0500-000001000000}"/>
    <dataValidation type="list" allowBlank="1" showInputMessage="1" error="40文字以内にしてください。" sqref="G9:IL9" xr:uid="{00000000-0002-0000-0500-000002000000}">
      <formula1>$A$46:$A$56</formula1>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V35"/>
  <sheetViews>
    <sheetView showGridLines="0" view="pageBreakPreview" zoomScaleNormal="85" zoomScaleSheetLayoutView="100" workbookViewId="0"/>
  </sheetViews>
  <sheetFormatPr defaultColWidth="2.44140625" defaultRowHeight="15" customHeight="1"/>
  <cols>
    <col min="1" max="2" width="3.88671875" style="176" customWidth="1"/>
    <col min="3" max="5" width="12.33203125" style="176" customWidth="1"/>
    <col min="6" max="6" width="2.44140625" style="176" customWidth="1"/>
    <col min="7" max="8" width="3.88671875" style="176" customWidth="1"/>
    <col min="9" max="11" width="12.33203125" style="176" customWidth="1"/>
    <col min="12" max="12" width="2.44140625" style="176"/>
    <col min="13" max="13" width="2.44140625" style="176" customWidth="1"/>
    <col min="14" max="14" width="8.44140625" style="176" customWidth="1"/>
    <col min="15" max="22" width="9.88671875" style="176" customWidth="1"/>
    <col min="23" max="16384" width="2.44140625" style="176"/>
  </cols>
  <sheetData>
    <row r="2" spans="1:22" s="163" customFormat="1" ht="15" customHeight="1">
      <c r="A2" s="304" t="s">
        <v>1217</v>
      </c>
      <c r="S2" s="356"/>
    </row>
    <row r="3" spans="1:22" s="163" customFormat="1" ht="15" customHeight="1">
      <c r="N3" s="5"/>
    </row>
    <row r="4" spans="1:22" s="163" customFormat="1" ht="15" customHeight="1" thickBot="1">
      <c r="A4" s="163" t="s">
        <v>3016</v>
      </c>
      <c r="G4" s="163" t="s">
        <v>1218</v>
      </c>
      <c r="N4" s="502"/>
      <c r="O4" s="798"/>
      <c r="P4" s="798"/>
      <c r="Q4" s="798"/>
      <c r="R4" s="798"/>
      <c r="S4" s="798"/>
      <c r="T4" s="798"/>
      <c r="U4" s="798"/>
      <c r="V4" s="798"/>
    </row>
    <row r="5" spans="1:22" s="163" customFormat="1" ht="22.5" customHeight="1">
      <c r="A5" s="164"/>
      <c r="B5" s="165"/>
      <c r="C5" s="48"/>
      <c r="D5" s="48"/>
      <c r="E5" s="799" t="s">
        <v>2780</v>
      </c>
      <c r="F5" s="166"/>
      <c r="G5" s="164"/>
      <c r="H5" s="165"/>
      <c r="I5" s="48"/>
      <c r="J5" s="801" t="s">
        <v>1299</v>
      </c>
      <c r="K5" s="799" t="s">
        <v>1300</v>
      </c>
      <c r="N5" s="502"/>
      <c r="O5" s="503"/>
      <c r="P5" s="503"/>
      <c r="Q5" s="503"/>
      <c r="R5" s="503"/>
      <c r="S5" s="503"/>
      <c r="T5" s="504"/>
      <c r="U5" s="503"/>
      <c r="V5" s="504"/>
    </row>
    <row r="6" spans="1:22" s="163" customFormat="1" ht="22.5" customHeight="1">
      <c r="A6" s="167"/>
      <c r="B6" s="168"/>
      <c r="C6" s="49"/>
      <c r="D6" s="50" t="s">
        <v>1219</v>
      </c>
      <c r="E6" s="800"/>
      <c r="F6" s="166"/>
      <c r="G6" s="167"/>
      <c r="H6" s="168"/>
      <c r="I6" s="49"/>
      <c r="J6" s="802"/>
      <c r="K6" s="800"/>
      <c r="N6" s="505"/>
      <c r="O6" s="506"/>
      <c r="P6" s="507"/>
      <c r="Q6" s="506"/>
      <c r="R6" s="507"/>
      <c r="S6" s="508"/>
      <c r="T6" s="507"/>
      <c r="U6" s="508"/>
      <c r="V6" s="507"/>
    </row>
    <row r="7" spans="1:22" s="163" customFormat="1" ht="22.5" customHeight="1">
      <c r="A7" s="803" t="s">
        <v>1220</v>
      </c>
      <c r="B7" s="804" t="s">
        <v>1221</v>
      </c>
      <c r="C7" s="346" t="str">
        <f>提出書!$C$45-6&amp;"年度実績"</f>
        <v>2018年度実績</v>
      </c>
      <c r="D7" s="529"/>
      <c r="E7" s="558"/>
      <c r="F7" s="166"/>
      <c r="G7" s="803" t="s">
        <v>1220</v>
      </c>
      <c r="H7" s="804" t="s">
        <v>1341</v>
      </c>
      <c r="I7" s="346" t="str">
        <f>提出書!$C$45-1&amp;"年度実績"</f>
        <v>2023年度実績</v>
      </c>
      <c r="J7" s="491">
        <f>SUMIFS(点検表４!$U$6:$U$15292,点検表４!$I$6:$I$15292,"&lt;&gt;")</f>
        <v>0</v>
      </c>
      <c r="K7" s="492">
        <f>SUMIFS(点検表４!$V$6:$V$15292,点検表４!$I$6:$I$15292,"&lt;&gt;")</f>
        <v>0</v>
      </c>
      <c r="N7" s="505"/>
      <c r="O7" s="506"/>
      <c r="P7" s="507"/>
      <c r="Q7" s="506"/>
      <c r="R7" s="507"/>
      <c r="S7" s="508"/>
      <c r="T7" s="507"/>
      <c r="U7" s="508"/>
      <c r="V7" s="507"/>
    </row>
    <row r="8" spans="1:22" s="163" customFormat="1" ht="22.5" customHeight="1">
      <c r="A8" s="774"/>
      <c r="B8" s="776"/>
      <c r="C8" s="346" t="str">
        <f>提出書!$C$45-5&amp;"年度実績"</f>
        <v>2019年度実績</v>
      </c>
      <c r="D8" s="529"/>
      <c r="E8" s="558"/>
      <c r="F8" s="166"/>
      <c r="G8" s="774"/>
      <c r="H8" s="776"/>
      <c r="I8" s="809" t="s">
        <v>3246</v>
      </c>
      <c r="J8" s="812" t="str">
        <f>IF(J15="","",J7-J7*J15)</f>
        <v/>
      </c>
      <c r="K8" s="815" t="str">
        <f>IF(K15="","",K7-K7*K15)</f>
        <v/>
      </c>
      <c r="N8" s="505"/>
      <c r="O8" s="507"/>
      <c r="P8" s="507"/>
      <c r="Q8" s="507"/>
      <c r="R8" s="507"/>
      <c r="S8" s="509"/>
      <c r="T8" s="507"/>
      <c r="U8" s="509"/>
      <c r="V8" s="507"/>
    </row>
    <row r="9" spans="1:22" s="163" customFormat="1" ht="22.5" customHeight="1">
      <c r="A9" s="774"/>
      <c r="B9" s="776"/>
      <c r="C9" s="346" t="str">
        <f>提出書!$C$45-4&amp;"年度実績"</f>
        <v>2020年度実績</v>
      </c>
      <c r="D9" s="529"/>
      <c r="E9" s="558"/>
      <c r="F9" s="166"/>
      <c r="G9" s="774"/>
      <c r="H9" s="776"/>
      <c r="I9" s="810"/>
      <c r="J9" s="813"/>
      <c r="K9" s="816"/>
      <c r="N9" s="505"/>
      <c r="O9" s="507"/>
      <c r="P9" s="507"/>
      <c r="Q9" s="507"/>
      <c r="R9" s="507"/>
      <c r="S9" s="509"/>
      <c r="T9" s="507"/>
      <c r="U9" s="509"/>
      <c r="V9" s="507"/>
    </row>
    <row r="10" spans="1:22" s="163" customFormat="1" ht="22.5" customHeight="1">
      <c r="A10" s="774"/>
      <c r="B10" s="776"/>
      <c r="C10" s="346" t="str">
        <f>提出書!$C$45-3&amp;"年度実績"</f>
        <v>2021年度実績</v>
      </c>
      <c r="D10" s="529"/>
      <c r="E10" s="558"/>
      <c r="F10" s="166"/>
      <c r="G10" s="774"/>
      <c r="H10" s="776"/>
      <c r="I10" s="810"/>
      <c r="J10" s="813"/>
      <c r="K10" s="816"/>
      <c r="N10" s="505"/>
      <c r="O10" s="507"/>
      <c r="P10" s="507"/>
      <c r="Q10" s="507"/>
      <c r="R10" s="507"/>
      <c r="S10" s="509"/>
      <c r="T10" s="507"/>
      <c r="U10" s="509"/>
      <c r="V10" s="507"/>
    </row>
    <row r="11" spans="1:22" s="163" customFormat="1" ht="22.5" customHeight="1">
      <c r="A11" s="774"/>
      <c r="B11" s="776"/>
      <c r="C11" s="346" t="str">
        <f>提出書!$C$45-2&amp;"年度実績"</f>
        <v>2022年度実績</v>
      </c>
      <c r="D11" s="530"/>
      <c r="E11" s="558"/>
      <c r="F11" s="166"/>
      <c r="G11" s="774"/>
      <c r="H11" s="776"/>
      <c r="I11" s="810"/>
      <c r="J11" s="813"/>
      <c r="K11" s="816"/>
    </row>
    <row r="12" spans="1:22" s="163" customFormat="1" ht="22.5" customHeight="1">
      <c r="A12" s="774"/>
      <c r="B12" s="776"/>
      <c r="C12" s="346" t="str">
        <f>提出書!$C$45-1&amp;"年度実績"</f>
        <v>2023年度実績</v>
      </c>
      <c r="D12" s="52"/>
      <c r="E12" s="486">
        <f>SUMIFS(点検表４!$W$6:$W$15292,点検表４!$I$6:$I$15292,"&lt;&gt;")</f>
        <v>0</v>
      </c>
      <c r="F12" s="166"/>
      <c r="G12" s="774"/>
      <c r="H12" s="776"/>
      <c r="I12" s="810"/>
      <c r="J12" s="813"/>
      <c r="K12" s="816"/>
    </row>
    <row r="13" spans="1:22" s="163" customFormat="1" ht="22.5" customHeight="1">
      <c r="A13" s="774"/>
      <c r="B13" s="776"/>
      <c r="C13" s="792" t="s">
        <v>1222</v>
      </c>
      <c r="D13" s="793"/>
      <c r="E13" s="487" t="str">
        <f>IF(COUNTIF(D7:D12,"○")&lt;1,"",SUMIF(D7:D12,"○",E7:E12)/COUNTIF(D7:D12,"○"))</f>
        <v/>
      </c>
      <c r="F13" s="166"/>
      <c r="G13" s="774"/>
      <c r="H13" s="776"/>
      <c r="I13" s="810"/>
      <c r="J13" s="813"/>
      <c r="K13" s="816"/>
      <c r="N13" s="510"/>
      <c r="O13" s="510"/>
      <c r="P13" s="510"/>
      <c r="Q13" s="49"/>
      <c r="R13" s="49"/>
      <c r="S13" s="49"/>
      <c r="T13" s="49"/>
      <c r="U13" s="511"/>
    </row>
    <row r="14" spans="1:22" s="163" customFormat="1" ht="22.5" customHeight="1">
      <c r="A14" s="774"/>
      <c r="B14" s="805"/>
      <c r="C14" s="806" t="s">
        <v>1301</v>
      </c>
      <c r="D14" s="807"/>
      <c r="E14" s="488">
        <f>点検表５!X45</f>
        <v>0</v>
      </c>
      <c r="F14" s="166"/>
      <c r="G14" s="774"/>
      <c r="H14" s="805"/>
      <c r="I14" s="811"/>
      <c r="J14" s="814"/>
      <c r="K14" s="817"/>
      <c r="N14" s="771"/>
      <c r="O14" s="771"/>
      <c r="P14" s="771"/>
      <c r="Q14" s="512"/>
      <c r="R14" s="512"/>
      <c r="S14" s="513"/>
      <c r="T14" s="514"/>
      <c r="U14" s="513"/>
    </row>
    <row r="15" spans="1:22" s="163" customFormat="1" ht="22.5" customHeight="1" thickBot="1">
      <c r="A15" s="775"/>
      <c r="B15" s="786" t="s">
        <v>1302</v>
      </c>
      <c r="C15" s="808"/>
      <c r="D15" s="787"/>
      <c r="E15" s="497" t="str">
        <f>IF(OR(E14="",E13=""),"",(E13-E14)/E13)</f>
        <v/>
      </c>
      <c r="F15" s="166"/>
      <c r="G15" s="775"/>
      <c r="H15" s="786" t="s">
        <v>1302</v>
      </c>
      <c r="I15" s="808"/>
      <c r="J15" s="498"/>
      <c r="K15" s="499"/>
      <c r="N15" s="771"/>
      <c r="O15" s="771"/>
      <c r="P15" s="771"/>
      <c r="S15" s="515"/>
      <c r="T15" s="515"/>
      <c r="U15" s="515"/>
    </row>
    <row r="16" spans="1:22" s="163" customFormat="1" ht="22.5" customHeight="1">
      <c r="A16" s="774" t="s">
        <v>1223</v>
      </c>
      <c r="B16" s="776" t="s">
        <v>1221</v>
      </c>
      <c r="C16" s="788" t="str">
        <f>提出書!$C$44&amp;"年度"</f>
        <v>2022年度</v>
      </c>
      <c r="D16" s="789"/>
      <c r="E16" s="489"/>
      <c r="F16" s="166"/>
      <c r="G16" s="774" t="s">
        <v>1223</v>
      </c>
      <c r="H16" s="776" t="s">
        <v>1341</v>
      </c>
      <c r="I16" s="347" t="str">
        <f>提出書!$C$44&amp;"年度"</f>
        <v>2022年度</v>
      </c>
      <c r="J16" s="493"/>
      <c r="K16" s="494"/>
      <c r="N16" s="771"/>
      <c r="O16" s="771"/>
      <c r="P16" s="771"/>
      <c r="S16" s="515"/>
      <c r="T16" s="515"/>
      <c r="U16" s="515"/>
    </row>
    <row r="17" spans="1:11" s="163" customFormat="1" ht="22.5" customHeight="1">
      <c r="A17" s="774"/>
      <c r="B17" s="776"/>
      <c r="C17" s="792" t="str">
        <f>提出書!$C$44+1&amp;"年度"</f>
        <v>2023年度</v>
      </c>
      <c r="D17" s="793"/>
      <c r="E17" s="489"/>
      <c r="F17" s="166"/>
      <c r="G17" s="774"/>
      <c r="H17" s="776"/>
      <c r="I17" s="346" t="str">
        <f>提出書!$C$44+1&amp;"年度"</f>
        <v>2023年度</v>
      </c>
      <c r="J17" s="493"/>
      <c r="K17" s="494"/>
    </row>
    <row r="18" spans="1:11" s="163" customFormat="1" ht="22.5" customHeight="1">
      <c r="A18" s="774"/>
      <c r="B18" s="776"/>
      <c r="C18" s="792" t="str">
        <f>提出書!$C$44+2&amp;"年度"</f>
        <v>2024年度</v>
      </c>
      <c r="D18" s="793"/>
      <c r="E18" s="489"/>
      <c r="F18" s="166"/>
      <c r="G18" s="774"/>
      <c r="H18" s="776"/>
      <c r="I18" s="346" t="str">
        <f>提出書!$C$44+2&amp;"年度"</f>
        <v>2024年度</v>
      </c>
      <c r="J18" s="493"/>
      <c r="K18" s="494"/>
    </row>
    <row r="19" spans="1:11" s="163" customFormat="1" ht="22.5" customHeight="1">
      <c r="A19" s="774"/>
      <c r="B19" s="776"/>
      <c r="C19" s="792" t="str">
        <f>提出書!$C$44+3&amp;"年度"</f>
        <v>2025年度</v>
      </c>
      <c r="D19" s="793"/>
      <c r="E19" s="489"/>
      <c r="F19" s="166"/>
      <c r="G19" s="774"/>
      <c r="H19" s="776"/>
      <c r="I19" s="346" t="str">
        <f>提出書!$C$44+3&amp;"年度"</f>
        <v>2025年度</v>
      </c>
      <c r="J19" s="493"/>
      <c r="K19" s="494"/>
    </row>
    <row r="20" spans="1:11" s="163" customFormat="1" ht="22.5" customHeight="1" thickBot="1">
      <c r="A20" s="775"/>
      <c r="B20" s="777"/>
      <c r="C20" s="786" t="str">
        <f>提出書!$C$44+4&amp;"年度"</f>
        <v>2026年度</v>
      </c>
      <c r="D20" s="787"/>
      <c r="E20" s="490"/>
      <c r="F20" s="166"/>
      <c r="G20" s="775"/>
      <c r="H20" s="777"/>
      <c r="I20" s="348" t="str">
        <f>提出書!$C$44+4&amp;"年度"</f>
        <v>2026年度</v>
      </c>
      <c r="J20" s="495"/>
      <c r="K20" s="496"/>
    </row>
    <row r="21" spans="1:11" s="163" customFormat="1" ht="15" customHeight="1">
      <c r="A21" s="166"/>
      <c r="B21" s="166"/>
      <c r="C21" s="51"/>
      <c r="D21" s="51"/>
      <c r="E21" s="169"/>
      <c r="F21" s="170"/>
      <c r="G21" s="166"/>
      <c r="H21" s="166"/>
      <c r="I21" s="51"/>
      <c r="J21" s="51"/>
      <c r="K21" s="51"/>
    </row>
    <row r="22" spans="1:11" s="163" customFormat="1" ht="15" customHeight="1">
      <c r="A22" s="171"/>
      <c r="E22" s="169"/>
      <c r="F22" s="169"/>
    </row>
    <row r="23" spans="1:11" s="163" customFormat="1" ht="15" customHeight="1" thickBot="1">
      <c r="A23" s="172" t="s">
        <v>3017</v>
      </c>
      <c r="B23" s="172"/>
      <c r="C23" s="172"/>
      <c r="D23" s="172"/>
      <c r="E23" s="176"/>
      <c r="F23" s="171"/>
    </row>
    <row r="24" spans="1:11" s="163" customFormat="1" ht="22.5" customHeight="1">
      <c r="A24" s="780" t="s">
        <v>1220</v>
      </c>
      <c r="B24" s="781"/>
      <c r="C24" s="794" t="str">
        <f>提出書!$C$45-1&amp;"年度実績"</f>
        <v>2023年度実績</v>
      </c>
      <c r="D24" s="795"/>
      <c r="E24" s="772" t="str">
        <f>IF(OR(E12=0,E12=""),"",E12/SUMIFS(点検表４!$O$6:$O$15292,点検表４!$I$6:$I$15292,"&lt;&gt;"))</f>
        <v/>
      </c>
      <c r="F24" s="176"/>
    </row>
    <row r="25" spans="1:11" s="163" customFormat="1" ht="22.5" customHeight="1">
      <c r="A25" s="782"/>
      <c r="B25" s="783"/>
      <c r="C25" s="796"/>
      <c r="D25" s="797"/>
      <c r="E25" s="773"/>
      <c r="F25" s="176"/>
    </row>
    <row r="26" spans="1:11" s="163" customFormat="1" ht="22.5" customHeight="1">
      <c r="A26" s="784"/>
      <c r="B26" s="785"/>
      <c r="C26" s="778" t="s">
        <v>1342</v>
      </c>
      <c r="D26" s="779"/>
      <c r="E26" s="574" t="str">
        <f>IF(点検表５!X43=0,"",点検表５!H42/点検表５!X43)</f>
        <v/>
      </c>
      <c r="F26" s="176"/>
    </row>
    <row r="27" spans="1:11" s="163" customFormat="1" ht="22.5" customHeight="1">
      <c r="A27" s="782" t="s">
        <v>1223</v>
      </c>
      <c r="B27" s="783"/>
      <c r="C27" s="788" t="str">
        <f>提出書!$C$44&amp;"年度"</f>
        <v>2022年度</v>
      </c>
      <c r="D27" s="789"/>
      <c r="E27" s="575"/>
      <c r="F27" s="176"/>
    </row>
    <row r="28" spans="1:11" s="163" customFormat="1" ht="22.5" customHeight="1">
      <c r="A28" s="782"/>
      <c r="B28" s="783"/>
      <c r="C28" s="792" t="str">
        <f>提出書!$C$44+1&amp;"年度"</f>
        <v>2023年度</v>
      </c>
      <c r="D28" s="793"/>
      <c r="E28" s="575"/>
      <c r="F28" s="176"/>
    </row>
    <row r="29" spans="1:11" s="163" customFormat="1" ht="22.5" customHeight="1">
      <c r="A29" s="782"/>
      <c r="B29" s="783"/>
      <c r="C29" s="792" t="str">
        <f>提出書!$C$44+2&amp;"年度"</f>
        <v>2024年度</v>
      </c>
      <c r="D29" s="793"/>
      <c r="E29" s="575"/>
      <c r="F29" s="176"/>
    </row>
    <row r="30" spans="1:11" s="163" customFormat="1" ht="22.5" customHeight="1">
      <c r="A30" s="782"/>
      <c r="B30" s="783"/>
      <c r="C30" s="792" t="str">
        <f>提出書!$C$44+3&amp;"年度"</f>
        <v>2025年度</v>
      </c>
      <c r="D30" s="793"/>
      <c r="E30" s="576"/>
      <c r="F30" s="176"/>
      <c r="G30" s="176"/>
      <c r="H30" s="176"/>
      <c r="I30" s="176"/>
      <c r="J30" s="176"/>
      <c r="K30" s="176"/>
    </row>
    <row r="31" spans="1:11" ht="22.5" customHeight="1" thickBot="1">
      <c r="A31" s="790"/>
      <c r="B31" s="791"/>
      <c r="C31" s="786" t="str">
        <f>提出書!$C$44+4&amp;"年度"</f>
        <v>2026年度</v>
      </c>
      <c r="D31" s="787"/>
      <c r="E31" s="577"/>
    </row>
    <row r="33" spans="7:11" ht="15" customHeight="1">
      <c r="G33" s="171"/>
      <c r="H33" s="171"/>
      <c r="I33" s="51"/>
      <c r="J33" s="51"/>
      <c r="K33" s="51"/>
    </row>
    <row r="35" spans="7:11" ht="15" customHeight="1">
      <c r="I35" s="163"/>
      <c r="J35" s="163"/>
      <c r="K35" s="163"/>
    </row>
  </sheetData>
  <sheetProtection algorithmName="SHA-512" hashValue="DB11aq046zE4Eq+vddAbMFutNTxcO15z3/pRePNJ6Xf/exdEvSuS+gPiKVB/53pTZxISe8U+y+v4uh5Yxi8Xrw==" saltValue="kngWMv6FQP9CrU7hYdbQZA==" spinCount="100000" sheet="1" insertHyperlinks="0"/>
  <mergeCells count="39">
    <mergeCell ref="N15:P15"/>
    <mergeCell ref="I8:I14"/>
    <mergeCell ref="N14:P14"/>
    <mergeCell ref="J8:J14"/>
    <mergeCell ref="K8:K14"/>
    <mergeCell ref="S4:V4"/>
    <mergeCell ref="O4:P4"/>
    <mergeCell ref="Q4:R4"/>
    <mergeCell ref="A16:A20"/>
    <mergeCell ref="C19:D19"/>
    <mergeCell ref="E5:E6"/>
    <mergeCell ref="J5:J6"/>
    <mergeCell ref="K5:K6"/>
    <mergeCell ref="A7:A15"/>
    <mergeCell ref="B7:B14"/>
    <mergeCell ref="G7:G15"/>
    <mergeCell ref="H7:H14"/>
    <mergeCell ref="C13:D13"/>
    <mergeCell ref="C14:D14"/>
    <mergeCell ref="B15:D15"/>
    <mergeCell ref="H15:I15"/>
    <mergeCell ref="A24:B26"/>
    <mergeCell ref="C31:D31"/>
    <mergeCell ref="B16:B20"/>
    <mergeCell ref="C16:D16"/>
    <mergeCell ref="C20:D20"/>
    <mergeCell ref="A27:B31"/>
    <mergeCell ref="C27:D27"/>
    <mergeCell ref="C28:D28"/>
    <mergeCell ref="C29:D29"/>
    <mergeCell ref="C30:D30"/>
    <mergeCell ref="C17:D17"/>
    <mergeCell ref="C18:D18"/>
    <mergeCell ref="C24:D25"/>
    <mergeCell ref="N16:P16"/>
    <mergeCell ref="E24:E25"/>
    <mergeCell ref="G16:G20"/>
    <mergeCell ref="H16:H20"/>
    <mergeCell ref="C26:D26"/>
  </mergeCells>
  <phoneticPr fontId="9"/>
  <conditionalFormatting sqref="D7:D10">
    <cfRule type="expression" dxfId="8" priority="22">
      <formula>#REF!=1</formula>
    </cfRule>
  </conditionalFormatting>
  <conditionalFormatting sqref="K15">
    <cfRule type="expression" dxfId="7" priority="1">
      <formula>AND($K$7="",$K$15&lt;&gt;"")</formula>
    </cfRule>
  </conditionalFormatting>
  <dataValidations count="1">
    <dataValidation type="list" allowBlank="1" showInputMessage="1" showErrorMessage="1" sqref="D7:D12" xr:uid="{00000000-0002-0000-0600-000000000000}">
      <formula1>"　,○"</formula1>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T1005"/>
  <sheetViews>
    <sheetView view="pageBreakPreview" zoomScaleNormal="115" zoomScaleSheetLayoutView="100" workbookViewId="0">
      <selection activeCell="A6" sqref="A6"/>
    </sheetView>
  </sheetViews>
  <sheetFormatPr defaultColWidth="9" defaultRowHeight="10.8"/>
  <cols>
    <col min="1" max="1" width="3.44140625" style="298" customWidth="1"/>
    <col min="2" max="3" width="3.88671875" style="298" customWidth="1"/>
    <col min="4" max="7" width="3.88671875" style="315" customWidth="1"/>
    <col min="8" max="8" width="9.88671875" style="299" bestFit="1" customWidth="1"/>
    <col min="9" max="9" width="11.109375" style="298" customWidth="1"/>
    <col min="10" max="10" width="10" style="298" customWidth="1"/>
    <col min="11" max="11" width="6.21875" style="298" customWidth="1"/>
    <col min="12" max="12" width="11.109375" style="298" customWidth="1"/>
    <col min="13" max="13" width="4" style="349" customWidth="1"/>
    <col min="14" max="14" width="3.88671875" style="349" customWidth="1"/>
    <col min="15" max="15" width="6" style="298" customWidth="1"/>
    <col min="16" max="16" width="6.33203125" style="298" customWidth="1"/>
    <col min="17" max="19" width="4.33203125" style="298" customWidth="1"/>
    <col min="20" max="20" width="5" style="298" customWidth="1"/>
    <col min="21" max="23" width="4.33203125" style="298" customWidth="1"/>
    <col min="24" max="25" width="6.109375" style="350" customWidth="1"/>
    <col min="26" max="26" width="0.109375" style="350" customWidth="1"/>
    <col min="27" max="28" width="6.109375" style="287" customWidth="1"/>
    <col min="29" max="29" width="6.109375" style="298" customWidth="1"/>
    <col min="30" max="30" width="41.109375" style="298" customWidth="1"/>
    <col min="31" max="36" width="8.109375" style="298" hidden="1" customWidth="1"/>
    <col min="37" max="37" width="7.44140625" style="298" hidden="1" customWidth="1"/>
    <col min="38" max="38" width="9" style="298" hidden="1" customWidth="1"/>
    <col min="39" max="39" width="7.44140625" style="298" hidden="1" customWidth="1"/>
    <col min="40" max="45" width="8.109375" style="298" hidden="1" customWidth="1"/>
    <col min="46" max="46" width="8.33203125" style="298" hidden="1" customWidth="1"/>
    <col min="47" max="47" width="9.109375" style="298" hidden="1" customWidth="1"/>
    <col min="48" max="48" width="9" style="298" hidden="1" customWidth="1"/>
    <col min="49" max="50" width="9.109375" style="298" hidden="1" customWidth="1"/>
    <col min="51" max="61" width="8.109375" style="298" hidden="1" customWidth="1"/>
    <col min="62" max="62" width="13" style="298" hidden="1" customWidth="1"/>
    <col min="63" max="63" width="16.109375" style="298" hidden="1" customWidth="1"/>
    <col min="64" max="71" width="8.109375" style="298" hidden="1" customWidth="1"/>
    <col min="72" max="72" width="8.109375" style="287" hidden="1" customWidth="1"/>
    <col min="73" max="75" width="9" style="287" customWidth="1"/>
    <col min="76" max="16384" width="9" style="287"/>
  </cols>
  <sheetData>
    <row r="1" spans="1:72" ht="75.75" customHeight="1">
      <c r="AE1" s="465" t="s">
        <v>3185</v>
      </c>
      <c r="AF1" s="465" t="s">
        <v>3186</v>
      </c>
      <c r="AG1" s="465" t="s">
        <v>3187</v>
      </c>
      <c r="AH1" s="465"/>
      <c r="AI1" s="465"/>
      <c r="AJ1" s="465"/>
      <c r="AK1" s="465"/>
      <c r="AL1" s="465"/>
      <c r="AM1" s="465"/>
      <c r="AN1" s="465"/>
      <c r="AO1" s="465"/>
      <c r="AP1" s="465"/>
      <c r="AQ1" s="465" t="s">
        <v>3188</v>
      </c>
      <c r="AR1" s="465"/>
      <c r="AS1" s="466"/>
      <c r="AT1" s="467" t="s">
        <v>3189</v>
      </c>
      <c r="AU1" s="467"/>
      <c r="AV1" s="466"/>
      <c r="AW1" s="467"/>
      <c r="AX1" s="467"/>
      <c r="AY1" s="467"/>
      <c r="AZ1" s="467"/>
      <c r="BA1" s="467" t="s">
        <v>3190</v>
      </c>
      <c r="BB1" s="467"/>
      <c r="BC1" s="467"/>
      <c r="BD1" s="467" t="s">
        <v>3191</v>
      </c>
      <c r="BE1" s="467" t="s">
        <v>3190</v>
      </c>
      <c r="BF1" s="467"/>
      <c r="BG1" s="467"/>
      <c r="BH1" s="467" t="s">
        <v>3191</v>
      </c>
      <c r="BI1" s="468" t="s">
        <v>3192</v>
      </c>
      <c r="BJ1" s="471" t="s">
        <v>3193</v>
      </c>
      <c r="BK1" s="469"/>
      <c r="BL1" s="469"/>
      <c r="BM1" s="469"/>
      <c r="BN1" s="469"/>
      <c r="BO1" s="469"/>
      <c r="BP1" s="469"/>
      <c r="BQ1" s="469"/>
      <c r="BR1" s="470"/>
      <c r="BS1" s="562"/>
    </row>
    <row r="2" spans="1:72" ht="16.95" customHeight="1">
      <c r="A2" s="303" t="s">
        <v>2810</v>
      </c>
      <c r="B2" s="42"/>
      <c r="C2" s="42"/>
      <c r="D2" s="316"/>
      <c r="E2" s="316"/>
      <c r="F2" s="316"/>
      <c r="G2" s="316"/>
      <c r="H2" s="41"/>
      <c r="I2" s="283"/>
      <c r="J2" s="284"/>
      <c r="K2" s="42"/>
      <c r="L2" s="285"/>
      <c r="M2" s="284"/>
      <c r="N2" s="284"/>
      <c r="O2" s="42"/>
      <c r="P2" s="42"/>
      <c r="Q2" s="42"/>
      <c r="R2" s="42"/>
      <c r="S2" s="286"/>
      <c r="T2" s="286"/>
      <c r="U2" s="286"/>
      <c r="V2" s="286"/>
      <c r="W2" s="286"/>
      <c r="X2" s="44"/>
      <c r="Y2" s="44"/>
      <c r="AC2" s="42"/>
      <c r="AD2" s="42"/>
      <c r="AE2" s="836" t="s">
        <v>2821</v>
      </c>
      <c r="AF2" s="836" t="s">
        <v>2821</v>
      </c>
      <c r="AG2" s="836"/>
      <c r="AH2" s="836" t="s">
        <v>2821</v>
      </c>
      <c r="AI2" s="836" t="s">
        <v>1878</v>
      </c>
      <c r="AJ2" s="836" t="s">
        <v>1878</v>
      </c>
      <c r="AK2" s="836"/>
      <c r="AL2" s="836"/>
      <c r="AM2" s="836"/>
      <c r="AN2" s="836"/>
      <c r="AO2" s="456"/>
      <c r="AP2" s="456"/>
      <c r="AQ2" s="836" t="s">
        <v>2838</v>
      </c>
      <c r="AR2" s="836" t="s">
        <v>2825</v>
      </c>
      <c r="AS2" s="845" t="s">
        <v>3194</v>
      </c>
      <c r="AT2" s="845"/>
      <c r="AU2" s="845"/>
      <c r="AV2" s="453"/>
      <c r="AW2" s="845"/>
      <c r="AX2" s="845"/>
      <c r="AY2" s="845" t="s">
        <v>1878</v>
      </c>
      <c r="AZ2" s="845"/>
      <c r="BA2" s="845"/>
      <c r="BB2" s="845"/>
      <c r="BC2" s="845"/>
      <c r="BD2" s="845"/>
      <c r="BE2" s="845"/>
      <c r="BF2" s="845"/>
      <c r="BG2" s="845"/>
      <c r="BH2" s="845"/>
      <c r="BI2" s="845"/>
      <c r="BJ2" s="848" t="s">
        <v>3195</v>
      </c>
      <c r="BK2" s="848"/>
      <c r="BL2" s="848"/>
      <c r="BM2" s="848"/>
      <c r="BN2" s="851" t="s">
        <v>2873</v>
      </c>
      <c r="BO2" s="852"/>
      <c r="BP2" s="852"/>
      <c r="BQ2" s="853"/>
      <c r="BR2" s="848" t="s">
        <v>1879</v>
      </c>
      <c r="BS2" s="819" t="s">
        <v>3833</v>
      </c>
      <c r="BT2" s="561" t="s">
        <v>3618</v>
      </c>
    </row>
    <row r="3" spans="1:72" ht="9" customHeight="1">
      <c r="A3" s="282"/>
      <c r="B3" s="42"/>
      <c r="C3" s="42"/>
      <c r="D3" s="316"/>
      <c r="E3" s="316"/>
      <c r="F3" s="316"/>
      <c r="G3" s="316"/>
      <c r="H3" s="41"/>
      <c r="I3" s="283"/>
      <c r="J3" s="284"/>
      <c r="K3" s="42"/>
      <c r="L3" s="285"/>
      <c r="M3" s="284"/>
      <c r="N3" s="284"/>
      <c r="O3" s="42"/>
      <c r="P3" s="42"/>
      <c r="Q3" s="42"/>
      <c r="R3" s="42"/>
      <c r="S3" s="286"/>
      <c r="T3" s="286"/>
      <c r="U3" s="286"/>
      <c r="V3" s="286"/>
      <c r="W3" s="286"/>
      <c r="X3" s="44"/>
      <c r="Y3" s="44"/>
      <c r="Z3" s="351" t="s">
        <v>2809</v>
      </c>
      <c r="AA3" s="475" t="s">
        <v>913</v>
      </c>
      <c r="AB3" s="475"/>
      <c r="AC3" s="311"/>
      <c r="AD3" s="42"/>
      <c r="AE3" s="837"/>
      <c r="AF3" s="837"/>
      <c r="AG3" s="837"/>
      <c r="AH3" s="837"/>
      <c r="AI3" s="837"/>
      <c r="AJ3" s="837"/>
      <c r="AK3" s="837"/>
      <c r="AL3" s="837"/>
      <c r="AM3" s="837"/>
      <c r="AN3" s="837"/>
      <c r="AO3" s="457"/>
      <c r="AP3" s="457"/>
      <c r="AQ3" s="837"/>
      <c r="AR3" s="837"/>
      <c r="AS3" s="846"/>
      <c r="AT3" s="846"/>
      <c r="AU3" s="846"/>
      <c r="AV3" s="454"/>
      <c r="AW3" s="846"/>
      <c r="AX3" s="846"/>
      <c r="AY3" s="846"/>
      <c r="AZ3" s="846"/>
      <c r="BA3" s="846"/>
      <c r="BB3" s="846"/>
      <c r="BC3" s="846"/>
      <c r="BD3" s="846"/>
      <c r="BE3" s="846"/>
      <c r="BF3" s="846"/>
      <c r="BG3" s="846"/>
      <c r="BH3" s="846"/>
      <c r="BI3" s="846"/>
      <c r="BJ3" s="849"/>
      <c r="BK3" s="849"/>
      <c r="BL3" s="849"/>
      <c r="BM3" s="849"/>
      <c r="BN3" s="854"/>
      <c r="BO3" s="855"/>
      <c r="BP3" s="855"/>
      <c r="BQ3" s="856"/>
      <c r="BR3" s="849"/>
      <c r="BS3" s="820"/>
      <c r="BT3" s="818" t="s">
        <v>3619</v>
      </c>
    </row>
    <row r="4" spans="1:72" ht="28.5" customHeight="1">
      <c r="A4" s="822" t="s">
        <v>1812</v>
      </c>
      <c r="B4" s="832" t="s">
        <v>3183</v>
      </c>
      <c r="C4" s="824" t="s">
        <v>1847</v>
      </c>
      <c r="D4" s="581" t="s">
        <v>1318</v>
      </c>
      <c r="E4" s="582"/>
      <c r="F4" s="582"/>
      <c r="G4" s="583"/>
      <c r="H4" s="826" t="s">
        <v>1251</v>
      </c>
      <c r="I4" s="826" t="s">
        <v>2866</v>
      </c>
      <c r="J4" s="828" t="s">
        <v>1224</v>
      </c>
      <c r="K4" s="826" t="s">
        <v>2803</v>
      </c>
      <c r="L4" s="830" t="s">
        <v>1252</v>
      </c>
      <c r="M4" s="584" t="s">
        <v>1253</v>
      </c>
      <c r="N4" s="584"/>
      <c r="O4" s="826" t="s">
        <v>2804</v>
      </c>
      <c r="P4" s="826" t="s">
        <v>2808</v>
      </c>
      <c r="Q4" s="585" t="s">
        <v>1319</v>
      </c>
      <c r="R4" s="586"/>
      <c r="S4" s="585"/>
      <c r="T4" s="834" t="s">
        <v>1254</v>
      </c>
      <c r="U4" s="585" t="s">
        <v>1320</v>
      </c>
      <c r="V4" s="586"/>
      <c r="W4" s="585"/>
      <c r="X4" s="834" t="s">
        <v>2850</v>
      </c>
      <c r="Y4" s="834" t="s">
        <v>2849</v>
      </c>
      <c r="Z4" s="841" t="s">
        <v>1813</v>
      </c>
      <c r="AA4" s="839" t="s">
        <v>1864</v>
      </c>
      <c r="AB4" s="843" t="s">
        <v>3528</v>
      </c>
      <c r="AC4" s="834" t="s">
        <v>1880</v>
      </c>
      <c r="AD4" s="410"/>
      <c r="AE4" s="838"/>
      <c r="AF4" s="838"/>
      <c r="AG4" s="838"/>
      <c r="AH4" s="838"/>
      <c r="AI4" s="838"/>
      <c r="AJ4" s="838"/>
      <c r="AK4" s="838"/>
      <c r="AL4" s="838"/>
      <c r="AM4" s="838"/>
      <c r="AN4" s="838"/>
      <c r="AO4" s="458"/>
      <c r="AP4" s="458"/>
      <c r="AQ4" s="838"/>
      <c r="AR4" s="838"/>
      <c r="AS4" s="847"/>
      <c r="AT4" s="847"/>
      <c r="AU4" s="847"/>
      <c r="AV4" s="455"/>
      <c r="AW4" s="847"/>
      <c r="AX4" s="847"/>
      <c r="AY4" s="847"/>
      <c r="AZ4" s="847"/>
      <c r="BA4" s="847"/>
      <c r="BB4" s="847"/>
      <c r="BC4" s="847"/>
      <c r="BD4" s="847"/>
      <c r="BE4" s="847"/>
      <c r="BF4" s="847"/>
      <c r="BG4" s="847"/>
      <c r="BH4" s="847"/>
      <c r="BI4" s="847"/>
      <c r="BJ4" s="850"/>
      <c r="BK4" s="850"/>
      <c r="BL4" s="850"/>
      <c r="BM4" s="850"/>
      <c r="BN4" s="857"/>
      <c r="BO4" s="858"/>
      <c r="BP4" s="858"/>
      <c r="BQ4" s="859"/>
      <c r="BR4" s="850"/>
      <c r="BS4" s="821"/>
      <c r="BT4" s="818"/>
    </row>
    <row r="5" spans="1:72" ht="55.2">
      <c r="A5" s="823"/>
      <c r="B5" s="833"/>
      <c r="C5" s="825"/>
      <c r="D5" s="317" t="s">
        <v>1226</v>
      </c>
      <c r="E5" s="318" t="s">
        <v>1255</v>
      </c>
      <c r="F5" s="318" t="s">
        <v>1256</v>
      </c>
      <c r="G5" s="318" t="s">
        <v>1257</v>
      </c>
      <c r="H5" s="827"/>
      <c r="I5" s="827"/>
      <c r="J5" s="829"/>
      <c r="K5" s="827"/>
      <c r="L5" s="831"/>
      <c r="M5" s="405" t="s">
        <v>1258</v>
      </c>
      <c r="N5" s="405" t="s">
        <v>1259</v>
      </c>
      <c r="O5" s="827"/>
      <c r="P5" s="827"/>
      <c r="Q5" s="404" t="s">
        <v>1321</v>
      </c>
      <c r="R5" s="404" t="s">
        <v>1307</v>
      </c>
      <c r="S5" s="404" t="s">
        <v>2806</v>
      </c>
      <c r="T5" s="835"/>
      <c r="U5" s="404" t="s">
        <v>1322</v>
      </c>
      <c r="V5" s="404" t="s">
        <v>1323</v>
      </c>
      <c r="W5" s="288" t="s">
        <v>2807</v>
      </c>
      <c r="X5" s="835"/>
      <c r="Y5" s="835"/>
      <c r="Z5" s="842"/>
      <c r="AA5" s="840"/>
      <c r="AB5" s="844"/>
      <c r="AC5" s="835"/>
      <c r="AD5" s="411"/>
      <c r="AE5" s="322" t="s">
        <v>2871</v>
      </c>
      <c r="AF5" s="322" t="s">
        <v>1816</v>
      </c>
      <c r="AG5" s="322" t="s">
        <v>2805</v>
      </c>
      <c r="AH5" s="322" t="s">
        <v>2822</v>
      </c>
      <c r="AI5" s="322" t="s">
        <v>2823</v>
      </c>
      <c r="AJ5" s="322" t="s">
        <v>2824</v>
      </c>
      <c r="AK5" s="323" t="s">
        <v>2862</v>
      </c>
      <c r="AL5" s="323" t="s">
        <v>2863</v>
      </c>
      <c r="AM5" s="323" t="s">
        <v>891</v>
      </c>
      <c r="AN5" s="323" t="s">
        <v>2836</v>
      </c>
      <c r="AO5" s="323" t="s">
        <v>3014</v>
      </c>
      <c r="AP5" s="323" t="s">
        <v>3015</v>
      </c>
      <c r="AQ5" s="323" t="s">
        <v>2837</v>
      </c>
      <c r="AR5" s="323" t="s">
        <v>2864</v>
      </c>
      <c r="AS5" s="320" t="s">
        <v>2856</v>
      </c>
      <c r="AT5" s="320" t="s">
        <v>2858</v>
      </c>
      <c r="AU5" s="320" t="s">
        <v>2869</v>
      </c>
      <c r="AV5" s="320" t="s">
        <v>890</v>
      </c>
      <c r="AW5" s="320" t="s">
        <v>2860</v>
      </c>
      <c r="AX5" s="320" t="s">
        <v>2865</v>
      </c>
      <c r="AY5" s="320" t="s">
        <v>2861</v>
      </c>
      <c r="AZ5" s="320" t="s">
        <v>2841</v>
      </c>
      <c r="BA5" s="320" t="s">
        <v>2842</v>
      </c>
      <c r="BB5" s="320" t="s">
        <v>2848</v>
      </c>
      <c r="BC5" s="320" t="s">
        <v>1343</v>
      </c>
      <c r="BD5" s="321" t="s">
        <v>2859</v>
      </c>
      <c r="BE5" s="320" t="s">
        <v>2843</v>
      </c>
      <c r="BF5" s="320" t="s">
        <v>2847</v>
      </c>
      <c r="BG5" s="320" t="s">
        <v>2845</v>
      </c>
      <c r="BH5" s="321" t="s">
        <v>2846</v>
      </c>
      <c r="BI5" s="321" t="s">
        <v>1344</v>
      </c>
      <c r="BJ5" s="319" t="s">
        <v>2857</v>
      </c>
      <c r="BK5" s="578" t="s">
        <v>1594</v>
      </c>
      <c r="BL5" s="319" t="s">
        <v>1596</v>
      </c>
      <c r="BM5" s="319" t="s">
        <v>2844</v>
      </c>
      <c r="BN5" s="319" t="s">
        <v>1595</v>
      </c>
      <c r="BO5" s="319" t="s">
        <v>1597</v>
      </c>
      <c r="BP5" s="319" t="s">
        <v>1598</v>
      </c>
      <c r="BQ5" s="319" t="s">
        <v>2872</v>
      </c>
      <c r="BR5" s="319" t="s">
        <v>2814</v>
      </c>
      <c r="BS5" s="579" t="s">
        <v>3674</v>
      </c>
      <c r="BT5" s="560" t="s">
        <v>3617</v>
      </c>
    </row>
    <row r="6" spans="1:72">
      <c r="A6" s="289"/>
      <c r="B6" s="445"/>
      <c r="C6" s="290"/>
      <c r="D6" s="291"/>
      <c r="E6" s="291"/>
      <c r="F6" s="291"/>
      <c r="G6" s="292"/>
      <c r="H6" s="300"/>
      <c r="I6" s="292"/>
      <c r="J6" s="292"/>
      <c r="K6" s="292"/>
      <c r="L6" s="292"/>
      <c r="M6" s="290"/>
      <c r="N6" s="290"/>
      <c r="O6" s="292"/>
      <c r="P6" s="292"/>
      <c r="Q6" s="481" t="str">
        <f t="shared" ref="Q6" si="0">IF($L6="","",IF(OR($AE6=TRUE,$AK6="軽",J6="不明",J6="型式不明"),"-",IF(ISNUMBER($BD6)=TRUE,$BD6,"エラー")))</f>
        <v/>
      </c>
      <c r="R6" s="481" t="str">
        <f t="shared" ref="R6" si="1">IF($L6="","",IF(OR($AE6=TRUE,$AK6="軽",J6="不明",J6="型式不明"),"-",IF(ISNUMBER($BH6)=TRUE,$BH6,"エラー")))</f>
        <v/>
      </c>
      <c r="S6" s="482" t="str">
        <f t="shared" ref="S6:S69" si="2">IF($L6="","",IF($AE6=TRUE,"-",IF(ISNUMBER($BI6)=TRUE,$BI6,"エラー")))</f>
        <v/>
      </c>
      <c r="T6" s="482" t="str">
        <f t="shared" ref="T6" si="3">IF(OR(O6="",P6="",P6=0),"",IFERROR(O6/P6,"エラー"))</f>
        <v/>
      </c>
      <c r="U6" s="483" t="str">
        <f t="shared" ref="U6" si="4">IF($L6="","",IF(OR($AE6=TRUE,$AK6="軽",B6="減車",J6="不明",J6="型式不明"),"-",IFERROR($O6*$Q6*$AT6/1000,"エラー")))</f>
        <v/>
      </c>
      <c r="V6" s="483" t="str">
        <f t="shared" ref="V6" si="5">IF($L6="","",IF(OR($AE6=TRUE,$AK6="軽",B6="減車",J6="不明",J6="型式不明"),"-",IFERROR($O6*$R6*$AT6/1000,"エラー")))</f>
        <v/>
      </c>
      <c r="W6" s="483" t="str">
        <f t="shared" ref="W6" si="6">IF($L6="","",IF(OR($AE6=TRUE,B6="減車"),"-",IFERROR($P6*$S6/1000,"エラー")))</f>
        <v/>
      </c>
      <c r="X6" s="571"/>
      <c r="Y6" s="289"/>
      <c r="Z6" s="473" t="str">
        <f>IF($BS6&lt;&gt;"","確認",IF(COUNTIF(点検表４リスト用!AB$2:AB$100,J6),"○",IF(OR($BQ6="【3】",$BQ6="【2】",$BQ6="【1】"),"○",$BQ6)))</f>
        <v/>
      </c>
      <c r="AA6" s="532"/>
      <c r="AB6" s="559" t="str">
        <f>IF(AND(AK6="乗",OR(AW6="電",AW6="燃電",AW6="ハガ",AW6="ハL",AW6="ハ軽"),OR(Z6="○",AA6="○")),"○","")</f>
        <v/>
      </c>
      <c r="AC6" s="294" t="str">
        <f>IF(COUNTIF(環境性能の高いＵＤタクシー!$A:$A,点検表４!J6),"○","")</f>
        <v/>
      </c>
      <c r="AD6" s="295" t="str">
        <f t="shared" ref="AD6" si="7">IF(Z6="確認",BK6,"")</f>
        <v/>
      </c>
      <c r="AE6" s="296" t="b">
        <f t="shared" ref="AE6:AE69" si="8">IF(OR($I6="大型特殊自動車",$I6="小型特殊自動車",$Y6=3),TRUE,FALSE)</f>
        <v>0</v>
      </c>
      <c r="AF6" s="296" t="b">
        <f t="shared" ref="AF6:AF69" si="9">IF(OR($AE6=TRUE,AND($I6&lt;&gt;"",$J6&lt;&gt;"",$K6&lt;&gt;"",$L6&lt;&gt;"")),TRUE,FALSE)</f>
        <v>0</v>
      </c>
      <c r="AG6" s="296" t="str">
        <f t="shared" ref="AG6:AG69" si="10">IF($AF6=TRUE,ROW()-5,"")</f>
        <v/>
      </c>
      <c r="AH6" s="296">
        <f t="shared" ref="AH6:AH69" si="11">IF($B6="減車",0,1)</f>
        <v>1</v>
      </c>
      <c r="AI6" s="296">
        <f t="shared" ref="AI6:AI69" si="12">IF($B6="増車",1,0)</f>
        <v>0</v>
      </c>
      <c r="AJ6" s="296">
        <f t="shared" ref="AJ6:AJ69" si="13">IF($B6="減車",1,0)</f>
        <v>0</v>
      </c>
      <c r="AK6" s="296" t="str">
        <f>IFERROR(VLOOKUP($I6,点検表４リスト用!$D$2:$G$10,2,FALSE),"")</f>
        <v/>
      </c>
      <c r="AL6" s="296" t="str">
        <f>IFERROR(VLOOKUP($I6,点検表４リスト用!$D$2:$G$10,3,FALSE),"")</f>
        <v/>
      </c>
      <c r="AM6" s="296" t="str">
        <f>IFERROR(VLOOKUP($I6,点検表４リスト用!$D$2:$G$10,4,FALSE),"")</f>
        <v/>
      </c>
      <c r="AN6" s="296" t="str">
        <f>IFERROR(VLOOKUP(LEFT($E6,1),点検表４リスト用!$I$2:$J$11,2,FALSE),"")</f>
        <v/>
      </c>
      <c r="AO6" s="296" t="b">
        <f>IF(IFERROR(VLOOKUP($J6,軽乗用車一覧!$A$2:$A$88,1,FALSE),"")&lt;&gt;"",TRUE,FALSE)</f>
        <v>0</v>
      </c>
      <c r="AP6" s="296" t="b">
        <f t="shared" ref="AP6:AP69" si="14">IF(OR(AND($AO6=TRUE,$I6&lt;&gt;"軽自動車（乗用）"),AND($AO6=FALSE,$I6="軽自動車（乗用）")),TRUE,FALSE)</f>
        <v>0</v>
      </c>
      <c r="AQ6" s="296" t="b">
        <f t="shared" ref="AQ6" si="15">IF(AND($E6&lt;&gt;"",$I6&lt;&gt;""),IF($AM6=$AN6,TRUE,IF(LEFT(E6,1)="8",TRUE,FALSE)),TRUE)</f>
        <v>1</v>
      </c>
      <c r="AR6" s="296" t="str">
        <f t="shared" ref="AR6:AR69" si="16">$AL6&amp;IF($AL6&gt;=5,"",IF($K6&lt;=1700,1,IF($K6&lt;=2500,2,IF($K6&lt;=3500,3,IF($K6&lt;8000,4,5)))))</f>
        <v/>
      </c>
      <c r="AS6" s="296" t="str">
        <f t="shared" ref="AS6:AS69" si="17">IF(OR($I6="小型・普通乗用車",$I6="軽自動車（乗用）"),"乗用",IF(AND($K6&gt;1,$K6&lt;=1700),"軽量",IF(AND($K6&gt;1700,$K6&lt;=3500),"中量",IF(AND($K6&gt;3500,$K6&lt;=7500),"重量1",IF($K6&gt;7500,"重量2","")))))</f>
        <v/>
      </c>
      <c r="AT6" s="296">
        <f t="shared" ref="AT6:AT69" si="18">IF($K6&gt;3500,$K6/1000,1)</f>
        <v>1</v>
      </c>
      <c r="AU6" s="296">
        <f t="shared" ref="AU6:AU69" si="19">IF($AK6="乗",0,IF(OR($AK6="軽",$AK6="特"),5,IF($K6&lt;=1700,1,IF($K6&lt;=2500,2,IF($K6&lt;=3500,3,4)))))</f>
        <v>1</v>
      </c>
      <c r="AV6" s="296" t="str">
        <f t="shared" ref="AV6:AV69" si="20">IFERROR(LEFT($J6,SEARCH("-",$J6,1)-1),"")</f>
        <v/>
      </c>
      <c r="AW6" s="296" t="str">
        <f>IFERROR(VLOOKUP($L6,点検表４リスト用!$L$2:$M$11,2,FALSE),"")</f>
        <v/>
      </c>
      <c r="AX6" s="296" t="str">
        <f>IFERROR(VLOOKUP($AV6,排出係数!$H$4:$N$1000,7,FALSE),"")</f>
        <v/>
      </c>
      <c r="AY6" s="296" t="str">
        <f t="shared" ref="AY6:AY10" si="21">IF(OR($AW6="C",$AW6="電",$AW6="燃電"),$AW6,IF(AND(LEFT($AW6,1)&lt;&gt;"ハ",RIGHT($AX6,1)&lt;&gt;"ハ"),IF(AND(OR($AW6="ガ",$AW6="L"),LEFT($AX6,2)&lt;&gt;"ガL"),"ガL3",IF(AND($AW6="軽",LEFT($AX6,1)&lt;&gt;"軽"),"軽3",IF(RIGHT($AX6,1)="ハ","ハ",$AX6))),IF($AX6="",$BT6,$AX6)))</f>
        <v/>
      </c>
      <c r="AZ6" s="296" t="str">
        <f t="shared" ref="AZ6:AZ69" si="22">IF(OR($AW6="電",$AW6="燃電"),$AW6,$AK6&amp;$AU6&amp;$AW6&amp;$AV6)</f>
        <v>1</v>
      </c>
      <c r="BA6" s="296" t="str">
        <f>IFERROR(VLOOKUP($AV6,排出係数!$A$4:$G$10000,$AU6+2,FALSE),"")</f>
        <v/>
      </c>
      <c r="BB6" s="296">
        <f>IFERROR(VLOOKUP($AU6,点検表４リスト用!$P$2:$T$6,2,FALSE),"")</f>
        <v>0.48</v>
      </c>
      <c r="BC6" s="296" t="str">
        <f t="shared" ref="BC6:BC69" si="23">IF(OR($AW6="C",$AW6="ハガ",$AW6="ハ軽"),$BA6/2,$BA6)</f>
        <v/>
      </c>
      <c r="BD6" s="296" t="str">
        <f t="shared" ref="BD6:BD69" si="24">IF(OR($AZ6="電",$AZ6="燃電"),0,IF(OR(AND($M6=1,$AW6="軽"),AND($M6=1,$AW6="ハ軽")),$BB6,$BC6))</f>
        <v/>
      </c>
      <c r="BE6" s="296" t="str">
        <f>IFERROR(VLOOKUP($AV6,排出係数!$H$4:$M$10000,$AU6+2,FALSE),"")</f>
        <v/>
      </c>
      <c r="BF6" s="296">
        <f>IFERROR(VLOOKUP($AU6,点検表４リスト用!$P$2:$T$6,IF($N6="H17",5,3),FALSE),"")</f>
        <v>5.5E-2</v>
      </c>
      <c r="BG6" s="296">
        <f t="shared" ref="BG6:BG69" si="25">IF($AW6="軽",$BE6,IF($AW6="ハ軽",$BE6/2,0))</f>
        <v>0</v>
      </c>
      <c r="BH6" s="296">
        <f>IF(OR($N6="H17",AND($M6=1,$N6="")),$BF6,$BG6)</f>
        <v>0</v>
      </c>
      <c r="BI6" s="296" t="str">
        <f>IFERROR(VLOOKUP($L6,点検表４リスト用!$L$2:$N$11,3,FALSE),"")</f>
        <v/>
      </c>
      <c r="BJ6" s="296" t="str">
        <f t="shared" ref="BJ6:BJ69" si="26">LEFT($L6,2)&amp;IF(AND($Y6=1,RIGHT($J6,1)="改"),LEFT($J6,LEN($J6)-1),$J6)</f>
        <v/>
      </c>
      <c r="BK6" s="296" t="str">
        <f>IF($AK6="特","",IF($BP6="確認",MSG_電気・燃料電池車確認,IF($BS6=1,日野自動車新型式,IF($BS6=2,日野自動車新型式②,IF($BS6=3,日野自動車新型式③,IF($BS6=4,日野自動車新型式④,IFERROR(VLOOKUP($BJ6,'35条リスト'!$A$3:$C$9998,2,FALSE),"")))))))</f>
        <v/>
      </c>
      <c r="BL6" s="296" t="str">
        <f t="shared" ref="BL6:BL69" si="27">IF(OR(LEFT($J6,1)="D",LEFT($J6,1)="6"),75,IF(OR(LEFT($J6,1)="C",LEFT($J6,1)="5"),50,""))</f>
        <v/>
      </c>
      <c r="BM6" s="296" t="str">
        <f>IFERROR(VLOOKUP($X6,点検表４リスト用!$A$2:$B$10,2,FALSE),"")</f>
        <v/>
      </c>
      <c r="BN6" s="296" t="str">
        <f>IF($AK6="特","",IFERROR(VLOOKUP($BJ6,'35条リスト'!$A$3:$C$9998,3,FALSE),""))</f>
        <v/>
      </c>
      <c r="BO6" s="357" t="str">
        <f t="shared" ref="BO6:BO10" si="28">IF(AND($AS6="乗用",OR($L6="ハイブリッド（ガソリン）",$L6="ガソリン",$L6="ハイブリッド（ＬＰＧ）",$L6="液化石油ガス（ＬＰＧ）"),$BL6=75,$BM6=6),"【1】",IF(AND($AS6="乗用",$L6="プラグインハイブリッド",$BL6=75),"【2】",IF(AND($AS6="軽量",OR($L6="ハイブリッド（ガソリン）",$L6="ガソリン"),$BL6=75,$BM6=4),"【1】",IF(AND($AS6="中量",OR($L6="ハイブリッド（ガソリン）",$L6="ガソリン"),$BL6=75,OR($BM6=4,$BM6=3,$BM6=2,$BM6=1)),"【1】",IF(AND($AS6="中量",OR($L6="ハイブリッド（ガソリン）",$L6="ガソリン"),$BL6=50,OR($BM6=4,$BM6=3,$BM6=2)),"【1】",IF(AND($AS6="重量1",OR($L6="ハイブリッド（軽油）",$L6="軽油"),LEFT($J6,1)="2",OR($BM6=4,$BM6=3,$BM6=2,$BM6=1)),"【1】",IF(AND($AS6="重量2",OR($L6="ハイブリッド（軽油）",$L6="軽油"),LEFT($J6,1)="2",OR($BM6=4,$BM6=3,$BM6=2,$BM6=1,$BM6=0)),"【1】","")))))))</f>
        <v/>
      </c>
      <c r="BP6" s="297" t="str">
        <f t="shared" ref="BP6:BP69" si="29">IF(AND(OR($AW6="電",$AW6="燃電"),$AE6=FALSE),IF(LEFT($J6,1)&lt;&gt;"Z","確認","【3】"),"")</f>
        <v/>
      </c>
      <c r="BQ6" s="297" t="str">
        <f t="shared" ref="BQ6:BQ10" si="30">IF($BO6="【2】",$BO6,IF($BN6&lt;&gt;"",$BN6,IF($BO6&lt;&gt;"",$BO6,$BP6)))</f>
        <v/>
      </c>
      <c r="BR6" s="296">
        <f>IF($Z6="○",$Z6,IF($AA6="○",$AA6,0))</f>
        <v>0</v>
      </c>
      <c r="BS6" s="296" t="str">
        <f>IF(COUNTIF(点検表４リスト用!X$2:X$83,J6),1,IF(COUNTIF(点検表４リスト用!Y$2:Y$100,J6),2,IF(COUNTIF(点検表４リスト用!Z$2:Z$100,J6),3,IF(COUNTIF(点検表４リスト用!AA$2:AA$100,J6),4,""))))</f>
        <v/>
      </c>
      <c r="BT6" s="580" t="str">
        <f t="shared" ref="BT6:BT10" si="31">IF(OR($J6="不明",$AX6=""),IF(LEFT($L6,1)="ハ","ハ",IF($L6="プラグインハイブリッド","Pハ",$AW6)),$AW6)</f>
        <v/>
      </c>
    </row>
    <row r="7" spans="1:72">
      <c r="A7" s="289"/>
      <c r="B7" s="445"/>
      <c r="C7" s="290"/>
      <c r="D7" s="291"/>
      <c r="E7" s="291"/>
      <c r="F7" s="291"/>
      <c r="G7" s="292"/>
      <c r="H7" s="300"/>
      <c r="I7" s="292"/>
      <c r="J7" s="292"/>
      <c r="K7" s="292"/>
      <c r="L7" s="292"/>
      <c r="M7" s="290"/>
      <c r="N7" s="290"/>
      <c r="O7" s="292"/>
      <c r="P7" s="292"/>
      <c r="Q7" s="481" t="str">
        <f t="shared" ref="Q7:Q70" si="32">IF($L7="","",IF(OR($AE7=TRUE,$AK7="軽",J7="不明",J7="型式不明"),"-",IF(ISNUMBER($BD7)=TRUE,$BD7,"エラー")))</f>
        <v/>
      </c>
      <c r="R7" s="481" t="str">
        <f t="shared" ref="R7:R70" si="33">IF($L7="","",IF(OR($AE7=TRUE,$AK7="軽",J7="不明",J7="型式不明"),"-",IF(ISNUMBER($BH7)=TRUE,$BH7,"エラー")))</f>
        <v/>
      </c>
      <c r="S7" s="482" t="str">
        <f t="shared" si="2"/>
        <v/>
      </c>
      <c r="T7" s="482" t="str">
        <f t="shared" ref="T7:T70" si="34">IF(OR(O7="",P7="",P7=0),"",IFERROR(O7/P7,"エラー"))</f>
        <v/>
      </c>
      <c r="U7" s="483" t="str">
        <f t="shared" ref="U7:U70" si="35">IF($L7="","",IF(OR($AE7=TRUE,$AK7="軽",B7="減車",J7="不明",J7="型式不明"),"-",IFERROR($O7*$Q7*$AT7/1000,"エラー")))</f>
        <v/>
      </c>
      <c r="V7" s="483" t="str">
        <f t="shared" ref="V7:V70" si="36">IF($L7="","",IF(OR($AE7=TRUE,$AK7="軽",B7="減車",J7="不明",J7="型式不明"),"-",IFERROR($O7*$R7*$AT7/1000,"エラー")))</f>
        <v/>
      </c>
      <c r="W7" s="483" t="str">
        <f t="shared" ref="W7:W70" si="37">IF($L7="","",IF(OR($AE7=TRUE,B7="減車"),"-",IFERROR($P7*$S7/1000,"エラー")))</f>
        <v/>
      </c>
      <c r="X7" s="571"/>
      <c r="Y7" s="289"/>
      <c r="Z7" s="473" t="str">
        <f>IF($BS7&lt;&gt;"","確認",IF(COUNTIF(点検表４リスト用!AB$2:AB$100,J7),"○",IF(OR($BQ7="【3】",$BQ7="【2】",$BQ7="【1】"),"○",$BQ7)))</f>
        <v/>
      </c>
      <c r="AA7" s="532"/>
      <c r="AB7" s="559" t="str">
        <f t="shared" ref="AB7:AB70" si="38">IF(AND(AK7="乗",OR(AW7="電",AW7="燃電",AW7="ハガ",AW7="ハL",AW7="ハ軽"),OR(Z7="○",AA7="○")),"○","")</f>
        <v/>
      </c>
      <c r="AC7" s="294" t="str">
        <f>IF(COUNTIF(環境性能の高いＵＤタクシー!$A:$A,点検表４!J7),"○","")</f>
        <v/>
      </c>
      <c r="AD7" s="295" t="str">
        <f t="shared" ref="AD7:AD70" si="39">IF(Z7="確認",BK7,"")</f>
        <v/>
      </c>
      <c r="AE7" s="296" t="b">
        <f t="shared" si="8"/>
        <v>0</v>
      </c>
      <c r="AF7" s="296" t="b">
        <f t="shared" si="9"/>
        <v>0</v>
      </c>
      <c r="AG7" s="296" t="str">
        <f t="shared" si="10"/>
        <v/>
      </c>
      <c r="AH7" s="296">
        <f t="shared" si="11"/>
        <v>1</v>
      </c>
      <c r="AI7" s="296">
        <f t="shared" si="12"/>
        <v>0</v>
      </c>
      <c r="AJ7" s="296">
        <f t="shared" si="13"/>
        <v>0</v>
      </c>
      <c r="AK7" s="296" t="str">
        <f>IFERROR(VLOOKUP($I7,点検表４リスト用!$D$2:$G$10,2,FALSE),"")</f>
        <v/>
      </c>
      <c r="AL7" s="296" t="str">
        <f>IFERROR(VLOOKUP($I7,点検表４リスト用!$D$2:$G$10,3,FALSE),"")</f>
        <v/>
      </c>
      <c r="AM7" s="296" t="str">
        <f>IFERROR(VLOOKUP($I7,点検表４リスト用!$D$2:$G$10,4,FALSE),"")</f>
        <v/>
      </c>
      <c r="AN7" s="296" t="str">
        <f>IFERROR(VLOOKUP(LEFT($E7,1),点検表４リスト用!$I$2:$J$11,2,FALSE),"")</f>
        <v/>
      </c>
      <c r="AO7" s="296" t="b">
        <f>IF(IFERROR(VLOOKUP($J7,軽乗用車一覧!$A$2:$A$88,1,FALSE),"")&lt;&gt;"",TRUE,FALSE)</f>
        <v>0</v>
      </c>
      <c r="AP7" s="296" t="b">
        <f t="shared" si="14"/>
        <v>0</v>
      </c>
      <c r="AQ7" s="296" t="b">
        <f t="shared" ref="AQ7:AQ70" si="40">IF(AND($E7&lt;&gt;"",$I7&lt;&gt;""),IF($AM7=$AN7,TRUE,IF(LEFT(E7,1)="8",TRUE,FALSE)),TRUE)</f>
        <v>1</v>
      </c>
      <c r="AR7" s="296" t="str">
        <f t="shared" si="16"/>
        <v/>
      </c>
      <c r="AS7" s="296" t="str">
        <f t="shared" si="17"/>
        <v/>
      </c>
      <c r="AT7" s="296">
        <f t="shared" si="18"/>
        <v>1</v>
      </c>
      <c r="AU7" s="296">
        <f t="shared" si="19"/>
        <v>1</v>
      </c>
      <c r="AV7" s="296" t="str">
        <f t="shared" si="20"/>
        <v/>
      </c>
      <c r="AW7" s="296" t="str">
        <f>IFERROR(VLOOKUP($L7,点検表４リスト用!$L$2:$M$11,2,FALSE),"")</f>
        <v/>
      </c>
      <c r="AX7" s="296" t="str">
        <f>IFERROR(VLOOKUP($AV7,排出係数!$H$4:$N$1000,7,FALSE),"")</f>
        <v/>
      </c>
      <c r="AY7" s="296" t="str">
        <f t="shared" si="21"/>
        <v/>
      </c>
      <c r="AZ7" s="296" t="str">
        <f t="shared" si="22"/>
        <v>1</v>
      </c>
      <c r="BA7" s="296" t="str">
        <f>IFERROR(VLOOKUP($AV7,排出係数!$A$4:$G$10000,$AU7+2,FALSE),"")</f>
        <v/>
      </c>
      <c r="BB7" s="296">
        <f>IFERROR(VLOOKUP($AU7,点検表４リスト用!$P$2:$T$6,2,FALSE),"")</f>
        <v>0.48</v>
      </c>
      <c r="BC7" s="296" t="str">
        <f t="shared" si="23"/>
        <v/>
      </c>
      <c r="BD7" s="296" t="str">
        <f t="shared" si="24"/>
        <v/>
      </c>
      <c r="BE7" s="296" t="str">
        <f>IFERROR(VLOOKUP($AV7,排出係数!$H$4:$M$10000,$AU7+2,FALSE),"")</f>
        <v/>
      </c>
      <c r="BF7" s="296">
        <f>IFERROR(VLOOKUP($AU7,点検表４リスト用!$P$2:$T$6,IF($N7="H17",5,3),FALSE),"")</f>
        <v>5.5E-2</v>
      </c>
      <c r="BG7" s="296">
        <f t="shared" si="25"/>
        <v>0</v>
      </c>
      <c r="BH7" s="296">
        <f t="shared" ref="BH7:BH70" si="41">IF(OR($N7="H17",AND($M7=1,$N7="")),$BF7,$BG7)</f>
        <v>0</v>
      </c>
      <c r="BI7" s="296" t="str">
        <f>IFERROR(VLOOKUP($L7,点検表４リスト用!$L$2:$N$11,3,FALSE),"")</f>
        <v/>
      </c>
      <c r="BJ7" s="296" t="str">
        <f t="shared" si="26"/>
        <v/>
      </c>
      <c r="BK7" s="296" t="str">
        <f>IF($AK7="特","",IF($BP7="確認",MSG_電気・燃料電池車確認,IF($BS7=1,日野自動車新型式,IF($BS7=2,日野自動車新型式②,IF($BS7=3,日野自動車新型式③,IF($BS7=4,日野自動車新型式④,IFERROR(VLOOKUP($BJ7,'35条リスト'!$A$3:$C$9998,2,FALSE),"")))))))</f>
        <v/>
      </c>
      <c r="BL7" s="296" t="str">
        <f t="shared" si="27"/>
        <v/>
      </c>
      <c r="BM7" s="296" t="str">
        <f>IFERROR(VLOOKUP($X7,点検表４リスト用!$A$2:$B$10,2,FALSE),"")</f>
        <v/>
      </c>
      <c r="BN7" s="296" t="str">
        <f>IF($AK7="特","",IFERROR(VLOOKUP($BJ7,'35条リスト'!$A$3:$C$9998,3,FALSE),""))</f>
        <v/>
      </c>
      <c r="BO7" s="357" t="str">
        <f t="shared" si="28"/>
        <v/>
      </c>
      <c r="BP7" s="297" t="str">
        <f t="shared" si="29"/>
        <v/>
      </c>
      <c r="BQ7" s="297" t="str">
        <f t="shared" si="30"/>
        <v/>
      </c>
      <c r="BR7" s="296">
        <f t="shared" ref="BR7:BR70" si="42">IF($Z7="○",$Z7,IF($AA7="○",$AA7,0))</f>
        <v>0</v>
      </c>
      <c r="BS7" s="296" t="str">
        <f>IF(COUNTIF(点検表４リスト用!X$2:X$83,J7),1,IF(COUNTIF(点検表４リスト用!Y$2:Y$100,J7),2,IF(COUNTIF(点検表４リスト用!Z$2:Z$100,J7),3,IF(COUNTIF(点検表４リスト用!AA$2:AA$100,J7),4,""))))</f>
        <v/>
      </c>
      <c r="BT7" s="580" t="str">
        <f t="shared" si="31"/>
        <v/>
      </c>
    </row>
    <row r="8" spans="1:72">
      <c r="A8" s="289"/>
      <c r="B8" s="445"/>
      <c r="C8" s="290"/>
      <c r="D8" s="291"/>
      <c r="E8" s="291"/>
      <c r="F8" s="291"/>
      <c r="G8" s="292"/>
      <c r="H8" s="300"/>
      <c r="I8" s="292"/>
      <c r="J8" s="292"/>
      <c r="K8" s="292"/>
      <c r="L8" s="292"/>
      <c r="M8" s="290"/>
      <c r="N8" s="290"/>
      <c r="O8" s="292"/>
      <c r="P8" s="292"/>
      <c r="Q8" s="481" t="str">
        <f t="shared" si="32"/>
        <v/>
      </c>
      <c r="R8" s="481" t="str">
        <f t="shared" si="33"/>
        <v/>
      </c>
      <c r="S8" s="482" t="str">
        <f t="shared" si="2"/>
        <v/>
      </c>
      <c r="T8" s="482" t="str">
        <f t="shared" si="34"/>
        <v/>
      </c>
      <c r="U8" s="483" t="str">
        <f t="shared" si="35"/>
        <v/>
      </c>
      <c r="V8" s="483" t="str">
        <f t="shared" si="36"/>
        <v/>
      </c>
      <c r="W8" s="483" t="str">
        <f t="shared" si="37"/>
        <v/>
      </c>
      <c r="X8" s="571"/>
      <c r="Y8" s="289"/>
      <c r="Z8" s="473" t="str">
        <f>IF($BS8&lt;&gt;"","確認",IF(COUNTIF(点検表４リスト用!AB$2:AB$100,J8),"○",IF(OR($BQ8="【3】",$BQ8="【2】",$BQ8="【1】"),"○",$BQ8)))</f>
        <v/>
      </c>
      <c r="AA8" s="532"/>
      <c r="AB8" s="559" t="str">
        <f t="shared" si="38"/>
        <v/>
      </c>
      <c r="AC8" s="294" t="str">
        <f>IF(COUNTIF(環境性能の高いＵＤタクシー!$A:$A,点検表４!J8),"○","")</f>
        <v/>
      </c>
      <c r="AD8" s="295" t="str">
        <f t="shared" si="39"/>
        <v/>
      </c>
      <c r="AE8" s="296" t="b">
        <f t="shared" si="8"/>
        <v>0</v>
      </c>
      <c r="AF8" s="296" t="b">
        <f t="shared" si="9"/>
        <v>0</v>
      </c>
      <c r="AG8" s="296" t="str">
        <f t="shared" si="10"/>
        <v/>
      </c>
      <c r="AH8" s="296">
        <f t="shared" si="11"/>
        <v>1</v>
      </c>
      <c r="AI8" s="296">
        <f t="shared" si="12"/>
        <v>0</v>
      </c>
      <c r="AJ8" s="296">
        <f t="shared" si="13"/>
        <v>0</v>
      </c>
      <c r="AK8" s="296" t="str">
        <f>IFERROR(VLOOKUP($I8,点検表４リスト用!$D$2:$G$10,2,FALSE),"")</f>
        <v/>
      </c>
      <c r="AL8" s="296" t="str">
        <f>IFERROR(VLOOKUP($I8,点検表４リスト用!$D$2:$G$10,3,FALSE),"")</f>
        <v/>
      </c>
      <c r="AM8" s="296" t="str">
        <f>IFERROR(VLOOKUP($I8,点検表４リスト用!$D$2:$G$10,4,FALSE),"")</f>
        <v/>
      </c>
      <c r="AN8" s="296" t="str">
        <f>IFERROR(VLOOKUP(LEFT($E8,1),点検表４リスト用!$I$2:$J$11,2,FALSE),"")</f>
        <v/>
      </c>
      <c r="AO8" s="296" t="b">
        <f>IF(IFERROR(VLOOKUP($J8,軽乗用車一覧!$A$2:$A$88,1,FALSE),"")&lt;&gt;"",TRUE,FALSE)</f>
        <v>0</v>
      </c>
      <c r="AP8" s="296" t="b">
        <f t="shared" si="14"/>
        <v>0</v>
      </c>
      <c r="AQ8" s="296" t="b">
        <f t="shared" si="40"/>
        <v>1</v>
      </c>
      <c r="AR8" s="296" t="str">
        <f t="shared" si="16"/>
        <v/>
      </c>
      <c r="AS8" s="296" t="str">
        <f t="shared" si="17"/>
        <v/>
      </c>
      <c r="AT8" s="296">
        <f t="shared" si="18"/>
        <v>1</v>
      </c>
      <c r="AU8" s="296">
        <f t="shared" si="19"/>
        <v>1</v>
      </c>
      <c r="AV8" s="296" t="str">
        <f t="shared" si="20"/>
        <v/>
      </c>
      <c r="AW8" s="296" t="str">
        <f>IFERROR(VLOOKUP($L8,点検表４リスト用!$L$2:$M$11,2,FALSE),"")</f>
        <v/>
      </c>
      <c r="AX8" s="296" t="str">
        <f>IFERROR(VLOOKUP($AV8,排出係数!$H$4:$N$1000,7,FALSE),"")</f>
        <v/>
      </c>
      <c r="AY8" s="296" t="str">
        <f t="shared" si="21"/>
        <v/>
      </c>
      <c r="AZ8" s="296" t="str">
        <f t="shared" si="22"/>
        <v>1</v>
      </c>
      <c r="BA8" s="296" t="str">
        <f>IFERROR(VLOOKUP($AV8,排出係数!$A$4:$G$10000,$AU8+2,FALSE),"")</f>
        <v/>
      </c>
      <c r="BB8" s="296">
        <f>IFERROR(VLOOKUP($AU8,点検表４リスト用!$P$2:$T$6,2,FALSE),"")</f>
        <v>0.48</v>
      </c>
      <c r="BC8" s="296" t="str">
        <f t="shared" si="23"/>
        <v/>
      </c>
      <c r="BD8" s="296" t="str">
        <f t="shared" si="24"/>
        <v/>
      </c>
      <c r="BE8" s="296" t="str">
        <f>IFERROR(VLOOKUP($AV8,排出係数!$H$4:$M$10000,$AU8+2,FALSE),"")</f>
        <v/>
      </c>
      <c r="BF8" s="296">
        <f>IFERROR(VLOOKUP($AU8,点検表４リスト用!$P$2:$T$6,IF($N8="H17",5,3),FALSE),"")</f>
        <v>5.5E-2</v>
      </c>
      <c r="BG8" s="296">
        <f t="shared" si="25"/>
        <v>0</v>
      </c>
      <c r="BH8" s="296">
        <f t="shared" si="41"/>
        <v>0</v>
      </c>
      <c r="BI8" s="296" t="str">
        <f>IFERROR(VLOOKUP($L8,点検表４リスト用!$L$2:$N$11,3,FALSE),"")</f>
        <v/>
      </c>
      <c r="BJ8" s="296" t="str">
        <f t="shared" si="26"/>
        <v/>
      </c>
      <c r="BK8" s="296" t="str">
        <f>IF($AK8="特","",IF($BP8="確認",MSG_電気・燃料電池車確認,IF($BS8=1,日野自動車新型式,IF($BS8=2,日野自動車新型式②,IF($BS8=3,日野自動車新型式③,IF($BS8=4,日野自動車新型式④,IFERROR(VLOOKUP($BJ8,'35条リスト'!$A$3:$C$9998,2,FALSE),"")))))))</f>
        <v/>
      </c>
      <c r="BL8" s="296" t="str">
        <f t="shared" si="27"/>
        <v/>
      </c>
      <c r="BM8" s="296" t="str">
        <f>IFERROR(VLOOKUP($X8,点検表４リスト用!$A$2:$B$10,2,FALSE),"")</f>
        <v/>
      </c>
      <c r="BN8" s="296" t="str">
        <f>IF($AK8="特","",IFERROR(VLOOKUP($BJ8,'35条リスト'!$A$3:$C$9998,3,FALSE),""))</f>
        <v/>
      </c>
      <c r="BO8" s="357" t="str">
        <f t="shared" si="28"/>
        <v/>
      </c>
      <c r="BP8" s="297" t="str">
        <f t="shared" si="29"/>
        <v/>
      </c>
      <c r="BQ8" s="297" t="str">
        <f t="shared" si="30"/>
        <v/>
      </c>
      <c r="BR8" s="296">
        <f t="shared" si="42"/>
        <v>0</v>
      </c>
      <c r="BS8" s="296" t="str">
        <f>IF(COUNTIF(点検表４リスト用!X$2:X$83,J8),1,IF(COUNTIF(点検表４リスト用!Y$2:Y$100,J8),2,IF(COUNTIF(点検表４リスト用!Z$2:Z$100,J8),3,IF(COUNTIF(点検表４リスト用!AA$2:AA$100,J8),4,""))))</f>
        <v/>
      </c>
      <c r="BT8" s="580" t="str">
        <f t="shared" si="31"/>
        <v/>
      </c>
    </row>
    <row r="9" spans="1:72">
      <c r="A9" s="289"/>
      <c r="B9" s="445"/>
      <c r="C9" s="290"/>
      <c r="D9" s="291"/>
      <c r="E9" s="291"/>
      <c r="F9" s="291"/>
      <c r="G9" s="292"/>
      <c r="H9" s="300"/>
      <c r="I9" s="292"/>
      <c r="J9" s="292"/>
      <c r="K9" s="292"/>
      <c r="L9" s="292"/>
      <c r="M9" s="290"/>
      <c r="N9" s="290"/>
      <c r="O9" s="292"/>
      <c r="P9" s="292"/>
      <c r="Q9" s="481" t="str">
        <f t="shared" si="32"/>
        <v/>
      </c>
      <c r="R9" s="481" t="str">
        <f t="shared" si="33"/>
        <v/>
      </c>
      <c r="S9" s="482" t="str">
        <f t="shared" si="2"/>
        <v/>
      </c>
      <c r="T9" s="482" t="str">
        <f t="shared" si="34"/>
        <v/>
      </c>
      <c r="U9" s="483" t="str">
        <f t="shared" si="35"/>
        <v/>
      </c>
      <c r="V9" s="483" t="str">
        <f t="shared" si="36"/>
        <v/>
      </c>
      <c r="W9" s="483" t="str">
        <f t="shared" si="37"/>
        <v/>
      </c>
      <c r="X9" s="571"/>
      <c r="Y9" s="289"/>
      <c r="Z9" s="473" t="str">
        <f>IF($BS9&lt;&gt;"","確認",IF(COUNTIF(点検表４リスト用!AB$2:AB$100,J9),"○",IF(OR($BQ9="【3】",$BQ9="【2】",$BQ9="【1】"),"○",$BQ9)))</f>
        <v/>
      </c>
      <c r="AA9" s="532"/>
      <c r="AB9" s="559" t="str">
        <f t="shared" si="38"/>
        <v/>
      </c>
      <c r="AC9" s="294" t="str">
        <f>IF(COUNTIF(環境性能の高いＵＤタクシー!$A:$A,点検表４!J9),"○","")</f>
        <v/>
      </c>
      <c r="AD9" s="295" t="str">
        <f t="shared" si="39"/>
        <v/>
      </c>
      <c r="AE9" s="296" t="b">
        <f t="shared" si="8"/>
        <v>0</v>
      </c>
      <c r="AF9" s="296" t="b">
        <f t="shared" si="9"/>
        <v>0</v>
      </c>
      <c r="AG9" s="296" t="str">
        <f t="shared" si="10"/>
        <v/>
      </c>
      <c r="AH9" s="296">
        <f t="shared" si="11"/>
        <v>1</v>
      </c>
      <c r="AI9" s="296">
        <f t="shared" si="12"/>
        <v>0</v>
      </c>
      <c r="AJ9" s="296">
        <f t="shared" si="13"/>
        <v>0</v>
      </c>
      <c r="AK9" s="296" t="str">
        <f>IFERROR(VLOOKUP($I9,点検表４リスト用!$D$2:$G$10,2,FALSE),"")</f>
        <v/>
      </c>
      <c r="AL9" s="296" t="str">
        <f>IFERROR(VLOOKUP($I9,点検表４リスト用!$D$2:$G$10,3,FALSE),"")</f>
        <v/>
      </c>
      <c r="AM9" s="296" t="str">
        <f>IFERROR(VLOOKUP($I9,点検表４リスト用!$D$2:$G$10,4,FALSE),"")</f>
        <v/>
      </c>
      <c r="AN9" s="296" t="str">
        <f>IFERROR(VLOOKUP(LEFT($E9,1),点検表４リスト用!$I$2:$J$11,2,FALSE),"")</f>
        <v/>
      </c>
      <c r="AO9" s="296" t="b">
        <f>IF(IFERROR(VLOOKUP($J9,軽乗用車一覧!$A$2:$A$88,1,FALSE),"")&lt;&gt;"",TRUE,FALSE)</f>
        <v>0</v>
      </c>
      <c r="AP9" s="296" t="b">
        <f t="shared" si="14"/>
        <v>0</v>
      </c>
      <c r="AQ9" s="296" t="b">
        <f t="shared" si="40"/>
        <v>1</v>
      </c>
      <c r="AR9" s="296" t="str">
        <f t="shared" si="16"/>
        <v/>
      </c>
      <c r="AS9" s="296" t="str">
        <f t="shared" si="17"/>
        <v/>
      </c>
      <c r="AT9" s="296">
        <f t="shared" si="18"/>
        <v>1</v>
      </c>
      <c r="AU9" s="296">
        <f t="shared" si="19"/>
        <v>1</v>
      </c>
      <c r="AV9" s="296" t="str">
        <f t="shared" si="20"/>
        <v/>
      </c>
      <c r="AW9" s="296" t="str">
        <f>IFERROR(VLOOKUP($L9,点検表４リスト用!$L$2:$M$11,2,FALSE),"")</f>
        <v/>
      </c>
      <c r="AX9" s="296" t="str">
        <f>IFERROR(VLOOKUP($AV9,排出係数!$H$4:$N$1000,7,FALSE),"")</f>
        <v/>
      </c>
      <c r="AY9" s="296" t="str">
        <f t="shared" si="21"/>
        <v/>
      </c>
      <c r="AZ9" s="296" t="str">
        <f t="shared" si="22"/>
        <v>1</v>
      </c>
      <c r="BA9" s="296" t="str">
        <f>IFERROR(VLOOKUP($AV9,排出係数!$A$4:$G$10000,$AU9+2,FALSE),"")</f>
        <v/>
      </c>
      <c r="BB9" s="296">
        <f>IFERROR(VLOOKUP($AU9,点検表４リスト用!$P$2:$T$6,2,FALSE),"")</f>
        <v>0.48</v>
      </c>
      <c r="BC9" s="296" t="str">
        <f t="shared" si="23"/>
        <v/>
      </c>
      <c r="BD9" s="296" t="str">
        <f t="shared" si="24"/>
        <v/>
      </c>
      <c r="BE9" s="296" t="str">
        <f>IFERROR(VLOOKUP($AV9,排出係数!$H$4:$M$10000,$AU9+2,FALSE),"")</f>
        <v/>
      </c>
      <c r="BF9" s="296">
        <f>IFERROR(VLOOKUP($AU9,点検表４リスト用!$P$2:$T$6,IF($N9="H17",5,3),FALSE),"")</f>
        <v>5.5E-2</v>
      </c>
      <c r="BG9" s="296">
        <f t="shared" si="25"/>
        <v>0</v>
      </c>
      <c r="BH9" s="296">
        <f t="shared" si="41"/>
        <v>0</v>
      </c>
      <c r="BI9" s="296" t="str">
        <f>IFERROR(VLOOKUP($L9,点検表４リスト用!$L$2:$N$11,3,FALSE),"")</f>
        <v/>
      </c>
      <c r="BJ9" s="296" t="str">
        <f t="shared" si="26"/>
        <v/>
      </c>
      <c r="BK9" s="296" t="str">
        <f>IF($AK9="特","",IF($BP9="確認",MSG_電気・燃料電池車確認,IF($BS9=1,日野自動車新型式,IF($BS9=2,日野自動車新型式②,IF($BS9=3,日野自動車新型式③,IF($BS9=4,日野自動車新型式④,IFERROR(VLOOKUP($BJ9,'35条リスト'!$A$3:$C$9998,2,FALSE),"")))))))</f>
        <v/>
      </c>
      <c r="BL9" s="296" t="str">
        <f t="shared" si="27"/>
        <v/>
      </c>
      <c r="BM9" s="296" t="str">
        <f>IFERROR(VLOOKUP($X9,点検表４リスト用!$A$2:$B$10,2,FALSE),"")</f>
        <v/>
      </c>
      <c r="BN9" s="296" t="str">
        <f>IF($AK9="特","",IFERROR(VLOOKUP($BJ9,'35条リスト'!$A$3:$C$9998,3,FALSE),""))</f>
        <v/>
      </c>
      <c r="BO9" s="357" t="str">
        <f t="shared" si="28"/>
        <v/>
      </c>
      <c r="BP9" s="297" t="str">
        <f t="shared" si="29"/>
        <v/>
      </c>
      <c r="BQ9" s="297" t="str">
        <f t="shared" si="30"/>
        <v/>
      </c>
      <c r="BR9" s="296">
        <f t="shared" si="42"/>
        <v>0</v>
      </c>
      <c r="BS9" s="296" t="str">
        <f>IF(COUNTIF(点検表４リスト用!X$2:X$83,J9),1,IF(COUNTIF(点検表４リスト用!Y$2:Y$100,J9),2,IF(COUNTIF(点検表４リスト用!Z$2:Z$100,J9),3,IF(COUNTIF(点検表４リスト用!AA$2:AA$100,J9),4,""))))</f>
        <v/>
      </c>
      <c r="BT9" s="580" t="str">
        <f t="shared" si="31"/>
        <v/>
      </c>
    </row>
    <row r="10" spans="1:72">
      <c r="A10" s="289"/>
      <c r="B10" s="445"/>
      <c r="C10" s="290"/>
      <c r="D10" s="291"/>
      <c r="E10" s="291"/>
      <c r="F10" s="291"/>
      <c r="G10" s="292"/>
      <c r="H10" s="300"/>
      <c r="I10" s="292"/>
      <c r="J10" s="292"/>
      <c r="K10" s="292"/>
      <c r="L10" s="292"/>
      <c r="M10" s="290"/>
      <c r="N10" s="290"/>
      <c r="O10" s="292"/>
      <c r="P10" s="292"/>
      <c r="Q10" s="481" t="str">
        <f t="shared" si="32"/>
        <v/>
      </c>
      <c r="R10" s="481" t="str">
        <f t="shared" si="33"/>
        <v/>
      </c>
      <c r="S10" s="482" t="str">
        <f t="shared" si="2"/>
        <v/>
      </c>
      <c r="T10" s="482" t="str">
        <f t="shared" si="34"/>
        <v/>
      </c>
      <c r="U10" s="483" t="str">
        <f t="shared" si="35"/>
        <v/>
      </c>
      <c r="V10" s="483" t="str">
        <f t="shared" si="36"/>
        <v/>
      </c>
      <c r="W10" s="483" t="str">
        <f t="shared" si="37"/>
        <v/>
      </c>
      <c r="X10" s="571"/>
      <c r="Y10" s="289"/>
      <c r="Z10" s="473" t="str">
        <f>IF($BS10&lt;&gt;"","確認",IF(COUNTIF(点検表４リスト用!AB$2:AB$100,J10),"○",IF(OR($BQ10="【3】",$BQ10="【2】",$BQ10="【1】"),"○",$BQ10)))</f>
        <v/>
      </c>
      <c r="AA10" s="532"/>
      <c r="AB10" s="559" t="str">
        <f t="shared" si="38"/>
        <v/>
      </c>
      <c r="AC10" s="294" t="str">
        <f>IF(COUNTIF(環境性能の高いＵＤタクシー!$A:$A,点検表４!J10),"○","")</f>
        <v/>
      </c>
      <c r="AD10" s="295" t="str">
        <f t="shared" si="39"/>
        <v/>
      </c>
      <c r="AE10" s="296" t="b">
        <f t="shared" si="8"/>
        <v>0</v>
      </c>
      <c r="AF10" s="296" t="b">
        <f t="shared" si="9"/>
        <v>0</v>
      </c>
      <c r="AG10" s="296" t="str">
        <f t="shared" si="10"/>
        <v/>
      </c>
      <c r="AH10" s="296">
        <f t="shared" si="11"/>
        <v>1</v>
      </c>
      <c r="AI10" s="296">
        <f t="shared" si="12"/>
        <v>0</v>
      </c>
      <c r="AJ10" s="296">
        <f t="shared" si="13"/>
        <v>0</v>
      </c>
      <c r="AK10" s="296" t="str">
        <f>IFERROR(VLOOKUP($I10,点検表４リスト用!$D$2:$G$10,2,FALSE),"")</f>
        <v/>
      </c>
      <c r="AL10" s="296" t="str">
        <f>IFERROR(VLOOKUP($I10,点検表４リスト用!$D$2:$G$10,3,FALSE),"")</f>
        <v/>
      </c>
      <c r="AM10" s="296" t="str">
        <f>IFERROR(VLOOKUP($I10,点検表４リスト用!$D$2:$G$10,4,FALSE),"")</f>
        <v/>
      </c>
      <c r="AN10" s="296" t="str">
        <f>IFERROR(VLOOKUP(LEFT($E10,1),点検表４リスト用!$I$2:$J$11,2,FALSE),"")</f>
        <v/>
      </c>
      <c r="AO10" s="296" t="b">
        <f>IF(IFERROR(VLOOKUP($J10,軽乗用車一覧!$A$2:$A$88,1,FALSE),"")&lt;&gt;"",TRUE,FALSE)</f>
        <v>0</v>
      </c>
      <c r="AP10" s="296" t="b">
        <f t="shared" si="14"/>
        <v>0</v>
      </c>
      <c r="AQ10" s="296" t="b">
        <f t="shared" si="40"/>
        <v>1</v>
      </c>
      <c r="AR10" s="296" t="str">
        <f t="shared" si="16"/>
        <v/>
      </c>
      <c r="AS10" s="296" t="str">
        <f t="shared" si="17"/>
        <v/>
      </c>
      <c r="AT10" s="296">
        <f t="shared" si="18"/>
        <v>1</v>
      </c>
      <c r="AU10" s="296">
        <f t="shared" si="19"/>
        <v>1</v>
      </c>
      <c r="AV10" s="296" t="str">
        <f t="shared" si="20"/>
        <v/>
      </c>
      <c r="AW10" s="296" t="str">
        <f>IFERROR(VLOOKUP($L10,点検表４リスト用!$L$2:$M$11,2,FALSE),"")</f>
        <v/>
      </c>
      <c r="AX10" s="296" t="str">
        <f>IFERROR(VLOOKUP($AV10,排出係数!$H$4:$N$1000,7,FALSE),"")</f>
        <v/>
      </c>
      <c r="AY10" s="296" t="str">
        <f t="shared" si="21"/>
        <v/>
      </c>
      <c r="AZ10" s="296" t="str">
        <f t="shared" si="22"/>
        <v>1</v>
      </c>
      <c r="BA10" s="296" t="str">
        <f>IFERROR(VLOOKUP($AV10,排出係数!$A$4:$G$10000,$AU10+2,FALSE),"")</f>
        <v/>
      </c>
      <c r="BB10" s="296">
        <f>IFERROR(VLOOKUP($AU10,点検表４リスト用!$P$2:$T$6,2,FALSE),"")</f>
        <v>0.48</v>
      </c>
      <c r="BC10" s="296" t="str">
        <f t="shared" si="23"/>
        <v/>
      </c>
      <c r="BD10" s="296" t="str">
        <f t="shared" si="24"/>
        <v/>
      </c>
      <c r="BE10" s="296" t="str">
        <f>IFERROR(VLOOKUP($AV10,排出係数!$H$4:$M$10000,$AU10+2,FALSE),"")</f>
        <v/>
      </c>
      <c r="BF10" s="296">
        <f>IFERROR(VLOOKUP($AU10,点検表４リスト用!$P$2:$T$6,IF($N10="H17",5,3),FALSE),"")</f>
        <v>5.5E-2</v>
      </c>
      <c r="BG10" s="296">
        <f t="shared" si="25"/>
        <v>0</v>
      </c>
      <c r="BH10" s="296">
        <f t="shared" si="41"/>
        <v>0</v>
      </c>
      <c r="BI10" s="296" t="str">
        <f>IFERROR(VLOOKUP($L10,点検表４リスト用!$L$2:$N$11,3,FALSE),"")</f>
        <v/>
      </c>
      <c r="BJ10" s="296" t="str">
        <f t="shared" si="26"/>
        <v/>
      </c>
      <c r="BK10" s="296" t="str">
        <f>IF($AK10="特","",IF($BP10="確認",MSG_電気・燃料電池車確認,IF($BS10=1,日野自動車新型式,IF($BS10=2,日野自動車新型式②,IF($BS10=3,日野自動車新型式③,IF($BS10=4,日野自動車新型式④,IFERROR(VLOOKUP($BJ10,'35条リスト'!$A$3:$C$9998,2,FALSE),"")))))))</f>
        <v/>
      </c>
      <c r="BL10" s="296" t="str">
        <f t="shared" si="27"/>
        <v/>
      </c>
      <c r="BM10" s="296" t="str">
        <f>IFERROR(VLOOKUP($X10,点検表４リスト用!$A$2:$B$10,2,FALSE),"")</f>
        <v/>
      </c>
      <c r="BN10" s="296" t="str">
        <f>IF($AK10="特","",IFERROR(VLOOKUP($BJ10,'35条リスト'!$A$3:$C$9998,3,FALSE),""))</f>
        <v/>
      </c>
      <c r="BO10" s="357" t="str">
        <f t="shared" si="28"/>
        <v/>
      </c>
      <c r="BP10" s="297" t="str">
        <f t="shared" si="29"/>
        <v/>
      </c>
      <c r="BQ10" s="297" t="str">
        <f t="shared" si="30"/>
        <v/>
      </c>
      <c r="BR10" s="296">
        <f t="shared" si="42"/>
        <v>0</v>
      </c>
      <c r="BS10" s="296" t="str">
        <f>IF(COUNTIF(点検表４リスト用!X$2:X$83,J10),1,IF(COUNTIF(点検表４リスト用!Y$2:Y$100,J10),2,IF(COUNTIF(点検表４リスト用!Z$2:Z$100,J10),3,IF(COUNTIF(点検表４リスト用!AA$2:AA$100,J10),4,""))))</f>
        <v/>
      </c>
      <c r="BT10" s="580" t="str">
        <f t="shared" si="31"/>
        <v/>
      </c>
    </row>
    <row r="11" spans="1:72">
      <c r="A11" s="289"/>
      <c r="B11" s="445"/>
      <c r="C11" s="290"/>
      <c r="D11" s="291"/>
      <c r="E11" s="291"/>
      <c r="F11" s="291"/>
      <c r="G11" s="292"/>
      <c r="H11" s="300"/>
      <c r="I11" s="292"/>
      <c r="J11" s="292"/>
      <c r="K11" s="292"/>
      <c r="L11" s="292"/>
      <c r="M11" s="290"/>
      <c r="N11" s="290"/>
      <c r="O11" s="292"/>
      <c r="P11" s="292"/>
      <c r="Q11" s="481" t="str">
        <f t="shared" si="32"/>
        <v/>
      </c>
      <c r="R11" s="481" t="str">
        <f t="shared" si="33"/>
        <v/>
      </c>
      <c r="S11" s="482" t="str">
        <f t="shared" si="2"/>
        <v/>
      </c>
      <c r="T11" s="482" t="str">
        <f t="shared" si="34"/>
        <v/>
      </c>
      <c r="U11" s="483" t="str">
        <f t="shared" si="35"/>
        <v/>
      </c>
      <c r="V11" s="483" t="str">
        <f t="shared" si="36"/>
        <v/>
      </c>
      <c r="W11" s="483" t="str">
        <f t="shared" si="37"/>
        <v/>
      </c>
      <c r="X11" s="571"/>
      <c r="Y11" s="289"/>
      <c r="Z11" s="473" t="str">
        <f>IF($BS11&lt;&gt;"","確認",IF(COUNTIF(点検表４リスト用!AB$2:AB$100,J11),"○",IF(OR($BQ11="【3】",$BQ11="【2】",$BQ11="【1】"),"○",$BQ11)))</f>
        <v/>
      </c>
      <c r="AA11" s="532"/>
      <c r="AB11" s="559" t="str">
        <f t="shared" si="38"/>
        <v/>
      </c>
      <c r="AC11" s="294" t="str">
        <f>IF(COUNTIF(環境性能の高いＵＤタクシー!$A:$A,点検表４!J11),"○","")</f>
        <v/>
      </c>
      <c r="AD11" s="295" t="str">
        <f t="shared" si="39"/>
        <v/>
      </c>
      <c r="AE11" s="296" t="b">
        <f t="shared" si="8"/>
        <v>0</v>
      </c>
      <c r="AF11" s="296" t="b">
        <f t="shared" si="9"/>
        <v>0</v>
      </c>
      <c r="AG11" s="296" t="str">
        <f t="shared" si="10"/>
        <v/>
      </c>
      <c r="AH11" s="296">
        <f t="shared" si="11"/>
        <v>1</v>
      </c>
      <c r="AI11" s="296">
        <f t="shared" si="12"/>
        <v>0</v>
      </c>
      <c r="AJ11" s="296">
        <f t="shared" si="13"/>
        <v>0</v>
      </c>
      <c r="AK11" s="296" t="str">
        <f>IFERROR(VLOOKUP($I11,点検表４リスト用!$D$2:$G$10,2,FALSE),"")</f>
        <v/>
      </c>
      <c r="AL11" s="296" t="str">
        <f>IFERROR(VLOOKUP($I11,点検表４リスト用!$D$2:$G$10,3,FALSE),"")</f>
        <v/>
      </c>
      <c r="AM11" s="296" t="str">
        <f>IFERROR(VLOOKUP($I11,点検表４リスト用!$D$2:$G$10,4,FALSE),"")</f>
        <v/>
      </c>
      <c r="AN11" s="296" t="str">
        <f>IFERROR(VLOOKUP(LEFT($E11,1),点検表４リスト用!$I$2:$J$11,2,FALSE),"")</f>
        <v/>
      </c>
      <c r="AO11" s="296" t="b">
        <f>IF(IFERROR(VLOOKUP($J11,軽乗用車一覧!$A$2:$A$88,1,FALSE),"")&lt;&gt;"",TRUE,FALSE)</f>
        <v>0</v>
      </c>
      <c r="AP11" s="296" t="b">
        <f t="shared" si="14"/>
        <v>0</v>
      </c>
      <c r="AQ11" s="296" t="b">
        <f t="shared" si="40"/>
        <v>1</v>
      </c>
      <c r="AR11" s="296" t="str">
        <f t="shared" si="16"/>
        <v/>
      </c>
      <c r="AS11" s="296" t="str">
        <f t="shared" si="17"/>
        <v/>
      </c>
      <c r="AT11" s="296">
        <f t="shared" si="18"/>
        <v>1</v>
      </c>
      <c r="AU11" s="296">
        <f t="shared" si="19"/>
        <v>1</v>
      </c>
      <c r="AV11" s="296" t="str">
        <f t="shared" si="20"/>
        <v/>
      </c>
      <c r="AW11" s="296" t="str">
        <f>IFERROR(VLOOKUP($L11,点検表４リスト用!$L$2:$M$11,2,FALSE),"")</f>
        <v/>
      </c>
      <c r="AX11" s="296" t="str">
        <f>IFERROR(VLOOKUP($AV11,排出係数!$H$4:$N$1000,7,FALSE),"")</f>
        <v/>
      </c>
      <c r="AY11" s="296" t="str">
        <f>IF(OR($AW11="C",$AW11="電",$AW11="燃電"),$AW11,IF(AND(LEFT($AW11,1)&lt;&gt;"ハ",RIGHT($AX11,1)&lt;&gt;"ハ"),IF(AND(OR($AW11="ガ",$AW11="L"),LEFT($AX11,2)&lt;&gt;"ガL"),"ガL3",IF(AND($AW11="軽",LEFT($AX11,1)&lt;&gt;"軽"),"軽3",IF(RIGHT($AX11,1)="ハ","ハ",$AX11))),IF($AX11="",$BT11,$AX11)))</f>
        <v/>
      </c>
      <c r="AZ11" s="296" t="str">
        <f t="shared" si="22"/>
        <v>1</v>
      </c>
      <c r="BA11" s="296" t="str">
        <f>IFERROR(VLOOKUP($AV11,排出係数!$A$4:$G$10000,$AU11+2,FALSE),"")</f>
        <v/>
      </c>
      <c r="BB11" s="296">
        <f>IFERROR(VLOOKUP($AU11,点検表４リスト用!$P$2:$T$6,2,FALSE),"")</f>
        <v>0.48</v>
      </c>
      <c r="BC11" s="296" t="str">
        <f t="shared" si="23"/>
        <v/>
      </c>
      <c r="BD11" s="296" t="str">
        <f t="shared" si="24"/>
        <v/>
      </c>
      <c r="BE11" s="296" t="str">
        <f>IFERROR(VLOOKUP($AV11,排出係数!$H$4:$M$10000,$AU11+2,FALSE),"")</f>
        <v/>
      </c>
      <c r="BF11" s="296">
        <f>IFERROR(VLOOKUP($AU11,点検表４リスト用!$P$2:$T$6,IF($N11="H17",5,3),FALSE),"")</f>
        <v>5.5E-2</v>
      </c>
      <c r="BG11" s="296">
        <f t="shared" si="25"/>
        <v>0</v>
      </c>
      <c r="BH11" s="296">
        <f t="shared" si="41"/>
        <v>0</v>
      </c>
      <c r="BI11" s="296" t="str">
        <f>IFERROR(VLOOKUP($L11,点検表４リスト用!$L$2:$N$11,3,FALSE),"")</f>
        <v/>
      </c>
      <c r="BJ11" s="296" t="str">
        <f t="shared" si="26"/>
        <v/>
      </c>
      <c r="BK11" s="296" t="str">
        <f>IF($AK11="特","",IF($BP11="確認",MSG_電気・燃料電池車確認,IF($BS11=1,日野自動車新型式,IF($BS11=2,日野自動車新型式②,IF($BS11=3,日野自動車新型式③,IF($BS11=4,日野自動車新型式④,IFERROR(VLOOKUP($BJ11,'35条リスト'!$A$3:$C$9998,2,FALSE),"")))))))</f>
        <v/>
      </c>
      <c r="BL11" s="296" t="str">
        <f t="shared" si="27"/>
        <v/>
      </c>
      <c r="BM11" s="296" t="str">
        <f>IFERROR(VLOOKUP($X11,点検表４リスト用!$A$2:$B$10,2,FALSE),"")</f>
        <v/>
      </c>
      <c r="BN11" s="296" t="str">
        <f>IF($AK11="特","",IFERROR(VLOOKUP($BJ11,'35条リスト'!$A$3:$C$9998,3,FALSE),""))</f>
        <v/>
      </c>
      <c r="BO11" s="357" t="str">
        <f>IF(AND($AS11="乗用",OR($L11="ハイブリッド（ガソリン）",$L11="ガソリン",$L11="ハイブリッド（ＬＰＧ）",$L11="液化石油ガス（ＬＰＧ）"),$BL11=75,$BM11=6),"【1】",IF(AND($AS11="乗用",$L11="プラグインハイブリッド",$BL11=75),"【2】",IF(AND($AS11="軽量",OR($L11="ハイブリッド（ガソリン）",$L11="ガソリン"),$BL11=75,$BM11=4),"【1】",IF(AND($AS11="中量",OR($L11="ハイブリッド（ガソリン）",$L11="ガソリン"),$BL11=75,OR($BM11=4,$BM11=3,$BM11=2,$BM11=1)),"【1】",IF(AND($AS11="中量",OR($L11="ハイブリッド（ガソリン）",$L11="ガソリン"),$BL11=50,OR($BM11=4,$BM11=3,$BM11=2)),"【1】",IF(AND($AS11="重量1",OR($L11="ハイブリッド（軽油）",$L11="軽油"),LEFT($J11,1)="2",OR($BM11=4,$BM11=3,$BM11=2,$BM11=1)),"【1】",IF(AND($AS11="重量2",OR($L11="ハイブリッド（軽油）",$L11="軽油"),LEFT($J11,1)="2",OR($BM11=4,$BM11=3,$BM11=2,$BM11=1,$BM11=0)),"【1】","")))))))</f>
        <v/>
      </c>
      <c r="BP11" s="297" t="str">
        <f t="shared" si="29"/>
        <v/>
      </c>
      <c r="BQ11" s="297" t="str">
        <f>IF($BO11="【2】",$BO11,IF($BN11&lt;&gt;"",$BN11,IF($BO11&lt;&gt;"",$BO11,$BP11)))</f>
        <v/>
      </c>
      <c r="BR11" s="296">
        <f t="shared" si="42"/>
        <v>0</v>
      </c>
      <c r="BS11" s="296" t="str">
        <f>IF(COUNTIF(点検表４リスト用!X$2:X$83,J11),1,IF(COUNTIF(点検表４リスト用!Y$2:Y$100,J11),2,IF(COUNTIF(点検表４リスト用!Z$2:Z$100,J11),3,IF(COUNTIF(点検表４リスト用!AA$2:AA$100,J11),4,""))))</f>
        <v/>
      </c>
      <c r="BT11" s="580" t="str">
        <f>IF(OR($J11="不明",$AX11=""),IF(LEFT($L11,1)="ハ","ハ",IF($L11="プラグインハイブリッド","Pハ",$AW11)),$AW11)</f>
        <v/>
      </c>
    </row>
    <row r="12" spans="1:72">
      <c r="A12" s="289"/>
      <c r="B12" s="445"/>
      <c r="C12" s="290"/>
      <c r="D12" s="291"/>
      <c r="E12" s="291"/>
      <c r="F12" s="291"/>
      <c r="G12" s="292"/>
      <c r="H12" s="300"/>
      <c r="I12" s="292"/>
      <c r="J12" s="292"/>
      <c r="K12" s="292"/>
      <c r="L12" s="292"/>
      <c r="M12" s="290"/>
      <c r="N12" s="290"/>
      <c r="O12" s="292"/>
      <c r="P12" s="292"/>
      <c r="Q12" s="481" t="str">
        <f t="shared" si="32"/>
        <v/>
      </c>
      <c r="R12" s="481" t="str">
        <f t="shared" si="33"/>
        <v/>
      </c>
      <c r="S12" s="482" t="str">
        <f t="shared" si="2"/>
        <v/>
      </c>
      <c r="T12" s="482" t="str">
        <f t="shared" si="34"/>
        <v/>
      </c>
      <c r="U12" s="483" t="str">
        <f t="shared" si="35"/>
        <v/>
      </c>
      <c r="V12" s="483" t="str">
        <f t="shared" si="36"/>
        <v/>
      </c>
      <c r="W12" s="483" t="str">
        <f t="shared" si="37"/>
        <v/>
      </c>
      <c r="X12" s="571"/>
      <c r="Y12" s="289"/>
      <c r="Z12" s="473" t="str">
        <f>IF($BS12&lt;&gt;"","確認",IF(COUNTIF(点検表４リスト用!AB$2:AB$100,J12),"○",IF(OR($BQ12="【3】",$BQ12="【2】",$BQ12="【1】"),"○",$BQ12)))</f>
        <v/>
      </c>
      <c r="AA12" s="532"/>
      <c r="AB12" s="559" t="str">
        <f t="shared" si="38"/>
        <v/>
      </c>
      <c r="AC12" s="294" t="str">
        <f>IF(COUNTIF(環境性能の高いＵＤタクシー!$A:$A,点検表４!J12),"○","")</f>
        <v/>
      </c>
      <c r="AD12" s="295" t="str">
        <f t="shared" si="39"/>
        <v/>
      </c>
      <c r="AE12" s="296" t="b">
        <f t="shared" si="8"/>
        <v>0</v>
      </c>
      <c r="AF12" s="296" t="b">
        <f t="shared" si="9"/>
        <v>0</v>
      </c>
      <c r="AG12" s="296" t="str">
        <f t="shared" si="10"/>
        <v/>
      </c>
      <c r="AH12" s="296">
        <f t="shared" si="11"/>
        <v>1</v>
      </c>
      <c r="AI12" s="296">
        <f t="shared" si="12"/>
        <v>0</v>
      </c>
      <c r="AJ12" s="296">
        <f t="shared" si="13"/>
        <v>0</v>
      </c>
      <c r="AK12" s="296" t="str">
        <f>IFERROR(VLOOKUP($I12,点検表４リスト用!$D$2:$G$10,2,FALSE),"")</f>
        <v/>
      </c>
      <c r="AL12" s="296" t="str">
        <f>IFERROR(VLOOKUP($I12,点検表４リスト用!$D$2:$G$10,3,FALSE),"")</f>
        <v/>
      </c>
      <c r="AM12" s="296" t="str">
        <f>IFERROR(VLOOKUP($I12,点検表４リスト用!$D$2:$G$10,4,FALSE),"")</f>
        <v/>
      </c>
      <c r="AN12" s="296" t="str">
        <f>IFERROR(VLOOKUP(LEFT($E12,1),点検表４リスト用!$I$2:$J$11,2,FALSE),"")</f>
        <v/>
      </c>
      <c r="AO12" s="296" t="b">
        <f>IF(IFERROR(VLOOKUP($J12,軽乗用車一覧!$A$2:$A$88,1,FALSE),"")&lt;&gt;"",TRUE,FALSE)</f>
        <v>0</v>
      </c>
      <c r="AP12" s="296" t="b">
        <f t="shared" si="14"/>
        <v>0</v>
      </c>
      <c r="AQ12" s="296" t="b">
        <f t="shared" si="40"/>
        <v>1</v>
      </c>
      <c r="AR12" s="296" t="str">
        <f t="shared" si="16"/>
        <v/>
      </c>
      <c r="AS12" s="296" t="str">
        <f t="shared" si="17"/>
        <v/>
      </c>
      <c r="AT12" s="296">
        <f t="shared" si="18"/>
        <v>1</v>
      </c>
      <c r="AU12" s="296">
        <f t="shared" si="19"/>
        <v>1</v>
      </c>
      <c r="AV12" s="296" t="str">
        <f t="shared" si="20"/>
        <v/>
      </c>
      <c r="AW12" s="296" t="str">
        <f>IFERROR(VLOOKUP($L12,点検表４リスト用!$L$2:$M$11,2,FALSE),"")</f>
        <v/>
      </c>
      <c r="AX12" s="296" t="str">
        <f>IFERROR(VLOOKUP($AV12,排出係数!$H$4:$N$1000,7,FALSE),"")</f>
        <v/>
      </c>
      <c r="AY12" s="296" t="str">
        <f t="shared" ref="AY12:AY75" si="43">IF(OR($AW12="C",$AW12="電",$AW12="燃電"),$AW12,IF(AND(LEFT($AW12,1)&lt;&gt;"ハ",RIGHT($AX12,1)&lt;&gt;"ハ"),IF(AND(OR($AW12="ガ",$AW12="L"),LEFT($AX12,2)&lt;&gt;"ガL"),"ガL3",IF(AND($AW12="軽",LEFT($AX12,1)&lt;&gt;"軽"),"軽3",IF(RIGHT($AX12,1)="ハ","ハ",$AX12))),IF($AX12="",$BT12,$AX12)))</f>
        <v/>
      </c>
      <c r="AZ12" s="296" t="str">
        <f t="shared" si="22"/>
        <v>1</v>
      </c>
      <c r="BA12" s="296" t="str">
        <f>IFERROR(VLOOKUP($AV12,排出係数!$A$4:$G$10000,$AU12+2,FALSE),"")</f>
        <v/>
      </c>
      <c r="BB12" s="296">
        <f>IFERROR(VLOOKUP($AU12,点検表４リスト用!$P$2:$T$6,2,FALSE),"")</f>
        <v>0.48</v>
      </c>
      <c r="BC12" s="296" t="str">
        <f t="shared" si="23"/>
        <v/>
      </c>
      <c r="BD12" s="296" t="str">
        <f t="shared" si="24"/>
        <v/>
      </c>
      <c r="BE12" s="296" t="str">
        <f>IFERROR(VLOOKUP($AV12,排出係数!$H$4:$M$10000,$AU12+2,FALSE),"")</f>
        <v/>
      </c>
      <c r="BF12" s="296">
        <f>IFERROR(VLOOKUP($AU12,点検表４リスト用!$P$2:$T$6,IF($N12="H17",5,3),FALSE),"")</f>
        <v>5.5E-2</v>
      </c>
      <c r="BG12" s="296">
        <f t="shared" si="25"/>
        <v>0</v>
      </c>
      <c r="BH12" s="296">
        <f t="shared" si="41"/>
        <v>0</v>
      </c>
      <c r="BI12" s="296" t="str">
        <f>IFERROR(VLOOKUP($L12,点検表４リスト用!$L$2:$N$11,3,FALSE),"")</f>
        <v/>
      </c>
      <c r="BJ12" s="296" t="str">
        <f t="shared" si="26"/>
        <v/>
      </c>
      <c r="BK12" s="296" t="str">
        <f>IF($AK12="特","",IF($BP12="確認",MSG_電気・燃料電池車確認,IF($BS12=1,日野自動車新型式,IF($BS12=2,日野自動車新型式②,IF($BS12=3,日野自動車新型式③,IF($BS12=4,日野自動車新型式④,IFERROR(VLOOKUP($BJ12,'35条リスト'!$A$3:$C$9998,2,FALSE),"")))))))</f>
        <v/>
      </c>
      <c r="BL12" s="296" t="str">
        <f t="shared" si="27"/>
        <v/>
      </c>
      <c r="BM12" s="296" t="str">
        <f>IFERROR(VLOOKUP($X12,点検表４リスト用!$A$2:$B$10,2,FALSE),"")</f>
        <v/>
      </c>
      <c r="BN12" s="296" t="str">
        <f>IF($AK12="特","",IFERROR(VLOOKUP($BJ12,'35条リスト'!$A$3:$C$9998,3,FALSE),""))</f>
        <v/>
      </c>
      <c r="BO12" s="357" t="str">
        <f t="shared" ref="BO12:BO75" si="44">IF(AND($AS12="乗用",OR($L12="ハイブリッド（ガソリン）",$L12="ガソリン",$L12="ハイブリッド（ＬＰＧ）",$L12="液化石油ガス（ＬＰＧ）"),$BL12=75,$BM12=6),"【1】",IF(AND($AS12="乗用",$L12="プラグインハイブリッド",$BL12=75),"【2】",IF(AND($AS12="軽量",OR($L12="ハイブリッド（ガソリン）",$L12="ガソリン"),$BL12=75,$BM12=4),"【1】",IF(AND($AS12="中量",OR($L12="ハイブリッド（ガソリン）",$L12="ガソリン"),$BL12=75,OR($BM12=4,$BM12=3,$BM12=2,$BM12=1)),"【1】",IF(AND($AS12="中量",OR($L12="ハイブリッド（ガソリン）",$L12="ガソリン"),$BL12=50,OR($BM12=4,$BM12=3,$BM12=2)),"【1】",IF(AND($AS12="重量1",OR($L12="ハイブリッド（軽油）",$L12="軽油"),LEFT($J12,1)="2",OR($BM12=4,$BM12=3,$BM12=2,$BM12=1)),"【1】",IF(AND($AS12="重量2",OR($L12="ハイブリッド（軽油）",$L12="軽油"),LEFT($J12,1)="2",OR($BM12=4,$BM12=3,$BM12=2,$BM12=1,$BM12=0)),"【1】","")))))))</f>
        <v/>
      </c>
      <c r="BP12" s="297" t="str">
        <f t="shared" si="29"/>
        <v/>
      </c>
      <c r="BQ12" s="297" t="str">
        <f t="shared" ref="BQ12:BQ75" si="45">IF($BO12="【2】",$BO12,IF($BN12&lt;&gt;"",$BN12,IF($BO12&lt;&gt;"",$BO12,$BP12)))</f>
        <v/>
      </c>
      <c r="BR12" s="296">
        <f t="shared" si="42"/>
        <v>0</v>
      </c>
      <c r="BS12" s="296" t="str">
        <f>IF(COUNTIF(点検表４リスト用!X$2:X$83,J12),1,IF(COUNTIF(点検表４リスト用!Y$2:Y$100,J12),2,IF(COUNTIF(点検表４リスト用!Z$2:Z$100,J12),3,IF(COUNTIF(点検表４リスト用!AA$2:AA$100,J12),4,""))))</f>
        <v/>
      </c>
      <c r="BT12" s="580" t="str">
        <f t="shared" ref="BT12:BT75" si="46">IF(OR($J12="不明",$AX12=""),IF(LEFT($L12,1)="ハ","ハ",IF($L12="プラグインハイブリッド","Pハ",$AW12)),$AW12)</f>
        <v/>
      </c>
    </row>
    <row r="13" spans="1:72">
      <c r="A13" s="289"/>
      <c r="B13" s="445"/>
      <c r="C13" s="290"/>
      <c r="D13" s="291"/>
      <c r="E13" s="291"/>
      <c r="F13" s="291"/>
      <c r="G13" s="292"/>
      <c r="H13" s="300"/>
      <c r="I13" s="292"/>
      <c r="J13" s="292"/>
      <c r="K13" s="292"/>
      <c r="L13" s="292"/>
      <c r="M13" s="290"/>
      <c r="N13" s="290"/>
      <c r="O13" s="292"/>
      <c r="P13" s="292"/>
      <c r="Q13" s="481" t="str">
        <f t="shared" si="32"/>
        <v/>
      </c>
      <c r="R13" s="481" t="str">
        <f t="shared" si="33"/>
        <v/>
      </c>
      <c r="S13" s="482" t="str">
        <f t="shared" si="2"/>
        <v/>
      </c>
      <c r="T13" s="482" t="str">
        <f t="shared" si="34"/>
        <v/>
      </c>
      <c r="U13" s="483" t="str">
        <f t="shared" si="35"/>
        <v/>
      </c>
      <c r="V13" s="483" t="str">
        <f t="shared" si="36"/>
        <v/>
      </c>
      <c r="W13" s="483" t="str">
        <f t="shared" si="37"/>
        <v/>
      </c>
      <c r="X13" s="571"/>
      <c r="Y13" s="289"/>
      <c r="Z13" s="473" t="str">
        <f>IF($BS13&lt;&gt;"","確認",IF(COUNTIF(点検表４リスト用!AB$2:AB$100,J13),"○",IF(OR($BQ13="【3】",$BQ13="【2】",$BQ13="【1】"),"○",$BQ13)))</f>
        <v/>
      </c>
      <c r="AA13" s="532"/>
      <c r="AB13" s="559" t="str">
        <f t="shared" si="38"/>
        <v/>
      </c>
      <c r="AC13" s="294" t="str">
        <f>IF(COUNTIF(環境性能の高いＵＤタクシー!$A:$A,点検表４!J13),"○","")</f>
        <v/>
      </c>
      <c r="AD13" s="295" t="str">
        <f t="shared" si="39"/>
        <v/>
      </c>
      <c r="AE13" s="296" t="b">
        <f t="shared" si="8"/>
        <v>0</v>
      </c>
      <c r="AF13" s="296" t="b">
        <f t="shared" si="9"/>
        <v>0</v>
      </c>
      <c r="AG13" s="296" t="str">
        <f t="shared" si="10"/>
        <v/>
      </c>
      <c r="AH13" s="296">
        <f t="shared" si="11"/>
        <v>1</v>
      </c>
      <c r="AI13" s="296">
        <f t="shared" si="12"/>
        <v>0</v>
      </c>
      <c r="AJ13" s="296">
        <f t="shared" si="13"/>
        <v>0</v>
      </c>
      <c r="AK13" s="296" t="str">
        <f>IFERROR(VLOOKUP($I13,点検表４リスト用!$D$2:$G$10,2,FALSE),"")</f>
        <v/>
      </c>
      <c r="AL13" s="296" t="str">
        <f>IFERROR(VLOOKUP($I13,点検表４リスト用!$D$2:$G$10,3,FALSE),"")</f>
        <v/>
      </c>
      <c r="AM13" s="296" t="str">
        <f>IFERROR(VLOOKUP($I13,点検表４リスト用!$D$2:$G$10,4,FALSE),"")</f>
        <v/>
      </c>
      <c r="AN13" s="296" t="str">
        <f>IFERROR(VLOOKUP(LEFT($E13,1),点検表４リスト用!$I$2:$J$11,2,FALSE),"")</f>
        <v/>
      </c>
      <c r="AO13" s="296" t="b">
        <f>IF(IFERROR(VLOOKUP($J13,軽乗用車一覧!$A$2:$A$88,1,FALSE),"")&lt;&gt;"",TRUE,FALSE)</f>
        <v>0</v>
      </c>
      <c r="AP13" s="296" t="b">
        <f t="shared" si="14"/>
        <v>0</v>
      </c>
      <c r="AQ13" s="296" t="b">
        <f t="shared" si="40"/>
        <v>1</v>
      </c>
      <c r="AR13" s="296" t="str">
        <f t="shared" si="16"/>
        <v/>
      </c>
      <c r="AS13" s="296" t="str">
        <f t="shared" si="17"/>
        <v/>
      </c>
      <c r="AT13" s="296">
        <f t="shared" si="18"/>
        <v>1</v>
      </c>
      <c r="AU13" s="296">
        <f t="shared" si="19"/>
        <v>1</v>
      </c>
      <c r="AV13" s="296" t="str">
        <f t="shared" si="20"/>
        <v/>
      </c>
      <c r="AW13" s="296" t="str">
        <f>IFERROR(VLOOKUP($L13,点検表４リスト用!$L$2:$M$11,2,FALSE),"")</f>
        <v/>
      </c>
      <c r="AX13" s="296" t="str">
        <f>IFERROR(VLOOKUP($AV13,排出係数!$H$4:$N$1000,7,FALSE),"")</f>
        <v/>
      </c>
      <c r="AY13" s="296" t="str">
        <f t="shared" si="43"/>
        <v/>
      </c>
      <c r="AZ13" s="296" t="str">
        <f t="shared" si="22"/>
        <v>1</v>
      </c>
      <c r="BA13" s="296" t="str">
        <f>IFERROR(VLOOKUP($AV13,排出係数!$A$4:$G$10000,$AU13+2,FALSE),"")</f>
        <v/>
      </c>
      <c r="BB13" s="296">
        <f>IFERROR(VLOOKUP($AU13,点検表４リスト用!$P$2:$T$6,2,FALSE),"")</f>
        <v>0.48</v>
      </c>
      <c r="BC13" s="296" t="str">
        <f t="shared" si="23"/>
        <v/>
      </c>
      <c r="BD13" s="296" t="str">
        <f t="shared" si="24"/>
        <v/>
      </c>
      <c r="BE13" s="296" t="str">
        <f>IFERROR(VLOOKUP($AV13,排出係数!$H$4:$M$10000,$AU13+2,FALSE),"")</f>
        <v/>
      </c>
      <c r="BF13" s="296">
        <f>IFERROR(VLOOKUP($AU13,点検表４リスト用!$P$2:$T$6,IF($N13="H17",5,3),FALSE),"")</f>
        <v>5.5E-2</v>
      </c>
      <c r="BG13" s="296">
        <f t="shared" si="25"/>
        <v>0</v>
      </c>
      <c r="BH13" s="296">
        <f t="shared" si="41"/>
        <v>0</v>
      </c>
      <c r="BI13" s="296" t="str">
        <f>IFERROR(VLOOKUP($L13,点検表４リスト用!$L$2:$N$11,3,FALSE),"")</f>
        <v/>
      </c>
      <c r="BJ13" s="296" t="str">
        <f t="shared" si="26"/>
        <v/>
      </c>
      <c r="BK13" s="296" t="str">
        <f>IF($AK13="特","",IF($BP13="確認",MSG_電気・燃料電池車確認,IF($BS13=1,日野自動車新型式,IF($BS13=2,日野自動車新型式②,IF($BS13=3,日野自動車新型式③,IF($BS13=4,日野自動車新型式④,IFERROR(VLOOKUP($BJ13,'35条リスト'!$A$3:$C$9998,2,FALSE),"")))))))</f>
        <v/>
      </c>
      <c r="BL13" s="296" t="str">
        <f t="shared" si="27"/>
        <v/>
      </c>
      <c r="BM13" s="296" t="str">
        <f>IFERROR(VLOOKUP($X13,点検表４リスト用!$A$2:$B$10,2,FALSE),"")</f>
        <v/>
      </c>
      <c r="BN13" s="296" t="str">
        <f>IF($AK13="特","",IFERROR(VLOOKUP($BJ13,'35条リスト'!$A$3:$C$9998,3,FALSE),""))</f>
        <v/>
      </c>
      <c r="BO13" s="357" t="str">
        <f t="shared" si="44"/>
        <v/>
      </c>
      <c r="BP13" s="297" t="str">
        <f t="shared" si="29"/>
        <v/>
      </c>
      <c r="BQ13" s="297" t="str">
        <f t="shared" si="45"/>
        <v/>
      </c>
      <c r="BR13" s="296">
        <f t="shared" si="42"/>
        <v>0</v>
      </c>
      <c r="BS13" s="296" t="str">
        <f>IF(COUNTIF(点検表４リスト用!X$2:X$83,J13),1,IF(COUNTIF(点検表４リスト用!Y$2:Y$100,J13),2,IF(COUNTIF(点検表４リスト用!Z$2:Z$100,J13),3,IF(COUNTIF(点検表４リスト用!AA$2:AA$100,J13),4,""))))</f>
        <v/>
      </c>
      <c r="BT13" s="580" t="str">
        <f t="shared" si="46"/>
        <v/>
      </c>
    </row>
    <row r="14" spans="1:72">
      <c r="A14" s="289"/>
      <c r="B14" s="445"/>
      <c r="C14" s="290"/>
      <c r="D14" s="291"/>
      <c r="E14" s="291"/>
      <c r="F14" s="291"/>
      <c r="G14" s="292"/>
      <c r="H14" s="300"/>
      <c r="I14" s="292"/>
      <c r="J14" s="292"/>
      <c r="K14" s="292"/>
      <c r="L14" s="292"/>
      <c r="M14" s="290"/>
      <c r="N14" s="290"/>
      <c r="O14" s="292"/>
      <c r="P14" s="292"/>
      <c r="Q14" s="481" t="str">
        <f t="shared" si="32"/>
        <v/>
      </c>
      <c r="R14" s="481" t="str">
        <f t="shared" si="33"/>
        <v/>
      </c>
      <c r="S14" s="482" t="str">
        <f t="shared" si="2"/>
        <v/>
      </c>
      <c r="T14" s="482" t="str">
        <f t="shared" si="34"/>
        <v/>
      </c>
      <c r="U14" s="483" t="str">
        <f t="shared" si="35"/>
        <v/>
      </c>
      <c r="V14" s="483" t="str">
        <f t="shared" si="36"/>
        <v/>
      </c>
      <c r="W14" s="483" t="str">
        <f t="shared" si="37"/>
        <v/>
      </c>
      <c r="X14" s="571"/>
      <c r="Y14" s="289"/>
      <c r="Z14" s="473" t="str">
        <f>IF($BS14&lt;&gt;"","確認",IF(COUNTIF(点検表４リスト用!AB$2:AB$100,J14),"○",IF(OR($BQ14="【3】",$BQ14="【2】",$BQ14="【1】"),"○",$BQ14)))</f>
        <v/>
      </c>
      <c r="AA14" s="532"/>
      <c r="AB14" s="559" t="str">
        <f t="shared" si="38"/>
        <v/>
      </c>
      <c r="AC14" s="294" t="str">
        <f>IF(COUNTIF(環境性能の高いＵＤタクシー!$A:$A,点検表４!J14),"○","")</f>
        <v/>
      </c>
      <c r="AD14" s="295" t="str">
        <f t="shared" si="39"/>
        <v/>
      </c>
      <c r="AE14" s="296" t="b">
        <f t="shared" si="8"/>
        <v>0</v>
      </c>
      <c r="AF14" s="296" t="b">
        <f t="shared" si="9"/>
        <v>0</v>
      </c>
      <c r="AG14" s="296" t="str">
        <f t="shared" si="10"/>
        <v/>
      </c>
      <c r="AH14" s="296">
        <f t="shared" si="11"/>
        <v>1</v>
      </c>
      <c r="AI14" s="296">
        <f t="shared" si="12"/>
        <v>0</v>
      </c>
      <c r="AJ14" s="296">
        <f t="shared" si="13"/>
        <v>0</v>
      </c>
      <c r="AK14" s="296" t="str">
        <f>IFERROR(VLOOKUP($I14,点検表４リスト用!$D$2:$G$10,2,FALSE),"")</f>
        <v/>
      </c>
      <c r="AL14" s="296" t="str">
        <f>IFERROR(VLOOKUP($I14,点検表４リスト用!$D$2:$G$10,3,FALSE),"")</f>
        <v/>
      </c>
      <c r="AM14" s="296" t="str">
        <f>IFERROR(VLOOKUP($I14,点検表４リスト用!$D$2:$G$10,4,FALSE),"")</f>
        <v/>
      </c>
      <c r="AN14" s="296" t="str">
        <f>IFERROR(VLOOKUP(LEFT($E14,1),点検表４リスト用!$I$2:$J$11,2,FALSE),"")</f>
        <v/>
      </c>
      <c r="AO14" s="296" t="b">
        <f>IF(IFERROR(VLOOKUP($J14,軽乗用車一覧!$A$2:$A$88,1,FALSE),"")&lt;&gt;"",TRUE,FALSE)</f>
        <v>0</v>
      </c>
      <c r="AP14" s="296" t="b">
        <f t="shared" si="14"/>
        <v>0</v>
      </c>
      <c r="AQ14" s="296" t="b">
        <f t="shared" si="40"/>
        <v>1</v>
      </c>
      <c r="AR14" s="296" t="str">
        <f t="shared" si="16"/>
        <v/>
      </c>
      <c r="AS14" s="296" t="str">
        <f t="shared" si="17"/>
        <v/>
      </c>
      <c r="AT14" s="296">
        <f t="shared" si="18"/>
        <v>1</v>
      </c>
      <c r="AU14" s="296">
        <f t="shared" si="19"/>
        <v>1</v>
      </c>
      <c r="AV14" s="296" t="str">
        <f t="shared" si="20"/>
        <v/>
      </c>
      <c r="AW14" s="296" t="str">
        <f>IFERROR(VLOOKUP($L14,点検表４リスト用!$L$2:$M$11,2,FALSE),"")</f>
        <v/>
      </c>
      <c r="AX14" s="296" t="str">
        <f>IFERROR(VLOOKUP($AV14,排出係数!$H$4:$N$1000,7,FALSE),"")</f>
        <v/>
      </c>
      <c r="AY14" s="296" t="str">
        <f t="shared" si="43"/>
        <v/>
      </c>
      <c r="AZ14" s="296" t="str">
        <f t="shared" si="22"/>
        <v>1</v>
      </c>
      <c r="BA14" s="296" t="str">
        <f>IFERROR(VLOOKUP($AV14,排出係数!$A$4:$G$10000,$AU14+2,FALSE),"")</f>
        <v/>
      </c>
      <c r="BB14" s="296">
        <f>IFERROR(VLOOKUP($AU14,点検表４リスト用!$P$2:$T$6,2,FALSE),"")</f>
        <v>0.48</v>
      </c>
      <c r="BC14" s="296" t="str">
        <f t="shared" si="23"/>
        <v/>
      </c>
      <c r="BD14" s="296" t="str">
        <f t="shared" si="24"/>
        <v/>
      </c>
      <c r="BE14" s="296" t="str">
        <f>IFERROR(VLOOKUP($AV14,排出係数!$H$4:$M$10000,$AU14+2,FALSE),"")</f>
        <v/>
      </c>
      <c r="BF14" s="296">
        <f>IFERROR(VLOOKUP($AU14,点検表４リスト用!$P$2:$T$6,IF($N14="H17",5,3),FALSE),"")</f>
        <v>5.5E-2</v>
      </c>
      <c r="BG14" s="296">
        <f t="shared" si="25"/>
        <v>0</v>
      </c>
      <c r="BH14" s="296">
        <f t="shared" si="41"/>
        <v>0</v>
      </c>
      <c r="BI14" s="296" t="str">
        <f>IFERROR(VLOOKUP($L14,点検表４リスト用!$L$2:$N$11,3,FALSE),"")</f>
        <v/>
      </c>
      <c r="BJ14" s="296" t="str">
        <f t="shared" si="26"/>
        <v/>
      </c>
      <c r="BK14" s="296" t="str">
        <f>IF($AK14="特","",IF($BP14="確認",MSG_電気・燃料電池車確認,IF($BS14=1,日野自動車新型式,IF($BS14=2,日野自動車新型式②,IF($BS14=3,日野自動車新型式③,IF($BS14=4,日野自動車新型式④,IFERROR(VLOOKUP($BJ14,'35条リスト'!$A$3:$C$9998,2,FALSE),"")))))))</f>
        <v/>
      </c>
      <c r="BL14" s="296" t="str">
        <f t="shared" si="27"/>
        <v/>
      </c>
      <c r="BM14" s="296" t="str">
        <f>IFERROR(VLOOKUP($X14,点検表４リスト用!$A$2:$B$10,2,FALSE),"")</f>
        <v/>
      </c>
      <c r="BN14" s="296" t="str">
        <f>IF($AK14="特","",IFERROR(VLOOKUP($BJ14,'35条リスト'!$A$3:$C$9998,3,FALSE),""))</f>
        <v/>
      </c>
      <c r="BO14" s="357" t="str">
        <f t="shared" si="44"/>
        <v/>
      </c>
      <c r="BP14" s="297" t="str">
        <f t="shared" si="29"/>
        <v/>
      </c>
      <c r="BQ14" s="297" t="str">
        <f t="shared" si="45"/>
        <v/>
      </c>
      <c r="BR14" s="296">
        <f t="shared" si="42"/>
        <v>0</v>
      </c>
      <c r="BS14" s="296" t="str">
        <f>IF(COUNTIF(点検表４リスト用!X$2:X$83,J14),1,IF(COUNTIF(点検表４リスト用!Y$2:Y$100,J14),2,IF(COUNTIF(点検表４リスト用!Z$2:Z$100,J14),3,IF(COUNTIF(点検表４リスト用!AA$2:AA$100,J14),4,""))))</f>
        <v/>
      </c>
      <c r="BT14" s="580" t="str">
        <f t="shared" si="46"/>
        <v/>
      </c>
    </row>
    <row r="15" spans="1:72">
      <c r="A15" s="289"/>
      <c r="B15" s="445"/>
      <c r="C15" s="290"/>
      <c r="D15" s="291"/>
      <c r="E15" s="291"/>
      <c r="F15" s="291"/>
      <c r="G15" s="292"/>
      <c r="H15" s="300"/>
      <c r="I15" s="292"/>
      <c r="J15" s="292"/>
      <c r="K15" s="292"/>
      <c r="L15" s="292"/>
      <c r="M15" s="290"/>
      <c r="N15" s="290"/>
      <c r="O15" s="292"/>
      <c r="P15" s="292"/>
      <c r="Q15" s="481" t="str">
        <f t="shared" si="32"/>
        <v/>
      </c>
      <c r="R15" s="481" t="str">
        <f t="shared" si="33"/>
        <v/>
      </c>
      <c r="S15" s="482" t="str">
        <f t="shared" si="2"/>
        <v/>
      </c>
      <c r="T15" s="482" t="str">
        <f t="shared" si="34"/>
        <v/>
      </c>
      <c r="U15" s="483" t="str">
        <f t="shared" si="35"/>
        <v/>
      </c>
      <c r="V15" s="483" t="str">
        <f t="shared" si="36"/>
        <v/>
      </c>
      <c r="W15" s="483" t="str">
        <f t="shared" si="37"/>
        <v/>
      </c>
      <c r="X15" s="571"/>
      <c r="Y15" s="289"/>
      <c r="Z15" s="473" t="str">
        <f>IF($BS15&lt;&gt;"","確認",IF(COUNTIF(点検表４リスト用!AB$2:AB$100,J15),"○",IF(OR($BQ15="【3】",$BQ15="【2】",$BQ15="【1】"),"○",$BQ15)))</f>
        <v/>
      </c>
      <c r="AA15" s="532"/>
      <c r="AB15" s="559" t="str">
        <f t="shared" si="38"/>
        <v/>
      </c>
      <c r="AC15" s="294" t="str">
        <f>IF(COUNTIF(環境性能の高いＵＤタクシー!$A:$A,点検表４!J15),"○","")</f>
        <v/>
      </c>
      <c r="AD15" s="295" t="str">
        <f t="shared" si="39"/>
        <v/>
      </c>
      <c r="AE15" s="296" t="b">
        <f t="shared" si="8"/>
        <v>0</v>
      </c>
      <c r="AF15" s="296" t="b">
        <f t="shared" si="9"/>
        <v>0</v>
      </c>
      <c r="AG15" s="296" t="str">
        <f t="shared" si="10"/>
        <v/>
      </c>
      <c r="AH15" s="296">
        <f t="shared" si="11"/>
        <v>1</v>
      </c>
      <c r="AI15" s="296">
        <f t="shared" si="12"/>
        <v>0</v>
      </c>
      <c r="AJ15" s="296">
        <f t="shared" si="13"/>
        <v>0</v>
      </c>
      <c r="AK15" s="296" t="str">
        <f>IFERROR(VLOOKUP($I15,点検表４リスト用!$D$2:$G$10,2,FALSE),"")</f>
        <v/>
      </c>
      <c r="AL15" s="296" t="str">
        <f>IFERROR(VLOOKUP($I15,点検表４リスト用!$D$2:$G$10,3,FALSE),"")</f>
        <v/>
      </c>
      <c r="AM15" s="296" t="str">
        <f>IFERROR(VLOOKUP($I15,点検表４リスト用!$D$2:$G$10,4,FALSE),"")</f>
        <v/>
      </c>
      <c r="AN15" s="296" t="str">
        <f>IFERROR(VLOOKUP(LEFT($E15,1),点検表４リスト用!$I$2:$J$11,2,FALSE),"")</f>
        <v/>
      </c>
      <c r="AO15" s="296" t="b">
        <f>IF(IFERROR(VLOOKUP($J15,軽乗用車一覧!$A$2:$A$88,1,FALSE),"")&lt;&gt;"",TRUE,FALSE)</f>
        <v>0</v>
      </c>
      <c r="AP15" s="296" t="b">
        <f t="shared" si="14"/>
        <v>0</v>
      </c>
      <c r="AQ15" s="296" t="b">
        <f t="shared" si="40"/>
        <v>1</v>
      </c>
      <c r="AR15" s="296" t="str">
        <f t="shared" si="16"/>
        <v/>
      </c>
      <c r="AS15" s="296" t="str">
        <f t="shared" si="17"/>
        <v/>
      </c>
      <c r="AT15" s="296">
        <f t="shared" si="18"/>
        <v>1</v>
      </c>
      <c r="AU15" s="296">
        <f t="shared" si="19"/>
        <v>1</v>
      </c>
      <c r="AV15" s="296" t="str">
        <f t="shared" si="20"/>
        <v/>
      </c>
      <c r="AW15" s="296" t="str">
        <f>IFERROR(VLOOKUP($L15,点検表４リスト用!$L$2:$M$11,2,FALSE),"")</f>
        <v/>
      </c>
      <c r="AX15" s="296" t="str">
        <f>IFERROR(VLOOKUP($AV15,排出係数!$H$4:$N$1000,7,FALSE),"")</f>
        <v/>
      </c>
      <c r="AY15" s="296" t="str">
        <f t="shared" si="43"/>
        <v/>
      </c>
      <c r="AZ15" s="296" t="str">
        <f t="shared" si="22"/>
        <v>1</v>
      </c>
      <c r="BA15" s="296" t="str">
        <f>IFERROR(VLOOKUP($AV15,排出係数!$A$4:$G$10000,$AU15+2,FALSE),"")</f>
        <v/>
      </c>
      <c r="BB15" s="296">
        <f>IFERROR(VLOOKUP($AU15,点検表４リスト用!$P$2:$T$6,2,FALSE),"")</f>
        <v>0.48</v>
      </c>
      <c r="BC15" s="296" t="str">
        <f t="shared" si="23"/>
        <v/>
      </c>
      <c r="BD15" s="296" t="str">
        <f t="shared" si="24"/>
        <v/>
      </c>
      <c r="BE15" s="296" t="str">
        <f>IFERROR(VLOOKUP($AV15,排出係数!$H$4:$M$10000,$AU15+2,FALSE),"")</f>
        <v/>
      </c>
      <c r="BF15" s="296">
        <f>IFERROR(VLOOKUP($AU15,点検表４リスト用!$P$2:$T$6,IF($N15="H17",5,3),FALSE),"")</f>
        <v>5.5E-2</v>
      </c>
      <c r="BG15" s="296">
        <f t="shared" si="25"/>
        <v>0</v>
      </c>
      <c r="BH15" s="296">
        <f t="shared" si="41"/>
        <v>0</v>
      </c>
      <c r="BI15" s="296" t="str">
        <f>IFERROR(VLOOKUP($L15,点検表４リスト用!$L$2:$N$11,3,FALSE),"")</f>
        <v/>
      </c>
      <c r="BJ15" s="296" t="str">
        <f t="shared" si="26"/>
        <v/>
      </c>
      <c r="BK15" s="296" t="str">
        <f>IF($AK15="特","",IF($BP15="確認",MSG_電気・燃料電池車確認,IF($BS15=1,日野自動車新型式,IF($BS15=2,日野自動車新型式②,IF($BS15=3,日野自動車新型式③,IF($BS15=4,日野自動車新型式④,IFERROR(VLOOKUP($BJ15,'35条リスト'!$A$3:$C$9998,2,FALSE),"")))))))</f>
        <v/>
      </c>
      <c r="BL15" s="296" t="str">
        <f t="shared" si="27"/>
        <v/>
      </c>
      <c r="BM15" s="296" t="str">
        <f>IFERROR(VLOOKUP($X15,点検表４リスト用!$A$2:$B$10,2,FALSE),"")</f>
        <v/>
      </c>
      <c r="BN15" s="296" t="str">
        <f>IF($AK15="特","",IFERROR(VLOOKUP($BJ15,'35条リスト'!$A$3:$C$9998,3,FALSE),""))</f>
        <v/>
      </c>
      <c r="BO15" s="357" t="str">
        <f t="shared" si="44"/>
        <v/>
      </c>
      <c r="BP15" s="297" t="str">
        <f t="shared" si="29"/>
        <v/>
      </c>
      <c r="BQ15" s="297" t="str">
        <f t="shared" si="45"/>
        <v/>
      </c>
      <c r="BR15" s="296">
        <f t="shared" si="42"/>
        <v>0</v>
      </c>
      <c r="BS15" s="296" t="str">
        <f>IF(COUNTIF(点検表４リスト用!X$2:X$83,J15),1,IF(COUNTIF(点検表４リスト用!Y$2:Y$100,J15),2,IF(COUNTIF(点検表４リスト用!Z$2:Z$100,J15),3,IF(COUNTIF(点検表４リスト用!AA$2:AA$100,J15),4,""))))</f>
        <v/>
      </c>
      <c r="BT15" s="580" t="str">
        <f t="shared" si="46"/>
        <v/>
      </c>
    </row>
    <row r="16" spans="1:72">
      <c r="A16" s="289"/>
      <c r="B16" s="445"/>
      <c r="C16" s="290"/>
      <c r="D16" s="291"/>
      <c r="E16" s="291"/>
      <c r="F16" s="291"/>
      <c r="G16" s="292"/>
      <c r="H16" s="300"/>
      <c r="I16" s="292"/>
      <c r="J16" s="292"/>
      <c r="K16" s="292"/>
      <c r="L16" s="292"/>
      <c r="M16" s="290"/>
      <c r="N16" s="290"/>
      <c r="O16" s="292"/>
      <c r="P16" s="292"/>
      <c r="Q16" s="481" t="str">
        <f t="shared" si="32"/>
        <v/>
      </c>
      <c r="R16" s="481" t="str">
        <f t="shared" si="33"/>
        <v/>
      </c>
      <c r="S16" s="482" t="str">
        <f t="shared" si="2"/>
        <v/>
      </c>
      <c r="T16" s="482" t="str">
        <f t="shared" si="34"/>
        <v/>
      </c>
      <c r="U16" s="483" t="str">
        <f t="shared" si="35"/>
        <v/>
      </c>
      <c r="V16" s="483" t="str">
        <f t="shared" si="36"/>
        <v/>
      </c>
      <c r="W16" s="483" t="str">
        <f t="shared" si="37"/>
        <v/>
      </c>
      <c r="X16" s="571"/>
      <c r="Y16" s="289"/>
      <c r="Z16" s="473" t="str">
        <f>IF($BS16&lt;&gt;"","確認",IF(COUNTIF(点検表４リスト用!AB$2:AB$100,J16),"○",IF(OR($BQ16="【3】",$BQ16="【2】",$BQ16="【1】"),"○",$BQ16)))</f>
        <v/>
      </c>
      <c r="AA16" s="532"/>
      <c r="AB16" s="559" t="str">
        <f t="shared" si="38"/>
        <v/>
      </c>
      <c r="AC16" s="294" t="str">
        <f>IF(COUNTIF(環境性能の高いＵＤタクシー!$A:$A,点検表４!J16),"○","")</f>
        <v/>
      </c>
      <c r="AD16" s="295" t="str">
        <f t="shared" si="39"/>
        <v/>
      </c>
      <c r="AE16" s="296" t="b">
        <f t="shared" si="8"/>
        <v>0</v>
      </c>
      <c r="AF16" s="296" t="b">
        <f t="shared" si="9"/>
        <v>0</v>
      </c>
      <c r="AG16" s="296" t="str">
        <f t="shared" si="10"/>
        <v/>
      </c>
      <c r="AH16" s="296">
        <f t="shared" si="11"/>
        <v>1</v>
      </c>
      <c r="AI16" s="296">
        <f t="shared" si="12"/>
        <v>0</v>
      </c>
      <c r="AJ16" s="296">
        <f t="shared" si="13"/>
        <v>0</v>
      </c>
      <c r="AK16" s="296" t="str">
        <f>IFERROR(VLOOKUP($I16,点検表４リスト用!$D$2:$G$10,2,FALSE),"")</f>
        <v/>
      </c>
      <c r="AL16" s="296" t="str">
        <f>IFERROR(VLOOKUP($I16,点検表４リスト用!$D$2:$G$10,3,FALSE),"")</f>
        <v/>
      </c>
      <c r="AM16" s="296" t="str">
        <f>IFERROR(VLOOKUP($I16,点検表４リスト用!$D$2:$G$10,4,FALSE),"")</f>
        <v/>
      </c>
      <c r="AN16" s="296" t="str">
        <f>IFERROR(VLOOKUP(LEFT($E16,1),点検表４リスト用!$I$2:$J$11,2,FALSE),"")</f>
        <v/>
      </c>
      <c r="AO16" s="296" t="b">
        <f>IF(IFERROR(VLOOKUP($J16,軽乗用車一覧!$A$2:$A$88,1,FALSE),"")&lt;&gt;"",TRUE,FALSE)</f>
        <v>0</v>
      </c>
      <c r="AP16" s="296" t="b">
        <f t="shared" si="14"/>
        <v>0</v>
      </c>
      <c r="AQ16" s="296" t="b">
        <f t="shared" si="40"/>
        <v>1</v>
      </c>
      <c r="AR16" s="296" t="str">
        <f t="shared" si="16"/>
        <v/>
      </c>
      <c r="AS16" s="296" t="str">
        <f t="shared" si="17"/>
        <v/>
      </c>
      <c r="AT16" s="296">
        <f t="shared" si="18"/>
        <v>1</v>
      </c>
      <c r="AU16" s="296">
        <f t="shared" si="19"/>
        <v>1</v>
      </c>
      <c r="AV16" s="296" t="str">
        <f t="shared" si="20"/>
        <v/>
      </c>
      <c r="AW16" s="296" t="str">
        <f>IFERROR(VLOOKUP($L16,点検表４リスト用!$L$2:$M$11,2,FALSE),"")</f>
        <v/>
      </c>
      <c r="AX16" s="296" t="str">
        <f>IFERROR(VLOOKUP($AV16,排出係数!$H$4:$N$1000,7,FALSE),"")</f>
        <v/>
      </c>
      <c r="AY16" s="296" t="str">
        <f t="shared" si="43"/>
        <v/>
      </c>
      <c r="AZ16" s="296" t="str">
        <f t="shared" si="22"/>
        <v>1</v>
      </c>
      <c r="BA16" s="296" t="str">
        <f>IFERROR(VLOOKUP($AV16,排出係数!$A$4:$G$10000,$AU16+2,FALSE),"")</f>
        <v/>
      </c>
      <c r="BB16" s="296">
        <f>IFERROR(VLOOKUP($AU16,点検表４リスト用!$P$2:$T$6,2,FALSE),"")</f>
        <v>0.48</v>
      </c>
      <c r="BC16" s="296" t="str">
        <f t="shared" si="23"/>
        <v/>
      </c>
      <c r="BD16" s="296" t="str">
        <f t="shared" si="24"/>
        <v/>
      </c>
      <c r="BE16" s="296" t="str">
        <f>IFERROR(VLOOKUP($AV16,排出係数!$H$4:$M$10000,$AU16+2,FALSE),"")</f>
        <v/>
      </c>
      <c r="BF16" s="296">
        <f>IFERROR(VLOOKUP($AU16,点検表４リスト用!$P$2:$T$6,IF($N16="H17",5,3),FALSE),"")</f>
        <v>5.5E-2</v>
      </c>
      <c r="BG16" s="296">
        <f t="shared" si="25"/>
        <v>0</v>
      </c>
      <c r="BH16" s="296">
        <f t="shared" si="41"/>
        <v>0</v>
      </c>
      <c r="BI16" s="296" t="str">
        <f>IFERROR(VLOOKUP($L16,点検表４リスト用!$L$2:$N$11,3,FALSE),"")</f>
        <v/>
      </c>
      <c r="BJ16" s="296" t="str">
        <f t="shared" si="26"/>
        <v/>
      </c>
      <c r="BK16" s="296" t="str">
        <f>IF($AK16="特","",IF($BP16="確認",MSG_電気・燃料電池車確認,IF($BS16=1,日野自動車新型式,IF($BS16=2,日野自動車新型式②,IF($BS16=3,日野自動車新型式③,IF($BS16=4,日野自動車新型式④,IFERROR(VLOOKUP($BJ16,'35条リスト'!$A$3:$C$9998,2,FALSE),"")))))))</f>
        <v/>
      </c>
      <c r="BL16" s="296" t="str">
        <f t="shared" si="27"/>
        <v/>
      </c>
      <c r="BM16" s="296" t="str">
        <f>IFERROR(VLOOKUP($X16,点検表４リスト用!$A$2:$B$10,2,FALSE),"")</f>
        <v/>
      </c>
      <c r="BN16" s="296" t="str">
        <f>IF($AK16="特","",IFERROR(VLOOKUP($BJ16,'35条リスト'!$A$3:$C$9998,3,FALSE),""))</f>
        <v/>
      </c>
      <c r="BO16" s="357" t="str">
        <f t="shared" si="44"/>
        <v/>
      </c>
      <c r="BP16" s="297" t="str">
        <f t="shared" si="29"/>
        <v/>
      </c>
      <c r="BQ16" s="297" t="str">
        <f t="shared" si="45"/>
        <v/>
      </c>
      <c r="BR16" s="296">
        <f t="shared" si="42"/>
        <v>0</v>
      </c>
      <c r="BS16" s="296" t="str">
        <f>IF(COUNTIF(点検表４リスト用!X$2:X$83,J16),1,IF(COUNTIF(点検表４リスト用!Y$2:Y$100,J16),2,IF(COUNTIF(点検表４リスト用!Z$2:Z$100,J16),3,IF(COUNTIF(点検表４リスト用!AA$2:AA$100,J16),4,""))))</f>
        <v/>
      </c>
      <c r="BT16" s="580" t="str">
        <f t="shared" si="46"/>
        <v/>
      </c>
    </row>
    <row r="17" spans="1:72">
      <c r="A17" s="289"/>
      <c r="B17" s="445"/>
      <c r="C17" s="290"/>
      <c r="D17" s="291"/>
      <c r="E17" s="291"/>
      <c r="F17" s="291"/>
      <c r="G17" s="292"/>
      <c r="H17" s="300"/>
      <c r="I17" s="292"/>
      <c r="J17" s="292"/>
      <c r="K17" s="292"/>
      <c r="L17" s="292"/>
      <c r="M17" s="290"/>
      <c r="N17" s="290"/>
      <c r="O17" s="292"/>
      <c r="P17" s="292"/>
      <c r="Q17" s="481" t="str">
        <f t="shared" si="32"/>
        <v/>
      </c>
      <c r="R17" s="481" t="str">
        <f t="shared" si="33"/>
        <v/>
      </c>
      <c r="S17" s="482" t="str">
        <f t="shared" si="2"/>
        <v/>
      </c>
      <c r="T17" s="482" t="str">
        <f t="shared" si="34"/>
        <v/>
      </c>
      <c r="U17" s="483" t="str">
        <f t="shared" si="35"/>
        <v/>
      </c>
      <c r="V17" s="483" t="str">
        <f t="shared" si="36"/>
        <v/>
      </c>
      <c r="W17" s="483" t="str">
        <f t="shared" si="37"/>
        <v/>
      </c>
      <c r="X17" s="571"/>
      <c r="Y17" s="289"/>
      <c r="Z17" s="473" t="str">
        <f>IF($BS17&lt;&gt;"","確認",IF(COUNTIF(点検表４リスト用!AB$2:AB$100,J17),"○",IF(OR($BQ17="【3】",$BQ17="【2】",$BQ17="【1】"),"○",$BQ17)))</f>
        <v/>
      </c>
      <c r="AA17" s="532"/>
      <c r="AB17" s="559" t="str">
        <f t="shared" si="38"/>
        <v/>
      </c>
      <c r="AC17" s="294" t="str">
        <f>IF(COUNTIF(環境性能の高いＵＤタクシー!$A:$A,点検表４!J17),"○","")</f>
        <v/>
      </c>
      <c r="AD17" s="295" t="str">
        <f t="shared" si="39"/>
        <v/>
      </c>
      <c r="AE17" s="296" t="b">
        <f t="shared" si="8"/>
        <v>0</v>
      </c>
      <c r="AF17" s="296" t="b">
        <f t="shared" si="9"/>
        <v>0</v>
      </c>
      <c r="AG17" s="296" t="str">
        <f t="shared" si="10"/>
        <v/>
      </c>
      <c r="AH17" s="296">
        <f t="shared" si="11"/>
        <v>1</v>
      </c>
      <c r="AI17" s="296">
        <f t="shared" si="12"/>
        <v>0</v>
      </c>
      <c r="AJ17" s="296">
        <f t="shared" si="13"/>
        <v>0</v>
      </c>
      <c r="AK17" s="296" t="str">
        <f>IFERROR(VLOOKUP($I17,点検表４リスト用!$D$2:$G$10,2,FALSE),"")</f>
        <v/>
      </c>
      <c r="AL17" s="296" t="str">
        <f>IFERROR(VLOOKUP($I17,点検表４リスト用!$D$2:$G$10,3,FALSE),"")</f>
        <v/>
      </c>
      <c r="AM17" s="296" t="str">
        <f>IFERROR(VLOOKUP($I17,点検表４リスト用!$D$2:$G$10,4,FALSE),"")</f>
        <v/>
      </c>
      <c r="AN17" s="296" t="str">
        <f>IFERROR(VLOOKUP(LEFT($E17,1),点検表４リスト用!$I$2:$J$11,2,FALSE),"")</f>
        <v/>
      </c>
      <c r="AO17" s="296" t="b">
        <f>IF(IFERROR(VLOOKUP($J17,軽乗用車一覧!$A$2:$A$88,1,FALSE),"")&lt;&gt;"",TRUE,FALSE)</f>
        <v>0</v>
      </c>
      <c r="AP17" s="296" t="b">
        <f t="shared" si="14"/>
        <v>0</v>
      </c>
      <c r="AQ17" s="296" t="b">
        <f t="shared" si="40"/>
        <v>1</v>
      </c>
      <c r="AR17" s="296" t="str">
        <f t="shared" si="16"/>
        <v/>
      </c>
      <c r="AS17" s="296" t="str">
        <f t="shared" si="17"/>
        <v/>
      </c>
      <c r="AT17" s="296">
        <f t="shared" si="18"/>
        <v>1</v>
      </c>
      <c r="AU17" s="296">
        <f t="shared" si="19"/>
        <v>1</v>
      </c>
      <c r="AV17" s="296" t="str">
        <f t="shared" si="20"/>
        <v/>
      </c>
      <c r="AW17" s="296" t="str">
        <f>IFERROR(VLOOKUP($L17,点検表４リスト用!$L$2:$M$11,2,FALSE),"")</f>
        <v/>
      </c>
      <c r="AX17" s="296" t="str">
        <f>IFERROR(VLOOKUP($AV17,排出係数!$H$4:$N$1000,7,FALSE),"")</f>
        <v/>
      </c>
      <c r="AY17" s="296" t="str">
        <f t="shared" si="43"/>
        <v/>
      </c>
      <c r="AZ17" s="296" t="str">
        <f t="shared" si="22"/>
        <v>1</v>
      </c>
      <c r="BA17" s="296" t="str">
        <f>IFERROR(VLOOKUP($AV17,排出係数!$A$4:$G$10000,$AU17+2,FALSE),"")</f>
        <v/>
      </c>
      <c r="BB17" s="296">
        <f>IFERROR(VLOOKUP($AU17,点検表４リスト用!$P$2:$T$6,2,FALSE),"")</f>
        <v>0.48</v>
      </c>
      <c r="BC17" s="296" t="str">
        <f t="shared" si="23"/>
        <v/>
      </c>
      <c r="BD17" s="296" t="str">
        <f t="shared" si="24"/>
        <v/>
      </c>
      <c r="BE17" s="296" t="str">
        <f>IFERROR(VLOOKUP($AV17,排出係数!$H$4:$M$10000,$AU17+2,FALSE),"")</f>
        <v/>
      </c>
      <c r="BF17" s="296">
        <f>IFERROR(VLOOKUP($AU17,点検表４リスト用!$P$2:$T$6,IF($N17="H17",5,3),FALSE),"")</f>
        <v>5.5E-2</v>
      </c>
      <c r="BG17" s="296">
        <f t="shared" si="25"/>
        <v>0</v>
      </c>
      <c r="BH17" s="296">
        <f t="shared" si="41"/>
        <v>0</v>
      </c>
      <c r="BI17" s="296" t="str">
        <f>IFERROR(VLOOKUP($L17,点検表４リスト用!$L$2:$N$11,3,FALSE),"")</f>
        <v/>
      </c>
      <c r="BJ17" s="296" t="str">
        <f t="shared" si="26"/>
        <v/>
      </c>
      <c r="BK17" s="296" t="str">
        <f>IF($AK17="特","",IF($BP17="確認",MSG_電気・燃料電池車確認,IF($BS17=1,日野自動車新型式,IF($BS17=2,日野自動車新型式②,IF($BS17=3,日野自動車新型式③,IF($BS17=4,日野自動車新型式④,IFERROR(VLOOKUP($BJ17,'35条リスト'!$A$3:$C$9998,2,FALSE),"")))))))</f>
        <v/>
      </c>
      <c r="BL17" s="296" t="str">
        <f t="shared" si="27"/>
        <v/>
      </c>
      <c r="BM17" s="296" t="str">
        <f>IFERROR(VLOOKUP($X17,点検表４リスト用!$A$2:$B$10,2,FALSE),"")</f>
        <v/>
      </c>
      <c r="BN17" s="296" t="str">
        <f>IF($AK17="特","",IFERROR(VLOOKUP($BJ17,'35条リスト'!$A$3:$C$9998,3,FALSE),""))</f>
        <v/>
      </c>
      <c r="BO17" s="357" t="str">
        <f t="shared" si="44"/>
        <v/>
      </c>
      <c r="BP17" s="297" t="str">
        <f t="shared" si="29"/>
        <v/>
      </c>
      <c r="BQ17" s="297" t="str">
        <f t="shared" si="45"/>
        <v/>
      </c>
      <c r="BR17" s="296">
        <f t="shared" si="42"/>
        <v>0</v>
      </c>
      <c r="BS17" s="296" t="str">
        <f>IF(COUNTIF(点検表４リスト用!X$2:X$83,J17),1,IF(COUNTIF(点検表４リスト用!Y$2:Y$100,J17),2,IF(COUNTIF(点検表４リスト用!Z$2:Z$100,J17),3,IF(COUNTIF(点検表４リスト用!AA$2:AA$100,J17),4,""))))</f>
        <v/>
      </c>
      <c r="BT17" s="580" t="str">
        <f t="shared" si="46"/>
        <v/>
      </c>
    </row>
    <row r="18" spans="1:72">
      <c r="A18" s="289"/>
      <c r="B18" s="445"/>
      <c r="C18" s="290"/>
      <c r="D18" s="291"/>
      <c r="E18" s="291"/>
      <c r="F18" s="291"/>
      <c r="G18" s="292"/>
      <c r="H18" s="300"/>
      <c r="I18" s="292"/>
      <c r="J18" s="292"/>
      <c r="K18" s="292"/>
      <c r="L18" s="292"/>
      <c r="M18" s="290"/>
      <c r="N18" s="290"/>
      <c r="O18" s="292"/>
      <c r="P18" s="292"/>
      <c r="Q18" s="481" t="str">
        <f t="shared" si="32"/>
        <v/>
      </c>
      <c r="R18" s="481" t="str">
        <f t="shared" si="33"/>
        <v/>
      </c>
      <c r="S18" s="482" t="str">
        <f t="shared" si="2"/>
        <v/>
      </c>
      <c r="T18" s="482" t="str">
        <f t="shared" si="34"/>
        <v/>
      </c>
      <c r="U18" s="483" t="str">
        <f t="shared" si="35"/>
        <v/>
      </c>
      <c r="V18" s="483" t="str">
        <f t="shared" si="36"/>
        <v/>
      </c>
      <c r="W18" s="483" t="str">
        <f t="shared" si="37"/>
        <v/>
      </c>
      <c r="X18" s="571"/>
      <c r="Y18" s="289"/>
      <c r="Z18" s="473" t="str">
        <f>IF($BS18&lt;&gt;"","確認",IF(COUNTIF(点検表４リスト用!AB$2:AB$100,J18),"○",IF(OR($BQ18="【3】",$BQ18="【2】",$BQ18="【1】"),"○",$BQ18)))</f>
        <v/>
      </c>
      <c r="AA18" s="532"/>
      <c r="AB18" s="559" t="str">
        <f t="shared" si="38"/>
        <v/>
      </c>
      <c r="AC18" s="294" t="str">
        <f>IF(COUNTIF(環境性能の高いＵＤタクシー!$A:$A,点検表４!J18),"○","")</f>
        <v/>
      </c>
      <c r="AD18" s="295" t="str">
        <f t="shared" si="39"/>
        <v/>
      </c>
      <c r="AE18" s="296" t="b">
        <f t="shared" si="8"/>
        <v>0</v>
      </c>
      <c r="AF18" s="296" t="b">
        <f t="shared" si="9"/>
        <v>0</v>
      </c>
      <c r="AG18" s="296" t="str">
        <f t="shared" si="10"/>
        <v/>
      </c>
      <c r="AH18" s="296">
        <f t="shared" si="11"/>
        <v>1</v>
      </c>
      <c r="AI18" s="296">
        <f t="shared" si="12"/>
        <v>0</v>
      </c>
      <c r="AJ18" s="296">
        <f t="shared" si="13"/>
        <v>0</v>
      </c>
      <c r="AK18" s="296" t="str">
        <f>IFERROR(VLOOKUP($I18,点検表４リスト用!$D$2:$G$10,2,FALSE),"")</f>
        <v/>
      </c>
      <c r="AL18" s="296" t="str">
        <f>IFERROR(VLOOKUP($I18,点検表４リスト用!$D$2:$G$10,3,FALSE),"")</f>
        <v/>
      </c>
      <c r="AM18" s="296" t="str">
        <f>IFERROR(VLOOKUP($I18,点検表４リスト用!$D$2:$G$10,4,FALSE),"")</f>
        <v/>
      </c>
      <c r="AN18" s="296" t="str">
        <f>IFERROR(VLOOKUP(LEFT($E18,1),点検表４リスト用!$I$2:$J$11,2,FALSE),"")</f>
        <v/>
      </c>
      <c r="AO18" s="296" t="b">
        <f>IF(IFERROR(VLOOKUP($J18,軽乗用車一覧!$A$2:$A$88,1,FALSE),"")&lt;&gt;"",TRUE,FALSE)</f>
        <v>0</v>
      </c>
      <c r="AP18" s="296" t="b">
        <f t="shared" si="14"/>
        <v>0</v>
      </c>
      <c r="AQ18" s="296" t="b">
        <f t="shared" si="40"/>
        <v>1</v>
      </c>
      <c r="AR18" s="296" t="str">
        <f t="shared" si="16"/>
        <v/>
      </c>
      <c r="AS18" s="296" t="str">
        <f t="shared" si="17"/>
        <v/>
      </c>
      <c r="AT18" s="296">
        <f t="shared" si="18"/>
        <v>1</v>
      </c>
      <c r="AU18" s="296">
        <f t="shared" si="19"/>
        <v>1</v>
      </c>
      <c r="AV18" s="296" t="str">
        <f t="shared" si="20"/>
        <v/>
      </c>
      <c r="AW18" s="296" t="str">
        <f>IFERROR(VLOOKUP($L18,点検表４リスト用!$L$2:$M$11,2,FALSE),"")</f>
        <v/>
      </c>
      <c r="AX18" s="296" t="str">
        <f>IFERROR(VLOOKUP($AV18,排出係数!$H$4:$N$1000,7,FALSE),"")</f>
        <v/>
      </c>
      <c r="AY18" s="296" t="str">
        <f t="shared" si="43"/>
        <v/>
      </c>
      <c r="AZ18" s="296" t="str">
        <f t="shared" si="22"/>
        <v>1</v>
      </c>
      <c r="BA18" s="296" t="str">
        <f>IFERROR(VLOOKUP($AV18,排出係数!$A$4:$G$10000,$AU18+2,FALSE),"")</f>
        <v/>
      </c>
      <c r="BB18" s="296">
        <f>IFERROR(VLOOKUP($AU18,点検表４リスト用!$P$2:$T$6,2,FALSE),"")</f>
        <v>0.48</v>
      </c>
      <c r="BC18" s="296" t="str">
        <f t="shared" si="23"/>
        <v/>
      </c>
      <c r="BD18" s="296" t="str">
        <f t="shared" si="24"/>
        <v/>
      </c>
      <c r="BE18" s="296" t="str">
        <f>IFERROR(VLOOKUP($AV18,排出係数!$H$4:$M$10000,$AU18+2,FALSE),"")</f>
        <v/>
      </c>
      <c r="BF18" s="296">
        <f>IFERROR(VLOOKUP($AU18,点検表４リスト用!$P$2:$T$6,IF($N18="H17",5,3),FALSE),"")</f>
        <v>5.5E-2</v>
      </c>
      <c r="BG18" s="296">
        <f t="shared" si="25"/>
        <v>0</v>
      </c>
      <c r="BH18" s="296">
        <f t="shared" si="41"/>
        <v>0</v>
      </c>
      <c r="BI18" s="296" t="str">
        <f>IFERROR(VLOOKUP($L18,点検表４リスト用!$L$2:$N$11,3,FALSE),"")</f>
        <v/>
      </c>
      <c r="BJ18" s="296" t="str">
        <f t="shared" si="26"/>
        <v/>
      </c>
      <c r="BK18" s="296" t="str">
        <f>IF($AK18="特","",IF($BP18="確認",MSG_電気・燃料電池車確認,IF($BS18=1,日野自動車新型式,IF($BS18=2,日野自動車新型式②,IF($BS18=3,日野自動車新型式③,IF($BS18=4,日野自動車新型式④,IFERROR(VLOOKUP($BJ18,'35条リスト'!$A$3:$C$9998,2,FALSE),"")))))))</f>
        <v/>
      </c>
      <c r="BL18" s="296" t="str">
        <f t="shared" si="27"/>
        <v/>
      </c>
      <c r="BM18" s="296" t="str">
        <f>IFERROR(VLOOKUP($X18,点検表４リスト用!$A$2:$B$10,2,FALSE),"")</f>
        <v/>
      </c>
      <c r="BN18" s="296" t="str">
        <f>IF($AK18="特","",IFERROR(VLOOKUP($BJ18,'35条リスト'!$A$3:$C$9998,3,FALSE),""))</f>
        <v/>
      </c>
      <c r="BO18" s="357" t="str">
        <f t="shared" si="44"/>
        <v/>
      </c>
      <c r="BP18" s="297" t="str">
        <f t="shared" si="29"/>
        <v/>
      </c>
      <c r="BQ18" s="297" t="str">
        <f t="shared" si="45"/>
        <v/>
      </c>
      <c r="BR18" s="296">
        <f t="shared" si="42"/>
        <v>0</v>
      </c>
      <c r="BS18" s="296" t="str">
        <f>IF(COUNTIF(点検表４リスト用!X$2:X$83,J18),1,IF(COUNTIF(点検表４リスト用!Y$2:Y$100,J18),2,IF(COUNTIF(点検表４リスト用!Z$2:Z$100,J18),3,IF(COUNTIF(点検表４リスト用!AA$2:AA$100,J18),4,""))))</f>
        <v/>
      </c>
      <c r="BT18" s="580" t="str">
        <f t="shared" si="46"/>
        <v/>
      </c>
    </row>
    <row r="19" spans="1:72">
      <c r="A19" s="289"/>
      <c r="B19" s="445"/>
      <c r="C19" s="290"/>
      <c r="D19" s="291"/>
      <c r="E19" s="291"/>
      <c r="F19" s="291"/>
      <c r="G19" s="292"/>
      <c r="H19" s="300"/>
      <c r="I19" s="292"/>
      <c r="J19" s="292"/>
      <c r="K19" s="292"/>
      <c r="L19" s="292"/>
      <c r="M19" s="290"/>
      <c r="N19" s="290"/>
      <c r="O19" s="292"/>
      <c r="P19" s="292"/>
      <c r="Q19" s="481" t="str">
        <f t="shared" si="32"/>
        <v/>
      </c>
      <c r="R19" s="481" t="str">
        <f t="shared" si="33"/>
        <v/>
      </c>
      <c r="S19" s="482" t="str">
        <f t="shared" si="2"/>
        <v/>
      </c>
      <c r="T19" s="482" t="str">
        <f t="shared" si="34"/>
        <v/>
      </c>
      <c r="U19" s="483" t="str">
        <f t="shared" si="35"/>
        <v/>
      </c>
      <c r="V19" s="483" t="str">
        <f t="shared" si="36"/>
        <v/>
      </c>
      <c r="W19" s="483" t="str">
        <f t="shared" si="37"/>
        <v/>
      </c>
      <c r="X19" s="571"/>
      <c r="Y19" s="289"/>
      <c r="Z19" s="473" t="str">
        <f>IF($BS19&lt;&gt;"","確認",IF(COUNTIF(点検表４リスト用!AB$2:AB$100,J19),"○",IF(OR($BQ19="【3】",$BQ19="【2】",$BQ19="【1】"),"○",$BQ19)))</f>
        <v/>
      </c>
      <c r="AA19" s="532"/>
      <c r="AB19" s="559" t="str">
        <f t="shared" si="38"/>
        <v/>
      </c>
      <c r="AC19" s="294" t="str">
        <f>IF(COUNTIF(環境性能の高いＵＤタクシー!$A:$A,点検表４!J19),"○","")</f>
        <v/>
      </c>
      <c r="AD19" s="295" t="str">
        <f t="shared" si="39"/>
        <v/>
      </c>
      <c r="AE19" s="296" t="b">
        <f t="shared" si="8"/>
        <v>0</v>
      </c>
      <c r="AF19" s="296" t="b">
        <f t="shared" si="9"/>
        <v>0</v>
      </c>
      <c r="AG19" s="296" t="str">
        <f t="shared" si="10"/>
        <v/>
      </c>
      <c r="AH19" s="296">
        <f t="shared" si="11"/>
        <v>1</v>
      </c>
      <c r="AI19" s="296">
        <f t="shared" si="12"/>
        <v>0</v>
      </c>
      <c r="AJ19" s="296">
        <f t="shared" si="13"/>
        <v>0</v>
      </c>
      <c r="AK19" s="296" t="str">
        <f>IFERROR(VLOOKUP($I19,点検表４リスト用!$D$2:$G$10,2,FALSE),"")</f>
        <v/>
      </c>
      <c r="AL19" s="296" t="str">
        <f>IFERROR(VLOOKUP($I19,点検表４リスト用!$D$2:$G$10,3,FALSE),"")</f>
        <v/>
      </c>
      <c r="AM19" s="296" t="str">
        <f>IFERROR(VLOOKUP($I19,点検表４リスト用!$D$2:$G$10,4,FALSE),"")</f>
        <v/>
      </c>
      <c r="AN19" s="296" t="str">
        <f>IFERROR(VLOOKUP(LEFT($E19,1),点検表４リスト用!$I$2:$J$11,2,FALSE),"")</f>
        <v/>
      </c>
      <c r="AO19" s="296" t="b">
        <f>IF(IFERROR(VLOOKUP($J19,軽乗用車一覧!$A$2:$A$88,1,FALSE),"")&lt;&gt;"",TRUE,FALSE)</f>
        <v>0</v>
      </c>
      <c r="AP19" s="296" t="b">
        <f t="shared" si="14"/>
        <v>0</v>
      </c>
      <c r="AQ19" s="296" t="b">
        <f t="shared" si="40"/>
        <v>1</v>
      </c>
      <c r="AR19" s="296" t="str">
        <f t="shared" si="16"/>
        <v/>
      </c>
      <c r="AS19" s="296" t="str">
        <f t="shared" si="17"/>
        <v/>
      </c>
      <c r="AT19" s="296">
        <f t="shared" si="18"/>
        <v>1</v>
      </c>
      <c r="AU19" s="296">
        <f t="shared" si="19"/>
        <v>1</v>
      </c>
      <c r="AV19" s="296" t="str">
        <f t="shared" si="20"/>
        <v/>
      </c>
      <c r="AW19" s="296" t="str">
        <f>IFERROR(VLOOKUP($L19,点検表４リスト用!$L$2:$M$11,2,FALSE),"")</f>
        <v/>
      </c>
      <c r="AX19" s="296" t="str">
        <f>IFERROR(VLOOKUP($AV19,排出係数!$H$4:$N$1000,7,FALSE),"")</f>
        <v/>
      </c>
      <c r="AY19" s="296" t="str">
        <f t="shared" si="43"/>
        <v/>
      </c>
      <c r="AZ19" s="296" t="str">
        <f t="shared" si="22"/>
        <v>1</v>
      </c>
      <c r="BA19" s="296" t="str">
        <f>IFERROR(VLOOKUP($AV19,排出係数!$A$4:$G$10000,$AU19+2,FALSE),"")</f>
        <v/>
      </c>
      <c r="BB19" s="296">
        <f>IFERROR(VLOOKUP($AU19,点検表４リスト用!$P$2:$T$6,2,FALSE),"")</f>
        <v>0.48</v>
      </c>
      <c r="BC19" s="296" t="str">
        <f t="shared" si="23"/>
        <v/>
      </c>
      <c r="BD19" s="296" t="str">
        <f t="shared" si="24"/>
        <v/>
      </c>
      <c r="BE19" s="296" t="str">
        <f>IFERROR(VLOOKUP($AV19,排出係数!$H$4:$M$10000,$AU19+2,FALSE),"")</f>
        <v/>
      </c>
      <c r="BF19" s="296">
        <f>IFERROR(VLOOKUP($AU19,点検表４リスト用!$P$2:$T$6,IF($N19="H17",5,3),FALSE),"")</f>
        <v>5.5E-2</v>
      </c>
      <c r="BG19" s="296">
        <f t="shared" si="25"/>
        <v>0</v>
      </c>
      <c r="BH19" s="296">
        <f t="shared" si="41"/>
        <v>0</v>
      </c>
      <c r="BI19" s="296" t="str">
        <f>IFERROR(VLOOKUP($L19,点検表４リスト用!$L$2:$N$11,3,FALSE),"")</f>
        <v/>
      </c>
      <c r="BJ19" s="296" t="str">
        <f t="shared" si="26"/>
        <v/>
      </c>
      <c r="BK19" s="296" t="str">
        <f>IF($AK19="特","",IF($BP19="確認",MSG_電気・燃料電池車確認,IF($BS19=1,日野自動車新型式,IF($BS19=2,日野自動車新型式②,IF($BS19=3,日野自動車新型式③,IF($BS19=4,日野自動車新型式④,IFERROR(VLOOKUP($BJ19,'35条リスト'!$A$3:$C$9998,2,FALSE),"")))))))</f>
        <v/>
      </c>
      <c r="BL19" s="296" t="str">
        <f t="shared" si="27"/>
        <v/>
      </c>
      <c r="BM19" s="296" t="str">
        <f>IFERROR(VLOOKUP($X19,点検表４リスト用!$A$2:$B$10,2,FALSE),"")</f>
        <v/>
      </c>
      <c r="BN19" s="296" t="str">
        <f>IF($AK19="特","",IFERROR(VLOOKUP($BJ19,'35条リスト'!$A$3:$C$9998,3,FALSE),""))</f>
        <v/>
      </c>
      <c r="BO19" s="357" t="str">
        <f t="shared" si="44"/>
        <v/>
      </c>
      <c r="BP19" s="297" t="str">
        <f t="shared" si="29"/>
        <v/>
      </c>
      <c r="BQ19" s="297" t="str">
        <f t="shared" si="45"/>
        <v/>
      </c>
      <c r="BR19" s="296">
        <f t="shared" si="42"/>
        <v>0</v>
      </c>
      <c r="BS19" s="296" t="str">
        <f>IF(COUNTIF(点検表４リスト用!X$2:X$83,J19),1,IF(COUNTIF(点検表４リスト用!Y$2:Y$100,J19),2,IF(COUNTIF(点検表４リスト用!Z$2:Z$100,J19),3,IF(COUNTIF(点検表４リスト用!AA$2:AA$100,J19),4,""))))</f>
        <v/>
      </c>
      <c r="BT19" s="580" t="str">
        <f t="shared" si="46"/>
        <v/>
      </c>
    </row>
    <row r="20" spans="1:72">
      <c r="A20" s="289"/>
      <c r="B20" s="445"/>
      <c r="C20" s="290"/>
      <c r="D20" s="291"/>
      <c r="E20" s="291"/>
      <c r="F20" s="291"/>
      <c r="G20" s="292"/>
      <c r="H20" s="300"/>
      <c r="I20" s="292"/>
      <c r="J20" s="292"/>
      <c r="K20" s="292"/>
      <c r="L20" s="292"/>
      <c r="M20" s="290"/>
      <c r="N20" s="290"/>
      <c r="O20" s="292"/>
      <c r="P20" s="292"/>
      <c r="Q20" s="481" t="str">
        <f t="shared" si="32"/>
        <v/>
      </c>
      <c r="R20" s="481" t="str">
        <f t="shared" si="33"/>
        <v/>
      </c>
      <c r="S20" s="482" t="str">
        <f t="shared" si="2"/>
        <v/>
      </c>
      <c r="T20" s="482" t="str">
        <f t="shared" si="34"/>
        <v/>
      </c>
      <c r="U20" s="483" t="str">
        <f t="shared" si="35"/>
        <v/>
      </c>
      <c r="V20" s="483" t="str">
        <f t="shared" si="36"/>
        <v/>
      </c>
      <c r="W20" s="483" t="str">
        <f t="shared" si="37"/>
        <v/>
      </c>
      <c r="X20" s="571"/>
      <c r="Y20" s="289"/>
      <c r="Z20" s="473" t="str">
        <f>IF($BS20&lt;&gt;"","確認",IF(COUNTIF(点検表４リスト用!AB$2:AB$100,J20),"○",IF(OR($BQ20="【3】",$BQ20="【2】",$BQ20="【1】"),"○",$BQ20)))</f>
        <v/>
      </c>
      <c r="AA20" s="532"/>
      <c r="AB20" s="559" t="str">
        <f t="shared" si="38"/>
        <v/>
      </c>
      <c r="AC20" s="294" t="str">
        <f>IF(COUNTIF(環境性能の高いＵＤタクシー!$A:$A,点検表４!J20),"○","")</f>
        <v/>
      </c>
      <c r="AD20" s="295" t="str">
        <f t="shared" si="39"/>
        <v/>
      </c>
      <c r="AE20" s="296" t="b">
        <f t="shared" si="8"/>
        <v>0</v>
      </c>
      <c r="AF20" s="296" t="b">
        <f t="shared" si="9"/>
        <v>0</v>
      </c>
      <c r="AG20" s="296" t="str">
        <f t="shared" si="10"/>
        <v/>
      </c>
      <c r="AH20" s="296">
        <f t="shared" si="11"/>
        <v>1</v>
      </c>
      <c r="AI20" s="296">
        <f t="shared" si="12"/>
        <v>0</v>
      </c>
      <c r="AJ20" s="296">
        <f t="shared" si="13"/>
        <v>0</v>
      </c>
      <c r="AK20" s="296" t="str">
        <f>IFERROR(VLOOKUP($I20,点検表４リスト用!$D$2:$G$10,2,FALSE),"")</f>
        <v/>
      </c>
      <c r="AL20" s="296" t="str">
        <f>IFERROR(VLOOKUP($I20,点検表４リスト用!$D$2:$G$10,3,FALSE),"")</f>
        <v/>
      </c>
      <c r="AM20" s="296" t="str">
        <f>IFERROR(VLOOKUP($I20,点検表４リスト用!$D$2:$G$10,4,FALSE),"")</f>
        <v/>
      </c>
      <c r="AN20" s="296" t="str">
        <f>IFERROR(VLOOKUP(LEFT($E20,1),点検表４リスト用!$I$2:$J$11,2,FALSE),"")</f>
        <v/>
      </c>
      <c r="AO20" s="296" t="b">
        <f>IF(IFERROR(VLOOKUP($J20,軽乗用車一覧!$A$2:$A$88,1,FALSE),"")&lt;&gt;"",TRUE,FALSE)</f>
        <v>0</v>
      </c>
      <c r="AP20" s="296" t="b">
        <f t="shared" si="14"/>
        <v>0</v>
      </c>
      <c r="AQ20" s="296" t="b">
        <f t="shared" si="40"/>
        <v>1</v>
      </c>
      <c r="AR20" s="296" t="str">
        <f t="shared" si="16"/>
        <v/>
      </c>
      <c r="AS20" s="296" t="str">
        <f t="shared" si="17"/>
        <v/>
      </c>
      <c r="AT20" s="296">
        <f t="shared" si="18"/>
        <v>1</v>
      </c>
      <c r="AU20" s="296">
        <f t="shared" si="19"/>
        <v>1</v>
      </c>
      <c r="AV20" s="296" t="str">
        <f t="shared" si="20"/>
        <v/>
      </c>
      <c r="AW20" s="296" t="str">
        <f>IFERROR(VLOOKUP($L20,点検表４リスト用!$L$2:$M$11,2,FALSE),"")</f>
        <v/>
      </c>
      <c r="AX20" s="296" t="str">
        <f>IFERROR(VLOOKUP($AV20,排出係数!$H$4:$N$1000,7,FALSE),"")</f>
        <v/>
      </c>
      <c r="AY20" s="296" t="str">
        <f t="shared" si="43"/>
        <v/>
      </c>
      <c r="AZ20" s="296" t="str">
        <f t="shared" si="22"/>
        <v>1</v>
      </c>
      <c r="BA20" s="296" t="str">
        <f>IFERROR(VLOOKUP($AV20,排出係数!$A$4:$G$10000,$AU20+2,FALSE),"")</f>
        <v/>
      </c>
      <c r="BB20" s="296">
        <f>IFERROR(VLOOKUP($AU20,点検表４リスト用!$P$2:$T$6,2,FALSE),"")</f>
        <v>0.48</v>
      </c>
      <c r="BC20" s="296" t="str">
        <f t="shared" si="23"/>
        <v/>
      </c>
      <c r="BD20" s="296" t="str">
        <f t="shared" si="24"/>
        <v/>
      </c>
      <c r="BE20" s="296" t="str">
        <f>IFERROR(VLOOKUP($AV20,排出係数!$H$4:$M$10000,$AU20+2,FALSE),"")</f>
        <v/>
      </c>
      <c r="BF20" s="296">
        <f>IFERROR(VLOOKUP($AU20,点検表４リスト用!$P$2:$T$6,IF($N20="H17",5,3),FALSE),"")</f>
        <v>5.5E-2</v>
      </c>
      <c r="BG20" s="296">
        <f t="shared" si="25"/>
        <v>0</v>
      </c>
      <c r="BH20" s="296">
        <f t="shared" si="41"/>
        <v>0</v>
      </c>
      <c r="BI20" s="296" t="str">
        <f>IFERROR(VLOOKUP($L20,点検表４リスト用!$L$2:$N$11,3,FALSE),"")</f>
        <v/>
      </c>
      <c r="BJ20" s="296" t="str">
        <f t="shared" si="26"/>
        <v/>
      </c>
      <c r="BK20" s="296" t="str">
        <f>IF($AK20="特","",IF($BP20="確認",MSG_電気・燃料電池車確認,IF($BS20=1,日野自動車新型式,IF($BS20=2,日野自動車新型式②,IF($BS20=3,日野自動車新型式③,IF($BS20=4,日野自動車新型式④,IFERROR(VLOOKUP($BJ20,'35条リスト'!$A$3:$C$9998,2,FALSE),"")))))))</f>
        <v/>
      </c>
      <c r="BL20" s="296" t="str">
        <f t="shared" si="27"/>
        <v/>
      </c>
      <c r="BM20" s="296" t="str">
        <f>IFERROR(VLOOKUP($X20,点検表４リスト用!$A$2:$B$10,2,FALSE),"")</f>
        <v/>
      </c>
      <c r="BN20" s="296" t="str">
        <f>IF($AK20="特","",IFERROR(VLOOKUP($BJ20,'35条リスト'!$A$3:$C$9998,3,FALSE),""))</f>
        <v/>
      </c>
      <c r="BO20" s="357" t="str">
        <f t="shared" si="44"/>
        <v/>
      </c>
      <c r="BP20" s="297" t="str">
        <f t="shared" si="29"/>
        <v/>
      </c>
      <c r="BQ20" s="297" t="str">
        <f t="shared" si="45"/>
        <v/>
      </c>
      <c r="BR20" s="296">
        <f t="shared" si="42"/>
        <v>0</v>
      </c>
      <c r="BS20" s="296" t="str">
        <f>IF(COUNTIF(点検表４リスト用!X$2:X$83,J20),1,IF(COUNTIF(点検表４リスト用!Y$2:Y$100,J20),2,IF(COUNTIF(点検表４リスト用!Z$2:Z$100,J20),3,IF(COUNTIF(点検表４リスト用!AA$2:AA$100,J20),4,""))))</f>
        <v/>
      </c>
      <c r="BT20" s="580" t="str">
        <f t="shared" si="46"/>
        <v/>
      </c>
    </row>
    <row r="21" spans="1:72">
      <c r="A21" s="289"/>
      <c r="B21" s="445"/>
      <c r="C21" s="290"/>
      <c r="D21" s="291"/>
      <c r="E21" s="291"/>
      <c r="F21" s="291"/>
      <c r="G21" s="292"/>
      <c r="H21" s="300"/>
      <c r="I21" s="292"/>
      <c r="J21" s="292"/>
      <c r="K21" s="292"/>
      <c r="L21" s="292"/>
      <c r="M21" s="290"/>
      <c r="N21" s="290"/>
      <c r="O21" s="292"/>
      <c r="P21" s="292"/>
      <c r="Q21" s="481" t="str">
        <f t="shared" si="32"/>
        <v/>
      </c>
      <c r="R21" s="481" t="str">
        <f t="shared" si="33"/>
        <v/>
      </c>
      <c r="S21" s="482" t="str">
        <f t="shared" si="2"/>
        <v/>
      </c>
      <c r="T21" s="482" t="str">
        <f t="shared" si="34"/>
        <v/>
      </c>
      <c r="U21" s="483" t="str">
        <f t="shared" si="35"/>
        <v/>
      </c>
      <c r="V21" s="483" t="str">
        <f t="shared" si="36"/>
        <v/>
      </c>
      <c r="W21" s="483" t="str">
        <f t="shared" si="37"/>
        <v/>
      </c>
      <c r="X21" s="571"/>
      <c r="Y21" s="289"/>
      <c r="Z21" s="473" t="str">
        <f>IF($BS21&lt;&gt;"","確認",IF(COUNTIF(点検表４リスト用!AB$2:AB$100,J21),"○",IF(OR($BQ21="【3】",$BQ21="【2】",$BQ21="【1】"),"○",$BQ21)))</f>
        <v/>
      </c>
      <c r="AA21" s="532"/>
      <c r="AB21" s="559" t="str">
        <f t="shared" si="38"/>
        <v/>
      </c>
      <c r="AC21" s="294" t="str">
        <f>IF(COUNTIF(環境性能の高いＵＤタクシー!$A:$A,点検表４!J21),"○","")</f>
        <v/>
      </c>
      <c r="AD21" s="295" t="str">
        <f t="shared" si="39"/>
        <v/>
      </c>
      <c r="AE21" s="296" t="b">
        <f t="shared" si="8"/>
        <v>0</v>
      </c>
      <c r="AF21" s="296" t="b">
        <f t="shared" si="9"/>
        <v>0</v>
      </c>
      <c r="AG21" s="296" t="str">
        <f t="shared" si="10"/>
        <v/>
      </c>
      <c r="AH21" s="296">
        <f t="shared" si="11"/>
        <v>1</v>
      </c>
      <c r="AI21" s="296">
        <f t="shared" si="12"/>
        <v>0</v>
      </c>
      <c r="AJ21" s="296">
        <f t="shared" si="13"/>
        <v>0</v>
      </c>
      <c r="AK21" s="296" t="str">
        <f>IFERROR(VLOOKUP($I21,点検表４リスト用!$D$2:$G$10,2,FALSE),"")</f>
        <v/>
      </c>
      <c r="AL21" s="296" t="str">
        <f>IFERROR(VLOOKUP($I21,点検表４リスト用!$D$2:$G$10,3,FALSE),"")</f>
        <v/>
      </c>
      <c r="AM21" s="296" t="str">
        <f>IFERROR(VLOOKUP($I21,点検表４リスト用!$D$2:$G$10,4,FALSE),"")</f>
        <v/>
      </c>
      <c r="AN21" s="296" t="str">
        <f>IFERROR(VLOOKUP(LEFT($E21,1),点検表４リスト用!$I$2:$J$11,2,FALSE),"")</f>
        <v/>
      </c>
      <c r="AO21" s="296" t="b">
        <f>IF(IFERROR(VLOOKUP($J21,軽乗用車一覧!$A$2:$A$88,1,FALSE),"")&lt;&gt;"",TRUE,FALSE)</f>
        <v>0</v>
      </c>
      <c r="AP21" s="296" t="b">
        <f t="shared" si="14"/>
        <v>0</v>
      </c>
      <c r="AQ21" s="296" t="b">
        <f t="shared" si="40"/>
        <v>1</v>
      </c>
      <c r="AR21" s="296" t="str">
        <f t="shared" si="16"/>
        <v/>
      </c>
      <c r="AS21" s="296" t="str">
        <f t="shared" si="17"/>
        <v/>
      </c>
      <c r="AT21" s="296">
        <f t="shared" si="18"/>
        <v>1</v>
      </c>
      <c r="AU21" s="296">
        <f t="shared" si="19"/>
        <v>1</v>
      </c>
      <c r="AV21" s="296" t="str">
        <f t="shared" si="20"/>
        <v/>
      </c>
      <c r="AW21" s="296" t="str">
        <f>IFERROR(VLOOKUP($L21,点検表４リスト用!$L$2:$M$11,2,FALSE),"")</f>
        <v/>
      </c>
      <c r="AX21" s="296" t="str">
        <f>IFERROR(VLOOKUP($AV21,排出係数!$H$4:$N$1000,7,FALSE),"")</f>
        <v/>
      </c>
      <c r="AY21" s="296" t="str">
        <f t="shared" si="43"/>
        <v/>
      </c>
      <c r="AZ21" s="296" t="str">
        <f t="shared" si="22"/>
        <v>1</v>
      </c>
      <c r="BA21" s="296" t="str">
        <f>IFERROR(VLOOKUP($AV21,排出係数!$A$4:$G$10000,$AU21+2,FALSE),"")</f>
        <v/>
      </c>
      <c r="BB21" s="296">
        <f>IFERROR(VLOOKUP($AU21,点検表４リスト用!$P$2:$T$6,2,FALSE),"")</f>
        <v>0.48</v>
      </c>
      <c r="BC21" s="296" t="str">
        <f t="shared" si="23"/>
        <v/>
      </c>
      <c r="BD21" s="296" t="str">
        <f t="shared" si="24"/>
        <v/>
      </c>
      <c r="BE21" s="296" t="str">
        <f>IFERROR(VLOOKUP($AV21,排出係数!$H$4:$M$10000,$AU21+2,FALSE),"")</f>
        <v/>
      </c>
      <c r="BF21" s="296">
        <f>IFERROR(VLOOKUP($AU21,点検表４リスト用!$P$2:$T$6,IF($N21="H17",5,3),FALSE),"")</f>
        <v>5.5E-2</v>
      </c>
      <c r="BG21" s="296">
        <f t="shared" si="25"/>
        <v>0</v>
      </c>
      <c r="BH21" s="296">
        <f t="shared" si="41"/>
        <v>0</v>
      </c>
      <c r="BI21" s="296" t="str">
        <f>IFERROR(VLOOKUP($L21,点検表４リスト用!$L$2:$N$11,3,FALSE),"")</f>
        <v/>
      </c>
      <c r="BJ21" s="296" t="str">
        <f t="shared" si="26"/>
        <v/>
      </c>
      <c r="BK21" s="296" t="str">
        <f>IF($AK21="特","",IF($BP21="確認",MSG_電気・燃料電池車確認,IF($BS21=1,日野自動車新型式,IF($BS21=2,日野自動車新型式②,IF($BS21=3,日野自動車新型式③,IF($BS21=4,日野自動車新型式④,IFERROR(VLOOKUP($BJ21,'35条リスト'!$A$3:$C$9998,2,FALSE),"")))))))</f>
        <v/>
      </c>
      <c r="BL21" s="296" t="str">
        <f t="shared" si="27"/>
        <v/>
      </c>
      <c r="BM21" s="296" t="str">
        <f>IFERROR(VLOOKUP($X21,点検表４リスト用!$A$2:$B$10,2,FALSE),"")</f>
        <v/>
      </c>
      <c r="BN21" s="296" t="str">
        <f>IF($AK21="特","",IFERROR(VLOOKUP($BJ21,'35条リスト'!$A$3:$C$9998,3,FALSE),""))</f>
        <v/>
      </c>
      <c r="BO21" s="357" t="str">
        <f t="shared" si="44"/>
        <v/>
      </c>
      <c r="BP21" s="297" t="str">
        <f t="shared" si="29"/>
        <v/>
      </c>
      <c r="BQ21" s="297" t="str">
        <f t="shared" si="45"/>
        <v/>
      </c>
      <c r="BR21" s="296">
        <f t="shared" si="42"/>
        <v>0</v>
      </c>
      <c r="BS21" s="296" t="str">
        <f>IF(COUNTIF(点検表４リスト用!X$2:X$83,J21),1,IF(COUNTIF(点検表４リスト用!Y$2:Y$100,J21),2,IF(COUNTIF(点検表４リスト用!Z$2:Z$100,J21),3,IF(COUNTIF(点検表４リスト用!AA$2:AA$100,J21),4,""))))</f>
        <v/>
      </c>
      <c r="BT21" s="580" t="str">
        <f t="shared" si="46"/>
        <v/>
      </c>
    </row>
    <row r="22" spans="1:72">
      <c r="A22" s="289"/>
      <c r="B22" s="445"/>
      <c r="C22" s="290"/>
      <c r="D22" s="291"/>
      <c r="E22" s="291"/>
      <c r="F22" s="291"/>
      <c r="G22" s="292"/>
      <c r="H22" s="300"/>
      <c r="I22" s="292"/>
      <c r="J22" s="292"/>
      <c r="K22" s="292"/>
      <c r="L22" s="292"/>
      <c r="M22" s="290"/>
      <c r="N22" s="290"/>
      <c r="O22" s="292"/>
      <c r="P22" s="292"/>
      <c r="Q22" s="481" t="str">
        <f t="shared" si="32"/>
        <v/>
      </c>
      <c r="R22" s="481" t="str">
        <f t="shared" si="33"/>
        <v/>
      </c>
      <c r="S22" s="482" t="str">
        <f t="shared" si="2"/>
        <v/>
      </c>
      <c r="T22" s="482" t="str">
        <f t="shared" si="34"/>
        <v/>
      </c>
      <c r="U22" s="483" t="str">
        <f t="shared" si="35"/>
        <v/>
      </c>
      <c r="V22" s="483" t="str">
        <f t="shared" si="36"/>
        <v/>
      </c>
      <c r="W22" s="483" t="str">
        <f t="shared" si="37"/>
        <v/>
      </c>
      <c r="X22" s="293"/>
      <c r="Y22" s="289"/>
      <c r="Z22" s="473" t="str">
        <f>IF($BS22&lt;&gt;"","確認",IF(COUNTIF(点検表４リスト用!AB$2:AB$100,J22),"○",IF(OR($BQ22="【3】",$BQ22="【2】",$BQ22="【1】"),"○",$BQ22)))</f>
        <v/>
      </c>
      <c r="AA22" s="532"/>
      <c r="AB22" s="559" t="str">
        <f t="shared" si="38"/>
        <v/>
      </c>
      <c r="AC22" s="294" t="str">
        <f>IF(COUNTIF(環境性能の高いＵＤタクシー!$A:$A,点検表４!J22),"○","")</f>
        <v/>
      </c>
      <c r="AD22" s="295" t="str">
        <f t="shared" si="39"/>
        <v/>
      </c>
      <c r="AE22" s="296" t="b">
        <f t="shared" si="8"/>
        <v>0</v>
      </c>
      <c r="AF22" s="296" t="b">
        <f t="shared" si="9"/>
        <v>0</v>
      </c>
      <c r="AG22" s="296" t="str">
        <f t="shared" si="10"/>
        <v/>
      </c>
      <c r="AH22" s="296">
        <f t="shared" si="11"/>
        <v>1</v>
      </c>
      <c r="AI22" s="296">
        <f t="shared" si="12"/>
        <v>0</v>
      </c>
      <c r="AJ22" s="296">
        <f t="shared" si="13"/>
        <v>0</v>
      </c>
      <c r="AK22" s="296" t="str">
        <f>IFERROR(VLOOKUP($I22,点検表４リスト用!$D$2:$G$10,2,FALSE),"")</f>
        <v/>
      </c>
      <c r="AL22" s="296" t="str">
        <f>IFERROR(VLOOKUP($I22,点検表４リスト用!$D$2:$G$10,3,FALSE),"")</f>
        <v/>
      </c>
      <c r="AM22" s="296" t="str">
        <f>IFERROR(VLOOKUP($I22,点検表４リスト用!$D$2:$G$10,4,FALSE),"")</f>
        <v/>
      </c>
      <c r="AN22" s="296" t="str">
        <f>IFERROR(VLOOKUP(LEFT($E22,1),点検表４リスト用!$I$2:$J$11,2,FALSE),"")</f>
        <v/>
      </c>
      <c r="AO22" s="296" t="b">
        <f>IF(IFERROR(VLOOKUP($J22,軽乗用車一覧!$A$2:$A$88,1,FALSE),"")&lt;&gt;"",TRUE,FALSE)</f>
        <v>0</v>
      </c>
      <c r="AP22" s="296" t="b">
        <f t="shared" si="14"/>
        <v>0</v>
      </c>
      <c r="AQ22" s="296" t="b">
        <f t="shared" si="40"/>
        <v>1</v>
      </c>
      <c r="AR22" s="296" t="str">
        <f t="shared" si="16"/>
        <v/>
      </c>
      <c r="AS22" s="296" t="str">
        <f t="shared" si="17"/>
        <v/>
      </c>
      <c r="AT22" s="296">
        <f t="shared" si="18"/>
        <v>1</v>
      </c>
      <c r="AU22" s="296">
        <f t="shared" si="19"/>
        <v>1</v>
      </c>
      <c r="AV22" s="296" t="str">
        <f t="shared" si="20"/>
        <v/>
      </c>
      <c r="AW22" s="296" t="str">
        <f>IFERROR(VLOOKUP($L22,点検表４リスト用!$L$2:$M$11,2,FALSE),"")</f>
        <v/>
      </c>
      <c r="AX22" s="296" t="str">
        <f>IFERROR(VLOOKUP($AV22,排出係数!$H$4:$N$1000,7,FALSE),"")</f>
        <v/>
      </c>
      <c r="AY22" s="296" t="str">
        <f t="shared" si="43"/>
        <v/>
      </c>
      <c r="AZ22" s="296" t="str">
        <f t="shared" si="22"/>
        <v>1</v>
      </c>
      <c r="BA22" s="296" t="str">
        <f>IFERROR(VLOOKUP($AV22,排出係数!$A$4:$G$10000,$AU22+2,FALSE),"")</f>
        <v/>
      </c>
      <c r="BB22" s="296">
        <f>IFERROR(VLOOKUP($AU22,点検表４リスト用!$P$2:$T$6,2,FALSE),"")</f>
        <v>0.48</v>
      </c>
      <c r="BC22" s="296" t="str">
        <f t="shared" si="23"/>
        <v/>
      </c>
      <c r="BD22" s="296" t="str">
        <f t="shared" si="24"/>
        <v/>
      </c>
      <c r="BE22" s="296" t="str">
        <f>IFERROR(VLOOKUP($AV22,排出係数!$H$4:$M$10000,$AU22+2,FALSE),"")</f>
        <v/>
      </c>
      <c r="BF22" s="296">
        <f>IFERROR(VLOOKUP($AU22,点検表４リスト用!$P$2:$T$6,IF($N22="H17",5,3),FALSE),"")</f>
        <v>5.5E-2</v>
      </c>
      <c r="BG22" s="296">
        <f t="shared" si="25"/>
        <v>0</v>
      </c>
      <c r="BH22" s="296">
        <f t="shared" si="41"/>
        <v>0</v>
      </c>
      <c r="BI22" s="296" t="str">
        <f>IFERROR(VLOOKUP($L22,点検表４リスト用!$L$2:$N$11,3,FALSE),"")</f>
        <v/>
      </c>
      <c r="BJ22" s="296" t="str">
        <f t="shared" si="26"/>
        <v/>
      </c>
      <c r="BK22" s="296" t="str">
        <f>IF($AK22="特","",IF($BP22="確認",MSG_電気・燃料電池車確認,IF($BS22=1,日野自動車新型式,IF($BS22=2,日野自動車新型式②,IF($BS22=3,日野自動車新型式③,IF($BS22=4,日野自動車新型式④,IFERROR(VLOOKUP($BJ22,'35条リスト'!$A$3:$C$9998,2,FALSE),"")))))))</f>
        <v/>
      </c>
      <c r="BL22" s="296" t="str">
        <f t="shared" si="27"/>
        <v/>
      </c>
      <c r="BM22" s="296" t="str">
        <f>IFERROR(VLOOKUP($X22,点検表４リスト用!$A$2:$B$10,2,FALSE),"")</f>
        <v/>
      </c>
      <c r="BN22" s="296" t="str">
        <f>IF($AK22="特","",IFERROR(VLOOKUP($BJ22,'35条リスト'!$A$3:$C$9998,3,FALSE),""))</f>
        <v/>
      </c>
      <c r="BO22" s="357" t="str">
        <f t="shared" si="44"/>
        <v/>
      </c>
      <c r="BP22" s="297" t="str">
        <f t="shared" si="29"/>
        <v/>
      </c>
      <c r="BQ22" s="297" t="str">
        <f t="shared" si="45"/>
        <v/>
      </c>
      <c r="BR22" s="296">
        <f t="shared" si="42"/>
        <v>0</v>
      </c>
      <c r="BS22" s="296" t="str">
        <f>IF(COUNTIF(点検表４リスト用!X$2:X$83,J22),1,IF(COUNTIF(点検表４リスト用!Y$2:Y$100,J22),2,IF(COUNTIF(点検表４リスト用!Z$2:Z$100,J22),3,IF(COUNTIF(点検表４リスト用!AA$2:AA$100,J22),4,""))))</f>
        <v/>
      </c>
      <c r="BT22" s="580" t="str">
        <f t="shared" si="46"/>
        <v/>
      </c>
    </row>
    <row r="23" spans="1:72">
      <c r="A23" s="289"/>
      <c r="B23" s="445"/>
      <c r="C23" s="290"/>
      <c r="D23" s="291"/>
      <c r="E23" s="291"/>
      <c r="F23" s="291"/>
      <c r="G23" s="292"/>
      <c r="H23" s="300"/>
      <c r="I23" s="292"/>
      <c r="J23" s="292"/>
      <c r="K23" s="292"/>
      <c r="L23" s="292"/>
      <c r="M23" s="290"/>
      <c r="N23" s="290"/>
      <c r="O23" s="292"/>
      <c r="P23" s="292"/>
      <c r="Q23" s="481" t="str">
        <f t="shared" si="32"/>
        <v/>
      </c>
      <c r="R23" s="481" t="str">
        <f t="shared" si="33"/>
        <v/>
      </c>
      <c r="S23" s="482" t="str">
        <f t="shared" si="2"/>
        <v/>
      </c>
      <c r="T23" s="482" t="str">
        <f t="shared" si="34"/>
        <v/>
      </c>
      <c r="U23" s="483" t="str">
        <f t="shared" si="35"/>
        <v/>
      </c>
      <c r="V23" s="483" t="str">
        <f t="shared" si="36"/>
        <v/>
      </c>
      <c r="W23" s="483" t="str">
        <f t="shared" si="37"/>
        <v/>
      </c>
      <c r="X23" s="293"/>
      <c r="Y23" s="289"/>
      <c r="Z23" s="473" t="str">
        <f>IF($BS23&lt;&gt;"","確認",IF(COUNTIF(点検表４リスト用!AB$2:AB$100,J23),"○",IF(OR($BQ23="【3】",$BQ23="【2】",$BQ23="【1】"),"○",$BQ23)))</f>
        <v/>
      </c>
      <c r="AA23" s="532"/>
      <c r="AB23" s="559" t="str">
        <f t="shared" si="38"/>
        <v/>
      </c>
      <c r="AC23" s="294" t="str">
        <f>IF(COUNTIF(環境性能の高いＵＤタクシー!$A:$A,点検表４!J23),"○","")</f>
        <v/>
      </c>
      <c r="AD23" s="295" t="str">
        <f t="shared" si="39"/>
        <v/>
      </c>
      <c r="AE23" s="296" t="b">
        <f t="shared" si="8"/>
        <v>0</v>
      </c>
      <c r="AF23" s="296" t="b">
        <f t="shared" si="9"/>
        <v>0</v>
      </c>
      <c r="AG23" s="296" t="str">
        <f t="shared" si="10"/>
        <v/>
      </c>
      <c r="AH23" s="296">
        <f t="shared" si="11"/>
        <v>1</v>
      </c>
      <c r="AI23" s="296">
        <f t="shared" si="12"/>
        <v>0</v>
      </c>
      <c r="AJ23" s="296">
        <f t="shared" si="13"/>
        <v>0</v>
      </c>
      <c r="AK23" s="296" t="str">
        <f>IFERROR(VLOOKUP($I23,点検表４リスト用!$D$2:$G$10,2,FALSE),"")</f>
        <v/>
      </c>
      <c r="AL23" s="296" t="str">
        <f>IFERROR(VLOOKUP($I23,点検表４リスト用!$D$2:$G$10,3,FALSE),"")</f>
        <v/>
      </c>
      <c r="AM23" s="296" t="str">
        <f>IFERROR(VLOOKUP($I23,点検表４リスト用!$D$2:$G$10,4,FALSE),"")</f>
        <v/>
      </c>
      <c r="AN23" s="296" t="str">
        <f>IFERROR(VLOOKUP(LEFT($E23,1),点検表４リスト用!$I$2:$J$11,2,FALSE),"")</f>
        <v/>
      </c>
      <c r="AO23" s="296" t="b">
        <f>IF(IFERROR(VLOOKUP($J23,軽乗用車一覧!$A$2:$A$88,1,FALSE),"")&lt;&gt;"",TRUE,FALSE)</f>
        <v>0</v>
      </c>
      <c r="AP23" s="296" t="b">
        <f t="shared" si="14"/>
        <v>0</v>
      </c>
      <c r="AQ23" s="296" t="b">
        <f t="shared" si="40"/>
        <v>1</v>
      </c>
      <c r="AR23" s="296" t="str">
        <f t="shared" si="16"/>
        <v/>
      </c>
      <c r="AS23" s="296" t="str">
        <f t="shared" si="17"/>
        <v/>
      </c>
      <c r="AT23" s="296">
        <f t="shared" si="18"/>
        <v>1</v>
      </c>
      <c r="AU23" s="296">
        <f t="shared" si="19"/>
        <v>1</v>
      </c>
      <c r="AV23" s="296" t="str">
        <f t="shared" si="20"/>
        <v/>
      </c>
      <c r="AW23" s="296" t="str">
        <f>IFERROR(VLOOKUP($L23,点検表４リスト用!$L$2:$M$11,2,FALSE),"")</f>
        <v/>
      </c>
      <c r="AX23" s="296" t="str">
        <f>IFERROR(VLOOKUP($AV23,排出係数!$H$4:$N$1000,7,FALSE),"")</f>
        <v/>
      </c>
      <c r="AY23" s="296" t="str">
        <f t="shared" si="43"/>
        <v/>
      </c>
      <c r="AZ23" s="296" t="str">
        <f t="shared" si="22"/>
        <v>1</v>
      </c>
      <c r="BA23" s="296" t="str">
        <f>IFERROR(VLOOKUP($AV23,排出係数!$A$4:$G$10000,$AU23+2,FALSE),"")</f>
        <v/>
      </c>
      <c r="BB23" s="296">
        <f>IFERROR(VLOOKUP($AU23,点検表４リスト用!$P$2:$T$6,2,FALSE),"")</f>
        <v>0.48</v>
      </c>
      <c r="BC23" s="296" t="str">
        <f t="shared" si="23"/>
        <v/>
      </c>
      <c r="BD23" s="296" t="str">
        <f t="shared" si="24"/>
        <v/>
      </c>
      <c r="BE23" s="296" t="str">
        <f>IFERROR(VLOOKUP($AV23,排出係数!$H$4:$M$10000,$AU23+2,FALSE),"")</f>
        <v/>
      </c>
      <c r="BF23" s="296">
        <f>IFERROR(VLOOKUP($AU23,点検表４リスト用!$P$2:$T$6,IF($N23="H17",5,3),FALSE),"")</f>
        <v>5.5E-2</v>
      </c>
      <c r="BG23" s="296">
        <f t="shared" si="25"/>
        <v>0</v>
      </c>
      <c r="BH23" s="296">
        <f t="shared" si="41"/>
        <v>0</v>
      </c>
      <c r="BI23" s="296" t="str">
        <f>IFERROR(VLOOKUP($L23,点検表４リスト用!$L$2:$N$11,3,FALSE),"")</f>
        <v/>
      </c>
      <c r="BJ23" s="296" t="str">
        <f t="shared" si="26"/>
        <v/>
      </c>
      <c r="BK23" s="296" t="str">
        <f>IF($AK23="特","",IF($BP23="確認",MSG_電気・燃料電池車確認,IF($BS23=1,日野自動車新型式,IF($BS23=2,日野自動車新型式②,IF($BS23=3,日野自動車新型式③,IF($BS23=4,日野自動車新型式④,IFERROR(VLOOKUP($BJ23,'35条リスト'!$A$3:$C$9998,2,FALSE),"")))))))</f>
        <v/>
      </c>
      <c r="BL23" s="296" t="str">
        <f t="shared" si="27"/>
        <v/>
      </c>
      <c r="BM23" s="296" t="str">
        <f>IFERROR(VLOOKUP($X23,点検表４リスト用!$A$2:$B$10,2,FALSE),"")</f>
        <v/>
      </c>
      <c r="BN23" s="296" t="str">
        <f>IF($AK23="特","",IFERROR(VLOOKUP($BJ23,'35条リスト'!$A$3:$C$9998,3,FALSE),""))</f>
        <v/>
      </c>
      <c r="BO23" s="357" t="str">
        <f t="shared" si="44"/>
        <v/>
      </c>
      <c r="BP23" s="297" t="str">
        <f t="shared" si="29"/>
        <v/>
      </c>
      <c r="BQ23" s="297" t="str">
        <f t="shared" si="45"/>
        <v/>
      </c>
      <c r="BR23" s="296">
        <f t="shared" si="42"/>
        <v>0</v>
      </c>
      <c r="BS23" s="296" t="str">
        <f>IF(COUNTIF(点検表４リスト用!X$2:X$83,J23),1,IF(COUNTIF(点検表４リスト用!Y$2:Y$100,J23),2,IF(COUNTIF(点検表４リスト用!Z$2:Z$100,J23),3,IF(COUNTIF(点検表４リスト用!AA$2:AA$100,J23),4,""))))</f>
        <v/>
      </c>
      <c r="BT23" s="580" t="str">
        <f t="shared" si="46"/>
        <v/>
      </c>
    </row>
    <row r="24" spans="1:72">
      <c r="A24" s="289"/>
      <c r="B24" s="445"/>
      <c r="C24" s="290"/>
      <c r="D24" s="291"/>
      <c r="E24" s="291"/>
      <c r="F24" s="291"/>
      <c r="G24" s="292"/>
      <c r="H24" s="300"/>
      <c r="I24" s="292"/>
      <c r="J24" s="292"/>
      <c r="K24" s="292"/>
      <c r="L24" s="292"/>
      <c r="M24" s="290"/>
      <c r="N24" s="290"/>
      <c r="O24" s="292"/>
      <c r="P24" s="292"/>
      <c r="Q24" s="481" t="str">
        <f t="shared" si="32"/>
        <v/>
      </c>
      <c r="R24" s="481" t="str">
        <f t="shared" si="33"/>
        <v/>
      </c>
      <c r="S24" s="482" t="str">
        <f t="shared" si="2"/>
        <v/>
      </c>
      <c r="T24" s="482" t="str">
        <f t="shared" si="34"/>
        <v/>
      </c>
      <c r="U24" s="483" t="str">
        <f t="shared" si="35"/>
        <v/>
      </c>
      <c r="V24" s="483" t="str">
        <f t="shared" si="36"/>
        <v/>
      </c>
      <c r="W24" s="483" t="str">
        <f t="shared" si="37"/>
        <v/>
      </c>
      <c r="X24" s="293"/>
      <c r="Y24" s="289"/>
      <c r="Z24" s="473" t="str">
        <f>IF($BS24&lt;&gt;"","確認",IF(COUNTIF(点検表４リスト用!AB$2:AB$100,J24),"○",IF(OR($BQ24="【3】",$BQ24="【2】",$BQ24="【1】"),"○",$BQ24)))</f>
        <v/>
      </c>
      <c r="AA24" s="532"/>
      <c r="AB24" s="559" t="str">
        <f t="shared" si="38"/>
        <v/>
      </c>
      <c r="AC24" s="294" t="str">
        <f>IF(COUNTIF(環境性能の高いＵＤタクシー!$A:$A,点検表４!J24),"○","")</f>
        <v/>
      </c>
      <c r="AD24" s="295" t="str">
        <f t="shared" si="39"/>
        <v/>
      </c>
      <c r="AE24" s="296" t="b">
        <f t="shared" si="8"/>
        <v>0</v>
      </c>
      <c r="AF24" s="296" t="b">
        <f t="shared" si="9"/>
        <v>0</v>
      </c>
      <c r="AG24" s="296" t="str">
        <f t="shared" si="10"/>
        <v/>
      </c>
      <c r="AH24" s="296">
        <f t="shared" si="11"/>
        <v>1</v>
      </c>
      <c r="AI24" s="296">
        <f t="shared" si="12"/>
        <v>0</v>
      </c>
      <c r="AJ24" s="296">
        <f t="shared" si="13"/>
        <v>0</v>
      </c>
      <c r="AK24" s="296" t="str">
        <f>IFERROR(VLOOKUP($I24,点検表４リスト用!$D$2:$G$10,2,FALSE),"")</f>
        <v/>
      </c>
      <c r="AL24" s="296" t="str">
        <f>IFERROR(VLOOKUP($I24,点検表４リスト用!$D$2:$G$10,3,FALSE),"")</f>
        <v/>
      </c>
      <c r="AM24" s="296" t="str">
        <f>IFERROR(VLOOKUP($I24,点検表４リスト用!$D$2:$G$10,4,FALSE),"")</f>
        <v/>
      </c>
      <c r="AN24" s="296" t="str">
        <f>IFERROR(VLOOKUP(LEFT($E24,1),点検表４リスト用!$I$2:$J$11,2,FALSE),"")</f>
        <v/>
      </c>
      <c r="AO24" s="296" t="b">
        <f>IF(IFERROR(VLOOKUP($J24,軽乗用車一覧!$A$2:$A$88,1,FALSE),"")&lt;&gt;"",TRUE,FALSE)</f>
        <v>0</v>
      </c>
      <c r="AP24" s="296" t="b">
        <f t="shared" si="14"/>
        <v>0</v>
      </c>
      <c r="AQ24" s="296" t="b">
        <f t="shared" si="40"/>
        <v>1</v>
      </c>
      <c r="AR24" s="296" t="str">
        <f t="shared" si="16"/>
        <v/>
      </c>
      <c r="AS24" s="296" t="str">
        <f t="shared" si="17"/>
        <v/>
      </c>
      <c r="AT24" s="296">
        <f t="shared" si="18"/>
        <v>1</v>
      </c>
      <c r="AU24" s="296">
        <f t="shared" si="19"/>
        <v>1</v>
      </c>
      <c r="AV24" s="296" t="str">
        <f t="shared" si="20"/>
        <v/>
      </c>
      <c r="AW24" s="296" t="str">
        <f>IFERROR(VLOOKUP($L24,点検表４リスト用!$L$2:$M$11,2,FALSE),"")</f>
        <v/>
      </c>
      <c r="AX24" s="296" t="str">
        <f>IFERROR(VLOOKUP($AV24,排出係数!$H$4:$N$1000,7,FALSE),"")</f>
        <v/>
      </c>
      <c r="AY24" s="296" t="str">
        <f t="shared" si="43"/>
        <v/>
      </c>
      <c r="AZ24" s="296" t="str">
        <f t="shared" si="22"/>
        <v>1</v>
      </c>
      <c r="BA24" s="296" t="str">
        <f>IFERROR(VLOOKUP($AV24,排出係数!$A$4:$G$10000,$AU24+2,FALSE),"")</f>
        <v/>
      </c>
      <c r="BB24" s="296">
        <f>IFERROR(VLOOKUP($AU24,点検表４リスト用!$P$2:$T$6,2,FALSE),"")</f>
        <v>0.48</v>
      </c>
      <c r="BC24" s="296" t="str">
        <f t="shared" si="23"/>
        <v/>
      </c>
      <c r="BD24" s="296" t="str">
        <f t="shared" si="24"/>
        <v/>
      </c>
      <c r="BE24" s="296" t="str">
        <f>IFERROR(VLOOKUP($AV24,排出係数!$H$4:$M$10000,$AU24+2,FALSE),"")</f>
        <v/>
      </c>
      <c r="BF24" s="296">
        <f>IFERROR(VLOOKUP($AU24,点検表４リスト用!$P$2:$T$6,IF($N24="H17",5,3),FALSE),"")</f>
        <v>5.5E-2</v>
      </c>
      <c r="BG24" s="296">
        <f t="shared" si="25"/>
        <v>0</v>
      </c>
      <c r="BH24" s="296">
        <f t="shared" si="41"/>
        <v>0</v>
      </c>
      <c r="BI24" s="296" t="str">
        <f>IFERROR(VLOOKUP($L24,点検表４リスト用!$L$2:$N$11,3,FALSE),"")</f>
        <v/>
      </c>
      <c r="BJ24" s="296" t="str">
        <f t="shared" si="26"/>
        <v/>
      </c>
      <c r="BK24" s="296" t="str">
        <f>IF($AK24="特","",IF($BP24="確認",MSG_電気・燃料電池車確認,IF($BS24=1,日野自動車新型式,IF($BS24=2,日野自動車新型式②,IF($BS24=3,日野自動車新型式③,IF($BS24=4,日野自動車新型式④,IFERROR(VLOOKUP($BJ24,'35条リスト'!$A$3:$C$9998,2,FALSE),"")))))))</f>
        <v/>
      </c>
      <c r="BL24" s="296" t="str">
        <f t="shared" si="27"/>
        <v/>
      </c>
      <c r="BM24" s="296" t="str">
        <f>IFERROR(VLOOKUP($X24,点検表４リスト用!$A$2:$B$10,2,FALSE),"")</f>
        <v/>
      </c>
      <c r="BN24" s="296" t="str">
        <f>IF($AK24="特","",IFERROR(VLOOKUP($BJ24,'35条リスト'!$A$3:$C$9998,3,FALSE),""))</f>
        <v/>
      </c>
      <c r="BO24" s="357" t="str">
        <f t="shared" si="44"/>
        <v/>
      </c>
      <c r="BP24" s="297" t="str">
        <f t="shared" si="29"/>
        <v/>
      </c>
      <c r="BQ24" s="297" t="str">
        <f t="shared" si="45"/>
        <v/>
      </c>
      <c r="BR24" s="296">
        <f t="shared" si="42"/>
        <v>0</v>
      </c>
      <c r="BS24" s="296" t="str">
        <f>IF(COUNTIF(点検表４リスト用!X$2:X$83,J24),1,IF(COUNTIF(点検表４リスト用!Y$2:Y$100,J24),2,IF(COUNTIF(点検表４リスト用!Z$2:Z$100,J24),3,IF(COUNTIF(点検表４リスト用!AA$2:AA$100,J24),4,""))))</f>
        <v/>
      </c>
      <c r="BT24" s="580" t="str">
        <f t="shared" si="46"/>
        <v/>
      </c>
    </row>
    <row r="25" spans="1:72">
      <c r="A25" s="289"/>
      <c r="B25" s="445"/>
      <c r="C25" s="290"/>
      <c r="D25" s="291"/>
      <c r="E25" s="291"/>
      <c r="F25" s="291"/>
      <c r="G25" s="292"/>
      <c r="H25" s="300"/>
      <c r="I25" s="292"/>
      <c r="J25" s="292"/>
      <c r="K25" s="292"/>
      <c r="L25" s="292"/>
      <c r="M25" s="290"/>
      <c r="N25" s="290"/>
      <c r="O25" s="292"/>
      <c r="P25" s="292"/>
      <c r="Q25" s="481" t="str">
        <f t="shared" si="32"/>
        <v/>
      </c>
      <c r="R25" s="481" t="str">
        <f t="shared" si="33"/>
        <v/>
      </c>
      <c r="S25" s="482" t="str">
        <f t="shared" si="2"/>
        <v/>
      </c>
      <c r="T25" s="482" t="str">
        <f t="shared" si="34"/>
        <v/>
      </c>
      <c r="U25" s="483" t="str">
        <f t="shared" si="35"/>
        <v/>
      </c>
      <c r="V25" s="483" t="str">
        <f t="shared" si="36"/>
        <v/>
      </c>
      <c r="W25" s="483" t="str">
        <f t="shared" si="37"/>
        <v/>
      </c>
      <c r="X25" s="293"/>
      <c r="Y25" s="289"/>
      <c r="Z25" s="473" t="str">
        <f>IF($BS25&lt;&gt;"","確認",IF(COUNTIF(点検表４リスト用!AB$2:AB$100,J25),"○",IF(OR($BQ25="【3】",$BQ25="【2】",$BQ25="【1】"),"○",$BQ25)))</f>
        <v/>
      </c>
      <c r="AA25" s="532"/>
      <c r="AB25" s="559" t="str">
        <f t="shared" si="38"/>
        <v/>
      </c>
      <c r="AC25" s="294" t="str">
        <f>IF(COUNTIF(環境性能の高いＵＤタクシー!$A:$A,点検表４!J25),"○","")</f>
        <v/>
      </c>
      <c r="AD25" s="295" t="str">
        <f t="shared" si="39"/>
        <v/>
      </c>
      <c r="AE25" s="296" t="b">
        <f t="shared" si="8"/>
        <v>0</v>
      </c>
      <c r="AF25" s="296" t="b">
        <f t="shared" si="9"/>
        <v>0</v>
      </c>
      <c r="AG25" s="296" t="str">
        <f t="shared" si="10"/>
        <v/>
      </c>
      <c r="AH25" s="296">
        <f t="shared" si="11"/>
        <v>1</v>
      </c>
      <c r="AI25" s="296">
        <f t="shared" si="12"/>
        <v>0</v>
      </c>
      <c r="AJ25" s="296">
        <f t="shared" si="13"/>
        <v>0</v>
      </c>
      <c r="AK25" s="296" t="str">
        <f>IFERROR(VLOOKUP($I25,点検表４リスト用!$D$2:$G$10,2,FALSE),"")</f>
        <v/>
      </c>
      <c r="AL25" s="296" t="str">
        <f>IFERROR(VLOOKUP($I25,点検表４リスト用!$D$2:$G$10,3,FALSE),"")</f>
        <v/>
      </c>
      <c r="AM25" s="296" t="str">
        <f>IFERROR(VLOOKUP($I25,点検表４リスト用!$D$2:$G$10,4,FALSE),"")</f>
        <v/>
      </c>
      <c r="AN25" s="296" t="str">
        <f>IFERROR(VLOOKUP(LEFT($E25,1),点検表４リスト用!$I$2:$J$11,2,FALSE),"")</f>
        <v/>
      </c>
      <c r="AO25" s="296" t="b">
        <f>IF(IFERROR(VLOOKUP($J25,軽乗用車一覧!$A$2:$A$88,1,FALSE),"")&lt;&gt;"",TRUE,FALSE)</f>
        <v>0</v>
      </c>
      <c r="AP25" s="296" t="b">
        <f t="shared" si="14"/>
        <v>0</v>
      </c>
      <c r="AQ25" s="296" t="b">
        <f t="shared" si="40"/>
        <v>1</v>
      </c>
      <c r="AR25" s="296" t="str">
        <f t="shared" si="16"/>
        <v/>
      </c>
      <c r="AS25" s="296" t="str">
        <f t="shared" si="17"/>
        <v/>
      </c>
      <c r="AT25" s="296">
        <f t="shared" si="18"/>
        <v>1</v>
      </c>
      <c r="AU25" s="296">
        <f t="shared" si="19"/>
        <v>1</v>
      </c>
      <c r="AV25" s="296" t="str">
        <f t="shared" si="20"/>
        <v/>
      </c>
      <c r="AW25" s="296" t="str">
        <f>IFERROR(VLOOKUP($L25,点検表４リスト用!$L$2:$M$11,2,FALSE),"")</f>
        <v/>
      </c>
      <c r="AX25" s="296" t="str">
        <f>IFERROR(VLOOKUP($AV25,排出係数!$H$4:$N$1000,7,FALSE),"")</f>
        <v/>
      </c>
      <c r="AY25" s="296" t="str">
        <f t="shared" si="43"/>
        <v/>
      </c>
      <c r="AZ25" s="296" t="str">
        <f t="shared" si="22"/>
        <v>1</v>
      </c>
      <c r="BA25" s="296" t="str">
        <f>IFERROR(VLOOKUP($AV25,排出係数!$A$4:$G$10000,$AU25+2,FALSE),"")</f>
        <v/>
      </c>
      <c r="BB25" s="296">
        <f>IFERROR(VLOOKUP($AU25,点検表４リスト用!$P$2:$T$6,2,FALSE),"")</f>
        <v>0.48</v>
      </c>
      <c r="BC25" s="296" t="str">
        <f t="shared" si="23"/>
        <v/>
      </c>
      <c r="BD25" s="296" t="str">
        <f t="shared" si="24"/>
        <v/>
      </c>
      <c r="BE25" s="296" t="str">
        <f>IFERROR(VLOOKUP($AV25,排出係数!$H$4:$M$10000,$AU25+2,FALSE),"")</f>
        <v/>
      </c>
      <c r="BF25" s="296">
        <f>IFERROR(VLOOKUP($AU25,点検表４リスト用!$P$2:$T$6,IF($N25="H17",5,3),FALSE),"")</f>
        <v>5.5E-2</v>
      </c>
      <c r="BG25" s="296">
        <f t="shared" si="25"/>
        <v>0</v>
      </c>
      <c r="BH25" s="296">
        <f t="shared" si="41"/>
        <v>0</v>
      </c>
      <c r="BI25" s="296" t="str">
        <f>IFERROR(VLOOKUP($L25,点検表４リスト用!$L$2:$N$11,3,FALSE),"")</f>
        <v/>
      </c>
      <c r="BJ25" s="296" t="str">
        <f t="shared" si="26"/>
        <v/>
      </c>
      <c r="BK25" s="296" t="str">
        <f>IF($AK25="特","",IF($BP25="確認",MSG_電気・燃料電池車確認,IF($BS25=1,日野自動車新型式,IF($BS25=2,日野自動車新型式②,IF($BS25=3,日野自動車新型式③,IF($BS25=4,日野自動車新型式④,IFERROR(VLOOKUP($BJ25,'35条リスト'!$A$3:$C$9998,2,FALSE),"")))))))</f>
        <v/>
      </c>
      <c r="BL25" s="296" t="str">
        <f t="shared" si="27"/>
        <v/>
      </c>
      <c r="BM25" s="296" t="str">
        <f>IFERROR(VLOOKUP($X25,点検表４リスト用!$A$2:$B$10,2,FALSE),"")</f>
        <v/>
      </c>
      <c r="BN25" s="296" t="str">
        <f>IF($AK25="特","",IFERROR(VLOOKUP($BJ25,'35条リスト'!$A$3:$C$9998,3,FALSE),""))</f>
        <v/>
      </c>
      <c r="BO25" s="357" t="str">
        <f t="shared" si="44"/>
        <v/>
      </c>
      <c r="BP25" s="297" t="str">
        <f t="shared" si="29"/>
        <v/>
      </c>
      <c r="BQ25" s="297" t="str">
        <f t="shared" si="45"/>
        <v/>
      </c>
      <c r="BR25" s="296">
        <f t="shared" si="42"/>
        <v>0</v>
      </c>
      <c r="BS25" s="296" t="str">
        <f>IF(COUNTIF(点検表４リスト用!X$2:X$83,J25),1,IF(COUNTIF(点検表４リスト用!Y$2:Y$100,J25),2,IF(COUNTIF(点検表４リスト用!Z$2:Z$100,J25),3,IF(COUNTIF(点検表４リスト用!AA$2:AA$100,J25),4,""))))</f>
        <v/>
      </c>
      <c r="BT25" s="580" t="str">
        <f t="shared" si="46"/>
        <v/>
      </c>
    </row>
    <row r="26" spans="1:72">
      <c r="A26" s="289"/>
      <c r="B26" s="445"/>
      <c r="C26" s="290"/>
      <c r="D26" s="291"/>
      <c r="E26" s="291"/>
      <c r="F26" s="291"/>
      <c r="G26" s="292"/>
      <c r="H26" s="300"/>
      <c r="I26" s="292"/>
      <c r="J26" s="292"/>
      <c r="K26" s="292"/>
      <c r="L26" s="292"/>
      <c r="M26" s="290"/>
      <c r="N26" s="290"/>
      <c r="O26" s="292"/>
      <c r="P26" s="292"/>
      <c r="Q26" s="481" t="str">
        <f t="shared" si="32"/>
        <v/>
      </c>
      <c r="R26" s="481" t="str">
        <f t="shared" si="33"/>
        <v/>
      </c>
      <c r="S26" s="482" t="str">
        <f t="shared" si="2"/>
        <v/>
      </c>
      <c r="T26" s="482" t="str">
        <f t="shared" si="34"/>
        <v/>
      </c>
      <c r="U26" s="483" t="str">
        <f t="shared" si="35"/>
        <v/>
      </c>
      <c r="V26" s="483" t="str">
        <f t="shared" si="36"/>
        <v/>
      </c>
      <c r="W26" s="483" t="str">
        <f t="shared" si="37"/>
        <v/>
      </c>
      <c r="X26" s="293"/>
      <c r="Y26" s="289"/>
      <c r="Z26" s="473" t="str">
        <f>IF($BS26&lt;&gt;"","確認",IF(COUNTIF(点検表４リスト用!AB$2:AB$100,J26),"○",IF(OR($BQ26="【3】",$BQ26="【2】",$BQ26="【1】"),"○",$BQ26)))</f>
        <v/>
      </c>
      <c r="AA26" s="532"/>
      <c r="AB26" s="559" t="str">
        <f t="shared" si="38"/>
        <v/>
      </c>
      <c r="AC26" s="294" t="str">
        <f>IF(COUNTIF(環境性能の高いＵＤタクシー!$A:$A,点検表４!J26),"○","")</f>
        <v/>
      </c>
      <c r="AD26" s="295" t="str">
        <f t="shared" si="39"/>
        <v/>
      </c>
      <c r="AE26" s="296" t="b">
        <f t="shared" si="8"/>
        <v>0</v>
      </c>
      <c r="AF26" s="296" t="b">
        <f t="shared" si="9"/>
        <v>0</v>
      </c>
      <c r="AG26" s="296" t="str">
        <f t="shared" si="10"/>
        <v/>
      </c>
      <c r="AH26" s="296">
        <f t="shared" si="11"/>
        <v>1</v>
      </c>
      <c r="AI26" s="296">
        <f t="shared" si="12"/>
        <v>0</v>
      </c>
      <c r="AJ26" s="296">
        <f t="shared" si="13"/>
        <v>0</v>
      </c>
      <c r="AK26" s="296" t="str">
        <f>IFERROR(VLOOKUP($I26,点検表４リスト用!$D$2:$G$10,2,FALSE),"")</f>
        <v/>
      </c>
      <c r="AL26" s="296" t="str">
        <f>IFERROR(VLOOKUP($I26,点検表４リスト用!$D$2:$G$10,3,FALSE),"")</f>
        <v/>
      </c>
      <c r="AM26" s="296" t="str">
        <f>IFERROR(VLOOKUP($I26,点検表４リスト用!$D$2:$G$10,4,FALSE),"")</f>
        <v/>
      </c>
      <c r="AN26" s="296" t="str">
        <f>IFERROR(VLOOKUP(LEFT($E26,1),点検表４リスト用!$I$2:$J$11,2,FALSE),"")</f>
        <v/>
      </c>
      <c r="AO26" s="296" t="b">
        <f>IF(IFERROR(VLOOKUP($J26,軽乗用車一覧!$A$2:$A$88,1,FALSE),"")&lt;&gt;"",TRUE,FALSE)</f>
        <v>0</v>
      </c>
      <c r="AP26" s="296" t="b">
        <f t="shared" si="14"/>
        <v>0</v>
      </c>
      <c r="AQ26" s="296" t="b">
        <f t="shared" si="40"/>
        <v>1</v>
      </c>
      <c r="AR26" s="296" t="str">
        <f t="shared" si="16"/>
        <v/>
      </c>
      <c r="AS26" s="296" t="str">
        <f t="shared" si="17"/>
        <v/>
      </c>
      <c r="AT26" s="296">
        <f t="shared" si="18"/>
        <v>1</v>
      </c>
      <c r="AU26" s="296">
        <f t="shared" si="19"/>
        <v>1</v>
      </c>
      <c r="AV26" s="296" t="str">
        <f t="shared" si="20"/>
        <v/>
      </c>
      <c r="AW26" s="296" t="str">
        <f>IFERROR(VLOOKUP($L26,点検表４リスト用!$L$2:$M$11,2,FALSE),"")</f>
        <v/>
      </c>
      <c r="AX26" s="296" t="str">
        <f>IFERROR(VLOOKUP($AV26,排出係数!$H$4:$N$1000,7,FALSE),"")</f>
        <v/>
      </c>
      <c r="AY26" s="296" t="str">
        <f t="shared" si="43"/>
        <v/>
      </c>
      <c r="AZ26" s="296" t="str">
        <f t="shared" si="22"/>
        <v>1</v>
      </c>
      <c r="BA26" s="296" t="str">
        <f>IFERROR(VLOOKUP($AV26,排出係数!$A$4:$G$10000,$AU26+2,FALSE),"")</f>
        <v/>
      </c>
      <c r="BB26" s="296">
        <f>IFERROR(VLOOKUP($AU26,点検表４リスト用!$P$2:$T$6,2,FALSE),"")</f>
        <v>0.48</v>
      </c>
      <c r="BC26" s="296" t="str">
        <f t="shared" si="23"/>
        <v/>
      </c>
      <c r="BD26" s="296" t="str">
        <f t="shared" si="24"/>
        <v/>
      </c>
      <c r="BE26" s="296" t="str">
        <f>IFERROR(VLOOKUP($AV26,排出係数!$H$4:$M$10000,$AU26+2,FALSE),"")</f>
        <v/>
      </c>
      <c r="BF26" s="296">
        <f>IFERROR(VLOOKUP($AU26,点検表４リスト用!$P$2:$T$6,IF($N26="H17",5,3),FALSE),"")</f>
        <v>5.5E-2</v>
      </c>
      <c r="BG26" s="296">
        <f t="shared" si="25"/>
        <v>0</v>
      </c>
      <c r="BH26" s="296">
        <f t="shared" si="41"/>
        <v>0</v>
      </c>
      <c r="BI26" s="296" t="str">
        <f>IFERROR(VLOOKUP($L26,点検表４リスト用!$L$2:$N$11,3,FALSE),"")</f>
        <v/>
      </c>
      <c r="BJ26" s="296" t="str">
        <f t="shared" si="26"/>
        <v/>
      </c>
      <c r="BK26" s="296" t="str">
        <f>IF($AK26="特","",IF($BP26="確認",MSG_電気・燃料電池車確認,IF($BS26=1,日野自動車新型式,IF($BS26=2,日野自動車新型式②,IF($BS26=3,日野自動車新型式③,IF($BS26=4,日野自動車新型式④,IFERROR(VLOOKUP($BJ26,'35条リスト'!$A$3:$C$9998,2,FALSE),"")))))))</f>
        <v/>
      </c>
      <c r="BL26" s="296" t="str">
        <f t="shared" si="27"/>
        <v/>
      </c>
      <c r="BM26" s="296" t="str">
        <f>IFERROR(VLOOKUP($X26,点検表４リスト用!$A$2:$B$10,2,FALSE),"")</f>
        <v/>
      </c>
      <c r="BN26" s="296" t="str">
        <f>IF($AK26="特","",IFERROR(VLOOKUP($BJ26,'35条リスト'!$A$3:$C$9998,3,FALSE),""))</f>
        <v/>
      </c>
      <c r="BO26" s="357" t="str">
        <f t="shared" si="44"/>
        <v/>
      </c>
      <c r="BP26" s="297" t="str">
        <f t="shared" si="29"/>
        <v/>
      </c>
      <c r="BQ26" s="297" t="str">
        <f t="shared" si="45"/>
        <v/>
      </c>
      <c r="BR26" s="296">
        <f t="shared" si="42"/>
        <v>0</v>
      </c>
      <c r="BS26" s="296" t="str">
        <f>IF(COUNTIF(点検表４リスト用!X$2:X$83,J26),1,IF(COUNTIF(点検表４リスト用!Y$2:Y$100,J26),2,IF(COUNTIF(点検表４リスト用!Z$2:Z$100,J26),3,IF(COUNTIF(点検表４リスト用!AA$2:AA$100,J26),4,""))))</f>
        <v/>
      </c>
      <c r="BT26" s="580" t="str">
        <f t="shared" si="46"/>
        <v/>
      </c>
    </row>
    <row r="27" spans="1:72">
      <c r="A27" s="289"/>
      <c r="B27" s="445"/>
      <c r="C27" s="290"/>
      <c r="D27" s="291"/>
      <c r="E27" s="291"/>
      <c r="F27" s="291"/>
      <c r="G27" s="292"/>
      <c r="H27" s="300"/>
      <c r="I27" s="292"/>
      <c r="J27" s="292"/>
      <c r="K27" s="292"/>
      <c r="L27" s="292"/>
      <c r="M27" s="290"/>
      <c r="N27" s="290"/>
      <c r="O27" s="292"/>
      <c r="P27" s="292"/>
      <c r="Q27" s="481" t="str">
        <f t="shared" si="32"/>
        <v/>
      </c>
      <c r="R27" s="481" t="str">
        <f t="shared" si="33"/>
        <v/>
      </c>
      <c r="S27" s="482" t="str">
        <f t="shared" si="2"/>
        <v/>
      </c>
      <c r="T27" s="482" t="str">
        <f t="shared" si="34"/>
        <v/>
      </c>
      <c r="U27" s="483" t="str">
        <f t="shared" si="35"/>
        <v/>
      </c>
      <c r="V27" s="483" t="str">
        <f t="shared" si="36"/>
        <v/>
      </c>
      <c r="W27" s="483" t="str">
        <f t="shared" si="37"/>
        <v/>
      </c>
      <c r="X27" s="293"/>
      <c r="Y27" s="289"/>
      <c r="Z27" s="473" t="str">
        <f>IF($BS27&lt;&gt;"","確認",IF(COUNTIF(点検表４リスト用!AB$2:AB$100,J27),"○",IF(OR($BQ27="【3】",$BQ27="【2】",$BQ27="【1】"),"○",$BQ27)))</f>
        <v/>
      </c>
      <c r="AA27" s="532"/>
      <c r="AB27" s="559" t="str">
        <f t="shared" si="38"/>
        <v/>
      </c>
      <c r="AC27" s="294" t="str">
        <f>IF(COUNTIF(環境性能の高いＵＤタクシー!$A:$A,点検表４!J27),"○","")</f>
        <v/>
      </c>
      <c r="AD27" s="295" t="str">
        <f t="shared" si="39"/>
        <v/>
      </c>
      <c r="AE27" s="296" t="b">
        <f t="shared" si="8"/>
        <v>0</v>
      </c>
      <c r="AF27" s="296" t="b">
        <f t="shared" si="9"/>
        <v>0</v>
      </c>
      <c r="AG27" s="296" t="str">
        <f t="shared" si="10"/>
        <v/>
      </c>
      <c r="AH27" s="296">
        <f t="shared" si="11"/>
        <v>1</v>
      </c>
      <c r="AI27" s="296">
        <f t="shared" si="12"/>
        <v>0</v>
      </c>
      <c r="AJ27" s="296">
        <f t="shared" si="13"/>
        <v>0</v>
      </c>
      <c r="AK27" s="296" t="str">
        <f>IFERROR(VLOOKUP($I27,点検表４リスト用!$D$2:$G$10,2,FALSE),"")</f>
        <v/>
      </c>
      <c r="AL27" s="296" t="str">
        <f>IFERROR(VLOOKUP($I27,点検表４リスト用!$D$2:$G$10,3,FALSE),"")</f>
        <v/>
      </c>
      <c r="AM27" s="296" t="str">
        <f>IFERROR(VLOOKUP($I27,点検表４リスト用!$D$2:$G$10,4,FALSE),"")</f>
        <v/>
      </c>
      <c r="AN27" s="296" t="str">
        <f>IFERROR(VLOOKUP(LEFT($E27,1),点検表４リスト用!$I$2:$J$11,2,FALSE),"")</f>
        <v/>
      </c>
      <c r="AO27" s="296" t="b">
        <f>IF(IFERROR(VLOOKUP($J27,軽乗用車一覧!$A$2:$A$88,1,FALSE),"")&lt;&gt;"",TRUE,FALSE)</f>
        <v>0</v>
      </c>
      <c r="AP27" s="296" t="b">
        <f t="shared" si="14"/>
        <v>0</v>
      </c>
      <c r="AQ27" s="296" t="b">
        <f t="shared" si="40"/>
        <v>1</v>
      </c>
      <c r="AR27" s="296" t="str">
        <f t="shared" si="16"/>
        <v/>
      </c>
      <c r="AS27" s="296" t="str">
        <f t="shared" si="17"/>
        <v/>
      </c>
      <c r="AT27" s="296">
        <f t="shared" si="18"/>
        <v>1</v>
      </c>
      <c r="AU27" s="296">
        <f t="shared" si="19"/>
        <v>1</v>
      </c>
      <c r="AV27" s="296" t="str">
        <f t="shared" si="20"/>
        <v/>
      </c>
      <c r="AW27" s="296" t="str">
        <f>IFERROR(VLOOKUP($L27,点検表４リスト用!$L$2:$M$11,2,FALSE),"")</f>
        <v/>
      </c>
      <c r="AX27" s="296" t="str">
        <f>IFERROR(VLOOKUP($AV27,排出係数!$H$4:$N$1000,7,FALSE),"")</f>
        <v/>
      </c>
      <c r="AY27" s="296" t="str">
        <f t="shared" si="43"/>
        <v/>
      </c>
      <c r="AZ27" s="296" t="str">
        <f t="shared" si="22"/>
        <v>1</v>
      </c>
      <c r="BA27" s="296" t="str">
        <f>IFERROR(VLOOKUP($AV27,排出係数!$A$4:$G$10000,$AU27+2,FALSE),"")</f>
        <v/>
      </c>
      <c r="BB27" s="296">
        <f>IFERROR(VLOOKUP($AU27,点検表４リスト用!$P$2:$T$6,2,FALSE),"")</f>
        <v>0.48</v>
      </c>
      <c r="BC27" s="296" t="str">
        <f t="shared" si="23"/>
        <v/>
      </c>
      <c r="BD27" s="296" t="str">
        <f t="shared" si="24"/>
        <v/>
      </c>
      <c r="BE27" s="296" t="str">
        <f>IFERROR(VLOOKUP($AV27,排出係数!$H$4:$M$10000,$AU27+2,FALSE),"")</f>
        <v/>
      </c>
      <c r="BF27" s="296">
        <f>IFERROR(VLOOKUP($AU27,点検表４リスト用!$P$2:$T$6,IF($N27="H17",5,3),FALSE),"")</f>
        <v>5.5E-2</v>
      </c>
      <c r="BG27" s="296">
        <f t="shared" si="25"/>
        <v>0</v>
      </c>
      <c r="BH27" s="296">
        <f t="shared" si="41"/>
        <v>0</v>
      </c>
      <c r="BI27" s="296" t="str">
        <f>IFERROR(VLOOKUP($L27,点検表４リスト用!$L$2:$N$11,3,FALSE),"")</f>
        <v/>
      </c>
      <c r="BJ27" s="296" t="str">
        <f t="shared" si="26"/>
        <v/>
      </c>
      <c r="BK27" s="296" t="str">
        <f>IF($AK27="特","",IF($BP27="確認",MSG_電気・燃料電池車確認,IF($BS27=1,日野自動車新型式,IF($BS27=2,日野自動車新型式②,IF($BS27=3,日野自動車新型式③,IF($BS27=4,日野自動車新型式④,IFERROR(VLOOKUP($BJ27,'35条リスト'!$A$3:$C$9998,2,FALSE),"")))))))</f>
        <v/>
      </c>
      <c r="BL27" s="296" t="str">
        <f t="shared" si="27"/>
        <v/>
      </c>
      <c r="BM27" s="296" t="str">
        <f>IFERROR(VLOOKUP($X27,点検表４リスト用!$A$2:$B$10,2,FALSE),"")</f>
        <v/>
      </c>
      <c r="BN27" s="296" t="str">
        <f>IF($AK27="特","",IFERROR(VLOOKUP($BJ27,'35条リスト'!$A$3:$C$9998,3,FALSE),""))</f>
        <v/>
      </c>
      <c r="BO27" s="357" t="str">
        <f t="shared" si="44"/>
        <v/>
      </c>
      <c r="BP27" s="297" t="str">
        <f t="shared" si="29"/>
        <v/>
      </c>
      <c r="BQ27" s="297" t="str">
        <f t="shared" si="45"/>
        <v/>
      </c>
      <c r="BR27" s="296">
        <f t="shared" si="42"/>
        <v>0</v>
      </c>
      <c r="BS27" s="296" t="str">
        <f>IF(COUNTIF(点検表４リスト用!X$2:X$83,J27),1,IF(COUNTIF(点検表４リスト用!Y$2:Y$100,J27),2,IF(COUNTIF(点検表４リスト用!Z$2:Z$100,J27),3,IF(COUNTIF(点検表４リスト用!AA$2:AA$100,J27),4,""))))</f>
        <v/>
      </c>
      <c r="BT27" s="580" t="str">
        <f t="shared" si="46"/>
        <v/>
      </c>
    </row>
    <row r="28" spans="1:72">
      <c r="A28" s="289"/>
      <c r="B28" s="445"/>
      <c r="C28" s="290"/>
      <c r="D28" s="291"/>
      <c r="E28" s="291"/>
      <c r="F28" s="291"/>
      <c r="G28" s="292"/>
      <c r="H28" s="300"/>
      <c r="I28" s="292"/>
      <c r="J28" s="292"/>
      <c r="K28" s="292"/>
      <c r="L28" s="292"/>
      <c r="M28" s="290"/>
      <c r="N28" s="290"/>
      <c r="O28" s="292"/>
      <c r="P28" s="292"/>
      <c r="Q28" s="481" t="str">
        <f t="shared" si="32"/>
        <v/>
      </c>
      <c r="R28" s="481" t="str">
        <f t="shared" si="33"/>
        <v/>
      </c>
      <c r="S28" s="482" t="str">
        <f t="shared" si="2"/>
        <v/>
      </c>
      <c r="T28" s="482" t="str">
        <f t="shared" si="34"/>
        <v/>
      </c>
      <c r="U28" s="483" t="str">
        <f t="shared" si="35"/>
        <v/>
      </c>
      <c r="V28" s="483" t="str">
        <f t="shared" si="36"/>
        <v/>
      </c>
      <c r="W28" s="483" t="str">
        <f t="shared" si="37"/>
        <v/>
      </c>
      <c r="X28" s="293"/>
      <c r="Y28" s="289"/>
      <c r="Z28" s="473" t="str">
        <f>IF($BS28&lt;&gt;"","確認",IF(COUNTIF(点検表４リスト用!AB$2:AB$100,J28),"○",IF(OR($BQ28="【3】",$BQ28="【2】",$BQ28="【1】"),"○",$BQ28)))</f>
        <v/>
      </c>
      <c r="AA28" s="532"/>
      <c r="AB28" s="559" t="str">
        <f t="shared" si="38"/>
        <v/>
      </c>
      <c r="AC28" s="294" t="str">
        <f>IF(COUNTIF(環境性能の高いＵＤタクシー!$A:$A,点検表４!J28),"○","")</f>
        <v/>
      </c>
      <c r="AD28" s="295" t="str">
        <f t="shared" si="39"/>
        <v/>
      </c>
      <c r="AE28" s="296" t="b">
        <f t="shared" si="8"/>
        <v>0</v>
      </c>
      <c r="AF28" s="296" t="b">
        <f t="shared" si="9"/>
        <v>0</v>
      </c>
      <c r="AG28" s="296" t="str">
        <f t="shared" si="10"/>
        <v/>
      </c>
      <c r="AH28" s="296">
        <f t="shared" si="11"/>
        <v>1</v>
      </c>
      <c r="AI28" s="296">
        <f t="shared" si="12"/>
        <v>0</v>
      </c>
      <c r="AJ28" s="296">
        <f t="shared" si="13"/>
        <v>0</v>
      </c>
      <c r="AK28" s="296" t="str">
        <f>IFERROR(VLOOKUP($I28,点検表４リスト用!$D$2:$G$10,2,FALSE),"")</f>
        <v/>
      </c>
      <c r="AL28" s="296" t="str">
        <f>IFERROR(VLOOKUP($I28,点検表４リスト用!$D$2:$G$10,3,FALSE),"")</f>
        <v/>
      </c>
      <c r="AM28" s="296" t="str">
        <f>IFERROR(VLOOKUP($I28,点検表４リスト用!$D$2:$G$10,4,FALSE),"")</f>
        <v/>
      </c>
      <c r="AN28" s="296" t="str">
        <f>IFERROR(VLOOKUP(LEFT($E28,1),点検表４リスト用!$I$2:$J$11,2,FALSE),"")</f>
        <v/>
      </c>
      <c r="AO28" s="296" t="b">
        <f>IF(IFERROR(VLOOKUP($J28,軽乗用車一覧!$A$2:$A$88,1,FALSE),"")&lt;&gt;"",TRUE,FALSE)</f>
        <v>0</v>
      </c>
      <c r="AP28" s="296" t="b">
        <f t="shared" si="14"/>
        <v>0</v>
      </c>
      <c r="AQ28" s="296" t="b">
        <f t="shared" si="40"/>
        <v>1</v>
      </c>
      <c r="AR28" s="296" t="str">
        <f t="shared" si="16"/>
        <v/>
      </c>
      <c r="AS28" s="296" t="str">
        <f t="shared" si="17"/>
        <v/>
      </c>
      <c r="AT28" s="296">
        <f t="shared" si="18"/>
        <v>1</v>
      </c>
      <c r="AU28" s="296">
        <f t="shared" si="19"/>
        <v>1</v>
      </c>
      <c r="AV28" s="296" t="str">
        <f t="shared" si="20"/>
        <v/>
      </c>
      <c r="AW28" s="296" t="str">
        <f>IFERROR(VLOOKUP($L28,点検表４リスト用!$L$2:$M$11,2,FALSE),"")</f>
        <v/>
      </c>
      <c r="AX28" s="296" t="str">
        <f>IFERROR(VLOOKUP($AV28,排出係数!$H$4:$N$1000,7,FALSE),"")</f>
        <v/>
      </c>
      <c r="AY28" s="296" t="str">
        <f t="shared" si="43"/>
        <v/>
      </c>
      <c r="AZ28" s="296" t="str">
        <f t="shared" si="22"/>
        <v>1</v>
      </c>
      <c r="BA28" s="296" t="str">
        <f>IFERROR(VLOOKUP($AV28,排出係数!$A$4:$G$10000,$AU28+2,FALSE),"")</f>
        <v/>
      </c>
      <c r="BB28" s="296">
        <f>IFERROR(VLOOKUP($AU28,点検表４リスト用!$P$2:$T$6,2,FALSE),"")</f>
        <v>0.48</v>
      </c>
      <c r="BC28" s="296" t="str">
        <f t="shared" si="23"/>
        <v/>
      </c>
      <c r="BD28" s="296" t="str">
        <f t="shared" si="24"/>
        <v/>
      </c>
      <c r="BE28" s="296" t="str">
        <f>IFERROR(VLOOKUP($AV28,排出係数!$H$4:$M$10000,$AU28+2,FALSE),"")</f>
        <v/>
      </c>
      <c r="BF28" s="296">
        <f>IFERROR(VLOOKUP($AU28,点検表４リスト用!$P$2:$T$6,IF($N28="H17",5,3),FALSE),"")</f>
        <v>5.5E-2</v>
      </c>
      <c r="BG28" s="296">
        <f t="shared" si="25"/>
        <v>0</v>
      </c>
      <c r="BH28" s="296">
        <f t="shared" si="41"/>
        <v>0</v>
      </c>
      <c r="BI28" s="296" t="str">
        <f>IFERROR(VLOOKUP($L28,点検表４リスト用!$L$2:$N$11,3,FALSE),"")</f>
        <v/>
      </c>
      <c r="BJ28" s="296" t="str">
        <f t="shared" si="26"/>
        <v/>
      </c>
      <c r="BK28" s="296" t="str">
        <f>IF($AK28="特","",IF($BP28="確認",MSG_電気・燃料電池車確認,IF($BS28=1,日野自動車新型式,IF($BS28=2,日野自動車新型式②,IF($BS28=3,日野自動車新型式③,IF($BS28=4,日野自動車新型式④,IFERROR(VLOOKUP($BJ28,'35条リスト'!$A$3:$C$9998,2,FALSE),"")))))))</f>
        <v/>
      </c>
      <c r="BL28" s="296" t="str">
        <f t="shared" si="27"/>
        <v/>
      </c>
      <c r="BM28" s="296" t="str">
        <f>IFERROR(VLOOKUP($X28,点検表４リスト用!$A$2:$B$10,2,FALSE),"")</f>
        <v/>
      </c>
      <c r="BN28" s="296" t="str">
        <f>IF($AK28="特","",IFERROR(VLOOKUP($BJ28,'35条リスト'!$A$3:$C$9998,3,FALSE),""))</f>
        <v/>
      </c>
      <c r="BO28" s="357" t="str">
        <f t="shared" si="44"/>
        <v/>
      </c>
      <c r="BP28" s="297" t="str">
        <f t="shared" si="29"/>
        <v/>
      </c>
      <c r="BQ28" s="297" t="str">
        <f t="shared" si="45"/>
        <v/>
      </c>
      <c r="BR28" s="296">
        <f t="shared" si="42"/>
        <v>0</v>
      </c>
      <c r="BS28" s="296" t="str">
        <f>IF(COUNTIF(点検表４リスト用!X$2:X$83,J28),1,IF(COUNTIF(点検表４リスト用!Y$2:Y$100,J28),2,IF(COUNTIF(点検表４リスト用!Z$2:Z$100,J28),3,IF(COUNTIF(点検表４リスト用!AA$2:AA$100,J28),4,""))))</f>
        <v/>
      </c>
      <c r="BT28" s="580" t="str">
        <f t="shared" si="46"/>
        <v/>
      </c>
    </row>
    <row r="29" spans="1:72">
      <c r="A29" s="289"/>
      <c r="B29" s="445"/>
      <c r="C29" s="290"/>
      <c r="D29" s="291"/>
      <c r="E29" s="291"/>
      <c r="F29" s="291"/>
      <c r="G29" s="292"/>
      <c r="H29" s="300"/>
      <c r="I29" s="292"/>
      <c r="J29" s="292"/>
      <c r="K29" s="292"/>
      <c r="L29" s="292"/>
      <c r="M29" s="290"/>
      <c r="N29" s="290"/>
      <c r="O29" s="292"/>
      <c r="P29" s="292"/>
      <c r="Q29" s="481" t="str">
        <f t="shared" si="32"/>
        <v/>
      </c>
      <c r="R29" s="481" t="str">
        <f t="shared" si="33"/>
        <v/>
      </c>
      <c r="S29" s="482" t="str">
        <f t="shared" si="2"/>
        <v/>
      </c>
      <c r="T29" s="482" t="str">
        <f t="shared" si="34"/>
        <v/>
      </c>
      <c r="U29" s="483" t="str">
        <f t="shared" si="35"/>
        <v/>
      </c>
      <c r="V29" s="483" t="str">
        <f t="shared" si="36"/>
        <v/>
      </c>
      <c r="W29" s="483" t="str">
        <f t="shared" si="37"/>
        <v/>
      </c>
      <c r="X29" s="293"/>
      <c r="Y29" s="289"/>
      <c r="Z29" s="473" t="str">
        <f>IF($BS29&lt;&gt;"","確認",IF(COUNTIF(点検表４リスト用!AB$2:AB$100,J29),"○",IF(OR($BQ29="【3】",$BQ29="【2】",$BQ29="【1】"),"○",$BQ29)))</f>
        <v/>
      </c>
      <c r="AA29" s="532"/>
      <c r="AB29" s="559" t="str">
        <f t="shared" si="38"/>
        <v/>
      </c>
      <c r="AC29" s="294" t="str">
        <f>IF(COUNTIF(環境性能の高いＵＤタクシー!$A:$A,点検表４!J29),"○","")</f>
        <v/>
      </c>
      <c r="AD29" s="295" t="str">
        <f t="shared" si="39"/>
        <v/>
      </c>
      <c r="AE29" s="296" t="b">
        <f t="shared" si="8"/>
        <v>0</v>
      </c>
      <c r="AF29" s="296" t="b">
        <f t="shared" si="9"/>
        <v>0</v>
      </c>
      <c r="AG29" s="296" t="str">
        <f t="shared" si="10"/>
        <v/>
      </c>
      <c r="AH29" s="296">
        <f t="shared" si="11"/>
        <v>1</v>
      </c>
      <c r="AI29" s="296">
        <f t="shared" si="12"/>
        <v>0</v>
      </c>
      <c r="AJ29" s="296">
        <f t="shared" si="13"/>
        <v>0</v>
      </c>
      <c r="AK29" s="296" t="str">
        <f>IFERROR(VLOOKUP($I29,点検表４リスト用!$D$2:$G$10,2,FALSE),"")</f>
        <v/>
      </c>
      <c r="AL29" s="296" t="str">
        <f>IFERROR(VLOOKUP($I29,点検表４リスト用!$D$2:$G$10,3,FALSE),"")</f>
        <v/>
      </c>
      <c r="AM29" s="296" t="str">
        <f>IFERROR(VLOOKUP($I29,点検表４リスト用!$D$2:$G$10,4,FALSE),"")</f>
        <v/>
      </c>
      <c r="AN29" s="296" t="str">
        <f>IFERROR(VLOOKUP(LEFT($E29,1),点検表４リスト用!$I$2:$J$11,2,FALSE),"")</f>
        <v/>
      </c>
      <c r="AO29" s="296" t="b">
        <f>IF(IFERROR(VLOOKUP($J29,軽乗用車一覧!$A$2:$A$88,1,FALSE),"")&lt;&gt;"",TRUE,FALSE)</f>
        <v>0</v>
      </c>
      <c r="AP29" s="296" t="b">
        <f t="shared" si="14"/>
        <v>0</v>
      </c>
      <c r="AQ29" s="296" t="b">
        <f t="shared" si="40"/>
        <v>1</v>
      </c>
      <c r="AR29" s="296" t="str">
        <f t="shared" si="16"/>
        <v/>
      </c>
      <c r="AS29" s="296" t="str">
        <f t="shared" si="17"/>
        <v/>
      </c>
      <c r="AT29" s="296">
        <f t="shared" si="18"/>
        <v>1</v>
      </c>
      <c r="AU29" s="296">
        <f t="shared" si="19"/>
        <v>1</v>
      </c>
      <c r="AV29" s="296" t="str">
        <f t="shared" si="20"/>
        <v/>
      </c>
      <c r="AW29" s="296" t="str">
        <f>IFERROR(VLOOKUP($L29,点検表４リスト用!$L$2:$M$11,2,FALSE),"")</f>
        <v/>
      </c>
      <c r="AX29" s="296" t="str">
        <f>IFERROR(VLOOKUP($AV29,排出係数!$H$4:$N$1000,7,FALSE),"")</f>
        <v/>
      </c>
      <c r="AY29" s="296" t="str">
        <f t="shared" si="43"/>
        <v/>
      </c>
      <c r="AZ29" s="296" t="str">
        <f t="shared" si="22"/>
        <v>1</v>
      </c>
      <c r="BA29" s="296" t="str">
        <f>IFERROR(VLOOKUP($AV29,排出係数!$A$4:$G$10000,$AU29+2,FALSE),"")</f>
        <v/>
      </c>
      <c r="BB29" s="296">
        <f>IFERROR(VLOOKUP($AU29,点検表４リスト用!$P$2:$T$6,2,FALSE),"")</f>
        <v>0.48</v>
      </c>
      <c r="BC29" s="296" t="str">
        <f t="shared" si="23"/>
        <v/>
      </c>
      <c r="BD29" s="296" t="str">
        <f t="shared" si="24"/>
        <v/>
      </c>
      <c r="BE29" s="296" t="str">
        <f>IFERROR(VLOOKUP($AV29,排出係数!$H$4:$M$10000,$AU29+2,FALSE),"")</f>
        <v/>
      </c>
      <c r="BF29" s="296">
        <f>IFERROR(VLOOKUP($AU29,点検表４リスト用!$P$2:$T$6,IF($N29="H17",5,3),FALSE),"")</f>
        <v>5.5E-2</v>
      </c>
      <c r="BG29" s="296">
        <f t="shared" si="25"/>
        <v>0</v>
      </c>
      <c r="BH29" s="296">
        <f t="shared" si="41"/>
        <v>0</v>
      </c>
      <c r="BI29" s="296" t="str">
        <f>IFERROR(VLOOKUP($L29,点検表４リスト用!$L$2:$N$11,3,FALSE),"")</f>
        <v/>
      </c>
      <c r="BJ29" s="296" t="str">
        <f t="shared" si="26"/>
        <v/>
      </c>
      <c r="BK29" s="296" t="str">
        <f>IF($AK29="特","",IF($BP29="確認",MSG_電気・燃料電池車確認,IF($BS29=1,日野自動車新型式,IF($BS29=2,日野自動車新型式②,IF($BS29=3,日野自動車新型式③,IF($BS29=4,日野自動車新型式④,IFERROR(VLOOKUP($BJ29,'35条リスト'!$A$3:$C$9998,2,FALSE),"")))))))</f>
        <v/>
      </c>
      <c r="BL29" s="296" t="str">
        <f t="shared" si="27"/>
        <v/>
      </c>
      <c r="BM29" s="296" t="str">
        <f>IFERROR(VLOOKUP($X29,点検表４リスト用!$A$2:$B$10,2,FALSE),"")</f>
        <v/>
      </c>
      <c r="BN29" s="296" t="str">
        <f>IF($AK29="特","",IFERROR(VLOOKUP($BJ29,'35条リスト'!$A$3:$C$9998,3,FALSE),""))</f>
        <v/>
      </c>
      <c r="BO29" s="357" t="str">
        <f t="shared" si="44"/>
        <v/>
      </c>
      <c r="BP29" s="297" t="str">
        <f t="shared" si="29"/>
        <v/>
      </c>
      <c r="BQ29" s="297" t="str">
        <f t="shared" si="45"/>
        <v/>
      </c>
      <c r="BR29" s="296">
        <f t="shared" si="42"/>
        <v>0</v>
      </c>
      <c r="BS29" s="296" t="str">
        <f>IF(COUNTIF(点検表４リスト用!X$2:X$83,J29),1,IF(COUNTIF(点検表４リスト用!Y$2:Y$100,J29),2,IF(COUNTIF(点検表４リスト用!Z$2:Z$100,J29),3,IF(COUNTIF(点検表４リスト用!AA$2:AA$100,J29),4,""))))</f>
        <v/>
      </c>
      <c r="BT29" s="580" t="str">
        <f t="shared" si="46"/>
        <v/>
      </c>
    </row>
    <row r="30" spans="1:72">
      <c r="A30" s="289"/>
      <c r="B30" s="445"/>
      <c r="C30" s="290"/>
      <c r="D30" s="291"/>
      <c r="E30" s="291"/>
      <c r="F30" s="291"/>
      <c r="G30" s="292"/>
      <c r="H30" s="300"/>
      <c r="I30" s="292"/>
      <c r="J30" s="292"/>
      <c r="K30" s="292"/>
      <c r="L30" s="292"/>
      <c r="M30" s="290"/>
      <c r="N30" s="290"/>
      <c r="O30" s="292"/>
      <c r="P30" s="292"/>
      <c r="Q30" s="481" t="str">
        <f t="shared" si="32"/>
        <v/>
      </c>
      <c r="R30" s="481" t="str">
        <f t="shared" si="33"/>
        <v/>
      </c>
      <c r="S30" s="482" t="str">
        <f t="shared" si="2"/>
        <v/>
      </c>
      <c r="T30" s="482" t="str">
        <f t="shared" si="34"/>
        <v/>
      </c>
      <c r="U30" s="483" t="str">
        <f t="shared" si="35"/>
        <v/>
      </c>
      <c r="V30" s="483" t="str">
        <f t="shared" si="36"/>
        <v/>
      </c>
      <c r="W30" s="483" t="str">
        <f t="shared" si="37"/>
        <v/>
      </c>
      <c r="X30" s="293"/>
      <c r="Y30" s="289"/>
      <c r="Z30" s="473" t="str">
        <f>IF($BS30&lt;&gt;"","確認",IF(COUNTIF(点検表４リスト用!AB$2:AB$100,J30),"○",IF(OR($BQ30="【3】",$BQ30="【2】",$BQ30="【1】"),"○",$BQ30)))</f>
        <v/>
      </c>
      <c r="AA30" s="532"/>
      <c r="AB30" s="559" t="str">
        <f t="shared" si="38"/>
        <v/>
      </c>
      <c r="AC30" s="294" t="str">
        <f>IF(COUNTIF(環境性能の高いＵＤタクシー!$A:$A,点検表４!J30),"○","")</f>
        <v/>
      </c>
      <c r="AD30" s="295" t="str">
        <f t="shared" si="39"/>
        <v/>
      </c>
      <c r="AE30" s="296" t="b">
        <f t="shared" si="8"/>
        <v>0</v>
      </c>
      <c r="AF30" s="296" t="b">
        <f t="shared" si="9"/>
        <v>0</v>
      </c>
      <c r="AG30" s="296" t="str">
        <f t="shared" si="10"/>
        <v/>
      </c>
      <c r="AH30" s="296">
        <f t="shared" si="11"/>
        <v>1</v>
      </c>
      <c r="AI30" s="296">
        <f t="shared" si="12"/>
        <v>0</v>
      </c>
      <c r="AJ30" s="296">
        <f t="shared" si="13"/>
        <v>0</v>
      </c>
      <c r="AK30" s="296" t="str">
        <f>IFERROR(VLOOKUP($I30,点検表４リスト用!$D$2:$G$10,2,FALSE),"")</f>
        <v/>
      </c>
      <c r="AL30" s="296" t="str">
        <f>IFERROR(VLOOKUP($I30,点検表４リスト用!$D$2:$G$10,3,FALSE),"")</f>
        <v/>
      </c>
      <c r="AM30" s="296" t="str">
        <f>IFERROR(VLOOKUP($I30,点検表４リスト用!$D$2:$G$10,4,FALSE),"")</f>
        <v/>
      </c>
      <c r="AN30" s="296" t="str">
        <f>IFERROR(VLOOKUP(LEFT($E30,1),点検表４リスト用!$I$2:$J$11,2,FALSE),"")</f>
        <v/>
      </c>
      <c r="AO30" s="296" t="b">
        <f>IF(IFERROR(VLOOKUP($J30,軽乗用車一覧!$A$2:$A$88,1,FALSE),"")&lt;&gt;"",TRUE,FALSE)</f>
        <v>0</v>
      </c>
      <c r="AP30" s="296" t="b">
        <f t="shared" si="14"/>
        <v>0</v>
      </c>
      <c r="AQ30" s="296" t="b">
        <f t="shared" si="40"/>
        <v>1</v>
      </c>
      <c r="AR30" s="296" t="str">
        <f t="shared" si="16"/>
        <v/>
      </c>
      <c r="AS30" s="296" t="str">
        <f t="shared" si="17"/>
        <v/>
      </c>
      <c r="AT30" s="296">
        <f t="shared" si="18"/>
        <v>1</v>
      </c>
      <c r="AU30" s="296">
        <f t="shared" si="19"/>
        <v>1</v>
      </c>
      <c r="AV30" s="296" t="str">
        <f t="shared" si="20"/>
        <v/>
      </c>
      <c r="AW30" s="296" t="str">
        <f>IFERROR(VLOOKUP($L30,点検表４リスト用!$L$2:$M$11,2,FALSE),"")</f>
        <v/>
      </c>
      <c r="AX30" s="296" t="str">
        <f>IFERROR(VLOOKUP($AV30,排出係数!$H$4:$N$1000,7,FALSE),"")</f>
        <v/>
      </c>
      <c r="AY30" s="296" t="str">
        <f t="shared" si="43"/>
        <v/>
      </c>
      <c r="AZ30" s="296" t="str">
        <f t="shared" si="22"/>
        <v>1</v>
      </c>
      <c r="BA30" s="296" t="str">
        <f>IFERROR(VLOOKUP($AV30,排出係数!$A$4:$G$10000,$AU30+2,FALSE),"")</f>
        <v/>
      </c>
      <c r="BB30" s="296">
        <f>IFERROR(VLOOKUP($AU30,点検表４リスト用!$P$2:$T$6,2,FALSE),"")</f>
        <v>0.48</v>
      </c>
      <c r="BC30" s="296" t="str">
        <f t="shared" si="23"/>
        <v/>
      </c>
      <c r="BD30" s="296" t="str">
        <f t="shared" si="24"/>
        <v/>
      </c>
      <c r="BE30" s="296" t="str">
        <f>IFERROR(VLOOKUP($AV30,排出係数!$H$4:$M$10000,$AU30+2,FALSE),"")</f>
        <v/>
      </c>
      <c r="BF30" s="296">
        <f>IFERROR(VLOOKUP($AU30,点検表４リスト用!$P$2:$T$6,IF($N30="H17",5,3),FALSE),"")</f>
        <v>5.5E-2</v>
      </c>
      <c r="BG30" s="296">
        <f t="shared" si="25"/>
        <v>0</v>
      </c>
      <c r="BH30" s="296">
        <f t="shared" si="41"/>
        <v>0</v>
      </c>
      <c r="BI30" s="296" t="str">
        <f>IFERROR(VLOOKUP($L30,点検表４リスト用!$L$2:$N$11,3,FALSE),"")</f>
        <v/>
      </c>
      <c r="BJ30" s="296" t="str">
        <f t="shared" si="26"/>
        <v/>
      </c>
      <c r="BK30" s="296" t="str">
        <f>IF($AK30="特","",IF($BP30="確認",MSG_電気・燃料電池車確認,IF($BS30=1,日野自動車新型式,IF($BS30=2,日野自動車新型式②,IF($BS30=3,日野自動車新型式③,IF($BS30=4,日野自動車新型式④,IFERROR(VLOOKUP($BJ30,'35条リスト'!$A$3:$C$9998,2,FALSE),"")))))))</f>
        <v/>
      </c>
      <c r="BL30" s="296" t="str">
        <f t="shared" si="27"/>
        <v/>
      </c>
      <c r="BM30" s="296" t="str">
        <f>IFERROR(VLOOKUP($X30,点検表４リスト用!$A$2:$B$10,2,FALSE),"")</f>
        <v/>
      </c>
      <c r="BN30" s="296" t="str">
        <f>IF($AK30="特","",IFERROR(VLOOKUP($BJ30,'35条リスト'!$A$3:$C$9998,3,FALSE),""))</f>
        <v/>
      </c>
      <c r="BO30" s="357" t="str">
        <f t="shared" si="44"/>
        <v/>
      </c>
      <c r="BP30" s="297" t="str">
        <f t="shared" si="29"/>
        <v/>
      </c>
      <c r="BQ30" s="297" t="str">
        <f t="shared" si="45"/>
        <v/>
      </c>
      <c r="BR30" s="296">
        <f t="shared" si="42"/>
        <v>0</v>
      </c>
      <c r="BS30" s="296" t="str">
        <f>IF(COUNTIF(点検表４リスト用!X$2:X$83,J30),1,IF(COUNTIF(点検表４リスト用!Y$2:Y$100,J30),2,IF(COUNTIF(点検表４リスト用!Z$2:Z$100,J30),3,IF(COUNTIF(点検表４リスト用!AA$2:AA$100,J30),4,""))))</f>
        <v/>
      </c>
      <c r="BT30" s="580" t="str">
        <f t="shared" si="46"/>
        <v/>
      </c>
    </row>
    <row r="31" spans="1:72">
      <c r="A31" s="289"/>
      <c r="B31" s="445"/>
      <c r="C31" s="290"/>
      <c r="D31" s="291"/>
      <c r="E31" s="291"/>
      <c r="F31" s="291"/>
      <c r="G31" s="292"/>
      <c r="H31" s="300"/>
      <c r="I31" s="292"/>
      <c r="J31" s="292"/>
      <c r="K31" s="292"/>
      <c r="L31" s="292"/>
      <c r="M31" s="290"/>
      <c r="N31" s="290"/>
      <c r="O31" s="292"/>
      <c r="P31" s="292"/>
      <c r="Q31" s="481" t="str">
        <f t="shared" si="32"/>
        <v/>
      </c>
      <c r="R31" s="481" t="str">
        <f t="shared" si="33"/>
        <v/>
      </c>
      <c r="S31" s="482" t="str">
        <f t="shared" si="2"/>
        <v/>
      </c>
      <c r="T31" s="482" t="str">
        <f t="shared" si="34"/>
        <v/>
      </c>
      <c r="U31" s="483" t="str">
        <f t="shared" si="35"/>
        <v/>
      </c>
      <c r="V31" s="483" t="str">
        <f t="shared" si="36"/>
        <v/>
      </c>
      <c r="W31" s="483" t="str">
        <f t="shared" si="37"/>
        <v/>
      </c>
      <c r="X31" s="293"/>
      <c r="Y31" s="289"/>
      <c r="Z31" s="473" t="str">
        <f>IF($BS31&lt;&gt;"","確認",IF(COUNTIF(点検表４リスト用!AB$2:AB$100,J31),"○",IF(OR($BQ31="【3】",$BQ31="【2】",$BQ31="【1】"),"○",$BQ31)))</f>
        <v/>
      </c>
      <c r="AA31" s="532"/>
      <c r="AB31" s="559" t="str">
        <f t="shared" si="38"/>
        <v/>
      </c>
      <c r="AC31" s="294" t="str">
        <f>IF(COUNTIF(環境性能の高いＵＤタクシー!$A:$A,点検表４!J31),"○","")</f>
        <v/>
      </c>
      <c r="AD31" s="295" t="str">
        <f t="shared" si="39"/>
        <v/>
      </c>
      <c r="AE31" s="296" t="b">
        <f t="shared" si="8"/>
        <v>0</v>
      </c>
      <c r="AF31" s="296" t="b">
        <f t="shared" si="9"/>
        <v>0</v>
      </c>
      <c r="AG31" s="296" t="str">
        <f t="shared" si="10"/>
        <v/>
      </c>
      <c r="AH31" s="296">
        <f t="shared" si="11"/>
        <v>1</v>
      </c>
      <c r="AI31" s="296">
        <f t="shared" si="12"/>
        <v>0</v>
      </c>
      <c r="AJ31" s="296">
        <f t="shared" si="13"/>
        <v>0</v>
      </c>
      <c r="AK31" s="296" t="str">
        <f>IFERROR(VLOOKUP($I31,点検表４リスト用!$D$2:$G$10,2,FALSE),"")</f>
        <v/>
      </c>
      <c r="AL31" s="296" t="str">
        <f>IFERROR(VLOOKUP($I31,点検表４リスト用!$D$2:$G$10,3,FALSE),"")</f>
        <v/>
      </c>
      <c r="AM31" s="296" t="str">
        <f>IFERROR(VLOOKUP($I31,点検表４リスト用!$D$2:$G$10,4,FALSE),"")</f>
        <v/>
      </c>
      <c r="AN31" s="296" t="str">
        <f>IFERROR(VLOOKUP(LEFT($E31,1),点検表４リスト用!$I$2:$J$11,2,FALSE),"")</f>
        <v/>
      </c>
      <c r="AO31" s="296" t="b">
        <f>IF(IFERROR(VLOOKUP($J31,軽乗用車一覧!$A$2:$A$88,1,FALSE),"")&lt;&gt;"",TRUE,FALSE)</f>
        <v>0</v>
      </c>
      <c r="AP31" s="296" t="b">
        <f t="shared" si="14"/>
        <v>0</v>
      </c>
      <c r="AQ31" s="296" t="b">
        <f t="shared" si="40"/>
        <v>1</v>
      </c>
      <c r="AR31" s="296" t="str">
        <f t="shared" si="16"/>
        <v/>
      </c>
      <c r="AS31" s="296" t="str">
        <f t="shared" si="17"/>
        <v/>
      </c>
      <c r="AT31" s="296">
        <f t="shared" si="18"/>
        <v>1</v>
      </c>
      <c r="AU31" s="296">
        <f t="shared" si="19"/>
        <v>1</v>
      </c>
      <c r="AV31" s="296" t="str">
        <f t="shared" si="20"/>
        <v/>
      </c>
      <c r="AW31" s="296" t="str">
        <f>IFERROR(VLOOKUP($L31,点検表４リスト用!$L$2:$M$11,2,FALSE),"")</f>
        <v/>
      </c>
      <c r="AX31" s="296" t="str">
        <f>IFERROR(VLOOKUP($AV31,排出係数!$H$4:$N$1000,7,FALSE),"")</f>
        <v/>
      </c>
      <c r="AY31" s="296" t="str">
        <f t="shared" si="43"/>
        <v/>
      </c>
      <c r="AZ31" s="296" t="str">
        <f t="shared" si="22"/>
        <v>1</v>
      </c>
      <c r="BA31" s="296" t="str">
        <f>IFERROR(VLOOKUP($AV31,排出係数!$A$4:$G$10000,$AU31+2,FALSE),"")</f>
        <v/>
      </c>
      <c r="BB31" s="296">
        <f>IFERROR(VLOOKUP($AU31,点検表４リスト用!$P$2:$T$6,2,FALSE),"")</f>
        <v>0.48</v>
      </c>
      <c r="BC31" s="296" t="str">
        <f t="shared" si="23"/>
        <v/>
      </c>
      <c r="BD31" s="296" t="str">
        <f t="shared" si="24"/>
        <v/>
      </c>
      <c r="BE31" s="296" t="str">
        <f>IFERROR(VLOOKUP($AV31,排出係数!$H$4:$M$10000,$AU31+2,FALSE),"")</f>
        <v/>
      </c>
      <c r="BF31" s="296">
        <f>IFERROR(VLOOKUP($AU31,点検表４リスト用!$P$2:$T$6,IF($N31="H17",5,3),FALSE),"")</f>
        <v>5.5E-2</v>
      </c>
      <c r="BG31" s="296">
        <f t="shared" si="25"/>
        <v>0</v>
      </c>
      <c r="BH31" s="296">
        <f t="shared" si="41"/>
        <v>0</v>
      </c>
      <c r="BI31" s="296" t="str">
        <f>IFERROR(VLOOKUP($L31,点検表４リスト用!$L$2:$N$11,3,FALSE),"")</f>
        <v/>
      </c>
      <c r="BJ31" s="296" t="str">
        <f t="shared" si="26"/>
        <v/>
      </c>
      <c r="BK31" s="296" t="str">
        <f>IF($AK31="特","",IF($BP31="確認",MSG_電気・燃料電池車確認,IF($BS31=1,日野自動車新型式,IF($BS31=2,日野自動車新型式②,IF($BS31=3,日野自動車新型式③,IF($BS31=4,日野自動車新型式④,IFERROR(VLOOKUP($BJ31,'35条リスト'!$A$3:$C$9998,2,FALSE),"")))))))</f>
        <v/>
      </c>
      <c r="BL31" s="296" t="str">
        <f t="shared" si="27"/>
        <v/>
      </c>
      <c r="BM31" s="296" t="str">
        <f>IFERROR(VLOOKUP($X31,点検表４リスト用!$A$2:$B$10,2,FALSE),"")</f>
        <v/>
      </c>
      <c r="BN31" s="296" t="str">
        <f>IF($AK31="特","",IFERROR(VLOOKUP($BJ31,'35条リスト'!$A$3:$C$9998,3,FALSE),""))</f>
        <v/>
      </c>
      <c r="BO31" s="357" t="str">
        <f t="shared" si="44"/>
        <v/>
      </c>
      <c r="BP31" s="297" t="str">
        <f t="shared" si="29"/>
        <v/>
      </c>
      <c r="BQ31" s="297" t="str">
        <f t="shared" si="45"/>
        <v/>
      </c>
      <c r="BR31" s="296">
        <f t="shared" si="42"/>
        <v>0</v>
      </c>
      <c r="BS31" s="296" t="str">
        <f>IF(COUNTIF(点検表４リスト用!X$2:X$83,J31),1,IF(COUNTIF(点検表４リスト用!Y$2:Y$100,J31),2,IF(COUNTIF(点検表４リスト用!Z$2:Z$100,J31),3,IF(COUNTIF(点検表４リスト用!AA$2:AA$100,J31),4,""))))</f>
        <v/>
      </c>
      <c r="BT31" s="580" t="str">
        <f t="shared" si="46"/>
        <v/>
      </c>
    </row>
    <row r="32" spans="1:72">
      <c r="A32" s="289"/>
      <c r="B32" s="445"/>
      <c r="C32" s="290"/>
      <c r="D32" s="291"/>
      <c r="E32" s="291"/>
      <c r="F32" s="291"/>
      <c r="G32" s="292"/>
      <c r="H32" s="300"/>
      <c r="I32" s="292"/>
      <c r="J32" s="292"/>
      <c r="K32" s="292"/>
      <c r="L32" s="292"/>
      <c r="M32" s="290"/>
      <c r="N32" s="290"/>
      <c r="O32" s="292"/>
      <c r="P32" s="292"/>
      <c r="Q32" s="481" t="str">
        <f t="shared" si="32"/>
        <v/>
      </c>
      <c r="R32" s="481" t="str">
        <f t="shared" si="33"/>
        <v/>
      </c>
      <c r="S32" s="482" t="str">
        <f t="shared" si="2"/>
        <v/>
      </c>
      <c r="T32" s="482" t="str">
        <f t="shared" si="34"/>
        <v/>
      </c>
      <c r="U32" s="483" t="str">
        <f t="shared" si="35"/>
        <v/>
      </c>
      <c r="V32" s="483" t="str">
        <f t="shared" si="36"/>
        <v/>
      </c>
      <c r="W32" s="483" t="str">
        <f t="shared" si="37"/>
        <v/>
      </c>
      <c r="X32" s="293"/>
      <c r="Y32" s="289"/>
      <c r="Z32" s="473" t="str">
        <f>IF($BS32&lt;&gt;"","確認",IF(COUNTIF(点検表４リスト用!AB$2:AB$100,J32),"○",IF(OR($BQ32="【3】",$BQ32="【2】",$BQ32="【1】"),"○",$BQ32)))</f>
        <v/>
      </c>
      <c r="AA32" s="532"/>
      <c r="AB32" s="559" t="str">
        <f t="shared" si="38"/>
        <v/>
      </c>
      <c r="AC32" s="294" t="str">
        <f>IF(COUNTIF(環境性能の高いＵＤタクシー!$A:$A,点検表４!J32),"○","")</f>
        <v/>
      </c>
      <c r="AD32" s="295" t="str">
        <f t="shared" si="39"/>
        <v/>
      </c>
      <c r="AE32" s="296" t="b">
        <f t="shared" si="8"/>
        <v>0</v>
      </c>
      <c r="AF32" s="296" t="b">
        <f t="shared" si="9"/>
        <v>0</v>
      </c>
      <c r="AG32" s="296" t="str">
        <f t="shared" si="10"/>
        <v/>
      </c>
      <c r="AH32" s="296">
        <f t="shared" si="11"/>
        <v>1</v>
      </c>
      <c r="AI32" s="296">
        <f t="shared" si="12"/>
        <v>0</v>
      </c>
      <c r="AJ32" s="296">
        <f t="shared" si="13"/>
        <v>0</v>
      </c>
      <c r="AK32" s="296" t="str">
        <f>IFERROR(VLOOKUP($I32,点検表４リスト用!$D$2:$G$10,2,FALSE),"")</f>
        <v/>
      </c>
      <c r="AL32" s="296" t="str">
        <f>IFERROR(VLOOKUP($I32,点検表４リスト用!$D$2:$G$10,3,FALSE),"")</f>
        <v/>
      </c>
      <c r="AM32" s="296" t="str">
        <f>IFERROR(VLOOKUP($I32,点検表４リスト用!$D$2:$G$10,4,FALSE),"")</f>
        <v/>
      </c>
      <c r="AN32" s="296" t="str">
        <f>IFERROR(VLOOKUP(LEFT($E32,1),点検表４リスト用!$I$2:$J$11,2,FALSE),"")</f>
        <v/>
      </c>
      <c r="AO32" s="296" t="b">
        <f>IF(IFERROR(VLOOKUP($J32,軽乗用車一覧!$A$2:$A$88,1,FALSE),"")&lt;&gt;"",TRUE,FALSE)</f>
        <v>0</v>
      </c>
      <c r="AP32" s="296" t="b">
        <f t="shared" si="14"/>
        <v>0</v>
      </c>
      <c r="AQ32" s="296" t="b">
        <f t="shared" si="40"/>
        <v>1</v>
      </c>
      <c r="AR32" s="296" t="str">
        <f t="shared" si="16"/>
        <v/>
      </c>
      <c r="AS32" s="296" t="str">
        <f t="shared" si="17"/>
        <v/>
      </c>
      <c r="AT32" s="296">
        <f t="shared" si="18"/>
        <v>1</v>
      </c>
      <c r="AU32" s="296">
        <f t="shared" si="19"/>
        <v>1</v>
      </c>
      <c r="AV32" s="296" t="str">
        <f t="shared" si="20"/>
        <v/>
      </c>
      <c r="AW32" s="296" t="str">
        <f>IFERROR(VLOOKUP($L32,点検表４リスト用!$L$2:$M$11,2,FALSE),"")</f>
        <v/>
      </c>
      <c r="AX32" s="296" t="str">
        <f>IFERROR(VLOOKUP($AV32,排出係数!$H$4:$N$1000,7,FALSE),"")</f>
        <v/>
      </c>
      <c r="AY32" s="296" t="str">
        <f t="shared" si="43"/>
        <v/>
      </c>
      <c r="AZ32" s="296" t="str">
        <f t="shared" si="22"/>
        <v>1</v>
      </c>
      <c r="BA32" s="296" t="str">
        <f>IFERROR(VLOOKUP($AV32,排出係数!$A$4:$G$10000,$AU32+2,FALSE),"")</f>
        <v/>
      </c>
      <c r="BB32" s="296">
        <f>IFERROR(VLOOKUP($AU32,点検表４リスト用!$P$2:$T$6,2,FALSE),"")</f>
        <v>0.48</v>
      </c>
      <c r="BC32" s="296" t="str">
        <f t="shared" si="23"/>
        <v/>
      </c>
      <c r="BD32" s="296" t="str">
        <f t="shared" si="24"/>
        <v/>
      </c>
      <c r="BE32" s="296" t="str">
        <f>IFERROR(VLOOKUP($AV32,排出係数!$H$4:$M$10000,$AU32+2,FALSE),"")</f>
        <v/>
      </c>
      <c r="BF32" s="296">
        <f>IFERROR(VLOOKUP($AU32,点検表４リスト用!$P$2:$T$6,IF($N32="H17",5,3),FALSE),"")</f>
        <v>5.5E-2</v>
      </c>
      <c r="BG32" s="296">
        <f t="shared" si="25"/>
        <v>0</v>
      </c>
      <c r="BH32" s="296">
        <f t="shared" si="41"/>
        <v>0</v>
      </c>
      <c r="BI32" s="296" t="str">
        <f>IFERROR(VLOOKUP($L32,点検表４リスト用!$L$2:$N$11,3,FALSE),"")</f>
        <v/>
      </c>
      <c r="BJ32" s="296" t="str">
        <f t="shared" si="26"/>
        <v/>
      </c>
      <c r="BK32" s="296" t="str">
        <f>IF($AK32="特","",IF($BP32="確認",MSG_電気・燃料電池車確認,IF($BS32=1,日野自動車新型式,IF($BS32=2,日野自動車新型式②,IF($BS32=3,日野自動車新型式③,IF($BS32=4,日野自動車新型式④,IFERROR(VLOOKUP($BJ32,'35条リスト'!$A$3:$C$9998,2,FALSE),"")))))))</f>
        <v/>
      </c>
      <c r="BL32" s="296" t="str">
        <f t="shared" si="27"/>
        <v/>
      </c>
      <c r="BM32" s="296" t="str">
        <f>IFERROR(VLOOKUP($X32,点検表４リスト用!$A$2:$B$10,2,FALSE),"")</f>
        <v/>
      </c>
      <c r="BN32" s="296" t="str">
        <f>IF($AK32="特","",IFERROR(VLOOKUP($BJ32,'35条リスト'!$A$3:$C$9998,3,FALSE),""))</f>
        <v/>
      </c>
      <c r="BO32" s="357" t="str">
        <f t="shared" si="44"/>
        <v/>
      </c>
      <c r="BP32" s="297" t="str">
        <f t="shared" si="29"/>
        <v/>
      </c>
      <c r="BQ32" s="297" t="str">
        <f t="shared" si="45"/>
        <v/>
      </c>
      <c r="BR32" s="296">
        <f t="shared" si="42"/>
        <v>0</v>
      </c>
      <c r="BS32" s="296" t="str">
        <f>IF(COUNTIF(点検表４リスト用!X$2:X$83,J32),1,IF(COUNTIF(点検表４リスト用!Y$2:Y$100,J32),2,IF(COUNTIF(点検表４リスト用!Z$2:Z$100,J32),3,IF(COUNTIF(点検表４リスト用!AA$2:AA$100,J32),4,""))))</f>
        <v/>
      </c>
      <c r="BT32" s="580" t="str">
        <f t="shared" si="46"/>
        <v/>
      </c>
    </row>
    <row r="33" spans="1:72">
      <c r="A33" s="289"/>
      <c r="B33" s="445"/>
      <c r="C33" s="290"/>
      <c r="D33" s="291"/>
      <c r="E33" s="291"/>
      <c r="F33" s="291"/>
      <c r="G33" s="292"/>
      <c r="H33" s="300"/>
      <c r="I33" s="292"/>
      <c r="J33" s="292"/>
      <c r="K33" s="292"/>
      <c r="L33" s="292"/>
      <c r="M33" s="290"/>
      <c r="N33" s="290"/>
      <c r="O33" s="292"/>
      <c r="P33" s="292"/>
      <c r="Q33" s="481" t="str">
        <f t="shared" si="32"/>
        <v/>
      </c>
      <c r="R33" s="481" t="str">
        <f t="shared" si="33"/>
        <v/>
      </c>
      <c r="S33" s="482" t="str">
        <f t="shared" si="2"/>
        <v/>
      </c>
      <c r="T33" s="482" t="str">
        <f t="shared" si="34"/>
        <v/>
      </c>
      <c r="U33" s="483" t="str">
        <f t="shared" si="35"/>
        <v/>
      </c>
      <c r="V33" s="483" t="str">
        <f t="shared" si="36"/>
        <v/>
      </c>
      <c r="W33" s="483" t="str">
        <f t="shared" si="37"/>
        <v/>
      </c>
      <c r="X33" s="293"/>
      <c r="Y33" s="289"/>
      <c r="Z33" s="473" t="str">
        <f>IF($BS33&lt;&gt;"","確認",IF(COUNTIF(点検表４リスト用!AB$2:AB$100,J33),"○",IF(OR($BQ33="【3】",$BQ33="【2】",$BQ33="【1】"),"○",$BQ33)))</f>
        <v/>
      </c>
      <c r="AA33" s="532"/>
      <c r="AB33" s="559" t="str">
        <f t="shared" si="38"/>
        <v/>
      </c>
      <c r="AC33" s="294" t="str">
        <f>IF(COUNTIF(環境性能の高いＵＤタクシー!$A:$A,点検表４!J33),"○","")</f>
        <v/>
      </c>
      <c r="AD33" s="295" t="str">
        <f t="shared" si="39"/>
        <v/>
      </c>
      <c r="AE33" s="296" t="b">
        <f t="shared" si="8"/>
        <v>0</v>
      </c>
      <c r="AF33" s="296" t="b">
        <f t="shared" si="9"/>
        <v>0</v>
      </c>
      <c r="AG33" s="296" t="str">
        <f t="shared" si="10"/>
        <v/>
      </c>
      <c r="AH33" s="296">
        <f t="shared" si="11"/>
        <v>1</v>
      </c>
      <c r="AI33" s="296">
        <f t="shared" si="12"/>
        <v>0</v>
      </c>
      <c r="AJ33" s="296">
        <f t="shared" si="13"/>
        <v>0</v>
      </c>
      <c r="AK33" s="296" t="str">
        <f>IFERROR(VLOOKUP($I33,点検表４リスト用!$D$2:$G$10,2,FALSE),"")</f>
        <v/>
      </c>
      <c r="AL33" s="296" t="str">
        <f>IFERROR(VLOOKUP($I33,点検表４リスト用!$D$2:$G$10,3,FALSE),"")</f>
        <v/>
      </c>
      <c r="AM33" s="296" t="str">
        <f>IFERROR(VLOOKUP($I33,点検表４リスト用!$D$2:$G$10,4,FALSE),"")</f>
        <v/>
      </c>
      <c r="AN33" s="296" t="str">
        <f>IFERROR(VLOOKUP(LEFT($E33,1),点検表４リスト用!$I$2:$J$11,2,FALSE),"")</f>
        <v/>
      </c>
      <c r="AO33" s="296" t="b">
        <f>IF(IFERROR(VLOOKUP($J33,軽乗用車一覧!$A$2:$A$88,1,FALSE),"")&lt;&gt;"",TRUE,FALSE)</f>
        <v>0</v>
      </c>
      <c r="AP33" s="296" t="b">
        <f t="shared" si="14"/>
        <v>0</v>
      </c>
      <c r="AQ33" s="296" t="b">
        <f t="shared" si="40"/>
        <v>1</v>
      </c>
      <c r="AR33" s="296" t="str">
        <f t="shared" si="16"/>
        <v/>
      </c>
      <c r="AS33" s="296" t="str">
        <f t="shared" si="17"/>
        <v/>
      </c>
      <c r="AT33" s="296">
        <f t="shared" si="18"/>
        <v>1</v>
      </c>
      <c r="AU33" s="296">
        <f t="shared" si="19"/>
        <v>1</v>
      </c>
      <c r="AV33" s="296" t="str">
        <f t="shared" si="20"/>
        <v/>
      </c>
      <c r="AW33" s="296" t="str">
        <f>IFERROR(VLOOKUP($L33,点検表４リスト用!$L$2:$M$11,2,FALSE),"")</f>
        <v/>
      </c>
      <c r="AX33" s="296" t="str">
        <f>IFERROR(VLOOKUP($AV33,排出係数!$H$4:$N$1000,7,FALSE),"")</f>
        <v/>
      </c>
      <c r="AY33" s="296" t="str">
        <f t="shared" si="43"/>
        <v/>
      </c>
      <c r="AZ33" s="296" t="str">
        <f t="shared" si="22"/>
        <v>1</v>
      </c>
      <c r="BA33" s="296" t="str">
        <f>IFERROR(VLOOKUP($AV33,排出係数!$A$4:$G$10000,$AU33+2,FALSE),"")</f>
        <v/>
      </c>
      <c r="BB33" s="296">
        <f>IFERROR(VLOOKUP($AU33,点検表４リスト用!$P$2:$T$6,2,FALSE),"")</f>
        <v>0.48</v>
      </c>
      <c r="BC33" s="296" t="str">
        <f t="shared" si="23"/>
        <v/>
      </c>
      <c r="BD33" s="296" t="str">
        <f t="shared" si="24"/>
        <v/>
      </c>
      <c r="BE33" s="296" t="str">
        <f>IFERROR(VLOOKUP($AV33,排出係数!$H$4:$M$10000,$AU33+2,FALSE),"")</f>
        <v/>
      </c>
      <c r="BF33" s="296">
        <f>IFERROR(VLOOKUP($AU33,点検表４リスト用!$P$2:$T$6,IF($N33="H17",5,3),FALSE),"")</f>
        <v>5.5E-2</v>
      </c>
      <c r="BG33" s="296">
        <f t="shared" si="25"/>
        <v>0</v>
      </c>
      <c r="BH33" s="296">
        <f t="shared" si="41"/>
        <v>0</v>
      </c>
      <c r="BI33" s="296" t="str">
        <f>IFERROR(VLOOKUP($L33,点検表４リスト用!$L$2:$N$11,3,FALSE),"")</f>
        <v/>
      </c>
      <c r="BJ33" s="296" t="str">
        <f t="shared" si="26"/>
        <v/>
      </c>
      <c r="BK33" s="296" t="str">
        <f>IF($AK33="特","",IF($BP33="確認",MSG_電気・燃料電池車確認,IF($BS33=1,日野自動車新型式,IF($BS33=2,日野自動車新型式②,IF($BS33=3,日野自動車新型式③,IF($BS33=4,日野自動車新型式④,IFERROR(VLOOKUP($BJ33,'35条リスト'!$A$3:$C$9998,2,FALSE),"")))))))</f>
        <v/>
      </c>
      <c r="BL33" s="296" t="str">
        <f t="shared" si="27"/>
        <v/>
      </c>
      <c r="BM33" s="296" t="str">
        <f>IFERROR(VLOOKUP($X33,点検表４リスト用!$A$2:$B$10,2,FALSE),"")</f>
        <v/>
      </c>
      <c r="BN33" s="296" t="str">
        <f>IF($AK33="特","",IFERROR(VLOOKUP($BJ33,'35条リスト'!$A$3:$C$9998,3,FALSE),""))</f>
        <v/>
      </c>
      <c r="BO33" s="357" t="str">
        <f t="shared" si="44"/>
        <v/>
      </c>
      <c r="BP33" s="297" t="str">
        <f t="shared" si="29"/>
        <v/>
      </c>
      <c r="BQ33" s="297" t="str">
        <f t="shared" si="45"/>
        <v/>
      </c>
      <c r="BR33" s="296">
        <f t="shared" si="42"/>
        <v>0</v>
      </c>
      <c r="BS33" s="296" t="str">
        <f>IF(COUNTIF(点検表４リスト用!X$2:X$83,J33),1,IF(COUNTIF(点検表４リスト用!Y$2:Y$100,J33),2,IF(COUNTIF(点検表４リスト用!Z$2:Z$100,J33),3,IF(COUNTIF(点検表４リスト用!AA$2:AA$100,J33),4,""))))</f>
        <v/>
      </c>
      <c r="BT33" s="580" t="str">
        <f t="shared" si="46"/>
        <v/>
      </c>
    </row>
    <row r="34" spans="1:72">
      <c r="A34" s="289"/>
      <c r="B34" s="445"/>
      <c r="C34" s="290"/>
      <c r="D34" s="291"/>
      <c r="E34" s="291"/>
      <c r="F34" s="291"/>
      <c r="G34" s="292"/>
      <c r="H34" s="300"/>
      <c r="I34" s="292"/>
      <c r="J34" s="292"/>
      <c r="K34" s="292"/>
      <c r="L34" s="292"/>
      <c r="M34" s="290"/>
      <c r="N34" s="290"/>
      <c r="O34" s="292"/>
      <c r="P34" s="292"/>
      <c r="Q34" s="481" t="str">
        <f t="shared" si="32"/>
        <v/>
      </c>
      <c r="R34" s="481" t="str">
        <f t="shared" si="33"/>
        <v/>
      </c>
      <c r="S34" s="482" t="str">
        <f t="shared" si="2"/>
        <v/>
      </c>
      <c r="T34" s="482" t="str">
        <f t="shared" si="34"/>
        <v/>
      </c>
      <c r="U34" s="483" t="str">
        <f t="shared" si="35"/>
        <v/>
      </c>
      <c r="V34" s="483" t="str">
        <f t="shared" si="36"/>
        <v/>
      </c>
      <c r="W34" s="483" t="str">
        <f t="shared" si="37"/>
        <v/>
      </c>
      <c r="X34" s="293"/>
      <c r="Y34" s="289"/>
      <c r="Z34" s="473" t="str">
        <f>IF($BS34&lt;&gt;"","確認",IF(COUNTIF(点検表４リスト用!AB$2:AB$100,J34),"○",IF(OR($BQ34="【3】",$BQ34="【2】",$BQ34="【1】"),"○",$BQ34)))</f>
        <v/>
      </c>
      <c r="AA34" s="532"/>
      <c r="AB34" s="559" t="str">
        <f t="shared" si="38"/>
        <v/>
      </c>
      <c r="AC34" s="294" t="str">
        <f>IF(COUNTIF(環境性能の高いＵＤタクシー!$A:$A,点検表４!J34),"○","")</f>
        <v/>
      </c>
      <c r="AD34" s="295" t="str">
        <f t="shared" si="39"/>
        <v/>
      </c>
      <c r="AE34" s="296" t="b">
        <f t="shared" si="8"/>
        <v>0</v>
      </c>
      <c r="AF34" s="296" t="b">
        <f t="shared" si="9"/>
        <v>0</v>
      </c>
      <c r="AG34" s="296" t="str">
        <f t="shared" si="10"/>
        <v/>
      </c>
      <c r="AH34" s="296">
        <f t="shared" si="11"/>
        <v>1</v>
      </c>
      <c r="AI34" s="296">
        <f t="shared" si="12"/>
        <v>0</v>
      </c>
      <c r="AJ34" s="296">
        <f t="shared" si="13"/>
        <v>0</v>
      </c>
      <c r="AK34" s="296" t="str">
        <f>IFERROR(VLOOKUP($I34,点検表４リスト用!$D$2:$G$10,2,FALSE),"")</f>
        <v/>
      </c>
      <c r="AL34" s="296" t="str">
        <f>IFERROR(VLOOKUP($I34,点検表４リスト用!$D$2:$G$10,3,FALSE),"")</f>
        <v/>
      </c>
      <c r="AM34" s="296" t="str">
        <f>IFERROR(VLOOKUP($I34,点検表４リスト用!$D$2:$G$10,4,FALSE),"")</f>
        <v/>
      </c>
      <c r="AN34" s="296" t="str">
        <f>IFERROR(VLOOKUP(LEFT($E34,1),点検表４リスト用!$I$2:$J$11,2,FALSE),"")</f>
        <v/>
      </c>
      <c r="AO34" s="296" t="b">
        <f>IF(IFERROR(VLOOKUP($J34,軽乗用車一覧!$A$2:$A$88,1,FALSE),"")&lt;&gt;"",TRUE,FALSE)</f>
        <v>0</v>
      </c>
      <c r="AP34" s="296" t="b">
        <f t="shared" si="14"/>
        <v>0</v>
      </c>
      <c r="AQ34" s="296" t="b">
        <f t="shared" si="40"/>
        <v>1</v>
      </c>
      <c r="AR34" s="296" t="str">
        <f t="shared" si="16"/>
        <v/>
      </c>
      <c r="AS34" s="296" t="str">
        <f t="shared" si="17"/>
        <v/>
      </c>
      <c r="AT34" s="296">
        <f t="shared" si="18"/>
        <v>1</v>
      </c>
      <c r="AU34" s="296">
        <f t="shared" si="19"/>
        <v>1</v>
      </c>
      <c r="AV34" s="296" t="str">
        <f t="shared" si="20"/>
        <v/>
      </c>
      <c r="AW34" s="296" t="str">
        <f>IFERROR(VLOOKUP($L34,点検表４リスト用!$L$2:$M$11,2,FALSE),"")</f>
        <v/>
      </c>
      <c r="AX34" s="296" t="str">
        <f>IFERROR(VLOOKUP($AV34,排出係数!$H$4:$N$1000,7,FALSE),"")</f>
        <v/>
      </c>
      <c r="AY34" s="296" t="str">
        <f t="shared" si="43"/>
        <v/>
      </c>
      <c r="AZ34" s="296" t="str">
        <f t="shared" si="22"/>
        <v>1</v>
      </c>
      <c r="BA34" s="296" t="str">
        <f>IFERROR(VLOOKUP($AV34,排出係数!$A$4:$G$10000,$AU34+2,FALSE),"")</f>
        <v/>
      </c>
      <c r="BB34" s="296">
        <f>IFERROR(VLOOKUP($AU34,点検表４リスト用!$P$2:$T$6,2,FALSE),"")</f>
        <v>0.48</v>
      </c>
      <c r="BC34" s="296" t="str">
        <f t="shared" si="23"/>
        <v/>
      </c>
      <c r="BD34" s="296" t="str">
        <f t="shared" si="24"/>
        <v/>
      </c>
      <c r="BE34" s="296" t="str">
        <f>IFERROR(VLOOKUP($AV34,排出係数!$H$4:$M$10000,$AU34+2,FALSE),"")</f>
        <v/>
      </c>
      <c r="BF34" s="296">
        <f>IFERROR(VLOOKUP($AU34,点検表４リスト用!$P$2:$T$6,IF($N34="H17",5,3),FALSE),"")</f>
        <v>5.5E-2</v>
      </c>
      <c r="BG34" s="296">
        <f t="shared" si="25"/>
        <v>0</v>
      </c>
      <c r="BH34" s="296">
        <f t="shared" si="41"/>
        <v>0</v>
      </c>
      <c r="BI34" s="296" t="str">
        <f>IFERROR(VLOOKUP($L34,点検表４リスト用!$L$2:$N$11,3,FALSE),"")</f>
        <v/>
      </c>
      <c r="BJ34" s="296" t="str">
        <f t="shared" si="26"/>
        <v/>
      </c>
      <c r="BK34" s="296" t="str">
        <f>IF($AK34="特","",IF($BP34="確認",MSG_電気・燃料電池車確認,IF($BS34=1,日野自動車新型式,IF($BS34=2,日野自動車新型式②,IF($BS34=3,日野自動車新型式③,IF($BS34=4,日野自動車新型式④,IFERROR(VLOOKUP($BJ34,'35条リスト'!$A$3:$C$9998,2,FALSE),"")))))))</f>
        <v/>
      </c>
      <c r="BL34" s="296" t="str">
        <f t="shared" si="27"/>
        <v/>
      </c>
      <c r="BM34" s="296" t="str">
        <f>IFERROR(VLOOKUP($X34,点検表４リスト用!$A$2:$B$10,2,FALSE),"")</f>
        <v/>
      </c>
      <c r="BN34" s="296" t="str">
        <f>IF($AK34="特","",IFERROR(VLOOKUP($BJ34,'35条リスト'!$A$3:$C$9998,3,FALSE),""))</f>
        <v/>
      </c>
      <c r="BO34" s="357" t="str">
        <f t="shared" si="44"/>
        <v/>
      </c>
      <c r="BP34" s="297" t="str">
        <f t="shared" si="29"/>
        <v/>
      </c>
      <c r="BQ34" s="297" t="str">
        <f t="shared" si="45"/>
        <v/>
      </c>
      <c r="BR34" s="296">
        <f t="shared" si="42"/>
        <v>0</v>
      </c>
      <c r="BS34" s="296" t="str">
        <f>IF(COUNTIF(点検表４リスト用!X$2:X$83,J34),1,IF(COUNTIF(点検表４リスト用!Y$2:Y$100,J34),2,IF(COUNTIF(点検表４リスト用!Z$2:Z$100,J34),3,IF(COUNTIF(点検表４リスト用!AA$2:AA$100,J34),4,""))))</f>
        <v/>
      </c>
      <c r="BT34" s="580" t="str">
        <f t="shared" si="46"/>
        <v/>
      </c>
    </row>
    <row r="35" spans="1:72">
      <c r="A35" s="289"/>
      <c r="B35" s="445"/>
      <c r="C35" s="290"/>
      <c r="D35" s="291"/>
      <c r="E35" s="291"/>
      <c r="F35" s="291"/>
      <c r="G35" s="292"/>
      <c r="H35" s="300"/>
      <c r="I35" s="292"/>
      <c r="J35" s="292"/>
      <c r="K35" s="292"/>
      <c r="L35" s="292"/>
      <c r="M35" s="290"/>
      <c r="N35" s="290"/>
      <c r="O35" s="292"/>
      <c r="P35" s="292"/>
      <c r="Q35" s="481" t="str">
        <f t="shared" si="32"/>
        <v/>
      </c>
      <c r="R35" s="481" t="str">
        <f t="shared" si="33"/>
        <v/>
      </c>
      <c r="S35" s="482" t="str">
        <f t="shared" si="2"/>
        <v/>
      </c>
      <c r="T35" s="482" t="str">
        <f t="shared" si="34"/>
        <v/>
      </c>
      <c r="U35" s="483" t="str">
        <f t="shared" si="35"/>
        <v/>
      </c>
      <c r="V35" s="483" t="str">
        <f t="shared" si="36"/>
        <v/>
      </c>
      <c r="W35" s="483" t="str">
        <f t="shared" si="37"/>
        <v/>
      </c>
      <c r="X35" s="293"/>
      <c r="Y35" s="289"/>
      <c r="Z35" s="473" t="str">
        <f>IF($BS35&lt;&gt;"","確認",IF(COUNTIF(点検表４リスト用!AB$2:AB$100,J35),"○",IF(OR($BQ35="【3】",$BQ35="【2】",$BQ35="【1】"),"○",$BQ35)))</f>
        <v/>
      </c>
      <c r="AA35" s="532"/>
      <c r="AB35" s="559" t="str">
        <f t="shared" si="38"/>
        <v/>
      </c>
      <c r="AC35" s="294" t="str">
        <f>IF(COUNTIF(環境性能の高いＵＤタクシー!$A:$A,点検表４!J35),"○","")</f>
        <v/>
      </c>
      <c r="AD35" s="295" t="str">
        <f t="shared" si="39"/>
        <v/>
      </c>
      <c r="AE35" s="296" t="b">
        <f t="shared" si="8"/>
        <v>0</v>
      </c>
      <c r="AF35" s="296" t="b">
        <f t="shared" si="9"/>
        <v>0</v>
      </c>
      <c r="AG35" s="296" t="str">
        <f t="shared" si="10"/>
        <v/>
      </c>
      <c r="AH35" s="296">
        <f t="shared" si="11"/>
        <v>1</v>
      </c>
      <c r="AI35" s="296">
        <f t="shared" si="12"/>
        <v>0</v>
      </c>
      <c r="AJ35" s="296">
        <f t="shared" si="13"/>
        <v>0</v>
      </c>
      <c r="AK35" s="296" t="str">
        <f>IFERROR(VLOOKUP($I35,点検表４リスト用!$D$2:$G$10,2,FALSE),"")</f>
        <v/>
      </c>
      <c r="AL35" s="296" t="str">
        <f>IFERROR(VLOOKUP($I35,点検表４リスト用!$D$2:$G$10,3,FALSE),"")</f>
        <v/>
      </c>
      <c r="AM35" s="296" t="str">
        <f>IFERROR(VLOOKUP($I35,点検表４リスト用!$D$2:$G$10,4,FALSE),"")</f>
        <v/>
      </c>
      <c r="AN35" s="296" t="str">
        <f>IFERROR(VLOOKUP(LEFT($E35,1),点検表４リスト用!$I$2:$J$11,2,FALSE),"")</f>
        <v/>
      </c>
      <c r="AO35" s="296" t="b">
        <f>IF(IFERROR(VLOOKUP($J35,軽乗用車一覧!$A$2:$A$88,1,FALSE),"")&lt;&gt;"",TRUE,FALSE)</f>
        <v>0</v>
      </c>
      <c r="AP35" s="296" t="b">
        <f t="shared" si="14"/>
        <v>0</v>
      </c>
      <c r="AQ35" s="296" t="b">
        <f t="shared" si="40"/>
        <v>1</v>
      </c>
      <c r="AR35" s="296" t="str">
        <f t="shared" si="16"/>
        <v/>
      </c>
      <c r="AS35" s="296" t="str">
        <f t="shared" si="17"/>
        <v/>
      </c>
      <c r="AT35" s="296">
        <f t="shared" si="18"/>
        <v>1</v>
      </c>
      <c r="AU35" s="296">
        <f t="shared" si="19"/>
        <v>1</v>
      </c>
      <c r="AV35" s="296" t="str">
        <f t="shared" si="20"/>
        <v/>
      </c>
      <c r="AW35" s="296" t="str">
        <f>IFERROR(VLOOKUP($L35,点検表４リスト用!$L$2:$M$11,2,FALSE),"")</f>
        <v/>
      </c>
      <c r="AX35" s="296" t="str">
        <f>IFERROR(VLOOKUP($AV35,排出係数!$H$4:$N$1000,7,FALSE),"")</f>
        <v/>
      </c>
      <c r="AY35" s="296" t="str">
        <f t="shared" si="43"/>
        <v/>
      </c>
      <c r="AZ35" s="296" t="str">
        <f t="shared" si="22"/>
        <v>1</v>
      </c>
      <c r="BA35" s="296" t="str">
        <f>IFERROR(VLOOKUP($AV35,排出係数!$A$4:$G$10000,$AU35+2,FALSE),"")</f>
        <v/>
      </c>
      <c r="BB35" s="296">
        <f>IFERROR(VLOOKUP($AU35,点検表４リスト用!$P$2:$T$6,2,FALSE),"")</f>
        <v>0.48</v>
      </c>
      <c r="BC35" s="296" t="str">
        <f t="shared" si="23"/>
        <v/>
      </c>
      <c r="BD35" s="296" t="str">
        <f t="shared" si="24"/>
        <v/>
      </c>
      <c r="BE35" s="296" t="str">
        <f>IFERROR(VLOOKUP($AV35,排出係数!$H$4:$M$10000,$AU35+2,FALSE),"")</f>
        <v/>
      </c>
      <c r="BF35" s="296">
        <f>IFERROR(VLOOKUP($AU35,点検表４リスト用!$P$2:$T$6,IF($N35="H17",5,3),FALSE),"")</f>
        <v>5.5E-2</v>
      </c>
      <c r="BG35" s="296">
        <f t="shared" si="25"/>
        <v>0</v>
      </c>
      <c r="BH35" s="296">
        <f t="shared" si="41"/>
        <v>0</v>
      </c>
      <c r="BI35" s="296" t="str">
        <f>IFERROR(VLOOKUP($L35,点検表４リスト用!$L$2:$N$11,3,FALSE),"")</f>
        <v/>
      </c>
      <c r="BJ35" s="296" t="str">
        <f t="shared" si="26"/>
        <v/>
      </c>
      <c r="BK35" s="296" t="str">
        <f>IF($AK35="特","",IF($BP35="確認",MSG_電気・燃料電池車確認,IF($BS35=1,日野自動車新型式,IF($BS35=2,日野自動車新型式②,IF($BS35=3,日野自動車新型式③,IF($BS35=4,日野自動車新型式④,IFERROR(VLOOKUP($BJ35,'35条リスト'!$A$3:$C$9998,2,FALSE),"")))))))</f>
        <v/>
      </c>
      <c r="BL35" s="296" t="str">
        <f t="shared" si="27"/>
        <v/>
      </c>
      <c r="BM35" s="296" t="str">
        <f>IFERROR(VLOOKUP($X35,点検表４リスト用!$A$2:$B$10,2,FALSE),"")</f>
        <v/>
      </c>
      <c r="BN35" s="296" t="str">
        <f>IF($AK35="特","",IFERROR(VLOOKUP($BJ35,'35条リスト'!$A$3:$C$9998,3,FALSE),""))</f>
        <v/>
      </c>
      <c r="BO35" s="357" t="str">
        <f t="shared" si="44"/>
        <v/>
      </c>
      <c r="BP35" s="297" t="str">
        <f t="shared" si="29"/>
        <v/>
      </c>
      <c r="BQ35" s="297" t="str">
        <f t="shared" si="45"/>
        <v/>
      </c>
      <c r="BR35" s="296">
        <f t="shared" si="42"/>
        <v>0</v>
      </c>
      <c r="BS35" s="296" t="str">
        <f>IF(COUNTIF(点検表４リスト用!X$2:X$83,J35),1,IF(COUNTIF(点検表４リスト用!Y$2:Y$100,J35),2,IF(COUNTIF(点検表４リスト用!Z$2:Z$100,J35),3,IF(COUNTIF(点検表４リスト用!AA$2:AA$100,J35),4,""))))</f>
        <v/>
      </c>
      <c r="BT35" s="580" t="str">
        <f t="shared" si="46"/>
        <v/>
      </c>
    </row>
    <row r="36" spans="1:72">
      <c r="A36" s="289"/>
      <c r="B36" s="445"/>
      <c r="C36" s="290"/>
      <c r="D36" s="291"/>
      <c r="E36" s="291"/>
      <c r="F36" s="291"/>
      <c r="G36" s="292"/>
      <c r="H36" s="300"/>
      <c r="I36" s="292"/>
      <c r="J36" s="292"/>
      <c r="K36" s="292"/>
      <c r="L36" s="292"/>
      <c r="M36" s="290"/>
      <c r="N36" s="290"/>
      <c r="O36" s="292"/>
      <c r="P36" s="292"/>
      <c r="Q36" s="481" t="str">
        <f t="shared" si="32"/>
        <v/>
      </c>
      <c r="R36" s="481" t="str">
        <f t="shared" si="33"/>
        <v/>
      </c>
      <c r="S36" s="482" t="str">
        <f t="shared" si="2"/>
        <v/>
      </c>
      <c r="T36" s="482" t="str">
        <f t="shared" si="34"/>
        <v/>
      </c>
      <c r="U36" s="483" t="str">
        <f t="shared" si="35"/>
        <v/>
      </c>
      <c r="V36" s="483" t="str">
        <f t="shared" si="36"/>
        <v/>
      </c>
      <c r="W36" s="483" t="str">
        <f t="shared" si="37"/>
        <v/>
      </c>
      <c r="X36" s="293"/>
      <c r="Y36" s="289"/>
      <c r="Z36" s="473" t="str">
        <f>IF($BS36&lt;&gt;"","確認",IF(COUNTIF(点検表４リスト用!AB$2:AB$100,J36),"○",IF(OR($BQ36="【3】",$BQ36="【2】",$BQ36="【1】"),"○",$BQ36)))</f>
        <v/>
      </c>
      <c r="AA36" s="532"/>
      <c r="AB36" s="559" t="str">
        <f t="shared" si="38"/>
        <v/>
      </c>
      <c r="AC36" s="294" t="str">
        <f>IF(COUNTIF(環境性能の高いＵＤタクシー!$A:$A,点検表４!J36),"○","")</f>
        <v/>
      </c>
      <c r="AD36" s="295" t="str">
        <f t="shared" si="39"/>
        <v/>
      </c>
      <c r="AE36" s="296" t="b">
        <f t="shared" si="8"/>
        <v>0</v>
      </c>
      <c r="AF36" s="296" t="b">
        <f t="shared" si="9"/>
        <v>0</v>
      </c>
      <c r="AG36" s="296" t="str">
        <f t="shared" si="10"/>
        <v/>
      </c>
      <c r="AH36" s="296">
        <f t="shared" si="11"/>
        <v>1</v>
      </c>
      <c r="AI36" s="296">
        <f t="shared" si="12"/>
        <v>0</v>
      </c>
      <c r="AJ36" s="296">
        <f t="shared" si="13"/>
        <v>0</v>
      </c>
      <c r="AK36" s="296" t="str">
        <f>IFERROR(VLOOKUP($I36,点検表４リスト用!$D$2:$G$10,2,FALSE),"")</f>
        <v/>
      </c>
      <c r="AL36" s="296" t="str">
        <f>IFERROR(VLOOKUP($I36,点検表４リスト用!$D$2:$G$10,3,FALSE),"")</f>
        <v/>
      </c>
      <c r="AM36" s="296" t="str">
        <f>IFERROR(VLOOKUP($I36,点検表４リスト用!$D$2:$G$10,4,FALSE),"")</f>
        <v/>
      </c>
      <c r="AN36" s="296" t="str">
        <f>IFERROR(VLOOKUP(LEFT($E36,1),点検表４リスト用!$I$2:$J$11,2,FALSE),"")</f>
        <v/>
      </c>
      <c r="AO36" s="296" t="b">
        <f>IF(IFERROR(VLOOKUP($J36,軽乗用車一覧!$A$2:$A$88,1,FALSE),"")&lt;&gt;"",TRUE,FALSE)</f>
        <v>0</v>
      </c>
      <c r="AP36" s="296" t="b">
        <f t="shared" si="14"/>
        <v>0</v>
      </c>
      <c r="AQ36" s="296" t="b">
        <f t="shared" si="40"/>
        <v>1</v>
      </c>
      <c r="AR36" s="296" t="str">
        <f t="shared" si="16"/>
        <v/>
      </c>
      <c r="AS36" s="296" t="str">
        <f t="shared" si="17"/>
        <v/>
      </c>
      <c r="AT36" s="296">
        <f t="shared" si="18"/>
        <v>1</v>
      </c>
      <c r="AU36" s="296">
        <f t="shared" si="19"/>
        <v>1</v>
      </c>
      <c r="AV36" s="296" t="str">
        <f t="shared" si="20"/>
        <v/>
      </c>
      <c r="AW36" s="296" t="str">
        <f>IFERROR(VLOOKUP($L36,点検表４リスト用!$L$2:$M$11,2,FALSE),"")</f>
        <v/>
      </c>
      <c r="AX36" s="296" t="str">
        <f>IFERROR(VLOOKUP($AV36,排出係数!$H$4:$N$1000,7,FALSE),"")</f>
        <v/>
      </c>
      <c r="AY36" s="296" t="str">
        <f t="shared" si="43"/>
        <v/>
      </c>
      <c r="AZ36" s="296" t="str">
        <f t="shared" si="22"/>
        <v>1</v>
      </c>
      <c r="BA36" s="296" t="str">
        <f>IFERROR(VLOOKUP($AV36,排出係数!$A$4:$G$10000,$AU36+2,FALSE),"")</f>
        <v/>
      </c>
      <c r="BB36" s="296">
        <f>IFERROR(VLOOKUP($AU36,点検表４リスト用!$P$2:$T$6,2,FALSE),"")</f>
        <v>0.48</v>
      </c>
      <c r="BC36" s="296" t="str">
        <f t="shared" si="23"/>
        <v/>
      </c>
      <c r="BD36" s="296" t="str">
        <f t="shared" si="24"/>
        <v/>
      </c>
      <c r="BE36" s="296" t="str">
        <f>IFERROR(VLOOKUP($AV36,排出係数!$H$4:$M$10000,$AU36+2,FALSE),"")</f>
        <v/>
      </c>
      <c r="BF36" s="296">
        <f>IFERROR(VLOOKUP($AU36,点検表４リスト用!$P$2:$T$6,IF($N36="H17",5,3),FALSE),"")</f>
        <v>5.5E-2</v>
      </c>
      <c r="BG36" s="296">
        <f t="shared" si="25"/>
        <v>0</v>
      </c>
      <c r="BH36" s="296">
        <f t="shared" si="41"/>
        <v>0</v>
      </c>
      <c r="BI36" s="296" t="str">
        <f>IFERROR(VLOOKUP($L36,点検表４リスト用!$L$2:$N$11,3,FALSE),"")</f>
        <v/>
      </c>
      <c r="BJ36" s="296" t="str">
        <f t="shared" si="26"/>
        <v/>
      </c>
      <c r="BK36" s="296" t="str">
        <f>IF($AK36="特","",IF($BP36="確認",MSG_電気・燃料電池車確認,IF($BS36=1,日野自動車新型式,IF($BS36=2,日野自動車新型式②,IF($BS36=3,日野自動車新型式③,IF($BS36=4,日野自動車新型式④,IFERROR(VLOOKUP($BJ36,'35条リスト'!$A$3:$C$9998,2,FALSE),"")))))))</f>
        <v/>
      </c>
      <c r="BL36" s="296" t="str">
        <f t="shared" si="27"/>
        <v/>
      </c>
      <c r="BM36" s="296" t="str">
        <f>IFERROR(VLOOKUP($X36,点検表４リスト用!$A$2:$B$10,2,FALSE),"")</f>
        <v/>
      </c>
      <c r="BN36" s="296" t="str">
        <f>IF($AK36="特","",IFERROR(VLOOKUP($BJ36,'35条リスト'!$A$3:$C$9998,3,FALSE),""))</f>
        <v/>
      </c>
      <c r="BO36" s="357" t="str">
        <f t="shared" si="44"/>
        <v/>
      </c>
      <c r="BP36" s="297" t="str">
        <f t="shared" si="29"/>
        <v/>
      </c>
      <c r="BQ36" s="297" t="str">
        <f t="shared" si="45"/>
        <v/>
      </c>
      <c r="BR36" s="296">
        <f t="shared" si="42"/>
        <v>0</v>
      </c>
      <c r="BS36" s="296" t="str">
        <f>IF(COUNTIF(点検表４リスト用!X$2:X$83,J36),1,IF(COUNTIF(点検表４リスト用!Y$2:Y$100,J36),2,IF(COUNTIF(点検表４リスト用!Z$2:Z$100,J36),3,IF(COUNTIF(点検表４リスト用!AA$2:AA$100,J36),4,""))))</f>
        <v/>
      </c>
      <c r="BT36" s="580" t="str">
        <f t="shared" si="46"/>
        <v/>
      </c>
    </row>
    <row r="37" spans="1:72">
      <c r="A37" s="289"/>
      <c r="B37" s="445"/>
      <c r="C37" s="290"/>
      <c r="D37" s="291"/>
      <c r="E37" s="291"/>
      <c r="F37" s="291"/>
      <c r="G37" s="292"/>
      <c r="H37" s="300"/>
      <c r="I37" s="292"/>
      <c r="J37" s="292"/>
      <c r="K37" s="292"/>
      <c r="L37" s="292"/>
      <c r="M37" s="290"/>
      <c r="N37" s="290"/>
      <c r="O37" s="292"/>
      <c r="P37" s="292"/>
      <c r="Q37" s="481" t="str">
        <f t="shared" si="32"/>
        <v/>
      </c>
      <c r="R37" s="481" t="str">
        <f t="shared" si="33"/>
        <v/>
      </c>
      <c r="S37" s="482" t="str">
        <f t="shared" si="2"/>
        <v/>
      </c>
      <c r="T37" s="482" t="str">
        <f t="shared" si="34"/>
        <v/>
      </c>
      <c r="U37" s="483" t="str">
        <f t="shared" si="35"/>
        <v/>
      </c>
      <c r="V37" s="483" t="str">
        <f t="shared" si="36"/>
        <v/>
      </c>
      <c r="W37" s="483" t="str">
        <f t="shared" si="37"/>
        <v/>
      </c>
      <c r="X37" s="293"/>
      <c r="Y37" s="289"/>
      <c r="Z37" s="473" t="str">
        <f>IF($BS37&lt;&gt;"","確認",IF(COUNTIF(点検表４リスト用!AB$2:AB$100,J37),"○",IF(OR($BQ37="【3】",$BQ37="【2】",$BQ37="【1】"),"○",$BQ37)))</f>
        <v/>
      </c>
      <c r="AA37" s="532"/>
      <c r="AB37" s="559" t="str">
        <f t="shared" si="38"/>
        <v/>
      </c>
      <c r="AC37" s="294" t="str">
        <f>IF(COUNTIF(環境性能の高いＵＤタクシー!$A:$A,点検表４!J37),"○","")</f>
        <v/>
      </c>
      <c r="AD37" s="295" t="str">
        <f t="shared" si="39"/>
        <v/>
      </c>
      <c r="AE37" s="296" t="b">
        <f t="shared" si="8"/>
        <v>0</v>
      </c>
      <c r="AF37" s="296" t="b">
        <f t="shared" si="9"/>
        <v>0</v>
      </c>
      <c r="AG37" s="296" t="str">
        <f t="shared" si="10"/>
        <v/>
      </c>
      <c r="AH37" s="296">
        <f t="shared" si="11"/>
        <v>1</v>
      </c>
      <c r="AI37" s="296">
        <f t="shared" si="12"/>
        <v>0</v>
      </c>
      <c r="AJ37" s="296">
        <f t="shared" si="13"/>
        <v>0</v>
      </c>
      <c r="AK37" s="296" t="str">
        <f>IFERROR(VLOOKUP($I37,点検表４リスト用!$D$2:$G$10,2,FALSE),"")</f>
        <v/>
      </c>
      <c r="AL37" s="296" t="str">
        <f>IFERROR(VLOOKUP($I37,点検表４リスト用!$D$2:$G$10,3,FALSE),"")</f>
        <v/>
      </c>
      <c r="AM37" s="296" t="str">
        <f>IFERROR(VLOOKUP($I37,点検表４リスト用!$D$2:$G$10,4,FALSE),"")</f>
        <v/>
      </c>
      <c r="AN37" s="296" t="str">
        <f>IFERROR(VLOOKUP(LEFT($E37,1),点検表４リスト用!$I$2:$J$11,2,FALSE),"")</f>
        <v/>
      </c>
      <c r="AO37" s="296" t="b">
        <f>IF(IFERROR(VLOOKUP($J37,軽乗用車一覧!$A$2:$A$88,1,FALSE),"")&lt;&gt;"",TRUE,FALSE)</f>
        <v>0</v>
      </c>
      <c r="AP37" s="296" t="b">
        <f t="shared" si="14"/>
        <v>0</v>
      </c>
      <c r="AQ37" s="296" t="b">
        <f t="shared" si="40"/>
        <v>1</v>
      </c>
      <c r="AR37" s="296" t="str">
        <f t="shared" si="16"/>
        <v/>
      </c>
      <c r="AS37" s="296" t="str">
        <f t="shared" si="17"/>
        <v/>
      </c>
      <c r="AT37" s="296">
        <f t="shared" si="18"/>
        <v>1</v>
      </c>
      <c r="AU37" s="296">
        <f t="shared" si="19"/>
        <v>1</v>
      </c>
      <c r="AV37" s="296" t="str">
        <f t="shared" si="20"/>
        <v/>
      </c>
      <c r="AW37" s="296" t="str">
        <f>IFERROR(VLOOKUP($L37,点検表４リスト用!$L$2:$M$11,2,FALSE),"")</f>
        <v/>
      </c>
      <c r="AX37" s="296" t="str">
        <f>IFERROR(VLOOKUP($AV37,排出係数!$H$4:$N$1000,7,FALSE),"")</f>
        <v/>
      </c>
      <c r="AY37" s="296" t="str">
        <f t="shared" si="43"/>
        <v/>
      </c>
      <c r="AZ37" s="296" t="str">
        <f t="shared" si="22"/>
        <v>1</v>
      </c>
      <c r="BA37" s="296" t="str">
        <f>IFERROR(VLOOKUP($AV37,排出係数!$A$4:$G$10000,$AU37+2,FALSE),"")</f>
        <v/>
      </c>
      <c r="BB37" s="296">
        <f>IFERROR(VLOOKUP($AU37,点検表４リスト用!$P$2:$T$6,2,FALSE),"")</f>
        <v>0.48</v>
      </c>
      <c r="BC37" s="296" t="str">
        <f t="shared" si="23"/>
        <v/>
      </c>
      <c r="BD37" s="296" t="str">
        <f t="shared" si="24"/>
        <v/>
      </c>
      <c r="BE37" s="296" t="str">
        <f>IFERROR(VLOOKUP($AV37,排出係数!$H$4:$M$10000,$AU37+2,FALSE),"")</f>
        <v/>
      </c>
      <c r="BF37" s="296">
        <f>IFERROR(VLOOKUP($AU37,点検表４リスト用!$P$2:$T$6,IF($N37="H17",5,3),FALSE),"")</f>
        <v>5.5E-2</v>
      </c>
      <c r="BG37" s="296">
        <f t="shared" si="25"/>
        <v>0</v>
      </c>
      <c r="BH37" s="296">
        <f t="shared" si="41"/>
        <v>0</v>
      </c>
      <c r="BI37" s="296" t="str">
        <f>IFERROR(VLOOKUP($L37,点検表４リスト用!$L$2:$N$11,3,FALSE),"")</f>
        <v/>
      </c>
      <c r="BJ37" s="296" t="str">
        <f t="shared" si="26"/>
        <v/>
      </c>
      <c r="BK37" s="296" t="str">
        <f>IF($AK37="特","",IF($BP37="確認",MSG_電気・燃料電池車確認,IF($BS37=1,日野自動車新型式,IF($BS37=2,日野自動車新型式②,IF($BS37=3,日野自動車新型式③,IF($BS37=4,日野自動車新型式④,IFERROR(VLOOKUP($BJ37,'35条リスト'!$A$3:$C$9998,2,FALSE),"")))))))</f>
        <v/>
      </c>
      <c r="BL37" s="296" t="str">
        <f t="shared" si="27"/>
        <v/>
      </c>
      <c r="BM37" s="296" t="str">
        <f>IFERROR(VLOOKUP($X37,点検表４リスト用!$A$2:$B$10,2,FALSE),"")</f>
        <v/>
      </c>
      <c r="BN37" s="296" t="str">
        <f>IF($AK37="特","",IFERROR(VLOOKUP($BJ37,'35条リスト'!$A$3:$C$9998,3,FALSE),""))</f>
        <v/>
      </c>
      <c r="BO37" s="357" t="str">
        <f t="shared" si="44"/>
        <v/>
      </c>
      <c r="BP37" s="297" t="str">
        <f t="shared" si="29"/>
        <v/>
      </c>
      <c r="BQ37" s="297" t="str">
        <f t="shared" si="45"/>
        <v/>
      </c>
      <c r="BR37" s="296">
        <f t="shared" si="42"/>
        <v>0</v>
      </c>
      <c r="BS37" s="296" t="str">
        <f>IF(COUNTIF(点検表４リスト用!X$2:X$83,J37),1,IF(COUNTIF(点検表４リスト用!Y$2:Y$100,J37),2,IF(COUNTIF(点検表４リスト用!Z$2:Z$100,J37),3,IF(COUNTIF(点検表４リスト用!AA$2:AA$100,J37),4,""))))</f>
        <v/>
      </c>
      <c r="BT37" s="580" t="str">
        <f t="shared" si="46"/>
        <v/>
      </c>
    </row>
    <row r="38" spans="1:72">
      <c r="A38" s="289"/>
      <c r="B38" s="445"/>
      <c r="C38" s="290"/>
      <c r="D38" s="291"/>
      <c r="E38" s="291"/>
      <c r="F38" s="291"/>
      <c r="G38" s="292"/>
      <c r="H38" s="300"/>
      <c r="I38" s="292"/>
      <c r="J38" s="292"/>
      <c r="K38" s="292"/>
      <c r="L38" s="292"/>
      <c r="M38" s="290"/>
      <c r="N38" s="290"/>
      <c r="O38" s="292"/>
      <c r="P38" s="292"/>
      <c r="Q38" s="481" t="str">
        <f t="shared" si="32"/>
        <v/>
      </c>
      <c r="R38" s="481" t="str">
        <f t="shared" si="33"/>
        <v/>
      </c>
      <c r="S38" s="482" t="str">
        <f t="shared" si="2"/>
        <v/>
      </c>
      <c r="T38" s="482" t="str">
        <f t="shared" si="34"/>
        <v/>
      </c>
      <c r="U38" s="483" t="str">
        <f t="shared" si="35"/>
        <v/>
      </c>
      <c r="V38" s="483" t="str">
        <f t="shared" si="36"/>
        <v/>
      </c>
      <c r="W38" s="483" t="str">
        <f t="shared" si="37"/>
        <v/>
      </c>
      <c r="X38" s="293"/>
      <c r="Y38" s="289"/>
      <c r="Z38" s="473" t="str">
        <f>IF($BS38&lt;&gt;"","確認",IF(COUNTIF(点検表４リスト用!AB$2:AB$100,J38),"○",IF(OR($BQ38="【3】",$BQ38="【2】",$BQ38="【1】"),"○",$BQ38)))</f>
        <v/>
      </c>
      <c r="AA38" s="532"/>
      <c r="AB38" s="559" t="str">
        <f t="shared" si="38"/>
        <v/>
      </c>
      <c r="AC38" s="294" t="str">
        <f>IF(COUNTIF(環境性能の高いＵＤタクシー!$A:$A,点検表４!J38),"○","")</f>
        <v/>
      </c>
      <c r="AD38" s="295" t="str">
        <f t="shared" si="39"/>
        <v/>
      </c>
      <c r="AE38" s="296" t="b">
        <f t="shared" si="8"/>
        <v>0</v>
      </c>
      <c r="AF38" s="296" t="b">
        <f t="shared" si="9"/>
        <v>0</v>
      </c>
      <c r="AG38" s="296" t="str">
        <f t="shared" si="10"/>
        <v/>
      </c>
      <c r="AH38" s="296">
        <f t="shared" si="11"/>
        <v>1</v>
      </c>
      <c r="AI38" s="296">
        <f t="shared" si="12"/>
        <v>0</v>
      </c>
      <c r="AJ38" s="296">
        <f t="shared" si="13"/>
        <v>0</v>
      </c>
      <c r="AK38" s="296" t="str">
        <f>IFERROR(VLOOKUP($I38,点検表４リスト用!$D$2:$G$10,2,FALSE),"")</f>
        <v/>
      </c>
      <c r="AL38" s="296" t="str">
        <f>IFERROR(VLOOKUP($I38,点検表４リスト用!$D$2:$G$10,3,FALSE),"")</f>
        <v/>
      </c>
      <c r="AM38" s="296" t="str">
        <f>IFERROR(VLOOKUP($I38,点検表４リスト用!$D$2:$G$10,4,FALSE),"")</f>
        <v/>
      </c>
      <c r="AN38" s="296" t="str">
        <f>IFERROR(VLOOKUP(LEFT($E38,1),点検表４リスト用!$I$2:$J$11,2,FALSE),"")</f>
        <v/>
      </c>
      <c r="AO38" s="296" t="b">
        <f>IF(IFERROR(VLOOKUP($J38,軽乗用車一覧!$A$2:$A$88,1,FALSE),"")&lt;&gt;"",TRUE,FALSE)</f>
        <v>0</v>
      </c>
      <c r="AP38" s="296" t="b">
        <f t="shared" si="14"/>
        <v>0</v>
      </c>
      <c r="AQ38" s="296" t="b">
        <f t="shared" si="40"/>
        <v>1</v>
      </c>
      <c r="AR38" s="296" t="str">
        <f t="shared" si="16"/>
        <v/>
      </c>
      <c r="AS38" s="296" t="str">
        <f t="shared" si="17"/>
        <v/>
      </c>
      <c r="AT38" s="296">
        <f t="shared" si="18"/>
        <v>1</v>
      </c>
      <c r="AU38" s="296">
        <f t="shared" si="19"/>
        <v>1</v>
      </c>
      <c r="AV38" s="296" t="str">
        <f t="shared" si="20"/>
        <v/>
      </c>
      <c r="AW38" s="296" t="str">
        <f>IFERROR(VLOOKUP($L38,点検表４リスト用!$L$2:$M$11,2,FALSE),"")</f>
        <v/>
      </c>
      <c r="AX38" s="296" t="str">
        <f>IFERROR(VLOOKUP($AV38,排出係数!$H$4:$N$1000,7,FALSE),"")</f>
        <v/>
      </c>
      <c r="AY38" s="296" t="str">
        <f t="shared" si="43"/>
        <v/>
      </c>
      <c r="AZ38" s="296" t="str">
        <f t="shared" si="22"/>
        <v>1</v>
      </c>
      <c r="BA38" s="296" t="str">
        <f>IFERROR(VLOOKUP($AV38,排出係数!$A$4:$G$10000,$AU38+2,FALSE),"")</f>
        <v/>
      </c>
      <c r="BB38" s="296">
        <f>IFERROR(VLOOKUP($AU38,点検表４リスト用!$P$2:$T$6,2,FALSE),"")</f>
        <v>0.48</v>
      </c>
      <c r="BC38" s="296" t="str">
        <f t="shared" si="23"/>
        <v/>
      </c>
      <c r="BD38" s="296" t="str">
        <f t="shared" si="24"/>
        <v/>
      </c>
      <c r="BE38" s="296" t="str">
        <f>IFERROR(VLOOKUP($AV38,排出係数!$H$4:$M$10000,$AU38+2,FALSE),"")</f>
        <v/>
      </c>
      <c r="BF38" s="296">
        <f>IFERROR(VLOOKUP($AU38,点検表４リスト用!$P$2:$T$6,IF($N38="H17",5,3),FALSE),"")</f>
        <v>5.5E-2</v>
      </c>
      <c r="BG38" s="296">
        <f t="shared" si="25"/>
        <v>0</v>
      </c>
      <c r="BH38" s="296">
        <f t="shared" si="41"/>
        <v>0</v>
      </c>
      <c r="BI38" s="296" t="str">
        <f>IFERROR(VLOOKUP($L38,点検表４リスト用!$L$2:$N$11,3,FALSE),"")</f>
        <v/>
      </c>
      <c r="BJ38" s="296" t="str">
        <f t="shared" si="26"/>
        <v/>
      </c>
      <c r="BK38" s="296" t="str">
        <f>IF($AK38="特","",IF($BP38="確認",MSG_電気・燃料電池車確認,IF($BS38=1,日野自動車新型式,IF($BS38=2,日野自動車新型式②,IF($BS38=3,日野自動車新型式③,IF($BS38=4,日野自動車新型式④,IFERROR(VLOOKUP($BJ38,'35条リスト'!$A$3:$C$9998,2,FALSE),"")))))))</f>
        <v/>
      </c>
      <c r="BL38" s="296" t="str">
        <f t="shared" si="27"/>
        <v/>
      </c>
      <c r="BM38" s="296" t="str">
        <f>IFERROR(VLOOKUP($X38,点検表４リスト用!$A$2:$B$10,2,FALSE),"")</f>
        <v/>
      </c>
      <c r="BN38" s="296" t="str">
        <f>IF($AK38="特","",IFERROR(VLOOKUP($BJ38,'35条リスト'!$A$3:$C$9998,3,FALSE),""))</f>
        <v/>
      </c>
      <c r="BO38" s="357" t="str">
        <f t="shared" si="44"/>
        <v/>
      </c>
      <c r="BP38" s="297" t="str">
        <f t="shared" si="29"/>
        <v/>
      </c>
      <c r="BQ38" s="297" t="str">
        <f t="shared" si="45"/>
        <v/>
      </c>
      <c r="BR38" s="296">
        <f t="shared" si="42"/>
        <v>0</v>
      </c>
      <c r="BS38" s="296" t="str">
        <f>IF(COUNTIF(点検表４リスト用!X$2:X$83,J38),1,IF(COUNTIF(点検表４リスト用!Y$2:Y$100,J38),2,IF(COUNTIF(点検表４リスト用!Z$2:Z$100,J38),3,IF(COUNTIF(点検表４リスト用!AA$2:AA$100,J38),4,""))))</f>
        <v/>
      </c>
      <c r="BT38" s="580" t="str">
        <f t="shared" si="46"/>
        <v/>
      </c>
    </row>
    <row r="39" spans="1:72">
      <c r="A39" s="289"/>
      <c r="B39" s="445"/>
      <c r="C39" s="290"/>
      <c r="D39" s="291"/>
      <c r="E39" s="291"/>
      <c r="F39" s="291"/>
      <c r="G39" s="292"/>
      <c r="H39" s="300"/>
      <c r="I39" s="292"/>
      <c r="J39" s="292"/>
      <c r="K39" s="292"/>
      <c r="L39" s="292"/>
      <c r="M39" s="290"/>
      <c r="N39" s="290"/>
      <c r="O39" s="292"/>
      <c r="P39" s="292"/>
      <c r="Q39" s="481" t="str">
        <f t="shared" si="32"/>
        <v/>
      </c>
      <c r="R39" s="481" t="str">
        <f t="shared" si="33"/>
        <v/>
      </c>
      <c r="S39" s="482" t="str">
        <f t="shared" si="2"/>
        <v/>
      </c>
      <c r="T39" s="482" t="str">
        <f t="shared" si="34"/>
        <v/>
      </c>
      <c r="U39" s="483" t="str">
        <f t="shared" si="35"/>
        <v/>
      </c>
      <c r="V39" s="483" t="str">
        <f t="shared" si="36"/>
        <v/>
      </c>
      <c r="W39" s="483" t="str">
        <f t="shared" si="37"/>
        <v/>
      </c>
      <c r="X39" s="293"/>
      <c r="Y39" s="289"/>
      <c r="Z39" s="473" t="str">
        <f>IF($BS39&lt;&gt;"","確認",IF(COUNTIF(点検表４リスト用!AB$2:AB$100,J39),"○",IF(OR($BQ39="【3】",$BQ39="【2】",$BQ39="【1】"),"○",$BQ39)))</f>
        <v/>
      </c>
      <c r="AA39" s="532"/>
      <c r="AB39" s="559" t="str">
        <f t="shared" si="38"/>
        <v/>
      </c>
      <c r="AC39" s="294" t="str">
        <f>IF(COUNTIF(環境性能の高いＵＤタクシー!$A:$A,点検表４!J39),"○","")</f>
        <v/>
      </c>
      <c r="AD39" s="295" t="str">
        <f t="shared" si="39"/>
        <v/>
      </c>
      <c r="AE39" s="296" t="b">
        <f t="shared" si="8"/>
        <v>0</v>
      </c>
      <c r="AF39" s="296" t="b">
        <f t="shared" si="9"/>
        <v>0</v>
      </c>
      <c r="AG39" s="296" t="str">
        <f t="shared" si="10"/>
        <v/>
      </c>
      <c r="AH39" s="296">
        <f t="shared" si="11"/>
        <v>1</v>
      </c>
      <c r="AI39" s="296">
        <f t="shared" si="12"/>
        <v>0</v>
      </c>
      <c r="AJ39" s="296">
        <f t="shared" si="13"/>
        <v>0</v>
      </c>
      <c r="AK39" s="296" t="str">
        <f>IFERROR(VLOOKUP($I39,点検表４リスト用!$D$2:$G$10,2,FALSE),"")</f>
        <v/>
      </c>
      <c r="AL39" s="296" t="str">
        <f>IFERROR(VLOOKUP($I39,点検表４リスト用!$D$2:$G$10,3,FALSE),"")</f>
        <v/>
      </c>
      <c r="AM39" s="296" t="str">
        <f>IFERROR(VLOOKUP($I39,点検表４リスト用!$D$2:$G$10,4,FALSE),"")</f>
        <v/>
      </c>
      <c r="AN39" s="296" t="str">
        <f>IFERROR(VLOOKUP(LEFT($E39,1),点検表４リスト用!$I$2:$J$11,2,FALSE),"")</f>
        <v/>
      </c>
      <c r="AO39" s="296" t="b">
        <f>IF(IFERROR(VLOOKUP($J39,軽乗用車一覧!$A$2:$A$88,1,FALSE),"")&lt;&gt;"",TRUE,FALSE)</f>
        <v>0</v>
      </c>
      <c r="AP39" s="296" t="b">
        <f t="shared" si="14"/>
        <v>0</v>
      </c>
      <c r="AQ39" s="296" t="b">
        <f t="shared" si="40"/>
        <v>1</v>
      </c>
      <c r="AR39" s="296" t="str">
        <f t="shared" si="16"/>
        <v/>
      </c>
      <c r="AS39" s="296" t="str">
        <f t="shared" si="17"/>
        <v/>
      </c>
      <c r="AT39" s="296">
        <f t="shared" si="18"/>
        <v>1</v>
      </c>
      <c r="AU39" s="296">
        <f t="shared" si="19"/>
        <v>1</v>
      </c>
      <c r="AV39" s="296" t="str">
        <f t="shared" si="20"/>
        <v/>
      </c>
      <c r="AW39" s="296" t="str">
        <f>IFERROR(VLOOKUP($L39,点検表４リスト用!$L$2:$M$11,2,FALSE),"")</f>
        <v/>
      </c>
      <c r="AX39" s="296" t="str">
        <f>IFERROR(VLOOKUP($AV39,排出係数!$H$4:$N$1000,7,FALSE),"")</f>
        <v/>
      </c>
      <c r="AY39" s="296" t="str">
        <f t="shared" si="43"/>
        <v/>
      </c>
      <c r="AZ39" s="296" t="str">
        <f t="shared" si="22"/>
        <v>1</v>
      </c>
      <c r="BA39" s="296" t="str">
        <f>IFERROR(VLOOKUP($AV39,排出係数!$A$4:$G$10000,$AU39+2,FALSE),"")</f>
        <v/>
      </c>
      <c r="BB39" s="296">
        <f>IFERROR(VLOOKUP($AU39,点検表４リスト用!$P$2:$T$6,2,FALSE),"")</f>
        <v>0.48</v>
      </c>
      <c r="BC39" s="296" t="str">
        <f t="shared" si="23"/>
        <v/>
      </c>
      <c r="BD39" s="296" t="str">
        <f t="shared" si="24"/>
        <v/>
      </c>
      <c r="BE39" s="296" t="str">
        <f>IFERROR(VLOOKUP($AV39,排出係数!$H$4:$M$10000,$AU39+2,FALSE),"")</f>
        <v/>
      </c>
      <c r="BF39" s="296">
        <f>IFERROR(VLOOKUP($AU39,点検表４リスト用!$P$2:$T$6,IF($N39="H17",5,3),FALSE),"")</f>
        <v>5.5E-2</v>
      </c>
      <c r="BG39" s="296">
        <f t="shared" si="25"/>
        <v>0</v>
      </c>
      <c r="BH39" s="296">
        <f t="shared" si="41"/>
        <v>0</v>
      </c>
      <c r="BI39" s="296" t="str">
        <f>IFERROR(VLOOKUP($L39,点検表４リスト用!$L$2:$N$11,3,FALSE),"")</f>
        <v/>
      </c>
      <c r="BJ39" s="296" t="str">
        <f t="shared" si="26"/>
        <v/>
      </c>
      <c r="BK39" s="296" t="str">
        <f>IF($AK39="特","",IF($BP39="確認",MSG_電気・燃料電池車確認,IF($BS39=1,日野自動車新型式,IF($BS39=2,日野自動車新型式②,IF($BS39=3,日野自動車新型式③,IF($BS39=4,日野自動車新型式④,IFERROR(VLOOKUP($BJ39,'35条リスト'!$A$3:$C$9998,2,FALSE),"")))))))</f>
        <v/>
      </c>
      <c r="BL39" s="296" t="str">
        <f t="shared" si="27"/>
        <v/>
      </c>
      <c r="BM39" s="296" t="str">
        <f>IFERROR(VLOOKUP($X39,点検表４リスト用!$A$2:$B$10,2,FALSE),"")</f>
        <v/>
      </c>
      <c r="BN39" s="296" t="str">
        <f>IF($AK39="特","",IFERROR(VLOOKUP($BJ39,'35条リスト'!$A$3:$C$9998,3,FALSE),""))</f>
        <v/>
      </c>
      <c r="BO39" s="357" t="str">
        <f t="shared" si="44"/>
        <v/>
      </c>
      <c r="BP39" s="297" t="str">
        <f t="shared" si="29"/>
        <v/>
      </c>
      <c r="BQ39" s="297" t="str">
        <f t="shared" si="45"/>
        <v/>
      </c>
      <c r="BR39" s="296">
        <f t="shared" si="42"/>
        <v>0</v>
      </c>
      <c r="BS39" s="296" t="str">
        <f>IF(COUNTIF(点検表４リスト用!X$2:X$83,J39),1,IF(COUNTIF(点検表４リスト用!Y$2:Y$100,J39),2,IF(COUNTIF(点検表４リスト用!Z$2:Z$100,J39),3,IF(COUNTIF(点検表４リスト用!AA$2:AA$100,J39),4,""))))</f>
        <v/>
      </c>
      <c r="BT39" s="580" t="str">
        <f t="shared" si="46"/>
        <v/>
      </c>
    </row>
    <row r="40" spans="1:72">
      <c r="A40" s="289"/>
      <c r="B40" s="445"/>
      <c r="C40" s="290"/>
      <c r="D40" s="291"/>
      <c r="E40" s="291"/>
      <c r="F40" s="291"/>
      <c r="G40" s="292"/>
      <c r="H40" s="300"/>
      <c r="I40" s="292"/>
      <c r="J40" s="292"/>
      <c r="K40" s="292"/>
      <c r="L40" s="292"/>
      <c r="M40" s="290"/>
      <c r="N40" s="290"/>
      <c r="O40" s="292"/>
      <c r="P40" s="292"/>
      <c r="Q40" s="481" t="str">
        <f t="shared" si="32"/>
        <v/>
      </c>
      <c r="R40" s="481" t="str">
        <f t="shared" si="33"/>
        <v/>
      </c>
      <c r="S40" s="482" t="str">
        <f t="shared" si="2"/>
        <v/>
      </c>
      <c r="T40" s="482" t="str">
        <f t="shared" si="34"/>
        <v/>
      </c>
      <c r="U40" s="483" t="str">
        <f t="shared" si="35"/>
        <v/>
      </c>
      <c r="V40" s="483" t="str">
        <f t="shared" si="36"/>
        <v/>
      </c>
      <c r="W40" s="483" t="str">
        <f t="shared" si="37"/>
        <v/>
      </c>
      <c r="X40" s="293"/>
      <c r="Y40" s="289"/>
      <c r="Z40" s="473" t="str">
        <f>IF($BS40&lt;&gt;"","確認",IF(COUNTIF(点検表４リスト用!AB$2:AB$100,J40),"○",IF(OR($BQ40="【3】",$BQ40="【2】",$BQ40="【1】"),"○",$BQ40)))</f>
        <v/>
      </c>
      <c r="AA40" s="532"/>
      <c r="AB40" s="559" t="str">
        <f t="shared" si="38"/>
        <v/>
      </c>
      <c r="AC40" s="294" t="str">
        <f>IF(COUNTIF(環境性能の高いＵＤタクシー!$A:$A,点検表４!J40),"○","")</f>
        <v/>
      </c>
      <c r="AD40" s="295" t="str">
        <f t="shared" si="39"/>
        <v/>
      </c>
      <c r="AE40" s="296" t="b">
        <f t="shared" si="8"/>
        <v>0</v>
      </c>
      <c r="AF40" s="296" t="b">
        <f t="shared" si="9"/>
        <v>0</v>
      </c>
      <c r="AG40" s="296" t="str">
        <f t="shared" si="10"/>
        <v/>
      </c>
      <c r="AH40" s="296">
        <f t="shared" si="11"/>
        <v>1</v>
      </c>
      <c r="AI40" s="296">
        <f t="shared" si="12"/>
        <v>0</v>
      </c>
      <c r="AJ40" s="296">
        <f t="shared" si="13"/>
        <v>0</v>
      </c>
      <c r="AK40" s="296" t="str">
        <f>IFERROR(VLOOKUP($I40,点検表４リスト用!$D$2:$G$10,2,FALSE),"")</f>
        <v/>
      </c>
      <c r="AL40" s="296" t="str">
        <f>IFERROR(VLOOKUP($I40,点検表４リスト用!$D$2:$G$10,3,FALSE),"")</f>
        <v/>
      </c>
      <c r="AM40" s="296" t="str">
        <f>IFERROR(VLOOKUP($I40,点検表４リスト用!$D$2:$G$10,4,FALSE),"")</f>
        <v/>
      </c>
      <c r="AN40" s="296" t="str">
        <f>IFERROR(VLOOKUP(LEFT($E40,1),点検表４リスト用!$I$2:$J$11,2,FALSE),"")</f>
        <v/>
      </c>
      <c r="AO40" s="296" t="b">
        <f>IF(IFERROR(VLOOKUP($J40,軽乗用車一覧!$A$2:$A$88,1,FALSE),"")&lt;&gt;"",TRUE,FALSE)</f>
        <v>0</v>
      </c>
      <c r="AP40" s="296" t="b">
        <f t="shared" si="14"/>
        <v>0</v>
      </c>
      <c r="AQ40" s="296" t="b">
        <f t="shared" si="40"/>
        <v>1</v>
      </c>
      <c r="AR40" s="296" t="str">
        <f t="shared" si="16"/>
        <v/>
      </c>
      <c r="AS40" s="296" t="str">
        <f t="shared" si="17"/>
        <v/>
      </c>
      <c r="AT40" s="296">
        <f t="shared" si="18"/>
        <v>1</v>
      </c>
      <c r="AU40" s="296">
        <f t="shared" si="19"/>
        <v>1</v>
      </c>
      <c r="AV40" s="296" t="str">
        <f t="shared" si="20"/>
        <v/>
      </c>
      <c r="AW40" s="296" t="str">
        <f>IFERROR(VLOOKUP($L40,点検表４リスト用!$L$2:$M$11,2,FALSE),"")</f>
        <v/>
      </c>
      <c r="AX40" s="296" t="str">
        <f>IFERROR(VLOOKUP($AV40,排出係数!$H$4:$N$1000,7,FALSE),"")</f>
        <v/>
      </c>
      <c r="AY40" s="296" t="str">
        <f t="shared" si="43"/>
        <v/>
      </c>
      <c r="AZ40" s="296" t="str">
        <f t="shared" si="22"/>
        <v>1</v>
      </c>
      <c r="BA40" s="296" t="str">
        <f>IFERROR(VLOOKUP($AV40,排出係数!$A$4:$G$10000,$AU40+2,FALSE),"")</f>
        <v/>
      </c>
      <c r="BB40" s="296">
        <f>IFERROR(VLOOKUP($AU40,点検表４リスト用!$P$2:$T$6,2,FALSE),"")</f>
        <v>0.48</v>
      </c>
      <c r="BC40" s="296" t="str">
        <f t="shared" si="23"/>
        <v/>
      </c>
      <c r="BD40" s="296" t="str">
        <f t="shared" si="24"/>
        <v/>
      </c>
      <c r="BE40" s="296" t="str">
        <f>IFERROR(VLOOKUP($AV40,排出係数!$H$4:$M$10000,$AU40+2,FALSE),"")</f>
        <v/>
      </c>
      <c r="BF40" s="296">
        <f>IFERROR(VLOOKUP($AU40,点検表４リスト用!$P$2:$T$6,IF($N40="H17",5,3),FALSE),"")</f>
        <v>5.5E-2</v>
      </c>
      <c r="BG40" s="296">
        <f t="shared" si="25"/>
        <v>0</v>
      </c>
      <c r="BH40" s="296">
        <f t="shared" si="41"/>
        <v>0</v>
      </c>
      <c r="BI40" s="296" t="str">
        <f>IFERROR(VLOOKUP($L40,点検表４リスト用!$L$2:$N$11,3,FALSE),"")</f>
        <v/>
      </c>
      <c r="BJ40" s="296" t="str">
        <f t="shared" si="26"/>
        <v/>
      </c>
      <c r="BK40" s="296" t="str">
        <f>IF($AK40="特","",IF($BP40="確認",MSG_電気・燃料電池車確認,IF($BS40=1,日野自動車新型式,IF($BS40=2,日野自動車新型式②,IF($BS40=3,日野自動車新型式③,IF($BS40=4,日野自動車新型式④,IFERROR(VLOOKUP($BJ40,'35条リスト'!$A$3:$C$9998,2,FALSE),"")))))))</f>
        <v/>
      </c>
      <c r="BL40" s="296" t="str">
        <f t="shared" si="27"/>
        <v/>
      </c>
      <c r="BM40" s="296" t="str">
        <f>IFERROR(VLOOKUP($X40,点検表４リスト用!$A$2:$B$10,2,FALSE),"")</f>
        <v/>
      </c>
      <c r="BN40" s="296" t="str">
        <f>IF($AK40="特","",IFERROR(VLOOKUP($BJ40,'35条リスト'!$A$3:$C$9998,3,FALSE),""))</f>
        <v/>
      </c>
      <c r="BO40" s="357" t="str">
        <f t="shared" si="44"/>
        <v/>
      </c>
      <c r="BP40" s="297" t="str">
        <f t="shared" si="29"/>
        <v/>
      </c>
      <c r="BQ40" s="297" t="str">
        <f t="shared" si="45"/>
        <v/>
      </c>
      <c r="BR40" s="296">
        <f t="shared" si="42"/>
        <v>0</v>
      </c>
      <c r="BS40" s="296" t="str">
        <f>IF(COUNTIF(点検表４リスト用!X$2:X$83,J40),1,IF(COUNTIF(点検表４リスト用!Y$2:Y$100,J40),2,IF(COUNTIF(点検表４リスト用!Z$2:Z$100,J40),3,IF(COUNTIF(点検表４リスト用!AA$2:AA$100,J40),4,""))))</f>
        <v/>
      </c>
      <c r="BT40" s="580" t="str">
        <f t="shared" si="46"/>
        <v/>
      </c>
    </row>
    <row r="41" spans="1:72">
      <c r="A41" s="289"/>
      <c r="B41" s="445"/>
      <c r="C41" s="290"/>
      <c r="D41" s="291"/>
      <c r="E41" s="291"/>
      <c r="F41" s="291"/>
      <c r="G41" s="292"/>
      <c r="H41" s="300"/>
      <c r="I41" s="292"/>
      <c r="J41" s="292"/>
      <c r="K41" s="292"/>
      <c r="L41" s="292"/>
      <c r="M41" s="290"/>
      <c r="N41" s="290"/>
      <c r="O41" s="292"/>
      <c r="P41" s="292"/>
      <c r="Q41" s="481" t="str">
        <f t="shared" si="32"/>
        <v/>
      </c>
      <c r="R41" s="481" t="str">
        <f t="shared" si="33"/>
        <v/>
      </c>
      <c r="S41" s="482" t="str">
        <f t="shared" si="2"/>
        <v/>
      </c>
      <c r="T41" s="482" t="str">
        <f t="shared" si="34"/>
        <v/>
      </c>
      <c r="U41" s="483" t="str">
        <f t="shared" si="35"/>
        <v/>
      </c>
      <c r="V41" s="483" t="str">
        <f t="shared" si="36"/>
        <v/>
      </c>
      <c r="W41" s="483" t="str">
        <f t="shared" si="37"/>
        <v/>
      </c>
      <c r="X41" s="293"/>
      <c r="Y41" s="289"/>
      <c r="Z41" s="473" t="str">
        <f>IF($BS41&lt;&gt;"","確認",IF(COUNTIF(点検表４リスト用!AB$2:AB$100,J41),"○",IF(OR($BQ41="【3】",$BQ41="【2】",$BQ41="【1】"),"○",$BQ41)))</f>
        <v/>
      </c>
      <c r="AA41" s="532"/>
      <c r="AB41" s="559" t="str">
        <f t="shared" si="38"/>
        <v/>
      </c>
      <c r="AC41" s="294" t="str">
        <f>IF(COUNTIF(環境性能の高いＵＤタクシー!$A:$A,点検表４!J41),"○","")</f>
        <v/>
      </c>
      <c r="AD41" s="295" t="str">
        <f t="shared" si="39"/>
        <v/>
      </c>
      <c r="AE41" s="296" t="b">
        <f t="shared" si="8"/>
        <v>0</v>
      </c>
      <c r="AF41" s="296" t="b">
        <f t="shared" si="9"/>
        <v>0</v>
      </c>
      <c r="AG41" s="296" t="str">
        <f t="shared" si="10"/>
        <v/>
      </c>
      <c r="AH41" s="296">
        <f t="shared" si="11"/>
        <v>1</v>
      </c>
      <c r="AI41" s="296">
        <f t="shared" si="12"/>
        <v>0</v>
      </c>
      <c r="AJ41" s="296">
        <f t="shared" si="13"/>
        <v>0</v>
      </c>
      <c r="AK41" s="296" t="str">
        <f>IFERROR(VLOOKUP($I41,点検表４リスト用!$D$2:$G$10,2,FALSE),"")</f>
        <v/>
      </c>
      <c r="AL41" s="296" t="str">
        <f>IFERROR(VLOOKUP($I41,点検表４リスト用!$D$2:$G$10,3,FALSE),"")</f>
        <v/>
      </c>
      <c r="AM41" s="296" t="str">
        <f>IFERROR(VLOOKUP($I41,点検表４リスト用!$D$2:$G$10,4,FALSE),"")</f>
        <v/>
      </c>
      <c r="AN41" s="296" t="str">
        <f>IFERROR(VLOOKUP(LEFT($E41,1),点検表４リスト用!$I$2:$J$11,2,FALSE),"")</f>
        <v/>
      </c>
      <c r="AO41" s="296" t="b">
        <f>IF(IFERROR(VLOOKUP($J41,軽乗用車一覧!$A$2:$A$88,1,FALSE),"")&lt;&gt;"",TRUE,FALSE)</f>
        <v>0</v>
      </c>
      <c r="AP41" s="296" t="b">
        <f t="shared" si="14"/>
        <v>0</v>
      </c>
      <c r="AQ41" s="296" t="b">
        <f t="shared" si="40"/>
        <v>1</v>
      </c>
      <c r="AR41" s="296" t="str">
        <f t="shared" si="16"/>
        <v/>
      </c>
      <c r="AS41" s="296" t="str">
        <f t="shared" si="17"/>
        <v/>
      </c>
      <c r="AT41" s="296">
        <f t="shared" si="18"/>
        <v>1</v>
      </c>
      <c r="AU41" s="296">
        <f t="shared" si="19"/>
        <v>1</v>
      </c>
      <c r="AV41" s="296" t="str">
        <f t="shared" si="20"/>
        <v/>
      </c>
      <c r="AW41" s="296" t="str">
        <f>IFERROR(VLOOKUP($L41,点検表４リスト用!$L$2:$M$11,2,FALSE),"")</f>
        <v/>
      </c>
      <c r="AX41" s="296" t="str">
        <f>IFERROR(VLOOKUP($AV41,排出係数!$H$4:$N$1000,7,FALSE),"")</f>
        <v/>
      </c>
      <c r="AY41" s="296" t="str">
        <f t="shared" si="43"/>
        <v/>
      </c>
      <c r="AZ41" s="296" t="str">
        <f t="shared" si="22"/>
        <v>1</v>
      </c>
      <c r="BA41" s="296" t="str">
        <f>IFERROR(VLOOKUP($AV41,排出係数!$A$4:$G$10000,$AU41+2,FALSE),"")</f>
        <v/>
      </c>
      <c r="BB41" s="296">
        <f>IFERROR(VLOOKUP($AU41,点検表４リスト用!$P$2:$T$6,2,FALSE),"")</f>
        <v>0.48</v>
      </c>
      <c r="BC41" s="296" t="str">
        <f t="shared" si="23"/>
        <v/>
      </c>
      <c r="BD41" s="296" t="str">
        <f t="shared" si="24"/>
        <v/>
      </c>
      <c r="BE41" s="296" t="str">
        <f>IFERROR(VLOOKUP($AV41,排出係数!$H$4:$M$10000,$AU41+2,FALSE),"")</f>
        <v/>
      </c>
      <c r="BF41" s="296">
        <f>IFERROR(VLOOKUP($AU41,点検表４リスト用!$P$2:$T$6,IF($N41="H17",5,3),FALSE),"")</f>
        <v>5.5E-2</v>
      </c>
      <c r="BG41" s="296">
        <f t="shared" si="25"/>
        <v>0</v>
      </c>
      <c r="BH41" s="296">
        <f t="shared" si="41"/>
        <v>0</v>
      </c>
      <c r="BI41" s="296" t="str">
        <f>IFERROR(VLOOKUP($L41,点検表４リスト用!$L$2:$N$11,3,FALSE),"")</f>
        <v/>
      </c>
      <c r="BJ41" s="296" t="str">
        <f t="shared" si="26"/>
        <v/>
      </c>
      <c r="BK41" s="296" t="str">
        <f>IF($AK41="特","",IF($BP41="確認",MSG_電気・燃料電池車確認,IF($BS41=1,日野自動車新型式,IF($BS41=2,日野自動車新型式②,IF($BS41=3,日野自動車新型式③,IF($BS41=4,日野自動車新型式④,IFERROR(VLOOKUP($BJ41,'35条リスト'!$A$3:$C$9998,2,FALSE),"")))))))</f>
        <v/>
      </c>
      <c r="BL41" s="296" t="str">
        <f t="shared" si="27"/>
        <v/>
      </c>
      <c r="BM41" s="296" t="str">
        <f>IFERROR(VLOOKUP($X41,点検表４リスト用!$A$2:$B$10,2,FALSE),"")</f>
        <v/>
      </c>
      <c r="BN41" s="296" t="str">
        <f>IF($AK41="特","",IFERROR(VLOOKUP($BJ41,'35条リスト'!$A$3:$C$9998,3,FALSE),""))</f>
        <v/>
      </c>
      <c r="BO41" s="357" t="str">
        <f t="shared" si="44"/>
        <v/>
      </c>
      <c r="BP41" s="297" t="str">
        <f t="shared" si="29"/>
        <v/>
      </c>
      <c r="BQ41" s="297" t="str">
        <f t="shared" si="45"/>
        <v/>
      </c>
      <c r="BR41" s="296">
        <f t="shared" si="42"/>
        <v>0</v>
      </c>
      <c r="BS41" s="296" t="str">
        <f>IF(COUNTIF(点検表４リスト用!X$2:X$83,J41),1,IF(COUNTIF(点検表４リスト用!Y$2:Y$100,J41),2,IF(COUNTIF(点検表４リスト用!Z$2:Z$100,J41),3,IF(COUNTIF(点検表４リスト用!AA$2:AA$100,J41),4,""))))</f>
        <v/>
      </c>
      <c r="BT41" s="580" t="str">
        <f t="shared" si="46"/>
        <v/>
      </c>
    </row>
    <row r="42" spans="1:72">
      <c r="A42" s="289"/>
      <c r="B42" s="445"/>
      <c r="C42" s="290"/>
      <c r="D42" s="291"/>
      <c r="E42" s="291"/>
      <c r="F42" s="291"/>
      <c r="G42" s="292"/>
      <c r="H42" s="300"/>
      <c r="I42" s="292"/>
      <c r="J42" s="292"/>
      <c r="K42" s="292"/>
      <c r="L42" s="292"/>
      <c r="M42" s="290"/>
      <c r="N42" s="290"/>
      <c r="O42" s="292"/>
      <c r="P42" s="292"/>
      <c r="Q42" s="481" t="str">
        <f t="shared" si="32"/>
        <v/>
      </c>
      <c r="R42" s="481" t="str">
        <f t="shared" si="33"/>
        <v/>
      </c>
      <c r="S42" s="482" t="str">
        <f t="shared" si="2"/>
        <v/>
      </c>
      <c r="T42" s="482" t="str">
        <f t="shared" si="34"/>
        <v/>
      </c>
      <c r="U42" s="483" t="str">
        <f t="shared" si="35"/>
        <v/>
      </c>
      <c r="V42" s="483" t="str">
        <f t="shared" si="36"/>
        <v/>
      </c>
      <c r="W42" s="483" t="str">
        <f t="shared" si="37"/>
        <v/>
      </c>
      <c r="X42" s="293"/>
      <c r="Y42" s="289"/>
      <c r="Z42" s="473" t="str">
        <f>IF($BS42&lt;&gt;"","確認",IF(COUNTIF(点検表４リスト用!AB$2:AB$100,J42),"○",IF(OR($BQ42="【3】",$BQ42="【2】",$BQ42="【1】"),"○",$BQ42)))</f>
        <v/>
      </c>
      <c r="AA42" s="532"/>
      <c r="AB42" s="559" t="str">
        <f t="shared" si="38"/>
        <v/>
      </c>
      <c r="AC42" s="294" t="str">
        <f>IF(COUNTIF(環境性能の高いＵＤタクシー!$A:$A,点検表４!J42),"○","")</f>
        <v/>
      </c>
      <c r="AD42" s="295" t="str">
        <f t="shared" si="39"/>
        <v/>
      </c>
      <c r="AE42" s="296" t="b">
        <f t="shared" si="8"/>
        <v>0</v>
      </c>
      <c r="AF42" s="296" t="b">
        <f t="shared" si="9"/>
        <v>0</v>
      </c>
      <c r="AG42" s="296" t="str">
        <f t="shared" si="10"/>
        <v/>
      </c>
      <c r="AH42" s="296">
        <f t="shared" si="11"/>
        <v>1</v>
      </c>
      <c r="AI42" s="296">
        <f t="shared" si="12"/>
        <v>0</v>
      </c>
      <c r="AJ42" s="296">
        <f t="shared" si="13"/>
        <v>0</v>
      </c>
      <c r="AK42" s="296" t="str">
        <f>IFERROR(VLOOKUP($I42,点検表４リスト用!$D$2:$G$10,2,FALSE),"")</f>
        <v/>
      </c>
      <c r="AL42" s="296" t="str">
        <f>IFERROR(VLOOKUP($I42,点検表４リスト用!$D$2:$G$10,3,FALSE),"")</f>
        <v/>
      </c>
      <c r="AM42" s="296" t="str">
        <f>IFERROR(VLOOKUP($I42,点検表４リスト用!$D$2:$G$10,4,FALSE),"")</f>
        <v/>
      </c>
      <c r="AN42" s="296" t="str">
        <f>IFERROR(VLOOKUP(LEFT($E42,1),点検表４リスト用!$I$2:$J$11,2,FALSE),"")</f>
        <v/>
      </c>
      <c r="AO42" s="296" t="b">
        <f>IF(IFERROR(VLOOKUP($J42,軽乗用車一覧!$A$2:$A$88,1,FALSE),"")&lt;&gt;"",TRUE,FALSE)</f>
        <v>0</v>
      </c>
      <c r="AP42" s="296" t="b">
        <f t="shared" si="14"/>
        <v>0</v>
      </c>
      <c r="AQ42" s="296" t="b">
        <f t="shared" si="40"/>
        <v>1</v>
      </c>
      <c r="AR42" s="296" t="str">
        <f t="shared" si="16"/>
        <v/>
      </c>
      <c r="AS42" s="296" t="str">
        <f t="shared" si="17"/>
        <v/>
      </c>
      <c r="AT42" s="296">
        <f t="shared" si="18"/>
        <v>1</v>
      </c>
      <c r="AU42" s="296">
        <f t="shared" si="19"/>
        <v>1</v>
      </c>
      <c r="AV42" s="296" t="str">
        <f t="shared" si="20"/>
        <v/>
      </c>
      <c r="AW42" s="296" t="str">
        <f>IFERROR(VLOOKUP($L42,点検表４リスト用!$L$2:$M$11,2,FALSE),"")</f>
        <v/>
      </c>
      <c r="AX42" s="296" t="str">
        <f>IFERROR(VLOOKUP($AV42,排出係数!$H$4:$N$1000,7,FALSE),"")</f>
        <v/>
      </c>
      <c r="AY42" s="296" t="str">
        <f t="shared" si="43"/>
        <v/>
      </c>
      <c r="AZ42" s="296" t="str">
        <f t="shared" si="22"/>
        <v>1</v>
      </c>
      <c r="BA42" s="296" t="str">
        <f>IFERROR(VLOOKUP($AV42,排出係数!$A$4:$G$10000,$AU42+2,FALSE),"")</f>
        <v/>
      </c>
      <c r="BB42" s="296">
        <f>IFERROR(VLOOKUP($AU42,点検表４リスト用!$P$2:$T$6,2,FALSE),"")</f>
        <v>0.48</v>
      </c>
      <c r="BC42" s="296" t="str">
        <f t="shared" si="23"/>
        <v/>
      </c>
      <c r="BD42" s="296" t="str">
        <f t="shared" si="24"/>
        <v/>
      </c>
      <c r="BE42" s="296" t="str">
        <f>IFERROR(VLOOKUP($AV42,排出係数!$H$4:$M$10000,$AU42+2,FALSE),"")</f>
        <v/>
      </c>
      <c r="BF42" s="296">
        <f>IFERROR(VLOOKUP($AU42,点検表４リスト用!$P$2:$T$6,IF($N42="H17",5,3),FALSE),"")</f>
        <v>5.5E-2</v>
      </c>
      <c r="BG42" s="296">
        <f t="shared" si="25"/>
        <v>0</v>
      </c>
      <c r="BH42" s="296">
        <f t="shared" si="41"/>
        <v>0</v>
      </c>
      <c r="BI42" s="296" t="str">
        <f>IFERROR(VLOOKUP($L42,点検表４リスト用!$L$2:$N$11,3,FALSE),"")</f>
        <v/>
      </c>
      <c r="BJ42" s="296" t="str">
        <f t="shared" si="26"/>
        <v/>
      </c>
      <c r="BK42" s="296" t="str">
        <f>IF($AK42="特","",IF($BP42="確認",MSG_電気・燃料電池車確認,IF($BS42=1,日野自動車新型式,IF($BS42=2,日野自動車新型式②,IF($BS42=3,日野自動車新型式③,IF($BS42=4,日野自動車新型式④,IFERROR(VLOOKUP($BJ42,'35条リスト'!$A$3:$C$9998,2,FALSE),"")))))))</f>
        <v/>
      </c>
      <c r="BL42" s="296" t="str">
        <f t="shared" si="27"/>
        <v/>
      </c>
      <c r="BM42" s="296" t="str">
        <f>IFERROR(VLOOKUP($X42,点検表４リスト用!$A$2:$B$10,2,FALSE),"")</f>
        <v/>
      </c>
      <c r="BN42" s="296" t="str">
        <f>IF($AK42="特","",IFERROR(VLOOKUP($BJ42,'35条リスト'!$A$3:$C$9998,3,FALSE),""))</f>
        <v/>
      </c>
      <c r="BO42" s="357" t="str">
        <f t="shared" si="44"/>
        <v/>
      </c>
      <c r="BP42" s="297" t="str">
        <f t="shared" si="29"/>
        <v/>
      </c>
      <c r="BQ42" s="297" t="str">
        <f t="shared" si="45"/>
        <v/>
      </c>
      <c r="BR42" s="296">
        <f t="shared" si="42"/>
        <v>0</v>
      </c>
      <c r="BS42" s="296" t="str">
        <f>IF(COUNTIF(点検表４リスト用!X$2:X$83,J42),1,IF(COUNTIF(点検表４リスト用!Y$2:Y$100,J42),2,IF(COUNTIF(点検表４リスト用!Z$2:Z$100,J42),3,IF(COUNTIF(点検表４リスト用!AA$2:AA$100,J42),4,""))))</f>
        <v/>
      </c>
      <c r="BT42" s="580" t="str">
        <f t="shared" si="46"/>
        <v/>
      </c>
    </row>
    <row r="43" spans="1:72">
      <c r="A43" s="289"/>
      <c r="B43" s="445"/>
      <c r="C43" s="290"/>
      <c r="D43" s="291"/>
      <c r="E43" s="291"/>
      <c r="F43" s="291"/>
      <c r="G43" s="292"/>
      <c r="H43" s="300"/>
      <c r="I43" s="292"/>
      <c r="J43" s="292"/>
      <c r="K43" s="292"/>
      <c r="L43" s="292"/>
      <c r="M43" s="290"/>
      <c r="N43" s="290"/>
      <c r="O43" s="292"/>
      <c r="P43" s="292"/>
      <c r="Q43" s="481" t="str">
        <f t="shared" si="32"/>
        <v/>
      </c>
      <c r="R43" s="481" t="str">
        <f t="shared" si="33"/>
        <v/>
      </c>
      <c r="S43" s="482" t="str">
        <f t="shared" si="2"/>
        <v/>
      </c>
      <c r="T43" s="482" t="str">
        <f t="shared" si="34"/>
        <v/>
      </c>
      <c r="U43" s="483" t="str">
        <f t="shared" si="35"/>
        <v/>
      </c>
      <c r="V43" s="483" t="str">
        <f t="shared" si="36"/>
        <v/>
      </c>
      <c r="W43" s="483" t="str">
        <f t="shared" si="37"/>
        <v/>
      </c>
      <c r="X43" s="293"/>
      <c r="Y43" s="289"/>
      <c r="Z43" s="473" t="str">
        <f>IF($BS43&lt;&gt;"","確認",IF(COUNTIF(点検表４リスト用!AB$2:AB$100,J43),"○",IF(OR($BQ43="【3】",$BQ43="【2】",$BQ43="【1】"),"○",$BQ43)))</f>
        <v/>
      </c>
      <c r="AA43" s="532"/>
      <c r="AB43" s="559" t="str">
        <f t="shared" si="38"/>
        <v/>
      </c>
      <c r="AC43" s="294" t="str">
        <f>IF(COUNTIF(環境性能の高いＵＤタクシー!$A:$A,点検表４!J43),"○","")</f>
        <v/>
      </c>
      <c r="AD43" s="295" t="str">
        <f t="shared" si="39"/>
        <v/>
      </c>
      <c r="AE43" s="296" t="b">
        <f t="shared" si="8"/>
        <v>0</v>
      </c>
      <c r="AF43" s="296" t="b">
        <f t="shared" si="9"/>
        <v>0</v>
      </c>
      <c r="AG43" s="296" t="str">
        <f t="shared" si="10"/>
        <v/>
      </c>
      <c r="AH43" s="296">
        <f t="shared" si="11"/>
        <v>1</v>
      </c>
      <c r="AI43" s="296">
        <f t="shared" si="12"/>
        <v>0</v>
      </c>
      <c r="AJ43" s="296">
        <f t="shared" si="13"/>
        <v>0</v>
      </c>
      <c r="AK43" s="296" t="str">
        <f>IFERROR(VLOOKUP($I43,点検表４リスト用!$D$2:$G$10,2,FALSE),"")</f>
        <v/>
      </c>
      <c r="AL43" s="296" t="str">
        <f>IFERROR(VLOOKUP($I43,点検表４リスト用!$D$2:$G$10,3,FALSE),"")</f>
        <v/>
      </c>
      <c r="AM43" s="296" t="str">
        <f>IFERROR(VLOOKUP($I43,点検表４リスト用!$D$2:$G$10,4,FALSE),"")</f>
        <v/>
      </c>
      <c r="AN43" s="296" t="str">
        <f>IFERROR(VLOOKUP(LEFT($E43,1),点検表４リスト用!$I$2:$J$11,2,FALSE),"")</f>
        <v/>
      </c>
      <c r="AO43" s="296" t="b">
        <f>IF(IFERROR(VLOOKUP($J43,軽乗用車一覧!$A$2:$A$88,1,FALSE),"")&lt;&gt;"",TRUE,FALSE)</f>
        <v>0</v>
      </c>
      <c r="AP43" s="296" t="b">
        <f t="shared" si="14"/>
        <v>0</v>
      </c>
      <c r="AQ43" s="296" t="b">
        <f t="shared" si="40"/>
        <v>1</v>
      </c>
      <c r="AR43" s="296" t="str">
        <f t="shared" si="16"/>
        <v/>
      </c>
      <c r="AS43" s="296" t="str">
        <f t="shared" si="17"/>
        <v/>
      </c>
      <c r="AT43" s="296">
        <f t="shared" si="18"/>
        <v>1</v>
      </c>
      <c r="AU43" s="296">
        <f t="shared" si="19"/>
        <v>1</v>
      </c>
      <c r="AV43" s="296" t="str">
        <f t="shared" si="20"/>
        <v/>
      </c>
      <c r="AW43" s="296" t="str">
        <f>IFERROR(VLOOKUP($L43,点検表４リスト用!$L$2:$M$11,2,FALSE),"")</f>
        <v/>
      </c>
      <c r="AX43" s="296" t="str">
        <f>IFERROR(VLOOKUP($AV43,排出係数!$H$4:$N$1000,7,FALSE),"")</f>
        <v/>
      </c>
      <c r="AY43" s="296" t="str">
        <f t="shared" si="43"/>
        <v/>
      </c>
      <c r="AZ43" s="296" t="str">
        <f t="shared" si="22"/>
        <v>1</v>
      </c>
      <c r="BA43" s="296" t="str">
        <f>IFERROR(VLOOKUP($AV43,排出係数!$A$4:$G$10000,$AU43+2,FALSE),"")</f>
        <v/>
      </c>
      <c r="BB43" s="296">
        <f>IFERROR(VLOOKUP($AU43,点検表４リスト用!$P$2:$T$6,2,FALSE),"")</f>
        <v>0.48</v>
      </c>
      <c r="BC43" s="296" t="str">
        <f t="shared" si="23"/>
        <v/>
      </c>
      <c r="BD43" s="296" t="str">
        <f t="shared" si="24"/>
        <v/>
      </c>
      <c r="BE43" s="296" t="str">
        <f>IFERROR(VLOOKUP($AV43,排出係数!$H$4:$M$10000,$AU43+2,FALSE),"")</f>
        <v/>
      </c>
      <c r="BF43" s="296">
        <f>IFERROR(VLOOKUP($AU43,点検表４リスト用!$P$2:$T$6,IF($N43="H17",5,3),FALSE),"")</f>
        <v>5.5E-2</v>
      </c>
      <c r="BG43" s="296">
        <f t="shared" si="25"/>
        <v>0</v>
      </c>
      <c r="BH43" s="296">
        <f t="shared" si="41"/>
        <v>0</v>
      </c>
      <c r="BI43" s="296" t="str">
        <f>IFERROR(VLOOKUP($L43,点検表４リスト用!$L$2:$N$11,3,FALSE),"")</f>
        <v/>
      </c>
      <c r="BJ43" s="296" t="str">
        <f t="shared" si="26"/>
        <v/>
      </c>
      <c r="BK43" s="296" t="str">
        <f>IF($AK43="特","",IF($BP43="確認",MSG_電気・燃料電池車確認,IF($BS43=1,日野自動車新型式,IF($BS43=2,日野自動車新型式②,IF($BS43=3,日野自動車新型式③,IF($BS43=4,日野自動車新型式④,IFERROR(VLOOKUP($BJ43,'35条リスト'!$A$3:$C$9998,2,FALSE),"")))))))</f>
        <v/>
      </c>
      <c r="BL43" s="296" t="str">
        <f t="shared" si="27"/>
        <v/>
      </c>
      <c r="BM43" s="296" t="str">
        <f>IFERROR(VLOOKUP($X43,点検表４リスト用!$A$2:$B$10,2,FALSE),"")</f>
        <v/>
      </c>
      <c r="BN43" s="296" t="str">
        <f>IF($AK43="特","",IFERROR(VLOOKUP($BJ43,'35条リスト'!$A$3:$C$9998,3,FALSE),""))</f>
        <v/>
      </c>
      <c r="BO43" s="357" t="str">
        <f t="shared" si="44"/>
        <v/>
      </c>
      <c r="BP43" s="297" t="str">
        <f t="shared" si="29"/>
        <v/>
      </c>
      <c r="BQ43" s="297" t="str">
        <f t="shared" si="45"/>
        <v/>
      </c>
      <c r="BR43" s="296">
        <f t="shared" si="42"/>
        <v>0</v>
      </c>
      <c r="BS43" s="296" t="str">
        <f>IF(COUNTIF(点検表４リスト用!X$2:X$83,J43),1,IF(COUNTIF(点検表４リスト用!Y$2:Y$100,J43),2,IF(COUNTIF(点検表４リスト用!Z$2:Z$100,J43),3,IF(COUNTIF(点検表４リスト用!AA$2:AA$100,J43),4,""))))</f>
        <v/>
      </c>
      <c r="BT43" s="580" t="str">
        <f t="shared" si="46"/>
        <v/>
      </c>
    </row>
    <row r="44" spans="1:72">
      <c r="A44" s="289"/>
      <c r="B44" s="445"/>
      <c r="C44" s="290"/>
      <c r="D44" s="291"/>
      <c r="E44" s="291"/>
      <c r="F44" s="291"/>
      <c r="G44" s="292"/>
      <c r="H44" s="300"/>
      <c r="I44" s="292"/>
      <c r="J44" s="292"/>
      <c r="K44" s="292"/>
      <c r="L44" s="292"/>
      <c r="M44" s="290"/>
      <c r="N44" s="290"/>
      <c r="O44" s="292"/>
      <c r="P44" s="292"/>
      <c r="Q44" s="481" t="str">
        <f t="shared" si="32"/>
        <v/>
      </c>
      <c r="R44" s="481" t="str">
        <f t="shared" si="33"/>
        <v/>
      </c>
      <c r="S44" s="482" t="str">
        <f t="shared" si="2"/>
        <v/>
      </c>
      <c r="T44" s="482" t="str">
        <f t="shared" si="34"/>
        <v/>
      </c>
      <c r="U44" s="483" t="str">
        <f t="shared" si="35"/>
        <v/>
      </c>
      <c r="V44" s="483" t="str">
        <f t="shared" si="36"/>
        <v/>
      </c>
      <c r="W44" s="483" t="str">
        <f t="shared" si="37"/>
        <v/>
      </c>
      <c r="X44" s="293"/>
      <c r="Y44" s="289"/>
      <c r="Z44" s="473" t="str">
        <f>IF($BS44&lt;&gt;"","確認",IF(COUNTIF(点検表４リスト用!AB$2:AB$100,J44),"○",IF(OR($BQ44="【3】",$BQ44="【2】",$BQ44="【1】"),"○",$BQ44)))</f>
        <v/>
      </c>
      <c r="AA44" s="532"/>
      <c r="AB44" s="559" t="str">
        <f t="shared" si="38"/>
        <v/>
      </c>
      <c r="AC44" s="294" t="str">
        <f>IF(COUNTIF(環境性能の高いＵＤタクシー!$A:$A,点検表４!J44),"○","")</f>
        <v/>
      </c>
      <c r="AD44" s="295" t="str">
        <f t="shared" si="39"/>
        <v/>
      </c>
      <c r="AE44" s="296" t="b">
        <f t="shared" si="8"/>
        <v>0</v>
      </c>
      <c r="AF44" s="296" t="b">
        <f t="shared" si="9"/>
        <v>0</v>
      </c>
      <c r="AG44" s="296" t="str">
        <f t="shared" si="10"/>
        <v/>
      </c>
      <c r="AH44" s="296">
        <f t="shared" si="11"/>
        <v>1</v>
      </c>
      <c r="AI44" s="296">
        <f t="shared" si="12"/>
        <v>0</v>
      </c>
      <c r="AJ44" s="296">
        <f t="shared" si="13"/>
        <v>0</v>
      </c>
      <c r="AK44" s="296" t="str">
        <f>IFERROR(VLOOKUP($I44,点検表４リスト用!$D$2:$G$10,2,FALSE),"")</f>
        <v/>
      </c>
      <c r="AL44" s="296" t="str">
        <f>IFERROR(VLOOKUP($I44,点検表４リスト用!$D$2:$G$10,3,FALSE),"")</f>
        <v/>
      </c>
      <c r="AM44" s="296" t="str">
        <f>IFERROR(VLOOKUP($I44,点検表４リスト用!$D$2:$G$10,4,FALSE),"")</f>
        <v/>
      </c>
      <c r="AN44" s="296" t="str">
        <f>IFERROR(VLOOKUP(LEFT($E44,1),点検表４リスト用!$I$2:$J$11,2,FALSE),"")</f>
        <v/>
      </c>
      <c r="AO44" s="296" t="b">
        <f>IF(IFERROR(VLOOKUP($J44,軽乗用車一覧!$A$2:$A$88,1,FALSE),"")&lt;&gt;"",TRUE,FALSE)</f>
        <v>0</v>
      </c>
      <c r="AP44" s="296" t="b">
        <f t="shared" si="14"/>
        <v>0</v>
      </c>
      <c r="AQ44" s="296" t="b">
        <f t="shared" si="40"/>
        <v>1</v>
      </c>
      <c r="AR44" s="296" t="str">
        <f t="shared" si="16"/>
        <v/>
      </c>
      <c r="AS44" s="296" t="str">
        <f t="shared" si="17"/>
        <v/>
      </c>
      <c r="AT44" s="296">
        <f t="shared" si="18"/>
        <v>1</v>
      </c>
      <c r="AU44" s="296">
        <f t="shared" si="19"/>
        <v>1</v>
      </c>
      <c r="AV44" s="296" t="str">
        <f t="shared" si="20"/>
        <v/>
      </c>
      <c r="AW44" s="296" t="str">
        <f>IFERROR(VLOOKUP($L44,点検表４リスト用!$L$2:$M$11,2,FALSE),"")</f>
        <v/>
      </c>
      <c r="AX44" s="296" t="str">
        <f>IFERROR(VLOOKUP($AV44,排出係数!$H$4:$N$1000,7,FALSE),"")</f>
        <v/>
      </c>
      <c r="AY44" s="296" t="str">
        <f t="shared" si="43"/>
        <v/>
      </c>
      <c r="AZ44" s="296" t="str">
        <f t="shared" si="22"/>
        <v>1</v>
      </c>
      <c r="BA44" s="296" t="str">
        <f>IFERROR(VLOOKUP($AV44,排出係数!$A$4:$G$10000,$AU44+2,FALSE),"")</f>
        <v/>
      </c>
      <c r="BB44" s="296">
        <f>IFERROR(VLOOKUP($AU44,点検表４リスト用!$P$2:$T$6,2,FALSE),"")</f>
        <v>0.48</v>
      </c>
      <c r="BC44" s="296" t="str">
        <f t="shared" si="23"/>
        <v/>
      </c>
      <c r="BD44" s="296" t="str">
        <f t="shared" si="24"/>
        <v/>
      </c>
      <c r="BE44" s="296" t="str">
        <f>IFERROR(VLOOKUP($AV44,排出係数!$H$4:$M$10000,$AU44+2,FALSE),"")</f>
        <v/>
      </c>
      <c r="BF44" s="296">
        <f>IFERROR(VLOOKUP($AU44,点検表４リスト用!$P$2:$T$6,IF($N44="H17",5,3),FALSE),"")</f>
        <v>5.5E-2</v>
      </c>
      <c r="BG44" s="296">
        <f t="shared" si="25"/>
        <v>0</v>
      </c>
      <c r="BH44" s="296">
        <f t="shared" si="41"/>
        <v>0</v>
      </c>
      <c r="BI44" s="296" t="str">
        <f>IFERROR(VLOOKUP($L44,点検表４リスト用!$L$2:$N$11,3,FALSE),"")</f>
        <v/>
      </c>
      <c r="BJ44" s="296" t="str">
        <f t="shared" si="26"/>
        <v/>
      </c>
      <c r="BK44" s="296" t="str">
        <f>IF($AK44="特","",IF($BP44="確認",MSG_電気・燃料電池車確認,IF($BS44=1,日野自動車新型式,IF($BS44=2,日野自動車新型式②,IF($BS44=3,日野自動車新型式③,IF($BS44=4,日野自動車新型式④,IFERROR(VLOOKUP($BJ44,'35条リスト'!$A$3:$C$9998,2,FALSE),"")))))))</f>
        <v/>
      </c>
      <c r="BL44" s="296" t="str">
        <f t="shared" si="27"/>
        <v/>
      </c>
      <c r="BM44" s="296" t="str">
        <f>IFERROR(VLOOKUP($X44,点検表４リスト用!$A$2:$B$10,2,FALSE),"")</f>
        <v/>
      </c>
      <c r="BN44" s="296" t="str">
        <f>IF($AK44="特","",IFERROR(VLOOKUP($BJ44,'35条リスト'!$A$3:$C$9998,3,FALSE),""))</f>
        <v/>
      </c>
      <c r="BO44" s="357" t="str">
        <f t="shared" si="44"/>
        <v/>
      </c>
      <c r="BP44" s="297" t="str">
        <f t="shared" si="29"/>
        <v/>
      </c>
      <c r="BQ44" s="297" t="str">
        <f t="shared" si="45"/>
        <v/>
      </c>
      <c r="BR44" s="296">
        <f t="shared" si="42"/>
        <v>0</v>
      </c>
      <c r="BS44" s="296" t="str">
        <f>IF(COUNTIF(点検表４リスト用!X$2:X$83,J44),1,IF(COUNTIF(点検表４リスト用!Y$2:Y$100,J44),2,IF(COUNTIF(点検表４リスト用!Z$2:Z$100,J44),3,IF(COUNTIF(点検表４リスト用!AA$2:AA$100,J44),4,""))))</f>
        <v/>
      </c>
      <c r="BT44" s="580" t="str">
        <f t="shared" si="46"/>
        <v/>
      </c>
    </row>
    <row r="45" spans="1:72">
      <c r="A45" s="289"/>
      <c r="B45" s="445"/>
      <c r="C45" s="290"/>
      <c r="D45" s="291"/>
      <c r="E45" s="291"/>
      <c r="F45" s="291"/>
      <c r="G45" s="292"/>
      <c r="H45" s="300"/>
      <c r="I45" s="292"/>
      <c r="J45" s="292"/>
      <c r="K45" s="292"/>
      <c r="L45" s="292"/>
      <c r="M45" s="290"/>
      <c r="N45" s="290"/>
      <c r="O45" s="292"/>
      <c r="P45" s="292"/>
      <c r="Q45" s="481" t="str">
        <f t="shared" si="32"/>
        <v/>
      </c>
      <c r="R45" s="481" t="str">
        <f t="shared" si="33"/>
        <v/>
      </c>
      <c r="S45" s="482" t="str">
        <f t="shared" si="2"/>
        <v/>
      </c>
      <c r="T45" s="482" t="str">
        <f t="shared" si="34"/>
        <v/>
      </c>
      <c r="U45" s="483" t="str">
        <f t="shared" si="35"/>
        <v/>
      </c>
      <c r="V45" s="483" t="str">
        <f t="shared" si="36"/>
        <v/>
      </c>
      <c r="W45" s="483" t="str">
        <f t="shared" si="37"/>
        <v/>
      </c>
      <c r="X45" s="293"/>
      <c r="Y45" s="289"/>
      <c r="Z45" s="473" t="str">
        <f>IF($BS45&lt;&gt;"","確認",IF(COUNTIF(点検表４リスト用!AB$2:AB$100,J45),"○",IF(OR($BQ45="【3】",$BQ45="【2】",$BQ45="【1】"),"○",$BQ45)))</f>
        <v/>
      </c>
      <c r="AA45" s="532"/>
      <c r="AB45" s="559" t="str">
        <f t="shared" si="38"/>
        <v/>
      </c>
      <c r="AC45" s="294" t="str">
        <f>IF(COUNTIF(環境性能の高いＵＤタクシー!$A:$A,点検表４!J45),"○","")</f>
        <v/>
      </c>
      <c r="AD45" s="295" t="str">
        <f t="shared" si="39"/>
        <v/>
      </c>
      <c r="AE45" s="296" t="b">
        <f t="shared" si="8"/>
        <v>0</v>
      </c>
      <c r="AF45" s="296" t="b">
        <f t="shared" si="9"/>
        <v>0</v>
      </c>
      <c r="AG45" s="296" t="str">
        <f t="shared" si="10"/>
        <v/>
      </c>
      <c r="AH45" s="296">
        <f t="shared" si="11"/>
        <v>1</v>
      </c>
      <c r="AI45" s="296">
        <f t="shared" si="12"/>
        <v>0</v>
      </c>
      <c r="AJ45" s="296">
        <f t="shared" si="13"/>
        <v>0</v>
      </c>
      <c r="AK45" s="296" t="str">
        <f>IFERROR(VLOOKUP($I45,点検表４リスト用!$D$2:$G$10,2,FALSE),"")</f>
        <v/>
      </c>
      <c r="AL45" s="296" t="str">
        <f>IFERROR(VLOOKUP($I45,点検表４リスト用!$D$2:$G$10,3,FALSE),"")</f>
        <v/>
      </c>
      <c r="AM45" s="296" t="str">
        <f>IFERROR(VLOOKUP($I45,点検表４リスト用!$D$2:$G$10,4,FALSE),"")</f>
        <v/>
      </c>
      <c r="AN45" s="296" t="str">
        <f>IFERROR(VLOOKUP(LEFT($E45,1),点検表４リスト用!$I$2:$J$11,2,FALSE),"")</f>
        <v/>
      </c>
      <c r="AO45" s="296" t="b">
        <f>IF(IFERROR(VLOOKUP($J45,軽乗用車一覧!$A$2:$A$88,1,FALSE),"")&lt;&gt;"",TRUE,FALSE)</f>
        <v>0</v>
      </c>
      <c r="AP45" s="296" t="b">
        <f t="shared" si="14"/>
        <v>0</v>
      </c>
      <c r="AQ45" s="296" t="b">
        <f t="shared" si="40"/>
        <v>1</v>
      </c>
      <c r="AR45" s="296" t="str">
        <f t="shared" si="16"/>
        <v/>
      </c>
      <c r="AS45" s="296" t="str">
        <f t="shared" si="17"/>
        <v/>
      </c>
      <c r="AT45" s="296">
        <f t="shared" si="18"/>
        <v>1</v>
      </c>
      <c r="AU45" s="296">
        <f t="shared" si="19"/>
        <v>1</v>
      </c>
      <c r="AV45" s="296" t="str">
        <f t="shared" si="20"/>
        <v/>
      </c>
      <c r="AW45" s="296" t="str">
        <f>IFERROR(VLOOKUP($L45,点検表４リスト用!$L$2:$M$11,2,FALSE),"")</f>
        <v/>
      </c>
      <c r="AX45" s="296" t="str">
        <f>IFERROR(VLOOKUP($AV45,排出係数!$H$4:$N$1000,7,FALSE),"")</f>
        <v/>
      </c>
      <c r="AY45" s="296" t="str">
        <f t="shared" si="43"/>
        <v/>
      </c>
      <c r="AZ45" s="296" t="str">
        <f t="shared" si="22"/>
        <v>1</v>
      </c>
      <c r="BA45" s="296" t="str">
        <f>IFERROR(VLOOKUP($AV45,排出係数!$A$4:$G$10000,$AU45+2,FALSE),"")</f>
        <v/>
      </c>
      <c r="BB45" s="296">
        <f>IFERROR(VLOOKUP($AU45,点検表４リスト用!$P$2:$T$6,2,FALSE),"")</f>
        <v>0.48</v>
      </c>
      <c r="BC45" s="296" t="str">
        <f t="shared" si="23"/>
        <v/>
      </c>
      <c r="BD45" s="296" t="str">
        <f t="shared" si="24"/>
        <v/>
      </c>
      <c r="BE45" s="296" t="str">
        <f>IFERROR(VLOOKUP($AV45,排出係数!$H$4:$M$10000,$AU45+2,FALSE),"")</f>
        <v/>
      </c>
      <c r="BF45" s="296">
        <f>IFERROR(VLOOKUP($AU45,点検表４リスト用!$P$2:$T$6,IF($N45="H17",5,3),FALSE),"")</f>
        <v>5.5E-2</v>
      </c>
      <c r="BG45" s="296">
        <f t="shared" si="25"/>
        <v>0</v>
      </c>
      <c r="BH45" s="296">
        <f t="shared" si="41"/>
        <v>0</v>
      </c>
      <c r="BI45" s="296" t="str">
        <f>IFERROR(VLOOKUP($L45,点検表４リスト用!$L$2:$N$11,3,FALSE),"")</f>
        <v/>
      </c>
      <c r="BJ45" s="296" t="str">
        <f t="shared" si="26"/>
        <v/>
      </c>
      <c r="BK45" s="296" t="str">
        <f>IF($AK45="特","",IF($BP45="確認",MSG_電気・燃料電池車確認,IF($BS45=1,日野自動車新型式,IF($BS45=2,日野自動車新型式②,IF($BS45=3,日野自動車新型式③,IF($BS45=4,日野自動車新型式④,IFERROR(VLOOKUP($BJ45,'35条リスト'!$A$3:$C$9998,2,FALSE),"")))))))</f>
        <v/>
      </c>
      <c r="BL45" s="296" t="str">
        <f t="shared" si="27"/>
        <v/>
      </c>
      <c r="BM45" s="296" t="str">
        <f>IFERROR(VLOOKUP($X45,点検表４リスト用!$A$2:$B$10,2,FALSE),"")</f>
        <v/>
      </c>
      <c r="BN45" s="296" t="str">
        <f>IF($AK45="特","",IFERROR(VLOOKUP($BJ45,'35条リスト'!$A$3:$C$9998,3,FALSE),""))</f>
        <v/>
      </c>
      <c r="BO45" s="357" t="str">
        <f t="shared" si="44"/>
        <v/>
      </c>
      <c r="BP45" s="297" t="str">
        <f t="shared" si="29"/>
        <v/>
      </c>
      <c r="BQ45" s="297" t="str">
        <f t="shared" si="45"/>
        <v/>
      </c>
      <c r="BR45" s="296">
        <f t="shared" si="42"/>
        <v>0</v>
      </c>
      <c r="BS45" s="296" t="str">
        <f>IF(COUNTIF(点検表４リスト用!X$2:X$83,J45),1,IF(COUNTIF(点検表４リスト用!Y$2:Y$100,J45),2,IF(COUNTIF(点検表４リスト用!Z$2:Z$100,J45),3,IF(COUNTIF(点検表４リスト用!AA$2:AA$100,J45),4,""))))</f>
        <v/>
      </c>
      <c r="BT45" s="580" t="str">
        <f t="shared" si="46"/>
        <v/>
      </c>
    </row>
    <row r="46" spans="1:72">
      <c r="A46" s="289"/>
      <c r="B46" s="445"/>
      <c r="C46" s="290"/>
      <c r="D46" s="291"/>
      <c r="E46" s="291"/>
      <c r="F46" s="291"/>
      <c r="G46" s="292"/>
      <c r="H46" s="300"/>
      <c r="I46" s="292"/>
      <c r="J46" s="292"/>
      <c r="K46" s="292"/>
      <c r="L46" s="292"/>
      <c r="M46" s="290"/>
      <c r="N46" s="290"/>
      <c r="O46" s="292"/>
      <c r="P46" s="292"/>
      <c r="Q46" s="481" t="str">
        <f t="shared" si="32"/>
        <v/>
      </c>
      <c r="R46" s="481" t="str">
        <f t="shared" si="33"/>
        <v/>
      </c>
      <c r="S46" s="482" t="str">
        <f t="shared" si="2"/>
        <v/>
      </c>
      <c r="T46" s="482" t="str">
        <f t="shared" si="34"/>
        <v/>
      </c>
      <c r="U46" s="483" t="str">
        <f t="shared" si="35"/>
        <v/>
      </c>
      <c r="V46" s="483" t="str">
        <f t="shared" si="36"/>
        <v/>
      </c>
      <c r="W46" s="483" t="str">
        <f t="shared" si="37"/>
        <v/>
      </c>
      <c r="X46" s="293"/>
      <c r="Y46" s="289"/>
      <c r="Z46" s="473" t="str">
        <f>IF($BS46&lt;&gt;"","確認",IF(COUNTIF(点検表４リスト用!AB$2:AB$100,J46),"○",IF(OR($BQ46="【3】",$BQ46="【2】",$BQ46="【1】"),"○",$BQ46)))</f>
        <v/>
      </c>
      <c r="AA46" s="532"/>
      <c r="AB46" s="559" t="str">
        <f t="shared" si="38"/>
        <v/>
      </c>
      <c r="AC46" s="294" t="str">
        <f>IF(COUNTIF(環境性能の高いＵＤタクシー!$A:$A,点検表４!J46),"○","")</f>
        <v/>
      </c>
      <c r="AD46" s="295" t="str">
        <f t="shared" si="39"/>
        <v/>
      </c>
      <c r="AE46" s="296" t="b">
        <f t="shared" si="8"/>
        <v>0</v>
      </c>
      <c r="AF46" s="296" t="b">
        <f t="shared" si="9"/>
        <v>0</v>
      </c>
      <c r="AG46" s="296" t="str">
        <f t="shared" si="10"/>
        <v/>
      </c>
      <c r="AH46" s="296">
        <f t="shared" si="11"/>
        <v>1</v>
      </c>
      <c r="AI46" s="296">
        <f t="shared" si="12"/>
        <v>0</v>
      </c>
      <c r="AJ46" s="296">
        <f t="shared" si="13"/>
        <v>0</v>
      </c>
      <c r="AK46" s="296" t="str">
        <f>IFERROR(VLOOKUP($I46,点検表４リスト用!$D$2:$G$10,2,FALSE),"")</f>
        <v/>
      </c>
      <c r="AL46" s="296" t="str">
        <f>IFERROR(VLOOKUP($I46,点検表４リスト用!$D$2:$G$10,3,FALSE),"")</f>
        <v/>
      </c>
      <c r="AM46" s="296" t="str">
        <f>IFERROR(VLOOKUP($I46,点検表４リスト用!$D$2:$G$10,4,FALSE),"")</f>
        <v/>
      </c>
      <c r="AN46" s="296" t="str">
        <f>IFERROR(VLOOKUP(LEFT($E46,1),点検表４リスト用!$I$2:$J$11,2,FALSE),"")</f>
        <v/>
      </c>
      <c r="AO46" s="296" t="b">
        <f>IF(IFERROR(VLOOKUP($J46,軽乗用車一覧!$A$2:$A$88,1,FALSE),"")&lt;&gt;"",TRUE,FALSE)</f>
        <v>0</v>
      </c>
      <c r="AP46" s="296" t="b">
        <f t="shared" si="14"/>
        <v>0</v>
      </c>
      <c r="AQ46" s="296" t="b">
        <f t="shared" si="40"/>
        <v>1</v>
      </c>
      <c r="AR46" s="296" t="str">
        <f t="shared" si="16"/>
        <v/>
      </c>
      <c r="AS46" s="296" t="str">
        <f t="shared" si="17"/>
        <v/>
      </c>
      <c r="AT46" s="296">
        <f t="shared" si="18"/>
        <v>1</v>
      </c>
      <c r="AU46" s="296">
        <f t="shared" si="19"/>
        <v>1</v>
      </c>
      <c r="AV46" s="296" t="str">
        <f t="shared" si="20"/>
        <v/>
      </c>
      <c r="AW46" s="296" t="str">
        <f>IFERROR(VLOOKUP($L46,点検表４リスト用!$L$2:$M$11,2,FALSE),"")</f>
        <v/>
      </c>
      <c r="AX46" s="296" t="str">
        <f>IFERROR(VLOOKUP($AV46,排出係数!$H$4:$N$1000,7,FALSE),"")</f>
        <v/>
      </c>
      <c r="AY46" s="296" t="str">
        <f t="shared" si="43"/>
        <v/>
      </c>
      <c r="AZ46" s="296" t="str">
        <f t="shared" si="22"/>
        <v>1</v>
      </c>
      <c r="BA46" s="296" t="str">
        <f>IFERROR(VLOOKUP($AV46,排出係数!$A$4:$G$10000,$AU46+2,FALSE),"")</f>
        <v/>
      </c>
      <c r="BB46" s="296">
        <f>IFERROR(VLOOKUP($AU46,点検表４リスト用!$P$2:$T$6,2,FALSE),"")</f>
        <v>0.48</v>
      </c>
      <c r="BC46" s="296" t="str">
        <f t="shared" si="23"/>
        <v/>
      </c>
      <c r="BD46" s="296" t="str">
        <f t="shared" si="24"/>
        <v/>
      </c>
      <c r="BE46" s="296" t="str">
        <f>IFERROR(VLOOKUP($AV46,排出係数!$H$4:$M$10000,$AU46+2,FALSE),"")</f>
        <v/>
      </c>
      <c r="BF46" s="296">
        <f>IFERROR(VLOOKUP($AU46,点検表４リスト用!$P$2:$T$6,IF($N46="H17",5,3),FALSE),"")</f>
        <v>5.5E-2</v>
      </c>
      <c r="BG46" s="296">
        <f t="shared" si="25"/>
        <v>0</v>
      </c>
      <c r="BH46" s="296">
        <f t="shared" si="41"/>
        <v>0</v>
      </c>
      <c r="BI46" s="296" t="str">
        <f>IFERROR(VLOOKUP($L46,点検表４リスト用!$L$2:$N$11,3,FALSE),"")</f>
        <v/>
      </c>
      <c r="BJ46" s="296" t="str">
        <f t="shared" si="26"/>
        <v/>
      </c>
      <c r="BK46" s="296" t="str">
        <f>IF($AK46="特","",IF($BP46="確認",MSG_電気・燃料電池車確認,IF($BS46=1,日野自動車新型式,IF($BS46=2,日野自動車新型式②,IF($BS46=3,日野自動車新型式③,IF($BS46=4,日野自動車新型式④,IFERROR(VLOOKUP($BJ46,'35条リスト'!$A$3:$C$9998,2,FALSE),"")))))))</f>
        <v/>
      </c>
      <c r="BL46" s="296" t="str">
        <f t="shared" si="27"/>
        <v/>
      </c>
      <c r="BM46" s="296" t="str">
        <f>IFERROR(VLOOKUP($X46,点検表４リスト用!$A$2:$B$10,2,FALSE),"")</f>
        <v/>
      </c>
      <c r="BN46" s="296" t="str">
        <f>IF($AK46="特","",IFERROR(VLOOKUP($BJ46,'35条リスト'!$A$3:$C$9998,3,FALSE),""))</f>
        <v/>
      </c>
      <c r="BO46" s="357" t="str">
        <f t="shared" si="44"/>
        <v/>
      </c>
      <c r="BP46" s="297" t="str">
        <f t="shared" si="29"/>
        <v/>
      </c>
      <c r="BQ46" s="297" t="str">
        <f t="shared" si="45"/>
        <v/>
      </c>
      <c r="BR46" s="296">
        <f t="shared" si="42"/>
        <v>0</v>
      </c>
      <c r="BS46" s="296" t="str">
        <f>IF(COUNTIF(点検表４リスト用!X$2:X$83,J46),1,IF(COUNTIF(点検表４リスト用!Y$2:Y$100,J46),2,IF(COUNTIF(点検表４リスト用!Z$2:Z$100,J46),3,IF(COUNTIF(点検表４リスト用!AA$2:AA$100,J46),4,""))))</f>
        <v/>
      </c>
      <c r="BT46" s="580" t="str">
        <f t="shared" si="46"/>
        <v/>
      </c>
    </row>
    <row r="47" spans="1:72">
      <c r="A47" s="289"/>
      <c r="B47" s="445"/>
      <c r="C47" s="290"/>
      <c r="D47" s="291"/>
      <c r="E47" s="291"/>
      <c r="F47" s="291"/>
      <c r="G47" s="292"/>
      <c r="H47" s="300"/>
      <c r="I47" s="292"/>
      <c r="J47" s="292"/>
      <c r="K47" s="292"/>
      <c r="L47" s="292"/>
      <c r="M47" s="290"/>
      <c r="N47" s="290"/>
      <c r="O47" s="292"/>
      <c r="P47" s="292"/>
      <c r="Q47" s="481" t="str">
        <f t="shared" si="32"/>
        <v/>
      </c>
      <c r="R47" s="481" t="str">
        <f t="shared" si="33"/>
        <v/>
      </c>
      <c r="S47" s="482" t="str">
        <f t="shared" si="2"/>
        <v/>
      </c>
      <c r="T47" s="482" t="str">
        <f t="shared" si="34"/>
        <v/>
      </c>
      <c r="U47" s="483" t="str">
        <f t="shared" si="35"/>
        <v/>
      </c>
      <c r="V47" s="483" t="str">
        <f t="shared" si="36"/>
        <v/>
      </c>
      <c r="W47" s="483" t="str">
        <f t="shared" si="37"/>
        <v/>
      </c>
      <c r="X47" s="293"/>
      <c r="Y47" s="289"/>
      <c r="Z47" s="473" t="str">
        <f>IF($BS47&lt;&gt;"","確認",IF(COUNTIF(点検表４リスト用!AB$2:AB$100,J47),"○",IF(OR($BQ47="【3】",$BQ47="【2】",$BQ47="【1】"),"○",$BQ47)))</f>
        <v/>
      </c>
      <c r="AA47" s="532"/>
      <c r="AB47" s="559" t="str">
        <f t="shared" si="38"/>
        <v/>
      </c>
      <c r="AC47" s="294" t="str">
        <f>IF(COUNTIF(環境性能の高いＵＤタクシー!$A:$A,点検表４!J47),"○","")</f>
        <v/>
      </c>
      <c r="AD47" s="295" t="str">
        <f t="shared" si="39"/>
        <v/>
      </c>
      <c r="AE47" s="296" t="b">
        <f t="shared" si="8"/>
        <v>0</v>
      </c>
      <c r="AF47" s="296" t="b">
        <f t="shared" si="9"/>
        <v>0</v>
      </c>
      <c r="AG47" s="296" t="str">
        <f t="shared" si="10"/>
        <v/>
      </c>
      <c r="AH47" s="296">
        <f t="shared" si="11"/>
        <v>1</v>
      </c>
      <c r="AI47" s="296">
        <f t="shared" si="12"/>
        <v>0</v>
      </c>
      <c r="AJ47" s="296">
        <f t="shared" si="13"/>
        <v>0</v>
      </c>
      <c r="AK47" s="296" t="str">
        <f>IFERROR(VLOOKUP($I47,点検表４リスト用!$D$2:$G$10,2,FALSE),"")</f>
        <v/>
      </c>
      <c r="AL47" s="296" t="str">
        <f>IFERROR(VLOOKUP($I47,点検表４リスト用!$D$2:$G$10,3,FALSE),"")</f>
        <v/>
      </c>
      <c r="AM47" s="296" t="str">
        <f>IFERROR(VLOOKUP($I47,点検表４リスト用!$D$2:$G$10,4,FALSE),"")</f>
        <v/>
      </c>
      <c r="AN47" s="296" t="str">
        <f>IFERROR(VLOOKUP(LEFT($E47,1),点検表４リスト用!$I$2:$J$11,2,FALSE),"")</f>
        <v/>
      </c>
      <c r="AO47" s="296" t="b">
        <f>IF(IFERROR(VLOOKUP($J47,軽乗用車一覧!$A$2:$A$88,1,FALSE),"")&lt;&gt;"",TRUE,FALSE)</f>
        <v>0</v>
      </c>
      <c r="AP47" s="296" t="b">
        <f t="shared" si="14"/>
        <v>0</v>
      </c>
      <c r="AQ47" s="296" t="b">
        <f t="shared" si="40"/>
        <v>1</v>
      </c>
      <c r="AR47" s="296" t="str">
        <f t="shared" si="16"/>
        <v/>
      </c>
      <c r="AS47" s="296" t="str">
        <f t="shared" si="17"/>
        <v/>
      </c>
      <c r="AT47" s="296">
        <f t="shared" si="18"/>
        <v>1</v>
      </c>
      <c r="AU47" s="296">
        <f t="shared" si="19"/>
        <v>1</v>
      </c>
      <c r="AV47" s="296" t="str">
        <f t="shared" si="20"/>
        <v/>
      </c>
      <c r="AW47" s="296" t="str">
        <f>IFERROR(VLOOKUP($L47,点検表４リスト用!$L$2:$M$11,2,FALSE),"")</f>
        <v/>
      </c>
      <c r="AX47" s="296" t="str">
        <f>IFERROR(VLOOKUP($AV47,排出係数!$H$4:$N$1000,7,FALSE),"")</f>
        <v/>
      </c>
      <c r="AY47" s="296" t="str">
        <f t="shared" si="43"/>
        <v/>
      </c>
      <c r="AZ47" s="296" t="str">
        <f t="shared" si="22"/>
        <v>1</v>
      </c>
      <c r="BA47" s="296" t="str">
        <f>IFERROR(VLOOKUP($AV47,排出係数!$A$4:$G$10000,$AU47+2,FALSE),"")</f>
        <v/>
      </c>
      <c r="BB47" s="296">
        <f>IFERROR(VLOOKUP($AU47,点検表４リスト用!$P$2:$T$6,2,FALSE),"")</f>
        <v>0.48</v>
      </c>
      <c r="BC47" s="296" t="str">
        <f t="shared" si="23"/>
        <v/>
      </c>
      <c r="BD47" s="296" t="str">
        <f t="shared" si="24"/>
        <v/>
      </c>
      <c r="BE47" s="296" t="str">
        <f>IFERROR(VLOOKUP($AV47,排出係数!$H$4:$M$10000,$AU47+2,FALSE),"")</f>
        <v/>
      </c>
      <c r="BF47" s="296">
        <f>IFERROR(VLOOKUP($AU47,点検表４リスト用!$P$2:$T$6,IF($N47="H17",5,3),FALSE),"")</f>
        <v>5.5E-2</v>
      </c>
      <c r="BG47" s="296">
        <f t="shared" si="25"/>
        <v>0</v>
      </c>
      <c r="BH47" s="296">
        <f t="shared" si="41"/>
        <v>0</v>
      </c>
      <c r="BI47" s="296" t="str">
        <f>IFERROR(VLOOKUP($L47,点検表４リスト用!$L$2:$N$11,3,FALSE),"")</f>
        <v/>
      </c>
      <c r="BJ47" s="296" t="str">
        <f t="shared" si="26"/>
        <v/>
      </c>
      <c r="BK47" s="296" t="str">
        <f>IF($AK47="特","",IF($BP47="確認",MSG_電気・燃料電池車確認,IF($BS47=1,日野自動車新型式,IF($BS47=2,日野自動車新型式②,IF($BS47=3,日野自動車新型式③,IF($BS47=4,日野自動車新型式④,IFERROR(VLOOKUP($BJ47,'35条リスト'!$A$3:$C$9998,2,FALSE),"")))))))</f>
        <v/>
      </c>
      <c r="BL47" s="296" t="str">
        <f t="shared" si="27"/>
        <v/>
      </c>
      <c r="BM47" s="296" t="str">
        <f>IFERROR(VLOOKUP($X47,点検表４リスト用!$A$2:$B$10,2,FALSE),"")</f>
        <v/>
      </c>
      <c r="BN47" s="296" t="str">
        <f>IF($AK47="特","",IFERROR(VLOOKUP($BJ47,'35条リスト'!$A$3:$C$9998,3,FALSE),""))</f>
        <v/>
      </c>
      <c r="BO47" s="357" t="str">
        <f t="shared" si="44"/>
        <v/>
      </c>
      <c r="BP47" s="297" t="str">
        <f t="shared" si="29"/>
        <v/>
      </c>
      <c r="BQ47" s="297" t="str">
        <f t="shared" si="45"/>
        <v/>
      </c>
      <c r="BR47" s="296">
        <f t="shared" si="42"/>
        <v>0</v>
      </c>
      <c r="BS47" s="296" t="str">
        <f>IF(COUNTIF(点検表４リスト用!X$2:X$83,J47),1,IF(COUNTIF(点検表４リスト用!Y$2:Y$100,J47),2,IF(COUNTIF(点検表４リスト用!Z$2:Z$100,J47),3,IF(COUNTIF(点検表４リスト用!AA$2:AA$100,J47),4,""))))</f>
        <v/>
      </c>
      <c r="BT47" s="580" t="str">
        <f t="shared" si="46"/>
        <v/>
      </c>
    </row>
    <row r="48" spans="1:72">
      <c r="A48" s="289"/>
      <c r="B48" s="445"/>
      <c r="C48" s="290"/>
      <c r="D48" s="291"/>
      <c r="E48" s="291"/>
      <c r="F48" s="291"/>
      <c r="G48" s="292"/>
      <c r="H48" s="300"/>
      <c r="I48" s="292"/>
      <c r="J48" s="292"/>
      <c r="K48" s="292"/>
      <c r="L48" s="292"/>
      <c r="M48" s="290"/>
      <c r="N48" s="290"/>
      <c r="O48" s="292"/>
      <c r="P48" s="292"/>
      <c r="Q48" s="481" t="str">
        <f t="shared" si="32"/>
        <v/>
      </c>
      <c r="R48" s="481" t="str">
        <f t="shared" si="33"/>
        <v/>
      </c>
      <c r="S48" s="482" t="str">
        <f t="shared" si="2"/>
        <v/>
      </c>
      <c r="T48" s="482" t="str">
        <f t="shared" si="34"/>
        <v/>
      </c>
      <c r="U48" s="483" t="str">
        <f t="shared" si="35"/>
        <v/>
      </c>
      <c r="V48" s="483" t="str">
        <f t="shared" si="36"/>
        <v/>
      </c>
      <c r="W48" s="483" t="str">
        <f t="shared" si="37"/>
        <v/>
      </c>
      <c r="X48" s="293"/>
      <c r="Y48" s="289"/>
      <c r="Z48" s="473" t="str">
        <f>IF($BS48&lt;&gt;"","確認",IF(COUNTIF(点検表４リスト用!AB$2:AB$100,J48),"○",IF(OR($BQ48="【3】",$BQ48="【2】",$BQ48="【1】"),"○",$BQ48)))</f>
        <v/>
      </c>
      <c r="AA48" s="532"/>
      <c r="AB48" s="559" t="str">
        <f t="shared" si="38"/>
        <v/>
      </c>
      <c r="AC48" s="294" t="str">
        <f>IF(COUNTIF(環境性能の高いＵＤタクシー!$A:$A,点検表４!J48),"○","")</f>
        <v/>
      </c>
      <c r="AD48" s="295" t="str">
        <f t="shared" si="39"/>
        <v/>
      </c>
      <c r="AE48" s="296" t="b">
        <f t="shared" si="8"/>
        <v>0</v>
      </c>
      <c r="AF48" s="296" t="b">
        <f t="shared" si="9"/>
        <v>0</v>
      </c>
      <c r="AG48" s="296" t="str">
        <f t="shared" si="10"/>
        <v/>
      </c>
      <c r="AH48" s="296">
        <f t="shared" si="11"/>
        <v>1</v>
      </c>
      <c r="AI48" s="296">
        <f t="shared" si="12"/>
        <v>0</v>
      </c>
      <c r="AJ48" s="296">
        <f t="shared" si="13"/>
        <v>0</v>
      </c>
      <c r="AK48" s="296" t="str">
        <f>IFERROR(VLOOKUP($I48,点検表４リスト用!$D$2:$G$10,2,FALSE),"")</f>
        <v/>
      </c>
      <c r="AL48" s="296" t="str">
        <f>IFERROR(VLOOKUP($I48,点検表４リスト用!$D$2:$G$10,3,FALSE),"")</f>
        <v/>
      </c>
      <c r="AM48" s="296" t="str">
        <f>IFERROR(VLOOKUP($I48,点検表４リスト用!$D$2:$G$10,4,FALSE),"")</f>
        <v/>
      </c>
      <c r="AN48" s="296" t="str">
        <f>IFERROR(VLOOKUP(LEFT($E48,1),点検表４リスト用!$I$2:$J$11,2,FALSE),"")</f>
        <v/>
      </c>
      <c r="AO48" s="296" t="b">
        <f>IF(IFERROR(VLOOKUP($J48,軽乗用車一覧!$A$2:$A$88,1,FALSE),"")&lt;&gt;"",TRUE,FALSE)</f>
        <v>0</v>
      </c>
      <c r="AP48" s="296" t="b">
        <f t="shared" si="14"/>
        <v>0</v>
      </c>
      <c r="AQ48" s="296" t="b">
        <f t="shared" si="40"/>
        <v>1</v>
      </c>
      <c r="AR48" s="296" t="str">
        <f t="shared" si="16"/>
        <v/>
      </c>
      <c r="AS48" s="296" t="str">
        <f t="shared" si="17"/>
        <v/>
      </c>
      <c r="AT48" s="296">
        <f t="shared" si="18"/>
        <v>1</v>
      </c>
      <c r="AU48" s="296">
        <f t="shared" si="19"/>
        <v>1</v>
      </c>
      <c r="AV48" s="296" t="str">
        <f t="shared" si="20"/>
        <v/>
      </c>
      <c r="AW48" s="296" t="str">
        <f>IFERROR(VLOOKUP($L48,点検表４リスト用!$L$2:$M$11,2,FALSE),"")</f>
        <v/>
      </c>
      <c r="AX48" s="296" t="str">
        <f>IFERROR(VLOOKUP($AV48,排出係数!$H$4:$N$1000,7,FALSE),"")</f>
        <v/>
      </c>
      <c r="AY48" s="296" t="str">
        <f t="shared" si="43"/>
        <v/>
      </c>
      <c r="AZ48" s="296" t="str">
        <f t="shared" si="22"/>
        <v>1</v>
      </c>
      <c r="BA48" s="296" t="str">
        <f>IFERROR(VLOOKUP($AV48,排出係数!$A$4:$G$10000,$AU48+2,FALSE),"")</f>
        <v/>
      </c>
      <c r="BB48" s="296">
        <f>IFERROR(VLOOKUP($AU48,点検表４リスト用!$P$2:$T$6,2,FALSE),"")</f>
        <v>0.48</v>
      </c>
      <c r="BC48" s="296" t="str">
        <f t="shared" si="23"/>
        <v/>
      </c>
      <c r="BD48" s="296" t="str">
        <f t="shared" si="24"/>
        <v/>
      </c>
      <c r="BE48" s="296" t="str">
        <f>IFERROR(VLOOKUP($AV48,排出係数!$H$4:$M$10000,$AU48+2,FALSE),"")</f>
        <v/>
      </c>
      <c r="BF48" s="296">
        <f>IFERROR(VLOOKUP($AU48,点検表４リスト用!$P$2:$T$6,IF($N48="H17",5,3),FALSE),"")</f>
        <v>5.5E-2</v>
      </c>
      <c r="BG48" s="296">
        <f t="shared" si="25"/>
        <v>0</v>
      </c>
      <c r="BH48" s="296">
        <f t="shared" si="41"/>
        <v>0</v>
      </c>
      <c r="BI48" s="296" t="str">
        <f>IFERROR(VLOOKUP($L48,点検表４リスト用!$L$2:$N$11,3,FALSE),"")</f>
        <v/>
      </c>
      <c r="BJ48" s="296" t="str">
        <f t="shared" si="26"/>
        <v/>
      </c>
      <c r="BK48" s="296" t="str">
        <f>IF($AK48="特","",IF($BP48="確認",MSG_電気・燃料電池車確認,IF($BS48=1,日野自動車新型式,IF($BS48=2,日野自動車新型式②,IF($BS48=3,日野自動車新型式③,IF($BS48=4,日野自動車新型式④,IFERROR(VLOOKUP($BJ48,'35条リスト'!$A$3:$C$9998,2,FALSE),"")))))))</f>
        <v/>
      </c>
      <c r="BL48" s="296" t="str">
        <f t="shared" si="27"/>
        <v/>
      </c>
      <c r="BM48" s="296" t="str">
        <f>IFERROR(VLOOKUP($X48,点検表４リスト用!$A$2:$B$10,2,FALSE),"")</f>
        <v/>
      </c>
      <c r="BN48" s="296" t="str">
        <f>IF($AK48="特","",IFERROR(VLOOKUP($BJ48,'35条リスト'!$A$3:$C$9998,3,FALSE),""))</f>
        <v/>
      </c>
      <c r="BO48" s="357" t="str">
        <f t="shared" si="44"/>
        <v/>
      </c>
      <c r="BP48" s="297" t="str">
        <f t="shared" si="29"/>
        <v/>
      </c>
      <c r="BQ48" s="297" t="str">
        <f t="shared" si="45"/>
        <v/>
      </c>
      <c r="BR48" s="296">
        <f t="shared" si="42"/>
        <v>0</v>
      </c>
      <c r="BS48" s="296" t="str">
        <f>IF(COUNTIF(点検表４リスト用!X$2:X$83,J48),1,IF(COUNTIF(点検表４リスト用!Y$2:Y$100,J48),2,IF(COUNTIF(点検表４リスト用!Z$2:Z$100,J48),3,IF(COUNTIF(点検表４リスト用!AA$2:AA$100,J48),4,""))))</f>
        <v/>
      </c>
      <c r="BT48" s="580" t="str">
        <f t="shared" si="46"/>
        <v/>
      </c>
    </row>
    <row r="49" spans="1:72">
      <c r="A49" s="289"/>
      <c r="B49" s="445"/>
      <c r="C49" s="290"/>
      <c r="D49" s="291"/>
      <c r="E49" s="291"/>
      <c r="F49" s="291"/>
      <c r="G49" s="292"/>
      <c r="H49" s="300"/>
      <c r="I49" s="292"/>
      <c r="J49" s="292"/>
      <c r="K49" s="292"/>
      <c r="L49" s="292"/>
      <c r="M49" s="290"/>
      <c r="N49" s="290"/>
      <c r="O49" s="292"/>
      <c r="P49" s="292"/>
      <c r="Q49" s="481" t="str">
        <f t="shared" si="32"/>
        <v/>
      </c>
      <c r="R49" s="481" t="str">
        <f t="shared" si="33"/>
        <v/>
      </c>
      <c r="S49" s="482" t="str">
        <f t="shared" si="2"/>
        <v/>
      </c>
      <c r="T49" s="482" t="str">
        <f t="shared" si="34"/>
        <v/>
      </c>
      <c r="U49" s="483" t="str">
        <f t="shared" si="35"/>
        <v/>
      </c>
      <c r="V49" s="483" t="str">
        <f t="shared" si="36"/>
        <v/>
      </c>
      <c r="W49" s="483" t="str">
        <f t="shared" si="37"/>
        <v/>
      </c>
      <c r="X49" s="293"/>
      <c r="Y49" s="289"/>
      <c r="Z49" s="473" t="str">
        <f>IF($BS49&lt;&gt;"","確認",IF(COUNTIF(点検表４リスト用!AB$2:AB$100,J49),"○",IF(OR($BQ49="【3】",$BQ49="【2】",$BQ49="【1】"),"○",$BQ49)))</f>
        <v/>
      </c>
      <c r="AA49" s="532"/>
      <c r="AB49" s="559" t="str">
        <f t="shared" si="38"/>
        <v/>
      </c>
      <c r="AC49" s="294" t="str">
        <f>IF(COUNTIF(環境性能の高いＵＤタクシー!$A:$A,点検表４!J49),"○","")</f>
        <v/>
      </c>
      <c r="AD49" s="295" t="str">
        <f t="shared" si="39"/>
        <v/>
      </c>
      <c r="AE49" s="296" t="b">
        <f t="shared" si="8"/>
        <v>0</v>
      </c>
      <c r="AF49" s="296" t="b">
        <f t="shared" si="9"/>
        <v>0</v>
      </c>
      <c r="AG49" s="296" t="str">
        <f t="shared" si="10"/>
        <v/>
      </c>
      <c r="AH49" s="296">
        <f t="shared" si="11"/>
        <v>1</v>
      </c>
      <c r="AI49" s="296">
        <f t="shared" si="12"/>
        <v>0</v>
      </c>
      <c r="AJ49" s="296">
        <f t="shared" si="13"/>
        <v>0</v>
      </c>
      <c r="AK49" s="296" t="str">
        <f>IFERROR(VLOOKUP($I49,点検表４リスト用!$D$2:$G$10,2,FALSE),"")</f>
        <v/>
      </c>
      <c r="AL49" s="296" t="str">
        <f>IFERROR(VLOOKUP($I49,点検表４リスト用!$D$2:$G$10,3,FALSE),"")</f>
        <v/>
      </c>
      <c r="AM49" s="296" t="str">
        <f>IFERROR(VLOOKUP($I49,点検表４リスト用!$D$2:$G$10,4,FALSE),"")</f>
        <v/>
      </c>
      <c r="AN49" s="296" t="str">
        <f>IFERROR(VLOOKUP(LEFT($E49,1),点検表４リスト用!$I$2:$J$11,2,FALSE),"")</f>
        <v/>
      </c>
      <c r="AO49" s="296" t="b">
        <f>IF(IFERROR(VLOOKUP($J49,軽乗用車一覧!$A$2:$A$88,1,FALSE),"")&lt;&gt;"",TRUE,FALSE)</f>
        <v>0</v>
      </c>
      <c r="AP49" s="296" t="b">
        <f t="shared" si="14"/>
        <v>0</v>
      </c>
      <c r="AQ49" s="296" t="b">
        <f t="shared" si="40"/>
        <v>1</v>
      </c>
      <c r="AR49" s="296" t="str">
        <f t="shared" si="16"/>
        <v/>
      </c>
      <c r="AS49" s="296" t="str">
        <f t="shared" si="17"/>
        <v/>
      </c>
      <c r="AT49" s="296">
        <f t="shared" si="18"/>
        <v>1</v>
      </c>
      <c r="AU49" s="296">
        <f t="shared" si="19"/>
        <v>1</v>
      </c>
      <c r="AV49" s="296" t="str">
        <f t="shared" si="20"/>
        <v/>
      </c>
      <c r="AW49" s="296" t="str">
        <f>IFERROR(VLOOKUP($L49,点検表４リスト用!$L$2:$M$11,2,FALSE),"")</f>
        <v/>
      </c>
      <c r="AX49" s="296" t="str">
        <f>IFERROR(VLOOKUP($AV49,排出係数!$H$4:$N$1000,7,FALSE),"")</f>
        <v/>
      </c>
      <c r="AY49" s="296" t="str">
        <f t="shared" si="43"/>
        <v/>
      </c>
      <c r="AZ49" s="296" t="str">
        <f t="shared" si="22"/>
        <v>1</v>
      </c>
      <c r="BA49" s="296" t="str">
        <f>IFERROR(VLOOKUP($AV49,排出係数!$A$4:$G$10000,$AU49+2,FALSE),"")</f>
        <v/>
      </c>
      <c r="BB49" s="296">
        <f>IFERROR(VLOOKUP($AU49,点検表４リスト用!$P$2:$T$6,2,FALSE),"")</f>
        <v>0.48</v>
      </c>
      <c r="BC49" s="296" t="str">
        <f t="shared" si="23"/>
        <v/>
      </c>
      <c r="BD49" s="296" t="str">
        <f t="shared" si="24"/>
        <v/>
      </c>
      <c r="BE49" s="296" t="str">
        <f>IFERROR(VLOOKUP($AV49,排出係数!$H$4:$M$10000,$AU49+2,FALSE),"")</f>
        <v/>
      </c>
      <c r="BF49" s="296">
        <f>IFERROR(VLOOKUP($AU49,点検表４リスト用!$P$2:$T$6,IF($N49="H17",5,3),FALSE),"")</f>
        <v>5.5E-2</v>
      </c>
      <c r="BG49" s="296">
        <f t="shared" si="25"/>
        <v>0</v>
      </c>
      <c r="BH49" s="296">
        <f t="shared" si="41"/>
        <v>0</v>
      </c>
      <c r="BI49" s="296" t="str">
        <f>IFERROR(VLOOKUP($L49,点検表４リスト用!$L$2:$N$11,3,FALSE),"")</f>
        <v/>
      </c>
      <c r="BJ49" s="296" t="str">
        <f t="shared" si="26"/>
        <v/>
      </c>
      <c r="BK49" s="296" t="str">
        <f>IF($AK49="特","",IF($BP49="確認",MSG_電気・燃料電池車確認,IF($BS49=1,日野自動車新型式,IF($BS49=2,日野自動車新型式②,IF($BS49=3,日野自動車新型式③,IF($BS49=4,日野自動車新型式④,IFERROR(VLOOKUP($BJ49,'35条リスト'!$A$3:$C$9998,2,FALSE),"")))))))</f>
        <v/>
      </c>
      <c r="BL49" s="296" t="str">
        <f t="shared" si="27"/>
        <v/>
      </c>
      <c r="BM49" s="296" t="str">
        <f>IFERROR(VLOOKUP($X49,点検表４リスト用!$A$2:$B$10,2,FALSE),"")</f>
        <v/>
      </c>
      <c r="BN49" s="296" t="str">
        <f>IF($AK49="特","",IFERROR(VLOOKUP($BJ49,'35条リスト'!$A$3:$C$9998,3,FALSE),""))</f>
        <v/>
      </c>
      <c r="BO49" s="357" t="str">
        <f t="shared" si="44"/>
        <v/>
      </c>
      <c r="BP49" s="297" t="str">
        <f t="shared" si="29"/>
        <v/>
      </c>
      <c r="BQ49" s="297" t="str">
        <f t="shared" si="45"/>
        <v/>
      </c>
      <c r="BR49" s="296">
        <f t="shared" si="42"/>
        <v>0</v>
      </c>
      <c r="BS49" s="296" t="str">
        <f>IF(COUNTIF(点検表４リスト用!X$2:X$83,J49),1,IF(COUNTIF(点検表４リスト用!Y$2:Y$100,J49),2,IF(COUNTIF(点検表４リスト用!Z$2:Z$100,J49),3,IF(COUNTIF(点検表４リスト用!AA$2:AA$100,J49),4,""))))</f>
        <v/>
      </c>
      <c r="BT49" s="580" t="str">
        <f t="shared" si="46"/>
        <v/>
      </c>
    </row>
    <row r="50" spans="1:72">
      <c r="A50" s="289"/>
      <c r="B50" s="445"/>
      <c r="C50" s="290"/>
      <c r="D50" s="291"/>
      <c r="E50" s="291"/>
      <c r="F50" s="291"/>
      <c r="G50" s="292"/>
      <c r="H50" s="300"/>
      <c r="I50" s="292"/>
      <c r="J50" s="292"/>
      <c r="K50" s="292"/>
      <c r="L50" s="292"/>
      <c r="M50" s="290"/>
      <c r="N50" s="290"/>
      <c r="O50" s="292"/>
      <c r="P50" s="292"/>
      <c r="Q50" s="481" t="str">
        <f t="shared" si="32"/>
        <v/>
      </c>
      <c r="R50" s="481" t="str">
        <f t="shared" si="33"/>
        <v/>
      </c>
      <c r="S50" s="482" t="str">
        <f t="shared" si="2"/>
        <v/>
      </c>
      <c r="T50" s="482" t="str">
        <f t="shared" si="34"/>
        <v/>
      </c>
      <c r="U50" s="483" t="str">
        <f t="shared" si="35"/>
        <v/>
      </c>
      <c r="V50" s="483" t="str">
        <f t="shared" si="36"/>
        <v/>
      </c>
      <c r="W50" s="483" t="str">
        <f t="shared" si="37"/>
        <v/>
      </c>
      <c r="X50" s="293"/>
      <c r="Y50" s="289"/>
      <c r="Z50" s="473" t="str">
        <f>IF($BS50&lt;&gt;"","確認",IF(COUNTIF(点検表４リスト用!AB$2:AB$100,J50),"○",IF(OR($BQ50="【3】",$BQ50="【2】",$BQ50="【1】"),"○",$BQ50)))</f>
        <v/>
      </c>
      <c r="AA50" s="532"/>
      <c r="AB50" s="559" t="str">
        <f t="shared" si="38"/>
        <v/>
      </c>
      <c r="AC50" s="294" t="str">
        <f>IF(COUNTIF(環境性能の高いＵＤタクシー!$A:$A,点検表４!J50),"○","")</f>
        <v/>
      </c>
      <c r="AD50" s="295" t="str">
        <f t="shared" si="39"/>
        <v/>
      </c>
      <c r="AE50" s="296" t="b">
        <f t="shared" si="8"/>
        <v>0</v>
      </c>
      <c r="AF50" s="296" t="b">
        <f t="shared" si="9"/>
        <v>0</v>
      </c>
      <c r="AG50" s="296" t="str">
        <f t="shared" si="10"/>
        <v/>
      </c>
      <c r="AH50" s="296">
        <f t="shared" si="11"/>
        <v>1</v>
      </c>
      <c r="AI50" s="296">
        <f t="shared" si="12"/>
        <v>0</v>
      </c>
      <c r="AJ50" s="296">
        <f t="shared" si="13"/>
        <v>0</v>
      </c>
      <c r="AK50" s="296" t="str">
        <f>IFERROR(VLOOKUP($I50,点検表４リスト用!$D$2:$G$10,2,FALSE),"")</f>
        <v/>
      </c>
      <c r="AL50" s="296" t="str">
        <f>IFERROR(VLOOKUP($I50,点検表４リスト用!$D$2:$G$10,3,FALSE),"")</f>
        <v/>
      </c>
      <c r="AM50" s="296" t="str">
        <f>IFERROR(VLOOKUP($I50,点検表４リスト用!$D$2:$G$10,4,FALSE),"")</f>
        <v/>
      </c>
      <c r="AN50" s="296" t="str">
        <f>IFERROR(VLOOKUP(LEFT($E50,1),点検表４リスト用!$I$2:$J$11,2,FALSE),"")</f>
        <v/>
      </c>
      <c r="AO50" s="296" t="b">
        <f>IF(IFERROR(VLOOKUP($J50,軽乗用車一覧!$A$2:$A$88,1,FALSE),"")&lt;&gt;"",TRUE,FALSE)</f>
        <v>0</v>
      </c>
      <c r="AP50" s="296" t="b">
        <f t="shared" si="14"/>
        <v>0</v>
      </c>
      <c r="AQ50" s="296" t="b">
        <f t="shared" si="40"/>
        <v>1</v>
      </c>
      <c r="AR50" s="296" t="str">
        <f t="shared" si="16"/>
        <v/>
      </c>
      <c r="AS50" s="296" t="str">
        <f t="shared" si="17"/>
        <v/>
      </c>
      <c r="AT50" s="296">
        <f t="shared" si="18"/>
        <v>1</v>
      </c>
      <c r="AU50" s="296">
        <f t="shared" si="19"/>
        <v>1</v>
      </c>
      <c r="AV50" s="296" t="str">
        <f t="shared" si="20"/>
        <v/>
      </c>
      <c r="AW50" s="296" t="str">
        <f>IFERROR(VLOOKUP($L50,点検表４リスト用!$L$2:$M$11,2,FALSE),"")</f>
        <v/>
      </c>
      <c r="AX50" s="296" t="str">
        <f>IFERROR(VLOOKUP($AV50,排出係数!$H$4:$N$1000,7,FALSE),"")</f>
        <v/>
      </c>
      <c r="AY50" s="296" t="str">
        <f t="shared" si="43"/>
        <v/>
      </c>
      <c r="AZ50" s="296" t="str">
        <f t="shared" si="22"/>
        <v>1</v>
      </c>
      <c r="BA50" s="296" t="str">
        <f>IFERROR(VLOOKUP($AV50,排出係数!$A$4:$G$10000,$AU50+2,FALSE),"")</f>
        <v/>
      </c>
      <c r="BB50" s="296">
        <f>IFERROR(VLOOKUP($AU50,点検表４リスト用!$P$2:$T$6,2,FALSE),"")</f>
        <v>0.48</v>
      </c>
      <c r="BC50" s="296" t="str">
        <f t="shared" si="23"/>
        <v/>
      </c>
      <c r="BD50" s="296" t="str">
        <f t="shared" si="24"/>
        <v/>
      </c>
      <c r="BE50" s="296" t="str">
        <f>IFERROR(VLOOKUP($AV50,排出係数!$H$4:$M$10000,$AU50+2,FALSE),"")</f>
        <v/>
      </c>
      <c r="BF50" s="296">
        <f>IFERROR(VLOOKUP($AU50,点検表４リスト用!$P$2:$T$6,IF($N50="H17",5,3),FALSE),"")</f>
        <v>5.5E-2</v>
      </c>
      <c r="BG50" s="296">
        <f t="shared" si="25"/>
        <v>0</v>
      </c>
      <c r="BH50" s="296">
        <f t="shared" si="41"/>
        <v>0</v>
      </c>
      <c r="BI50" s="296" t="str">
        <f>IFERROR(VLOOKUP($L50,点検表４リスト用!$L$2:$N$11,3,FALSE),"")</f>
        <v/>
      </c>
      <c r="BJ50" s="296" t="str">
        <f t="shared" si="26"/>
        <v/>
      </c>
      <c r="BK50" s="296" t="str">
        <f>IF($AK50="特","",IF($BP50="確認",MSG_電気・燃料電池車確認,IF($BS50=1,日野自動車新型式,IF($BS50=2,日野自動車新型式②,IF($BS50=3,日野自動車新型式③,IF($BS50=4,日野自動車新型式④,IFERROR(VLOOKUP($BJ50,'35条リスト'!$A$3:$C$9998,2,FALSE),"")))))))</f>
        <v/>
      </c>
      <c r="BL50" s="296" t="str">
        <f t="shared" si="27"/>
        <v/>
      </c>
      <c r="BM50" s="296" t="str">
        <f>IFERROR(VLOOKUP($X50,点検表４リスト用!$A$2:$B$10,2,FALSE),"")</f>
        <v/>
      </c>
      <c r="BN50" s="296" t="str">
        <f>IF($AK50="特","",IFERROR(VLOOKUP($BJ50,'35条リスト'!$A$3:$C$9998,3,FALSE),""))</f>
        <v/>
      </c>
      <c r="BO50" s="357" t="str">
        <f t="shared" si="44"/>
        <v/>
      </c>
      <c r="BP50" s="297" t="str">
        <f t="shared" si="29"/>
        <v/>
      </c>
      <c r="BQ50" s="297" t="str">
        <f t="shared" si="45"/>
        <v/>
      </c>
      <c r="BR50" s="296">
        <f t="shared" si="42"/>
        <v>0</v>
      </c>
      <c r="BS50" s="296" t="str">
        <f>IF(COUNTIF(点検表４リスト用!X$2:X$83,J50),1,IF(COUNTIF(点検表４リスト用!Y$2:Y$100,J50),2,IF(COUNTIF(点検表４リスト用!Z$2:Z$100,J50),3,IF(COUNTIF(点検表４リスト用!AA$2:AA$100,J50),4,""))))</f>
        <v/>
      </c>
      <c r="BT50" s="580" t="str">
        <f t="shared" si="46"/>
        <v/>
      </c>
    </row>
    <row r="51" spans="1:72">
      <c r="A51" s="289"/>
      <c r="B51" s="445"/>
      <c r="C51" s="290"/>
      <c r="D51" s="291"/>
      <c r="E51" s="291"/>
      <c r="F51" s="291"/>
      <c r="G51" s="292"/>
      <c r="H51" s="300"/>
      <c r="I51" s="292"/>
      <c r="J51" s="292"/>
      <c r="K51" s="292"/>
      <c r="L51" s="292"/>
      <c r="M51" s="290"/>
      <c r="N51" s="290"/>
      <c r="O51" s="292"/>
      <c r="P51" s="292"/>
      <c r="Q51" s="481" t="str">
        <f t="shared" si="32"/>
        <v/>
      </c>
      <c r="R51" s="481" t="str">
        <f t="shared" si="33"/>
        <v/>
      </c>
      <c r="S51" s="482" t="str">
        <f t="shared" si="2"/>
        <v/>
      </c>
      <c r="T51" s="482" t="str">
        <f t="shared" si="34"/>
        <v/>
      </c>
      <c r="U51" s="483" t="str">
        <f t="shared" si="35"/>
        <v/>
      </c>
      <c r="V51" s="483" t="str">
        <f t="shared" si="36"/>
        <v/>
      </c>
      <c r="W51" s="483" t="str">
        <f t="shared" si="37"/>
        <v/>
      </c>
      <c r="X51" s="293"/>
      <c r="Y51" s="289"/>
      <c r="Z51" s="473" t="str">
        <f>IF($BS51&lt;&gt;"","確認",IF(COUNTIF(点検表４リスト用!AB$2:AB$100,J51),"○",IF(OR($BQ51="【3】",$BQ51="【2】",$BQ51="【1】"),"○",$BQ51)))</f>
        <v/>
      </c>
      <c r="AA51" s="532"/>
      <c r="AB51" s="559" t="str">
        <f t="shared" si="38"/>
        <v/>
      </c>
      <c r="AC51" s="294" t="str">
        <f>IF(COUNTIF(環境性能の高いＵＤタクシー!$A:$A,点検表４!J51),"○","")</f>
        <v/>
      </c>
      <c r="AD51" s="295" t="str">
        <f t="shared" si="39"/>
        <v/>
      </c>
      <c r="AE51" s="296" t="b">
        <f t="shared" si="8"/>
        <v>0</v>
      </c>
      <c r="AF51" s="296" t="b">
        <f t="shared" si="9"/>
        <v>0</v>
      </c>
      <c r="AG51" s="296" t="str">
        <f t="shared" si="10"/>
        <v/>
      </c>
      <c r="AH51" s="296">
        <f t="shared" si="11"/>
        <v>1</v>
      </c>
      <c r="AI51" s="296">
        <f t="shared" si="12"/>
        <v>0</v>
      </c>
      <c r="AJ51" s="296">
        <f t="shared" si="13"/>
        <v>0</v>
      </c>
      <c r="AK51" s="296" t="str">
        <f>IFERROR(VLOOKUP($I51,点検表４リスト用!$D$2:$G$10,2,FALSE),"")</f>
        <v/>
      </c>
      <c r="AL51" s="296" t="str">
        <f>IFERROR(VLOOKUP($I51,点検表４リスト用!$D$2:$G$10,3,FALSE),"")</f>
        <v/>
      </c>
      <c r="AM51" s="296" t="str">
        <f>IFERROR(VLOOKUP($I51,点検表４リスト用!$D$2:$G$10,4,FALSE),"")</f>
        <v/>
      </c>
      <c r="AN51" s="296" t="str">
        <f>IFERROR(VLOOKUP(LEFT($E51,1),点検表４リスト用!$I$2:$J$11,2,FALSE),"")</f>
        <v/>
      </c>
      <c r="AO51" s="296" t="b">
        <f>IF(IFERROR(VLOOKUP($J51,軽乗用車一覧!$A$2:$A$88,1,FALSE),"")&lt;&gt;"",TRUE,FALSE)</f>
        <v>0</v>
      </c>
      <c r="AP51" s="296" t="b">
        <f t="shared" si="14"/>
        <v>0</v>
      </c>
      <c r="AQ51" s="296" t="b">
        <f t="shared" si="40"/>
        <v>1</v>
      </c>
      <c r="AR51" s="296" t="str">
        <f t="shared" si="16"/>
        <v/>
      </c>
      <c r="AS51" s="296" t="str">
        <f t="shared" si="17"/>
        <v/>
      </c>
      <c r="AT51" s="296">
        <f t="shared" si="18"/>
        <v>1</v>
      </c>
      <c r="AU51" s="296">
        <f t="shared" si="19"/>
        <v>1</v>
      </c>
      <c r="AV51" s="296" t="str">
        <f t="shared" si="20"/>
        <v/>
      </c>
      <c r="AW51" s="296" t="str">
        <f>IFERROR(VLOOKUP($L51,点検表４リスト用!$L$2:$M$11,2,FALSE),"")</f>
        <v/>
      </c>
      <c r="AX51" s="296" t="str">
        <f>IFERROR(VLOOKUP($AV51,排出係数!$H$4:$N$1000,7,FALSE),"")</f>
        <v/>
      </c>
      <c r="AY51" s="296" t="str">
        <f t="shared" si="43"/>
        <v/>
      </c>
      <c r="AZ51" s="296" t="str">
        <f t="shared" si="22"/>
        <v>1</v>
      </c>
      <c r="BA51" s="296" t="str">
        <f>IFERROR(VLOOKUP($AV51,排出係数!$A$4:$G$10000,$AU51+2,FALSE),"")</f>
        <v/>
      </c>
      <c r="BB51" s="296">
        <f>IFERROR(VLOOKUP($AU51,点検表４リスト用!$P$2:$T$6,2,FALSE),"")</f>
        <v>0.48</v>
      </c>
      <c r="BC51" s="296" t="str">
        <f t="shared" si="23"/>
        <v/>
      </c>
      <c r="BD51" s="296" t="str">
        <f t="shared" si="24"/>
        <v/>
      </c>
      <c r="BE51" s="296" t="str">
        <f>IFERROR(VLOOKUP($AV51,排出係数!$H$4:$M$10000,$AU51+2,FALSE),"")</f>
        <v/>
      </c>
      <c r="BF51" s="296">
        <f>IFERROR(VLOOKUP($AU51,点検表４リスト用!$P$2:$T$6,IF($N51="H17",5,3),FALSE),"")</f>
        <v>5.5E-2</v>
      </c>
      <c r="BG51" s="296">
        <f t="shared" si="25"/>
        <v>0</v>
      </c>
      <c r="BH51" s="296">
        <f t="shared" si="41"/>
        <v>0</v>
      </c>
      <c r="BI51" s="296" t="str">
        <f>IFERROR(VLOOKUP($L51,点検表４リスト用!$L$2:$N$11,3,FALSE),"")</f>
        <v/>
      </c>
      <c r="BJ51" s="296" t="str">
        <f t="shared" si="26"/>
        <v/>
      </c>
      <c r="BK51" s="296" t="str">
        <f>IF($AK51="特","",IF($BP51="確認",MSG_電気・燃料電池車確認,IF($BS51=1,日野自動車新型式,IF($BS51=2,日野自動車新型式②,IF($BS51=3,日野自動車新型式③,IF($BS51=4,日野自動車新型式④,IFERROR(VLOOKUP($BJ51,'35条リスト'!$A$3:$C$9998,2,FALSE),"")))))))</f>
        <v/>
      </c>
      <c r="BL51" s="296" t="str">
        <f t="shared" si="27"/>
        <v/>
      </c>
      <c r="BM51" s="296" t="str">
        <f>IFERROR(VLOOKUP($X51,点検表４リスト用!$A$2:$B$10,2,FALSE),"")</f>
        <v/>
      </c>
      <c r="BN51" s="296" t="str">
        <f>IF($AK51="特","",IFERROR(VLOOKUP($BJ51,'35条リスト'!$A$3:$C$9998,3,FALSE),""))</f>
        <v/>
      </c>
      <c r="BO51" s="357" t="str">
        <f t="shared" si="44"/>
        <v/>
      </c>
      <c r="BP51" s="297" t="str">
        <f t="shared" si="29"/>
        <v/>
      </c>
      <c r="BQ51" s="297" t="str">
        <f t="shared" si="45"/>
        <v/>
      </c>
      <c r="BR51" s="296">
        <f t="shared" si="42"/>
        <v>0</v>
      </c>
      <c r="BS51" s="296" t="str">
        <f>IF(COUNTIF(点検表４リスト用!X$2:X$83,J51),1,IF(COUNTIF(点検表４リスト用!Y$2:Y$100,J51),2,IF(COUNTIF(点検表４リスト用!Z$2:Z$100,J51),3,IF(COUNTIF(点検表４リスト用!AA$2:AA$100,J51),4,""))))</f>
        <v/>
      </c>
      <c r="BT51" s="580" t="str">
        <f t="shared" si="46"/>
        <v/>
      </c>
    </row>
    <row r="52" spans="1:72">
      <c r="A52" s="289"/>
      <c r="B52" s="445"/>
      <c r="C52" s="290"/>
      <c r="D52" s="291"/>
      <c r="E52" s="291"/>
      <c r="F52" s="291"/>
      <c r="G52" s="292"/>
      <c r="H52" s="300"/>
      <c r="I52" s="292"/>
      <c r="J52" s="292"/>
      <c r="K52" s="292"/>
      <c r="L52" s="292"/>
      <c r="M52" s="290"/>
      <c r="N52" s="290"/>
      <c r="O52" s="292"/>
      <c r="P52" s="292"/>
      <c r="Q52" s="481" t="str">
        <f t="shared" si="32"/>
        <v/>
      </c>
      <c r="R52" s="481" t="str">
        <f t="shared" si="33"/>
        <v/>
      </c>
      <c r="S52" s="482" t="str">
        <f t="shared" si="2"/>
        <v/>
      </c>
      <c r="T52" s="482" t="str">
        <f t="shared" si="34"/>
        <v/>
      </c>
      <c r="U52" s="483" t="str">
        <f t="shared" si="35"/>
        <v/>
      </c>
      <c r="V52" s="483" t="str">
        <f t="shared" si="36"/>
        <v/>
      </c>
      <c r="W52" s="483" t="str">
        <f t="shared" si="37"/>
        <v/>
      </c>
      <c r="X52" s="293"/>
      <c r="Y52" s="289"/>
      <c r="Z52" s="473" t="str">
        <f>IF($BS52&lt;&gt;"","確認",IF(COUNTIF(点検表４リスト用!AB$2:AB$100,J52),"○",IF(OR($BQ52="【3】",$BQ52="【2】",$BQ52="【1】"),"○",$BQ52)))</f>
        <v/>
      </c>
      <c r="AA52" s="532"/>
      <c r="AB52" s="559" t="str">
        <f t="shared" si="38"/>
        <v/>
      </c>
      <c r="AC52" s="294" t="str">
        <f>IF(COUNTIF(環境性能の高いＵＤタクシー!$A:$A,点検表４!J52),"○","")</f>
        <v/>
      </c>
      <c r="AD52" s="295" t="str">
        <f t="shared" si="39"/>
        <v/>
      </c>
      <c r="AE52" s="296" t="b">
        <f t="shared" si="8"/>
        <v>0</v>
      </c>
      <c r="AF52" s="296" t="b">
        <f t="shared" si="9"/>
        <v>0</v>
      </c>
      <c r="AG52" s="296" t="str">
        <f t="shared" si="10"/>
        <v/>
      </c>
      <c r="AH52" s="296">
        <f t="shared" si="11"/>
        <v>1</v>
      </c>
      <c r="AI52" s="296">
        <f t="shared" si="12"/>
        <v>0</v>
      </c>
      <c r="AJ52" s="296">
        <f t="shared" si="13"/>
        <v>0</v>
      </c>
      <c r="AK52" s="296" t="str">
        <f>IFERROR(VLOOKUP($I52,点検表４リスト用!$D$2:$G$10,2,FALSE),"")</f>
        <v/>
      </c>
      <c r="AL52" s="296" t="str">
        <f>IFERROR(VLOOKUP($I52,点検表４リスト用!$D$2:$G$10,3,FALSE),"")</f>
        <v/>
      </c>
      <c r="AM52" s="296" t="str">
        <f>IFERROR(VLOOKUP($I52,点検表４リスト用!$D$2:$G$10,4,FALSE),"")</f>
        <v/>
      </c>
      <c r="AN52" s="296" t="str">
        <f>IFERROR(VLOOKUP(LEFT($E52,1),点検表４リスト用!$I$2:$J$11,2,FALSE),"")</f>
        <v/>
      </c>
      <c r="AO52" s="296" t="b">
        <f>IF(IFERROR(VLOOKUP($J52,軽乗用車一覧!$A$2:$A$88,1,FALSE),"")&lt;&gt;"",TRUE,FALSE)</f>
        <v>0</v>
      </c>
      <c r="AP52" s="296" t="b">
        <f t="shared" si="14"/>
        <v>0</v>
      </c>
      <c r="AQ52" s="296" t="b">
        <f t="shared" si="40"/>
        <v>1</v>
      </c>
      <c r="AR52" s="296" t="str">
        <f t="shared" si="16"/>
        <v/>
      </c>
      <c r="AS52" s="296" t="str">
        <f t="shared" si="17"/>
        <v/>
      </c>
      <c r="AT52" s="296">
        <f t="shared" si="18"/>
        <v>1</v>
      </c>
      <c r="AU52" s="296">
        <f t="shared" si="19"/>
        <v>1</v>
      </c>
      <c r="AV52" s="296" t="str">
        <f t="shared" si="20"/>
        <v/>
      </c>
      <c r="AW52" s="296" t="str">
        <f>IFERROR(VLOOKUP($L52,点検表４リスト用!$L$2:$M$11,2,FALSE),"")</f>
        <v/>
      </c>
      <c r="AX52" s="296" t="str">
        <f>IFERROR(VLOOKUP($AV52,排出係数!$H$4:$N$1000,7,FALSE),"")</f>
        <v/>
      </c>
      <c r="AY52" s="296" t="str">
        <f t="shared" si="43"/>
        <v/>
      </c>
      <c r="AZ52" s="296" t="str">
        <f t="shared" si="22"/>
        <v>1</v>
      </c>
      <c r="BA52" s="296" t="str">
        <f>IFERROR(VLOOKUP($AV52,排出係数!$A$4:$G$10000,$AU52+2,FALSE),"")</f>
        <v/>
      </c>
      <c r="BB52" s="296">
        <f>IFERROR(VLOOKUP($AU52,点検表４リスト用!$P$2:$T$6,2,FALSE),"")</f>
        <v>0.48</v>
      </c>
      <c r="BC52" s="296" t="str">
        <f t="shared" si="23"/>
        <v/>
      </c>
      <c r="BD52" s="296" t="str">
        <f t="shared" si="24"/>
        <v/>
      </c>
      <c r="BE52" s="296" t="str">
        <f>IFERROR(VLOOKUP($AV52,排出係数!$H$4:$M$10000,$AU52+2,FALSE),"")</f>
        <v/>
      </c>
      <c r="BF52" s="296">
        <f>IFERROR(VLOOKUP($AU52,点検表４リスト用!$P$2:$T$6,IF($N52="H17",5,3),FALSE),"")</f>
        <v>5.5E-2</v>
      </c>
      <c r="BG52" s="296">
        <f t="shared" si="25"/>
        <v>0</v>
      </c>
      <c r="BH52" s="296">
        <f t="shared" si="41"/>
        <v>0</v>
      </c>
      <c r="BI52" s="296" t="str">
        <f>IFERROR(VLOOKUP($L52,点検表４リスト用!$L$2:$N$11,3,FALSE),"")</f>
        <v/>
      </c>
      <c r="BJ52" s="296" t="str">
        <f t="shared" si="26"/>
        <v/>
      </c>
      <c r="BK52" s="296" t="str">
        <f>IF($AK52="特","",IF($BP52="確認",MSG_電気・燃料電池車確認,IF($BS52=1,日野自動車新型式,IF($BS52=2,日野自動車新型式②,IF($BS52=3,日野自動車新型式③,IF($BS52=4,日野自動車新型式④,IFERROR(VLOOKUP($BJ52,'35条リスト'!$A$3:$C$9998,2,FALSE),"")))))))</f>
        <v/>
      </c>
      <c r="BL52" s="296" t="str">
        <f t="shared" si="27"/>
        <v/>
      </c>
      <c r="BM52" s="296" t="str">
        <f>IFERROR(VLOOKUP($X52,点検表４リスト用!$A$2:$B$10,2,FALSE),"")</f>
        <v/>
      </c>
      <c r="BN52" s="296" t="str">
        <f>IF($AK52="特","",IFERROR(VLOOKUP($BJ52,'35条リスト'!$A$3:$C$9998,3,FALSE),""))</f>
        <v/>
      </c>
      <c r="BO52" s="357" t="str">
        <f t="shared" si="44"/>
        <v/>
      </c>
      <c r="BP52" s="297" t="str">
        <f t="shared" si="29"/>
        <v/>
      </c>
      <c r="BQ52" s="297" t="str">
        <f t="shared" si="45"/>
        <v/>
      </c>
      <c r="BR52" s="296">
        <f t="shared" si="42"/>
        <v>0</v>
      </c>
      <c r="BS52" s="296" t="str">
        <f>IF(COUNTIF(点検表４リスト用!X$2:X$83,J52),1,IF(COUNTIF(点検表４リスト用!Y$2:Y$100,J52),2,IF(COUNTIF(点検表４リスト用!Z$2:Z$100,J52),3,IF(COUNTIF(点検表４リスト用!AA$2:AA$100,J52),4,""))))</f>
        <v/>
      </c>
      <c r="BT52" s="580" t="str">
        <f t="shared" si="46"/>
        <v/>
      </c>
    </row>
    <row r="53" spans="1:72">
      <c r="A53" s="289"/>
      <c r="B53" s="445"/>
      <c r="C53" s="290"/>
      <c r="D53" s="291"/>
      <c r="E53" s="291"/>
      <c r="F53" s="291"/>
      <c r="G53" s="292"/>
      <c r="H53" s="300"/>
      <c r="I53" s="292"/>
      <c r="J53" s="292"/>
      <c r="K53" s="292"/>
      <c r="L53" s="292"/>
      <c r="M53" s="290"/>
      <c r="N53" s="290"/>
      <c r="O53" s="292"/>
      <c r="P53" s="292"/>
      <c r="Q53" s="481" t="str">
        <f t="shared" si="32"/>
        <v/>
      </c>
      <c r="R53" s="481" t="str">
        <f t="shared" si="33"/>
        <v/>
      </c>
      <c r="S53" s="482" t="str">
        <f t="shared" si="2"/>
        <v/>
      </c>
      <c r="T53" s="482" t="str">
        <f t="shared" si="34"/>
        <v/>
      </c>
      <c r="U53" s="483" t="str">
        <f t="shared" si="35"/>
        <v/>
      </c>
      <c r="V53" s="483" t="str">
        <f t="shared" si="36"/>
        <v/>
      </c>
      <c r="W53" s="483" t="str">
        <f t="shared" si="37"/>
        <v/>
      </c>
      <c r="X53" s="293"/>
      <c r="Y53" s="289"/>
      <c r="Z53" s="473" t="str">
        <f>IF($BS53&lt;&gt;"","確認",IF(COUNTIF(点検表４リスト用!AB$2:AB$100,J53),"○",IF(OR($BQ53="【3】",$BQ53="【2】",$BQ53="【1】"),"○",$BQ53)))</f>
        <v/>
      </c>
      <c r="AA53" s="532"/>
      <c r="AB53" s="559" t="str">
        <f t="shared" si="38"/>
        <v/>
      </c>
      <c r="AC53" s="294" t="str">
        <f>IF(COUNTIF(環境性能の高いＵＤタクシー!$A:$A,点検表４!J53),"○","")</f>
        <v/>
      </c>
      <c r="AD53" s="295" t="str">
        <f t="shared" si="39"/>
        <v/>
      </c>
      <c r="AE53" s="296" t="b">
        <f t="shared" si="8"/>
        <v>0</v>
      </c>
      <c r="AF53" s="296" t="b">
        <f t="shared" si="9"/>
        <v>0</v>
      </c>
      <c r="AG53" s="296" t="str">
        <f t="shared" si="10"/>
        <v/>
      </c>
      <c r="AH53" s="296">
        <f t="shared" si="11"/>
        <v>1</v>
      </c>
      <c r="AI53" s="296">
        <f t="shared" si="12"/>
        <v>0</v>
      </c>
      <c r="AJ53" s="296">
        <f t="shared" si="13"/>
        <v>0</v>
      </c>
      <c r="AK53" s="296" t="str">
        <f>IFERROR(VLOOKUP($I53,点検表４リスト用!$D$2:$G$10,2,FALSE),"")</f>
        <v/>
      </c>
      <c r="AL53" s="296" t="str">
        <f>IFERROR(VLOOKUP($I53,点検表４リスト用!$D$2:$G$10,3,FALSE),"")</f>
        <v/>
      </c>
      <c r="AM53" s="296" t="str">
        <f>IFERROR(VLOOKUP($I53,点検表４リスト用!$D$2:$G$10,4,FALSE),"")</f>
        <v/>
      </c>
      <c r="AN53" s="296" t="str">
        <f>IFERROR(VLOOKUP(LEFT($E53,1),点検表４リスト用!$I$2:$J$11,2,FALSE),"")</f>
        <v/>
      </c>
      <c r="AO53" s="296" t="b">
        <f>IF(IFERROR(VLOOKUP($J53,軽乗用車一覧!$A$2:$A$88,1,FALSE),"")&lt;&gt;"",TRUE,FALSE)</f>
        <v>0</v>
      </c>
      <c r="AP53" s="296" t="b">
        <f t="shared" si="14"/>
        <v>0</v>
      </c>
      <c r="AQ53" s="296" t="b">
        <f t="shared" si="40"/>
        <v>1</v>
      </c>
      <c r="AR53" s="296" t="str">
        <f t="shared" si="16"/>
        <v/>
      </c>
      <c r="AS53" s="296" t="str">
        <f t="shared" si="17"/>
        <v/>
      </c>
      <c r="AT53" s="296">
        <f t="shared" si="18"/>
        <v>1</v>
      </c>
      <c r="AU53" s="296">
        <f t="shared" si="19"/>
        <v>1</v>
      </c>
      <c r="AV53" s="296" t="str">
        <f t="shared" si="20"/>
        <v/>
      </c>
      <c r="AW53" s="296" t="str">
        <f>IFERROR(VLOOKUP($L53,点検表４リスト用!$L$2:$M$11,2,FALSE),"")</f>
        <v/>
      </c>
      <c r="AX53" s="296" t="str">
        <f>IFERROR(VLOOKUP($AV53,排出係数!$H$4:$N$1000,7,FALSE),"")</f>
        <v/>
      </c>
      <c r="AY53" s="296" t="str">
        <f t="shared" si="43"/>
        <v/>
      </c>
      <c r="AZ53" s="296" t="str">
        <f t="shared" si="22"/>
        <v>1</v>
      </c>
      <c r="BA53" s="296" t="str">
        <f>IFERROR(VLOOKUP($AV53,排出係数!$A$4:$G$10000,$AU53+2,FALSE),"")</f>
        <v/>
      </c>
      <c r="BB53" s="296">
        <f>IFERROR(VLOOKUP($AU53,点検表４リスト用!$P$2:$T$6,2,FALSE),"")</f>
        <v>0.48</v>
      </c>
      <c r="BC53" s="296" t="str">
        <f t="shared" si="23"/>
        <v/>
      </c>
      <c r="BD53" s="296" t="str">
        <f t="shared" si="24"/>
        <v/>
      </c>
      <c r="BE53" s="296" t="str">
        <f>IFERROR(VLOOKUP($AV53,排出係数!$H$4:$M$10000,$AU53+2,FALSE),"")</f>
        <v/>
      </c>
      <c r="BF53" s="296">
        <f>IFERROR(VLOOKUP($AU53,点検表４リスト用!$P$2:$T$6,IF($N53="H17",5,3),FALSE),"")</f>
        <v>5.5E-2</v>
      </c>
      <c r="BG53" s="296">
        <f t="shared" si="25"/>
        <v>0</v>
      </c>
      <c r="BH53" s="296">
        <f t="shared" si="41"/>
        <v>0</v>
      </c>
      <c r="BI53" s="296" t="str">
        <f>IFERROR(VLOOKUP($L53,点検表４リスト用!$L$2:$N$11,3,FALSE),"")</f>
        <v/>
      </c>
      <c r="BJ53" s="296" t="str">
        <f t="shared" si="26"/>
        <v/>
      </c>
      <c r="BK53" s="296" t="str">
        <f>IF($AK53="特","",IF($BP53="確認",MSG_電気・燃料電池車確認,IF($BS53=1,日野自動車新型式,IF($BS53=2,日野自動車新型式②,IF($BS53=3,日野自動車新型式③,IF($BS53=4,日野自動車新型式④,IFERROR(VLOOKUP($BJ53,'35条リスト'!$A$3:$C$9998,2,FALSE),"")))))))</f>
        <v/>
      </c>
      <c r="BL53" s="296" t="str">
        <f t="shared" si="27"/>
        <v/>
      </c>
      <c r="BM53" s="296" t="str">
        <f>IFERROR(VLOOKUP($X53,点検表４リスト用!$A$2:$B$10,2,FALSE),"")</f>
        <v/>
      </c>
      <c r="BN53" s="296" t="str">
        <f>IF($AK53="特","",IFERROR(VLOOKUP($BJ53,'35条リスト'!$A$3:$C$9998,3,FALSE),""))</f>
        <v/>
      </c>
      <c r="BO53" s="357" t="str">
        <f t="shared" si="44"/>
        <v/>
      </c>
      <c r="BP53" s="297" t="str">
        <f t="shared" si="29"/>
        <v/>
      </c>
      <c r="BQ53" s="297" t="str">
        <f t="shared" si="45"/>
        <v/>
      </c>
      <c r="BR53" s="296">
        <f t="shared" si="42"/>
        <v>0</v>
      </c>
      <c r="BS53" s="296" t="str">
        <f>IF(COUNTIF(点検表４リスト用!X$2:X$83,J53),1,IF(COUNTIF(点検表４リスト用!Y$2:Y$100,J53),2,IF(COUNTIF(点検表４リスト用!Z$2:Z$100,J53),3,IF(COUNTIF(点検表４リスト用!AA$2:AA$100,J53),4,""))))</f>
        <v/>
      </c>
      <c r="BT53" s="580" t="str">
        <f t="shared" si="46"/>
        <v/>
      </c>
    </row>
    <row r="54" spans="1:72">
      <c r="A54" s="289"/>
      <c r="B54" s="445"/>
      <c r="C54" s="290"/>
      <c r="D54" s="291"/>
      <c r="E54" s="291"/>
      <c r="F54" s="291"/>
      <c r="G54" s="292"/>
      <c r="H54" s="300"/>
      <c r="I54" s="292"/>
      <c r="J54" s="292"/>
      <c r="K54" s="292"/>
      <c r="L54" s="292"/>
      <c r="M54" s="290"/>
      <c r="N54" s="290"/>
      <c r="O54" s="292"/>
      <c r="P54" s="292"/>
      <c r="Q54" s="481" t="str">
        <f t="shared" si="32"/>
        <v/>
      </c>
      <c r="R54" s="481" t="str">
        <f t="shared" si="33"/>
        <v/>
      </c>
      <c r="S54" s="482" t="str">
        <f t="shared" si="2"/>
        <v/>
      </c>
      <c r="T54" s="482" t="str">
        <f t="shared" si="34"/>
        <v/>
      </c>
      <c r="U54" s="483" t="str">
        <f t="shared" si="35"/>
        <v/>
      </c>
      <c r="V54" s="483" t="str">
        <f t="shared" si="36"/>
        <v/>
      </c>
      <c r="W54" s="483" t="str">
        <f t="shared" si="37"/>
        <v/>
      </c>
      <c r="X54" s="293"/>
      <c r="Y54" s="289"/>
      <c r="Z54" s="473" t="str">
        <f>IF($BS54&lt;&gt;"","確認",IF(COUNTIF(点検表４リスト用!AB$2:AB$100,J54),"○",IF(OR($BQ54="【3】",$BQ54="【2】",$BQ54="【1】"),"○",$BQ54)))</f>
        <v/>
      </c>
      <c r="AA54" s="532"/>
      <c r="AB54" s="559" t="str">
        <f t="shared" si="38"/>
        <v/>
      </c>
      <c r="AC54" s="294" t="str">
        <f>IF(COUNTIF(環境性能の高いＵＤタクシー!$A:$A,点検表４!J54),"○","")</f>
        <v/>
      </c>
      <c r="AD54" s="295" t="str">
        <f t="shared" si="39"/>
        <v/>
      </c>
      <c r="AE54" s="296" t="b">
        <f t="shared" si="8"/>
        <v>0</v>
      </c>
      <c r="AF54" s="296" t="b">
        <f t="shared" si="9"/>
        <v>0</v>
      </c>
      <c r="AG54" s="296" t="str">
        <f t="shared" si="10"/>
        <v/>
      </c>
      <c r="AH54" s="296">
        <f t="shared" si="11"/>
        <v>1</v>
      </c>
      <c r="AI54" s="296">
        <f t="shared" si="12"/>
        <v>0</v>
      </c>
      <c r="AJ54" s="296">
        <f t="shared" si="13"/>
        <v>0</v>
      </c>
      <c r="AK54" s="296" t="str">
        <f>IFERROR(VLOOKUP($I54,点検表４リスト用!$D$2:$G$10,2,FALSE),"")</f>
        <v/>
      </c>
      <c r="AL54" s="296" t="str">
        <f>IFERROR(VLOOKUP($I54,点検表４リスト用!$D$2:$G$10,3,FALSE),"")</f>
        <v/>
      </c>
      <c r="AM54" s="296" t="str">
        <f>IFERROR(VLOOKUP($I54,点検表４リスト用!$D$2:$G$10,4,FALSE),"")</f>
        <v/>
      </c>
      <c r="AN54" s="296" t="str">
        <f>IFERROR(VLOOKUP(LEFT($E54,1),点検表４リスト用!$I$2:$J$11,2,FALSE),"")</f>
        <v/>
      </c>
      <c r="AO54" s="296" t="b">
        <f>IF(IFERROR(VLOOKUP($J54,軽乗用車一覧!$A$2:$A$88,1,FALSE),"")&lt;&gt;"",TRUE,FALSE)</f>
        <v>0</v>
      </c>
      <c r="AP54" s="296" t="b">
        <f t="shared" si="14"/>
        <v>0</v>
      </c>
      <c r="AQ54" s="296" t="b">
        <f t="shared" si="40"/>
        <v>1</v>
      </c>
      <c r="AR54" s="296" t="str">
        <f t="shared" si="16"/>
        <v/>
      </c>
      <c r="AS54" s="296" t="str">
        <f t="shared" si="17"/>
        <v/>
      </c>
      <c r="AT54" s="296">
        <f t="shared" si="18"/>
        <v>1</v>
      </c>
      <c r="AU54" s="296">
        <f t="shared" si="19"/>
        <v>1</v>
      </c>
      <c r="AV54" s="296" t="str">
        <f t="shared" si="20"/>
        <v/>
      </c>
      <c r="AW54" s="296" t="str">
        <f>IFERROR(VLOOKUP($L54,点検表４リスト用!$L$2:$M$11,2,FALSE),"")</f>
        <v/>
      </c>
      <c r="AX54" s="296" t="str">
        <f>IFERROR(VLOOKUP($AV54,排出係数!$H$4:$N$1000,7,FALSE),"")</f>
        <v/>
      </c>
      <c r="AY54" s="296" t="str">
        <f t="shared" si="43"/>
        <v/>
      </c>
      <c r="AZ54" s="296" t="str">
        <f t="shared" si="22"/>
        <v>1</v>
      </c>
      <c r="BA54" s="296" t="str">
        <f>IFERROR(VLOOKUP($AV54,排出係数!$A$4:$G$10000,$AU54+2,FALSE),"")</f>
        <v/>
      </c>
      <c r="BB54" s="296">
        <f>IFERROR(VLOOKUP($AU54,点検表４リスト用!$P$2:$T$6,2,FALSE),"")</f>
        <v>0.48</v>
      </c>
      <c r="BC54" s="296" t="str">
        <f t="shared" si="23"/>
        <v/>
      </c>
      <c r="BD54" s="296" t="str">
        <f t="shared" si="24"/>
        <v/>
      </c>
      <c r="BE54" s="296" t="str">
        <f>IFERROR(VLOOKUP($AV54,排出係数!$H$4:$M$10000,$AU54+2,FALSE),"")</f>
        <v/>
      </c>
      <c r="BF54" s="296">
        <f>IFERROR(VLOOKUP($AU54,点検表４リスト用!$P$2:$T$6,IF($N54="H17",5,3),FALSE),"")</f>
        <v>5.5E-2</v>
      </c>
      <c r="BG54" s="296">
        <f t="shared" si="25"/>
        <v>0</v>
      </c>
      <c r="BH54" s="296">
        <f t="shared" si="41"/>
        <v>0</v>
      </c>
      <c r="BI54" s="296" t="str">
        <f>IFERROR(VLOOKUP($L54,点検表４リスト用!$L$2:$N$11,3,FALSE),"")</f>
        <v/>
      </c>
      <c r="BJ54" s="296" t="str">
        <f t="shared" si="26"/>
        <v/>
      </c>
      <c r="BK54" s="296" t="str">
        <f>IF($AK54="特","",IF($BP54="確認",MSG_電気・燃料電池車確認,IF($BS54=1,日野自動車新型式,IF($BS54=2,日野自動車新型式②,IF($BS54=3,日野自動車新型式③,IF($BS54=4,日野自動車新型式④,IFERROR(VLOOKUP($BJ54,'35条リスト'!$A$3:$C$9998,2,FALSE),"")))))))</f>
        <v/>
      </c>
      <c r="BL54" s="296" t="str">
        <f t="shared" si="27"/>
        <v/>
      </c>
      <c r="BM54" s="296" t="str">
        <f>IFERROR(VLOOKUP($X54,点検表４リスト用!$A$2:$B$10,2,FALSE),"")</f>
        <v/>
      </c>
      <c r="BN54" s="296" t="str">
        <f>IF($AK54="特","",IFERROR(VLOOKUP($BJ54,'35条リスト'!$A$3:$C$9998,3,FALSE),""))</f>
        <v/>
      </c>
      <c r="BO54" s="357" t="str">
        <f t="shared" si="44"/>
        <v/>
      </c>
      <c r="BP54" s="297" t="str">
        <f t="shared" si="29"/>
        <v/>
      </c>
      <c r="BQ54" s="297" t="str">
        <f t="shared" si="45"/>
        <v/>
      </c>
      <c r="BR54" s="296">
        <f t="shared" si="42"/>
        <v>0</v>
      </c>
      <c r="BS54" s="296" t="str">
        <f>IF(COUNTIF(点検表４リスト用!X$2:X$83,J54),1,IF(COUNTIF(点検表４リスト用!Y$2:Y$100,J54),2,IF(COUNTIF(点検表４リスト用!Z$2:Z$100,J54),3,IF(COUNTIF(点検表４リスト用!AA$2:AA$100,J54),4,""))))</f>
        <v/>
      </c>
      <c r="BT54" s="580" t="str">
        <f t="shared" si="46"/>
        <v/>
      </c>
    </row>
    <row r="55" spans="1:72">
      <c r="A55" s="289"/>
      <c r="B55" s="445"/>
      <c r="C55" s="290"/>
      <c r="D55" s="291"/>
      <c r="E55" s="291"/>
      <c r="F55" s="291"/>
      <c r="G55" s="292"/>
      <c r="H55" s="300"/>
      <c r="I55" s="292"/>
      <c r="J55" s="292"/>
      <c r="K55" s="292"/>
      <c r="L55" s="292"/>
      <c r="M55" s="290"/>
      <c r="N55" s="290"/>
      <c r="O55" s="292"/>
      <c r="P55" s="292"/>
      <c r="Q55" s="481" t="str">
        <f t="shared" si="32"/>
        <v/>
      </c>
      <c r="R55" s="481" t="str">
        <f t="shared" si="33"/>
        <v/>
      </c>
      <c r="S55" s="482" t="str">
        <f t="shared" si="2"/>
        <v/>
      </c>
      <c r="T55" s="482" t="str">
        <f t="shared" si="34"/>
        <v/>
      </c>
      <c r="U55" s="483" t="str">
        <f t="shared" si="35"/>
        <v/>
      </c>
      <c r="V55" s="483" t="str">
        <f t="shared" si="36"/>
        <v/>
      </c>
      <c r="W55" s="483" t="str">
        <f t="shared" si="37"/>
        <v/>
      </c>
      <c r="X55" s="293"/>
      <c r="Y55" s="289"/>
      <c r="Z55" s="473" t="str">
        <f>IF($BS55&lt;&gt;"","確認",IF(COUNTIF(点検表４リスト用!AB$2:AB$100,J55),"○",IF(OR($BQ55="【3】",$BQ55="【2】",$BQ55="【1】"),"○",$BQ55)))</f>
        <v/>
      </c>
      <c r="AA55" s="532"/>
      <c r="AB55" s="559" t="str">
        <f t="shared" si="38"/>
        <v/>
      </c>
      <c r="AC55" s="294" t="str">
        <f>IF(COUNTIF(環境性能の高いＵＤタクシー!$A:$A,点検表４!J55),"○","")</f>
        <v/>
      </c>
      <c r="AD55" s="295" t="str">
        <f t="shared" si="39"/>
        <v/>
      </c>
      <c r="AE55" s="296" t="b">
        <f t="shared" si="8"/>
        <v>0</v>
      </c>
      <c r="AF55" s="296" t="b">
        <f t="shared" si="9"/>
        <v>0</v>
      </c>
      <c r="AG55" s="296" t="str">
        <f t="shared" si="10"/>
        <v/>
      </c>
      <c r="AH55" s="296">
        <f t="shared" si="11"/>
        <v>1</v>
      </c>
      <c r="AI55" s="296">
        <f t="shared" si="12"/>
        <v>0</v>
      </c>
      <c r="AJ55" s="296">
        <f t="shared" si="13"/>
        <v>0</v>
      </c>
      <c r="AK55" s="296" t="str">
        <f>IFERROR(VLOOKUP($I55,点検表４リスト用!$D$2:$G$10,2,FALSE),"")</f>
        <v/>
      </c>
      <c r="AL55" s="296" t="str">
        <f>IFERROR(VLOOKUP($I55,点検表４リスト用!$D$2:$G$10,3,FALSE),"")</f>
        <v/>
      </c>
      <c r="AM55" s="296" t="str">
        <f>IFERROR(VLOOKUP($I55,点検表４リスト用!$D$2:$G$10,4,FALSE),"")</f>
        <v/>
      </c>
      <c r="AN55" s="296" t="str">
        <f>IFERROR(VLOOKUP(LEFT($E55,1),点検表４リスト用!$I$2:$J$11,2,FALSE),"")</f>
        <v/>
      </c>
      <c r="AO55" s="296" t="b">
        <f>IF(IFERROR(VLOOKUP($J55,軽乗用車一覧!$A$2:$A$88,1,FALSE),"")&lt;&gt;"",TRUE,FALSE)</f>
        <v>0</v>
      </c>
      <c r="AP55" s="296" t="b">
        <f t="shared" si="14"/>
        <v>0</v>
      </c>
      <c r="AQ55" s="296" t="b">
        <f t="shared" si="40"/>
        <v>1</v>
      </c>
      <c r="AR55" s="296" t="str">
        <f t="shared" si="16"/>
        <v/>
      </c>
      <c r="AS55" s="296" t="str">
        <f t="shared" si="17"/>
        <v/>
      </c>
      <c r="AT55" s="296">
        <f t="shared" si="18"/>
        <v>1</v>
      </c>
      <c r="AU55" s="296">
        <f t="shared" si="19"/>
        <v>1</v>
      </c>
      <c r="AV55" s="296" t="str">
        <f t="shared" si="20"/>
        <v/>
      </c>
      <c r="AW55" s="296" t="str">
        <f>IFERROR(VLOOKUP($L55,点検表４リスト用!$L$2:$M$11,2,FALSE),"")</f>
        <v/>
      </c>
      <c r="AX55" s="296" t="str">
        <f>IFERROR(VLOOKUP($AV55,排出係数!$H$4:$N$1000,7,FALSE),"")</f>
        <v/>
      </c>
      <c r="AY55" s="296" t="str">
        <f t="shared" si="43"/>
        <v/>
      </c>
      <c r="AZ55" s="296" t="str">
        <f t="shared" si="22"/>
        <v>1</v>
      </c>
      <c r="BA55" s="296" t="str">
        <f>IFERROR(VLOOKUP($AV55,排出係数!$A$4:$G$10000,$AU55+2,FALSE),"")</f>
        <v/>
      </c>
      <c r="BB55" s="296">
        <f>IFERROR(VLOOKUP($AU55,点検表４リスト用!$P$2:$T$6,2,FALSE),"")</f>
        <v>0.48</v>
      </c>
      <c r="BC55" s="296" t="str">
        <f t="shared" si="23"/>
        <v/>
      </c>
      <c r="BD55" s="296" t="str">
        <f t="shared" si="24"/>
        <v/>
      </c>
      <c r="BE55" s="296" t="str">
        <f>IFERROR(VLOOKUP($AV55,排出係数!$H$4:$M$10000,$AU55+2,FALSE),"")</f>
        <v/>
      </c>
      <c r="BF55" s="296">
        <f>IFERROR(VLOOKUP($AU55,点検表４リスト用!$P$2:$T$6,IF($N55="H17",5,3),FALSE),"")</f>
        <v>5.5E-2</v>
      </c>
      <c r="BG55" s="296">
        <f t="shared" si="25"/>
        <v>0</v>
      </c>
      <c r="BH55" s="296">
        <f t="shared" si="41"/>
        <v>0</v>
      </c>
      <c r="BI55" s="296" t="str">
        <f>IFERROR(VLOOKUP($L55,点検表４リスト用!$L$2:$N$11,3,FALSE),"")</f>
        <v/>
      </c>
      <c r="BJ55" s="296" t="str">
        <f t="shared" si="26"/>
        <v/>
      </c>
      <c r="BK55" s="296" t="str">
        <f>IF($AK55="特","",IF($BP55="確認",MSG_電気・燃料電池車確認,IF($BS55=1,日野自動車新型式,IF($BS55=2,日野自動車新型式②,IF($BS55=3,日野自動車新型式③,IF($BS55=4,日野自動車新型式④,IFERROR(VLOOKUP($BJ55,'35条リスト'!$A$3:$C$9998,2,FALSE),"")))))))</f>
        <v/>
      </c>
      <c r="BL55" s="296" t="str">
        <f t="shared" si="27"/>
        <v/>
      </c>
      <c r="BM55" s="296" t="str">
        <f>IFERROR(VLOOKUP($X55,点検表４リスト用!$A$2:$B$10,2,FALSE),"")</f>
        <v/>
      </c>
      <c r="BN55" s="296" t="str">
        <f>IF($AK55="特","",IFERROR(VLOOKUP($BJ55,'35条リスト'!$A$3:$C$9998,3,FALSE),""))</f>
        <v/>
      </c>
      <c r="BO55" s="357" t="str">
        <f t="shared" si="44"/>
        <v/>
      </c>
      <c r="BP55" s="297" t="str">
        <f t="shared" si="29"/>
        <v/>
      </c>
      <c r="BQ55" s="297" t="str">
        <f t="shared" si="45"/>
        <v/>
      </c>
      <c r="BR55" s="296">
        <f t="shared" si="42"/>
        <v>0</v>
      </c>
      <c r="BS55" s="296" t="str">
        <f>IF(COUNTIF(点検表４リスト用!X$2:X$83,J55),1,IF(COUNTIF(点検表４リスト用!Y$2:Y$100,J55),2,IF(COUNTIF(点検表４リスト用!Z$2:Z$100,J55),3,IF(COUNTIF(点検表４リスト用!AA$2:AA$100,J55),4,""))))</f>
        <v/>
      </c>
      <c r="BT55" s="580" t="str">
        <f t="shared" si="46"/>
        <v/>
      </c>
    </row>
    <row r="56" spans="1:72">
      <c r="A56" s="289"/>
      <c r="B56" s="445"/>
      <c r="C56" s="290"/>
      <c r="D56" s="291"/>
      <c r="E56" s="291"/>
      <c r="F56" s="291"/>
      <c r="G56" s="292"/>
      <c r="H56" s="300"/>
      <c r="I56" s="292"/>
      <c r="J56" s="292"/>
      <c r="K56" s="292"/>
      <c r="L56" s="292"/>
      <c r="M56" s="290"/>
      <c r="N56" s="290"/>
      <c r="O56" s="292"/>
      <c r="P56" s="292"/>
      <c r="Q56" s="481" t="str">
        <f t="shared" si="32"/>
        <v/>
      </c>
      <c r="R56" s="481" t="str">
        <f t="shared" si="33"/>
        <v/>
      </c>
      <c r="S56" s="482" t="str">
        <f t="shared" si="2"/>
        <v/>
      </c>
      <c r="T56" s="482" t="str">
        <f t="shared" si="34"/>
        <v/>
      </c>
      <c r="U56" s="483" t="str">
        <f t="shared" si="35"/>
        <v/>
      </c>
      <c r="V56" s="483" t="str">
        <f t="shared" si="36"/>
        <v/>
      </c>
      <c r="W56" s="483" t="str">
        <f t="shared" si="37"/>
        <v/>
      </c>
      <c r="X56" s="293"/>
      <c r="Y56" s="289"/>
      <c r="Z56" s="473" t="str">
        <f>IF($BS56&lt;&gt;"","確認",IF(COUNTIF(点検表４リスト用!AB$2:AB$100,J56),"○",IF(OR($BQ56="【3】",$BQ56="【2】",$BQ56="【1】"),"○",$BQ56)))</f>
        <v/>
      </c>
      <c r="AA56" s="532"/>
      <c r="AB56" s="559" t="str">
        <f t="shared" si="38"/>
        <v/>
      </c>
      <c r="AC56" s="294" t="str">
        <f>IF(COUNTIF(環境性能の高いＵＤタクシー!$A:$A,点検表４!J56),"○","")</f>
        <v/>
      </c>
      <c r="AD56" s="295" t="str">
        <f t="shared" si="39"/>
        <v/>
      </c>
      <c r="AE56" s="296" t="b">
        <f t="shared" si="8"/>
        <v>0</v>
      </c>
      <c r="AF56" s="296" t="b">
        <f t="shared" si="9"/>
        <v>0</v>
      </c>
      <c r="AG56" s="296" t="str">
        <f t="shared" si="10"/>
        <v/>
      </c>
      <c r="AH56" s="296">
        <f t="shared" si="11"/>
        <v>1</v>
      </c>
      <c r="AI56" s="296">
        <f t="shared" si="12"/>
        <v>0</v>
      </c>
      <c r="AJ56" s="296">
        <f t="shared" si="13"/>
        <v>0</v>
      </c>
      <c r="AK56" s="296" t="str">
        <f>IFERROR(VLOOKUP($I56,点検表４リスト用!$D$2:$G$10,2,FALSE),"")</f>
        <v/>
      </c>
      <c r="AL56" s="296" t="str">
        <f>IFERROR(VLOOKUP($I56,点検表４リスト用!$D$2:$G$10,3,FALSE),"")</f>
        <v/>
      </c>
      <c r="AM56" s="296" t="str">
        <f>IFERROR(VLOOKUP($I56,点検表４リスト用!$D$2:$G$10,4,FALSE),"")</f>
        <v/>
      </c>
      <c r="AN56" s="296" t="str">
        <f>IFERROR(VLOOKUP(LEFT($E56,1),点検表４リスト用!$I$2:$J$11,2,FALSE),"")</f>
        <v/>
      </c>
      <c r="AO56" s="296" t="b">
        <f>IF(IFERROR(VLOOKUP($J56,軽乗用車一覧!$A$2:$A$88,1,FALSE),"")&lt;&gt;"",TRUE,FALSE)</f>
        <v>0</v>
      </c>
      <c r="AP56" s="296" t="b">
        <f t="shared" si="14"/>
        <v>0</v>
      </c>
      <c r="AQ56" s="296" t="b">
        <f t="shared" si="40"/>
        <v>1</v>
      </c>
      <c r="AR56" s="296" t="str">
        <f t="shared" si="16"/>
        <v/>
      </c>
      <c r="AS56" s="296" t="str">
        <f t="shared" si="17"/>
        <v/>
      </c>
      <c r="AT56" s="296">
        <f t="shared" si="18"/>
        <v>1</v>
      </c>
      <c r="AU56" s="296">
        <f t="shared" si="19"/>
        <v>1</v>
      </c>
      <c r="AV56" s="296" t="str">
        <f t="shared" si="20"/>
        <v/>
      </c>
      <c r="AW56" s="296" t="str">
        <f>IFERROR(VLOOKUP($L56,点検表４リスト用!$L$2:$M$11,2,FALSE),"")</f>
        <v/>
      </c>
      <c r="AX56" s="296" t="str">
        <f>IFERROR(VLOOKUP($AV56,排出係数!$H$4:$N$1000,7,FALSE),"")</f>
        <v/>
      </c>
      <c r="AY56" s="296" t="str">
        <f t="shared" si="43"/>
        <v/>
      </c>
      <c r="AZ56" s="296" t="str">
        <f t="shared" si="22"/>
        <v>1</v>
      </c>
      <c r="BA56" s="296" t="str">
        <f>IFERROR(VLOOKUP($AV56,排出係数!$A$4:$G$10000,$AU56+2,FALSE),"")</f>
        <v/>
      </c>
      <c r="BB56" s="296">
        <f>IFERROR(VLOOKUP($AU56,点検表４リスト用!$P$2:$T$6,2,FALSE),"")</f>
        <v>0.48</v>
      </c>
      <c r="BC56" s="296" t="str">
        <f t="shared" si="23"/>
        <v/>
      </c>
      <c r="BD56" s="296" t="str">
        <f t="shared" si="24"/>
        <v/>
      </c>
      <c r="BE56" s="296" t="str">
        <f>IFERROR(VLOOKUP($AV56,排出係数!$H$4:$M$10000,$AU56+2,FALSE),"")</f>
        <v/>
      </c>
      <c r="BF56" s="296">
        <f>IFERROR(VLOOKUP($AU56,点検表４リスト用!$P$2:$T$6,IF($N56="H17",5,3),FALSE),"")</f>
        <v>5.5E-2</v>
      </c>
      <c r="BG56" s="296">
        <f t="shared" si="25"/>
        <v>0</v>
      </c>
      <c r="BH56" s="296">
        <f t="shared" si="41"/>
        <v>0</v>
      </c>
      <c r="BI56" s="296" t="str">
        <f>IFERROR(VLOOKUP($L56,点検表４リスト用!$L$2:$N$11,3,FALSE),"")</f>
        <v/>
      </c>
      <c r="BJ56" s="296" t="str">
        <f t="shared" si="26"/>
        <v/>
      </c>
      <c r="BK56" s="296" t="str">
        <f>IF($AK56="特","",IF($BP56="確認",MSG_電気・燃料電池車確認,IF($BS56=1,日野自動車新型式,IF($BS56=2,日野自動車新型式②,IF($BS56=3,日野自動車新型式③,IF($BS56=4,日野自動車新型式④,IFERROR(VLOOKUP($BJ56,'35条リスト'!$A$3:$C$9998,2,FALSE),"")))))))</f>
        <v/>
      </c>
      <c r="BL56" s="296" t="str">
        <f t="shared" si="27"/>
        <v/>
      </c>
      <c r="BM56" s="296" t="str">
        <f>IFERROR(VLOOKUP($X56,点検表４リスト用!$A$2:$B$10,2,FALSE),"")</f>
        <v/>
      </c>
      <c r="BN56" s="296" t="str">
        <f>IF($AK56="特","",IFERROR(VLOOKUP($BJ56,'35条リスト'!$A$3:$C$9998,3,FALSE),""))</f>
        <v/>
      </c>
      <c r="BO56" s="357" t="str">
        <f t="shared" si="44"/>
        <v/>
      </c>
      <c r="BP56" s="297" t="str">
        <f t="shared" si="29"/>
        <v/>
      </c>
      <c r="BQ56" s="297" t="str">
        <f t="shared" si="45"/>
        <v/>
      </c>
      <c r="BR56" s="296">
        <f t="shared" si="42"/>
        <v>0</v>
      </c>
      <c r="BS56" s="296" t="str">
        <f>IF(COUNTIF(点検表４リスト用!X$2:X$83,J56),1,IF(COUNTIF(点検表４リスト用!Y$2:Y$100,J56),2,IF(COUNTIF(点検表４リスト用!Z$2:Z$100,J56),3,IF(COUNTIF(点検表４リスト用!AA$2:AA$100,J56),4,""))))</f>
        <v/>
      </c>
      <c r="BT56" s="580" t="str">
        <f t="shared" si="46"/>
        <v/>
      </c>
    </row>
    <row r="57" spans="1:72">
      <c r="A57" s="289"/>
      <c r="B57" s="445"/>
      <c r="C57" s="290"/>
      <c r="D57" s="291"/>
      <c r="E57" s="291"/>
      <c r="F57" s="291"/>
      <c r="G57" s="292"/>
      <c r="H57" s="300"/>
      <c r="I57" s="292"/>
      <c r="J57" s="292"/>
      <c r="K57" s="292"/>
      <c r="L57" s="292"/>
      <c r="M57" s="290"/>
      <c r="N57" s="290"/>
      <c r="O57" s="292"/>
      <c r="P57" s="292"/>
      <c r="Q57" s="481" t="str">
        <f t="shared" si="32"/>
        <v/>
      </c>
      <c r="R57" s="481" t="str">
        <f t="shared" si="33"/>
        <v/>
      </c>
      <c r="S57" s="482" t="str">
        <f t="shared" si="2"/>
        <v/>
      </c>
      <c r="T57" s="482" t="str">
        <f t="shared" si="34"/>
        <v/>
      </c>
      <c r="U57" s="483" t="str">
        <f t="shared" si="35"/>
        <v/>
      </c>
      <c r="V57" s="483" t="str">
        <f t="shared" si="36"/>
        <v/>
      </c>
      <c r="W57" s="483" t="str">
        <f t="shared" si="37"/>
        <v/>
      </c>
      <c r="X57" s="293"/>
      <c r="Y57" s="289"/>
      <c r="Z57" s="473" t="str">
        <f>IF($BS57&lt;&gt;"","確認",IF(COUNTIF(点検表４リスト用!AB$2:AB$100,J57),"○",IF(OR($BQ57="【3】",$BQ57="【2】",$BQ57="【1】"),"○",$BQ57)))</f>
        <v/>
      </c>
      <c r="AA57" s="532"/>
      <c r="AB57" s="559" t="str">
        <f t="shared" si="38"/>
        <v/>
      </c>
      <c r="AC57" s="294" t="str">
        <f>IF(COUNTIF(環境性能の高いＵＤタクシー!$A:$A,点検表４!J57),"○","")</f>
        <v/>
      </c>
      <c r="AD57" s="295" t="str">
        <f t="shared" si="39"/>
        <v/>
      </c>
      <c r="AE57" s="296" t="b">
        <f t="shared" si="8"/>
        <v>0</v>
      </c>
      <c r="AF57" s="296" t="b">
        <f t="shared" si="9"/>
        <v>0</v>
      </c>
      <c r="AG57" s="296" t="str">
        <f t="shared" si="10"/>
        <v/>
      </c>
      <c r="AH57" s="296">
        <f t="shared" si="11"/>
        <v>1</v>
      </c>
      <c r="AI57" s="296">
        <f t="shared" si="12"/>
        <v>0</v>
      </c>
      <c r="AJ57" s="296">
        <f t="shared" si="13"/>
        <v>0</v>
      </c>
      <c r="AK57" s="296" t="str">
        <f>IFERROR(VLOOKUP($I57,点検表４リスト用!$D$2:$G$10,2,FALSE),"")</f>
        <v/>
      </c>
      <c r="AL57" s="296" t="str">
        <f>IFERROR(VLOOKUP($I57,点検表４リスト用!$D$2:$G$10,3,FALSE),"")</f>
        <v/>
      </c>
      <c r="AM57" s="296" t="str">
        <f>IFERROR(VLOOKUP($I57,点検表４リスト用!$D$2:$G$10,4,FALSE),"")</f>
        <v/>
      </c>
      <c r="AN57" s="296" t="str">
        <f>IFERROR(VLOOKUP(LEFT($E57,1),点検表４リスト用!$I$2:$J$11,2,FALSE),"")</f>
        <v/>
      </c>
      <c r="AO57" s="296" t="b">
        <f>IF(IFERROR(VLOOKUP($J57,軽乗用車一覧!$A$2:$A$88,1,FALSE),"")&lt;&gt;"",TRUE,FALSE)</f>
        <v>0</v>
      </c>
      <c r="AP57" s="296" t="b">
        <f t="shared" si="14"/>
        <v>0</v>
      </c>
      <c r="AQ57" s="296" t="b">
        <f t="shared" si="40"/>
        <v>1</v>
      </c>
      <c r="AR57" s="296" t="str">
        <f t="shared" si="16"/>
        <v/>
      </c>
      <c r="AS57" s="296" t="str">
        <f t="shared" si="17"/>
        <v/>
      </c>
      <c r="AT57" s="296">
        <f t="shared" si="18"/>
        <v>1</v>
      </c>
      <c r="AU57" s="296">
        <f t="shared" si="19"/>
        <v>1</v>
      </c>
      <c r="AV57" s="296" t="str">
        <f t="shared" si="20"/>
        <v/>
      </c>
      <c r="AW57" s="296" t="str">
        <f>IFERROR(VLOOKUP($L57,点検表４リスト用!$L$2:$M$11,2,FALSE),"")</f>
        <v/>
      </c>
      <c r="AX57" s="296" t="str">
        <f>IFERROR(VLOOKUP($AV57,排出係数!$H$4:$N$1000,7,FALSE),"")</f>
        <v/>
      </c>
      <c r="AY57" s="296" t="str">
        <f t="shared" si="43"/>
        <v/>
      </c>
      <c r="AZ57" s="296" t="str">
        <f t="shared" si="22"/>
        <v>1</v>
      </c>
      <c r="BA57" s="296" t="str">
        <f>IFERROR(VLOOKUP($AV57,排出係数!$A$4:$G$10000,$AU57+2,FALSE),"")</f>
        <v/>
      </c>
      <c r="BB57" s="296">
        <f>IFERROR(VLOOKUP($AU57,点検表４リスト用!$P$2:$T$6,2,FALSE),"")</f>
        <v>0.48</v>
      </c>
      <c r="BC57" s="296" t="str">
        <f t="shared" si="23"/>
        <v/>
      </c>
      <c r="BD57" s="296" t="str">
        <f t="shared" si="24"/>
        <v/>
      </c>
      <c r="BE57" s="296" t="str">
        <f>IFERROR(VLOOKUP($AV57,排出係数!$H$4:$M$10000,$AU57+2,FALSE),"")</f>
        <v/>
      </c>
      <c r="BF57" s="296">
        <f>IFERROR(VLOOKUP($AU57,点検表４リスト用!$P$2:$T$6,IF($N57="H17",5,3),FALSE),"")</f>
        <v>5.5E-2</v>
      </c>
      <c r="BG57" s="296">
        <f t="shared" si="25"/>
        <v>0</v>
      </c>
      <c r="BH57" s="296">
        <f t="shared" si="41"/>
        <v>0</v>
      </c>
      <c r="BI57" s="296" t="str">
        <f>IFERROR(VLOOKUP($L57,点検表４リスト用!$L$2:$N$11,3,FALSE),"")</f>
        <v/>
      </c>
      <c r="BJ57" s="296" t="str">
        <f t="shared" si="26"/>
        <v/>
      </c>
      <c r="BK57" s="296" t="str">
        <f>IF($AK57="特","",IF($BP57="確認",MSG_電気・燃料電池車確認,IF($BS57=1,日野自動車新型式,IF($BS57=2,日野自動車新型式②,IF($BS57=3,日野自動車新型式③,IF($BS57=4,日野自動車新型式④,IFERROR(VLOOKUP($BJ57,'35条リスト'!$A$3:$C$9998,2,FALSE),"")))))))</f>
        <v/>
      </c>
      <c r="BL57" s="296" t="str">
        <f t="shared" si="27"/>
        <v/>
      </c>
      <c r="BM57" s="296" t="str">
        <f>IFERROR(VLOOKUP($X57,点検表４リスト用!$A$2:$B$10,2,FALSE),"")</f>
        <v/>
      </c>
      <c r="BN57" s="296" t="str">
        <f>IF($AK57="特","",IFERROR(VLOOKUP($BJ57,'35条リスト'!$A$3:$C$9998,3,FALSE),""))</f>
        <v/>
      </c>
      <c r="BO57" s="357" t="str">
        <f t="shared" si="44"/>
        <v/>
      </c>
      <c r="BP57" s="297" t="str">
        <f t="shared" si="29"/>
        <v/>
      </c>
      <c r="BQ57" s="297" t="str">
        <f t="shared" si="45"/>
        <v/>
      </c>
      <c r="BR57" s="296">
        <f t="shared" si="42"/>
        <v>0</v>
      </c>
      <c r="BS57" s="296" t="str">
        <f>IF(COUNTIF(点検表４リスト用!X$2:X$83,J57),1,IF(COUNTIF(点検表４リスト用!Y$2:Y$100,J57),2,IF(COUNTIF(点検表４リスト用!Z$2:Z$100,J57),3,IF(COUNTIF(点検表４リスト用!AA$2:AA$100,J57),4,""))))</f>
        <v/>
      </c>
      <c r="BT57" s="580" t="str">
        <f t="shared" si="46"/>
        <v/>
      </c>
    </row>
    <row r="58" spans="1:72">
      <c r="A58" s="289"/>
      <c r="B58" s="445"/>
      <c r="C58" s="290"/>
      <c r="D58" s="291"/>
      <c r="E58" s="291"/>
      <c r="F58" s="291"/>
      <c r="G58" s="292"/>
      <c r="H58" s="300"/>
      <c r="I58" s="292"/>
      <c r="J58" s="292"/>
      <c r="K58" s="292"/>
      <c r="L58" s="292"/>
      <c r="M58" s="290"/>
      <c r="N58" s="290"/>
      <c r="O58" s="292"/>
      <c r="P58" s="292"/>
      <c r="Q58" s="481" t="str">
        <f t="shared" si="32"/>
        <v/>
      </c>
      <c r="R58" s="481" t="str">
        <f t="shared" si="33"/>
        <v/>
      </c>
      <c r="S58" s="482" t="str">
        <f t="shared" si="2"/>
        <v/>
      </c>
      <c r="T58" s="482" t="str">
        <f t="shared" si="34"/>
        <v/>
      </c>
      <c r="U58" s="483" t="str">
        <f t="shared" si="35"/>
        <v/>
      </c>
      <c r="V58" s="483" t="str">
        <f t="shared" si="36"/>
        <v/>
      </c>
      <c r="W58" s="483" t="str">
        <f t="shared" si="37"/>
        <v/>
      </c>
      <c r="X58" s="293"/>
      <c r="Y58" s="289"/>
      <c r="Z58" s="473" t="str">
        <f>IF($BS58&lt;&gt;"","確認",IF(COUNTIF(点検表４リスト用!AB$2:AB$100,J58),"○",IF(OR($BQ58="【3】",$BQ58="【2】",$BQ58="【1】"),"○",$BQ58)))</f>
        <v/>
      </c>
      <c r="AA58" s="532"/>
      <c r="AB58" s="559" t="str">
        <f t="shared" si="38"/>
        <v/>
      </c>
      <c r="AC58" s="294" t="str">
        <f>IF(COUNTIF(環境性能の高いＵＤタクシー!$A:$A,点検表４!J58),"○","")</f>
        <v/>
      </c>
      <c r="AD58" s="295" t="str">
        <f t="shared" si="39"/>
        <v/>
      </c>
      <c r="AE58" s="296" t="b">
        <f t="shared" si="8"/>
        <v>0</v>
      </c>
      <c r="AF58" s="296" t="b">
        <f t="shared" si="9"/>
        <v>0</v>
      </c>
      <c r="AG58" s="296" t="str">
        <f t="shared" si="10"/>
        <v/>
      </c>
      <c r="AH58" s="296">
        <f t="shared" si="11"/>
        <v>1</v>
      </c>
      <c r="AI58" s="296">
        <f t="shared" si="12"/>
        <v>0</v>
      </c>
      <c r="AJ58" s="296">
        <f t="shared" si="13"/>
        <v>0</v>
      </c>
      <c r="AK58" s="296" t="str">
        <f>IFERROR(VLOOKUP($I58,点検表４リスト用!$D$2:$G$10,2,FALSE),"")</f>
        <v/>
      </c>
      <c r="AL58" s="296" t="str">
        <f>IFERROR(VLOOKUP($I58,点検表４リスト用!$D$2:$G$10,3,FALSE),"")</f>
        <v/>
      </c>
      <c r="AM58" s="296" t="str">
        <f>IFERROR(VLOOKUP($I58,点検表４リスト用!$D$2:$G$10,4,FALSE),"")</f>
        <v/>
      </c>
      <c r="AN58" s="296" t="str">
        <f>IFERROR(VLOOKUP(LEFT($E58,1),点検表４リスト用!$I$2:$J$11,2,FALSE),"")</f>
        <v/>
      </c>
      <c r="AO58" s="296" t="b">
        <f>IF(IFERROR(VLOOKUP($J58,軽乗用車一覧!$A$2:$A$88,1,FALSE),"")&lt;&gt;"",TRUE,FALSE)</f>
        <v>0</v>
      </c>
      <c r="AP58" s="296" t="b">
        <f t="shared" si="14"/>
        <v>0</v>
      </c>
      <c r="AQ58" s="296" t="b">
        <f t="shared" si="40"/>
        <v>1</v>
      </c>
      <c r="AR58" s="296" t="str">
        <f t="shared" si="16"/>
        <v/>
      </c>
      <c r="AS58" s="296" t="str">
        <f t="shared" si="17"/>
        <v/>
      </c>
      <c r="AT58" s="296">
        <f t="shared" si="18"/>
        <v>1</v>
      </c>
      <c r="AU58" s="296">
        <f t="shared" si="19"/>
        <v>1</v>
      </c>
      <c r="AV58" s="296" t="str">
        <f t="shared" si="20"/>
        <v/>
      </c>
      <c r="AW58" s="296" t="str">
        <f>IFERROR(VLOOKUP($L58,点検表４リスト用!$L$2:$M$11,2,FALSE),"")</f>
        <v/>
      </c>
      <c r="AX58" s="296" t="str">
        <f>IFERROR(VLOOKUP($AV58,排出係数!$H$4:$N$1000,7,FALSE),"")</f>
        <v/>
      </c>
      <c r="AY58" s="296" t="str">
        <f t="shared" si="43"/>
        <v/>
      </c>
      <c r="AZ58" s="296" t="str">
        <f t="shared" si="22"/>
        <v>1</v>
      </c>
      <c r="BA58" s="296" t="str">
        <f>IFERROR(VLOOKUP($AV58,排出係数!$A$4:$G$10000,$AU58+2,FALSE),"")</f>
        <v/>
      </c>
      <c r="BB58" s="296">
        <f>IFERROR(VLOOKUP($AU58,点検表４リスト用!$P$2:$T$6,2,FALSE),"")</f>
        <v>0.48</v>
      </c>
      <c r="BC58" s="296" t="str">
        <f t="shared" si="23"/>
        <v/>
      </c>
      <c r="BD58" s="296" t="str">
        <f t="shared" si="24"/>
        <v/>
      </c>
      <c r="BE58" s="296" t="str">
        <f>IFERROR(VLOOKUP($AV58,排出係数!$H$4:$M$10000,$AU58+2,FALSE),"")</f>
        <v/>
      </c>
      <c r="BF58" s="296">
        <f>IFERROR(VLOOKUP($AU58,点検表４リスト用!$P$2:$T$6,IF($N58="H17",5,3),FALSE),"")</f>
        <v>5.5E-2</v>
      </c>
      <c r="BG58" s="296">
        <f t="shared" si="25"/>
        <v>0</v>
      </c>
      <c r="BH58" s="296">
        <f t="shared" si="41"/>
        <v>0</v>
      </c>
      <c r="BI58" s="296" t="str">
        <f>IFERROR(VLOOKUP($L58,点検表４リスト用!$L$2:$N$11,3,FALSE),"")</f>
        <v/>
      </c>
      <c r="BJ58" s="296" t="str">
        <f t="shared" si="26"/>
        <v/>
      </c>
      <c r="BK58" s="296" t="str">
        <f>IF($AK58="特","",IF($BP58="確認",MSG_電気・燃料電池車確認,IF($BS58=1,日野自動車新型式,IF($BS58=2,日野自動車新型式②,IF($BS58=3,日野自動車新型式③,IF($BS58=4,日野自動車新型式④,IFERROR(VLOOKUP($BJ58,'35条リスト'!$A$3:$C$9998,2,FALSE),"")))))))</f>
        <v/>
      </c>
      <c r="BL58" s="296" t="str">
        <f t="shared" si="27"/>
        <v/>
      </c>
      <c r="BM58" s="296" t="str">
        <f>IFERROR(VLOOKUP($X58,点検表４リスト用!$A$2:$B$10,2,FALSE),"")</f>
        <v/>
      </c>
      <c r="BN58" s="296" t="str">
        <f>IF($AK58="特","",IFERROR(VLOOKUP($BJ58,'35条リスト'!$A$3:$C$9998,3,FALSE),""))</f>
        <v/>
      </c>
      <c r="BO58" s="357" t="str">
        <f t="shared" si="44"/>
        <v/>
      </c>
      <c r="BP58" s="297" t="str">
        <f t="shared" si="29"/>
        <v/>
      </c>
      <c r="BQ58" s="297" t="str">
        <f t="shared" si="45"/>
        <v/>
      </c>
      <c r="BR58" s="296">
        <f t="shared" si="42"/>
        <v>0</v>
      </c>
      <c r="BS58" s="296" t="str">
        <f>IF(COUNTIF(点検表４リスト用!X$2:X$83,J58),1,IF(COUNTIF(点検表４リスト用!Y$2:Y$100,J58),2,IF(COUNTIF(点検表４リスト用!Z$2:Z$100,J58),3,IF(COUNTIF(点検表４リスト用!AA$2:AA$100,J58),4,""))))</f>
        <v/>
      </c>
      <c r="BT58" s="580" t="str">
        <f t="shared" si="46"/>
        <v/>
      </c>
    </row>
    <row r="59" spans="1:72">
      <c r="A59" s="289"/>
      <c r="B59" s="445"/>
      <c r="C59" s="290"/>
      <c r="D59" s="291"/>
      <c r="E59" s="291"/>
      <c r="F59" s="291"/>
      <c r="G59" s="292"/>
      <c r="H59" s="300"/>
      <c r="I59" s="292"/>
      <c r="J59" s="292"/>
      <c r="K59" s="292"/>
      <c r="L59" s="292"/>
      <c r="M59" s="290"/>
      <c r="N59" s="290"/>
      <c r="O59" s="292"/>
      <c r="P59" s="292"/>
      <c r="Q59" s="481" t="str">
        <f t="shared" si="32"/>
        <v/>
      </c>
      <c r="R59" s="481" t="str">
        <f t="shared" si="33"/>
        <v/>
      </c>
      <c r="S59" s="482" t="str">
        <f t="shared" si="2"/>
        <v/>
      </c>
      <c r="T59" s="482" t="str">
        <f t="shared" si="34"/>
        <v/>
      </c>
      <c r="U59" s="483" t="str">
        <f t="shared" si="35"/>
        <v/>
      </c>
      <c r="V59" s="483" t="str">
        <f t="shared" si="36"/>
        <v/>
      </c>
      <c r="W59" s="483" t="str">
        <f t="shared" si="37"/>
        <v/>
      </c>
      <c r="X59" s="293"/>
      <c r="Y59" s="289"/>
      <c r="Z59" s="473" t="str">
        <f>IF($BS59&lt;&gt;"","確認",IF(COUNTIF(点検表４リスト用!AB$2:AB$100,J59),"○",IF(OR($BQ59="【3】",$BQ59="【2】",$BQ59="【1】"),"○",$BQ59)))</f>
        <v/>
      </c>
      <c r="AA59" s="532"/>
      <c r="AB59" s="559" t="str">
        <f t="shared" si="38"/>
        <v/>
      </c>
      <c r="AC59" s="294" t="str">
        <f>IF(COUNTIF(環境性能の高いＵＤタクシー!$A:$A,点検表４!J59),"○","")</f>
        <v/>
      </c>
      <c r="AD59" s="295" t="str">
        <f t="shared" si="39"/>
        <v/>
      </c>
      <c r="AE59" s="296" t="b">
        <f t="shared" si="8"/>
        <v>0</v>
      </c>
      <c r="AF59" s="296" t="b">
        <f t="shared" si="9"/>
        <v>0</v>
      </c>
      <c r="AG59" s="296" t="str">
        <f t="shared" si="10"/>
        <v/>
      </c>
      <c r="AH59" s="296">
        <f t="shared" si="11"/>
        <v>1</v>
      </c>
      <c r="AI59" s="296">
        <f t="shared" si="12"/>
        <v>0</v>
      </c>
      <c r="AJ59" s="296">
        <f t="shared" si="13"/>
        <v>0</v>
      </c>
      <c r="AK59" s="296" t="str">
        <f>IFERROR(VLOOKUP($I59,点検表４リスト用!$D$2:$G$10,2,FALSE),"")</f>
        <v/>
      </c>
      <c r="AL59" s="296" t="str">
        <f>IFERROR(VLOOKUP($I59,点検表４リスト用!$D$2:$G$10,3,FALSE),"")</f>
        <v/>
      </c>
      <c r="AM59" s="296" t="str">
        <f>IFERROR(VLOOKUP($I59,点検表４リスト用!$D$2:$G$10,4,FALSE),"")</f>
        <v/>
      </c>
      <c r="AN59" s="296" t="str">
        <f>IFERROR(VLOOKUP(LEFT($E59,1),点検表４リスト用!$I$2:$J$11,2,FALSE),"")</f>
        <v/>
      </c>
      <c r="AO59" s="296" t="b">
        <f>IF(IFERROR(VLOOKUP($J59,軽乗用車一覧!$A$2:$A$88,1,FALSE),"")&lt;&gt;"",TRUE,FALSE)</f>
        <v>0</v>
      </c>
      <c r="AP59" s="296" t="b">
        <f t="shared" si="14"/>
        <v>0</v>
      </c>
      <c r="AQ59" s="296" t="b">
        <f t="shared" si="40"/>
        <v>1</v>
      </c>
      <c r="AR59" s="296" t="str">
        <f t="shared" si="16"/>
        <v/>
      </c>
      <c r="AS59" s="296" t="str">
        <f t="shared" si="17"/>
        <v/>
      </c>
      <c r="AT59" s="296">
        <f t="shared" si="18"/>
        <v>1</v>
      </c>
      <c r="AU59" s="296">
        <f t="shared" si="19"/>
        <v>1</v>
      </c>
      <c r="AV59" s="296" t="str">
        <f t="shared" si="20"/>
        <v/>
      </c>
      <c r="AW59" s="296" t="str">
        <f>IFERROR(VLOOKUP($L59,点検表４リスト用!$L$2:$M$11,2,FALSE),"")</f>
        <v/>
      </c>
      <c r="AX59" s="296" t="str">
        <f>IFERROR(VLOOKUP($AV59,排出係数!$H$4:$N$1000,7,FALSE),"")</f>
        <v/>
      </c>
      <c r="AY59" s="296" t="str">
        <f t="shared" si="43"/>
        <v/>
      </c>
      <c r="AZ59" s="296" t="str">
        <f t="shared" si="22"/>
        <v>1</v>
      </c>
      <c r="BA59" s="296" t="str">
        <f>IFERROR(VLOOKUP($AV59,排出係数!$A$4:$G$10000,$AU59+2,FALSE),"")</f>
        <v/>
      </c>
      <c r="BB59" s="296">
        <f>IFERROR(VLOOKUP($AU59,点検表４リスト用!$P$2:$T$6,2,FALSE),"")</f>
        <v>0.48</v>
      </c>
      <c r="BC59" s="296" t="str">
        <f t="shared" si="23"/>
        <v/>
      </c>
      <c r="BD59" s="296" t="str">
        <f t="shared" si="24"/>
        <v/>
      </c>
      <c r="BE59" s="296" t="str">
        <f>IFERROR(VLOOKUP($AV59,排出係数!$H$4:$M$10000,$AU59+2,FALSE),"")</f>
        <v/>
      </c>
      <c r="BF59" s="296">
        <f>IFERROR(VLOOKUP($AU59,点検表４リスト用!$P$2:$T$6,IF($N59="H17",5,3),FALSE),"")</f>
        <v>5.5E-2</v>
      </c>
      <c r="BG59" s="296">
        <f t="shared" si="25"/>
        <v>0</v>
      </c>
      <c r="BH59" s="296">
        <f t="shared" si="41"/>
        <v>0</v>
      </c>
      <c r="BI59" s="296" t="str">
        <f>IFERROR(VLOOKUP($L59,点検表４リスト用!$L$2:$N$11,3,FALSE),"")</f>
        <v/>
      </c>
      <c r="BJ59" s="296" t="str">
        <f t="shared" si="26"/>
        <v/>
      </c>
      <c r="BK59" s="296" t="str">
        <f>IF($AK59="特","",IF($BP59="確認",MSG_電気・燃料電池車確認,IF($BS59=1,日野自動車新型式,IF($BS59=2,日野自動車新型式②,IF($BS59=3,日野自動車新型式③,IF($BS59=4,日野自動車新型式④,IFERROR(VLOOKUP($BJ59,'35条リスト'!$A$3:$C$9998,2,FALSE),"")))))))</f>
        <v/>
      </c>
      <c r="BL59" s="296" t="str">
        <f t="shared" si="27"/>
        <v/>
      </c>
      <c r="BM59" s="296" t="str">
        <f>IFERROR(VLOOKUP($X59,点検表４リスト用!$A$2:$B$10,2,FALSE),"")</f>
        <v/>
      </c>
      <c r="BN59" s="296" t="str">
        <f>IF($AK59="特","",IFERROR(VLOOKUP($BJ59,'35条リスト'!$A$3:$C$9998,3,FALSE),""))</f>
        <v/>
      </c>
      <c r="BO59" s="357" t="str">
        <f t="shared" si="44"/>
        <v/>
      </c>
      <c r="BP59" s="297" t="str">
        <f t="shared" si="29"/>
        <v/>
      </c>
      <c r="BQ59" s="297" t="str">
        <f t="shared" si="45"/>
        <v/>
      </c>
      <c r="BR59" s="296">
        <f t="shared" si="42"/>
        <v>0</v>
      </c>
      <c r="BS59" s="296" t="str">
        <f>IF(COUNTIF(点検表４リスト用!X$2:X$83,J59),1,IF(COUNTIF(点検表４リスト用!Y$2:Y$100,J59),2,IF(COUNTIF(点検表４リスト用!Z$2:Z$100,J59),3,IF(COUNTIF(点検表４リスト用!AA$2:AA$100,J59),4,""))))</f>
        <v/>
      </c>
      <c r="BT59" s="580" t="str">
        <f t="shared" si="46"/>
        <v/>
      </c>
    </row>
    <row r="60" spans="1:72">
      <c r="A60" s="289"/>
      <c r="B60" s="445"/>
      <c r="C60" s="290"/>
      <c r="D60" s="291"/>
      <c r="E60" s="291"/>
      <c r="F60" s="291"/>
      <c r="G60" s="292"/>
      <c r="H60" s="300"/>
      <c r="I60" s="292"/>
      <c r="J60" s="292"/>
      <c r="K60" s="292"/>
      <c r="L60" s="292"/>
      <c r="M60" s="290"/>
      <c r="N60" s="290"/>
      <c r="O60" s="292"/>
      <c r="P60" s="292"/>
      <c r="Q60" s="481" t="str">
        <f t="shared" si="32"/>
        <v/>
      </c>
      <c r="R60" s="481" t="str">
        <f t="shared" si="33"/>
        <v/>
      </c>
      <c r="S60" s="482" t="str">
        <f t="shared" si="2"/>
        <v/>
      </c>
      <c r="T60" s="482" t="str">
        <f t="shared" si="34"/>
        <v/>
      </c>
      <c r="U60" s="483" t="str">
        <f t="shared" si="35"/>
        <v/>
      </c>
      <c r="V60" s="483" t="str">
        <f t="shared" si="36"/>
        <v/>
      </c>
      <c r="W60" s="483" t="str">
        <f t="shared" si="37"/>
        <v/>
      </c>
      <c r="X60" s="293"/>
      <c r="Y60" s="289"/>
      <c r="Z60" s="473" t="str">
        <f>IF($BS60&lt;&gt;"","確認",IF(COUNTIF(点検表４リスト用!AB$2:AB$100,J60),"○",IF(OR($BQ60="【3】",$BQ60="【2】",$BQ60="【1】"),"○",$BQ60)))</f>
        <v/>
      </c>
      <c r="AA60" s="532"/>
      <c r="AB60" s="559" t="str">
        <f t="shared" si="38"/>
        <v/>
      </c>
      <c r="AC60" s="294" t="str">
        <f>IF(COUNTIF(環境性能の高いＵＤタクシー!$A:$A,点検表４!J60),"○","")</f>
        <v/>
      </c>
      <c r="AD60" s="295" t="str">
        <f t="shared" si="39"/>
        <v/>
      </c>
      <c r="AE60" s="296" t="b">
        <f t="shared" si="8"/>
        <v>0</v>
      </c>
      <c r="AF60" s="296" t="b">
        <f t="shared" si="9"/>
        <v>0</v>
      </c>
      <c r="AG60" s="296" t="str">
        <f t="shared" si="10"/>
        <v/>
      </c>
      <c r="AH60" s="296">
        <f t="shared" si="11"/>
        <v>1</v>
      </c>
      <c r="AI60" s="296">
        <f t="shared" si="12"/>
        <v>0</v>
      </c>
      <c r="AJ60" s="296">
        <f t="shared" si="13"/>
        <v>0</v>
      </c>
      <c r="AK60" s="296" t="str">
        <f>IFERROR(VLOOKUP($I60,点検表４リスト用!$D$2:$G$10,2,FALSE),"")</f>
        <v/>
      </c>
      <c r="AL60" s="296" t="str">
        <f>IFERROR(VLOOKUP($I60,点検表４リスト用!$D$2:$G$10,3,FALSE),"")</f>
        <v/>
      </c>
      <c r="AM60" s="296" t="str">
        <f>IFERROR(VLOOKUP($I60,点検表４リスト用!$D$2:$G$10,4,FALSE),"")</f>
        <v/>
      </c>
      <c r="AN60" s="296" t="str">
        <f>IFERROR(VLOOKUP(LEFT($E60,1),点検表４リスト用!$I$2:$J$11,2,FALSE),"")</f>
        <v/>
      </c>
      <c r="AO60" s="296" t="b">
        <f>IF(IFERROR(VLOOKUP($J60,軽乗用車一覧!$A$2:$A$88,1,FALSE),"")&lt;&gt;"",TRUE,FALSE)</f>
        <v>0</v>
      </c>
      <c r="AP60" s="296" t="b">
        <f t="shared" si="14"/>
        <v>0</v>
      </c>
      <c r="AQ60" s="296" t="b">
        <f t="shared" si="40"/>
        <v>1</v>
      </c>
      <c r="AR60" s="296" t="str">
        <f t="shared" si="16"/>
        <v/>
      </c>
      <c r="AS60" s="296" t="str">
        <f t="shared" si="17"/>
        <v/>
      </c>
      <c r="AT60" s="296">
        <f t="shared" si="18"/>
        <v>1</v>
      </c>
      <c r="AU60" s="296">
        <f t="shared" si="19"/>
        <v>1</v>
      </c>
      <c r="AV60" s="296" t="str">
        <f t="shared" si="20"/>
        <v/>
      </c>
      <c r="AW60" s="296" t="str">
        <f>IFERROR(VLOOKUP($L60,点検表４リスト用!$L$2:$M$11,2,FALSE),"")</f>
        <v/>
      </c>
      <c r="AX60" s="296" t="str">
        <f>IFERROR(VLOOKUP($AV60,排出係数!$H$4:$N$1000,7,FALSE),"")</f>
        <v/>
      </c>
      <c r="AY60" s="296" t="str">
        <f t="shared" si="43"/>
        <v/>
      </c>
      <c r="AZ60" s="296" t="str">
        <f t="shared" si="22"/>
        <v>1</v>
      </c>
      <c r="BA60" s="296" t="str">
        <f>IFERROR(VLOOKUP($AV60,排出係数!$A$4:$G$10000,$AU60+2,FALSE),"")</f>
        <v/>
      </c>
      <c r="BB60" s="296">
        <f>IFERROR(VLOOKUP($AU60,点検表４リスト用!$P$2:$T$6,2,FALSE),"")</f>
        <v>0.48</v>
      </c>
      <c r="BC60" s="296" t="str">
        <f t="shared" si="23"/>
        <v/>
      </c>
      <c r="BD60" s="296" t="str">
        <f t="shared" si="24"/>
        <v/>
      </c>
      <c r="BE60" s="296" t="str">
        <f>IFERROR(VLOOKUP($AV60,排出係数!$H$4:$M$10000,$AU60+2,FALSE),"")</f>
        <v/>
      </c>
      <c r="BF60" s="296">
        <f>IFERROR(VLOOKUP($AU60,点検表４リスト用!$P$2:$T$6,IF($N60="H17",5,3),FALSE),"")</f>
        <v>5.5E-2</v>
      </c>
      <c r="BG60" s="296">
        <f t="shared" si="25"/>
        <v>0</v>
      </c>
      <c r="BH60" s="296">
        <f t="shared" si="41"/>
        <v>0</v>
      </c>
      <c r="BI60" s="296" t="str">
        <f>IFERROR(VLOOKUP($L60,点検表４リスト用!$L$2:$N$11,3,FALSE),"")</f>
        <v/>
      </c>
      <c r="BJ60" s="296" t="str">
        <f t="shared" si="26"/>
        <v/>
      </c>
      <c r="BK60" s="296" t="str">
        <f>IF($AK60="特","",IF($BP60="確認",MSG_電気・燃料電池車確認,IF($BS60=1,日野自動車新型式,IF($BS60=2,日野自動車新型式②,IF($BS60=3,日野自動車新型式③,IF($BS60=4,日野自動車新型式④,IFERROR(VLOOKUP($BJ60,'35条リスト'!$A$3:$C$9998,2,FALSE),"")))))))</f>
        <v/>
      </c>
      <c r="BL60" s="296" t="str">
        <f t="shared" si="27"/>
        <v/>
      </c>
      <c r="BM60" s="296" t="str">
        <f>IFERROR(VLOOKUP($X60,点検表４リスト用!$A$2:$B$10,2,FALSE),"")</f>
        <v/>
      </c>
      <c r="BN60" s="296" t="str">
        <f>IF($AK60="特","",IFERROR(VLOOKUP($BJ60,'35条リスト'!$A$3:$C$9998,3,FALSE),""))</f>
        <v/>
      </c>
      <c r="BO60" s="357" t="str">
        <f t="shared" si="44"/>
        <v/>
      </c>
      <c r="BP60" s="297" t="str">
        <f t="shared" si="29"/>
        <v/>
      </c>
      <c r="BQ60" s="297" t="str">
        <f t="shared" si="45"/>
        <v/>
      </c>
      <c r="BR60" s="296">
        <f t="shared" si="42"/>
        <v>0</v>
      </c>
      <c r="BS60" s="296" t="str">
        <f>IF(COUNTIF(点検表４リスト用!X$2:X$83,J60),1,IF(COUNTIF(点検表４リスト用!Y$2:Y$100,J60),2,IF(COUNTIF(点検表４リスト用!Z$2:Z$100,J60),3,IF(COUNTIF(点検表４リスト用!AA$2:AA$100,J60),4,""))))</f>
        <v/>
      </c>
      <c r="BT60" s="580" t="str">
        <f t="shared" si="46"/>
        <v/>
      </c>
    </row>
    <row r="61" spans="1:72">
      <c r="A61" s="289"/>
      <c r="B61" s="445"/>
      <c r="C61" s="290"/>
      <c r="D61" s="291"/>
      <c r="E61" s="291"/>
      <c r="F61" s="291"/>
      <c r="G61" s="292"/>
      <c r="H61" s="300"/>
      <c r="I61" s="292"/>
      <c r="J61" s="292"/>
      <c r="K61" s="292"/>
      <c r="L61" s="292"/>
      <c r="M61" s="290"/>
      <c r="N61" s="290"/>
      <c r="O61" s="292"/>
      <c r="P61" s="292"/>
      <c r="Q61" s="481" t="str">
        <f t="shared" si="32"/>
        <v/>
      </c>
      <c r="R61" s="481" t="str">
        <f t="shared" si="33"/>
        <v/>
      </c>
      <c r="S61" s="482" t="str">
        <f t="shared" si="2"/>
        <v/>
      </c>
      <c r="T61" s="482" t="str">
        <f t="shared" si="34"/>
        <v/>
      </c>
      <c r="U61" s="483" t="str">
        <f t="shared" si="35"/>
        <v/>
      </c>
      <c r="V61" s="483" t="str">
        <f t="shared" si="36"/>
        <v/>
      </c>
      <c r="W61" s="483" t="str">
        <f t="shared" si="37"/>
        <v/>
      </c>
      <c r="X61" s="293"/>
      <c r="Y61" s="289"/>
      <c r="Z61" s="473" t="str">
        <f>IF($BS61&lt;&gt;"","確認",IF(COUNTIF(点検表４リスト用!AB$2:AB$100,J61),"○",IF(OR($BQ61="【3】",$BQ61="【2】",$BQ61="【1】"),"○",$BQ61)))</f>
        <v/>
      </c>
      <c r="AA61" s="532"/>
      <c r="AB61" s="559" t="str">
        <f t="shared" si="38"/>
        <v/>
      </c>
      <c r="AC61" s="294" t="str">
        <f>IF(COUNTIF(環境性能の高いＵＤタクシー!$A:$A,点検表４!J61),"○","")</f>
        <v/>
      </c>
      <c r="AD61" s="295" t="str">
        <f t="shared" si="39"/>
        <v/>
      </c>
      <c r="AE61" s="296" t="b">
        <f t="shared" si="8"/>
        <v>0</v>
      </c>
      <c r="AF61" s="296" t="b">
        <f t="shared" si="9"/>
        <v>0</v>
      </c>
      <c r="AG61" s="296" t="str">
        <f t="shared" si="10"/>
        <v/>
      </c>
      <c r="AH61" s="296">
        <f t="shared" si="11"/>
        <v>1</v>
      </c>
      <c r="AI61" s="296">
        <f t="shared" si="12"/>
        <v>0</v>
      </c>
      <c r="AJ61" s="296">
        <f t="shared" si="13"/>
        <v>0</v>
      </c>
      <c r="AK61" s="296" t="str">
        <f>IFERROR(VLOOKUP($I61,点検表４リスト用!$D$2:$G$10,2,FALSE),"")</f>
        <v/>
      </c>
      <c r="AL61" s="296" t="str">
        <f>IFERROR(VLOOKUP($I61,点検表４リスト用!$D$2:$G$10,3,FALSE),"")</f>
        <v/>
      </c>
      <c r="AM61" s="296" t="str">
        <f>IFERROR(VLOOKUP($I61,点検表４リスト用!$D$2:$G$10,4,FALSE),"")</f>
        <v/>
      </c>
      <c r="AN61" s="296" t="str">
        <f>IFERROR(VLOOKUP(LEFT($E61,1),点検表４リスト用!$I$2:$J$11,2,FALSE),"")</f>
        <v/>
      </c>
      <c r="AO61" s="296" t="b">
        <f>IF(IFERROR(VLOOKUP($J61,軽乗用車一覧!$A$2:$A$88,1,FALSE),"")&lt;&gt;"",TRUE,FALSE)</f>
        <v>0</v>
      </c>
      <c r="AP61" s="296" t="b">
        <f t="shared" si="14"/>
        <v>0</v>
      </c>
      <c r="AQ61" s="296" t="b">
        <f t="shared" si="40"/>
        <v>1</v>
      </c>
      <c r="AR61" s="296" t="str">
        <f t="shared" si="16"/>
        <v/>
      </c>
      <c r="AS61" s="296" t="str">
        <f t="shared" si="17"/>
        <v/>
      </c>
      <c r="AT61" s="296">
        <f t="shared" si="18"/>
        <v>1</v>
      </c>
      <c r="AU61" s="296">
        <f t="shared" si="19"/>
        <v>1</v>
      </c>
      <c r="AV61" s="296" t="str">
        <f t="shared" si="20"/>
        <v/>
      </c>
      <c r="AW61" s="296" t="str">
        <f>IFERROR(VLOOKUP($L61,点検表４リスト用!$L$2:$M$11,2,FALSE),"")</f>
        <v/>
      </c>
      <c r="AX61" s="296" t="str">
        <f>IFERROR(VLOOKUP($AV61,排出係数!$H$4:$N$1000,7,FALSE),"")</f>
        <v/>
      </c>
      <c r="AY61" s="296" t="str">
        <f t="shared" si="43"/>
        <v/>
      </c>
      <c r="AZ61" s="296" t="str">
        <f t="shared" si="22"/>
        <v>1</v>
      </c>
      <c r="BA61" s="296" t="str">
        <f>IFERROR(VLOOKUP($AV61,排出係数!$A$4:$G$10000,$AU61+2,FALSE),"")</f>
        <v/>
      </c>
      <c r="BB61" s="296">
        <f>IFERROR(VLOOKUP($AU61,点検表４リスト用!$P$2:$T$6,2,FALSE),"")</f>
        <v>0.48</v>
      </c>
      <c r="BC61" s="296" t="str">
        <f t="shared" si="23"/>
        <v/>
      </c>
      <c r="BD61" s="296" t="str">
        <f t="shared" si="24"/>
        <v/>
      </c>
      <c r="BE61" s="296" t="str">
        <f>IFERROR(VLOOKUP($AV61,排出係数!$H$4:$M$10000,$AU61+2,FALSE),"")</f>
        <v/>
      </c>
      <c r="BF61" s="296">
        <f>IFERROR(VLOOKUP($AU61,点検表４リスト用!$P$2:$T$6,IF($N61="H17",5,3),FALSE),"")</f>
        <v>5.5E-2</v>
      </c>
      <c r="BG61" s="296">
        <f t="shared" si="25"/>
        <v>0</v>
      </c>
      <c r="BH61" s="296">
        <f t="shared" si="41"/>
        <v>0</v>
      </c>
      <c r="BI61" s="296" t="str">
        <f>IFERROR(VLOOKUP($L61,点検表４リスト用!$L$2:$N$11,3,FALSE),"")</f>
        <v/>
      </c>
      <c r="BJ61" s="296" t="str">
        <f t="shared" si="26"/>
        <v/>
      </c>
      <c r="BK61" s="296" t="str">
        <f>IF($AK61="特","",IF($BP61="確認",MSG_電気・燃料電池車確認,IF($BS61=1,日野自動車新型式,IF($BS61=2,日野自動車新型式②,IF($BS61=3,日野自動車新型式③,IF($BS61=4,日野自動車新型式④,IFERROR(VLOOKUP($BJ61,'35条リスト'!$A$3:$C$9998,2,FALSE),"")))))))</f>
        <v/>
      </c>
      <c r="BL61" s="296" t="str">
        <f t="shared" si="27"/>
        <v/>
      </c>
      <c r="BM61" s="296" t="str">
        <f>IFERROR(VLOOKUP($X61,点検表４リスト用!$A$2:$B$10,2,FALSE),"")</f>
        <v/>
      </c>
      <c r="BN61" s="296" t="str">
        <f>IF($AK61="特","",IFERROR(VLOOKUP($BJ61,'35条リスト'!$A$3:$C$9998,3,FALSE),""))</f>
        <v/>
      </c>
      <c r="BO61" s="357" t="str">
        <f t="shared" si="44"/>
        <v/>
      </c>
      <c r="BP61" s="297" t="str">
        <f t="shared" si="29"/>
        <v/>
      </c>
      <c r="BQ61" s="297" t="str">
        <f t="shared" si="45"/>
        <v/>
      </c>
      <c r="BR61" s="296">
        <f t="shared" si="42"/>
        <v>0</v>
      </c>
      <c r="BS61" s="296" t="str">
        <f>IF(COUNTIF(点検表４リスト用!X$2:X$83,J61),1,IF(COUNTIF(点検表４リスト用!Y$2:Y$100,J61),2,IF(COUNTIF(点検表４リスト用!Z$2:Z$100,J61),3,IF(COUNTIF(点検表４リスト用!AA$2:AA$100,J61),4,""))))</f>
        <v/>
      </c>
      <c r="BT61" s="580" t="str">
        <f t="shared" si="46"/>
        <v/>
      </c>
    </row>
    <row r="62" spans="1:72">
      <c r="A62" s="289"/>
      <c r="B62" s="445"/>
      <c r="C62" s="290"/>
      <c r="D62" s="291"/>
      <c r="E62" s="291"/>
      <c r="F62" s="291"/>
      <c r="G62" s="292"/>
      <c r="H62" s="300"/>
      <c r="I62" s="292"/>
      <c r="J62" s="292"/>
      <c r="K62" s="292"/>
      <c r="L62" s="292"/>
      <c r="M62" s="290"/>
      <c r="N62" s="290"/>
      <c r="O62" s="292"/>
      <c r="P62" s="292"/>
      <c r="Q62" s="481" t="str">
        <f t="shared" si="32"/>
        <v/>
      </c>
      <c r="R62" s="481" t="str">
        <f t="shared" si="33"/>
        <v/>
      </c>
      <c r="S62" s="482" t="str">
        <f t="shared" si="2"/>
        <v/>
      </c>
      <c r="T62" s="482" t="str">
        <f t="shared" si="34"/>
        <v/>
      </c>
      <c r="U62" s="483" t="str">
        <f t="shared" si="35"/>
        <v/>
      </c>
      <c r="V62" s="483" t="str">
        <f t="shared" si="36"/>
        <v/>
      </c>
      <c r="W62" s="483" t="str">
        <f t="shared" si="37"/>
        <v/>
      </c>
      <c r="X62" s="293"/>
      <c r="Y62" s="289"/>
      <c r="Z62" s="473" t="str">
        <f>IF($BS62&lt;&gt;"","確認",IF(COUNTIF(点検表４リスト用!AB$2:AB$100,J62),"○",IF(OR($BQ62="【3】",$BQ62="【2】",$BQ62="【1】"),"○",$BQ62)))</f>
        <v/>
      </c>
      <c r="AA62" s="532"/>
      <c r="AB62" s="559" t="str">
        <f t="shared" si="38"/>
        <v/>
      </c>
      <c r="AC62" s="294" t="str">
        <f>IF(COUNTIF(環境性能の高いＵＤタクシー!$A:$A,点検表４!J62),"○","")</f>
        <v/>
      </c>
      <c r="AD62" s="295" t="str">
        <f t="shared" si="39"/>
        <v/>
      </c>
      <c r="AE62" s="296" t="b">
        <f t="shared" si="8"/>
        <v>0</v>
      </c>
      <c r="AF62" s="296" t="b">
        <f t="shared" si="9"/>
        <v>0</v>
      </c>
      <c r="AG62" s="296" t="str">
        <f t="shared" si="10"/>
        <v/>
      </c>
      <c r="AH62" s="296">
        <f t="shared" si="11"/>
        <v>1</v>
      </c>
      <c r="AI62" s="296">
        <f t="shared" si="12"/>
        <v>0</v>
      </c>
      <c r="AJ62" s="296">
        <f t="shared" si="13"/>
        <v>0</v>
      </c>
      <c r="AK62" s="296" t="str">
        <f>IFERROR(VLOOKUP($I62,点検表４リスト用!$D$2:$G$10,2,FALSE),"")</f>
        <v/>
      </c>
      <c r="AL62" s="296" t="str">
        <f>IFERROR(VLOOKUP($I62,点検表４リスト用!$D$2:$G$10,3,FALSE),"")</f>
        <v/>
      </c>
      <c r="AM62" s="296" t="str">
        <f>IFERROR(VLOOKUP($I62,点検表４リスト用!$D$2:$G$10,4,FALSE),"")</f>
        <v/>
      </c>
      <c r="AN62" s="296" t="str">
        <f>IFERROR(VLOOKUP(LEFT($E62,1),点検表４リスト用!$I$2:$J$11,2,FALSE),"")</f>
        <v/>
      </c>
      <c r="AO62" s="296" t="b">
        <f>IF(IFERROR(VLOOKUP($J62,軽乗用車一覧!$A$2:$A$88,1,FALSE),"")&lt;&gt;"",TRUE,FALSE)</f>
        <v>0</v>
      </c>
      <c r="AP62" s="296" t="b">
        <f t="shared" si="14"/>
        <v>0</v>
      </c>
      <c r="AQ62" s="296" t="b">
        <f t="shared" si="40"/>
        <v>1</v>
      </c>
      <c r="AR62" s="296" t="str">
        <f t="shared" si="16"/>
        <v/>
      </c>
      <c r="AS62" s="296" t="str">
        <f t="shared" si="17"/>
        <v/>
      </c>
      <c r="AT62" s="296">
        <f t="shared" si="18"/>
        <v>1</v>
      </c>
      <c r="AU62" s="296">
        <f t="shared" si="19"/>
        <v>1</v>
      </c>
      <c r="AV62" s="296" t="str">
        <f t="shared" si="20"/>
        <v/>
      </c>
      <c r="AW62" s="296" t="str">
        <f>IFERROR(VLOOKUP($L62,点検表４リスト用!$L$2:$M$11,2,FALSE),"")</f>
        <v/>
      </c>
      <c r="AX62" s="296" t="str">
        <f>IFERROR(VLOOKUP($AV62,排出係数!$H$4:$N$1000,7,FALSE),"")</f>
        <v/>
      </c>
      <c r="AY62" s="296" t="str">
        <f t="shared" si="43"/>
        <v/>
      </c>
      <c r="AZ62" s="296" t="str">
        <f t="shared" si="22"/>
        <v>1</v>
      </c>
      <c r="BA62" s="296" t="str">
        <f>IFERROR(VLOOKUP($AV62,排出係数!$A$4:$G$10000,$AU62+2,FALSE),"")</f>
        <v/>
      </c>
      <c r="BB62" s="296">
        <f>IFERROR(VLOOKUP($AU62,点検表４リスト用!$P$2:$T$6,2,FALSE),"")</f>
        <v>0.48</v>
      </c>
      <c r="BC62" s="296" t="str">
        <f t="shared" si="23"/>
        <v/>
      </c>
      <c r="BD62" s="296" t="str">
        <f t="shared" si="24"/>
        <v/>
      </c>
      <c r="BE62" s="296" t="str">
        <f>IFERROR(VLOOKUP($AV62,排出係数!$H$4:$M$10000,$AU62+2,FALSE),"")</f>
        <v/>
      </c>
      <c r="BF62" s="296">
        <f>IFERROR(VLOOKUP($AU62,点検表４リスト用!$P$2:$T$6,IF($N62="H17",5,3),FALSE),"")</f>
        <v>5.5E-2</v>
      </c>
      <c r="BG62" s="296">
        <f t="shared" si="25"/>
        <v>0</v>
      </c>
      <c r="BH62" s="296">
        <f t="shared" si="41"/>
        <v>0</v>
      </c>
      <c r="BI62" s="296" t="str">
        <f>IFERROR(VLOOKUP($L62,点検表４リスト用!$L$2:$N$11,3,FALSE),"")</f>
        <v/>
      </c>
      <c r="BJ62" s="296" t="str">
        <f t="shared" si="26"/>
        <v/>
      </c>
      <c r="BK62" s="296" t="str">
        <f>IF($AK62="特","",IF($BP62="確認",MSG_電気・燃料電池車確認,IF($BS62=1,日野自動車新型式,IF($BS62=2,日野自動車新型式②,IF($BS62=3,日野自動車新型式③,IF($BS62=4,日野自動車新型式④,IFERROR(VLOOKUP($BJ62,'35条リスト'!$A$3:$C$9998,2,FALSE),"")))))))</f>
        <v/>
      </c>
      <c r="BL62" s="296" t="str">
        <f t="shared" si="27"/>
        <v/>
      </c>
      <c r="BM62" s="296" t="str">
        <f>IFERROR(VLOOKUP($X62,点検表４リスト用!$A$2:$B$10,2,FALSE),"")</f>
        <v/>
      </c>
      <c r="BN62" s="296" t="str">
        <f>IF($AK62="特","",IFERROR(VLOOKUP($BJ62,'35条リスト'!$A$3:$C$9998,3,FALSE),""))</f>
        <v/>
      </c>
      <c r="BO62" s="357" t="str">
        <f t="shared" si="44"/>
        <v/>
      </c>
      <c r="BP62" s="297" t="str">
        <f t="shared" si="29"/>
        <v/>
      </c>
      <c r="BQ62" s="297" t="str">
        <f t="shared" si="45"/>
        <v/>
      </c>
      <c r="BR62" s="296">
        <f t="shared" si="42"/>
        <v>0</v>
      </c>
      <c r="BS62" s="296" t="str">
        <f>IF(COUNTIF(点検表４リスト用!X$2:X$83,J62),1,IF(COUNTIF(点検表４リスト用!Y$2:Y$100,J62),2,IF(COUNTIF(点検表４リスト用!Z$2:Z$100,J62),3,IF(COUNTIF(点検表４リスト用!AA$2:AA$100,J62),4,""))))</f>
        <v/>
      </c>
      <c r="BT62" s="580" t="str">
        <f t="shared" si="46"/>
        <v/>
      </c>
    </row>
    <row r="63" spans="1:72">
      <c r="A63" s="289"/>
      <c r="B63" s="445"/>
      <c r="C63" s="290"/>
      <c r="D63" s="291"/>
      <c r="E63" s="291"/>
      <c r="F63" s="291"/>
      <c r="G63" s="292"/>
      <c r="H63" s="300"/>
      <c r="I63" s="292"/>
      <c r="J63" s="292"/>
      <c r="K63" s="292"/>
      <c r="L63" s="292"/>
      <c r="M63" s="290"/>
      <c r="N63" s="290"/>
      <c r="O63" s="292"/>
      <c r="P63" s="292"/>
      <c r="Q63" s="481" t="str">
        <f t="shared" si="32"/>
        <v/>
      </c>
      <c r="R63" s="481" t="str">
        <f t="shared" si="33"/>
        <v/>
      </c>
      <c r="S63" s="482" t="str">
        <f t="shared" si="2"/>
        <v/>
      </c>
      <c r="T63" s="482" t="str">
        <f t="shared" si="34"/>
        <v/>
      </c>
      <c r="U63" s="483" t="str">
        <f t="shared" si="35"/>
        <v/>
      </c>
      <c r="V63" s="483" t="str">
        <f t="shared" si="36"/>
        <v/>
      </c>
      <c r="W63" s="483" t="str">
        <f t="shared" si="37"/>
        <v/>
      </c>
      <c r="X63" s="293"/>
      <c r="Y63" s="289"/>
      <c r="Z63" s="473" t="str">
        <f>IF($BS63&lt;&gt;"","確認",IF(COUNTIF(点検表４リスト用!AB$2:AB$100,J63),"○",IF(OR($BQ63="【3】",$BQ63="【2】",$BQ63="【1】"),"○",$BQ63)))</f>
        <v/>
      </c>
      <c r="AA63" s="532"/>
      <c r="AB63" s="559" t="str">
        <f t="shared" si="38"/>
        <v/>
      </c>
      <c r="AC63" s="294" t="str">
        <f>IF(COUNTIF(環境性能の高いＵＤタクシー!$A:$A,点検表４!J63),"○","")</f>
        <v/>
      </c>
      <c r="AD63" s="295" t="str">
        <f t="shared" si="39"/>
        <v/>
      </c>
      <c r="AE63" s="296" t="b">
        <f t="shared" si="8"/>
        <v>0</v>
      </c>
      <c r="AF63" s="296" t="b">
        <f t="shared" si="9"/>
        <v>0</v>
      </c>
      <c r="AG63" s="296" t="str">
        <f t="shared" si="10"/>
        <v/>
      </c>
      <c r="AH63" s="296">
        <f t="shared" si="11"/>
        <v>1</v>
      </c>
      <c r="AI63" s="296">
        <f t="shared" si="12"/>
        <v>0</v>
      </c>
      <c r="AJ63" s="296">
        <f t="shared" si="13"/>
        <v>0</v>
      </c>
      <c r="AK63" s="296" t="str">
        <f>IFERROR(VLOOKUP($I63,点検表４リスト用!$D$2:$G$10,2,FALSE),"")</f>
        <v/>
      </c>
      <c r="AL63" s="296" t="str">
        <f>IFERROR(VLOOKUP($I63,点検表４リスト用!$D$2:$G$10,3,FALSE),"")</f>
        <v/>
      </c>
      <c r="AM63" s="296" t="str">
        <f>IFERROR(VLOOKUP($I63,点検表４リスト用!$D$2:$G$10,4,FALSE),"")</f>
        <v/>
      </c>
      <c r="AN63" s="296" t="str">
        <f>IFERROR(VLOOKUP(LEFT($E63,1),点検表４リスト用!$I$2:$J$11,2,FALSE),"")</f>
        <v/>
      </c>
      <c r="AO63" s="296" t="b">
        <f>IF(IFERROR(VLOOKUP($J63,軽乗用車一覧!$A$2:$A$88,1,FALSE),"")&lt;&gt;"",TRUE,FALSE)</f>
        <v>0</v>
      </c>
      <c r="AP63" s="296" t="b">
        <f t="shared" si="14"/>
        <v>0</v>
      </c>
      <c r="AQ63" s="296" t="b">
        <f t="shared" si="40"/>
        <v>1</v>
      </c>
      <c r="AR63" s="296" t="str">
        <f t="shared" si="16"/>
        <v/>
      </c>
      <c r="AS63" s="296" t="str">
        <f t="shared" si="17"/>
        <v/>
      </c>
      <c r="AT63" s="296">
        <f t="shared" si="18"/>
        <v>1</v>
      </c>
      <c r="AU63" s="296">
        <f t="shared" si="19"/>
        <v>1</v>
      </c>
      <c r="AV63" s="296" t="str">
        <f t="shared" si="20"/>
        <v/>
      </c>
      <c r="AW63" s="296" t="str">
        <f>IFERROR(VLOOKUP($L63,点検表４リスト用!$L$2:$M$11,2,FALSE),"")</f>
        <v/>
      </c>
      <c r="AX63" s="296" t="str">
        <f>IFERROR(VLOOKUP($AV63,排出係数!$H$4:$N$1000,7,FALSE),"")</f>
        <v/>
      </c>
      <c r="AY63" s="296" t="str">
        <f t="shared" si="43"/>
        <v/>
      </c>
      <c r="AZ63" s="296" t="str">
        <f t="shared" si="22"/>
        <v>1</v>
      </c>
      <c r="BA63" s="296" t="str">
        <f>IFERROR(VLOOKUP($AV63,排出係数!$A$4:$G$10000,$AU63+2,FALSE),"")</f>
        <v/>
      </c>
      <c r="BB63" s="296">
        <f>IFERROR(VLOOKUP($AU63,点検表４リスト用!$P$2:$T$6,2,FALSE),"")</f>
        <v>0.48</v>
      </c>
      <c r="BC63" s="296" t="str">
        <f t="shared" si="23"/>
        <v/>
      </c>
      <c r="BD63" s="296" t="str">
        <f t="shared" si="24"/>
        <v/>
      </c>
      <c r="BE63" s="296" t="str">
        <f>IFERROR(VLOOKUP($AV63,排出係数!$H$4:$M$10000,$AU63+2,FALSE),"")</f>
        <v/>
      </c>
      <c r="BF63" s="296">
        <f>IFERROR(VLOOKUP($AU63,点検表４リスト用!$P$2:$T$6,IF($N63="H17",5,3),FALSE),"")</f>
        <v>5.5E-2</v>
      </c>
      <c r="BG63" s="296">
        <f t="shared" si="25"/>
        <v>0</v>
      </c>
      <c r="BH63" s="296">
        <f t="shared" si="41"/>
        <v>0</v>
      </c>
      <c r="BI63" s="296" t="str">
        <f>IFERROR(VLOOKUP($L63,点検表４リスト用!$L$2:$N$11,3,FALSE),"")</f>
        <v/>
      </c>
      <c r="BJ63" s="296" t="str">
        <f t="shared" si="26"/>
        <v/>
      </c>
      <c r="BK63" s="296" t="str">
        <f>IF($AK63="特","",IF($BP63="確認",MSG_電気・燃料電池車確認,IF($BS63=1,日野自動車新型式,IF($BS63=2,日野自動車新型式②,IF($BS63=3,日野自動車新型式③,IF($BS63=4,日野自動車新型式④,IFERROR(VLOOKUP($BJ63,'35条リスト'!$A$3:$C$9998,2,FALSE),"")))))))</f>
        <v/>
      </c>
      <c r="BL63" s="296" t="str">
        <f t="shared" si="27"/>
        <v/>
      </c>
      <c r="BM63" s="296" t="str">
        <f>IFERROR(VLOOKUP($X63,点検表４リスト用!$A$2:$B$10,2,FALSE),"")</f>
        <v/>
      </c>
      <c r="BN63" s="296" t="str">
        <f>IF($AK63="特","",IFERROR(VLOOKUP($BJ63,'35条リスト'!$A$3:$C$9998,3,FALSE),""))</f>
        <v/>
      </c>
      <c r="BO63" s="357" t="str">
        <f t="shared" si="44"/>
        <v/>
      </c>
      <c r="BP63" s="297" t="str">
        <f t="shared" si="29"/>
        <v/>
      </c>
      <c r="BQ63" s="297" t="str">
        <f t="shared" si="45"/>
        <v/>
      </c>
      <c r="BR63" s="296">
        <f t="shared" si="42"/>
        <v>0</v>
      </c>
      <c r="BS63" s="296" t="str">
        <f>IF(COUNTIF(点検表４リスト用!X$2:X$83,J63),1,IF(COUNTIF(点検表４リスト用!Y$2:Y$100,J63),2,IF(COUNTIF(点検表４リスト用!Z$2:Z$100,J63),3,IF(COUNTIF(点検表４リスト用!AA$2:AA$100,J63),4,""))))</f>
        <v/>
      </c>
      <c r="BT63" s="580" t="str">
        <f t="shared" si="46"/>
        <v/>
      </c>
    </row>
    <row r="64" spans="1:72">
      <c r="A64" s="289"/>
      <c r="B64" s="445"/>
      <c r="C64" s="290"/>
      <c r="D64" s="291"/>
      <c r="E64" s="291"/>
      <c r="F64" s="291"/>
      <c r="G64" s="292"/>
      <c r="H64" s="300"/>
      <c r="I64" s="292"/>
      <c r="J64" s="292"/>
      <c r="K64" s="292"/>
      <c r="L64" s="292"/>
      <c r="M64" s="290"/>
      <c r="N64" s="290"/>
      <c r="O64" s="292"/>
      <c r="P64" s="292"/>
      <c r="Q64" s="481" t="str">
        <f t="shared" si="32"/>
        <v/>
      </c>
      <c r="R64" s="481" t="str">
        <f t="shared" si="33"/>
        <v/>
      </c>
      <c r="S64" s="482" t="str">
        <f t="shared" si="2"/>
        <v/>
      </c>
      <c r="T64" s="482" t="str">
        <f t="shared" si="34"/>
        <v/>
      </c>
      <c r="U64" s="483" t="str">
        <f t="shared" si="35"/>
        <v/>
      </c>
      <c r="V64" s="483" t="str">
        <f t="shared" si="36"/>
        <v/>
      </c>
      <c r="W64" s="483" t="str">
        <f t="shared" si="37"/>
        <v/>
      </c>
      <c r="X64" s="293"/>
      <c r="Y64" s="289"/>
      <c r="Z64" s="473" t="str">
        <f>IF($BS64&lt;&gt;"","確認",IF(COUNTIF(点検表４リスト用!AB$2:AB$100,J64),"○",IF(OR($BQ64="【3】",$BQ64="【2】",$BQ64="【1】"),"○",$BQ64)))</f>
        <v/>
      </c>
      <c r="AA64" s="532"/>
      <c r="AB64" s="559" t="str">
        <f t="shared" si="38"/>
        <v/>
      </c>
      <c r="AC64" s="294" t="str">
        <f>IF(COUNTIF(環境性能の高いＵＤタクシー!$A:$A,点検表４!J64),"○","")</f>
        <v/>
      </c>
      <c r="AD64" s="295" t="str">
        <f t="shared" si="39"/>
        <v/>
      </c>
      <c r="AE64" s="296" t="b">
        <f t="shared" si="8"/>
        <v>0</v>
      </c>
      <c r="AF64" s="296" t="b">
        <f t="shared" si="9"/>
        <v>0</v>
      </c>
      <c r="AG64" s="296" t="str">
        <f t="shared" si="10"/>
        <v/>
      </c>
      <c r="AH64" s="296">
        <f t="shared" si="11"/>
        <v>1</v>
      </c>
      <c r="AI64" s="296">
        <f t="shared" si="12"/>
        <v>0</v>
      </c>
      <c r="AJ64" s="296">
        <f t="shared" si="13"/>
        <v>0</v>
      </c>
      <c r="AK64" s="296" t="str">
        <f>IFERROR(VLOOKUP($I64,点検表４リスト用!$D$2:$G$10,2,FALSE),"")</f>
        <v/>
      </c>
      <c r="AL64" s="296" t="str">
        <f>IFERROR(VLOOKUP($I64,点検表４リスト用!$D$2:$G$10,3,FALSE),"")</f>
        <v/>
      </c>
      <c r="AM64" s="296" t="str">
        <f>IFERROR(VLOOKUP($I64,点検表４リスト用!$D$2:$G$10,4,FALSE),"")</f>
        <v/>
      </c>
      <c r="AN64" s="296" t="str">
        <f>IFERROR(VLOOKUP(LEFT($E64,1),点検表４リスト用!$I$2:$J$11,2,FALSE),"")</f>
        <v/>
      </c>
      <c r="AO64" s="296" t="b">
        <f>IF(IFERROR(VLOOKUP($J64,軽乗用車一覧!$A$2:$A$88,1,FALSE),"")&lt;&gt;"",TRUE,FALSE)</f>
        <v>0</v>
      </c>
      <c r="AP64" s="296" t="b">
        <f t="shared" si="14"/>
        <v>0</v>
      </c>
      <c r="AQ64" s="296" t="b">
        <f t="shared" si="40"/>
        <v>1</v>
      </c>
      <c r="AR64" s="296" t="str">
        <f t="shared" si="16"/>
        <v/>
      </c>
      <c r="AS64" s="296" t="str">
        <f t="shared" si="17"/>
        <v/>
      </c>
      <c r="AT64" s="296">
        <f t="shared" si="18"/>
        <v>1</v>
      </c>
      <c r="AU64" s="296">
        <f t="shared" si="19"/>
        <v>1</v>
      </c>
      <c r="AV64" s="296" t="str">
        <f t="shared" si="20"/>
        <v/>
      </c>
      <c r="AW64" s="296" t="str">
        <f>IFERROR(VLOOKUP($L64,点検表４リスト用!$L$2:$M$11,2,FALSE),"")</f>
        <v/>
      </c>
      <c r="AX64" s="296" t="str">
        <f>IFERROR(VLOOKUP($AV64,排出係数!$H$4:$N$1000,7,FALSE),"")</f>
        <v/>
      </c>
      <c r="AY64" s="296" t="str">
        <f t="shared" si="43"/>
        <v/>
      </c>
      <c r="AZ64" s="296" t="str">
        <f t="shared" si="22"/>
        <v>1</v>
      </c>
      <c r="BA64" s="296" t="str">
        <f>IFERROR(VLOOKUP($AV64,排出係数!$A$4:$G$10000,$AU64+2,FALSE),"")</f>
        <v/>
      </c>
      <c r="BB64" s="296">
        <f>IFERROR(VLOOKUP($AU64,点検表４リスト用!$P$2:$T$6,2,FALSE),"")</f>
        <v>0.48</v>
      </c>
      <c r="BC64" s="296" t="str">
        <f t="shared" si="23"/>
        <v/>
      </c>
      <c r="BD64" s="296" t="str">
        <f t="shared" si="24"/>
        <v/>
      </c>
      <c r="BE64" s="296" t="str">
        <f>IFERROR(VLOOKUP($AV64,排出係数!$H$4:$M$10000,$AU64+2,FALSE),"")</f>
        <v/>
      </c>
      <c r="BF64" s="296">
        <f>IFERROR(VLOOKUP($AU64,点検表４リスト用!$P$2:$T$6,IF($N64="H17",5,3),FALSE),"")</f>
        <v>5.5E-2</v>
      </c>
      <c r="BG64" s="296">
        <f t="shared" si="25"/>
        <v>0</v>
      </c>
      <c r="BH64" s="296">
        <f t="shared" si="41"/>
        <v>0</v>
      </c>
      <c r="BI64" s="296" t="str">
        <f>IFERROR(VLOOKUP($L64,点検表４リスト用!$L$2:$N$11,3,FALSE),"")</f>
        <v/>
      </c>
      <c r="BJ64" s="296" t="str">
        <f t="shared" si="26"/>
        <v/>
      </c>
      <c r="BK64" s="296" t="str">
        <f>IF($AK64="特","",IF($BP64="確認",MSG_電気・燃料電池車確認,IF($BS64=1,日野自動車新型式,IF($BS64=2,日野自動車新型式②,IF($BS64=3,日野自動車新型式③,IF($BS64=4,日野自動車新型式④,IFERROR(VLOOKUP($BJ64,'35条リスト'!$A$3:$C$9998,2,FALSE),"")))))))</f>
        <v/>
      </c>
      <c r="BL64" s="296" t="str">
        <f t="shared" si="27"/>
        <v/>
      </c>
      <c r="BM64" s="296" t="str">
        <f>IFERROR(VLOOKUP($X64,点検表４リスト用!$A$2:$B$10,2,FALSE),"")</f>
        <v/>
      </c>
      <c r="BN64" s="296" t="str">
        <f>IF($AK64="特","",IFERROR(VLOOKUP($BJ64,'35条リスト'!$A$3:$C$9998,3,FALSE),""))</f>
        <v/>
      </c>
      <c r="BO64" s="357" t="str">
        <f t="shared" si="44"/>
        <v/>
      </c>
      <c r="BP64" s="297" t="str">
        <f t="shared" si="29"/>
        <v/>
      </c>
      <c r="BQ64" s="297" t="str">
        <f t="shared" si="45"/>
        <v/>
      </c>
      <c r="BR64" s="296">
        <f t="shared" si="42"/>
        <v>0</v>
      </c>
      <c r="BS64" s="296" t="str">
        <f>IF(COUNTIF(点検表４リスト用!X$2:X$83,J64),1,IF(COUNTIF(点検表４リスト用!Y$2:Y$100,J64),2,IF(COUNTIF(点検表４リスト用!Z$2:Z$100,J64),3,IF(COUNTIF(点検表４リスト用!AA$2:AA$100,J64),4,""))))</f>
        <v/>
      </c>
      <c r="BT64" s="580" t="str">
        <f t="shared" si="46"/>
        <v/>
      </c>
    </row>
    <row r="65" spans="1:72">
      <c r="A65" s="289"/>
      <c r="B65" s="445"/>
      <c r="C65" s="290"/>
      <c r="D65" s="291"/>
      <c r="E65" s="291"/>
      <c r="F65" s="291"/>
      <c r="G65" s="292"/>
      <c r="H65" s="300"/>
      <c r="I65" s="292"/>
      <c r="J65" s="292"/>
      <c r="K65" s="292"/>
      <c r="L65" s="292"/>
      <c r="M65" s="290"/>
      <c r="N65" s="290"/>
      <c r="O65" s="292"/>
      <c r="P65" s="292"/>
      <c r="Q65" s="481" t="str">
        <f t="shared" si="32"/>
        <v/>
      </c>
      <c r="R65" s="481" t="str">
        <f t="shared" si="33"/>
        <v/>
      </c>
      <c r="S65" s="482" t="str">
        <f t="shared" si="2"/>
        <v/>
      </c>
      <c r="T65" s="482" t="str">
        <f t="shared" si="34"/>
        <v/>
      </c>
      <c r="U65" s="483" t="str">
        <f t="shared" si="35"/>
        <v/>
      </c>
      <c r="V65" s="483" t="str">
        <f t="shared" si="36"/>
        <v/>
      </c>
      <c r="W65" s="483" t="str">
        <f t="shared" si="37"/>
        <v/>
      </c>
      <c r="X65" s="293"/>
      <c r="Y65" s="289"/>
      <c r="Z65" s="473" t="str">
        <f>IF($BS65&lt;&gt;"","確認",IF(COUNTIF(点検表４リスト用!AB$2:AB$100,J65),"○",IF(OR($BQ65="【3】",$BQ65="【2】",$BQ65="【1】"),"○",$BQ65)))</f>
        <v/>
      </c>
      <c r="AA65" s="532"/>
      <c r="AB65" s="559" t="str">
        <f t="shared" si="38"/>
        <v/>
      </c>
      <c r="AC65" s="294" t="str">
        <f>IF(COUNTIF(環境性能の高いＵＤタクシー!$A:$A,点検表４!J65),"○","")</f>
        <v/>
      </c>
      <c r="AD65" s="295" t="str">
        <f t="shared" si="39"/>
        <v/>
      </c>
      <c r="AE65" s="296" t="b">
        <f t="shared" si="8"/>
        <v>0</v>
      </c>
      <c r="AF65" s="296" t="b">
        <f t="shared" si="9"/>
        <v>0</v>
      </c>
      <c r="AG65" s="296" t="str">
        <f t="shared" si="10"/>
        <v/>
      </c>
      <c r="AH65" s="296">
        <f t="shared" si="11"/>
        <v>1</v>
      </c>
      <c r="AI65" s="296">
        <f t="shared" si="12"/>
        <v>0</v>
      </c>
      <c r="AJ65" s="296">
        <f t="shared" si="13"/>
        <v>0</v>
      </c>
      <c r="AK65" s="296" t="str">
        <f>IFERROR(VLOOKUP($I65,点検表４リスト用!$D$2:$G$10,2,FALSE),"")</f>
        <v/>
      </c>
      <c r="AL65" s="296" t="str">
        <f>IFERROR(VLOOKUP($I65,点検表４リスト用!$D$2:$G$10,3,FALSE),"")</f>
        <v/>
      </c>
      <c r="AM65" s="296" t="str">
        <f>IFERROR(VLOOKUP($I65,点検表４リスト用!$D$2:$G$10,4,FALSE),"")</f>
        <v/>
      </c>
      <c r="AN65" s="296" t="str">
        <f>IFERROR(VLOOKUP(LEFT($E65,1),点検表４リスト用!$I$2:$J$11,2,FALSE),"")</f>
        <v/>
      </c>
      <c r="AO65" s="296" t="b">
        <f>IF(IFERROR(VLOOKUP($J65,軽乗用車一覧!$A$2:$A$88,1,FALSE),"")&lt;&gt;"",TRUE,FALSE)</f>
        <v>0</v>
      </c>
      <c r="AP65" s="296" t="b">
        <f t="shared" si="14"/>
        <v>0</v>
      </c>
      <c r="AQ65" s="296" t="b">
        <f t="shared" si="40"/>
        <v>1</v>
      </c>
      <c r="AR65" s="296" t="str">
        <f t="shared" si="16"/>
        <v/>
      </c>
      <c r="AS65" s="296" t="str">
        <f t="shared" si="17"/>
        <v/>
      </c>
      <c r="AT65" s="296">
        <f t="shared" si="18"/>
        <v>1</v>
      </c>
      <c r="AU65" s="296">
        <f t="shared" si="19"/>
        <v>1</v>
      </c>
      <c r="AV65" s="296" t="str">
        <f t="shared" si="20"/>
        <v/>
      </c>
      <c r="AW65" s="296" t="str">
        <f>IFERROR(VLOOKUP($L65,点検表４リスト用!$L$2:$M$11,2,FALSE),"")</f>
        <v/>
      </c>
      <c r="AX65" s="296" t="str">
        <f>IFERROR(VLOOKUP($AV65,排出係数!$H$4:$N$1000,7,FALSE),"")</f>
        <v/>
      </c>
      <c r="AY65" s="296" t="str">
        <f t="shared" si="43"/>
        <v/>
      </c>
      <c r="AZ65" s="296" t="str">
        <f t="shared" si="22"/>
        <v>1</v>
      </c>
      <c r="BA65" s="296" t="str">
        <f>IFERROR(VLOOKUP($AV65,排出係数!$A$4:$G$10000,$AU65+2,FALSE),"")</f>
        <v/>
      </c>
      <c r="BB65" s="296">
        <f>IFERROR(VLOOKUP($AU65,点検表４リスト用!$P$2:$T$6,2,FALSE),"")</f>
        <v>0.48</v>
      </c>
      <c r="BC65" s="296" t="str">
        <f t="shared" si="23"/>
        <v/>
      </c>
      <c r="BD65" s="296" t="str">
        <f t="shared" si="24"/>
        <v/>
      </c>
      <c r="BE65" s="296" t="str">
        <f>IFERROR(VLOOKUP($AV65,排出係数!$H$4:$M$10000,$AU65+2,FALSE),"")</f>
        <v/>
      </c>
      <c r="BF65" s="296">
        <f>IFERROR(VLOOKUP($AU65,点検表４リスト用!$P$2:$T$6,IF($N65="H17",5,3),FALSE),"")</f>
        <v>5.5E-2</v>
      </c>
      <c r="BG65" s="296">
        <f t="shared" si="25"/>
        <v>0</v>
      </c>
      <c r="BH65" s="296">
        <f t="shared" si="41"/>
        <v>0</v>
      </c>
      <c r="BI65" s="296" t="str">
        <f>IFERROR(VLOOKUP($L65,点検表４リスト用!$L$2:$N$11,3,FALSE),"")</f>
        <v/>
      </c>
      <c r="BJ65" s="296" t="str">
        <f t="shared" si="26"/>
        <v/>
      </c>
      <c r="BK65" s="296" t="str">
        <f>IF($AK65="特","",IF($BP65="確認",MSG_電気・燃料電池車確認,IF($BS65=1,日野自動車新型式,IF($BS65=2,日野自動車新型式②,IF($BS65=3,日野自動車新型式③,IF($BS65=4,日野自動車新型式④,IFERROR(VLOOKUP($BJ65,'35条リスト'!$A$3:$C$9998,2,FALSE),"")))))))</f>
        <v/>
      </c>
      <c r="BL65" s="296" t="str">
        <f t="shared" si="27"/>
        <v/>
      </c>
      <c r="BM65" s="296" t="str">
        <f>IFERROR(VLOOKUP($X65,点検表４リスト用!$A$2:$B$10,2,FALSE),"")</f>
        <v/>
      </c>
      <c r="BN65" s="296" t="str">
        <f>IF($AK65="特","",IFERROR(VLOOKUP($BJ65,'35条リスト'!$A$3:$C$9998,3,FALSE),""))</f>
        <v/>
      </c>
      <c r="BO65" s="357" t="str">
        <f t="shared" si="44"/>
        <v/>
      </c>
      <c r="BP65" s="297" t="str">
        <f t="shared" si="29"/>
        <v/>
      </c>
      <c r="BQ65" s="297" t="str">
        <f t="shared" si="45"/>
        <v/>
      </c>
      <c r="BR65" s="296">
        <f t="shared" si="42"/>
        <v>0</v>
      </c>
      <c r="BS65" s="296" t="str">
        <f>IF(COUNTIF(点検表４リスト用!X$2:X$83,J65),1,IF(COUNTIF(点検表４リスト用!Y$2:Y$100,J65),2,IF(COUNTIF(点検表４リスト用!Z$2:Z$100,J65),3,IF(COUNTIF(点検表４リスト用!AA$2:AA$100,J65),4,""))))</f>
        <v/>
      </c>
      <c r="BT65" s="580" t="str">
        <f t="shared" si="46"/>
        <v/>
      </c>
    </row>
    <row r="66" spans="1:72">
      <c r="A66" s="289"/>
      <c r="B66" s="445"/>
      <c r="C66" s="290"/>
      <c r="D66" s="291"/>
      <c r="E66" s="291"/>
      <c r="F66" s="291"/>
      <c r="G66" s="292"/>
      <c r="H66" s="300"/>
      <c r="I66" s="292"/>
      <c r="J66" s="292"/>
      <c r="K66" s="292"/>
      <c r="L66" s="292"/>
      <c r="M66" s="290"/>
      <c r="N66" s="290"/>
      <c r="O66" s="292"/>
      <c r="P66" s="292"/>
      <c r="Q66" s="481" t="str">
        <f t="shared" si="32"/>
        <v/>
      </c>
      <c r="R66" s="481" t="str">
        <f t="shared" si="33"/>
        <v/>
      </c>
      <c r="S66" s="482" t="str">
        <f t="shared" si="2"/>
        <v/>
      </c>
      <c r="T66" s="482" t="str">
        <f t="shared" si="34"/>
        <v/>
      </c>
      <c r="U66" s="483" t="str">
        <f t="shared" si="35"/>
        <v/>
      </c>
      <c r="V66" s="483" t="str">
        <f t="shared" si="36"/>
        <v/>
      </c>
      <c r="W66" s="483" t="str">
        <f t="shared" si="37"/>
        <v/>
      </c>
      <c r="X66" s="293"/>
      <c r="Y66" s="289"/>
      <c r="Z66" s="473" t="str">
        <f>IF($BS66&lt;&gt;"","確認",IF(COUNTIF(点検表４リスト用!AB$2:AB$100,J66),"○",IF(OR($BQ66="【3】",$BQ66="【2】",$BQ66="【1】"),"○",$BQ66)))</f>
        <v/>
      </c>
      <c r="AA66" s="532"/>
      <c r="AB66" s="559" t="str">
        <f t="shared" si="38"/>
        <v/>
      </c>
      <c r="AC66" s="294" t="str">
        <f>IF(COUNTIF(環境性能の高いＵＤタクシー!$A:$A,点検表４!J66),"○","")</f>
        <v/>
      </c>
      <c r="AD66" s="295" t="str">
        <f t="shared" si="39"/>
        <v/>
      </c>
      <c r="AE66" s="296" t="b">
        <f t="shared" si="8"/>
        <v>0</v>
      </c>
      <c r="AF66" s="296" t="b">
        <f t="shared" si="9"/>
        <v>0</v>
      </c>
      <c r="AG66" s="296" t="str">
        <f t="shared" si="10"/>
        <v/>
      </c>
      <c r="AH66" s="296">
        <f t="shared" si="11"/>
        <v>1</v>
      </c>
      <c r="AI66" s="296">
        <f t="shared" si="12"/>
        <v>0</v>
      </c>
      <c r="AJ66" s="296">
        <f t="shared" si="13"/>
        <v>0</v>
      </c>
      <c r="AK66" s="296" t="str">
        <f>IFERROR(VLOOKUP($I66,点検表４リスト用!$D$2:$G$10,2,FALSE),"")</f>
        <v/>
      </c>
      <c r="AL66" s="296" t="str">
        <f>IFERROR(VLOOKUP($I66,点検表４リスト用!$D$2:$G$10,3,FALSE),"")</f>
        <v/>
      </c>
      <c r="AM66" s="296" t="str">
        <f>IFERROR(VLOOKUP($I66,点検表４リスト用!$D$2:$G$10,4,FALSE),"")</f>
        <v/>
      </c>
      <c r="AN66" s="296" t="str">
        <f>IFERROR(VLOOKUP(LEFT($E66,1),点検表４リスト用!$I$2:$J$11,2,FALSE),"")</f>
        <v/>
      </c>
      <c r="AO66" s="296" t="b">
        <f>IF(IFERROR(VLOOKUP($J66,軽乗用車一覧!$A$2:$A$88,1,FALSE),"")&lt;&gt;"",TRUE,FALSE)</f>
        <v>0</v>
      </c>
      <c r="AP66" s="296" t="b">
        <f t="shared" si="14"/>
        <v>0</v>
      </c>
      <c r="AQ66" s="296" t="b">
        <f t="shared" si="40"/>
        <v>1</v>
      </c>
      <c r="AR66" s="296" t="str">
        <f t="shared" si="16"/>
        <v/>
      </c>
      <c r="AS66" s="296" t="str">
        <f t="shared" si="17"/>
        <v/>
      </c>
      <c r="AT66" s="296">
        <f t="shared" si="18"/>
        <v>1</v>
      </c>
      <c r="AU66" s="296">
        <f t="shared" si="19"/>
        <v>1</v>
      </c>
      <c r="AV66" s="296" t="str">
        <f t="shared" si="20"/>
        <v/>
      </c>
      <c r="AW66" s="296" t="str">
        <f>IFERROR(VLOOKUP($L66,点検表４リスト用!$L$2:$M$11,2,FALSE),"")</f>
        <v/>
      </c>
      <c r="AX66" s="296" t="str">
        <f>IFERROR(VLOOKUP($AV66,排出係数!$H$4:$N$1000,7,FALSE),"")</f>
        <v/>
      </c>
      <c r="AY66" s="296" t="str">
        <f t="shared" si="43"/>
        <v/>
      </c>
      <c r="AZ66" s="296" t="str">
        <f t="shared" si="22"/>
        <v>1</v>
      </c>
      <c r="BA66" s="296" t="str">
        <f>IFERROR(VLOOKUP($AV66,排出係数!$A$4:$G$10000,$AU66+2,FALSE),"")</f>
        <v/>
      </c>
      <c r="BB66" s="296">
        <f>IFERROR(VLOOKUP($AU66,点検表４リスト用!$P$2:$T$6,2,FALSE),"")</f>
        <v>0.48</v>
      </c>
      <c r="BC66" s="296" t="str">
        <f t="shared" si="23"/>
        <v/>
      </c>
      <c r="BD66" s="296" t="str">
        <f t="shared" si="24"/>
        <v/>
      </c>
      <c r="BE66" s="296" t="str">
        <f>IFERROR(VLOOKUP($AV66,排出係数!$H$4:$M$10000,$AU66+2,FALSE),"")</f>
        <v/>
      </c>
      <c r="BF66" s="296">
        <f>IFERROR(VLOOKUP($AU66,点検表４リスト用!$P$2:$T$6,IF($N66="H17",5,3),FALSE),"")</f>
        <v>5.5E-2</v>
      </c>
      <c r="BG66" s="296">
        <f t="shared" si="25"/>
        <v>0</v>
      </c>
      <c r="BH66" s="296">
        <f t="shared" si="41"/>
        <v>0</v>
      </c>
      <c r="BI66" s="296" t="str">
        <f>IFERROR(VLOOKUP($L66,点検表４リスト用!$L$2:$N$11,3,FALSE),"")</f>
        <v/>
      </c>
      <c r="BJ66" s="296" t="str">
        <f t="shared" si="26"/>
        <v/>
      </c>
      <c r="BK66" s="296" t="str">
        <f>IF($AK66="特","",IF($BP66="確認",MSG_電気・燃料電池車確認,IF($BS66=1,日野自動車新型式,IF($BS66=2,日野自動車新型式②,IF($BS66=3,日野自動車新型式③,IF($BS66=4,日野自動車新型式④,IFERROR(VLOOKUP($BJ66,'35条リスト'!$A$3:$C$9998,2,FALSE),"")))))))</f>
        <v/>
      </c>
      <c r="BL66" s="296" t="str">
        <f t="shared" si="27"/>
        <v/>
      </c>
      <c r="BM66" s="296" t="str">
        <f>IFERROR(VLOOKUP($X66,点検表４リスト用!$A$2:$B$10,2,FALSE),"")</f>
        <v/>
      </c>
      <c r="BN66" s="296" t="str">
        <f>IF($AK66="特","",IFERROR(VLOOKUP($BJ66,'35条リスト'!$A$3:$C$9998,3,FALSE),""))</f>
        <v/>
      </c>
      <c r="BO66" s="357" t="str">
        <f t="shared" si="44"/>
        <v/>
      </c>
      <c r="BP66" s="297" t="str">
        <f t="shared" si="29"/>
        <v/>
      </c>
      <c r="BQ66" s="297" t="str">
        <f t="shared" si="45"/>
        <v/>
      </c>
      <c r="BR66" s="296">
        <f t="shared" si="42"/>
        <v>0</v>
      </c>
      <c r="BS66" s="296" t="str">
        <f>IF(COUNTIF(点検表４リスト用!X$2:X$83,J66),1,IF(COUNTIF(点検表４リスト用!Y$2:Y$100,J66),2,IF(COUNTIF(点検表４リスト用!Z$2:Z$100,J66),3,IF(COUNTIF(点検表４リスト用!AA$2:AA$100,J66),4,""))))</f>
        <v/>
      </c>
      <c r="BT66" s="580" t="str">
        <f t="shared" si="46"/>
        <v/>
      </c>
    </row>
    <row r="67" spans="1:72">
      <c r="A67" s="289"/>
      <c r="B67" s="445"/>
      <c r="C67" s="290"/>
      <c r="D67" s="291"/>
      <c r="E67" s="291"/>
      <c r="F67" s="291"/>
      <c r="G67" s="292"/>
      <c r="H67" s="300"/>
      <c r="I67" s="292"/>
      <c r="J67" s="292"/>
      <c r="K67" s="292"/>
      <c r="L67" s="292"/>
      <c r="M67" s="290"/>
      <c r="N67" s="290"/>
      <c r="O67" s="292"/>
      <c r="P67" s="292"/>
      <c r="Q67" s="481" t="str">
        <f t="shared" si="32"/>
        <v/>
      </c>
      <c r="R67" s="481" t="str">
        <f t="shared" si="33"/>
        <v/>
      </c>
      <c r="S67" s="482" t="str">
        <f t="shared" si="2"/>
        <v/>
      </c>
      <c r="T67" s="482" t="str">
        <f t="shared" si="34"/>
        <v/>
      </c>
      <c r="U67" s="483" t="str">
        <f t="shared" si="35"/>
        <v/>
      </c>
      <c r="V67" s="483" t="str">
        <f t="shared" si="36"/>
        <v/>
      </c>
      <c r="W67" s="483" t="str">
        <f t="shared" si="37"/>
        <v/>
      </c>
      <c r="X67" s="293"/>
      <c r="Y67" s="289"/>
      <c r="Z67" s="473" t="str">
        <f>IF($BS67&lt;&gt;"","確認",IF(COUNTIF(点検表４リスト用!AB$2:AB$100,J67),"○",IF(OR($BQ67="【3】",$BQ67="【2】",$BQ67="【1】"),"○",$BQ67)))</f>
        <v/>
      </c>
      <c r="AA67" s="532"/>
      <c r="AB67" s="559" t="str">
        <f t="shared" si="38"/>
        <v/>
      </c>
      <c r="AC67" s="294" t="str">
        <f>IF(COUNTIF(環境性能の高いＵＤタクシー!$A:$A,点検表４!J67),"○","")</f>
        <v/>
      </c>
      <c r="AD67" s="295" t="str">
        <f t="shared" si="39"/>
        <v/>
      </c>
      <c r="AE67" s="296" t="b">
        <f t="shared" si="8"/>
        <v>0</v>
      </c>
      <c r="AF67" s="296" t="b">
        <f t="shared" si="9"/>
        <v>0</v>
      </c>
      <c r="AG67" s="296" t="str">
        <f t="shared" si="10"/>
        <v/>
      </c>
      <c r="AH67" s="296">
        <f t="shared" si="11"/>
        <v>1</v>
      </c>
      <c r="AI67" s="296">
        <f t="shared" si="12"/>
        <v>0</v>
      </c>
      <c r="AJ67" s="296">
        <f t="shared" si="13"/>
        <v>0</v>
      </c>
      <c r="AK67" s="296" t="str">
        <f>IFERROR(VLOOKUP($I67,点検表４リスト用!$D$2:$G$10,2,FALSE),"")</f>
        <v/>
      </c>
      <c r="AL67" s="296" t="str">
        <f>IFERROR(VLOOKUP($I67,点検表４リスト用!$D$2:$G$10,3,FALSE),"")</f>
        <v/>
      </c>
      <c r="AM67" s="296" t="str">
        <f>IFERROR(VLOOKUP($I67,点検表４リスト用!$D$2:$G$10,4,FALSE),"")</f>
        <v/>
      </c>
      <c r="AN67" s="296" t="str">
        <f>IFERROR(VLOOKUP(LEFT($E67,1),点検表４リスト用!$I$2:$J$11,2,FALSE),"")</f>
        <v/>
      </c>
      <c r="AO67" s="296" t="b">
        <f>IF(IFERROR(VLOOKUP($J67,軽乗用車一覧!$A$2:$A$88,1,FALSE),"")&lt;&gt;"",TRUE,FALSE)</f>
        <v>0</v>
      </c>
      <c r="AP67" s="296" t="b">
        <f t="shared" si="14"/>
        <v>0</v>
      </c>
      <c r="AQ67" s="296" t="b">
        <f t="shared" si="40"/>
        <v>1</v>
      </c>
      <c r="AR67" s="296" t="str">
        <f t="shared" si="16"/>
        <v/>
      </c>
      <c r="AS67" s="296" t="str">
        <f t="shared" si="17"/>
        <v/>
      </c>
      <c r="AT67" s="296">
        <f t="shared" si="18"/>
        <v>1</v>
      </c>
      <c r="AU67" s="296">
        <f t="shared" si="19"/>
        <v>1</v>
      </c>
      <c r="AV67" s="296" t="str">
        <f t="shared" si="20"/>
        <v/>
      </c>
      <c r="AW67" s="296" t="str">
        <f>IFERROR(VLOOKUP($L67,点検表４リスト用!$L$2:$M$11,2,FALSE),"")</f>
        <v/>
      </c>
      <c r="AX67" s="296" t="str">
        <f>IFERROR(VLOOKUP($AV67,排出係数!$H$4:$N$1000,7,FALSE),"")</f>
        <v/>
      </c>
      <c r="AY67" s="296" t="str">
        <f t="shared" si="43"/>
        <v/>
      </c>
      <c r="AZ67" s="296" t="str">
        <f t="shared" si="22"/>
        <v>1</v>
      </c>
      <c r="BA67" s="296" t="str">
        <f>IFERROR(VLOOKUP($AV67,排出係数!$A$4:$G$10000,$AU67+2,FALSE),"")</f>
        <v/>
      </c>
      <c r="BB67" s="296">
        <f>IFERROR(VLOOKUP($AU67,点検表４リスト用!$P$2:$T$6,2,FALSE),"")</f>
        <v>0.48</v>
      </c>
      <c r="BC67" s="296" t="str">
        <f t="shared" si="23"/>
        <v/>
      </c>
      <c r="BD67" s="296" t="str">
        <f t="shared" si="24"/>
        <v/>
      </c>
      <c r="BE67" s="296" t="str">
        <f>IFERROR(VLOOKUP($AV67,排出係数!$H$4:$M$10000,$AU67+2,FALSE),"")</f>
        <v/>
      </c>
      <c r="BF67" s="296">
        <f>IFERROR(VLOOKUP($AU67,点検表４リスト用!$P$2:$T$6,IF($N67="H17",5,3),FALSE),"")</f>
        <v>5.5E-2</v>
      </c>
      <c r="BG67" s="296">
        <f t="shared" si="25"/>
        <v>0</v>
      </c>
      <c r="BH67" s="296">
        <f t="shared" si="41"/>
        <v>0</v>
      </c>
      <c r="BI67" s="296" t="str">
        <f>IFERROR(VLOOKUP($L67,点検表４リスト用!$L$2:$N$11,3,FALSE),"")</f>
        <v/>
      </c>
      <c r="BJ67" s="296" t="str">
        <f t="shared" si="26"/>
        <v/>
      </c>
      <c r="BK67" s="296" t="str">
        <f>IF($AK67="特","",IF($BP67="確認",MSG_電気・燃料電池車確認,IF($BS67=1,日野自動車新型式,IF($BS67=2,日野自動車新型式②,IF($BS67=3,日野自動車新型式③,IF($BS67=4,日野自動車新型式④,IFERROR(VLOOKUP($BJ67,'35条リスト'!$A$3:$C$9998,2,FALSE),"")))))))</f>
        <v/>
      </c>
      <c r="BL67" s="296" t="str">
        <f t="shared" si="27"/>
        <v/>
      </c>
      <c r="BM67" s="296" t="str">
        <f>IFERROR(VLOOKUP($X67,点検表４リスト用!$A$2:$B$10,2,FALSE),"")</f>
        <v/>
      </c>
      <c r="BN67" s="296" t="str">
        <f>IF($AK67="特","",IFERROR(VLOOKUP($BJ67,'35条リスト'!$A$3:$C$9998,3,FALSE),""))</f>
        <v/>
      </c>
      <c r="BO67" s="357" t="str">
        <f t="shared" si="44"/>
        <v/>
      </c>
      <c r="BP67" s="297" t="str">
        <f t="shared" si="29"/>
        <v/>
      </c>
      <c r="BQ67" s="297" t="str">
        <f t="shared" si="45"/>
        <v/>
      </c>
      <c r="BR67" s="296">
        <f t="shared" si="42"/>
        <v>0</v>
      </c>
      <c r="BS67" s="296" t="str">
        <f>IF(COUNTIF(点検表４リスト用!X$2:X$83,J67),1,IF(COUNTIF(点検表４リスト用!Y$2:Y$100,J67),2,IF(COUNTIF(点検表４リスト用!Z$2:Z$100,J67),3,IF(COUNTIF(点検表４リスト用!AA$2:AA$100,J67),4,""))))</f>
        <v/>
      </c>
      <c r="BT67" s="580" t="str">
        <f t="shared" si="46"/>
        <v/>
      </c>
    </row>
    <row r="68" spans="1:72">
      <c r="A68" s="289"/>
      <c r="B68" s="445"/>
      <c r="C68" s="290"/>
      <c r="D68" s="291"/>
      <c r="E68" s="291"/>
      <c r="F68" s="291"/>
      <c r="G68" s="292"/>
      <c r="H68" s="300"/>
      <c r="I68" s="292"/>
      <c r="J68" s="292"/>
      <c r="K68" s="292"/>
      <c r="L68" s="292"/>
      <c r="M68" s="290"/>
      <c r="N68" s="290"/>
      <c r="O68" s="292"/>
      <c r="P68" s="292"/>
      <c r="Q68" s="481" t="str">
        <f t="shared" si="32"/>
        <v/>
      </c>
      <c r="R68" s="481" t="str">
        <f t="shared" si="33"/>
        <v/>
      </c>
      <c r="S68" s="482" t="str">
        <f t="shared" si="2"/>
        <v/>
      </c>
      <c r="T68" s="482" t="str">
        <f t="shared" si="34"/>
        <v/>
      </c>
      <c r="U68" s="483" t="str">
        <f t="shared" si="35"/>
        <v/>
      </c>
      <c r="V68" s="483" t="str">
        <f t="shared" si="36"/>
        <v/>
      </c>
      <c r="W68" s="483" t="str">
        <f t="shared" si="37"/>
        <v/>
      </c>
      <c r="X68" s="293"/>
      <c r="Y68" s="289"/>
      <c r="Z68" s="473" t="str">
        <f>IF($BS68&lt;&gt;"","確認",IF(COUNTIF(点検表４リスト用!AB$2:AB$100,J68),"○",IF(OR($BQ68="【3】",$BQ68="【2】",$BQ68="【1】"),"○",$BQ68)))</f>
        <v/>
      </c>
      <c r="AA68" s="532"/>
      <c r="AB68" s="559" t="str">
        <f t="shared" si="38"/>
        <v/>
      </c>
      <c r="AC68" s="294" t="str">
        <f>IF(COUNTIF(環境性能の高いＵＤタクシー!$A:$A,点検表４!J68),"○","")</f>
        <v/>
      </c>
      <c r="AD68" s="295" t="str">
        <f t="shared" si="39"/>
        <v/>
      </c>
      <c r="AE68" s="296" t="b">
        <f t="shared" si="8"/>
        <v>0</v>
      </c>
      <c r="AF68" s="296" t="b">
        <f t="shared" si="9"/>
        <v>0</v>
      </c>
      <c r="AG68" s="296" t="str">
        <f t="shared" si="10"/>
        <v/>
      </c>
      <c r="AH68" s="296">
        <f t="shared" si="11"/>
        <v>1</v>
      </c>
      <c r="AI68" s="296">
        <f t="shared" si="12"/>
        <v>0</v>
      </c>
      <c r="AJ68" s="296">
        <f t="shared" si="13"/>
        <v>0</v>
      </c>
      <c r="AK68" s="296" t="str">
        <f>IFERROR(VLOOKUP($I68,点検表４リスト用!$D$2:$G$10,2,FALSE),"")</f>
        <v/>
      </c>
      <c r="AL68" s="296" t="str">
        <f>IFERROR(VLOOKUP($I68,点検表４リスト用!$D$2:$G$10,3,FALSE),"")</f>
        <v/>
      </c>
      <c r="AM68" s="296" t="str">
        <f>IFERROR(VLOOKUP($I68,点検表４リスト用!$D$2:$G$10,4,FALSE),"")</f>
        <v/>
      </c>
      <c r="AN68" s="296" t="str">
        <f>IFERROR(VLOOKUP(LEFT($E68,1),点検表４リスト用!$I$2:$J$11,2,FALSE),"")</f>
        <v/>
      </c>
      <c r="AO68" s="296" t="b">
        <f>IF(IFERROR(VLOOKUP($J68,軽乗用車一覧!$A$2:$A$88,1,FALSE),"")&lt;&gt;"",TRUE,FALSE)</f>
        <v>0</v>
      </c>
      <c r="AP68" s="296" t="b">
        <f t="shared" si="14"/>
        <v>0</v>
      </c>
      <c r="AQ68" s="296" t="b">
        <f t="shared" si="40"/>
        <v>1</v>
      </c>
      <c r="AR68" s="296" t="str">
        <f t="shared" si="16"/>
        <v/>
      </c>
      <c r="AS68" s="296" t="str">
        <f t="shared" si="17"/>
        <v/>
      </c>
      <c r="AT68" s="296">
        <f t="shared" si="18"/>
        <v>1</v>
      </c>
      <c r="AU68" s="296">
        <f t="shared" si="19"/>
        <v>1</v>
      </c>
      <c r="AV68" s="296" t="str">
        <f t="shared" si="20"/>
        <v/>
      </c>
      <c r="AW68" s="296" t="str">
        <f>IFERROR(VLOOKUP($L68,点検表４リスト用!$L$2:$M$11,2,FALSE),"")</f>
        <v/>
      </c>
      <c r="AX68" s="296" t="str">
        <f>IFERROR(VLOOKUP($AV68,排出係数!$H$4:$N$1000,7,FALSE),"")</f>
        <v/>
      </c>
      <c r="AY68" s="296" t="str">
        <f t="shared" si="43"/>
        <v/>
      </c>
      <c r="AZ68" s="296" t="str">
        <f t="shared" si="22"/>
        <v>1</v>
      </c>
      <c r="BA68" s="296" t="str">
        <f>IFERROR(VLOOKUP($AV68,排出係数!$A$4:$G$10000,$AU68+2,FALSE),"")</f>
        <v/>
      </c>
      <c r="BB68" s="296">
        <f>IFERROR(VLOOKUP($AU68,点検表４リスト用!$P$2:$T$6,2,FALSE),"")</f>
        <v>0.48</v>
      </c>
      <c r="BC68" s="296" t="str">
        <f t="shared" si="23"/>
        <v/>
      </c>
      <c r="BD68" s="296" t="str">
        <f t="shared" si="24"/>
        <v/>
      </c>
      <c r="BE68" s="296" t="str">
        <f>IFERROR(VLOOKUP($AV68,排出係数!$H$4:$M$10000,$AU68+2,FALSE),"")</f>
        <v/>
      </c>
      <c r="BF68" s="296">
        <f>IFERROR(VLOOKUP($AU68,点検表４リスト用!$P$2:$T$6,IF($N68="H17",5,3),FALSE),"")</f>
        <v>5.5E-2</v>
      </c>
      <c r="BG68" s="296">
        <f t="shared" si="25"/>
        <v>0</v>
      </c>
      <c r="BH68" s="296">
        <f t="shared" si="41"/>
        <v>0</v>
      </c>
      <c r="BI68" s="296" t="str">
        <f>IFERROR(VLOOKUP($L68,点検表４リスト用!$L$2:$N$11,3,FALSE),"")</f>
        <v/>
      </c>
      <c r="BJ68" s="296" t="str">
        <f t="shared" si="26"/>
        <v/>
      </c>
      <c r="BK68" s="296" t="str">
        <f>IF($AK68="特","",IF($BP68="確認",MSG_電気・燃料電池車確認,IF($BS68=1,日野自動車新型式,IF($BS68=2,日野自動車新型式②,IF($BS68=3,日野自動車新型式③,IF($BS68=4,日野自動車新型式④,IFERROR(VLOOKUP($BJ68,'35条リスト'!$A$3:$C$9998,2,FALSE),"")))))))</f>
        <v/>
      </c>
      <c r="BL68" s="296" t="str">
        <f t="shared" si="27"/>
        <v/>
      </c>
      <c r="BM68" s="296" t="str">
        <f>IFERROR(VLOOKUP($X68,点検表４リスト用!$A$2:$B$10,2,FALSE),"")</f>
        <v/>
      </c>
      <c r="BN68" s="296" t="str">
        <f>IF($AK68="特","",IFERROR(VLOOKUP($BJ68,'35条リスト'!$A$3:$C$9998,3,FALSE),""))</f>
        <v/>
      </c>
      <c r="BO68" s="357" t="str">
        <f t="shared" si="44"/>
        <v/>
      </c>
      <c r="BP68" s="297" t="str">
        <f t="shared" si="29"/>
        <v/>
      </c>
      <c r="BQ68" s="297" t="str">
        <f t="shared" si="45"/>
        <v/>
      </c>
      <c r="BR68" s="296">
        <f t="shared" si="42"/>
        <v>0</v>
      </c>
      <c r="BS68" s="296" t="str">
        <f>IF(COUNTIF(点検表４リスト用!X$2:X$83,J68),1,IF(COUNTIF(点検表４リスト用!Y$2:Y$100,J68),2,IF(COUNTIF(点検表４リスト用!Z$2:Z$100,J68),3,IF(COUNTIF(点検表４リスト用!AA$2:AA$100,J68),4,""))))</f>
        <v/>
      </c>
      <c r="BT68" s="580" t="str">
        <f t="shared" si="46"/>
        <v/>
      </c>
    </row>
    <row r="69" spans="1:72">
      <c r="A69" s="289"/>
      <c r="B69" s="445"/>
      <c r="C69" s="290"/>
      <c r="D69" s="291"/>
      <c r="E69" s="291"/>
      <c r="F69" s="291"/>
      <c r="G69" s="292"/>
      <c r="H69" s="300"/>
      <c r="I69" s="292"/>
      <c r="J69" s="292"/>
      <c r="K69" s="292"/>
      <c r="L69" s="292"/>
      <c r="M69" s="290"/>
      <c r="N69" s="290"/>
      <c r="O69" s="292"/>
      <c r="P69" s="292"/>
      <c r="Q69" s="481" t="str">
        <f t="shared" si="32"/>
        <v/>
      </c>
      <c r="R69" s="481" t="str">
        <f t="shared" si="33"/>
        <v/>
      </c>
      <c r="S69" s="482" t="str">
        <f t="shared" si="2"/>
        <v/>
      </c>
      <c r="T69" s="482" t="str">
        <f t="shared" si="34"/>
        <v/>
      </c>
      <c r="U69" s="483" t="str">
        <f t="shared" si="35"/>
        <v/>
      </c>
      <c r="V69" s="483" t="str">
        <f t="shared" si="36"/>
        <v/>
      </c>
      <c r="W69" s="483" t="str">
        <f t="shared" si="37"/>
        <v/>
      </c>
      <c r="X69" s="293"/>
      <c r="Y69" s="289"/>
      <c r="Z69" s="473" t="str">
        <f>IF($BS69&lt;&gt;"","確認",IF(COUNTIF(点検表４リスト用!AB$2:AB$100,J69),"○",IF(OR($BQ69="【3】",$BQ69="【2】",$BQ69="【1】"),"○",$BQ69)))</f>
        <v/>
      </c>
      <c r="AA69" s="532"/>
      <c r="AB69" s="559" t="str">
        <f t="shared" si="38"/>
        <v/>
      </c>
      <c r="AC69" s="294" t="str">
        <f>IF(COUNTIF(環境性能の高いＵＤタクシー!$A:$A,点検表４!J69),"○","")</f>
        <v/>
      </c>
      <c r="AD69" s="295" t="str">
        <f t="shared" si="39"/>
        <v/>
      </c>
      <c r="AE69" s="296" t="b">
        <f t="shared" si="8"/>
        <v>0</v>
      </c>
      <c r="AF69" s="296" t="b">
        <f t="shared" si="9"/>
        <v>0</v>
      </c>
      <c r="AG69" s="296" t="str">
        <f t="shared" si="10"/>
        <v/>
      </c>
      <c r="AH69" s="296">
        <f t="shared" si="11"/>
        <v>1</v>
      </c>
      <c r="AI69" s="296">
        <f t="shared" si="12"/>
        <v>0</v>
      </c>
      <c r="AJ69" s="296">
        <f t="shared" si="13"/>
        <v>0</v>
      </c>
      <c r="AK69" s="296" t="str">
        <f>IFERROR(VLOOKUP($I69,点検表４リスト用!$D$2:$G$10,2,FALSE),"")</f>
        <v/>
      </c>
      <c r="AL69" s="296" t="str">
        <f>IFERROR(VLOOKUP($I69,点検表４リスト用!$D$2:$G$10,3,FALSE),"")</f>
        <v/>
      </c>
      <c r="AM69" s="296" t="str">
        <f>IFERROR(VLOOKUP($I69,点検表４リスト用!$D$2:$G$10,4,FALSE),"")</f>
        <v/>
      </c>
      <c r="AN69" s="296" t="str">
        <f>IFERROR(VLOOKUP(LEFT($E69,1),点検表４リスト用!$I$2:$J$11,2,FALSE),"")</f>
        <v/>
      </c>
      <c r="AO69" s="296" t="b">
        <f>IF(IFERROR(VLOOKUP($J69,軽乗用車一覧!$A$2:$A$88,1,FALSE),"")&lt;&gt;"",TRUE,FALSE)</f>
        <v>0</v>
      </c>
      <c r="AP69" s="296" t="b">
        <f t="shared" si="14"/>
        <v>0</v>
      </c>
      <c r="AQ69" s="296" t="b">
        <f t="shared" si="40"/>
        <v>1</v>
      </c>
      <c r="AR69" s="296" t="str">
        <f t="shared" si="16"/>
        <v/>
      </c>
      <c r="AS69" s="296" t="str">
        <f t="shared" si="17"/>
        <v/>
      </c>
      <c r="AT69" s="296">
        <f t="shared" si="18"/>
        <v>1</v>
      </c>
      <c r="AU69" s="296">
        <f t="shared" si="19"/>
        <v>1</v>
      </c>
      <c r="AV69" s="296" t="str">
        <f t="shared" si="20"/>
        <v/>
      </c>
      <c r="AW69" s="296" t="str">
        <f>IFERROR(VLOOKUP($L69,点検表４リスト用!$L$2:$M$11,2,FALSE),"")</f>
        <v/>
      </c>
      <c r="AX69" s="296" t="str">
        <f>IFERROR(VLOOKUP($AV69,排出係数!$H$4:$N$1000,7,FALSE),"")</f>
        <v/>
      </c>
      <c r="AY69" s="296" t="str">
        <f t="shared" si="43"/>
        <v/>
      </c>
      <c r="AZ69" s="296" t="str">
        <f t="shared" si="22"/>
        <v>1</v>
      </c>
      <c r="BA69" s="296" t="str">
        <f>IFERROR(VLOOKUP($AV69,排出係数!$A$4:$G$10000,$AU69+2,FALSE),"")</f>
        <v/>
      </c>
      <c r="BB69" s="296">
        <f>IFERROR(VLOOKUP($AU69,点検表４リスト用!$P$2:$T$6,2,FALSE),"")</f>
        <v>0.48</v>
      </c>
      <c r="BC69" s="296" t="str">
        <f t="shared" si="23"/>
        <v/>
      </c>
      <c r="BD69" s="296" t="str">
        <f t="shared" si="24"/>
        <v/>
      </c>
      <c r="BE69" s="296" t="str">
        <f>IFERROR(VLOOKUP($AV69,排出係数!$H$4:$M$10000,$AU69+2,FALSE),"")</f>
        <v/>
      </c>
      <c r="BF69" s="296">
        <f>IFERROR(VLOOKUP($AU69,点検表４リスト用!$P$2:$T$6,IF($N69="H17",5,3),FALSE),"")</f>
        <v>5.5E-2</v>
      </c>
      <c r="BG69" s="296">
        <f t="shared" si="25"/>
        <v>0</v>
      </c>
      <c r="BH69" s="296">
        <f t="shared" si="41"/>
        <v>0</v>
      </c>
      <c r="BI69" s="296" t="str">
        <f>IFERROR(VLOOKUP($L69,点検表４リスト用!$L$2:$N$11,3,FALSE),"")</f>
        <v/>
      </c>
      <c r="BJ69" s="296" t="str">
        <f t="shared" si="26"/>
        <v/>
      </c>
      <c r="BK69" s="296" t="str">
        <f>IF($AK69="特","",IF($BP69="確認",MSG_電気・燃料電池車確認,IF($BS69=1,日野自動車新型式,IF($BS69=2,日野自動車新型式②,IF($BS69=3,日野自動車新型式③,IF($BS69=4,日野自動車新型式④,IFERROR(VLOOKUP($BJ69,'35条リスト'!$A$3:$C$9998,2,FALSE),"")))))))</f>
        <v/>
      </c>
      <c r="BL69" s="296" t="str">
        <f t="shared" si="27"/>
        <v/>
      </c>
      <c r="BM69" s="296" t="str">
        <f>IFERROR(VLOOKUP($X69,点検表４リスト用!$A$2:$B$10,2,FALSE),"")</f>
        <v/>
      </c>
      <c r="BN69" s="296" t="str">
        <f>IF($AK69="特","",IFERROR(VLOOKUP($BJ69,'35条リスト'!$A$3:$C$9998,3,FALSE),""))</f>
        <v/>
      </c>
      <c r="BO69" s="357" t="str">
        <f t="shared" si="44"/>
        <v/>
      </c>
      <c r="BP69" s="297" t="str">
        <f t="shared" si="29"/>
        <v/>
      </c>
      <c r="BQ69" s="297" t="str">
        <f t="shared" si="45"/>
        <v/>
      </c>
      <c r="BR69" s="296">
        <f t="shared" si="42"/>
        <v>0</v>
      </c>
      <c r="BS69" s="296" t="str">
        <f>IF(COUNTIF(点検表４リスト用!X$2:X$83,J69),1,IF(COUNTIF(点検表４リスト用!Y$2:Y$100,J69),2,IF(COUNTIF(点検表４リスト用!Z$2:Z$100,J69),3,IF(COUNTIF(点検表４リスト用!AA$2:AA$100,J69),4,""))))</f>
        <v/>
      </c>
      <c r="BT69" s="580" t="str">
        <f t="shared" si="46"/>
        <v/>
      </c>
    </row>
    <row r="70" spans="1:72">
      <c r="A70" s="289"/>
      <c r="B70" s="445"/>
      <c r="C70" s="290"/>
      <c r="D70" s="291"/>
      <c r="E70" s="291"/>
      <c r="F70" s="291"/>
      <c r="G70" s="292"/>
      <c r="H70" s="300"/>
      <c r="I70" s="292"/>
      <c r="J70" s="292"/>
      <c r="K70" s="292"/>
      <c r="L70" s="292"/>
      <c r="M70" s="290"/>
      <c r="N70" s="290"/>
      <c r="O70" s="292"/>
      <c r="P70" s="292"/>
      <c r="Q70" s="481" t="str">
        <f t="shared" si="32"/>
        <v/>
      </c>
      <c r="R70" s="481" t="str">
        <f t="shared" si="33"/>
        <v/>
      </c>
      <c r="S70" s="482" t="str">
        <f t="shared" ref="S70:S133" si="47">IF($L70="","",IF($AE70=TRUE,"-",IF(ISNUMBER($BI70)=TRUE,$BI70,"エラー")))</f>
        <v/>
      </c>
      <c r="T70" s="482" t="str">
        <f t="shared" si="34"/>
        <v/>
      </c>
      <c r="U70" s="483" t="str">
        <f t="shared" si="35"/>
        <v/>
      </c>
      <c r="V70" s="483" t="str">
        <f t="shared" si="36"/>
        <v/>
      </c>
      <c r="W70" s="483" t="str">
        <f t="shared" si="37"/>
        <v/>
      </c>
      <c r="X70" s="293"/>
      <c r="Y70" s="289"/>
      <c r="Z70" s="473" t="str">
        <f>IF($BS70&lt;&gt;"","確認",IF(COUNTIF(点検表４リスト用!AB$2:AB$100,J70),"○",IF(OR($BQ70="【3】",$BQ70="【2】",$BQ70="【1】"),"○",$BQ70)))</f>
        <v/>
      </c>
      <c r="AA70" s="532"/>
      <c r="AB70" s="559" t="str">
        <f t="shared" si="38"/>
        <v/>
      </c>
      <c r="AC70" s="294" t="str">
        <f>IF(COUNTIF(環境性能の高いＵＤタクシー!$A:$A,点検表４!J70),"○","")</f>
        <v/>
      </c>
      <c r="AD70" s="295" t="str">
        <f t="shared" si="39"/>
        <v/>
      </c>
      <c r="AE70" s="296" t="b">
        <f t="shared" ref="AE70:AE133" si="48">IF(OR($I70="大型特殊自動車",$I70="小型特殊自動車",$Y70=3),TRUE,FALSE)</f>
        <v>0</v>
      </c>
      <c r="AF70" s="296" t="b">
        <f t="shared" ref="AF70:AF133" si="49">IF(OR($AE70=TRUE,AND($I70&lt;&gt;"",$J70&lt;&gt;"",$K70&lt;&gt;"",$L70&lt;&gt;"")),TRUE,FALSE)</f>
        <v>0</v>
      </c>
      <c r="AG70" s="296" t="str">
        <f t="shared" ref="AG70:AG133" si="50">IF($AF70=TRUE,ROW()-5,"")</f>
        <v/>
      </c>
      <c r="AH70" s="296">
        <f t="shared" ref="AH70:AH133" si="51">IF($B70="減車",0,1)</f>
        <v>1</v>
      </c>
      <c r="AI70" s="296">
        <f t="shared" ref="AI70:AI133" si="52">IF($B70="増車",1,0)</f>
        <v>0</v>
      </c>
      <c r="AJ70" s="296">
        <f t="shared" ref="AJ70:AJ133" si="53">IF($B70="減車",1,0)</f>
        <v>0</v>
      </c>
      <c r="AK70" s="296" t="str">
        <f>IFERROR(VLOOKUP($I70,点検表４リスト用!$D$2:$G$10,2,FALSE),"")</f>
        <v/>
      </c>
      <c r="AL70" s="296" t="str">
        <f>IFERROR(VLOOKUP($I70,点検表４リスト用!$D$2:$G$10,3,FALSE),"")</f>
        <v/>
      </c>
      <c r="AM70" s="296" t="str">
        <f>IFERROR(VLOOKUP($I70,点検表４リスト用!$D$2:$G$10,4,FALSE),"")</f>
        <v/>
      </c>
      <c r="AN70" s="296" t="str">
        <f>IFERROR(VLOOKUP(LEFT($E70,1),点検表４リスト用!$I$2:$J$11,2,FALSE),"")</f>
        <v/>
      </c>
      <c r="AO70" s="296" t="b">
        <f>IF(IFERROR(VLOOKUP($J70,軽乗用車一覧!$A$2:$A$88,1,FALSE),"")&lt;&gt;"",TRUE,FALSE)</f>
        <v>0</v>
      </c>
      <c r="AP70" s="296" t="b">
        <f t="shared" ref="AP70:AP133" si="54">IF(OR(AND($AO70=TRUE,$I70&lt;&gt;"軽自動車（乗用）"),AND($AO70=FALSE,$I70="軽自動車（乗用）")),TRUE,FALSE)</f>
        <v>0</v>
      </c>
      <c r="AQ70" s="296" t="b">
        <f t="shared" si="40"/>
        <v>1</v>
      </c>
      <c r="AR70" s="296" t="str">
        <f t="shared" ref="AR70:AR133" si="55">$AL70&amp;IF($AL70&gt;=5,"",IF($K70&lt;=1700,1,IF($K70&lt;=2500,2,IF($K70&lt;=3500,3,IF($K70&lt;8000,4,5)))))</f>
        <v/>
      </c>
      <c r="AS70" s="296" t="str">
        <f t="shared" ref="AS70:AS133" si="56">IF(OR($I70="小型・普通乗用車",$I70="軽自動車（乗用）"),"乗用",IF(AND($K70&gt;1,$K70&lt;=1700),"軽量",IF(AND($K70&gt;1700,$K70&lt;=3500),"中量",IF(AND($K70&gt;3500,$K70&lt;=7500),"重量1",IF($K70&gt;7500,"重量2","")))))</f>
        <v/>
      </c>
      <c r="AT70" s="296">
        <f t="shared" ref="AT70:AT133" si="57">IF($K70&gt;3500,$K70/1000,1)</f>
        <v>1</v>
      </c>
      <c r="AU70" s="296">
        <f t="shared" ref="AU70:AU133" si="58">IF($AK70="乗",0,IF(OR($AK70="軽",$AK70="特"),5,IF($K70&lt;=1700,1,IF($K70&lt;=2500,2,IF($K70&lt;=3500,3,4)))))</f>
        <v>1</v>
      </c>
      <c r="AV70" s="296" t="str">
        <f t="shared" ref="AV70:AV133" si="59">IFERROR(LEFT($J70,SEARCH("-",$J70,1)-1),"")</f>
        <v/>
      </c>
      <c r="AW70" s="296" t="str">
        <f>IFERROR(VLOOKUP($L70,点検表４リスト用!$L$2:$M$11,2,FALSE),"")</f>
        <v/>
      </c>
      <c r="AX70" s="296" t="str">
        <f>IFERROR(VLOOKUP($AV70,排出係数!$H$4:$N$1000,7,FALSE),"")</f>
        <v/>
      </c>
      <c r="AY70" s="296" t="str">
        <f t="shared" si="43"/>
        <v/>
      </c>
      <c r="AZ70" s="296" t="str">
        <f t="shared" ref="AZ70:AZ133" si="60">IF(OR($AW70="電",$AW70="燃電"),$AW70,$AK70&amp;$AU70&amp;$AW70&amp;$AV70)</f>
        <v>1</v>
      </c>
      <c r="BA70" s="296" t="str">
        <f>IFERROR(VLOOKUP($AV70,排出係数!$A$4:$G$10000,$AU70+2,FALSE),"")</f>
        <v/>
      </c>
      <c r="BB70" s="296">
        <f>IFERROR(VLOOKUP($AU70,点検表４リスト用!$P$2:$T$6,2,FALSE),"")</f>
        <v>0.48</v>
      </c>
      <c r="BC70" s="296" t="str">
        <f t="shared" ref="BC70:BC133" si="61">IF(OR($AW70="C",$AW70="ハガ",$AW70="ハ軽"),$BA70/2,$BA70)</f>
        <v/>
      </c>
      <c r="BD70" s="296" t="str">
        <f t="shared" ref="BD70:BD133" si="62">IF(OR($AZ70="電",$AZ70="燃電"),0,IF(OR(AND($M70=1,$AW70="軽"),AND($M70=1,$AW70="ハ軽")),$BB70,$BC70))</f>
        <v/>
      </c>
      <c r="BE70" s="296" t="str">
        <f>IFERROR(VLOOKUP($AV70,排出係数!$H$4:$M$10000,$AU70+2,FALSE),"")</f>
        <v/>
      </c>
      <c r="BF70" s="296">
        <f>IFERROR(VLOOKUP($AU70,点検表４リスト用!$P$2:$T$6,IF($N70="H17",5,3),FALSE),"")</f>
        <v>5.5E-2</v>
      </c>
      <c r="BG70" s="296">
        <f t="shared" ref="BG70:BG133" si="63">IF($AW70="軽",$BE70,IF($AW70="ハ軽",$BE70/2,0))</f>
        <v>0</v>
      </c>
      <c r="BH70" s="296">
        <f t="shared" si="41"/>
        <v>0</v>
      </c>
      <c r="BI70" s="296" t="str">
        <f>IFERROR(VLOOKUP($L70,点検表４リスト用!$L$2:$N$11,3,FALSE),"")</f>
        <v/>
      </c>
      <c r="BJ70" s="296" t="str">
        <f t="shared" ref="BJ70:BJ133" si="64">LEFT($L70,2)&amp;IF(AND($Y70=1,RIGHT($J70,1)="改"),LEFT($J70,LEN($J70)-1),$J70)</f>
        <v/>
      </c>
      <c r="BK70" s="296" t="str">
        <f>IF($AK70="特","",IF($BP70="確認",MSG_電気・燃料電池車確認,IF($BS70=1,日野自動車新型式,IF($BS70=2,日野自動車新型式②,IF($BS70=3,日野自動車新型式③,IF($BS70=4,日野自動車新型式④,IFERROR(VLOOKUP($BJ70,'35条リスト'!$A$3:$C$9998,2,FALSE),"")))))))</f>
        <v/>
      </c>
      <c r="BL70" s="296" t="str">
        <f t="shared" ref="BL70:BL133" si="65">IF(OR(LEFT($J70,1)="D",LEFT($J70,1)="6"),75,IF(OR(LEFT($J70,1)="C",LEFT($J70,1)="5"),50,""))</f>
        <v/>
      </c>
      <c r="BM70" s="296" t="str">
        <f>IFERROR(VLOOKUP($X70,点検表４リスト用!$A$2:$B$10,2,FALSE),"")</f>
        <v/>
      </c>
      <c r="BN70" s="296" t="str">
        <f>IF($AK70="特","",IFERROR(VLOOKUP($BJ70,'35条リスト'!$A$3:$C$9998,3,FALSE),""))</f>
        <v/>
      </c>
      <c r="BO70" s="357" t="str">
        <f t="shared" si="44"/>
        <v/>
      </c>
      <c r="BP70" s="297" t="str">
        <f t="shared" ref="BP70:BP133" si="66">IF(AND(OR($AW70="電",$AW70="燃電"),$AE70=FALSE),IF(LEFT($J70,1)&lt;&gt;"Z","確認","【3】"),"")</f>
        <v/>
      </c>
      <c r="BQ70" s="297" t="str">
        <f t="shared" si="45"/>
        <v/>
      </c>
      <c r="BR70" s="296">
        <f t="shared" si="42"/>
        <v>0</v>
      </c>
      <c r="BS70" s="296" t="str">
        <f>IF(COUNTIF(点検表４リスト用!X$2:X$83,J70),1,IF(COUNTIF(点検表４リスト用!Y$2:Y$100,J70),2,IF(COUNTIF(点検表４リスト用!Z$2:Z$100,J70),3,IF(COUNTIF(点検表４リスト用!AA$2:AA$100,J70),4,""))))</f>
        <v/>
      </c>
      <c r="BT70" s="580" t="str">
        <f t="shared" si="46"/>
        <v/>
      </c>
    </row>
    <row r="71" spans="1:72">
      <c r="A71" s="289"/>
      <c r="B71" s="445"/>
      <c r="C71" s="290"/>
      <c r="D71" s="291"/>
      <c r="E71" s="291"/>
      <c r="F71" s="291"/>
      <c r="G71" s="292"/>
      <c r="H71" s="300"/>
      <c r="I71" s="292"/>
      <c r="J71" s="292"/>
      <c r="K71" s="292"/>
      <c r="L71" s="292"/>
      <c r="M71" s="290"/>
      <c r="N71" s="290"/>
      <c r="O71" s="292"/>
      <c r="P71" s="292"/>
      <c r="Q71" s="481" t="str">
        <f t="shared" ref="Q71:Q134" si="67">IF($L71="","",IF(OR($AE71=TRUE,$AK71="軽",J71="不明",J71="型式不明"),"-",IF(ISNUMBER($BD71)=TRUE,$BD71,"エラー")))</f>
        <v/>
      </c>
      <c r="R71" s="481" t="str">
        <f t="shared" ref="R71:R134" si="68">IF($L71="","",IF(OR($AE71=TRUE,$AK71="軽",J71="不明",J71="型式不明"),"-",IF(ISNUMBER($BH71)=TRUE,$BH71,"エラー")))</f>
        <v/>
      </c>
      <c r="S71" s="482" t="str">
        <f t="shared" si="47"/>
        <v/>
      </c>
      <c r="T71" s="482" t="str">
        <f t="shared" ref="T71:T134" si="69">IF(OR(O71="",P71="",P71=0),"",IFERROR(O71/P71,"エラー"))</f>
        <v/>
      </c>
      <c r="U71" s="483" t="str">
        <f t="shared" ref="U71:U134" si="70">IF($L71="","",IF(OR($AE71=TRUE,$AK71="軽",B71="減車",J71="不明",J71="型式不明"),"-",IFERROR($O71*$Q71*$AT71/1000,"エラー")))</f>
        <v/>
      </c>
      <c r="V71" s="483" t="str">
        <f t="shared" ref="V71:V134" si="71">IF($L71="","",IF(OR($AE71=TRUE,$AK71="軽",B71="減車",J71="不明",J71="型式不明"),"-",IFERROR($O71*$R71*$AT71/1000,"エラー")))</f>
        <v/>
      </c>
      <c r="W71" s="483" t="str">
        <f t="shared" ref="W71:W134" si="72">IF($L71="","",IF(OR($AE71=TRUE,B71="減車"),"-",IFERROR($P71*$S71/1000,"エラー")))</f>
        <v/>
      </c>
      <c r="X71" s="293"/>
      <c r="Y71" s="289"/>
      <c r="Z71" s="473" t="str">
        <f>IF($BS71&lt;&gt;"","確認",IF(COUNTIF(点検表４リスト用!AB$2:AB$100,J71),"○",IF(OR($BQ71="【3】",$BQ71="【2】",$BQ71="【1】"),"○",$BQ71)))</f>
        <v/>
      </c>
      <c r="AA71" s="532"/>
      <c r="AB71" s="559" t="str">
        <f t="shared" ref="AB71:AB134" si="73">IF(AND(AK71="乗",OR(AW71="電",AW71="燃電",AW71="ハガ",AW71="ハL",AW71="ハ軽"),OR(Z71="○",AA71="○")),"○","")</f>
        <v/>
      </c>
      <c r="AC71" s="294" t="str">
        <f>IF(COUNTIF(環境性能の高いＵＤタクシー!$A:$A,点検表４!J71),"○","")</f>
        <v/>
      </c>
      <c r="AD71" s="295" t="str">
        <f t="shared" ref="AD71:AD134" si="74">IF(Z71="確認",BK71,"")</f>
        <v/>
      </c>
      <c r="AE71" s="296" t="b">
        <f t="shared" si="48"/>
        <v>0</v>
      </c>
      <c r="AF71" s="296" t="b">
        <f t="shared" si="49"/>
        <v>0</v>
      </c>
      <c r="AG71" s="296" t="str">
        <f t="shared" si="50"/>
        <v/>
      </c>
      <c r="AH71" s="296">
        <f t="shared" si="51"/>
        <v>1</v>
      </c>
      <c r="AI71" s="296">
        <f t="shared" si="52"/>
        <v>0</v>
      </c>
      <c r="AJ71" s="296">
        <f t="shared" si="53"/>
        <v>0</v>
      </c>
      <c r="AK71" s="296" t="str">
        <f>IFERROR(VLOOKUP($I71,点検表４リスト用!$D$2:$G$10,2,FALSE),"")</f>
        <v/>
      </c>
      <c r="AL71" s="296" t="str">
        <f>IFERROR(VLOOKUP($I71,点検表４リスト用!$D$2:$G$10,3,FALSE),"")</f>
        <v/>
      </c>
      <c r="AM71" s="296" t="str">
        <f>IFERROR(VLOOKUP($I71,点検表４リスト用!$D$2:$G$10,4,FALSE),"")</f>
        <v/>
      </c>
      <c r="AN71" s="296" t="str">
        <f>IFERROR(VLOOKUP(LEFT($E71,1),点検表４リスト用!$I$2:$J$11,2,FALSE),"")</f>
        <v/>
      </c>
      <c r="AO71" s="296" t="b">
        <f>IF(IFERROR(VLOOKUP($J71,軽乗用車一覧!$A$2:$A$88,1,FALSE),"")&lt;&gt;"",TRUE,FALSE)</f>
        <v>0</v>
      </c>
      <c r="AP71" s="296" t="b">
        <f t="shared" si="54"/>
        <v>0</v>
      </c>
      <c r="AQ71" s="296" t="b">
        <f t="shared" ref="AQ71:AQ134" si="75">IF(AND($E71&lt;&gt;"",$I71&lt;&gt;""),IF($AM71=$AN71,TRUE,IF(LEFT(E71,1)="8",TRUE,FALSE)),TRUE)</f>
        <v>1</v>
      </c>
      <c r="AR71" s="296" t="str">
        <f t="shared" si="55"/>
        <v/>
      </c>
      <c r="AS71" s="296" t="str">
        <f t="shared" si="56"/>
        <v/>
      </c>
      <c r="AT71" s="296">
        <f t="shared" si="57"/>
        <v>1</v>
      </c>
      <c r="AU71" s="296">
        <f t="shared" si="58"/>
        <v>1</v>
      </c>
      <c r="AV71" s="296" t="str">
        <f t="shared" si="59"/>
        <v/>
      </c>
      <c r="AW71" s="296" t="str">
        <f>IFERROR(VLOOKUP($L71,点検表４リスト用!$L$2:$M$11,2,FALSE),"")</f>
        <v/>
      </c>
      <c r="AX71" s="296" t="str">
        <f>IFERROR(VLOOKUP($AV71,排出係数!$H$4:$N$1000,7,FALSE),"")</f>
        <v/>
      </c>
      <c r="AY71" s="296" t="str">
        <f t="shared" si="43"/>
        <v/>
      </c>
      <c r="AZ71" s="296" t="str">
        <f t="shared" si="60"/>
        <v>1</v>
      </c>
      <c r="BA71" s="296" t="str">
        <f>IFERROR(VLOOKUP($AV71,排出係数!$A$4:$G$10000,$AU71+2,FALSE),"")</f>
        <v/>
      </c>
      <c r="BB71" s="296">
        <f>IFERROR(VLOOKUP($AU71,点検表４リスト用!$P$2:$T$6,2,FALSE),"")</f>
        <v>0.48</v>
      </c>
      <c r="BC71" s="296" t="str">
        <f t="shared" si="61"/>
        <v/>
      </c>
      <c r="BD71" s="296" t="str">
        <f t="shared" si="62"/>
        <v/>
      </c>
      <c r="BE71" s="296" t="str">
        <f>IFERROR(VLOOKUP($AV71,排出係数!$H$4:$M$10000,$AU71+2,FALSE),"")</f>
        <v/>
      </c>
      <c r="BF71" s="296">
        <f>IFERROR(VLOOKUP($AU71,点検表４リスト用!$P$2:$T$6,IF($N71="H17",5,3),FALSE),"")</f>
        <v>5.5E-2</v>
      </c>
      <c r="BG71" s="296">
        <f t="shared" si="63"/>
        <v>0</v>
      </c>
      <c r="BH71" s="296">
        <f t="shared" ref="BH71:BH134" si="76">IF(OR($N71="H17",AND($M71=1,$N71="")),$BF71,$BG71)</f>
        <v>0</v>
      </c>
      <c r="BI71" s="296" t="str">
        <f>IFERROR(VLOOKUP($L71,点検表４リスト用!$L$2:$N$11,3,FALSE),"")</f>
        <v/>
      </c>
      <c r="BJ71" s="296" t="str">
        <f t="shared" si="64"/>
        <v/>
      </c>
      <c r="BK71" s="296" t="str">
        <f>IF($AK71="特","",IF($BP71="確認",MSG_電気・燃料電池車確認,IF($BS71=1,日野自動車新型式,IF($BS71=2,日野自動車新型式②,IF($BS71=3,日野自動車新型式③,IF($BS71=4,日野自動車新型式④,IFERROR(VLOOKUP($BJ71,'35条リスト'!$A$3:$C$9998,2,FALSE),"")))))))</f>
        <v/>
      </c>
      <c r="BL71" s="296" t="str">
        <f t="shared" si="65"/>
        <v/>
      </c>
      <c r="BM71" s="296" t="str">
        <f>IFERROR(VLOOKUP($X71,点検表４リスト用!$A$2:$B$10,2,FALSE),"")</f>
        <v/>
      </c>
      <c r="BN71" s="296" t="str">
        <f>IF($AK71="特","",IFERROR(VLOOKUP($BJ71,'35条リスト'!$A$3:$C$9998,3,FALSE),""))</f>
        <v/>
      </c>
      <c r="BO71" s="357" t="str">
        <f t="shared" si="44"/>
        <v/>
      </c>
      <c r="BP71" s="297" t="str">
        <f t="shared" si="66"/>
        <v/>
      </c>
      <c r="BQ71" s="297" t="str">
        <f t="shared" si="45"/>
        <v/>
      </c>
      <c r="BR71" s="296">
        <f t="shared" ref="BR71:BR134" si="77">IF($Z71="○",$Z71,IF($AA71="○",$AA71,0))</f>
        <v>0</v>
      </c>
      <c r="BS71" s="296" t="str">
        <f>IF(COUNTIF(点検表４リスト用!X$2:X$83,J71),1,IF(COUNTIF(点検表４リスト用!Y$2:Y$100,J71),2,IF(COUNTIF(点検表４リスト用!Z$2:Z$100,J71),3,IF(COUNTIF(点検表４リスト用!AA$2:AA$100,J71),4,""))))</f>
        <v/>
      </c>
      <c r="BT71" s="580" t="str">
        <f t="shared" si="46"/>
        <v/>
      </c>
    </row>
    <row r="72" spans="1:72">
      <c r="A72" s="289"/>
      <c r="B72" s="445"/>
      <c r="C72" s="290"/>
      <c r="D72" s="291"/>
      <c r="E72" s="291"/>
      <c r="F72" s="291"/>
      <c r="G72" s="292"/>
      <c r="H72" s="300"/>
      <c r="I72" s="292"/>
      <c r="J72" s="292"/>
      <c r="K72" s="292"/>
      <c r="L72" s="292"/>
      <c r="M72" s="290"/>
      <c r="N72" s="290"/>
      <c r="O72" s="292"/>
      <c r="P72" s="292"/>
      <c r="Q72" s="481" t="str">
        <f t="shared" si="67"/>
        <v/>
      </c>
      <c r="R72" s="481" t="str">
        <f t="shared" si="68"/>
        <v/>
      </c>
      <c r="S72" s="482" t="str">
        <f t="shared" si="47"/>
        <v/>
      </c>
      <c r="T72" s="482" t="str">
        <f t="shared" si="69"/>
        <v/>
      </c>
      <c r="U72" s="483" t="str">
        <f t="shared" si="70"/>
        <v/>
      </c>
      <c r="V72" s="483" t="str">
        <f t="shared" si="71"/>
        <v/>
      </c>
      <c r="W72" s="483" t="str">
        <f t="shared" si="72"/>
        <v/>
      </c>
      <c r="X72" s="293"/>
      <c r="Y72" s="289"/>
      <c r="Z72" s="473" t="str">
        <f>IF($BS72&lt;&gt;"","確認",IF(COUNTIF(点検表４リスト用!AB$2:AB$100,J72),"○",IF(OR($BQ72="【3】",$BQ72="【2】",$BQ72="【1】"),"○",$BQ72)))</f>
        <v/>
      </c>
      <c r="AA72" s="532"/>
      <c r="AB72" s="559" t="str">
        <f t="shared" si="73"/>
        <v/>
      </c>
      <c r="AC72" s="294" t="str">
        <f>IF(COUNTIF(環境性能の高いＵＤタクシー!$A:$A,点検表４!J72),"○","")</f>
        <v/>
      </c>
      <c r="AD72" s="295" t="str">
        <f t="shared" si="74"/>
        <v/>
      </c>
      <c r="AE72" s="296" t="b">
        <f t="shared" si="48"/>
        <v>0</v>
      </c>
      <c r="AF72" s="296" t="b">
        <f t="shared" si="49"/>
        <v>0</v>
      </c>
      <c r="AG72" s="296" t="str">
        <f t="shared" si="50"/>
        <v/>
      </c>
      <c r="AH72" s="296">
        <f t="shared" si="51"/>
        <v>1</v>
      </c>
      <c r="AI72" s="296">
        <f t="shared" si="52"/>
        <v>0</v>
      </c>
      <c r="AJ72" s="296">
        <f t="shared" si="53"/>
        <v>0</v>
      </c>
      <c r="AK72" s="296" t="str">
        <f>IFERROR(VLOOKUP($I72,点検表４リスト用!$D$2:$G$10,2,FALSE),"")</f>
        <v/>
      </c>
      <c r="AL72" s="296" t="str">
        <f>IFERROR(VLOOKUP($I72,点検表４リスト用!$D$2:$G$10,3,FALSE),"")</f>
        <v/>
      </c>
      <c r="AM72" s="296" t="str">
        <f>IFERROR(VLOOKUP($I72,点検表４リスト用!$D$2:$G$10,4,FALSE),"")</f>
        <v/>
      </c>
      <c r="AN72" s="296" t="str">
        <f>IFERROR(VLOOKUP(LEFT($E72,1),点検表４リスト用!$I$2:$J$11,2,FALSE),"")</f>
        <v/>
      </c>
      <c r="AO72" s="296" t="b">
        <f>IF(IFERROR(VLOOKUP($J72,軽乗用車一覧!$A$2:$A$88,1,FALSE),"")&lt;&gt;"",TRUE,FALSE)</f>
        <v>0</v>
      </c>
      <c r="AP72" s="296" t="b">
        <f t="shared" si="54"/>
        <v>0</v>
      </c>
      <c r="AQ72" s="296" t="b">
        <f t="shared" si="75"/>
        <v>1</v>
      </c>
      <c r="AR72" s="296" t="str">
        <f t="shared" si="55"/>
        <v/>
      </c>
      <c r="AS72" s="296" t="str">
        <f t="shared" si="56"/>
        <v/>
      </c>
      <c r="AT72" s="296">
        <f t="shared" si="57"/>
        <v>1</v>
      </c>
      <c r="AU72" s="296">
        <f t="shared" si="58"/>
        <v>1</v>
      </c>
      <c r="AV72" s="296" t="str">
        <f t="shared" si="59"/>
        <v/>
      </c>
      <c r="AW72" s="296" t="str">
        <f>IFERROR(VLOOKUP($L72,点検表４リスト用!$L$2:$M$11,2,FALSE),"")</f>
        <v/>
      </c>
      <c r="AX72" s="296" t="str">
        <f>IFERROR(VLOOKUP($AV72,排出係数!$H$4:$N$1000,7,FALSE),"")</f>
        <v/>
      </c>
      <c r="AY72" s="296" t="str">
        <f t="shared" si="43"/>
        <v/>
      </c>
      <c r="AZ72" s="296" t="str">
        <f t="shared" si="60"/>
        <v>1</v>
      </c>
      <c r="BA72" s="296" t="str">
        <f>IFERROR(VLOOKUP($AV72,排出係数!$A$4:$G$10000,$AU72+2,FALSE),"")</f>
        <v/>
      </c>
      <c r="BB72" s="296">
        <f>IFERROR(VLOOKUP($AU72,点検表４リスト用!$P$2:$T$6,2,FALSE),"")</f>
        <v>0.48</v>
      </c>
      <c r="BC72" s="296" t="str">
        <f t="shared" si="61"/>
        <v/>
      </c>
      <c r="BD72" s="296" t="str">
        <f t="shared" si="62"/>
        <v/>
      </c>
      <c r="BE72" s="296" t="str">
        <f>IFERROR(VLOOKUP($AV72,排出係数!$H$4:$M$10000,$AU72+2,FALSE),"")</f>
        <v/>
      </c>
      <c r="BF72" s="296">
        <f>IFERROR(VLOOKUP($AU72,点検表４リスト用!$P$2:$T$6,IF($N72="H17",5,3),FALSE),"")</f>
        <v>5.5E-2</v>
      </c>
      <c r="BG72" s="296">
        <f t="shared" si="63"/>
        <v>0</v>
      </c>
      <c r="BH72" s="296">
        <f t="shared" si="76"/>
        <v>0</v>
      </c>
      <c r="BI72" s="296" t="str">
        <f>IFERROR(VLOOKUP($L72,点検表４リスト用!$L$2:$N$11,3,FALSE),"")</f>
        <v/>
      </c>
      <c r="BJ72" s="296" t="str">
        <f t="shared" si="64"/>
        <v/>
      </c>
      <c r="BK72" s="296" t="str">
        <f>IF($AK72="特","",IF($BP72="確認",MSG_電気・燃料電池車確認,IF($BS72=1,日野自動車新型式,IF($BS72=2,日野自動車新型式②,IF($BS72=3,日野自動車新型式③,IF($BS72=4,日野自動車新型式④,IFERROR(VLOOKUP($BJ72,'35条リスト'!$A$3:$C$9998,2,FALSE),"")))))))</f>
        <v/>
      </c>
      <c r="BL72" s="296" t="str">
        <f t="shared" si="65"/>
        <v/>
      </c>
      <c r="BM72" s="296" t="str">
        <f>IFERROR(VLOOKUP($X72,点検表４リスト用!$A$2:$B$10,2,FALSE),"")</f>
        <v/>
      </c>
      <c r="BN72" s="296" t="str">
        <f>IF($AK72="特","",IFERROR(VLOOKUP($BJ72,'35条リスト'!$A$3:$C$9998,3,FALSE),""))</f>
        <v/>
      </c>
      <c r="BO72" s="357" t="str">
        <f t="shared" si="44"/>
        <v/>
      </c>
      <c r="BP72" s="297" t="str">
        <f t="shared" si="66"/>
        <v/>
      </c>
      <c r="BQ72" s="297" t="str">
        <f t="shared" si="45"/>
        <v/>
      </c>
      <c r="BR72" s="296">
        <f t="shared" si="77"/>
        <v>0</v>
      </c>
      <c r="BS72" s="296" t="str">
        <f>IF(COUNTIF(点検表４リスト用!X$2:X$83,J72),1,IF(COUNTIF(点検表４リスト用!Y$2:Y$100,J72),2,IF(COUNTIF(点検表４リスト用!Z$2:Z$100,J72),3,IF(COUNTIF(点検表４リスト用!AA$2:AA$100,J72),4,""))))</f>
        <v/>
      </c>
      <c r="BT72" s="580" t="str">
        <f t="shared" si="46"/>
        <v/>
      </c>
    </row>
    <row r="73" spans="1:72">
      <c r="A73" s="289"/>
      <c r="B73" s="445"/>
      <c r="C73" s="290"/>
      <c r="D73" s="291"/>
      <c r="E73" s="291"/>
      <c r="F73" s="291"/>
      <c r="G73" s="292"/>
      <c r="H73" s="300"/>
      <c r="I73" s="292"/>
      <c r="J73" s="292"/>
      <c r="K73" s="292"/>
      <c r="L73" s="292"/>
      <c r="M73" s="290"/>
      <c r="N73" s="290"/>
      <c r="O73" s="292"/>
      <c r="P73" s="292"/>
      <c r="Q73" s="481" t="str">
        <f t="shared" si="67"/>
        <v/>
      </c>
      <c r="R73" s="481" t="str">
        <f t="shared" si="68"/>
        <v/>
      </c>
      <c r="S73" s="482" t="str">
        <f t="shared" si="47"/>
        <v/>
      </c>
      <c r="T73" s="482" t="str">
        <f t="shared" si="69"/>
        <v/>
      </c>
      <c r="U73" s="483" t="str">
        <f t="shared" si="70"/>
        <v/>
      </c>
      <c r="V73" s="483" t="str">
        <f t="shared" si="71"/>
        <v/>
      </c>
      <c r="W73" s="483" t="str">
        <f t="shared" si="72"/>
        <v/>
      </c>
      <c r="X73" s="293"/>
      <c r="Y73" s="289"/>
      <c r="Z73" s="473" t="str">
        <f>IF($BS73&lt;&gt;"","確認",IF(COUNTIF(点検表４リスト用!AB$2:AB$100,J73),"○",IF(OR($BQ73="【3】",$BQ73="【2】",$BQ73="【1】"),"○",$BQ73)))</f>
        <v/>
      </c>
      <c r="AA73" s="532"/>
      <c r="AB73" s="559" t="str">
        <f t="shared" si="73"/>
        <v/>
      </c>
      <c r="AC73" s="294" t="str">
        <f>IF(COUNTIF(環境性能の高いＵＤタクシー!$A:$A,点検表４!J73),"○","")</f>
        <v/>
      </c>
      <c r="AD73" s="295" t="str">
        <f t="shared" si="74"/>
        <v/>
      </c>
      <c r="AE73" s="296" t="b">
        <f t="shared" si="48"/>
        <v>0</v>
      </c>
      <c r="AF73" s="296" t="b">
        <f t="shared" si="49"/>
        <v>0</v>
      </c>
      <c r="AG73" s="296" t="str">
        <f t="shared" si="50"/>
        <v/>
      </c>
      <c r="AH73" s="296">
        <f t="shared" si="51"/>
        <v>1</v>
      </c>
      <c r="AI73" s="296">
        <f t="shared" si="52"/>
        <v>0</v>
      </c>
      <c r="AJ73" s="296">
        <f t="shared" si="53"/>
        <v>0</v>
      </c>
      <c r="AK73" s="296" t="str">
        <f>IFERROR(VLOOKUP($I73,点検表４リスト用!$D$2:$G$10,2,FALSE),"")</f>
        <v/>
      </c>
      <c r="AL73" s="296" t="str">
        <f>IFERROR(VLOOKUP($I73,点検表４リスト用!$D$2:$G$10,3,FALSE),"")</f>
        <v/>
      </c>
      <c r="AM73" s="296" t="str">
        <f>IFERROR(VLOOKUP($I73,点検表４リスト用!$D$2:$G$10,4,FALSE),"")</f>
        <v/>
      </c>
      <c r="AN73" s="296" t="str">
        <f>IFERROR(VLOOKUP(LEFT($E73,1),点検表４リスト用!$I$2:$J$11,2,FALSE),"")</f>
        <v/>
      </c>
      <c r="AO73" s="296" t="b">
        <f>IF(IFERROR(VLOOKUP($J73,軽乗用車一覧!$A$2:$A$88,1,FALSE),"")&lt;&gt;"",TRUE,FALSE)</f>
        <v>0</v>
      </c>
      <c r="AP73" s="296" t="b">
        <f t="shared" si="54"/>
        <v>0</v>
      </c>
      <c r="AQ73" s="296" t="b">
        <f t="shared" si="75"/>
        <v>1</v>
      </c>
      <c r="AR73" s="296" t="str">
        <f t="shared" si="55"/>
        <v/>
      </c>
      <c r="AS73" s="296" t="str">
        <f t="shared" si="56"/>
        <v/>
      </c>
      <c r="AT73" s="296">
        <f t="shared" si="57"/>
        <v>1</v>
      </c>
      <c r="AU73" s="296">
        <f t="shared" si="58"/>
        <v>1</v>
      </c>
      <c r="AV73" s="296" t="str">
        <f t="shared" si="59"/>
        <v/>
      </c>
      <c r="AW73" s="296" t="str">
        <f>IFERROR(VLOOKUP($L73,点検表４リスト用!$L$2:$M$11,2,FALSE),"")</f>
        <v/>
      </c>
      <c r="AX73" s="296" t="str">
        <f>IFERROR(VLOOKUP($AV73,排出係数!$H$4:$N$1000,7,FALSE),"")</f>
        <v/>
      </c>
      <c r="AY73" s="296" t="str">
        <f t="shared" si="43"/>
        <v/>
      </c>
      <c r="AZ73" s="296" t="str">
        <f t="shared" si="60"/>
        <v>1</v>
      </c>
      <c r="BA73" s="296" t="str">
        <f>IFERROR(VLOOKUP($AV73,排出係数!$A$4:$G$10000,$AU73+2,FALSE),"")</f>
        <v/>
      </c>
      <c r="BB73" s="296">
        <f>IFERROR(VLOOKUP($AU73,点検表４リスト用!$P$2:$T$6,2,FALSE),"")</f>
        <v>0.48</v>
      </c>
      <c r="BC73" s="296" t="str">
        <f t="shared" si="61"/>
        <v/>
      </c>
      <c r="BD73" s="296" t="str">
        <f t="shared" si="62"/>
        <v/>
      </c>
      <c r="BE73" s="296" t="str">
        <f>IFERROR(VLOOKUP($AV73,排出係数!$H$4:$M$10000,$AU73+2,FALSE),"")</f>
        <v/>
      </c>
      <c r="BF73" s="296">
        <f>IFERROR(VLOOKUP($AU73,点検表４リスト用!$P$2:$T$6,IF($N73="H17",5,3),FALSE),"")</f>
        <v>5.5E-2</v>
      </c>
      <c r="BG73" s="296">
        <f t="shared" si="63"/>
        <v>0</v>
      </c>
      <c r="BH73" s="296">
        <f t="shared" si="76"/>
        <v>0</v>
      </c>
      <c r="BI73" s="296" t="str">
        <f>IFERROR(VLOOKUP($L73,点検表４リスト用!$L$2:$N$11,3,FALSE),"")</f>
        <v/>
      </c>
      <c r="BJ73" s="296" t="str">
        <f t="shared" si="64"/>
        <v/>
      </c>
      <c r="BK73" s="296" t="str">
        <f>IF($AK73="特","",IF($BP73="確認",MSG_電気・燃料電池車確認,IF($BS73=1,日野自動車新型式,IF($BS73=2,日野自動車新型式②,IF($BS73=3,日野自動車新型式③,IF($BS73=4,日野自動車新型式④,IFERROR(VLOOKUP($BJ73,'35条リスト'!$A$3:$C$9998,2,FALSE),"")))))))</f>
        <v/>
      </c>
      <c r="BL73" s="296" t="str">
        <f t="shared" si="65"/>
        <v/>
      </c>
      <c r="BM73" s="296" t="str">
        <f>IFERROR(VLOOKUP($X73,点検表４リスト用!$A$2:$B$10,2,FALSE),"")</f>
        <v/>
      </c>
      <c r="BN73" s="296" t="str">
        <f>IF($AK73="特","",IFERROR(VLOOKUP($BJ73,'35条リスト'!$A$3:$C$9998,3,FALSE),""))</f>
        <v/>
      </c>
      <c r="BO73" s="357" t="str">
        <f t="shared" si="44"/>
        <v/>
      </c>
      <c r="BP73" s="297" t="str">
        <f t="shared" si="66"/>
        <v/>
      </c>
      <c r="BQ73" s="297" t="str">
        <f t="shared" si="45"/>
        <v/>
      </c>
      <c r="BR73" s="296">
        <f t="shared" si="77"/>
        <v>0</v>
      </c>
      <c r="BS73" s="296" t="str">
        <f>IF(COUNTIF(点検表４リスト用!X$2:X$83,J73),1,IF(COUNTIF(点検表４リスト用!Y$2:Y$100,J73),2,IF(COUNTIF(点検表４リスト用!Z$2:Z$100,J73),3,IF(COUNTIF(点検表４リスト用!AA$2:AA$100,J73),4,""))))</f>
        <v/>
      </c>
      <c r="BT73" s="580" t="str">
        <f t="shared" si="46"/>
        <v/>
      </c>
    </row>
    <row r="74" spans="1:72">
      <c r="A74" s="289"/>
      <c r="B74" s="445"/>
      <c r="C74" s="290"/>
      <c r="D74" s="291"/>
      <c r="E74" s="291"/>
      <c r="F74" s="291"/>
      <c r="G74" s="292"/>
      <c r="H74" s="300"/>
      <c r="I74" s="292"/>
      <c r="J74" s="292"/>
      <c r="K74" s="292"/>
      <c r="L74" s="292"/>
      <c r="M74" s="290"/>
      <c r="N74" s="290"/>
      <c r="O74" s="292"/>
      <c r="P74" s="292"/>
      <c r="Q74" s="481" t="str">
        <f t="shared" si="67"/>
        <v/>
      </c>
      <c r="R74" s="481" t="str">
        <f t="shared" si="68"/>
        <v/>
      </c>
      <c r="S74" s="482" t="str">
        <f t="shared" si="47"/>
        <v/>
      </c>
      <c r="T74" s="482" t="str">
        <f t="shared" si="69"/>
        <v/>
      </c>
      <c r="U74" s="483" t="str">
        <f t="shared" si="70"/>
        <v/>
      </c>
      <c r="V74" s="483" t="str">
        <f t="shared" si="71"/>
        <v/>
      </c>
      <c r="W74" s="483" t="str">
        <f t="shared" si="72"/>
        <v/>
      </c>
      <c r="X74" s="293"/>
      <c r="Y74" s="289"/>
      <c r="Z74" s="473" t="str">
        <f>IF($BS74&lt;&gt;"","確認",IF(COUNTIF(点検表４リスト用!AB$2:AB$100,J74),"○",IF(OR($BQ74="【3】",$BQ74="【2】",$BQ74="【1】"),"○",$BQ74)))</f>
        <v/>
      </c>
      <c r="AA74" s="532"/>
      <c r="AB74" s="559" t="str">
        <f t="shared" si="73"/>
        <v/>
      </c>
      <c r="AC74" s="294" t="str">
        <f>IF(COUNTIF(環境性能の高いＵＤタクシー!$A:$A,点検表４!J74),"○","")</f>
        <v/>
      </c>
      <c r="AD74" s="295" t="str">
        <f t="shared" si="74"/>
        <v/>
      </c>
      <c r="AE74" s="296" t="b">
        <f t="shared" si="48"/>
        <v>0</v>
      </c>
      <c r="AF74" s="296" t="b">
        <f t="shared" si="49"/>
        <v>0</v>
      </c>
      <c r="AG74" s="296" t="str">
        <f t="shared" si="50"/>
        <v/>
      </c>
      <c r="AH74" s="296">
        <f t="shared" si="51"/>
        <v>1</v>
      </c>
      <c r="AI74" s="296">
        <f t="shared" si="52"/>
        <v>0</v>
      </c>
      <c r="AJ74" s="296">
        <f t="shared" si="53"/>
        <v>0</v>
      </c>
      <c r="AK74" s="296" t="str">
        <f>IFERROR(VLOOKUP($I74,点検表４リスト用!$D$2:$G$10,2,FALSE),"")</f>
        <v/>
      </c>
      <c r="AL74" s="296" t="str">
        <f>IFERROR(VLOOKUP($I74,点検表４リスト用!$D$2:$G$10,3,FALSE),"")</f>
        <v/>
      </c>
      <c r="AM74" s="296" t="str">
        <f>IFERROR(VLOOKUP($I74,点検表４リスト用!$D$2:$G$10,4,FALSE),"")</f>
        <v/>
      </c>
      <c r="AN74" s="296" t="str">
        <f>IFERROR(VLOOKUP(LEFT($E74,1),点検表４リスト用!$I$2:$J$11,2,FALSE),"")</f>
        <v/>
      </c>
      <c r="AO74" s="296" t="b">
        <f>IF(IFERROR(VLOOKUP($J74,軽乗用車一覧!$A$2:$A$88,1,FALSE),"")&lt;&gt;"",TRUE,FALSE)</f>
        <v>0</v>
      </c>
      <c r="AP74" s="296" t="b">
        <f t="shared" si="54"/>
        <v>0</v>
      </c>
      <c r="AQ74" s="296" t="b">
        <f t="shared" si="75"/>
        <v>1</v>
      </c>
      <c r="AR74" s="296" t="str">
        <f t="shared" si="55"/>
        <v/>
      </c>
      <c r="AS74" s="296" t="str">
        <f t="shared" si="56"/>
        <v/>
      </c>
      <c r="AT74" s="296">
        <f t="shared" si="57"/>
        <v>1</v>
      </c>
      <c r="AU74" s="296">
        <f t="shared" si="58"/>
        <v>1</v>
      </c>
      <c r="AV74" s="296" t="str">
        <f t="shared" si="59"/>
        <v/>
      </c>
      <c r="AW74" s="296" t="str">
        <f>IFERROR(VLOOKUP($L74,点検表４リスト用!$L$2:$M$11,2,FALSE),"")</f>
        <v/>
      </c>
      <c r="AX74" s="296" t="str">
        <f>IFERROR(VLOOKUP($AV74,排出係数!$H$4:$N$1000,7,FALSE),"")</f>
        <v/>
      </c>
      <c r="AY74" s="296" t="str">
        <f t="shared" si="43"/>
        <v/>
      </c>
      <c r="AZ74" s="296" t="str">
        <f t="shared" si="60"/>
        <v>1</v>
      </c>
      <c r="BA74" s="296" t="str">
        <f>IFERROR(VLOOKUP($AV74,排出係数!$A$4:$G$10000,$AU74+2,FALSE),"")</f>
        <v/>
      </c>
      <c r="BB74" s="296">
        <f>IFERROR(VLOOKUP($AU74,点検表４リスト用!$P$2:$T$6,2,FALSE),"")</f>
        <v>0.48</v>
      </c>
      <c r="BC74" s="296" t="str">
        <f t="shared" si="61"/>
        <v/>
      </c>
      <c r="BD74" s="296" t="str">
        <f t="shared" si="62"/>
        <v/>
      </c>
      <c r="BE74" s="296" t="str">
        <f>IFERROR(VLOOKUP($AV74,排出係数!$H$4:$M$10000,$AU74+2,FALSE),"")</f>
        <v/>
      </c>
      <c r="BF74" s="296">
        <f>IFERROR(VLOOKUP($AU74,点検表４リスト用!$P$2:$T$6,IF($N74="H17",5,3),FALSE),"")</f>
        <v>5.5E-2</v>
      </c>
      <c r="BG74" s="296">
        <f t="shared" si="63"/>
        <v>0</v>
      </c>
      <c r="BH74" s="296">
        <f t="shared" si="76"/>
        <v>0</v>
      </c>
      <c r="BI74" s="296" t="str">
        <f>IFERROR(VLOOKUP($L74,点検表４リスト用!$L$2:$N$11,3,FALSE),"")</f>
        <v/>
      </c>
      <c r="BJ74" s="296" t="str">
        <f t="shared" si="64"/>
        <v/>
      </c>
      <c r="BK74" s="296" t="str">
        <f>IF($AK74="特","",IF($BP74="確認",MSG_電気・燃料電池車確認,IF($BS74=1,日野自動車新型式,IF($BS74=2,日野自動車新型式②,IF($BS74=3,日野自動車新型式③,IF($BS74=4,日野自動車新型式④,IFERROR(VLOOKUP($BJ74,'35条リスト'!$A$3:$C$9998,2,FALSE),"")))))))</f>
        <v/>
      </c>
      <c r="BL74" s="296" t="str">
        <f t="shared" si="65"/>
        <v/>
      </c>
      <c r="BM74" s="296" t="str">
        <f>IFERROR(VLOOKUP($X74,点検表４リスト用!$A$2:$B$10,2,FALSE),"")</f>
        <v/>
      </c>
      <c r="BN74" s="296" t="str">
        <f>IF($AK74="特","",IFERROR(VLOOKUP($BJ74,'35条リスト'!$A$3:$C$9998,3,FALSE),""))</f>
        <v/>
      </c>
      <c r="BO74" s="357" t="str">
        <f t="shared" si="44"/>
        <v/>
      </c>
      <c r="BP74" s="297" t="str">
        <f t="shared" si="66"/>
        <v/>
      </c>
      <c r="BQ74" s="297" t="str">
        <f t="shared" si="45"/>
        <v/>
      </c>
      <c r="BR74" s="296">
        <f t="shared" si="77"/>
        <v>0</v>
      </c>
      <c r="BS74" s="296" t="str">
        <f>IF(COUNTIF(点検表４リスト用!X$2:X$83,J74),1,IF(COUNTIF(点検表４リスト用!Y$2:Y$100,J74),2,IF(COUNTIF(点検表４リスト用!Z$2:Z$100,J74),3,IF(COUNTIF(点検表４リスト用!AA$2:AA$100,J74),4,""))))</f>
        <v/>
      </c>
      <c r="BT74" s="580" t="str">
        <f t="shared" si="46"/>
        <v/>
      </c>
    </row>
    <row r="75" spans="1:72">
      <c r="A75" s="289"/>
      <c r="B75" s="445"/>
      <c r="C75" s="290"/>
      <c r="D75" s="291"/>
      <c r="E75" s="291"/>
      <c r="F75" s="291"/>
      <c r="G75" s="292"/>
      <c r="H75" s="300"/>
      <c r="I75" s="292"/>
      <c r="J75" s="292"/>
      <c r="K75" s="292"/>
      <c r="L75" s="292"/>
      <c r="M75" s="290"/>
      <c r="N75" s="290"/>
      <c r="O75" s="292"/>
      <c r="P75" s="292"/>
      <c r="Q75" s="481" t="str">
        <f t="shared" si="67"/>
        <v/>
      </c>
      <c r="R75" s="481" t="str">
        <f t="shared" si="68"/>
        <v/>
      </c>
      <c r="S75" s="482" t="str">
        <f t="shared" si="47"/>
        <v/>
      </c>
      <c r="T75" s="482" t="str">
        <f t="shared" si="69"/>
        <v/>
      </c>
      <c r="U75" s="483" t="str">
        <f t="shared" si="70"/>
        <v/>
      </c>
      <c r="V75" s="483" t="str">
        <f t="shared" si="71"/>
        <v/>
      </c>
      <c r="W75" s="483" t="str">
        <f t="shared" si="72"/>
        <v/>
      </c>
      <c r="X75" s="293"/>
      <c r="Y75" s="289"/>
      <c r="Z75" s="473" t="str">
        <f>IF($BS75&lt;&gt;"","確認",IF(COUNTIF(点検表４リスト用!AB$2:AB$100,J75),"○",IF(OR($BQ75="【3】",$BQ75="【2】",$BQ75="【1】"),"○",$BQ75)))</f>
        <v/>
      </c>
      <c r="AA75" s="532"/>
      <c r="AB75" s="559" t="str">
        <f t="shared" si="73"/>
        <v/>
      </c>
      <c r="AC75" s="294" t="str">
        <f>IF(COUNTIF(環境性能の高いＵＤタクシー!$A:$A,点検表４!J75),"○","")</f>
        <v/>
      </c>
      <c r="AD75" s="295" t="str">
        <f t="shared" si="74"/>
        <v/>
      </c>
      <c r="AE75" s="296" t="b">
        <f t="shared" si="48"/>
        <v>0</v>
      </c>
      <c r="AF75" s="296" t="b">
        <f t="shared" si="49"/>
        <v>0</v>
      </c>
      <c r="AG75" s="296" t="str">
        <f t="shared" si="50"/>
        <v/>
      </c>
      <c r="AH75" s="296">
        <f t="shared" si="51"/>
        <v>1</v>
      </c>
      <c r="AI75" s="296">
        <f t="shared" si="52"/>
        <v>0</v>
      </c>
      <c r="AJ75" s="296">
        <f t="shared" si="53"/>
        <v>0</v>
      </c>
      <c r="AK75" s="296" t="str">
        <f>IFERROR(VLOOKUP($I75,点検表４リスト用!$D$2:$G$10,2,FALSE),"")</f>
        <v/>
      </c>
      <c r="AL75" s="296" t="str">
        <f>IFERROR(VLOOKUP($I75,点検表４リスト用!$D$2:$G$10,3,FALSE),"")</f>
        <v/>
      </c>
      <c r="AM75" s="296" t="str">
        <f>IFERROR(VLOOKUP($I75,点検表４リスト用!$D$2:$G$10,4,FALSE),"")</f>
        <v/>
      </c>
      <c r="AN75" s="296" t="str">
        <f>IFERROR(VLOOKUP(LEFT($E75,1),点検表４リスト用!$I$2:$J$11,2,FALSE),"")</f>
        <v/>
      </c>
      <c r="AO75" s="296" t="b">
        <f>IF(IFERROR(VLOOKUP($J75,軽乗用車一覧!$A$2:$A$88,1,FALSE),"")&lt;&gt;"",TRUE,FALSE)</f>
        <v>0</v>
      </c>
      <c r="AP75" s="296" t="b">
        <f t="shared" si="54"/>
        <v>0</v>
      </c>
      <c r="AQ75" s="296" t="b">
        <f t="shared" si="75"/>
        <v>1</v>
      </c>
      <c r="AR75" s="296" t="str">
        <f t="shared" si="55"/>
        <v/>
      </c>
      <c r="AS75" s="296" t="str">
        <f t="shared" si="56"/>
        <v/>
      </c>
      <c r="AT75" s="296">
        <f t="shared" si="57"/>
        <v>1</v>
      </c>
      <c r="AU75" s="296">
        <f t="shared" si="58"/>
        <v>1</v>
      </c>
      <c r="AV75" s="296" t="str">
        <f t="shared" si="59"/>
        <v/>
      </c>
      <c r="AW75" s="296" t="str">
        <f>IFERROR(VLOOKUP($L75,点検表４リスト用!$L$2:$M$11,2,FALSE),"")</f>
        <v/>
      </c>
      <c r="AX75" s="296" t="str">
        <f>IFERROR(VLOOKUP($AV75,排出係数!$H$4:$N$1000,7,FALSE),"")</f>
        <v/>
      </c>
      <c r="AY75" s="296" t="str">
        <f t="shared" si="43"/>
        <v/>
      </c>
      <c r="AZ75" s="296" t="str">
        <f t="shared" si="60"/>
        <v>1</v>
      </c>
      <c r="BA75" s="296" t="str">
        <f>IFERROR(VLOOKUP($AV75,排出係数!$A$4:$G$10000,$AU75+2,FALSE),"")</f>
        <v/>
      </c>
      <c r="BB75" s="296">
        <f>IFERROR(VLOOKUP($AU75,点検表４リスト用!$P$2:$T$6,2,FALSE),"")</f>
        <v>0.48</v>
      </c>
      <c r="BC75" s="296" t="str">
        <f t="shared" si="61"/>
        <v/>
      </c>
      <c r="BD75" s="296" t="str">
        <f t="shared" si="62"/>
        <v/>
      </c>
      <c r="BE75" s="296" t="str">
        <f>IFERROR(VLOOKUP($AV75,排出係数!$H$4:$M$10000,$AU75+2,FALSE),"")</f>
        <v/>
      </c>
      <c r="BF75" s="296">
        <f>IFERROR(VLOOKUP($AU75,点検表４リスト用!$P$2:$T$6,IF($N75="H17",5,3),FALSE),"")</f>
        <v>5.5E-2</v>
      </c>
      <c r="BG75" s="296">
        <f t="shared" si="63"/>
        <v>0</v>
      </c>
      <c r="BH75" s="296">
        <f t="shared" si="76"/>
        <v>0</v>
      </c>
      <c r="BI75" s="296" t="str">
        <f>IFERROR(VLOOKUP($L75,点検表４リスト用!$L$2:$N$11,3,FALSE),"")</f>
        <v/>
      </c>
      <c r="BJ75" s="296" t="str">
        <f t="shared" si="64"/>
        <v/>
      </c>
      <c r="BK75" s="296" t="str">
        <f>IF($AK75="特","",IF($BP75="確認",MSG_電気・燃料電池車確認,IF($BS75=1,日野自動車新型式,IF($BS75=2,日野自動車新型式②,IF($BS75=3,日野自動車新型式③,IF($BS75=4,日野自動車新型式④,IFERROR(VLOOKUP($BJ75,'35条リスト'!$A$3:$C$9998,2,FALSE),"")))))))</f>
        <v/>
      </c>
      <c r="BL75" s="296" t="str">
        <f t="shared" si="65"/>
        <v/>
      </c>
      <c r="BM75" s="296" t="str">
        <f>IFERROR(VLOOKUP($X75,点検表４リスト用!$A$2:$B$10,2,FALSE),"")</f>
        <v/>
      </c>
      <c r="BN75" s="296" t="str">
        <f>IF($AK75="特","",IFERROR(VLOOKUP($BJ75,'35条リスト'!$A$3:$C$9998,3,FALSE),""))</f>
        <v/>
      </c>
      <c r="BO75" s="357" t="str">
        <f t="shared" si="44"/>
        <v/>
      </c>
      <c r="BP75" s="297" t="str">
        <f t="shared" si="66"/>
        <v/>
      </c>
      <c r="BQ75" s="297" t="str">
        <f t="shared" si="45"/>
        <v/>
      </c>
      <c r="BR75" s="296">
        <f t="shared" si="77"/>
        <v>0</v>
      </c>
      <c r="BS75" s="296" t="str">
        <f>IF(COUNTIF(点検表４リスト用!X$2:X$83,J75),1,IF(COUNTIF(点検表４リスト用!Y$2:Y$100,J75),2,IF(COUNTIF(点検表４リスト用!Z$2:Z$100,J75),3,IF(COUNTIF(点検表４リスト用!AA$2:AA$100,J75),4,""))))</f>
        <v/>
      </c>
      <c r="BT75" s="580" t="str">
        <f t="shared" si="46"/>
        <v/>
      </c>
    </row>
    <row r="76" spans="1:72">
      <c r="A76" s="289"/>
      <c r="B76" s="445"/>
      <c r="C76" s="290"/>
      <c r="D76" s="291"/>
      <c r="E76" s="291"/>
      <c r="F76" s="291"/>
      <c r="G76" s="292"/>
      <c r="H76" s="300"/>
      <c r="I76" s="292"/>
      <c r="J76" s="292"/>
      <c r="K76" s="292"/>
      <c r="L76" s="292"/>
      <c r="M76" s="290"/>
      <c r="N76" s="290"/>
      <c r="O76" s="292"/>
      <c r="P76" s="292"/>
      <c r="Q76" s="481" t="str">
        <f t="shared" si="67"/>
        <v/>
      </c>
      <c r="R76" s="481" t="str">
        <f t="shared" si="68"/>
        <v/>
      </c>
      <c r="S76" s="482" t="str">
        <f t="shared" si="47"/>
        <v/>
      </c>
      <c r="T76" s="482" t="str">
        <f t="shared" si="69"/>
        <v/>
      </c>
      <c r="U76" s="483" t="str">
        <f t="shared" si="70"/>
        <v/>
      </c>
      <c r="V76" s="483" t="str">
        <f t="shared" si="71"/>
        <v/>
      </c>
      <c r="W76" s="483" t="str">
        <f t="shared" si="72"/>
        <v/>
      </c>
      <c r="X76" s="293"/>
      <c r="Y76" s="289"/>
      <c r="Z76" s="473" t="str">
        <f>IF($BS76&lt;&gt;"","確認",IF(COUNTIF(点検表４リスト用!AB$2:AB$100,J76),"○",IF(OR($BQ76="【3】",$BQ76="【2】",$BQ76="【1】"),"○",$BQ76)))</f>
        <v/>
      </c>
      <c r="AA76" s="532"/>
      <c r="AB76" s="559" t="str">
        <f t="shared" si="73"/>
        <v/>
      </c>
      <c r="AC76" s="294" t="str">
        <f>IF(COUNTIF(環境性能の高いＵＤタクシー!$A:$A,点検表４!J76),"○","")</f>
        <v/>
      </c>
      <c r="AD76" s="295" t="str">
        <f t="shared" si="74"/>
        <v/>
      </c>
      <c r="AE76" s="296" t="b">
        <f t="shared" si="48"/>
        <v>0</v>
      </c>
      <c r="AF76" s="296" t="b">
        <f t="shared" si="49"/>
        <v>0</v>
      </c>
      <c r="AG76" s="296" t="str">
        <f t="shared" si="50"/>
        <v/>
      </c>
      <c r="AH76" s="296">
        <f t="shared" si="51"/>
        <v>1</v>
      </c>
      <c r="AI76" s="296">
        <f t="shared" si="52"/>
        <v>0</v>
      </c>
      <c r="AJ76" s="296">
        <f t="shared" si="53"/>
        <v>0</v>
      </c>
      <c r="AK76" s="296" t="str">
        <f>IFERROR(VLOOKUP($I76,点検表４リスト用!$D$2:$G$10,2,FALSE),"")</f>
        <v/>
      </c>
      <c r="AL76" s="296" t="str">
        <f>IFERROR(VLOOKUP($I76,点検表４リスト用!$D$2:$G$10,3,FALSE),"")</f>
        <v/>
      </c>
      <c r="AM76" s="296" t="str">
        <f>IFERROR(VLOOKUP($I76,点検表４リスト用!$D$2:$G$10,4,FALSE),"")</f>
        <v/>
      </c>
      <c r="AN76" s="296" t="str">
        <f>IFERROR(VLOOKUP(LEFT($E76,1),点検表４リスト用!$I$2:$J$11,2,FALSE),"")</f>
        <v/>
      </c>
      <c r="AO76" s="296" t="b">
        <f>IF(IFERROR(VLOOKUP($J76,軽乗用車一覧!$A$2:$A$88,1,FALSE),"")&lt;&gt;"",TRUE,FALSE)</f>
        <v>0</v>
      </c>
      <c r="AP76" s="296" t="b">
        <f t="shared" si="54"/>
        <v>0</v>
      </c>
      <c r="AQ76" s="296" t="b">
        <f t="shared" si="75"/>
        <v>1</v>
      </c>
      <c r="AR76" s="296" t="str">
        <f t="shared" si="55"/>
        <v/>
      </c>
      <c r="AS76" s="296" t="str">
        <f t="shared" si="56"/>
        <v/>
      </c>
      <c r="AT76" s="296">
        <f t="shared" si="57"/>
        <v>1</v>
      </c>
      <c r="AU76" s="296">
        <f t="shared" si="58"/>
        <v>1</v>
      </c>
      <c r="AV76" s="296" t="str">
        <f t="shared" si="59"/>
        <v/>
      </c>
      <c r="AW76" s="296" t="str">
        <f>IFERROR(VLOOKUP($L76,点検表４リスト用!$L$2:$M$11,2,FALSE),"")</f>
        <v/>
      </c>
      <c r="AX76" s="296" t="str">
        <f>IFERROR(VLOOKUP($AV76,排出係数!$H$4:$N$1000,7,FALSE),"")</f>
        <v/>
      </c>
      <c r="AY76" s="296" t="str">
        <f t="shared" ref="AY76:AY139" si="78">IF(OR($AW76="C",$AW76="電",$AW76="燃電"),$AW76,IF(AND(LEFT($AW76,1)&lt;&gt;"ハ",RIGHT($AX76,1)&lt;&gt;"ハ"),IF(AND(OR($AW76="ガ",$AW76="L"),LEFT($AX76,2)&lt;&gt;"ガL"),"ガL3",IF(AND($AW76="軽",LEFT($AX76,1)&lt;&gt;"軽"),"軽3",IF(RIGHT($AX76,1)="ハ","ハ",$AX76))),IF($AX76="",$BT76,$AX76)))</f>
        <v/>
      </c>
      <c r="AZ76" s="296" t="str">
        <f t="shared" si="60"/>
        <v>1</v>
      </c>
      <c r="BA76" s="296" t="str">
        <f>IFERROR(VLOOKUP($AV76,排出係数!$A$4:$G$10000,$AU76+2,FALSE),"")</f>
        <v/>
      </c>
      <c r="BB76" s="296">
        <f>IFERROR(VLOOKUP($AU76,点検表４リスト用!$P$2:$T$6,2,FALSE),"")</f>
        <v>0.48</v>
      </c>
      <c r="BC76" s="296" t="str">
        <f t="shared" si="61"/>
        <v/>
      </c>
      <c r="BD76" s="296" t="str">
        <f t="shared" si="62"/>
        <v/>
      </c>
      <c r="BE76" s="296" t="str">
        <f>IFERROR(VLOOKUP($AV76,排出係数!$H$4:$M$10000,$AU76+2,FALSE),"")</f>
        <v/>
      </c>
      <c r="BF76" s="296">
        <f>IFERROR(VLOOKUP($AU76,点検表４リスト用!$P$2:$T$6,IF($N76="H17",5,3),FALSE),"")</f>
        <v>5.5E-2</v>
      </c>
      <c r="BG76" s="296">
        <f t="shared" si="63"/>
        <v>0</v>
      </c>
      <c r="BH76" s="296">
        <f t="shared" si="76"/>
        <v>0</v>
      </c>
      <c r="BI76" s="296" t="str">
        <f>IFERROR(VLOOKUP($L76,点検表４リスト用!$L$2:$N$11,3,FALSE),"")</f>
        <v/>
      </c>
      <c r="BJ76" s="296" t="str">
        <f t="shared" si="64"/>
        <v/>
      </c>
      <c r="BK76" s="296" t="str">
        <f>IF($AK76="特","",IF($BP76="確認",MSG_電気・燃料電池車確認,IF($BS76=1,日野自動車新型式,IF($BS76=2,日野自動車新型式②,IF($BS76=3,日野自動車新型式③,IF($BS76=4,日野自動車新型式④,IFERROR(VLOOKUP($BJ76,'35条リスト'!$A$3:$C$9998,2,FALSE),"")))))))</f>
        <v/>
      </c>
      <c r="BL76" s="296" t="str">
        <f t="shared" si="65"/>
        <v/>
      </c>
      <c r="BM76" s="296" t="str">
        <f>IFERROR(VLOOKUP($X76,点検表４リスト用!$A$2:$B$10,2,FALSE),"")</f>
        <v/>
      </c>
      <c r="BN76" s="296" t="str">
        <f>IF($AK76="特","",IFERROR(VLOOKUP($BJ76,'35条リスト'!$A$3:$C$9998,3,FALSE),""))</f>
        <v/>
      </c>
      <c r="BO76" s="357" t="str">
        <f t="shared" ref="BO76:BO139" si="79">IF(AND($AS76="乗用",OR($L76="ハイブリッド（ガソリン）",$L76="ガソリン",$L76="ハイブリッド（ＬＰＧ）",$L76="液化石油ガス（ＬＰＧ）"),$BL76=75,$BM76=6),"【1】",IF(AND($AS76="乗用",$L76="プラグインハイブリッド",$BL76=75),"【2】",IF(AND($AS76="軽量",OR($L76="ハイブリッド（ガソリン）",$L76="ガソリン"),$BL76=75,$BM76=4),"【1】",IF(AND($AS76="中量",OR($L76="ハイブリッド（ガソリン）",$L76="ガソリン"),$BL76=75,OR($BM76=4,$BM76=3,$BM76=2,$BM76=1)),"【1】",IF(AND($AS76="中量",OR($L76="ハイブリッド（ガソリン）",$L76="ガソリン"),$BL76=50,OR($BM76=4,$BM76=3,$BM76=2)),"【1】",IF(AND($AS76="重量1",OR($L76="ハイブリッド（軽油）",$L76="軽油"),LEFT($J76,1)="2",OR($BM76=4,$BM76=3,$BM76=2,$BM76=1)),"【1】",IF(AND($AS76="重量2",OR($L76="ハイブリッド（軽油）",$L76="軽油"),LEFT($J76,1)="2",OR($BM76=4,$BM76=3,$BM76=2,$BM76=1,$BM76=0)),"【1】","")))))))</f>
        <v/>
      </c>
      <c r="BP76" s="297" t="str">
        <f t="shared" si="66"/>
        <v/>
      </c>
      <c r="BQ76" s="297" t="str">
        <f t="shared" ref="BQ76:BQ139" si="80">IF($BO76="【2】",$BO76,IF($BN76&lt;&gt;"",$BN76,IF($BO76&lt;&gt;"",$BO76,$BP76)))</f>
        <v/>
      </c>
      <c r="BR76" s="296">
        <f t="shared" si="77"/>
        <v>0</v>
      </c>
      <c r="BS76" s="296" t="str">
        <f>IF(COUNTIF(点検表４リスト用!X$2:X$83,J76),1,IF(COUNTIF(点検表４リスト用!Y$2:Y$100,J76),2,IF(COUNTIF(点検表４リスト用!Z$2:Z$100,J76),3,IF(COUNTIF(点検表４リスト用!AA$2:AA$100,J76),4,""))))</f>
        <v/>
      </c>
      <c r="BT76" s="580" t="str">
        <f t="shared" ref="BT76:BT139" si="81">IF(OR($J76="不明",$AX76=""),IF(LEFT($L76,1)="ハ","ハ",IF($L76="プラグインハイブリッド","Pハ",$AW76)),$AW76)</f>
        <v/>
      </c>
    </row>
    <row r="77" spans="1:72">
      <c r="A77" s="289"/>
      <c r="B77" s="445"/>
      <c r="C77" s="290"/>
      <c r="D77" s="291"/>
      <c r="E77" s="291"/>
      <c r="F77" s="291"/>
      <c r="G77" s="292"/>
      <c r="H77" s="300"/>
      <c r="I77" s="292"/>
      <c r="J77" s="292"/>
      <c r="K77" s="292"/>
      <c r="L77" s="292"/>
      <c r="M77" s="290"/>
      <c r="N77" s="290"/>
      <c r="O77" s="292"/>
      <c r="P77" s="292"/>
      <c r="Q77" s="481" t="str">
        <f t="shared" si="67"/>
        <v/>
      </c>
      <c r="R77" s="481" t="str">
        <f t="shared" si="68"/>
        <v/>
      </c>
      <c r="S77" s="482" t="str">
        <f t="shared" si="47"/>
        <v/>
      </c>
      <c r="T77" s="482" t="str">
        <f t="shared" si="69"/>
        <v/>
      </c>
      <c r="U77" s="483" t="str">
        <f t="shared" si="70"/>
        <v/>
      </c>
      <c r="V77" s="483" t="str">
        <f t="shared" si="71"/>
        <v/>
      </c>
      <c r="W77" s="483" t="str">
        <f t="shared" si="72"/>
        <v/>
      </c>
      <c r="X77" s="293"/>
      <c r="Y77" s="289"/>
      <c r="Z77" s="473" t="str">
        <f>IF($BS77&lt;&gt;"","確認",IF(COUNTIF(点検表４リスト用!AB$2:AB$100,J77),"○",IF(OR($BQ77="【3】",$BQ77="【2】",$BQ77="【1】"),"○",$BQ77)))</f>
        <v/>
      </c>
      <c r="AA77" s="532"/>
      <c r="AB77" s="559" t="str">
        <f t="shared" si="73"/>
        <v/>
      </c>
      <c r="AC77" s="294" t="str">
        <f>IF(COUNTIF(環境性能の高いＵＤタクシー!$A:$A,点検表４!J77),"○","")</f>
        <v/>
      </c>
      <c r="AD77" s="295" t="str">
        <f t="shared" si="74"/>
        <v/>
      </c>
      <c r="AE77" s="296" t="b">
        <f t="shared" si="48"/>
        <v>0</v>
      </c>
      <c r="AF77" s="296" t="b">
        <f t="shared" si="49"/>
        <v>0</v>
      </c>
      <c r="AG77" s="296" t="str">
        <f t="shared" si="50"/>
        <v/>
      </c>
      <c r="AH77" s="296">
        <f t="shared" si="51"/>
        <v>1</v>
      </c>
      <c r="AI77" s="296">
        <f t="shared" si="52"/>
        <v>0</v>
      </c>
      <c r="AJ77" s="296">
        <f t="shared" si="53"/>
        <v>0</v>
      </c>
      <c r="AK77" s="296" t="str">
        <f>IFERROR(VLOOKUP($I77,点検表４リスト用!$D$2:$G$10,2,FALSE),"")</f>
        <v/>
      </c>
      <c r="AL77" s="296" t="str">
        <f>IFERROR(VLOOKUP($I77,点検表４リスト用!$D$2:$G$10,3,FALSE),"")</f>
        <v/>
      </c>
      <c r="AM77" s="296" t="str">
        <f>IFERROR(VLOOKUP($I77,点検表４リスト用!$D$2:$G$10,4,FALSE),"")</f>
        <v/>
      </c>
      <c r="AN77" s="296" t="str">
        <f>IFERROR(VLOOKUP(LEFT($E77,1),点検表４リスト用!$I$2:$J$11,2,FALSE),"")</f>
        <v/>
      </c>
      <c r="AO77" s="296" t="b">
        <f>IF(IFERROR(VLOOKUP($J77,軽乗用車一覧!$A$2:$A$88,1,FALSE),"")&lt;&gt;"",TRUE,FALSE)</f>
        <v>0</v>
      </c>
      <c r="AP77" s="296" t="b">
        <f t="shared" si="54"/>
        <v>0</v>
      </c>
      <c r="AQ77" s="296" t="b">
        <f t="shared" si="75"/>
        <v>1</v>
      </c>
      <c r="AR77" s="296" t="str">
        <f t="shared" si="55"/>
        <v/>
      </c>
      <c r="AS77" s="296" t="str">
        <f t="shared" si="56"/>
        <v/>
      </c>
      <c r="AT77" s="296">
        <f t="shared" si="57"/>
        <v>1</v>
      </c>
      <c r="AU77" s="296">
        <f t="shared" si="58"/>
        <v>1</v>
      </c>
      <c r="AV77" s="296" t="str">
        <f t="shared" si="59"/>
        <v/>
      </c>
      <c r="AW77" s="296" t="str">
        <f>IFERROR(VLOOKUP($L77,点検表４リスト用!$L$2:$M$11,2,FALSE),"")</f>
        <v/>
      </c>
      <c r="AX77" s="296" t="str">
        <f>IFERROR(VLOOKUP($AV77,排出係数!$H$4:$N$1000,7,FALSE),"")</f>
        <v/>
      </c>
      <c r="AY77" s="296" t="str">
        <f t="shared" si="78"/>
        <v/>
      </c>
      <c r="AZ77" s="296" t="str">
        <f t="shared" si="60"/>
        <v>1</v>
      </c>
      <c r="BA77" s="296" t="str">
        <f>IFERROR(VLOOKUP($AV77,排出係数!$A$4:$G$10000,$AU77+2,FALSE),"")</f>
        <v/>
      </c>
      <c r="BB77" s="296">
        <f>IFERROR(VLOOKUP($AU77,点検表４リスト用!$P$2:$T$6,2,FALSE),"")</f>
        <v>0.48</v>
      </c>
      <c r="BC77" s="296" t="str">
        <f t="shared" si="61"/>
        <v/>
      </c>
      <c r="BD77" s="296" t="str">
        <f t="shared" si="62"/>
        <v/>
      </c>
      <c r="BE77" s="296" t="str">
        <f>IFERROR(VLOOKUP($AV77,排出係数!$H$4:$M$10000,$AU77+2,FALSE),"")</f>
        <v/>
      </c>
      <c r="BF77" s="296">
        <f>IFERROR(VLOOKUP($AU77,点検表４リスト用!$P$2:$T$6,IF($N77="H17",5,3),FALSE),"")</f>
        <v>5.5E-2</v>
      </c>
      <c r="BG77" s="296">
        <f t="shared" si="63"/>
        <v>0</v>
      </c>
      <c r="BH77" s="296">
        <f t="shared" si="76"/>
        <v>0</v>
      </c>
      <c r="BI77" s="296" t="str">
        <f>IFERROR(VLOOKUP($L77,点検表４リスト用!$L$2:$N$11,3,FALSE),"")</f>
        <v/>
      </c>
      <c r="BJ77" s="296" t="str">
        <f t="shared" si="64"/>
        <v/>
      </c>
      <c r="BK77" s="296" t="str">
        <f>IF($AK77="特","",IF($BP77="確認",MSG_電気・燃料電池車確認,IF($BS77=1,日野自動車新型式,IF($BS77=2,日野自動車新型式②,IF($BS77=3,日野自動車新型式③,IF($BS77=4,日野自動車新型式④,IFERROR(VLOOKUP($BJ77,'35条リスト'!$A$3:$C$9998,2,FALSE),"")))))))</f>
        <v/>
      </c>
      <c r="BL77" s="296" t="str">
        <f t="shared" si="65"/>
        <v/>
      </c>
      <c r="BM77" s="296" t="str">
        <f>IFERROR(VLOOKUP($X77,点検表４リスト用!$A$2:$B$10,2,FALSE),"")</f>
        <v/>
      </c>
      <c r="BN77" s="296" t="str">
        <f>IF($AK77="特","",IFERROR(VLOOKUP($BJ77,'35条リスト'!$A$3:$C$9998,3,FALSE),""))</f>
        <v/>
      </c>
      <c r="BO77" s="357" t="str">
        <f t="shared" si="79"/>
        <v/>
      </c>
      <c r="BP77" s="297" t="str">
        <f t="shared" si="66"/>
        <v/>
      </c>
      <c r="BQ77" s="297" t="str">
        <f t="shared" si="80"/>
        <v/>
      </c>
      <c r="BR77" s="296">
        <f t="shared" si="77"/>
        <v>0</v>
      </c>
      <c r="BS77" s="296" t="str">
        <f>IF(COUNTIF(点検表４リスト用!X$2:X$83,J77),1,IF(COUNTIF(点検表４リスト用!Y$2:Y$100,J77),2,IF(COUNTIF(点検表４リスト用!Z$2:Z$100,J77),3,IF(COUNTIF(点検表４リスト用!AA$2:AA$100,J77),4,""))))</f>
        <v/>
      </c>
      <c r="BT77" s="580" t="str">
        <f t="shared" si="81"/>
        <v/>
      </c>
    </row>
    <row r="78" spans="1:72">
      <c r="A78" s="289"/>
      <c r="B78" s="445"/>
      <c r="C78" s="290"/>
      <c r="D78" s="291"/>
      <c r="E78" s="291"/>
      <c r="F78" s="291"/>
      <c r="G78" s="292"/>
      <c r="H78" s="300"/>
      <c r="I78" s="292"/>
      <c r="J78" s="292"/>
      <c r="K78" s="292"/>
      <c r="L78" s="292"/>
      <c r="M78" s="290"/>
      <c r="N78" s="290"/>
      <c r="O78" s="292"/>
      <c r="P78" s="292"/>
      <c r="Q78" s="481" t="str">
        <f t="shared" si="67"/>
        <v/>
      </c>
      <c r="R78" s="481" t="str">
        <f t="shared" si="68"/>
        <v/>
      </c>
      <c r="S78" s="482" t="str">
        <f t="shared" si="47"/>
        <v/>
      </c>
      <c r="T78" s="482" t="str">
        <f t="shared" si="69"/>
        <v/>
      </c>
      <c r="U78" s="483" t="str">
        <f t="shared" si="70"/>
        <v/>
      </c>
      <c r="V78" s="483" t="str">
        <f t="shared" si="71"/>
        <v/>
      </c>
      <c r="W78" s="483" t="str">
        <f t="shared" si="72"/>
        <v/>
      </c>
      <c r="X78" s="293"/>
      <c r="Y78" s="289"/>
      <c r="Z78" s="473" t="str">
        <f>IF($BS78&lt;&gt;"","確認",IF(COUNTIF(点検表４リスト用!AB$2:AB$100,J78),"○",IF(OR($BQ78="【3】",$BQ78="【2】",$BQ78="【1】"),"○",$BQ78)))</f>
        <v/>
      </c>
      <c r="AA78" s="532"/>
      <c r="AB78" s="559" t="str">
        <f t="shared" si="73"/>
        <v/>
      </c>
      <c r="AC78" s="294" t="str">
        <f>IF(COUNTIF(環境性能の高いＵＤタクシー!$A:$A,点検表４!J78),"○","")</f>
        <v/>
      </c>
      <c r="AD78" s="295" t="str">
        <f t="shared" si="74"/>
        <v/>
      </c>
      <c r="AE78" s="296" t="b">
        <f t="shared" si="48"/>
        <v>0</v>
      </c>
      <c r="AF78" s="296" t="b">
        <f t="shared" si="49"/>
        <v>0</v>
      </c>
      <c r="AG78" s="296" t="str">
        <f t="shared" si="50"/>
        <v/>
      </c>
      <c r="AH78" s="296">
        <f t="shared" si="51"/>
        <v>1</v>
      </c>
      <c r="AI78" s="296">
        <f t="shared" si="52"/>
        <v>0</v>
      </c>
      <c r="AJ78" s="296">
        <f t="shared" si="53"/>
        <v>0</v>
      </c>
      <c r="AK78" s="296" t="str">
        <f>IFERROR(VLOOKUP($I78,点検表４リスト用!$D$2:$G$10,2,FALSE),"")</f>
        <v/>
      </c>
      <c r="AL78" s="296" t="str">
        <f>IFERROR(VLOOKUP($I78,点検表４リスト用!$D$2:$G$10,3,FALSE),"")</f>
        <v/>
      </c>
      <c r="AM78" s="296" t="str">
        <f>IFERROR(VLOOKUP($I78,点検表４リスト用!$D$2:$G$10,4,FALSE),"")</f>
        <v/>
      </c>
      <c r="AN78" s="296" t="str">
        <f>IFERROR(VLOOKUP(LEFT($E78,1),点検表４リスト用!$I$2:$J$11,2,FALSE),"")</f>
        <v/>
      </c>
      <c r="AO78" s="296" t="b">
        <f>IF(IFERROR(VLOOKUP($J78,軽乗用車一覧!$A$2:$A$88,1,FALSE),"")&lt;&gt;"",TRUE,FALSE)</f>
        <v>0</v>
      </c>
      <c r="AP78" s="296" t="b">
        <f t="shared" si="54"/>
        <v>0</v>
      </c>
      <c r="AQ78" s="296" t="b">
        <f t="shared" si="75"/>
        <v>1</v>
      </c>
      <c r="AR78" s="296" t="str">
        <f t="shared" si="55"/>
        <v/>
      </c>
      <c r="AS78" s="296" t="str">
        <f t="shared" si="56"/>
        <v/>
      </c>
      <c r="AT78" s="296">
        <f t="shared" si="57"/>
        <v>1</v>
      </c>
      <c r="AU78" s="296">
        <f t="shared" si="58"/>
        <v>1</v>
      </c>
      <c r="AV78" s="296" t="str">
        <f t="shared" si="59"/>
        <v/>
      </c>
      <c r="AW78" s="296" t="str">
        <f>IFERROR(VLOOKUP($L78,点検表４リスト用!$L$2:$M$11,2,FALSE),"")</f>
        <v/>
      </c>
      <c r="AX78" s="296" t="str">
        <f>IFERROR(VLOOKUP($AV78,排出係数!$H$4:$N$1000,7,FALSE),"")</f>
        <v/>
      </c>
      <c r="AY78" s="296" t="str">
        <f t="shared" si="78"/>
        <v/>
      </c>
      <c r="AZ78" s="296" t="str">
        <f t="shared" si="60"/>
        <v>1</v>
      </c>
      <c r="BA78" s="296" t="str">
        <f>IFERROR(VLOOKUP($AV78,排出係数!$A$4:$G$10000,$AU78+2,FALSE),"")</f>
        <v/>
      </c>
      <c r="BB78" s="296">
        <f>IFERROR(VLOOKUP($AU78,点検表４リスト用!$P$2:$T$6,2,FALSE),"")</f>
        <v>0.48</v>
      </c>
      <c r="BC78" s="296" t="str">
        <f t="shared" si="61"/>
        <v/>
      </c>
      <c r="BD78" s="296" t="str">
        <f t="shared" si="62"/>
        <v/>
      </c>
      <c r="BE78" s="296" t="str">
        <f>IFERROR(VLOOKUP($AV78,排出係数!$H$4:$M$10000,$AU78+2,FALSE),"")</f>
        <v/>
      </c>
      <c r="BF78" s="296">
        <f>IFERROR(VLOOKUP($AU78,点検表４リスト用!$P$2:$T$6,IF($N78="H17",5,3),FALSE),"")</f>
        <v>5.5E-2</v>
      </c>
      <c r="BG78" s="296">
        <f t="shared" si="63"/>
        <v>0</v>
      </c>
      <c r="BH78" s="296">
        <f t="shared" si="76"/>
        <v>0</v>
      </c>
      <c r="BI78" s="296" t="str">
        <f>IFERROR(VLOOKUP($L78,点検表４リスト用!$L$2:$N$11,3,FALSE),"")</f>
        <v/>
      </c>
      <c r="BJ78" s="296" t="str">
        <f t="shared" si="64"/>
        <v/>
      </c>
      <c r="BK78" s="296" t="str">
        <f>IF($AK78="特","",IF($BP78="確認",MSG_電気・燃料電池車確認,IF($BS78=1,日野自動車新型式,IF($BS78=2,日野自動車新型式②,IF($BS78=3,日野自動車新型式③,IF($BS78=4,日野自動車新型式④,IFERROR(VLOOKUP($BJ78,'35条リスト'!$A$3:$C$9998,2,FALSE),"")))))))</f>
        <v/>
      </c>
      <c r="BL78" s="296" t="str">
        <f t="shared" si="65"/>
        <v/>
      </c>
      <c r="BM78" s="296" t="str">
        <f>IFERROR(VLOOKUP($X78,点検表４リスト用!$A$2:$B$10,2,FALSE),"")</f>
        <v/>
      </c>
      <c r="BN78" s="296" t="str">
        <f>IF($AK78="特","",IFERROR(VLOOKUP($BJ78,'35条リスト'!$A$3:$C$9998,3,FALSE),""))</f>
        <v/>
      </c>
      <c r="BO78" s="357" t="str">
        <f t="shared" si="79"/>
        <v/>
      </c>
      <c r="BP78" s="297" t="str">
        <f t="shared" si="66"/>
        <v/>
      </c>
      <c r="BQ78" s="297" t="str">
        <f t="shared" si="80"/>
        <v/>
      </c>
      <c r="BR78" s="296">
        <f t="shared" si="77"/>
        <v>0</v>
      </c>
      <c r="BS78" s="296" t="str">
        <f>IF(COUNTIF(点検表４リスト用!X$2:X$83,J78),1,IF(COUNTIF(点検表４リスト用!Y$2:Y$100,J78),2,IF(COUNTIF(点検表４リスト用!Z$2:Z$100,J78),3,IF(COUNTIF(点検表４リスト用!AA$2:AA$100,J78),4,""))))</f>
        <v/>
      </c>
      <c r="BT78" s="580" t="str">
        <f t="shared" si="81"/>
        <v/>
      </c>
    </row>
    <row r="79" spans="1:72">
      <c r="A79" s="289"/>
      <c r="B79" s="445"/>
      <c r="C79" s="290"/>
      <c r="D79" s="291"/>
      <c r="E79" s="291"/>
      <c r="F79" s="291"/>
      <c r="G79" s="292"/>
      <c r="H79" s="300"/>
      <c r="I79" s="292"/>
      <c r="J79" s="292"/>
      <c r="K79" s="292"/>
      <c r="L79" s="292"/>
      <c r="M79" s="290"/>
      <c r="N79" s="290"/>
      <c r="O79" s="292"/>
      <c r="P79" s="292"/>
      <c r="Q79" s="481" t="str">
        <f t="shared" si="67"/>
        <v/>
      </c>
      <c r="R79" s="481" t="str">
        <f t="shared" si="68"/>
        <v/>
      </c>
      <c r="S79" s="482" t="str">
        <f t="shared" si="47"/>
        <v/>
      </c>
      <c r="T79" s="482" t="str">
        <f t="shared" si="69"/>
        <v/>
      </c>
      <c r="U79" s="483" t="str">
        <f t="shared" si="70"/>
        <v/>
      </c>
      <c r="V79" s="483" t="str">
        <f t="shared" si="71"/>
        <v/>
      </c>
      <c r="W79" s="483" t="str">
        <f t="shared" si="72"/>
        <v/>
      </c>
      <c r="X79" s="293"/>
      <c r="Y79" s="289"/>
      <c r="Z79" s="473" t="str">
        <f>IF($BS79&lt;&gt;"","確認",IF(COUNTIF(点検表４リスト用!AB$2:AB$100,J79),"○",IF(OR($BQ79="【3】",$BQ79="【2】",$BQ79="【1】"),"○",$BQ79)))</f>
        <v/>
      </c>
      <c r="AA79" s="532"/>
      <c r="AB79" s="559" t="str">
        <f t="shared" si="73"/>
        <v/>
      </c>
      <c r="AC79" s="294" t="str">
        <f>IF(COUNTIF(環境性能の高いＵＤタクシー!$A:$A,点検表４!J79),"○","")</f>
        <v/>
      </c>
      <c r="AD79" s="295" t="str">
        <f t="shared" si="74"/>
        <v/>
      </c>
      <c r="AE79" s="296" t="b">
        <f t="shared" si="48"/>
        <v>0</v>
      </c>
      <c r="AF79" s="296" t="b">
        <f t="shared" si="49"/>
        <v>0</v>
      </c>
      <c r="AG79" s="296" t="str">
        <f t="shared" si="50"/>
        <v/>
      </c>
      <c r="AH79" s="296">
        <f t="shared" si="51"/>
        <v>1</v>
      </c>
      <c r="AI79" s="296">
        <f t="shared" si="52"/>
        <v>0</v>
      </c>
      <c r="AJ79" s="296">
        <f t="shared" si="53"/>
        <v>0</v>
      </c>
      <c r="AK79" s="296" t="str">
        <f>IFERROR(VLOOKUP($I79,点検表４リスト用!$D$2:$G$10,2,FALSE),"")</f>
        <v/>
      </c>
      <c r="AL79" s="296" t="str">
        <f>IFERROR(VLOOKUP($I79,点検表４リスト用!$D$2:$G$10,3,FALSE),"")</f>
        <v/>
      </c>
      <c r="AM79" s="296" t="str">
        <f>IFERROR(VLOOKUP($I79,点検表４リスト用!$D$2:$G$10,4,FALSE),"")</f>
        <v/>
      </c>
      <c r="AN79" s="296" t="str">
        <f>IFERROR(VLOOKUP(LEFT($E79,1),点検表４リスト用!$I$2:$J$11,2,FALSE),"")</f>
        <v/>
      </c>
      <c r="AO79" s="296" t="b">
        <f>IF(IFERROR(VLOOKUP($J79,軽乗用車一覧!$A$2:$A$88,1,FALSE),"")&lt;&gt;"",TRUE,FALSE)</f>
        <v>0</v>
      </c>
      <c r="AP79" s="296" t="b">
        <f t="shared" si="54"/>
        <v>0</v>
      </c>
      <c r="AQ79" s="296" t="b">
        <f t="shared" si="75"/>
        <v>1</v>
      </c>
      <c r="AR79" s="296" t="str">
        <f t="shared" si="55"/>
        <v/>
      </c>
      <c r="AS79" s="296" t="str">
        <f t="shared" si="56"/>
        <v/>
      </c>
      <c r="AT79" s="296">
        <f t="shared" si="57"/>
        <v>1</v>
      </c>
      <c r="AU79" s="296">
        <f t="shared" si="58"/>
        <v>1</v>
      </c>
      <c r="AV79" s="296" t="str">
        <f t="shared" si="59"/>
        <v/>
      </c>
      <c r="AW79" s="296" t="str">
        <f>IFERROR(VLOOKUP($L79,点検表４リスト用!$L$2:$M$11,2,FALSE),"")</f>
        <v/>
      </c>
      <c r="AX79" s="296" t="str">
        <f>IFERROR(VLOOKUP($AV79,排出係数!$H$4:$N$1000,7,FALSE),"")</f>
        <v/>
      </c>
      <c r="AY79" s="296" t="str">
        <f t="shared" si="78"/>
        <v/>
      </c>
      <c r="AZ79" s="296" t="str">
        <f t="shared" si="60"/>
        <v>1</v>
      </c>
      <c r="BA79" s="296" t="str">
        <f>IFERROR(VLOOKUP($AV79,排出係数!$A$4:$G$10000,$AU79+2,FALSE),"")</f>
        <v/>
      </c>
      <c r="BB79" s="296">
        <f>IFERROR(VLOOKUP($AU79,点検表４リスト用!$P$2:$T$6,2,FALSE),"")</f>
        <v>0.48</v>
      </c>
      <c r="BC79" s="296" t="str">
        <f t="shared" si="61"/>
        <v/>
      </c>
      <c r="BD79" s="296" t="str">
        <f t="shared" si="62"/>
        <v/>
      </c>
      <c r="BE79" s="296" t="str">
        <f>IFERROR(VLOOKUP($AV79,排出係数!$H$4:$M$10000,$AU79+2,FALSE),"")</f>
        <v/>
      </c>
      <c r="BF79" s="296">
        <f>IFERROR(VLOOKUP($AU79,点検表４リスト用!$P$2:$T$6,IF($N79="H17",5,3),FALSE),"")</f>
        <v>5.5E-2</v>
      </c>
      <c r="BG79" s="296">
        <f t="shared" si="63"/>
        <v>0</v>
      </c>
      <c r="BH79" s="296">
        <f t="shared" si="76"/>
        <v>0</v>
      </c>
      <c r="BI79" s="296" t="str">
        <f>IFERROR(VLOOKUP($L79,点検表４リスト用!$L$2:$N$11,3,FALSE),"")</f>
        <v/>
      </c>
      <c r="BJ79" s="296" t="str">
        <f t="shared" si="64"/>
        <v/>
      </c>
      <c r="BK79" s="296" t="str">
        <f>IF($AK79="特","",IF($BP79="確認",MSG_電気・燃料電池車確認,IF($BS79=1,日野自動車新型式,IF($BS79=2,日野自動車新型式②,IF($BS79=3,日野自動車新型式③,IF($BS79=4,日野自動車新型式④,IFERROR(VLOOKUP($BJ79,'35条リスト'!$A$3:$C$9998,2,FALSE),"")))))))</f>
        <v/>
      </c>
      <c r="BL79" s="296" t="str">
        <f t="shared" si="65"/>
        <v/>
      </c>
      <c r="BM79" s="296" t="str">
        <f>IFERROR(VLOOKUP($X79,点検表４リスト用!$A$2:$B$10,2,FALSE),"")</f>
        <v/>
      </c>
      <c r="BN79" s="296" t="str">
        <f>IF($AK79="特","",IFERROR(VLOOKUP($BJ79,'35条リスト'!$A$3:$C$9998,3,FALSE),""))</f>
        <v/>
      </c>
      <c r="BO79" s="357" t="str">
        <f t="shared" si="79"/>
        <v/>
      </c>
      <c r="BP79" s="297" t="str">
        <f t="shared" si="66"/>
        <v/>
      </c>
      <c r="BQ79" s="297" t="str">
        <f t="shared" si="80"/>
        <v/>
      </c>
      <c r="BR79" s="296">
        <f t="shared" si="77"/>
        <v>0</v>
      </c>
      <c r="BS79" s="296" t="str">
        <f>IF(COUNTIF(点検表４リスト用!X$2:X$83,J79),1,IF(COUNTIF(点検表４リスト用!Y$2:Y$100,J79),2,IF(COUNTIF(点検表４リスト用!Z$2:Z$100,J79),3,IF(COUNTIF(点検表４リスト用!AA$2:AA$100,J79),4,""))))</f>
        <v/>
      </c>
      <c r="BT79" s="580" t="str">
        <f t="shared" si="81"/>
        <v/>
      </c>
    </row>
    <row r="80" spans="1:72">
      <c r="A80" s="289"/>
      <c r="B80" s="445"/>
      <c r="C80" s="290"/>
      <c r="D80" s="291"/>
      <c r="E80" s="291"/>
      <c r="F80" s="291"/>
      <c r="G80" s="292"/>
      <c r="H80" s="300"/>
      <c r="I80" s="292"/>
      <c r="J80" s="292"/>
      <c r="K80" s="292"/>
      <c r="L80" s="292"/>
      <c r="M80" s="290"/>
      <c r="N80" s="290"/>
      <c r="O80" s="292"/>
      <c r="P80" s="292"/>
      <c r="Q80" s="481" t="str">
        <f t="shared" si="67"/>
        <v/>
      </c>
      <c r="R80" s="481" t="str">
        <f t="shared" si="68"/>
        <v/>
      </c>
      <c r="S80" s="482" t="str">
        <f t="shared" si="47"/>
        <v/>
      </c>
      <c r="T80" s="482" t="str">
        <f t="shared" si="69"/>
        <v/>
      </c>
      <c r="U80" s="483" t="str">
        <f t="shared" si="70"/>
        <v/>
      </c>
      <c r="V80" s="483" t="str">
        <f t="shared" si="71"/>
        <v/>
      </c>
      <c r="W80" s="483" t="str">
        <f t="shared" si="72"/>
        <v/>
      </c>
      <c r="X80" s="293"/>
      <c r="Y80" s="289"/>
      <c r="Z80" s="473" t="str">
        <f>IF($BS80&lt;&gt;"","確認",IF(COUNTIF(点検表４リスト用!AB$2:AB$100,J80),"○",IF(OR($BQ80="【3】",$BQ80="【2】",$BQ80="【1】"),"○",$BQ80)))</f>
        <v/>
      </c>
      <c r="AA80" s="532"/>
      <c r="AB80" s="559" t="str">
        <f t="shared" si="73"/>
        <v/>
      </c>
      <c r="AC80" s="294" t="str">
        <f>IF(COUNTIF(環境性能の高いＵＤタクシー!$A:$A,点検表４!J80),"○","")</f>
        <v/>
      </c>
      <c r="AD80" s="295" t="str">
        <f t="shared" si="74"/>
        <v/>
      </c>
      <c r="AE80" s="296" t="b">
        <f t="shared" si="48"/>
        <v>0</v>
      </c>
      <c r="AF80" s="296" t="b">
        <f t="shared" si="49"/>
        <v>0</v>
      </c>
      <c r="AG80" s="296" t="str">
        <f t="shared" si="50"/>
        <v/>
      </c>
      <c r="AH80" s="296">
        <f t="shared" si="51"/>
        <v>1</v>
      </c>
      <c r="AI80" s="296">
        <f t="shared" si="52"/>
        <v>0</v>
      </c>
      <c r="AJ80" s="296">
        <f t="shared" si="53"/>
        <v>0</v>
      </c>
      <c r="AK80" s="296" t="str">
        <f>IFERROR(VLOOKUP($I80,点検表４リスト用!$D$2:$G$10,2,FALSE),"")</f>
        <v/>
      </c>
      <c r="AL80" s="296" t="str">
        <f>IFERROR(VLOOKUP($I80,点検表４リスト用!$D$2:$G$10,3,FALSE),"")</f>
        <v/>
      </c>
      <c r="AM80" s="296" t="str">
        <f>IFERROR(VLOOKUP($I80,点検表４リスト用!$D$2:$G$10,4,FALSE),"")</f>
        <v/>
      </c>
      <c r="AN80" s="296" t="str">
        <f>IFERROR(VLOOKUP(LEFT($E80,1),点検表４リスト用!$I$2:$J$11,2,FALSE),"")</f>
        <v/>
      </c>
      <c r="AO80" s="296" t="b">
        <f>IF(IFERROR(VLOOKUP($J80,軽乗用車一覧!$A$2:$A$88,1,FALSE),"")&lt;&gt;"",TRUE,FALSE)</f>
        <v>0</v>
      </c>
      <c r="AP80" s="296" t="b">
        <f t="shared" si="54"/>
        <v>0</v>
      </c>
      <c r="AQ80" s="296" t="b">
        <f t="shared" si="75"/>
        <v>1</v>
      </c>
      <c r="AR80" s="296" t="str">
        <f t="shared" si="55"/>
        <v/>
      </c>
      <c r="AS80" s="296" t="str">
        <f t="shared" si="56"/>
        <v/>
      </c>
      <c r="AT80" s="296">
        <f t="shared" si="57"/>
        <v>1</v>
      </c>
      <c r="AU80" s="296">
        <f t="shared" si="58"/>
        <v>1</v>
      </c>
      <c r="AV80" s="296" t="str">
        <f t="shared" si="59"/>
        <v/>
      </c>
      <c r="AW80" s="296" t="str">
        <f>IFERROR(VLOOKUP($L80,点検表４リスト用!$L$2:$M$11,2,FALSE),"")</f>
        <v/>
      </c>
      <c r="AX80" s="296" t="str">
        <f>IFERROR(VLOOKUP($AV80,排出係数!$H$4:$N$1000,7,FALSE),"")</f>
        <v/>
      </c>
      <c r="AY80" s="296" t="str">
        <f t="shared" si="78"/>
        <v/>
      </c>
      <c r="AZ80" s="296" t="str">
        <f t="shared" si="60"/>
        <v>1</v>
      </c>
      <c r="BA80" s="296" t="str">
        <f>IFERROR(VLOOKUP($AV80,排出係数!$A$4:$G$10000,$AU80+2,FALSE),"")</f>
        <v/>
      </c>
      <c r="BB80" s="296">
        <f>IFERROR(VLOOKUP($AU80,点検表４リスト用!$P$2:$T$6,2,FALSE),"")</f>
        <v>0.48</v>
      </c>
      <c r="BC80" s="296" t="str">
        <f t="shared" si="61"/>
        <v/>
      </c>
      <c r="BD80" s="296" t="str">
        <f t="shared" si="62"/>
        <v/>
      </c>
      <c r="BE80" s="296" t="str">
        <f>IFERROR(VLOOKUP($AV80,排出係数!$H$4:$M$10000,$AU80+2,FALSE),"")</f>
        <v/>
      </c>
      <c r="BF80" s="296">
        <f>IFERROR(VLOOKUP($AU80,点検表４リスト用!$P$2:$T$6,IF($N80="H17",5,3),FALSE),"")</f>
        <v>5.5E-2</v>
      </c>
      <c r="BG80" s="296">
        <f t="shared" si="63"/>
        <v>0</v>
      </c>
      <c r="BH80" s="296">
        <f t="shared" si="76"/>
        <v>0</v>
      </c>
      <c r="BI80" s="296" t="str">
        <f>IFERROR(VLOOKUP($L80,点検表４リスト用!$L$2:$N$11,3,FALSE),"")</f>
        <v/>
      </c>
      <c r="BJ80" s="296" t="str">
        <f t="shared" si="64"/>
        <v/>
      </c>
      <c r="BK80" s="296" t="str">
        <f>IF($AK80="特","",IF($BP80="確認",MSG_電気・燃料電池車確認,IF($BS80=1,日野自動車新型式,IF($BS80=2,日野自動車新型式②,IF($BS80=3,日野自動車新型式③,IF($BS80=4,日野自動車新型式④,IFERROR(VLOOKUP($BJ80,'35条リスト'!$A$3:$C$9998,2,FALSE),"")))))))</f>
        <v/>
      </c>
      <c r="BL80" s="296" t="str">
        <f t="shared" si="65"/>
        <v/>
      </c>
      <c r="BM80" s="296" t="str">
        <f>IFERROR(VLOOKUP($X80,点検表４リスト用!$A$2:$B$10,2,FALSE),"")</f>
        <v/>
      </c>
      <c r="BN80" s="296" t="str">
        <f>IF($AK80="特","",IFERROR(VLOOKUP($BJ80,'35条リスト'!$A$3:$C$9998,3,FALSE),""))</f>
        <v/>
      </c>
      <c r="BO80" s="357" t="str">
        <f t="shared" si="79"/>
        <v/>
      </c>
      <c r="BP80" s="297" t="str">
        <f t="shared" si="66"/>
        <v/>
      </c>
      <c r="BQ80" s="297" t="str">
        <f t="shared" si="80"/>
        <v/>
      </c>
      <c r="BR80" s="296">
        <f t="shared" si="77"/>
        <v>0</v>
      </c>
      <c r="BS80" s="296" t="str">
        <f>IF(COUNTIF(点検表４リスト用!X$2:X$83,J80),1,IF(COUNTIF(点検表４リスト用!Y$2:Y$100,J80),2,IF(COUNTIF(点検表４リスト用!Z$2:Z$100,J80),3,IF(COUNTIF(点検表４リスト用!AA$2:AA$100,J80),4,""))))</f>
        <v/>
      </c>
      <c r="BT80" s="580" t="str">
        <f t="shared" si="81"/>
        <v/>
      </c>
    </row>
    <row r="81" spans="1:72">
      <c r="A81" s="289"/>
      <c r="B81" s="445"/>
      <c r="C81" s="290"/>
      <c r="D81" s="291"/>
      <c r="E81" s="291"/>
      <c r="F81" s="291"/>
      <c r="G81" s="292"/>
      <c r="H81" s="300"/>
      <c r="I81" s="292"/>
      <c r="J81" s="292"/>
      <c r="K81" s="292"/>
      <c r="L81" s="292"/>
      <c r="M81" s="290"/>
      <c r="N81" s="290"/>
      <c r="O81" s="292"/>
      <c r="P81" s="292"/>
      <c r="Q81" s="481" t="str">
        <f t="shared" si="67"/>
        <v/>
      </c>
      <c r="R81" s="481" t="str">
        <f t="shared" si="68"/>
        <v/>
      </c>
      <c r="S81" s="482" t="str">
        <f t="shared" si="47"/>
        <v/>
      </c>
      <c r="T81" s="482" t="str">
        <f t="shared" si="69"/>
        <v/>
      </c>
      <c r="U81" s="483" t="str">
        <f t="shared" si="70"/>
        <v/>
      </c>
      <c r="V81" s="483" t="str">
        <f t="shared" si="71"/>
        <v/>
      </c>
      <c r="W81" s="483" t="str">
        <f t="shared" si="72"/>
        <v/>
      </c>
      <c r="X81" s="293"/>
      <c r="Y81" s="289"/>
      <c r="Z81" s="473" t="str">
        <f>IF($BS81&lt;&gt;"","確認",IF(COUNTIF(点検表４リスト用!AB$2:AB$100,J81),"○",IF(OR($BQ81="【3】",$BQ81="【2】",$BQ81="【1】"),"○",$BQ81)))</f>
        <v/>
      </c>
      <c r="AA81" s="532"/>
      <c r="AB81" s="559" t="str">
        <f t="shared" si="73"/>
        <v/>
      </c>
      <c r="AC81" s="294" t="str">
        <f>IF(COUNTIF(環境性能の高いＵＤタクシー!$A:$A,点検表４!J81),"○","")</f>
        <v/>
      </c>
      <c r="AD81" s="295" t="str">
        <f t="shared" si="74"/>
        <v/>
      </c>
      <c r="AE81" s="296" t="b">
        <f t="shared" si="48"/>
        <v>0</v>
      </c>
      <c r="AF81" s="296" t="b">
        <f t="shared" si="49"/>
        <v>0</v>
      </c>
      <c r="AG81" s="296" t="str">
        <f t="shared" si="50"/>
        <v/>
      </c>
      <c r="AH81" s="296">
        <f t="shared" si="51"/>
        <v>1</v>
      </c>
      <c r="AI81" s="296">
        <f t="shared" si="52"/>
        <v>0</v>
      </c>
      <c r="AJ81" s="296">
        <f t="shared" si="53"/>
        <v>0</v>
      </c>
      <c r="AK81" s="296" t="str">
        <f>IFERROR(VLOOKUP($I81,点検表４リスト用!$D$2:$G$10,2,FALSE),"")</f>
        <v/>
      </c>
      <c r="AL81" s="296" t="str">
        <f>IFERROR(VLOOKUP($I81,点検表４リスト用!$D$2:$G$10,3,FALSE),"")</f>
        <v/>
      </c>
      <c r="AM81" s="296" t="str">
        <f>IFERROR(VLOOKUP($I81,点検表４リスト用!$D$2:$G$10,4,FALSE),"")</f>
        <v/>
      </c>
      <c r="AN81" s="296" t="str">
        <f>IFERROR(VLOOKUP(LEFT($E81,1),点検表４リスト用!$I$2:$J$11,2,FALSE),"")</f>
        <v/>
      </c>
      <c r="AO81" s="296" t="b">
        <f>IF(IFERROR(VLOOKUP($J81,軽乗用車一覧!$A$2:$A$88,1,FALSE),"")&lt;&gt;"",TRUE,FALSE)</f>
        <v>0</v>
      </c>
      <c r="AP81" s="296" t="b">
        <f t="shared" si="54"/>
        <v>0</v>
      </c>
      <c r="AQ81" s="296" t="b">
        <f t="shared" si="75"/>
        <v>1</v>
      </c>
      <c r="AR81" s="296" t="str">
        <f t="shared" si="55"/>
        <v/>
      </c>
      <c r="AS81" s="296" t="str">
        <f t="shared" si="56"/>
        <v/>
      </c>
      <c r="AT81" s="296">
        <f t="shared" si="57"/>
        <v>1</v>
      </c>
      <c r="AU81" s="296">
        <f t="shared" si="58"/>
        <v>1</v>
      </c>
      <c r="AV81" s="296" t="str">
        <f t="shared" si="59"/>
        <v/>
      </c>
      <c r="AW81" s="296" t="str">
        <f>IFERROR(VLOOKUP($L81,点検表４リスト用!$L$2:$M$11,2,FALSE),"")</f>
        <v/>
      </c>
      <c r="AX81" s="296" t="str">
        <f>IFERROR(VLOOKUP($AV81,排出係数!$H$4:$N$1000,7,FALSE),"")</f>
        <v/>
      </c>
      <c r="AY81" s="296" t="str">
        <f t="shared" si="78"/>
        <v/>
      </c>
      <c r="AZ81" s="296" t="str">
        <f t="shared" si="60"/>
        <v>1</v>
      </c>
      <c r="BA81" s="296" t="str">
        <f>IFERROR(VLOOKUP($AV81,排出係数!$A$4:$G$10000,$AU81+2,FALSE),"")</f>
        <v/>
      </c>
      <c r="BB81" s="296">
        <f>IFERROR(VLOOKUP($AU81,点検表４リスト用!$P$2:$T$6,2,FALSE),"")</f>
        <v>0.48</v>
      </c>
      <c r="BC81" s="296" t="str">
        <f t="shared" si="61"/>
        <v/>
      </c>
      <c r="BD81" s="296" t="str">
        <f t="shared" si="62"/>
        <v/>
      </c>
      <c r="BE81" s="296" t="str">
        <f>IFERROR(VLOOKUP($AV81,排出係数!$H$4:$M$10000,$AU81+2,FALSE),"")</f>
        <v/>
      </c>
      <c r="BF81" s="296">
        <f>IFERROR(VLOOKUP($AU81,点検表４リスト用!$P$2:$T$6,IF($N81="H17",5,3),FALSE),"")</f>
        <v>5.5E-2</v>
      </c>
      <c r="BG81" s="296">
        <f t="shared" si="63"/>
        <v>0</v>
      </c>
      <c r="BH81" s="296">
        <f t="shared" si="76"/>
        <v>0</v>
      </c>
      <c r="BI81" s="296" t="str">
        <f>IFERROR(VLOOKUP($L81,点検表４リスト用!$L$2:$N$11,3,FALSE),"")</f>
        <v/>
      </c>
      <c r="BJ81" s="296" t="str">
        <f t="shared" si="64"/>
        <v/>
      </c>
      <c r="BK81" s="296" t="str">
        <f>IF($AK81="特","",IF($BP81="確認",MSG_電気・燃料電池車確認,IF($BS81=1,日野自動車新型式,IF($BS81=2,日野自動車新型式②,IF($BS81=3,日野自動車新型式③,IF($BS81=4,日野自動車新型式④,IFERROR(VLOOKUP($BJ81,'35条リスト'!$A$3:$C$9998,2,FALSE),"")))))))</f>
        <v/>
      </c>
      <c r="BL81" s="296" t="str">
        <f t="shared" si="65"/>
        <v/>
      </c>
      <c r="BM81" s="296" t="str">
        <f>IFERROR(VLOOKUP($X81,点検表４リスト用!$A$2:$B$10,2,FALSE),"")</f>
        <v/>
      </c>
      <c r="BN81" s="296" t="str">
        <f>IF($AK81="特","",IFERROR(VLOOKUP($BJ81,'35条リスト'!$A$3:$C$9998,3,FALSE),""))</f>
        <v/>
      </c>
      <c r="BO81" s="357" t="str">
        <f t="shared" si="79"/>
        <v/>
      </c>
      <c r="BP81" s="297" t="str">
        <f t="shared" si="66"/>
        <v/>
      </c>
      <c r="BQ81" s="297" t="str">
        <f t="shared" si="80"/>
        <v/>
      </c>
      <c r="BR81" s="296">
        <f t="shared" si="77"/>
        <v>0</v>
      </c>
      <c r="BS81" s="296" t="str">
        <f>IF(COUNTIF(点検表４リスト用!X$2:X$83,J81),1,IF(COUNTIF(点検表４リスト用!Y$2:Y$100,J81),2,IF(COUNTIF(点検表４リスト用!Z$2:Z$100,J81),3,IF(COUNTIF(点検表４リスト用!AA$2:AA$100,J81),4,""))))</f>
        <v/>
      </c>
      <c r="BT81" s="580" t="str">
        <f t="shared" si="81"/>
        <v/>
      </c>
    </row>
    <row r="82" spans="1:72">
      <c r="A82" s="289"/>
      <c r="B82" s="445"/>
      <c r="C82" s="290"/>
      <c r="D82" s="291"/>
      <c r="E82" s="291"/>
      <c r="F82" s="291"/>
      <c r="G82" s="292"/>
      <c r="H82" s="300"/>
      <c r="I82" s="292"/>
      <c r="J82" s="292"/>
      <c r="K82" s="292"/>
      <c r="L82" s="292"/>
      <c r="M82" s="290"/>
      <c r="N82" s="290"/>
      <c r="O82" s="292"/>
      <c r="P82" s="292"/>
      <c r="Q82" s="481" t="str">
        <f t="shared" si="67"/>
        <v/>
      </c>
      <c r="R82" s="481" t="str">
        <f t="shared" si="68"/>
        <v/>
      </c>
      <c r="S82" s="482" t="str">
        <f t="shared" si="47"/>
        <v/>
      </c>
      <c r="T82" s="482" t="str">
        <f t="shared" si="69"/>
        <v/>
      </c>
      <c r="U82" s="483" t="str">
        <f t="shared" si="70"/>
        <v/>
      </c>
      <c r="V82" s="483" t="str">
        <f t="shared" si="71"/>
        <v/>
      </c>
      <c r="W82" s="483" t="str">
        <f t="shared" si="72"/>
        <v/>
      </c>
      <c r="X82" s="293"/>
      <c r="Y82" s="289"/>
      <c r="Z82" s="473" t="str">
        <f>IF($BS82&lt;&gt;"","確認",IF(COUNTIF(点検表４リスト用!AB$2:AB$100,J82),"○",IF(OR($BQ82="【3】",$BQ82="【2】",$BQ82="【1】"),"○",$BQ82)))</f>
        <v/>
      </c>
      <c r="AA82" s="532"/>
      <c r="AB82" s="559" t="str">
        <f t="shared" si="73"/>
        <v/>
      </c>
      <c r="AC82" s="294" t="str">
        <f>IF(COUNTIF(環境性能の高いＵＤタクシー!$A:$A,点検表４!J82),"○","")</f>
        <v/>
      </c>
      <c r="AD82" s="295" t="str">
        <f t="shared" si="74"/>
        <v/>
      </c>
      <c r="AE82" s="296" t="b">
        <f t="shared" si="48"/>
        <v>0</v>
      </c>
      <c r="AF82" s="296" t="b">
        <f t="shared" si="49"/>
        <v>0</v>
      </c>
      <c r="AG82" s="296" t="str">
        <f t="shared" si="50"/>
        <v/>
      </c>
      <c r="AH82" s="296">
        <f t="shared" si="51"/>
        <v>1</v>
      </c>
      <c r="AI82" s="296">
        <f t="shared" si="52"/>
        <v>0</v>
      </c>
      <c r="AJ82" s="296">
        <f t="shared" si="53"/>
        <v>0</v>
      </c>
      <c r="AK82" s="296" t="str">
        <f>IFERROR(VLOOKUP($I82,点検表４リスト用!$D$2:$G$10,2,FALSE),"")</f>
        <v/>
      </c>
      <c r="AL82" s="296" t="str">
        <f>IFERROR(VLOOKUP($I82,点検表４リスト用!$D$2:$G$10,3,FALSE),"")</f>
        <v/>
      </c>
      <c r="AM82" s="296" t="str">
        <f>IFERROR(VLOOKUP($I82,点検表４リスト用!$D$2:$G$10,4,FALSE),"")</f>
        <v/>
      </c>
      <c r="AN82" s="296" t="str">
        <f>IFERROR(VLOOKUP(LEFT($E82,1),点検表４リスト用!$I$2:$J$11,2,FALSE),"")</f>
        <v/>
      </c>
      <c r="AO82" s="296" t="b">
        <f>IF(IFERROR(VLOOKUP($J82,軽乗用車一覧!$A$2:$A$88,1,FALSE),"")&lt;&gt;"",TRUE,FALSE)</f>
        <v>0</v>
      </c>
      <c r="AP82" s="296" t="b">
        <f t="shared" si="54"/>
        <v>0</v>
      </c>
      <c r="AQ82" s="296" t="b">
        <f t="shared" si="75"/>
        <v>1</v>
      </c>
      <c r="AR82" s="296" t="str">
        <f t="shared" si="55"/>
        <v/>
      </c>
      <c r="AS82" s="296" t="str">
        <f t="shared" si="56"/>
        <v/>
      </c>
      <c r="AT82" s="296">
        <f t="shared" si="57"/>
        <v>1</v>
      </c>
      <c r="AU82" s="296">
        <f t="shared" si="58"/>
        <v>1</v>
      </c>
      <c r="AV82" s="296" t="str">
        <f t="shared" si="59"/>
        <v/>
      </c>
      <c r="AW82" s="296" t="str">
        <f>IFERROR(VLOOKUP($L82,点検表４リスト用!$L$2:$M$11,2,FALSE),"")</f>
        <v/>
      </c>
      <c r="AX82" s="296" t="str">
        <f>IFERROR(VLOOKUP($AV82,排出係数!$H$4:$N$1000,7,FALSE),"")</f>
        <v/>
      </c>
      <c r="AY82" s="296" t="str">
        <f t="shared" si="78"/>
        <v/>
      </c>
      <c r="AZ82" s="296" t="str">
        <f t="shared" si="60"/>
        <v>1</v>
      </c>
      <c r="BA82" s="296" t="str">
        <f>IFERROR(VLOOKUP($AV82,排出係数!$A$4:$G$10000,$AU82+2,FALSE),"")</f>
        <v/>
      </c>
      <c r="BB82" s="296">
        <f>IFERROR(VLOOKUP($AU82,点検表４リスト用!$P$2:$T$6,2,FALSE),"")</f>
        <v>0.48</v>
      </c>
      <c r="BC82" s="296" t="str">
        <f t="shared" si="61"/>
        <v/>
      </c>
      <c r="BD82" s="296" t="str">
        <f t="shared" si="62"/>
        <v/>
      </c>
      <c r="BE82" s="296" t="str">
        <f>IFERROR(VLOOKUP($AV82,排出係数!$H$4:$M$10000,$AU82+2,FALSE),"")</f>
        <v/>
      </c>
      <c r="BF82" s="296">
        <f>IFERROR(VLOOKUP($AU82,点検表４リスト用!$P$2:$T$6,IF($N82="H17",5,3),FALSE),"")</f>
        <v>5.5E-2</v>
      </c>
      <c r="BG82" s="296">
        <f t="shared" si="63"/>
        <v>0</v>
      </c>
      <c r="BH82" s="296">
        <f t="shared" si="76"/>
        <v>0</v>
      </c>
      <c r="BI82" s="296" t="str">
        <f>IFERROR(VLOOKUP($L82,点検表４リスト用!$L$2:$N$11,3,FALSE),"")</f>
        <v/>
      </c>
      <c r="BJ82" s="296" t="str">
        <f t="shared" si="64"/>
        <v/>
      </c>
      <c r="BK82" s="296" t="str">
        <f>IF($AK82="特","",IF($BP82="確認",MSG_電気・燃料電池車確認,IF($BS82=1,日野自動車新型式,IF($BS82=2,日野自動車新型式②,IF($BS82=3,日野自動車新型式③,IF($BS82=4,日野自動車新型式④,IFERROR(VLOOKUP($BJ82,'35条リスト'!$A$3:$C$9998,2,FALSE),"")))))))</f>
        <v/>
      </c>
      <c r="BL82" s="296" t="str">
        <f t="shared" si="65"/>
        <v/>
      </c>
      <c r="BM82" s="296" t="str">
        <f>IFERROR(VLOOKUP($X82,点検表４リスト用!$A$2:$B$10,2,FALSE),"")</f>
        <v/>
      </c>
      <c r="BN82" s="296" t="str">
        <f>IF($AK82="特","",IFERROR(VLOOKUP($BJ82,'35条リスト'!$A$3:$C$9998,3,FALSE),""))</f>
        <v/>
      </c>
      <c r="BO82" s="357" t="str">
        <f t="shared" si="79"/>
        <v/>
      </c>
      <c r="BP82" s="297" t="str">
        <f t="shared" si="66"/>
        <v/>
      </c>
      <c r="BQ82" s="297" t="str">
        <f t="shared" si="80"/>
        <v/>
      </c>
      <c r="BR82" s="296">
        <f t="shared" si="77"/>
        <v>0</v>
      </c>
      <c r="BS82" s="296" t="str">
        <f>IF(COUNTIF(点検表４リスト用!X$2:X$83,J82),1,IF(COUNTIF(点検表４リスト用!Y$2:Y$100,J82),2,IF(COUNTIF(点検表４リスト用!Z$2:Z$100,J82),3,IF(COUNTIF(点検表４リスト用!AA$2:AA$100,J82),4,""))))</f>
        <v/>
      </c>
      <c r="BT82" s="580" t="str">
        <f t="shared" si="81"/>
        <v/>
      </c>
    </row>
    <row r="83" spans="1:72">
      <c r="A83" s="289"/>
      <c r="B83" s="445"/>
      <c r="C83" s="290"/>
      <c r="D83" s="291"/>
      <c r="E83" s="291"/>
      <c r="F83" s="291"/>
      <c r="G83" s="292"/>
      <c r="H83" s="300"/>
      <c r="I83" s="292"/>
      <c r="J83" s="292"/>
      <c r="K83" s="292"/>
      <c r="L83" s="292"/>
      <c r="M83" s="290"/>
      <c r="N83" s="290"/>
      <c r="O83" s="292"/>
      <c r="P83" s="292"/>
      <c r="Q83" s="481" t="str">
        <f t="shared" si="67"/>
        <v/>
      </c>
      <c r="R83" s="481" t="str">
        <f t="shared" si="68"/>
        <v/>
      </c>
      <c r="S83" s="482" t="str">
        <f t="shared" si="47"/>
        <v/>
      </c>
      <c r="T83" s="482" t="str">
        <f t="shared" si="69"/>
        <v/>
      </c>
      <c r="U83" s="483" t="str">
        <f t="shared" si="70"/>
        <v/>
      </c>
      <c r="V83" s="483" t="str">
        <f t="shared" si="71"/>
        <v/>
      </c>
      <c r="W83" s="483" t="str">
        <f t="shared" si="72"/>
        <v/>
      </c>
      <c r="X83" s="293"/>
      <c r="Y83" s="289"/>
      <c r="Z83" s="473" t="str">
        <f>IF($BS83&lt;&gt;"","確認",IF(COUNTIF(点検表４リスト用!AB$2:AB$100,J83),"○",IF(OR($BQ83="【3】",$BQ83="【2】",$BQ83="【1】"),"○",$BQ83)))</f>
        <v/>
      </c>
      <c r="AA83" s="532"/>
      <c r="AB83" s="559" t="str">
        <f t="shared" si="73"/>
        <v/>
      </c>
      <c r="AC83" s="294" t="str">
        <f>IF(COUNTIF(環境性能の高いＵＤタクシー!$A:$A,点検表４!J83),"○","")</f>
        <v/>
      </c>
      <c r="AD83" s="295" t="str">
        <f t="shared" si="74"/>
        <v/>
      </c>
      <c r="AE83" s="296" t="b">
        <f t="shared" si="48"/>
        <v>0</v>
      </c>
      <c r="AF83" s="296" t="b">
        <f t="shared" si="49"/>
        <v>0</v>
      </c>
      <c r="AG83" s="296" t="str">
        <f t="shared" si="50"/>
        <v/>
      </c>
      <c r="AH83" s="296">
        <f t="shared" si="51"/>
        <v>1</v>
      </c>
      <c r="AI83" s="296">
        <f t="shared" si="52"/>
        <v>0</v>
      </c>
      <c r="AJ83" s="296">
        <f t="shared" si="53"/>
        <v>0</v>
      </c>
      <c r="AK83" s="296" t="str">
        <f>IFERROR(VLOOKUP($I83,点検表４リスト用!$D$2:$G$10,2,FALSE),"")</f>
        <v/>
      </c>
      <c r="AL83" s="296" t="str">
        <f>IFERROR(VLOOKUP($I83,点検表４リスト用!$D$2:$G$10,3,FALSE),"")</f>
        <v/>
      </c>
      <c r="AM83" s="296" t="str">
        <f>IFERROR(VLOOKUP($I83,点検表４リスト用!$D$2:$G$10,4,FALSE),"")</f>
        <v/>
      </c>
      <c r="AN83" s="296" t="str">
        <f>IFERROR(VLOOKUP(LEFT($E83,1),点検表４リスト用!$I$2:$J$11,2,FALSE),"")</f>
        <v/>
      </c>
      <c r="AO83" s="296" t="b">
        <f>IF(IFERROR(VLOOKUP($J83,軽乗用車一覧!$A$2:$A$88,1,FALSE),"")&lt;&gt;"",TRUE,FALSE)</f>
        <v>0</v>
      </c>
      <c r="AP83" s="296" t="b">
        <f t="shared" si="54"/>
        <v>0</v>
      </c>
      <c r="AQ83" s="296" t="b">
        <f t="shared" si="75"/>
        <v>1</v>
      </c>
      <c r="AR83" s="296" t="str">
        <f t="shared" si="55"/>
        <v/>
      </c>
      <c r="AS83" s="296" t="str">
        <f t="shared" si="56"/>
        <v/>
      </c>
      <c r="AT83" s="296">
        <f t="shared" si="57"/>
        <v>1</v>
      </c>
      <c r="AU83" s="296">
        <f t="shared" si="58"/>
        <v>1</v>
      </c>
      <c r="AV83" s="296" t="str">
        <f t="shared" si="59"/>
        <v/>
      </c>
      <c r="AW83" s="296" t="str">
        <f>IFERROR(VLOOKUP($L83,点検表４リスト用!$L$2:$M$11,2,FALSE),"")</f>
        <v/>
      </c>
      <c r="AX83" s="296" t="str">
        <f>IFERROR(VLOOKUP($AV83,排出係数!$H$4:$N$1000,7,FALSE),"")</f>
        <v/>
      </c>
      <c r="AY83" s="296" t="str">
        <f t="shared" si="78"/>
        <v/>
      </c>
      <c r="AZ83" s="296" t="str">
        <f t="shared" si="60"/>
        <v>1</v>
      </c>
      <c r="BA83" s="296" t="str">
        <f>IFERROR(VLOOKUP($AV83,排出係数!$A$4:$G$10000,$AU83+2,FALSE),"")</f>
        <v/>
      </c>
      <c r="BB83" s="296">
        <f>IFERROR(VLOOKUP($AU83,点検表４リスト用!$P$2:$T$6,2,FALSE),"")</f>
        <v>0.48</v>
      </c>
      <c r="BC83" s="296" t="str">
        <f t="shared" si="61"/>
        <v/>
      </c>
      <c r="BD83" s="296" t="str">
        <f t="shared" si="62"/>
        <v/>
      </c>
      <c r="BE83" s="296" t="str">
        <f>IFERROR(VLOOKUP($AV83,排出係数!$H$4:$M$10000,$AU83+2,FALSE),"")</f>
        <v/>
      </c>
      <c r="BF83" s="296">
        <f>IFERROR(VLOOKUP($AU83,点検表４リスト用!$P$2:$T$6,IF($N83="H17",5,3),FALSE),"")</f>
        <v>5.5E-2</v>
      </c>
      <c r="BG83" s="296">
        <f t="shared" si="63"/>
        <v>0</v>
      </c>
      <c r="BH83" s="296">
        <f t="shared" si="76"/>
        <v>0</v>
      </c>
      <c r="BI83" s="296" t="str">
        <f>IFERROR(VLOOKUP($L83,点検表４リスト用!$L$2:$N$11,3,FALSE),"")</f>
        <v/>
      </c>
      <c r="BJ83" s="296" t="str">
        <f t="shared" si="64"/>
        <v/>
      </c>
      <c r="BK83" s="296" t="str">
        <f>IF($AK83="特","",IF($BP83="確認",MSG_電気・燃料電池車確認,IF($BS83=1,日野自動車新型式,IF($BS83=2,日野自動車新型式②,IF($BS83=3,日野自動車新型式③,IF($BS83=4,日野自動車新型式④,IFERROR(VLOOKUP($BJ83,'35条リスト'!$A$3:$C$9998,2,FALSE),"")))))))</f>
        <v/>
      </c>
      <c r="BL83" s="296" t="str">
        <f t="shared" si="65"/>
        <v/>
      </c>
      <c r="BM83" s="296" t="str">
        <f>IFERROR(VLOOKUP($X83,点検表４リスト用!$A$2:$B$10,2,FALSE),"")</f>
        <v/>
      </c>
      <c r="BN83" s="296" t="str">
        <f>IF($AK83="特","",IFERROR(VLOOKUP($BJ83,'35条リスト'!$A$3:$C$9998,3,FALSE),""))</f>
        <v/>
      </c>
      <c r="BO83" s="357" t="str">
        <f t="shared" si="79"/>
        <v/>
      </c>
      <c r="BP83" s="297" t="str">
        <f t="shared" si="66"/>
        <v/>
      </c>
      <c r="BQ83" s="297" t="str">
        <f t="shared" si="80"/>
        <v/>
      </c>
      <c r="BR83" s="296">
        <f t="shared" si="77"/>
        <v>0</v>
      </c>
      <c r="BS83" s="296" t="str">
        <f>IF(COUNTIF(点検表４リスト用!X$2:X$83,J83),1,IF(COUNTIF(点検表４リスト用!Y$2:Y$100,J83),2,IF(COUNTIF(点検表４リスト用!Z$2:Z$100,J83),3,IF(COUNTIF(点検表４リスト用!AA$2:AA$100,J83),4,""))))</f>
        <v/>
      </c>
      <c r="BT83" s="580" t="str">
        <f t="shared" si="81"/>
        <v/>
      </c>
    </row>
    <row r="84" spans="1:72">
      <c r="A84" s="289"/>
      <c r="B84" s="445"/>
      <c r="C84" s="290"/>
      <c r="D84" s="291"/>
      <c r="E84" s="291"/>
      <c r="F84" s="291"/>
      <c r="G84" s="292"/>
      <c r="H84" s="300"/>
      <c r="I84" s="292"/>
      <c r="J84" s="292"/>
      <c r="K84" s="292"/>
      <c r="L84" s="292"/>
      <c r="M84" s="290"/>
      <c r="N84" s="290"/>
      <c r="O84" s="292"/>
      <c r="P84" s="292"/>
      <c r="Q84" s="481" t="str">
        <f t="shared" si="67"/>
        <v/>
      </c>
      <c r="R84" s="481" t="str">
        <f t="shared" si="68"/>
        <v/>
      </c>
      <c r="S84" s="482" t="str">
        <f t="shared" si="47"/>
        <v/>
      </c>
      <c r="T84" s="482" t="str">
        <f t="shared" si="69"/>
        <v/>
      </c>
      <c r="U84" s="483" t="str">
        <f t="shared" si="70"/>
        <v/>
      </c>
      <c r="V84" s="483" t="str">
        <f t="shared" si="71"/>
        <v/>
      </c>
      <c r="W84" s="483" t="str">
        <f t="shared" si="72"/>
        <v/>
      </c>
      <c r="X84" s="293"/>
      <c r="Y84" s="289"/>
      <c r="Z84" s="473" t="str">
        <f>IF($BS84&lt;&gt;"","確認",IF(COUNTIF(点検表４リスト用!AB$2:AB$100,J84),"○",IF(OR($BQ84="【3】",$BQ84="【2】",$BQ84="【1】"),"○",$BQ84)))</f>
        <v/>
      </c>
      <c r="AA84" s="532"/>
      <c r="AB84" s="559" t="str">
        <f t="shared" si="73"/>
        <v/>
      </c>
      <c r="AC84" s="294" t="str">
        <f>IF(COUNTIF(環境性能の高いＵＤタクシー!$A:$A,点検表４!J84),"○","")</f>
        <v/>
      </c>
      <c r="AD84" s="295" t="str">
        <f t="shared" si="74"/>
        <v/>
      </c>
      <c r="AE84" s="296" t="b">
        <f t="shared" si="48"/>
        <v>0</v>
      </c>
      <c r="AF84" s="296" t="b">
        <f t="shared" si="49"/>
        <v>0</v>
      </c>
      <c r="AG84" s="296" t="str">
        <f t="shared" si="50"/>
        <v/>
      </c>
      <c r="AH84" s="296">
        <f t="shared" si="51"/>
        <v>1</v>
      </c>
      <c r="AI84" s="296">
        <f t="shared" si="52"/>
        <v>0</v>
      </c>
      <c r="AJ84" s="296">
        <f t="shared" si="53"/>
        <v>0</v>
      </c>
      <c r="AK84" s="296" t="str">
        <f>IFERROR(VLOOKUP($I84,点検表４リスト用!$D$2:$G$10,2,FALSE),"")</f>
        <v/>
      </c>
      <c r="AL84" s="296" t="str">
        <f>IFERROR(VLOOKUP($I84,点検表４リスト用!$D$2:$G$10,3,FALSE),"")</f>
        <v/>
      </c>
      <c r="AM84" s="296" t="str">
        <f>IFERROR(VLOOKUP($I84,点検表４リスト用!$D$2:$G$10,4,FALSE),"")</f>
        <v/>
      </c>
      <c r="AN84" s="296" t="str">
        <f>IFERROR(VLOOKUP(LEFT($E84,1),点検表４リスト用!$I$2:$J$11,2,FALSE),"")</f>
        <v/>
      </c>
      <c r="AO84" s="296" t="b">
        <f>IF(IFERROR(VLOOKUP($J84,軽乗用車一覧!$A$2:$A$88,1,FALSE),"")&lt;&gt;"",TRUE,FALSE)</f>
        <v>0</v>
      </c>
      <c r="AP84" s="296" t="b">
        <f t="shared" si="54"/>
        <v>0</v>
      </c>
      <c r="AQ84" s="296" t="b">
        <f t="shared" si="75"/>
        <v>1</v>
      </c>
      <c r="AR84" s="296" t="str">
        <f t="shared" si="55"/>
        <v/>
      </c>
      <c r="AS84" s="296" t="str">
        <f t="shared" si="56"/>
        <v/>
      </c>
      <c r="AT84" s="296">
        <f t="shared" si="57"/>
        <v>1</v>
      </c>
      <c r="AU84" s="296">
        <f t="shared" si="58"/>
        <v>1</v>
      </c>
      <c r="AV84" s="296" t="str">
        <f t="shared" si="59"/>
        <v/>
      </c>
      <c r="AW84" s="296" t="str">
        <f>IFERROR(VLOOKUP($L84,点検表４リスト用!$L$2:$M$11,2,FALSE),"")</f>
        <v/>
      </c>
      <c r="AX84" s="296" t="str">
        <f>IFERROR(VLOOKUP($AV84,排出係数!$H$4:$N$1000,7,FALSE),"")</f>
        <v/>
      </c>
      <c r="AY84" s="296" t="str">
        <f t="shared" si="78"/>
        <v/>
      </c>
      <c r="AZ84" s="296" t="str">
        <f t="shared" si="60"/>
        <v>1</v>
      </c>
      <c r="BA84" s="296" t="str">
        <f>IFERROR(VLOOKUP($AV84,排出係数!$A$4:$G$10000,$AU84+2,FALSE),"")</f>
        <v/>
      </c>
      <c r="BB84" s="296">
        <f>IFERROR(VLOOKUP($AU84,点検表４リスト用!$P$2:$T$6,2,FALSE),"")</f>
        <v>0.48</v>
      </c>
      <c r="BC84" s="296" t="str">
        <f t="shared" si="61"/>
        <v/>
      </c>
      <c r="BD84" s="296" t="str">
        <f t="shared" si="62"/>
        <v/>
      </c>
      <c r="BE84" s="296" t="str">
        <f>IFERROR(VLOOKUP($AV84,排出係数!$H$4:$M$10000,$AU84+2,FALSE),"")</f>
        <v/>
      </c>
      <c r="BF84" s="296">
        <f>IFERROR(VLOOKUP($AU84,点検表４リスト用!$P$2:$T$6,IF($N84="H17",5,3),FALSE),"")</f>
        <v>5.5E-2</v>
      </c>
      <c r="BG84" s="296">
        <f t="shared" si="63"/>
        <v>0</v>
      </c>
      <c r="BH84" s="296">
        <f t="shared" si="76"/>
        <v>0</v>
      </c>
      <c r="BI84" s="296" t="str">
        <f>IFERROR(VLOOKUP($L84,点検表４リスト用!$L$2:$N$11,3,FALSE),"")</f>
        <v/>
      </c>
      <c r="BJ84" s="296" t="str">
        <f t="shared" si="64"/>
        <v/>
      </c>
      <c r="BK84" s="296" t="str">
        <f>IF($AK84="特","",IF($BP84="確認",MSG_電気・燃料電池車確認,IF($BS84=1,日野自動車新型式,IF($BS84=2,日野自動車新型式②,IF($BS84=3,日野自動車新型式③,IF($BS84=4,日野自動車新型式④,IFERROR(VLOOKUP($BJ84,'35条リスト'!$A$3:$C$9998,2,FALSE),"")))))))</f>
        <v/>
      </c>
      <c r="BL84" s="296" t="str">
        <f t="shared" si="65"/>
        <v/>
      </c>
      <c r="BM84" s="296" t="str">
        <f>IFERROR(VLOOKUP($X84,点検表４リスト用!$A$2:$B$10,2,FALSE),"")</f>
        <v/>
      </c>
      <c r="BN84" s="296" t="str">
        <f>IF($AK84="特","",IFERROR(VLOOKUP($BJ84,'35条リスト'!$A$3:$C$9998,3,FALSE),""))</f>
        <v/>
      </c>
      <c r="BO84" s="357" t="str">
        <f t="shared" si="79"/>
        <v/>
      </c>
      <c r="BP84" s="297" t="str">
        <f t="shared" si="66"/>
        <v/>
      </c>
      <c r="BQ84" s="297" t="str">
        <f t="shared" si="80"/>
        <v/>
      </c>
      <c r="BR84" s="296">
        <f t="shared" si="77"/>
        <v>0</v>
      </c>
      <c r="BS84" s="296" t="str">
        <f>IF(COUNTIF(点検表４リスト用!X$2:X$83,J84),1,IF(COUNTIF(点検表４リスト用!Y$2:Y$100,J84),2,IF(COUNTIF(点検表４リスト用!Z$2:Z$100,J84),3,IF(COUNTIF(点検表４リスト用!AA$2:AA$100,J84),4,""))))</f>
        <v/>
      </c>
      <c r="BT84" s="580" t="str">
        <f t="shared" si="81"/>
        <v/>
      </c>
    </row>
    <row r="85" spans="1:72">
      <c r="A85" s="289"/>
      <c r="B85" s="445"/>
      <c r="C85" s="290"/>
      <c r="D85" s="291"/>
      <c r="E85" s="291"/>
      <c r="F85" s="291"/>
      <c r="G85" s="292"/>
      <c r="H85" s="300"/>
      <c r="I85" s="292"/>
      <c r="J85" s="292"/>
      <c r="K85" s="292"/>
      <c r="L85" s="292"/>
      <c r="M85" s="290"/>
      <c r="N85" s="290"/>
      <c r="O85" s="292"/>
      <c r="P85" s="292"/>
      <c r="Q85" s="481" t="str">
        <f t="shared" si="67"/>
        <v/>
      </c>
      <c r="R85" s="481" t="str">
        <f t="shared" si="68"/>
        <v/>
      </c>
      <c r="S85" s="482" t="str">
        <f t="shared" si="47"/>
        <v/>
      </c>
      <c r="T85" s="482" t="str">
        <f t="shared" si="69"/>
        <v/>
      </c>
      <c r="U85" s="483" t="str">
        <f t="shared" si="70"/>
        <v/>
      </c>
      <c r="V85" s="483" t="str">
        <f t="shared" si="71"/>
        <v/>
      </c>
      <c r="W85" s="483" t="str">
        <f t="shared" si="72"/>
        <v/>
      </c>
      <c r="X85" s="293"/>
      <c r="Y85" s="289"/>
      <c r="Z85" s="473" t="str">
        <f>IF($BS85&lt;&gt;"","確認",IF(COUNTIF(点検表４リスト用!AB$2:AB$100,J85),"○",IF(OR($BQ85="【3】",$BQ85="【2】",$BQ85="【1】"),"○",$BQ85)))</f>
        <v/>
      </c>
      <c r="AA85" s="532"/>
      <c r="AB85" s="559" t="str">
        <f t="shared" si="73"/>
        <v/>
      </c>
      <c r="AC85" s="294" t="str">
        <f>IF(COUNTIF(環境性能の高いＵＤタクシー!$A:$A,点検表４!J85),"○","")</f>
        <v/>
      </c>
      <c r="AD85" s="295" t="str">
        <f t="shared" si="74"/>
        <v/>
      </c>
      <c r="AE85" s="296" t="b">
        <f t="shared" si="48"/>
        <v>0</v>
      </c>
      <c r="AF85" s="296" t="b">
        <f t="shared" si="49"/>
        <v>0</v>
      </c>
      <c r="AG85" s="296" t="str">
        <f t="shared" si="50"/>
        <v/>
      </c>
      <c r="AH85" s="296">
        <f t="shared" si="51"/>
        <v>1</v>
      </c>
      <c r="AI85" s="296">
        <f t="shared" si="52"/>
        <v>0</v>
      </c>
      <c r="AJ85" s="296">
        <f t="shared" si="53"/>
        <v>0</v>
      </c>
      <c r="AK85" s="296" t="str">
        <f>IFERROR(VLOOKUP($I85,点検表４リスト用!$D$2:$G$10,2,FALSE),"")</f>
        <v/>
      </c>
      <c r="AL85" s="296" t="str">
        <f>IFERROR(VLOOKUP($I85,点検表４リスト用!$D$2:$G$10,3,FALSE),"")</f>
        <v/>
      </c>
      <c r="AM85" s="296" t="str">
        <f>IFERROR(VLOOKUP($I85,点検表４リスト用!$D$2:$G$10,4,FALSE),"")</f>
        <v/>
      </c>
      <c r="AN85" s="296" t="str">
        <f>IFERROR(VLOOKUP(LEFT($E85,1),点検表４リスト用!$I$2:$J$11,2,FALSE),"")</f>
        <v/>
      </c>
      <c r="AO85" s="296" t="b">
        <f>IF(IFERROR(VLOOKUP($J85,軽乗用車一覧!$A$2:$A$88,1,FALSE),"")&lt;&gt;"",TRUE,FALSE)</f>
        <v>0</v>
      </c>
      <c r="AP85" s="296" t="b">
        <f t="shared" si="54"/>
        <v>0</v>
      </c>
      <c r="AQ85" s="296" t="b">
        <f t="shared" si="75"/>
        <v>1</v>
      </c>
      <c r="AR85" s="296" t="str">
        <f t="shared" si="55"/>
        <v/>
      </c>
      <c r="AS85" s="296" t="str">
        <f t="shared" si="56"/>
        <v/>
      </c>
      <c r="AT85" s="296">
        <f t="shared" si="57"/>
        <v>1</v>
      </c>
      <c r="AU85" s="296">
        <f t="shared" si="58"/>
        <v>1</v>
      </c>
      <c r="AV85" s="296" t="str">
        <f t="shared" si="59"/>
        <v/>
      </c>
      <c r="AW85" s="296" t="str">
        <f>IFERROR(VLOOKUP($L85,点検表４リスト用!$L$2:$M$11,2,FALSE),"")</f>
        <v/>
      </c>
      <c r="AX85" s="296" t="str">
        <f>IFERROR(VLOOKUP($AV85,排出係数!$H$4:$N$1000,7,FALSE),"")</f>
        <v/>
      </c>
      <c r="AY85" s="296" t="str">
        <f t="shared" si="78"/>
        <v/>
      </c>
      <c r="AZ85" s="296" t="str">
        <f t="shared" si="60"/>
        <v>1</v>
      </c>
      <c r="BA85" s="296" t="str">
        <f>IFERROR(VLOOKUP($AV85,排出係数!$A$4:$G$10000,$AU85+2,FALSE),"")</f>
        <v/>
      </c>
      <c r="BB85" s="296">
        <f>IFERROR(VLOOKUP($AU85,点検表４リスト用!$P$2:$T$6,2,FALSE),"")</f>
        <v>0.48</v>
      </c>
      <c r="BC85" s="296" t="str">
        <f t="shared" si="61"/>
        <v/>
      </c>
      <c r="BD85" s="296" t="str">
        <f t="shared" si="62"/>
        <v/>
      </c>
      <c r="BE85" s="296" t="str">
        <f>IFERROR(VLOOKUP($AV85,排出係数!$H$4:$M$10000,$AU85+2,FALSE),"")</f>
        <v/>
      </c>
      <c r="BF85" s="296">
        <f>IFERROR(VLOOKUP($AU85,点検表４リスト用!$P$2:$T$6,IF($N85="H17",5,3),FALSE),"")</f>
        <v>5.5E-2</v>
      </c>
      <c r="BG85" s="296">
        <f t="shared" si="63"/>
        <v>0</v>
      </c>
      <c r="BH85" s="296">
        <f t="shared" si="76"/>
        <v>0</v>
      </c>
      <c r="BI85" s="296" t="str">
        <f>IFERROR(VLOOKUP($L85,点検表４リスト用!$L$2:$N$11,3,FALSE),"")</f>
        <v/>
      </c>
      <c r="BJ85" s="296" t="str">
        <f t="shared" si="64"/>
        <v/>
      </c>
      <c r="BK85" s="296" t="str">
        <f>IF($AK85="特","",IF($BP85="確認",MSG_電気・燃料電池車確認,IF($BS85=1,日野自動車新型式,IF($BS85=2,日野自動車新型式②,IF($BS85=3,日野自動車新型式③,IF($BS85=4,日野自動車新型式④,IFERROR(VLOOKUP($BJ85,'35条リスト'!$A$3:$C$9998,2,FALSE),"")))))))</f>
        <v/>
      </c>
      <c r="BL85" s="296" t="str">
        <f t="shared" si="65"/>
        <v/>
      </c>
      <c r="BM85" s="296" t="str">
        <f>IFERROR(VLOOKUP($X85,点検表４リスト用!$A$2:$B$10,2,FALSE),"")</f>
        <v/>
      </c>
      <c r="BN85" s="296" t="str">
        <f>IF($AK85="特","",IFERROR(VLOOKUP($BJ85,'35条リスト'!$A$3:$C$9998,3,FALSE),""))</f>
        <v/>
      </c>
      <c r="BO85" s="357" t="str">
        <f t="shared" si="79"/>
        <v/>
      </c>
      <c r="BP85" s="297" t="str">
        <f t="shared" si="66"/>
        <v/>
      </c>
      <c r="BQ85" s="297" t="str">
        <f t="shared" si="80"/>
        <v/>
      </c>
      <c r="BR85" s="296">
        <f t="shared" si="77"/>
        <v>0</v>
      </c>
      <c r="BS85" s="296" t="str">
        <f>IF(COUNTIF(点検表４リスト用!X$2:X$83,J85),1,IF(COUNTIF(点検表４リスト用!Y$2:Y$100,J85),2,IF(COUNTIF(点検表４リスト用!Z$2:Z$100,J85),3,IF(COUNTIF(点検表４リスト用!AA$2:AA$100,J85),4,""))))</f>
        <v/>
      </c>
      <c r="BT85" s="580" t="str">
        <f t="shared" si="81"/>
        <v/>
      </c>
    </row>
    <row r="86" spans="1:72">
      <c r="A86" s="289"/>
      <c r="B86" s="445"/>
      <c r="C86" s="290"/>
      <c r="D86" s="291"/>
      <c r="E86" s="291"/>
      <c r="F86" s="291"/>
      <c r="G86" s="292"/>
      <c r="H86" s="300"/>
      <c r="I86" s="292"/>
      <c r="J86" s="292"/>
      <c r="K86" s="292"/>
      <c r="L86" s="292"/>
      <c r="M86" s="290"/>
      <c r="N86" s="290"/>
      <c r="O86" s="292"/>
      <c r="P86" s="292"/>
      <c r="Q86" s="481" t="str">
        <f t="shared" si="67"/>
        <v/>
      </c>
      <c r="R86" s="481" t="str">
        <f t="shared" si="68"/>
        <v/>
      </c>
      <c r="S86" s="482" t="str">
        <f t="shared" si="47"/>
        <v/>
      </c>
      <c r="T86" s="482" t="str">
        <f t="shared" si="69"/>
        <v/>
      </c>
      <c r="U86" s="483" t="str">
        <f t="shared" si="70"/>
        <v/>
      </c>
      <c r="V86" s="483" t="str">
        <f t="shared" si="71"/>
        <v/>
      </c>
      <c r="W86" s="483" t="str">
        <f t="shared" si="72"/>
        <v/>
      </c>
      <c r="X86" s="293"/>
      <c r="Y86" s="289"/>
      <c r="Z86" s="473" t="str">
        <f>IF($BS86&lt;&gt;"","確認",IF(COUNTIF(点検表４リスト用!AB$2:AB$100,J86),"○",IF(OR($BQ86="【3】",$BQ86="【2】",$BQ86="【1】"),"○",$BQ86)))</f>
        <v/>
      </c>
      <c r="AA86" s="532"/>
      <c r="AB86" s="559" t="str">
        <f t="shared" si="73"/>
        <v/>
      </c>
      <c r="AC86" s="294" t="str">
        <f>IF(COUNTIF(環境性能の高いＵＤタクシー!$A:$A,点検表４!J86),"○","")</f>
        <v/>
      </c>
      <c r="AD86" s="295" t="str">
        <f t="shared" si="74"/>
        <v/>
      </c>
      <c r="AE86" s="296" t="b">
        <f t="shared" si="48"/>
        <v>0</v>
      </c>
      <c r="AF86" s="296" t="b">
        <f t="shared" si="49"/>
        <v>0</v>
      </c>
      <c r="AG86" s="296" t="str">
        <f t="shared" si="50"/>
        <v/>
      </c>
      <c r="AH86" s="296">
        <f t="shared" si="51"/>
        <v>1</v>
      </c>
      <c r="AI86" s="296">
        <f t="shared" si="52"/>
        <v>0</v>
      </c>
      <c r="AJ86" s="296">
        <f t="shared" si="53"/>
        <v>0</v>
      </c>
      <c r="AK86" s="296" t="str">
        <f>IFERROR(VLOOKUP($I86,点検表４リスト用!$D$2:$G$10,2,FALSE),"")</f>
        <v/>
      </c>
      <c r="AL86" s="296" t="str">
        <f>IFERROR(VLOOKUP($I86,点検表４リスト用!$D$2:$G$10,3,FALSE),"")</f>
        <v/>
      </c>
      <c r="AM86" s="296" t="str">
        <f>IFERROR(VLOOKUP($I86,点検表４リスト用!$D$2:$G$10,4,FALSE),"")</f>
        <v/>
      </c>
      <c r="AN86" s="296" t="str">
        <f>IFERROR(VLOOKUP(LEFT($E86,1),点検表４リスト用!$I$2:$J$11,2,FALSE),"")</f>
        <v/>
      </c>
      <c r="AO86" s="296" t="b">
        <f>IF(IFERROR(VLOOKUP($J86,軽乗用車一覧!$A$2:$A$88,1,FALSE),"")&lt;&gt;"",TRUE,FALSE)</f>
        <v>0</v>
      </c>
      <c r="AP86" s="296" t="b">
        <f t="shared" si="54"/>
        <v>0</v>
      </c>
      <c r="AQ86" s="296" t="b">
        <f t="shared" si="75"/>
        <v>1</v>
      </c>
      <c r="AR86" s="296" t="str">
        <f t="shared" si="55"/>
        <v/>
      </c>
      <c r="AS86" s="296" t="str">
        <f t="shared" si="56"/>
        <v/>
      </c>
      <c r="AT86" s="296">
        <f t="shared" si="57"/>
        <v>1</v>
      </c>
      <c r="AU86" s="296">
        <f t="shared" si="58"/>
        <v>1</v>
      </c>
      <c r="AV86" s="296" t="str">
        <f t="shared" si="59"/>
        <v/>
      </c>
      <c r="AW86" s="296" t="str">
        <f>IFERROR(VLOOKUP($L86,点検表４リスト用!$L$2:$M$11,2,FALSE),"")</f>
        <v/>
      </c>
      <c r="AX86" s="296" t="str">
        <f>IFERROR(VLOOKUP($AV86,排出係数!$H$4:$N$1000,7,FALSE),"")</f>
        <v/>
      </c>
      <c r="AY86" s="296" t="str">
        <f t="shared" si="78"/>
        <v/>
      </c>
      <c r="AZ86" s="296" t="str">
        <f t="shared" si="60"/>
        <v>1</v>
      </c>
      <c r="BA86" s="296" t="str">
        <f>IFERROR(VLOOKUP($AV86,排出係数!$A$4:$G$10000,$AU86+2,FALSE),"")</f>
        <v/>
      </c>
      <c r="BB86" s="296">
        <f>IFERROR(VLOOKUP($AU86,点検表４リスト用!$P$2:$T$6,2,FALSE),"")</f>
        <v>0.48</v>
      </c>
      <c r="BC86" s="296" t="str">
        <f t="shared" si="61"/>
        <v/>
      </c>
      <c r="BD86" s="296" t="str">
        <f t="shared" si="62"/>
        <v/>
      </c>
      <c r="BE86" s="296" t="str">
        <f>IFERROR(VLOOKUP($AV86,排出係数!$H$4:$M$10000,$AU86+2,FALSE),"")</f>
        <v/>
      </c>
      <c r="BF86" s="296">
        <f>IFERROR(VLOOKUP($AU86,点検表４リスト用!$P$2:$T$6,IF($N86="H17",5,3),FALSE),"")</f>
        <v>5.5E-2</v>
      </c>
      <c r="BG86" s="296">
        <f t="shared" si="63"/>
        <v>0</v>
      </c>
      <c r="BH86" s="296">
        <f t="shared" si="76"/>
        <v>0</v>
      </c>
      <c r="BI86" s="296" t="str">
        <f>IFERROR(VLOOKUP($L86,点検表４リスト用!$L$2:$N$11,3,FALSE),"")</f>
        <v/>
      </c>
      <c r="BJ86" s="296" t="str">
        <f t="shared" si="64"/>
        <v/>
      </c>
      <c r="BK86" s="296" t="str">
        <f>IF($AK86="特","",IF($BP86="確認",MSG_電気・燃料電池車確認,IF($BS86=1,日野自動車新型式,IF($BS86=2,日野自動車新型式②,IF($BS86=3,日野自動車新型式③,IF($BS86=4,日野自動車新型式④,IFERROR(VLOOKUP($BJ86,'35条リスト'!$A$3:$C$9998,2,FALSE),"")))))))</f>
        <v/>
      </c>
      <c r="BL86" s="296" t="str">
        <f t="shared" si="65"/>
        <v/>
      </c>
      <c r="BM86" s="296" t="str">
        <f>IFERROR(VLOOKUP($X86,点検表４リスト用!$A$2:$B$10,2,FALSE),"")</f>
        <v/>
      </c>
      <c r="BN86" s="296" t="str">
        <f>IF($AK86="特","",IFERROR(VLOOKUP($BJ86,'35条リスト'!$A$3:$C$9998,3,FALSE),""))</f>
        <v/>
      </c>
      <c r="BO86" s="357" t="str">
        <f t="shared" si="79"/>
        <v/>
      </c>
      <c r="BP86" s="297" t="str">
        <f t="shared" si="66"/>
        <v/>
      </c>
      <c r="BQ86" s="297" t="str">
        <f t="shared" si="80"/>
        <v/>
      </c>
      <c r="BR86" s="296">
        <f t="shared" si="77"/>
        <v>0</v>
      </c>
      <c r="BS86" s="296" t="str">
        <f>IF(COUNTIF(点検表４リスト用!X$2:X$83,J86),1,IF(COUNTIF(点検表４リスト用!Y$2:Y$100,J86),2,IF(COUNTIF(点検表４リスト用!Z$2:Z$100,J86),3,IF(COUNTIF(点検表４リスト用!AA$2:AA$100,J86),4,""))))</f>
        <v/>
      </c>
      <c r="BT86" s="580" t="str">
        <f t="shared" si="81"/>
        <v/>
      </c>
    </row>
    <row r="87" spans="1:72">
      <c r="A87" s="289"/>
      <c r="B87" s="445"/>
      <c r="C87" s="290"/>
      <c r="D87" s="291"/>
      <c r="E87" s="291"/>
      <c r="F87" s="291"/>
      <c r="G87" s="292"/>
      <c r="H87" s="300"/>
      <c r="I87" s="292"/>
      <c r="J87" s="292"/>
      <c r="K87" s="292"/>
      <c r="L87" s="292"/>
      <c r="M87" s="290"/>
      <c r="N87" s="290"/>
      <c r="O87" s="292"/>
      <c r="P87" s="292"/>
      <c r="Q87" s="481" t="str">
        <f t="shared" si="67"/>
        <v/>
      </c>
      <c r="R87" s="481" t="str">
        <f t="shared" si="68"/>
        <v/>
      </c>
      <c r="S87" s="482" t="str">
        <f t="shared" si="47"/>
        <v/>
      </c>
      <c r="T87" s="482" t="str">
        <f t="shared" si="69"/>
        <v/>
      </c>
      <c r="U87" s="483" t="str">
        <f t="shared" si="70"/>
        <v/>
      </c>
      <c r="V87" s="483" t="str">
        <f t="shared" si="71"/>
        <v/>
      </c>
      <c r="W87" s="483" t="str">
        <f t="shared" si="72"/>
        <v/>
      </c>
      <c r="X87" s="293"/>
      <c r="Y87" s="289"/>
      <c r="Z87" s="473" t="str">
        <f>IF($BS87&lt;&gt;"","確認",IF(COUNTIF(点検表４リスト用!AB$2:AB$100,J87),"○",IF(OR($BQ87="【3】",$BQ87="【2】",$BQ87="【1】"),"○",$BQ87)))</f>
        <v/>
      </c>
      <c r="AA87" s="532"/>
      <c r="AB87" s="559" t="str">
        <f t="shared" si="73"/>
        <v/>
      </c>
      <c r="AC87" s="294" t="str">
        <f>IF(COUNTIF(環境性能の高いＵＤタクシー!$A:$A,点検表４!J87),"○","")</f>
        <v/>
      </c>
      <c r="AD87" s="295" t="str">
        <f t="shared" si="74"/>
        <v/>
      </c>
      <c r="AE87" s="296" t="b">
        <f t="shared" si="48"/>
        <v>0</v>
      </c>
      <c r="AF87" s="296" t="b">
        <f t="shared" si="49"/>
        <v>0</v>
      </c>
      <c r="AG87" s="296" t="str">
        <f t="shared" si="50"/>
        <v/>
      </c>
      <c r="AH87" s="296">
        <f t="shared" si="51"/>
        <v>1</v>
      </c>
      <c r="AI87" s="296">
        <f t="shared" si="52"/>
        <v>0</v>
      </c>
      <c r="AJ87" s="296">
        <f t="shared" si="53"/>
        <v>0</v>
      </c>
      <c r="AK87" s="296" t="str">
        <f>IFERROR(VLOOKUP($I87,点検表４リスト用!$D$2:$G$10,2,FALSE),"")</f>
        <v/>
      </c>
      <c r="AL87" s="296" t="str">
        <f>IFERROR(VLOOKUP($I87,点検表４リスト用!$D$2:$G$10,3,FALSE),"")</f>
        <v/>
      </c>
      <c r="AM87" s="296" t="str">
        <f>IFERROR(VLOOKUP($I87,点検表４リスト用!$D$2:$G$10,4,FALSE),"")</f>
        <v/>
      </c>
      <c r="AN87" s="296" t="str">
        <f>IFERROR(VLOOKUP(LEFT($E87,1),点検表４リスト用!$I$2:$J$11,2,FALSE),"")</f>
        <v/>
      </c>
      <c r="AO87" s="296" t="b">
        <f>IF(IFERROR(VLOOKUP($J87,軽乗用車一覧!$A$2:$A$88,1,FALSE),"")&lt;&gt;"",TRUE,FALSE)</f>
        <v>0</v>
      </c>
      <c r="AP87" s="296" t="b">
        <f t="shared" si="54"/>
        <v>0</v>
      </c>
      <c r="AQ87" s="296" t="b">
        <f t="shared" si="75"/>
        <v>1</v>
      </c>
      <c r="AR87" s="296" t="str">
        <f t="shared" si="55"/>
        <v/>
      </c>
      <c r="AS87" s="296" t="str">
        <f t="shared" si="56"/>
        <v/>
      </c>
      <c r="AT87" s="296">
        <f t="shared" si="57"/>
        <v>1</v>
      </c>
      <c r="AU87" s="296">
        <f t="shared" si="58"/>
        <v>1</v>
      </c>
      <c r="AV87" s="296" t="str">
        <f t="shared" si="59"/>
        <v/>
      </c>
      <c r="AW87" s="296" t="str">
        <f>IFERROR(VLOOKUP($L87,点検表４リスト用!$L$2:$M$11,2,FALSE),"")</f>
        <v/>
      </c>
      <c r="AX87" s="296" t="str">
        <f>IFERROR(VLOOKUP($AV87,排出係数!$H$4:$N$1000,7,FALSE),"")</f>
        <v/>
      </c>
      <c r="AY87" s="296" t="str">
        <f t="shared" si="78"/>
        <v/>
      </c>
      <c r="AZ87" s="296" t="str">
        <f t="shared" si="60"/>
        <v>1</v>
      </c>
      <c r="BA87" s="296" t="str">
        <f>IFERROR(VLOOKUP($AV87,排出係数!$A$4:$G$10000,$AU87+2,FALSE),"")</f>
        <v/>
      </c>
      <c r="BB87" s="296">
        <f>IFERROR(VLOOKUP($AU87,点検表４リスト用!$P$2:$T$6,2,FALSE),"")</f>
        <v>0.48</v>
      </c>
      <c r="BC87" s="296" t="str">
        <f t="shared" si="61"/>
        <v/>
      </c>
      <c r="BD87" s="296" t="str">
        <f t="shared" si="62"/>
        <v/>
      </c>
      <c r="BE87" s="296" t="str">
        <f>IFERROR(VLOOKUP($AV87,排出係数!$H$4:$M$10000,$AU87+2,FALSE),"")</f>
        <v/>
      </c>
      <c r="BF87" s="296">
        <f>IFERROR(VLOOKUP($AU87,点検表４リスト用!$P$2:$T$6,IF($N87="H17",5,3),FALSE),"")</f>
        <v>5.5E-2</v>
      </c>
      <c r="BG87" s="296">
        <f t="shared" si="63"/>
        <v>0</v>
      </c>
      <c r="BH87" s="296">
        <f t="shared" si="76"/>
        <v>0</v>
      </c>
      <c r="BI87" s="296" t="str">
        <f>IFERROR(VLOOKUP($L87,点検表４リスト用!$L$2:$N$11,3,FALSE),"")</f>
        <v/>
      </c>
      <c r="BJ87" s="296" t="str">
        <f t="shared" si="64"/>
        <v/>
      </c>
      <c r="BK87" s="296" t="str">
        <f>IF($AK87="特","",IF($BP87="確認",MSG_電気・燃料電池車確認,IF($BS87=1,日野自動車新型式,IF($BS87=2,日野自動車新型式②,IF($BS87=3,日野自動車新型式③,IF($BS87=4,日野自動車新型式④,IFERROR(VLOOKUP($BJ87,'35条リスト'!$A$3:$C$9998,2,FALSE),"")))))))</f>
        <v/>
      </c>
      <c r="BL87" s="296" t="str">
        <f t="shared" si="65"/>
        <v/>
      </c>
      <c r="BM87" s="296" t="str">
        <f>IFERROR(VLOOKUP($X87,点検表４リスト用!$A$2:$B$10,2,FALSE),"")</f>
        <v/>
      </c>
      <c r="BN87" s="296" t="str">
        <f>IF($AK87="特","",IFERROR(VLOOKUP($BJ87,'35条リスト'!$A$3:$C$9998,3,FALSE),""))</f>
        <v/>
      </c>
      <c r="BO87" s="357" t="str">
        <f t="shared" si="79"/>
        <v/>
      </c>
      <c r="BP87" s="297" t="str">
        <f t="shared" si="66"/>
        <v/>
      </c>
      <c r="BQ87" s="297" t="str">
        <f t="shared" si="80"/>
        <v/>
      </c>
      <c r="BR87" s="296">
        <f t="shared" si="77"/>
        <v>0</v>
      </c>
      <c r="BS87" s="296" t="str">
        <f>IF(COUNTIF(点検表４リスト用!X$2:X$83,J87),1,IF(COUNTIF(点検表４リスト用!Y$2:Y$100,J87),2,IF(COUNTIF(点検表４リスト用!Z$2:Z$100,J87),3,IF(COUNTIF(点検表４リスト用!AA$2:AA$100,J87),4,""))))</f>
        <v/>
      </c>
      <c r="BT87" s="580" t="str">
        <f t="shared" si="81"/>
        <v/>
      </c>
    </row>
    <row r="88" spans="1:72">
      <c r="A88" s="289"/>
      <c r="B88" s="445"/>
      <c r="C88" s="290"/>
      <c r="D88" s="291"/>
      <c r="E88" s="291"/>
      <c r="F88" s="291"/>
      <c r="G88" s="292"/>
      <c r="H88" s="300"/>
      <c r="I88" s="292"/>
      <c r="J88" s="292"/>
      <c r="K88" s="292"/>
      <c r="L88" s="292"/>
      <c r="M88" s="290"/>
      <c r="N88" s="290"/>
      <c r="O88" s="292"/>
      <c r="P88" s="292"/>
      <c r="Q88" s="481" t="str">
        <f t="shared" si="67"/>
        <v/>
      </c>
      <c r="R88" s="481" t="str">
        <f t="shared" si="68"/>
        <v/>
      </c>
      <c r="S88" s="482" t="str">
        <f t="shared" si="47"/>
        <v/>
      </c>
      <c r="T88" s="482" t="str">
        <f t="shared" si="69"/>
        <v/>
      </c>
      <c r="U88" s="483" t="str">
        <f t="shared" si="70"/>
        <v/>
      </c>
      <c r="V88" s="483" t="str">
        <f t="shared" si="71"/>
        <v/>
      </c>
      <c r="W88" s="483" t="str">
        <f t="shared" si="72"/>
        <v/>
      </c>
      <c r="X88" s="293"/>
      <c r="Y88" s="289"/>
      <c r="Z88" s="473" t="str">
        <f>IF($BS88&lt;&gt;"","確認",IF(COUNTIF(点検表４リスト用!AB$2:AB$100,J88),"○",IF(OR($BQ88="【3】",$BQ88="【2】",$BQ88="【1】"),"○",$BQ88)))</f>
        <v/>
      </c>
      <c r="AA88" s="532"/>
      <c r="AB88" s="559" t="str">
        <f t="shared" si="73"/>
        <v/>
      </c>
      <c r="AC88" s="294" t="str">
        <f>IF(COUNTIF(環境性能の高いＵＤタクシー!$A:$A,点検表４!J88),"○","")</f>
        <v/>
      </c>
      <c r="AD88" s="295" t="str">
        <f t="shared" si="74"/>
        <v/>
      </c>
      <c r="AE88" s="296" t="b">
        <f t="shared" si="48"/>
        <v>0</v>
      </c>
      <c r="AF88" s="296" t="b">
        <f t="shared" si="49"/>
        <v>0</v>
      </c>
      <c r="AG88" s="296" t="str">
        <f t="shared" si="50"/>
        <v/>
      </c>
      <c r="AH88" s="296">
        <f t="shared" si="51"/>
        <v>1</v>
      </c>
      <c r="AI88" s="296">
        <f t="shared" si="52"/>
        <v>0</v>
      </c>
      <c r="AJ88" s="296">
        <f t="shared" si="53"/>
        <v>0</v>
      </c>
      <c r="AK88" s="296" t="str">
        <f>IFERROR(VLOOKUP($I88,点検表４リスト用!$D$2:$G$10,2,FALSE),"")</f>
        <v/>
      </c>
      <c r="AL88" s="296" t="str">
        <f>IFERROR(VLOOKUP($I88,点検表４リスト用!$D$2:$G$10,3,FALSE),"")</f>
        <v/>
      </c>
      <c r="AM88" s="296" t="str">
        <f>IFERROR(VLOOKUP($I88,点検表４リスト用!$D$2:$G$10,4,FALSE),"")</f>
        <v/>
      </c>
      <c r="AN88" s="296" t="str">
        <f>IFERROR(VLOOKUP(LEFT($E88,1),点検表４リスト用!$I$2:$J$11,2,FALSE),"")</f>
        <v/>
      </c>
      <c r="AO88" s="296" t="b">
        <f>IF(IFERROR(VLOOKUP($J88,軽乗用車一覧!$A$2:$A$88,1,FALSE),"")&lt;&gt;"",TRUE,FALSE)</f>
        <v>0</v>
      </c>
      <c r="AP88" s="296" t="b">
        <f t="shared" si="54"/>
        <v>0</v>
      </c>
      <c r="AQ88" s="296" t="b">
        <f t="shared" si="75"/>
        <v>1</v>
      </c>
      <c r="AR88" s="296" t="str">
        <f t="shared" si="55"/>
        <v/>
      </c>
      <c r="AS88" s="296" t="str">
        <f t="shared" si="56"/>
        <v/>
      </c>
      <c r="AT88" s="296">
        <f t="shared" si="57"/>
        <v>1</v>
      </c>
      <c r="AU88" s="296">
        <f t="shared" si="58"/>
        <v>1</v>
      </c>
      <c r="AV88" s="296" t="str">
        <f t="shared" si="59"/>
        <v/>
      </c>
      <c r="AW88" s="296" t="str">
        <f>IFERROR(VLOOKUP($L88,点検表４リスト用!$L$2:$M$11,2,FALSE),"")</f>
        <v/>
      </c>
      <c r="AX88" s="296" t="str">
        <f>IFERROR(VLOOKUP($AV88,排出係数!$H$4:$N$1000,7,FALSE),"")</f>
        <v/>
      </c>
      <c r="AY88" s="296" t="str">
        <f t="shared" si="78"/>
        <v/>
      </c>
      <c r="AZ88" s="296" t="str">
        <f t="shared" si="60"/>
        <v>1</v>
      </c>
      <c r="BA88" s="296" t="str">
        <f>IFERROR(VLOOKUP($AV88,排出係数!$A$4:$G$10000,$AU88+2,FALSE),"")</f>
        <v/>
      </c>
      <c r="BB88" s="296">
        <f>IFERROR(VLOOKUP($AU88,点検表４リスト用!$P$2:$T$6,2,FALSE),"")</f>
        <v>0.48</v>
      </c>
      <c r="BC88" s="296" t="str">
        <f t="shared" si="61"/>
        <v/>
      </c>
      <c r="BD88" s="296" t="str">
        <f t="shared" si="62"/>
        <v/>
      </c>
      <c r="BE88" s="296" t="str">
        <f>IFERROR(VLOOKUP($AV88,排出係数!$H$4:$M$10000,$AU88+2,FALSE),"")</f>
        <v/>
      </c>
      <c r="BF88" s="296">
        <f>IFERROR(VLOOKUP($AU88,点検表４リスト用!$P$2:$T$6,IF($N88="H17",5,3),FALSE),"")</f>
        <v>5.5E-2</v>
      </c>
      <c r="BG88" s="296">
        <f t="shared" si="63"/>
        <v>0</v>
      </c>
      <c r="BH88" s="296">
        <f t="shared" si="76"/>
        <v>0</v>
      </c>
      <c r="BI88" s="296" t="str">
        <f>IFERROR(VLOOKUP($L88,点検表４リスト用!$L$2:$N$11,3,FALSE),"")</f>
        <v/>
      </c>
      <c r="BJ88" s="296" t="str">
        <f t="shared" si="64"/>
        <v/>
      </c>
      <c r="BK88" s="296" t="str">
        <f>IF($AK88="特","",IF($BP88="確認",MSG_電気・燃料電池車確認,IF($BS88=1,日野自動車新型式,IF($BS88=2,日野自動車新型式②,IF($BS88=3,日野自動車新型式③,IF($BS88=4,日野自動車新型式④,IFERROR(VLOOKUP($BJ88,'35条リスト'!$A$3:$C$9998,2,FALSE),"")))))))</f>
        <v/>
      </c>
      <c r="BL88" s="296" t="str">
        <f t="shared" si="65"/>
        <v/>
      </c>
      <c r="BM88" s="296" t="str">
        <f>IFERROR(VLOOKUP($X88,点検表４リスト用!$A$2:$B$10,2,FALSE),"")</f>
        <v/>
      </c>
      <c r="BN88" s="296" t="str">
        <f>IF($AK88="特","",IFERROR(VLOOKUP($BJ88,'35条リスト'!$A$3:$C$9998,3,FALSE),""))</f>
        <v/>
      </c>
      <c r="BO88" s="357" t="str">
        <f t="shared" si="79"/>
        <v/>
      </c>
      <c r="BP88" s="297" t="str">
        <f t="shared" si="66"/>
        <v/>
      </c>
      <c r="BQ88" s="297" t="str">
        <f t="shared" si="80"/>
        <v/>
      </c>
      <c r="BR88" s="296">
        <f t="shared" si="77"/>
        <v>0</v>
      </c>
      <c r="BS88" s="296" t="str">
        <f>IF(COUNTIF(点検表４リスト用!X$2:X$83,J88),1,IF(COUNTIF(点検表４リスト用!Y$2:Y$100,J88),2,IF(COUNTIF(点検表４リスト用!Z$2:Z$100,J88),3,IF(COUNTIF(点検表４リスト用!AA$2:AA$100,J88),4,""))))</f>
        <v/>
      </c>
      <c r="BT88" s="580" t="str">
        <f t="shared" si="81"/>
        <v/>
      </c>
    </row>
    <row r="89" spans="1:72">
      <c r="A89" s="289"/>
      <c r="B89" s="445"/>
      <c r="C89" s="290"/>
      <c r="D89" s="291"/>
      <c r="E89" s="291"/>
      <c r="F89" s="291"/>
      <c r="G89" s="292"/>
      <c r="H89" s="300"/>
      <c r="I89" s="292"/>
      <c r="J89" s="292"/>
      <c r="K89" s="292"/>
      <c r="L89" s="292"/>
      <c r="M89" s="290"/>
      <c r="N89" s="290"/>
      <c r="O89" s="292"/>
      <c r="P89" s="292"/>
      <c r="Q89" s="481" t="str">
        <f t="shared" si="67"/>
        <v/>
      </c>
      <c r="R89" s="481" t="str">
        <f t="shared" si="68"/>
        <v/>
      </c>
      <c r="S89" s="482" t="str">
        <f t="shared" si="47"/>
        <v/>
      </c>
      <c r="T89" s="482" t="str">
        <f t="shared" si="69"/>
        <v/>
      </c>
      <c r="U89" s="483" t="str">
        <f t="shared" si="70"/>
        <v/>
      </c>
      <c r="V89" s="483" t="str">
        <f t="shared" si="71"/>
        <v/>
      </c>
      <c r="W89" s="483" t="str">
        <f t="shared" si="72"/>
        <v/>
      </c>
      <c r="X89" s="293"/>
      <c r="Y89" s="289"/>
      <c r="Z89" s="473" t="str">
        <f>IF($BS89&lt;&gt;"","確認",IF(COUNTIF(点検表４リスト用!AB$2:AB$100,J89),"○",IF(OR($BQ89="【3】",$BQ89="【2】",$BQ89="【1】"),"○",$BQ89)))</f>
        <v/>
      </c>
      <c r="AA89" s="532"/>
      <c r="AB89" s="559" t="str">
        <f t="shared" si="73"/>
        <v/>
      </c>
      <c r="AC89" s="294" t="str">
        <f>IF(COUNTIF(環境性能の高いＵＤタクシー!$A:$A,点検表４!J89),"○","")</f>
        <v/>
      </c>
      <c r="AD89" s="295" t="str">
        <f t="shared" si="74"/>
        <v/>
      </c>
      <c r="AE89" s="296" t="b">
        <f t="shared" si="48"/>
        <v>0</v>
      </c>
      <c r="AF89" s="296" t="b">
        <f t="shared" si="49"/>
        <v>0</v>
      </c>
      <c r="AG89" s="296" t="str">
        <f t="shared" si="50"/>
        <v/>
      </c>
      <c r="AH89" s="296">
        <f t="shared" si="51"/>
        <v>1</v>
      </c>
      <c r="AI89" s="296">
        <f t="shared" si="52"/>
        <v>0</v>
      </c>
      <c r="AJ89" s="296">
        <f t="shared" si="53"/>
        <v>0</v>
      </c>
      <c r="AK89" s="296" t="str">
        <f>IFERROR(VLOOKUP($I89,点検表４リスト用!$D$2:$G$10,2,FALSE),"")</f>
        <v/>
      </c>
      <c r="AL89" s="296" t="str">
        <f>IFERROR(VLOOKUP($I89,点検表４リスト用!$D$2:$G$10,3,FALSE),"")</f>
        <v/>
      </c>
      <c r="AM89" s="296" t="str">
        <f>IFERROR(VLOOKUP($I89,点検表４リスト用!$D$2:$G$10,4,FALSE),"")</f>
        <v/>
      </c>
      <c r="AN89" s="296" t="str">
        <f>IFERROR(VLOOKUP(LEFT($E89,1),点検表４リスト用!$I$2:$J$11,2,FALSE),"")</f>
        <v/>
      </c>
      <c r="AO89" s="296" t="b">
        <f>IF(IFERROR(VLOOKUP($J89,軽乗用車一覧!$A$2:$A$88,1,FALSE),"")&lt;&gt;"",TRUE,FALSE)</f>
        <v>0</v>
      </c>
      <c r="AP89" s="296" t="b">
        <f t="shared" si="54"/>
        <v>0</v>
      </c>
      <c r="AQ89" s="296" t="b">
        <f t="shared" si="75"/>
        <v>1</v>
      </c>
      <c r="AR89" s="296" t="str">
        <f t="shared" si="55"/>
        <v/>
      </c>
      <c r="AS89" s="296" t="str">
        <f t="shared" si="56"/>
        <v/>
      </c>
      <c r="AT89" s="296">
        <f t="shared" si="57"/>
        <v>1</v>
      </c>
      <c r="AU89" s="296">
        <f t="shared" si="58"/>
        <v>1</v>
      </c>
      <c r="AV89" s="296" t="str">
        <f t="shared" si="59"/>
        <v/>
      </c>
      <c r="AW89" s="296" t="str">
        <f>IFERROR(VLOOKUP($L89,点検表４リスト用!$L$2:$M$11,2,FALSE),"")</f>
        <v/>
      </c>
      <c r="AX89" s="296" t="str">
        <f>IFERROR(VLOOKUP($AV89,排出係数!$H$4:$N$1000,7,FALSE),"")</f>
        <v/>
      </c>
      <c r="AY89" s="296" t="str">
        <f t="shared" si="78"/>
        <v/>
      </c>
      <c r="AZ89" s="296" t="str">
        <f t="shared" si="60"/>
        <v>1</v>
      </c>
      <c r="BA89" s="296" t="str">
        <f>IFERROR(VLOOKUP($AV89,排出係数!$A$4:$G$10000,$AU89+2,FALSE),"")</f>
        <v/>
      </c>
      <c r="BB89" s="296">
        <f>IFERROR(VLOOKUP($AU89,点検表４リスト用!$P$2:$T$6,2,FALSE),"")</f>
        <v>0.48</v>
      </c>
      <c r="BC89" s="296" t="str">
        <f t="shared" si="61"/>
        <v/>
      </c>
      <c r="BD89" s="296" t="str">
        <f t="shared" si="62"/>
        <v/>
      </c>
      <c r="BE89" s="296" t="str">
        <f>IFERROR(VLOOKUP($AV89,排出係数!$H$4:$M$10000,$AU89+2,FALSE),"")</f>
        <v/>
      </c>
      <c r="BF89" s="296">
        <f>IFERROR(VLOOKUP($AU89,点検表４リスト用!$P$2:$T$6,IF($N89="H17",5,3),FALSE),"")</f>
        <v>5.5E-2</v>
      </c>
      <c r="BG89" s="296">
        <f t="shared" si="63"/>
        <v>0</v>
      </c>
      <c r="BH89" s="296">
        <f t="shared" si="76"/>
        <v>0</v>
      </c>
      <c r="BI89" s="296" t="str">
        <f>IFERROR(VLOOKUP($L89,点検表４リスト用!$L$2:$N$11,3,FALSE),"")</f>
        <v/>
      </c>
      <c r="BJ89" s="296" t="str">
        <f t="shared" si="64"/>
        <v/>
      </c>
      <c r="BK89" s="296" t="str">
        <f>IF($AK89="特","",IF($BP89="確認",MSG_電気・燃料電池車確認,IF($BS89=1,日野自動車新型式,IF($BS89=2,日野自動車新型式②,IF($BS89=3,日野自動車新型式③,IF($BS89=4,日野自動車新型式④,IFERROR(VLOOKUP($BJ89,'35条リスト'!$A$3:$C$9998,2,FALSE),"")))))))</f>
        <v/>
      </c>
      <c r="BL89" s="296" t="str">
        <f t="shared" si="65"/>
        <v/>
      </c>
      <c r="BM89" s="296" t="str">
        <f>IFERROR(VLOOKUP($X89,点検表４リスト用!$A$2:$B$10,2,FALSE),"")</f>
        <v/>
      </c>
      <c r="BN89" s="296" t="str">
        <f>IF($AK89="特","",IFERROR(VLOOKUP($BJ89,'35条リスト'!$A$3:$C$9998,3,FALSE),""))</f>
        <v/>
      </c>
      <c r="BO89" s="357" t="str">
        <f t="shared" si="79"/>
        <v/>
      </c>
      <c r="BP89" s="297" t="str">
        <f t="shared" si="66"/>
        <v/>
      </c>
      <c r="BQ89" s="297" t="str">
        <f t="shared" si="80"/>
        <v/>
      </c>
      <c r="BR89" s="296">
        <f t="shared" si="77"/>
        <v>0</v>
      </c>
      <c r="BS89" s="296" t="str">
        <f>IF(COUNTIF(点検表４リスト用!X$2:X$83,J89),1,IF(COUNTIF(点検表４リスト用!Y$2:Y$100,J89),2,IF(COUNTIF(点検表４リスト用!Z$2:Z$100,J89),3,IF(COUNTIF(点検表４リスト用!AA$2:AA$100,J89),4,""))))</f>
        <v/>
      </c>
      <c r="BT89" s="580" t="str">
        <f t="shared" si="81"/>
        <v/>
      </c>
    </row>
    <row r="90" spans="1:72">
      <c r="A90" s="289"/>
      <c r="B90" s="445"/>
      <c r="C90" s="290"/>
      <c r="D90" s="291"/>
      <c r="E90" s="291"/>
      <c r="F90" s="291"/>
      <c r="G90" s="292"/>
      <c r="H90" s="300"/>
      <c r="I90" s="292"/>
      <c r="J90" s="292"/>
      <c r="K90" s="292"/>
      <c r="L90" s="292"/>
      <c r="M90" s="290"/>
      <c r="N90" s="290"/>
      <c r="O90" s="292"/>
      <c r="P90" s="292"/>
      <c r="Q90" s="481" t="str">
        <f t="shared" si="67"/>
        <v/>
      </c>
      <c r="R90" s="481" t="str">
        <f t="shared" si="68"/>
        <v/>
      </c>
      <c r="S90" s="482" t="str">
        <f t="shared" si="47"/>
        <v/>
      </c>
      <c r="T90" s="482" t="str">
        <f t="shared" si="69"/>
        <v/>
      </c>
      <c r="U90" s="483" t="str">
        <f t="shared" si="70"/>
        <v/>
      </c>
      <c r="V90" s="483" t="str">
        <f t="shared" si="71"/>
        <v/>
      </c>
      <c r="W90" s="483" t="str">
        <f t="shared" si="72"/>
        <v/>
      </c>
      <c r="X90" s="293"/>
      <c r="Y90" s="289"/>
      <c r="Z90" s="473" t="str">
        <f>IF($BS90&lt;&gt;"","確認",IF(COUNTIF(点検表４リスト用!AB$2:AB$100,J90),"○",IF(OR($BQ90="【3】",$BQ90="【2】",$BQ90="【1】"),"○",$BQ90)))</f>
        <v/>
      </c>
      <c r="AA90" s="532"/>
      <c r="AB90" s="559" t="str">
        <f t="shared" si="73"/>
        <v/>
      </c>
      <c r="AC90" s="294" t="str">
        <f>IF(COUNTIF(環境性能の高いＵＤタクシー!$A:$A,点検表４!J90),"○","")</f>
        <v/>
      </c>
      <c r="AD90" s="295" t="str">
        <f t="shared" si="74"/>
        <v/>
      </c>
      <c r="AE90" s="296" t="b">
        <f t="shared" si="48"/>
        <v>0</v>
      </c>
      <c r="AF90" s="296" t="b">
        <f t="shared" si="49"/>
        <v>0</v>
      </c>
      <c r="AG90" s="296" t="str">
        <f t="shared" si="50"/>
        <v/>
      </c>
      <c r="AH90" s="296">
        <f t="shared" si="51"/>
        <v>1</v>
      </c>
      <c r="AI90" s="296">
        <f t="shared" si="52"/>
        <v>0</v>
      </c>
      <c r="AJ90" s="296">
        <f t="shared" si="53"/>
        <v>0</v>
      </c>
      <c r="AK90" s="296" t="str">
        <f>IFERROR(VLOOKUP($I90,点検表４リスト用!$D$2:$G$10,2,FALSE),"")</f>
        <v/>
      </c>
      <c r="AL90" s="296" t="str">
        <f>IFERROR(VLOOKUP($I90,点検表４リスト用!$D$2:$G$10,3,FALSE),"")</f>
        <v/>
      </c>
      <c r="AM90" s="296" t="str">
        <f>IFERROR(VLOOKUP($I90,点検表４リスト用!$D$2:$G$10,4,FALSE),"")</f>
        <v/>
      </c>
      <c r="AN90" s="296" t="str">
        <f>IFERROR(VLOOKUP(LEFT($E90,1),点検表４リスト用!$I$2:$J$11,2,FALSE),"")</f>
        <v/>
      </c>
      <c r="AO90" s="296" t="b">
        <f>IF(IFERROR(VLOOKUP($J90,軽乗用車一覧!$A$2:$A$88,1,FALSE),"")&lt;&gt;"",TRUE,FALSE)</f>
        <v>0</v>
      </c>
      <c r="AP90" s="296" t="b">
        <f t="shared" si="54"/>
        <v>0</v>
      </c>
      <c r="AQ90" s="296" t="b">
        <f t="shared" si="75"/>
        <v>1</v>
      </c>
      <c r="AR90" s="296" t="str">
        <f t="shared" si="55"/>
        <v/>
      </c>
      <c r="AS90" s="296" t="str">
        <f t="shared" si="56"/>
        <v/>
      </c>
      <c r="AT90" s="296">
        <f t="shared" si="57"/>
        <v>1</v>
      </c>
      <c r="AU90" s="296">
        <f t="shared" si="58"/>
        <v>1</v>
      </c>
      <c r="AV90" s="296" t="str">
        <f t="shared" si="59"/>
        <v/>
      </c>
      <c r="AW90" s="296" t="str">
        <f>IFERROR(VLOOKUP($L90,点検表４リスト用!$L$2:$M$11,2,FALSE),"")</f>
        <v/>
      </c>
      <c r="AX90" s="296" t="str">
        <f>IFERROR(VLOOKUP($AV90,排出係数!$H$4:$N$1000,7,FALSE),"")</f>
        <v/>
      </c>
      <c r="AY90" s="296" t="str">
        <f t="shared" si="78"/>
        <v/>
      </c>
      <c r="AZ90" s="296" t="str">
        <f t="shared" si="60"/>
        <v>1</v>
      </c>
      <c r="BA90" s="296" t="str">
        <f>IFERROR(VLOOKUP($AV90,排出係数!$A$4:$G$10000,$AU90+2,FALSE),"")</f>
        <v/>
      </c>
      <c r="BB90" s="296">
        <f>IFERROR(VLOOKUP($AU90,点検表４リスト用!$P$2:$T$6,2,FALSE),"")</f>
        <v>0.48</v>
      </c>
      <c r="BC90" s="296" t="str">
        <f t="shared" si="61"/>
        <v/>
      </c>
      <c r="BD90" s="296" t="str">
        <f t="shared" si="62"/>
        <v/>
      </c>
      <c r="BE90" s="296" t="str">
        <f>IFERROR(VLOOKUP($AV90,排出係数!$H$4:$M$10000,$AU90+2,FALSE),"")</f>
        <v/>
      </c>
      <c r="BF90" s="296">
        <f>IFERROR(VLOOKUP($AU90,点検表４リスト用!$P$2:$T$6,IF($N90="H17",5,3),FALSE),"")</f>
        <v>5.5E-2</v>
      </c>
      <c r="BG90" s="296">
        <f t="shared" si="63"/>
        <v>0</v>
      </c>
      <c r="BH90" s="296">
        <f t="shared" si="76"/>
        <v>0</v>
      </c>
      <c r="BI90" s="296" t="str">
        <f>IFERROR(VLOOKUP($L90,点検表４リスト用!$L$2:$N$11,3,FALSE),"")</f>
        <v/>
      </c>
      <c r="BJ90" s="296" t="str">
        <f t="shared" si="64"/>
        <v/>
      </c>
      <c r="BK90" s="296" t="str">
        <f>IF($AK90="特","",IF($BP90="確認",MSG_電気・燃料電池車確認,IF($BS90=1,日野自動車新型式,IF($BS90=2,日野自動車新型式②,IF($BS90=3,日野自動車新型式③,IF($BS90=4,日野自動車新型式④,IFERROR(VLOOKUP($BJ90,'35条リスト'!$A$3:$C$9998,2,FALSE),"")))))))</f>
        <v/>
      </c>
      <c r="BL90" s="296" t="str">
        <f t="shared" si="65"/>
        <v/>
      </c>
      <c r="BM90" s="296" t="str">
        <f>IFERROR(VLOOKUP($X90,点検表４リスト用!$A$2:$B$10,2,FALSE),"")</f>
        <v/>
      </c>
      <c r="BN90" s="296" t="str">
        <f>IF($AK90="特","",IFERROR(VLOOKUP($BJ90,'35条リスト'!$A$3:$C$9998,3,FALSE),""))</f>
        <v/>
      </c>
      <c r="BO90" s="357" t="str">
        <f t="shared" si="79"/>
        <v/>
      </c>
      <c r="BP90" s="297" t="str">
        <f t="shared" si="66"/>
        <v/>
      </c>
      <c r="BQ90" s="297" t="str">
        <f t="shared" si="80"/>
        <v/>
      </c>
      <c r="BR90" s="296">
        <f t="shared" si="77"/>
        <v>0</v>
      </c>
      <c r="BS90" s="296" t="str">
        <f>IF(COUNTIF(点検表４リスト用!X$2:X$83,J90),1,IF(COUNTIF(点検表４リスト用!Y$2:Y$100,J90),2,IF(COUNTIF(点検表４リスト用!Z$2:Z$100,J90),3,IF(COUNTIF(点検表４リスト用!AA$2:AA$100,J90),4,""))))</f>
        <v/>
      </c>
      <c r="BT90" s="580" t="str">
        <f t="shared" si="81"/>
        <v/>
      </c>
    </row>
    <row r="91" spans="1:72">
      <c r="A91" s="289"/>
      <c r="B91" s="445"/>
      <c r="C91" s="290"/>
      <c r="D91" s="291"/>
      <c r="E91" s="291"/>
      <c r="F91" s="291"/>
      <c r="G91" s="292"/>
      <c r="H91" s="300"/>
      <c r="I91" s="292"/>
      <c r="J91" s="292"/>
      <c r="K91" s="292"/>
      <c r="L91" s="292"/>
      <c r="M91" s="290"/>
      <c r="N91" s="290"/>
      <c r="O91" s="292"/>
      <c r="P91" s="292"/>
      <c r="Q91" s="481" t="str">
        <f t="shared" si="67"/>
        <v/>
      </c>
      <c r="R91" s="481" t="str">
        <f t="shared" si="68"/>
        <v/>
      </c>
      <c r="S91" s="482" t="str">
        <f t="shared" si="47"/>
        <v/>
      </c>
      <c r="T91" s="482" t="str">
        <f t="shared" si="69"/>
        <v/>
      </c>
      <c r="U91" s="483" t="str">
        <f t="shared" si="70"/>
        <v/>
      </c>
      <c r="V91" s="483" t="str">
        <f t="shared" si="71"/>
        <v/>
      </c>
      <c r="W91" s="483" t="str">
        <f t="shared" si="72"/>
        <v/>
      </c>
      <c r="X91" s="293"/>
      <c r="Y91" s="289"/>
      <c r="Z91" s="473" t="str">
        <f>IF($BS91&lt;&gt;"","確認",IF(COUNTIF(点検表４リスト用!AB$2:AB$100,J91),"○",IF(OR($BQ91="【3】",$BQ91="【2】",$BQ91="【1】"),"○",$BQ91)))</f>
        <v/>
      </c>
      <c r="AA91" s="532"/>
      <c r="AB91" s="559" t="str">
        <f t="shared" si="73"/>
        <v/>
      </c>
      <c r="AC91" s="294" t="str">
        <f>IF(COUNTIF(環境性能の高いＵＤタクシー!$A:$A,点検表４!J91),"○","")</f>
        <v/>
      </c>
      <c r="AD91" s="295" t="str">
        <f t="shared" si="74"/>
        <v/>
      </c>
      <c r="AE91" s="296" t="b">
        <f t="shared" si="48"/>
        <v>0</v>
      </c>
      <c r="AF91" s="296" t="b">
        <f t="shared" si="49"/>
        <v>0</v>
      </c>
      <c r="AG91" s="296" t="str">
        <f t="shared" si="50"/>
        <v/>
      </c>
      <c r="AH91" s="296">
        <f t="shared" si="51"/>
        <v>1</v>
      </c>
      <c r="AI91" s="296">
        <f t="shared" si="52"/>
        <v>0</v>
      </c>
      <c r="AJ91" s="296">
        <f t="shared" si="53"/>
        <v>0</v>
      </c>
      <c r="AK91" s="296" t="str">
        <f>IFERROR(VLOOKUP($I91,点検表４リスト用!$D$2:$G$10,2,FALSE),"")</f>
        <v/>
      </c>
      <c r="AL91" s="296" t="str">
        <f>IFERROR(VLOOKUP($I91,点検表４リスト用!$D$2:$G$10,3,FALSE),"")</f>
        <v/>
      </c>
      <c r="AM91" s="296" t="str">
        <f>IFERROR(VLOOKUP($I91,点検表４リスト用!$D$2:$G$10,4,FALSE),"")</f>
        <v/>
      </c>
      <c r="AN91" s="296" t="str">
        <f>IFERROR(VLOOKUP(LEFT($E91,1),点検表４リスト用!$I$2:$J$11,2,FALSE),"")</f>
        <v/>
      </c>
      <c r="AO91" s="296" t="b">
        <f>IF(IFERROR(VLOOKUP($J91,軽乗用車一覧!$A$2:$A$88,1,FALSE),"")&lt;&gt;"",TRUE,FALSE)</f>
        <v>0</v>
      </c>
      <c r="AP91" s="296" t="b">
        <f t="shared" si="54"/>
        <v>0</v>
      </c>
      <c r="AQ91" s="296" t="b">
        <f t="shared" si="75"/>
        <v>1</v>
      </c>
      <c r="AR91" s="296" t="str">
        <f t="shared" si="55"/>
        <v/>
      </c>
      <c r="AS91" s="296" t="str">
        <f t="shared" si="56"/>
        <v/>
      </c>
      <c r="AT91" s="296">
        <f t="shared" si="57"/>
        <v>1</v>
      </c>
      <c r="AU91" s="296">
        <f t="shared" si="58"/>
        <v>1</v>
      </c>
      <c r="AV91" s="296" t="str">
        <f t="shared" si="59"/>
        <v/>
      </c>
      <c r="AW91" s="296" t="str">
        <f>IFERROR(VLOOKUP($L91,点検表４リスト用!$L$2:$M$11,2,FALSE),"")</f>
        <v/>
      </c>
      <c r="AX91" s="296" t="str">
        <f>IFERROR(VLOOKUP($AV91,排出係数!$H$4:$N$1000,7,FALSE),"")</f>
        <v/>
      </c>
      <c r="AY91" s="296" t="str">
        <f t="shared" si="78"/>
        <v/>
      </c>
      <c r="AZ91" s="296" t="str">
        <f t="shared" si="60"/>
        <v>1</v>
      </c>
      <c r="BA91" s="296" t="str">
        <f>IFERROR(VLOOKUP($AV91,排出係数!$A$4:$G$10000,$AU91+2,FALSE),"")</f>
        <v/>
      </c>
      <c r="BB91" s="296">
        <f>IFERROR(VLOOKUP($AU91,点検表４リスト用!$P$2:$T$6,2,FALSE),"")</f>
        <v>0.48</v>
      </c>
      <c r="BC91" s="296" t="str">
        <f t="shared" si="61"/>
        <v/>
      </c>
      <c r="BD91" s="296" t="str">
        <f t="shared" si="62"/>
        <v/>
      </c>
      <c r="BE91" s="296" t="str">
        <f>IFERROR(VLOOKUP($AV91,排出係数!$H$4:$M$10000,$AU91+2,FALSE),"")</f>
        <v/>
      </c>
      <c r="BF91" s="296">
        <f>IFERROR(VLOOKUP($AU91,点検表４リスト用!$P$2:$T$6,IF($N91="H17",5,3),FALSE),"")</f>
        <v>5.5E-2</v>
      </c>
      <c r="BG91" s="296">
        <f t="shared" si="63"/>
        <v>0</v>
      </c>
      <c r="BH91" s="296">
        <f t="shared" si="76"/>
        <v>0</v>
      </c>
      <c r="BI91" s="296" t="str">
        <f>IFERROR(VLOOKUP($L91,点検表４リスト用!$L$2:$N$11,3,FALSE),"")</f>
        <v/>
      </c>
      <c r="BJ91" s="296" t="str">
        <f t="shared" si="64"/>
        <v/>
      </c>
      <c r="BK91" s="296" t="str">
        <f>IF($AK91="特","",IF($BP91="確認",MSG_電気・燃料電池車確認,IF($BS91=1,日野自動車新型式,IF($BS91=2,日野自動車新型式②,IF($BS91=3,日野自動車新型式③,IF($BS91=4,日野自動車新型式④,IFERROR(VLOOKUP($BJ91,'35条リスト'!$A$3:$C$9998,2,FALSE),"")))))))</f>
        <v/>
      </c>
      <c r="BL91" s="296" t="str">
        <f t="shared" si="65"/>
        <v/>
      </c>
      <c r="BM91" s="296" t="str">
        <f>IFERROR(VLOOKUP($X91,点検表４リスト用!$A$2:$B$10,2,FALSE),"")</f>
        <v/>
      </c>
      <c r="BN91" s="296" t="str">
        <f>IF($AK91="特","",IFERROR(VLOOKUP($BJ91,'35条リスト'!$A$3:$C$9998,3,FALSE),""))</f>
        <v/>
      </c>
      <c r="BO91" s="357" t="str">
        <f t="shared" si="79"/>
        <v/>
      </c>
      <c r="BP91" s="297" t="str">
        <f t="shared" si="66"/>
        <v/>
      </c>
      <c r="BQ91" s="297" t="str">
        <f t="shared" si="80"/>
        <v/>
      </c>
      <c r="BR91" s="296">
        <f t="shared" si="77"/>
        <v>0</v>
      </c>
      <c r="BS91" s="296" t="str">
        <f>IF(COUNTIF(点検表４リスト用!X$2:X$83,J91),1,IF(COUNTIF(点検表４リスト用!Y$2:Y$100,J91),2,IF(COUNTIF(点検表４リスト用!Z$2:Z$100,J91),3,IF(COUNTIF(点検表４リスト用!AA$2:AA$100,J91),4,""))))</f>
        <v/>
      </c>
      <c r="BT91" s="580" t="str">
        <f t="shared" si="81"/>
        <v/>
      </c>
    </row>
    <row r="92" spans="1:72">
      <c r="A92" s="289"/>
      <c r="B92" s="445"/>
      <c r="C92" s="290"/>
      <c r="D92" s="291"/>
      <c r="E92" s="291"/>
      <c r="F92" s="291"/>
      <c r="G92" s="292"/>
      <c r="H92" s="300"/>
      <c r="I92" s="292"/>
      <c r="J92" s="292"/>
      <c r="K92" s="292"/>
      <c r="L92" s="292"/>
      <c r="M92" s="290"/>
      <c r="N92" s="290"/>
      <c r="O92" s="292"/>
      <c r="P92" s="292"/>
      <c r="Q92" s="481" t="str">
        <f t="shared" si="67"/>
        <v/>
      </c>
      <c r="R92" s="481" t="str">
        <f t="shared" si="68"/>
        <v/>
      </c>
      <c r="S92" s="482" t="str">
        <f t="shared" si="47"/>
        <v/>
      </c>
      <c r="T92" s="482" t="str">
        <f t="shared" si="69"/>
        <v/>
      </c>
      <c r="U92" s="483" t="str">
        <f t="shared" si="70"/>
        <v/>
      </c>
      <c r="V92" s="483" t="str">
        <f t="shared" si="71"/>
        <v/>
      </c>
      <c r="W92" s="483" t="str">
        <f t="shared" si="72"/>
        <v/>
      </c>
      <c r="X92" s="293"/>
      <c r="Y92" s="289"/>
      <c r="Z92" s="473" t="str">
        <f>IF($BS92&lt;&gt;"","確認",IF(COUNTIF(点検表４リスト用!AB$2:AB$100,J92),"○",IF(OR($BQ92="【3】",$BQ92="【2】",$BQ92="【1】"),"○",$BQ92)))</f>
        <v/>
      </c>
      <c r="AA92" s="532"/>
      <c r="AB92" s="559" t="str">
        <f t="shared" si="73"/>
        <v/>
      </c>
      <c r="AC92" s="294" t="str">
        <f>IF(COUNTIF(環境性能の高いＵＤタクシー!$A:$A,点検表４!J92),"○","")</f>
        <v/>
      </c>
      <c r="AD92" s="295" t="str">
        <f t="shared" si="74"/>
        <v/>
      </c>
      <c r="AE92" s="296" t="b">
        <f t="shared" si="48"/>
        <v>0</v>
      </c>
      <c r="AF92" s="296" t="b">
        <f t="shared" si="49"/>
        <v>0</v>
      </c>
      <c r="AG92" s="296" t="str">
        <f t="shared" si="50"/>
        <v/>
      </c>
      <c r="AH92" s="296">
        <f t="shared" si="51"/>
        <v>1</v>
      </c>
      <c r="AI92" s="296">
        <f t="shared" si="52"/>
        <v>0</v>
      </c>
      <c r="AJ92" s="296">
        <f t="shared" si="53"/>
        <v>0</v>
      </c>
      <c r="AK92" s="296" t="str">
        <f>IFERROR(VLOOKUP($I92,点検表４リスト用!$D$2:$G$10,2,FALSE),"")</f>
        <v/>
      </c>
      <c r="AL92" s="296" t="str">
        <f>IFERROR(VLOOKUP($I92,点検表４リスト用!$D$2:$G$10,3,FALSE),"")</f>
        <v/>
      </c>
      <c r="AM92" s="296" t="str">
        <f>IFERROR(VLOOKUP($I92,点検表４リスト用!$D$2:$G$10,4,FALSE),"")</f>
        <v/>
      </c>
      <c r="AN92" s="296" t="str">
        <f>IFERROR(VLOOKUP(LEFT($E92,1),点検表４リスト用!$I$2:$J$11,2,FALSE),"")</f>
        <v/>
      </c>
      <c r="AO92" s="296" t="b">
        <f>IF(IFERROR(VLOOKUP($J92,軽乗用車一覧!$A$2:$A$88,1,FALSE),"")&lt;&gt;"",TRUE,FALSE)</f>
        <v>0</v>
      </c>
      <c r="AP92" s="296" t="b">
        <f t="shared" si="54"/>
        <v>0</v>
      </c>
      <c r="AQ92" s="296" t="b">
        <f t="shared" si="75"/>
        <v>1</v>
      </c>
      <c r="AR92" s="296" t="str">
        <f t="shared" si="55"/>
        <v/>
      </c>
      <c r="AS92" s="296" t="str">
        <f t="shared" si="56"/>
        <v/>
      </c>
      <c r="AT92" s="296">
        <f t="shared" si="57"/>
        <v>1</v>
      </c>
      <c r="AU92" s="296">
        <f t="shared" si="58"/>
        <v>1</v>
      </c>
      <c r="AV92" s="296" t="str">
        <f t="shared" si="59"/>
        <v/>
      </c>
      <c r="AW92" s="296" t="str">
        <f>IFERROR(VLOOKUP($L92,点検表４リスト用!$L$2:$M$11,2,FALSE),"")</f>
        <v/>
      </c>
      <c r="AX92" s="296" t="str">
        <f>IFERROR(VLOOKUP($AV92,排出係数!$H$4:$N$1000,7,FALSE),"")</f>
        <v/>
      </c>
      <c r="AY92" s="296" t="str">
        <f t="shared" si="78"/>
        <v/>
      </c>
      <c r="AZ92" s="296" t="str">
        <f t="shared" si="60"/>
        <v>1</v>
      </c>
      <c r="BA92" s="296" t="str">
        <f>IFERROR(VLOOKUP($AV92,排出係数!$A$4:$G$10000,$AU92+2,FALSE),"")</f>
        <v/>
      </c>
      <c r="BB92" s="296">
        <f>IFERROR(VLOOKUP($AU92,点検表４リスト用!$P$2:$T$6,2,FALSE),"")</f>
        <v>0.48</v>
      </c>
      <c r="BC92" s="296" t="str">
        <f t="shared" si="61"/>
        <v/>
      </c>
      <c r="BD92" s="296" t="str">
        <f t="shared" si="62"/>
        <v/>
      </c>
      <c r="BE92" s="296" t="str">
        <f>IFERROR(VLOOKUP($AV92,排出係数!$H$4:$M$10000,$AU92+2,FALSE),"")</f>
        <v/>
      </c>
      <c r="BF92" s="296">
        <f>IFERROR(VLOOKUP($AU92,点検表４リスト用!$P$2:$T$6,IF($N92="H17",5,3),FALSE),"")</f>
        <v>5.5E-2</v>
      </c>
      <c r="BG92" s="296">
        <f t="shared" si="63"/>
        <v>0</v>
      </c>
      <c r="BH92" s="296">
        <f t="shared" si="76"/>
        <v>0</v>
      </c>
      <c r="BI92" s="296" t="str">
        <f>IFERROR(VLOOKUP($L92,点検表４リスト用!$L$2:$N$11,3,FALSE),"")</f>
        <v/>
      </c>
      <c r="BJ92" s="296" t="str">
        <f t="shared" si="64"/>
        <v/>
      </c>
      <c r="BK92" s="296" t="str">
        <f>IF($AK92="特","",IF($BP92="確認",MSG_電気・燃料電池車確認,IF($BS92=1,日野自動車新型式,IF($BS92=2,日野自動車新型式②,IF($BS92=3,日野自動車新型式③,IF($BS92=4,日野自動車新型式④,IFERROR(VLOOKUP($BJ92,'35条リスト'!$A$3:$C$9998,2,FALSE),"")))))))</f>
        <v/>
      </c>
      <c r="BL92" s="296" t="str">
        <f t="shared" si="65"/>
        <v/>
      </c>
      <c r="BM92" s="296" t="str">
        <f>IFERROR(VLOOKUP($X92,点検表４リスト用!$A$2:$B$10,2,FALSE),"")</f>
        <v/>
      </c>
      <c r="BN92" s="296" t="str">
        <f>IF($AK92="特","",IFERROR(VLOOKUP($BJ92,'35条リスト'!$A$3:$C$9998,3,FALSE),""))</f>
        <v/>
      </c>
      <c r="BO92" s="357" t="str">
        <f t="shared" si="79"/>
        <v/>
      </c>
      <c r="BP92" s="297" t="str">
        <f t="shared" si="66"/>
        <v/>
      </c>
      <c r="BQ92" s="297" t="str">
        <f t="shared" si="80"/>
        <v/>
      </c>
      <c r="BR92" s="296">
        <f t="shared" si="77"/>
        <v>0</v>
      </c>
      <c r="BS92" s="296" t="str">
        <f>IF(COUNTIF(点検表４リスト用!X$2:X$83,J92),1,IF(COUNTIF(点検表４リスト用!Y$2:Y$100,J92),2,IF(COUNTIF(点検表４リスト用!Z$2:Z$100,J92),3,IF(COUNTIF(点検表４リスト用!AA$2:AA$100,J92),4,""))))</f>
        <v/>
      </c>
      <c r="BT92" s="580" t="str">
        <f t="shared" si="81"/>
        <v/>
      </c>
    </row>
    <row r="93" spans="1:72">
      <c r="A93" s="289"/>
      <c r="B93" s="445"/>
      <c r="C93" s="290"/>
      <c r="D93" s="291"/>
      <c r="E93" s="291"/>
      <c r="F93" s="291"/>
      <c r="G93" s="292"/>
      <c r="H93" s="300"/>
      <c r="I93" s="292"/>
      <c r="J93" s="292"/>
      <c r="K93" s="292"/>
      <c r="L93" s="292"/>
      <c r="M93" s="290"/>
      <c r="N93" s="290"/>
      <c r="O93" s="292"/>
      <c r="P93" s="292"/>
      <c r="Q93" s="481" t="str">
        <f t="shared" si="67"/>
        <v/>
      </c>
      <c r="R93" s="481" t="str">
        <f t="shared" si="68"/>
        <v/>
      </c>
      <c r="S93" s="482" t="str">
        <f t="shared" si="47"/>
        <v/>
      </c>
      <c r="T93" s="482" t="str">
        <f t="shared" si="69"/>
        <v/>
      </c>
      <c r="U93" s="483" t="str">
        <f t="shared" si="70"/>
        <v/>
      </c>
      <c r="V93" s="483" t="str">
        <f t="shared" si="71"/>
        <v/>
      </c>
      <c r="W93" s="483" t="str">
        <f t="shared" si="72"/>
        <v/>
      </c>
      <c r="X93" s="293"/>
      <c r="Y93" s="289"/>
      <c r="Z93" s="473" t="str">
        <f>IF($BS93&lt;&gt;"","確認",IF(COUNTIF(点検表４リスト用!AB$2:AB$100,J93),"○",IF(OR($BQ93="【3】",$BQ93="【2】",$BQ93="【1】"),"○",$BQ93)))</f>
        <v/>
      </c>
      <c r="AA93" s="532"/>
      <c r="AB93" s="559" t="str">
        <f t="shared" si="73"/>
        <v/>
      </c>
      <c r="AC93" s="294" t="str">
        <f>IF(COUNTIF(環境性能の高いＵＤタクシー!$A:$A,点検表４!J93),"○","")</f>
        <v/>
      </c>
      <c r="AD93" s="295" t="str">
        <f t="shared" si="74"/>
        <v/>
      </c>
      <c r="AE93" s="296" t="b">
        <f t="shared" si="48"/>
        <v>0</v>
      </c>
      <c r="AF93" s="296" t="b">
        <f t="shared" si="49"/>
        <v>0</v>
      </c>
      <c r="AG93" s="296" t="str">
        <f t="shared" si="50"/>
        <v/>
      </c>
      <c r="AH93" s="296">
        <f t="shared" si="51"/>
        <v>1</v>
      </c>
      <c r="AI93" s="296">
        <f t="shared" si="52"/>
        <v>0</v>
      </c>
      <c r="AJ93" s="296">
        <f t="shared" si="53"/>
        <v>0</v>
      </c>
      <c r="AK93" s="296" t="str">
        <f>IFERROR(VLOOKUP($I93,点検表４リスト用!$D$2:$G$10,2,FALSE),"")</f>
        <v/>
      </c>
      <c r="AL93" s="296" t="str">
        <f>IFERROR(VLOOKUP($I93,点検表４リスト用!$D$2:$G$10,3,FALSE),"")</f>
        <v/>
      </c>
      <c r="AM93" s="296" t="str">
        <f>IFERROR(VLOOKUP($I93,点検表４リスト用!$D$2:$G$10,4,FALSE),"")</f>
        <v/>
      </c>
      <c r="AN93" s="296" t="str">
        <f>IFERROR(VLOOKUP(LEFT($E93,1),点検表４リスト用!$I$2:$J$11,2,FALSE),"")</f>
        <v/>
      </c>
      <c r="AO93" s="296" t="b">
        <f>IF(IFERROR(VLOOKUP($J93,軽乗用車一覧!$A$2:$A$88,1,FALSE),"")&lt;&gt;"",TRUE,FALSE)</f>
        <v>0</v>
      </c>
      <c r="AP93" s="296" t="b">
        <f t="shared" si="54"/>
        <v>0</v>
      </c>
      <c r="AQ93" s="296" t="b">
        <f t="shared" si="75"/>
        <v>1</v>
      </c>
      <c r="AR93" s="296" t="str">
        <f t="shared" si="55"/>
        <v/>
      </c>
      <c r="AS93" s="296" t="str">
        <f t="shared" si="56"/>
        <v/>
      </c>
      <c r="AT93" s="296">
        <f t="shared" si="57"/>
        <v>1</v>
      </c>
      <c r="AU93" s="296">
        <f t="shared" si="58"/>
        <v>1</v>
      </c>
      <c r="AV93" s="296" t="str">
        <f t="shared" si="59"/>
        <v/>
      </c>
      <c r="AW93" s="296" t="str">
        <f>IFERROR(VLOOKUP($L93,点検表４リスト用!$L$2:$M$11,2,FALSE),"")</f>
        <v/>
      </c>
      <c r="AX93" s="296" t="str">
        <f>IFERROR(VLOOKUP($AV93,排出係数!$H$4:$N$1000,7,FALSE),"")</f>
        <v/>
      </c>
      <c r="AY93" s="296" t="str">
        <f t="shared" si="78"/>
        <v/>
      </c>
      <c r="AZ93" s="296" t="str">
        <f t="shared" si="60"/>
        <v>1</v>
      </c>
      <c r="BA93" s="296" t="str">
        <f>IFERROR(VLOOKUP($AV93,排出係数!$A$4:$G$10000,$AU93+2,FALSE),"")</f>
        <v/>
      </c>
      <c r="BB93" s="296">
        <f>IFERROR(VLOOKUP($AU93,点検表４リスト用!$P$2:$T$6,2,FALSE),"")</f>
        <v>0.48</v>
      </c>
      <c r="BC93" s="296" t="str">
        <f t="shared" si="61"/>
        <v/>
      </c>
      <c r="BD93" s="296" t="str">
        <f t="shared" si="62"/>
        <v/>
      </c>
      <c r="BE93" s="296" t="str">
        <f>IFERROR(VLOOKUP($AV93,排出係数!$H$4:$M$10000,$AU93+2,FALSE),"")</f>
        <v/>
      </c>
      <c r="BF93" s="296">
        <f>IFERROR(VLOOKUP($AU93,点検表４リスト用!$P$2:$T$6,IF($N93="H17",5,3),FALSE),"")</f>
        <v>5.5E-2</v>
      </c>
      <c r="BG93" s="296">
        <f t="shared" si="63"/>
        <v>0</v>
      </c>
      <c r="BH93" s="296">
        <f t="shared" si="76"/>
        <v>0</v>
      </c>
      <c r="BI93" s="296" t="str">
        <f>IFERROR(VLOOKUP($L93,点検表４リスト用!$L$2:$N$11,3,FALSE),"")</f>
        <v/>
      </c>
      <c r="BJ93" s="296" t="str">
        <f t="shared" si="64"/>
        <v/>
      </c>
      <c r="BK93" s="296" t="str">
        <f>IF($AK93="特","",IF($BP93="確認",MSG_電気・燃料電池車確認,IF($BS93=1,日野自動車新型式,IF($BS93=2,日野自動車新型式②,IF($BS93=3,日野自動車新型式③,IF($BS93=4,日野自動車新型式④,IFERROR(VLOOKUP($BJ93,'35条リスト'!$A$3:$C$9998,2,FALSE),"")))))))</f>
        <v/>
      </c>
      <c r="BL93" s="296" t="str">
        <f t="shared" si="65"/>
        <v/>
      </c>
      <c r="BM93" s="296" t="str">
        <f>IFERROR(VLOOKUP($X93,点検表４リスト用!$A$2:$B$10,2,FALSE),"")</f>
        <v/>
      </c>
      <c r="BN93" s="296" t="str">
        <f>IF($AK93="特","",IFERROR(VLOOKUP($BJ93,'35条リスト'!$A$3:$C$9998,3,FALSE),""))</f>
        <v/>
      </c>
      <c r="BO93" s="357" t="str">
        <f t="shared" si="79"/>
        <v/>
      </c>
      <c r="BP93" s="297" t="str">
        <f t="shared" si="66"/>
        <v/>
      </c>
      <c r="BQ93" s="297" t="str">
        <f t="shared" si="80"/>
        <v/>
      </c>
      <c r="BR93" s="296">
        <f t="shared" si="77"/>
        <v>0</v>
      </c>
      <c r="BS93" s="296" t="str">
        <f>IF(COUNTIF(点検表４リスト用!X$2:X$83,J93),1,IF(COUNTIF(点検表４リスト用!Y$2:Y$100,J93),2,IF(COUNTIF(点検表４リスト用!Z$2:Z$100,J93),3,IF(COUNTIF(点検表４リスト用!AA$2:AA$100,J93),4,""))))</f>
        <v/>
      </c>
      <c r="BT93" s="580" t="str">
        <f t="shared" si="81"/>
        <v/>
      </c>
    </row>
    <row r="94" spans="1:72">
      <c r="A94" s="289"/>
      <c r="B94" s="445"/>
      <c r="C94" s="290"/>
      <c r="D94" s="291"/>
      <c r="E94" s="291"/>
      <c r="F94" s="291"/>
      <c r="G94" s="292"/>
      <c r="H94" s="300"/>
      <c r="I94" s="292"/>
      <c r="J94" s="292"/>
      <c r="K94" s="292"/>
      <c r="L94" s="292"/>
      <c r="M94" s="290"/>
      <c r="N94" s="290"/>
      <c r="O94" s="292"/>
      <c r="P94" s="292"/>
      <c r="Q94" s="481" t="str">
        <f t="shared" si="67"/>
        <v/>
      </c>
      <c r="R94" s="481" t="str">
        <f t="shared" si="68"/>
        <v/>
      </c>
      <c r="S94" s="482" t="str">
        <f t="shared" si="47"/>
        <v/>
      </c>
      <c r="T94" s="482" t="str">
        <f t="shared" si="69"/>
        <v/>
      </c>
      <c r="U94" s="483" t="str">
        <f t="shared" si="70"/>
        <v/>
      </c>
      <c r="V94" s="483" t="str">
        <f t="shared" si="71"/>
        <v/>
      </c>
      <c r="W94" s="483" t="str">
        <f t="shared" si="72"/>
        <v/>
      </c>
      <c r="X94" s="293"/>
      <c r="Y94" s="289"/>
      <c r="Z94" s="473" t="str">
        <f>IF($BS94&lt;&gt;"","確認",IF(COUNTIF(点検表４リスト用!AB$2:AB$100,J94),"○",IF(OR($BQ94="【3】",$BQ94="【2】",$BQ94="【1】"),"○",$BQ94)))</f>
        <v/>
      </c>
      <c r="AA94" s="532"/>
      <c r="AB94" s="559" t="str">
        <f t="shared" si="73"/>
        <v/>
      </c>
      <c r="AC94" s="294" t="str">
        <f>IF(COUNTIF(環境性能の高いＵＤタクシー!$A:$A,点検表４!J94),"○","")</f>
        <v/>
      </c>
      <c r="AD94" s="295" t="str">
        <f t="shared" si="74"/>
        <v/>
      </c>
      <c r="AE94" s="296" t="b">
        <f t="shared" si="48"/>
        <v>0</v>
      </c>
      <c r="AF94" s="296" t="b">
        <f t="shared" si="49"/>
        <v>0</v>
      </c>
      <c r="AG94" s="296" t="str">
        <f t="shared" si="50"/>
        <v/>
      </c>
      <c r="AH94" s="296">
        <f t="shared" si="51"/>
        <v>1</v>
      </c>
      <c r="AI94" s="296">
        <f t="shared" si="52"/>
        <v>0</v>
      </c>
      <c r="AJ94" s="296">
        <f t="shared" si="53"/>
        <v>0</v>
      </c>
      <c r="AK94" s="296" t="str">
        <f>IFERROR(VLOOKUP($I94,点検表４リスト用!$D$2:$G$10,2,FALSE),"")</f>
        <v/>
      </c>
      <c r="AL94" s="296" t="str">
        <f>IFERROR(VLOOKUP($I94,点検表４リスト用!$D$2:$G$10,3,FALSE),"")</f>
        <v/>
      </c>
      <c r="AM94" s="296" t="str">
        <f>IFERROR(VLOOKUP($I94,点検表４リスト用!$D$2:$G$10,4,FALSE),"")</f>
        <v/>
      </c>
      <c r="AN94" s="296" t="str">
        <f>IFERROR(VLOOKUP(LEFT($E94,1),点検表４リスト用!$I$2:$J$11,2,FALSE),"")</f>
        <v/>
      </c>
      <c r="AO94" s="296" t="b">
        <f>IF(IFERROR(VLOOKUP($J94,軽乗用車一覧!$A$2:$A$88,1,FALSE),"")&lt;&gt;"",TRUE,FALSE)</f>
        <v>0</v>
      </c>
      <c r="AP94" s="296" t="b">
        <f t="shared" si="54"/>
        <v>0</v>
      </c>
      <c r="AQ94" s="296" t="b">
        <f t="shared" si="75"/>
        <v>1</v>
      </c>
      <c r="AR94" s="296" t="str">
        <f t="shared" si="55"/>
        <v/>
      </c>
      <c r="AS94" s="296" t="str">
        <f t="shared" si="56"/>
        <v/>
      </c>
      <c r="AT94" s="296">
        <f t="shared" si="57"/>
        <v>1</v>
      </c>
      <c r="AU94" s="296">
        <f t="shared" si="58"/>
        <v>1</v>
      </c>
      <c r="AV94" s="296" t="str">
        <f t="shared" si="59"/>
        <v/>
      </c>
      <c r="AW94" s="296" t="str">
        <f>IFERROR(VLOOKUP($L94,点検表４リスト用!$L$2:$M$11,2,FALSE),"")</f>
        <v/>
      </c>
      <c r="AX94" s="296" t="str">
        <f>IFERROR(VLOOKUP($AV94,排出係数!$H$4:$N$1000,7,FALSE),"")</f>
        <v/>
      </c>
      <c r="AY94" s="296" t="str">
        <f t="shared" si="78"/>
        <v/>
      </c>
      <c r="AZ94" s="296" t="str">
        <f t="shared" si="60"/>
        <v>1</v>
      </c>
      <c r="BA94" s="296" t="str">
        <f>IFERROR(VLOOKUP($AV94,排出係数!$A$4:$G$10000,$AU94+2,FALSE),"")</f>
        <v/>
      </c>
      <c r="BB94" s="296">
        <f>IFERROR(VLOOKUP($AU94,点検表４リスト用!$P$2:$T$6,2,FALSE),"")</f>
        <v>0.48</v>
      </c>
      <c r="BC94" s="296" t="str">
        <f t="shared" si="61"/>
        <v/>
      </c>
      <c r="BD94" s="296" t="str">
        <f t="shared" si="62"/>
        <v/>
      </c>
      <c r="BE94" s="296" t="str">
        <f>IFERROR(VLOOKUP($AV94,排出係数!$H$4:$M$10000,$AU94+2,FALSE),"")</f>
        <v/>
      </c>
      <c r="BF94" s="296">
        <f>IFERROR(VLOOKUP($AU94,点検表４リスト用!$P$2:$T$6,IF($N94="H17",5,3),FALSE),"")</f>
        <v>5.5E-2</v>
      </c>
      <c r="BG94" s="296">
        <f t="shared" si="63"/>
        <v>0</v>
      </c>
      <c r="BH94" s="296">
        <f t="shared" si="76"/>
        <v>0</v>
      </c>
      <c r="BI94" s="296" t="str">
        <f>IFERROR(VLOOKUP($L94,点検表４リスト用!$L$2:$N$11,3,FALSE),"")</f>
        <v/>
      </c>
      <c r="BJ94" s="296" t="str">
        <f t="shared" si="64"/>
        <v/>
      </c>
      <c r="BK94" s="296" t="str">
        <f>IF($AK94="特","",IF($BP94="確認",MSG_電気・燃料電池車確認,IF($BS94=1,日野自動車新型式,IF($BS94=2,日野自動車新型式②,IF($BS94=3,日野自動車新型式③,IF($BS94=4,日野自動車新型式④,IFERROR(VLOOKUP($BJ94,'35条リスト'!$A$3:$C$9998,2,FALSE),"")))))))</f>
        <v/>
      </c>
      <c r="BL94" s="296" t="str">
        <f t="shared" si="65"/>
        <v/>
      </c>
      <c r="BM94" s="296" t="str">
        <f>IFERROR(VLOOKUP($X94,点検表４リスト用!$A$2:$B$10,2,FALSE),"")</f>
        <v/>
      </c>
      <c r="BN94" s="296" t="str">
        <f>IF($AK94="特","",IFERROR(VLOOKUP($BJ94,'35条リスト'!$A$3:$C$9998,3,FALSE),""))</f>
        <v/>
      </c>
      <c r="BO94" s="357" t="str">
        <f t="shared" si="79"/>
        <v/>
      </c>
      <c r="BP94" s="297" t="str">
        <f t="shared" si="66"/>
        <v/>
      </c>
      <c r="BQ94" s="297" t="str">
        <f t="shared" si="80"/>
        <v/>
      </c>
      <c r="BR94" s="296">
        <f t="shared" si="77"/>
        <v>0</v>
      </c>
      <c r="BS94" s="296" t="str">
        <f>IF(COUNTIF(点検表４リスト用!X$2:X$83,J94),1,IF(COUNTIF(点検表４リスト用!Y$2:Y$100,J94),2,IF(COUNTIF(点検表４リスト用!Z$2:Z$100,J94),3,IF(COUNTIF(点検表４リスト用!AA$2:AA$100,J94),4,""))))</f>
        <v/>
      </c>
      <c r="BT94" s="580" t="str">
        <f t="shared" si="81"/>
        <v/>
      </c>
    </row>
    <row r="95" spans="1:72">
      <c r="A95" s="289"/>
      <c r="B95" s="445"/>
      <c r="C95" s="290"/>
      <c r="D95" s="291"/>
      <c r="E95" s="291"/>
      <c r="F95" s="291"/>
      <c r="G95" s="292"/>
      <c r="H95" s="300"/>
      <c r="I95" s="292"/>
      <c r="J95" s="292"/>
      <c r="K95" s="292"/>
      <c r="L95" s="292"/>
      <c r="M95" s="290"/>
      <c r="N95" s="290"/>
      <c r="O95" s="292"/>
      <c r="P95" s="292"/>
      <c r="Q95" s="481" t="str">
        <f t="shared" si="67"/>
        <v/>
      </c>
      <c r="R95" s="481" t="str">
        <f t="shared" si="68"/>
        <v/>
      </c>
      <c r="S95" s="482" t="str">
        <f t="shared" si="47"/>
        <v/>
      </c>
      <c r="T95" s="482" t="str">
        <f t="shared" si="69"/>
        <v/>
      </c>
      <c r="U95" s="483" t="str">
        <f t="shared" si="70"/>
        <v/>
      </c>
      <c r="V95" s="483" t="str">
        <f t="shared" si="71"/>
        <v/>
      </c>
      <c r="W95" s="483" t="str">
        <f t="shared" si="72"/>
        <v/>
      </c>
      <c r="X95" s="293"/>
      <c r="Y95" s="289"/>
      <c r="Z95" s="473" t="str">
        <f>IF($BS95&lt;&gt;"","確認",IF(COUNTIF(点検表４リスト用!AB$2:AB$100,J95),"○",IF(OR($BQ95="【3】",$BQ95="【2】",$BQ95="【1】"),"○",$BQ95)))</f>
        <v/>
      </c>
      <c r="AA95" s="532"/>
      <c r="AB95" s="559" t="str">
        <f t="shared" si="73"/>
        <v/>
      </c>
      <c r="AC95" s="294" t="str">
        <f>IF(COUNTIF(環境性能の高いＵＤタクシー!$A:$A,点検表４!J95),"○","")</f>
        <v/>
      </c>
      <c r="AD95" s="295" t="str">
        <f t="shared" si="74"/>
        <v/>
      </c>
      <c r="AE95" s="296" t="b">
        <f t="shared" si="48"/>
        <v>0</v>
      </c>
      <c r="AF95" s="296" t="b">
        <f t="shared" si="49"/>
        <v>0</v>
      </c>
      <c r="AG95" s="296" t="str">
        <f t="shared" si="50"/>
        <v/>
      </c>
      <c r="AH95" s="296">
        <f t="shared" si="51"/>
        <v>1</v>
      </c>
      <c r="AI95" s="296">
        <f t="shared" si="52"/>
        <v>0</v>
      </c>
      <c r="AJ95" s="296">
        <f t="shared" si="53"/>
        <v>0</v>
      </c>
      <c r="AK95" s="296" t="str">
        <f>IFERROR(VLOOKUP($I95,点検表４リスト用!$D$2:$G$10,2,FALSE),"")</f>
        <v/>
      </c>
      <c r="AL95" s="296" t="str">
        <f>IFERROR(VLOOKUP($I95,点検表４リスト用!$D$2:$G$10,3,FALSE),"")</f>
        <v/>
      </c>
      <c r="AM95" s="296" t="str">
        <f>IFERROR(VLOOKUP($I95,点検表４リスト用!$D$2:$G$10,4,FALSE),"")</f>
        <v/>
      </c>
      <c r="AN95" s="296" t="str">
        <f>IFERROR(VLOOKUP(LEFT($E95,1),点検表４リスト用!$I$2:$J$11,2,FALSE),"")</f>
        <v/>
      </c>
      <c r="AO95" s="296" t="b">
        <f>IF(IFERROR(VLOOKUP($J95,軽乗用車一覧!$A$2:$A$88,1,FALSE),"")&lt;&gt;"",TRUE,FALSE)</f>
        <v>0</v>
      </c>
      <c r="AP95" s="296" t="b">
        <f t="shared" si="54"/>
        <v>0</v>
      </c>
      <c r="AQ95" s="296" t="b">
        <f t="shared" si="75"/>
        <v>1</v>
      </c>
      <c r="AR95" s="296" t="str">
        <f t="shared" si="55"/>
        <v/>
      </c>
      <c r="AS95" s="296" t="str">
        <f t="shared" si="56"/>
        <v/>
      </c>
      <c r="AT95" s="296">
        <f t="shared" si="57"/>
        <v>1</v>
      </c>
      <c r="AU95" s="296">
        <f t="shared" si="58"/>
        <v>1</v>
      </c>
      <c r="AV95" s="296" t="str">
        <f t="shared" si="59"/>
        <v/>
      </c>
      <c r="AW95" s="296" t="str">
        <f>IFERROR(VLOOKUP($L95,点検表４リスト用!$L$2:$M$11,2,FALSE),"")</f>
        <v/>
      </c>
      <c r="AX95" s="296" t="str">
        <f>IFERROR(VLOOKUP($AV95,排出係数!$H$4:$N$1000,7,FALSE),"")</f>
        <v/>
      </c>
      <c r="AY95" s="296" t="str">
        <f t="shared" si="78"/>
        <v/>
      </c>
      <c r="AZ95" s="296" t="str">
        <f t="shared" si="60"/>
        <v>1</v>
      </c>
      <c r="BA95" s="296" t="str">
        <f>IFERROR(VLOOKUP($AV95,排出係数!$A$4:$G$10000,$AU95+2,FALSE),"")</f>
        <v/>
      </c>
      <c r="BB95" s="296">
        <f>IFERROR(VLOOKUP($AU95,点検表４リスト用!$P$2:$T$6,2,FALSE),"")</f>
        <v>0.48</v>
      </c>
      <c r="BC95" s="296" t="str">
        <f t="shared" si="61"/>
        <v/>
      </c>
      <c r="BD95" s="296" t="str">
        <f t="shared" si="62"/>
        <v/>
      </c>
      <c r="BE95" s="296" t="str">
        <f>IFERROR(VLOOKUP($AV95,排出係数!$H$4:$M$10000,$AU95+2,FALSE),"")</f>
        <v/>
      </c>
      <c r="BF95" s="296">
        <f>IFERROR(VLOOKUP($AU95,点検表４リスト用!$P$2:$T$6,IF($N95="H17",5,3),FALSE),"")</f>
        <v>5.5E-2</v>
      </c>
      <c r="BG95" s="296">
        <f t="shared" si="63"/>
        <v>0</v>
      </c>
      <c r="BH95" s="296">
        <f t="shared" si="76"/>
        <v>0</v>
      </c>
      <c r="BI95" s="296" t="str">
        <f>IFERROR(VLOOKUP($L95,点検表４リスト用!$L$2:$N$11,3,FALSE),"")</f>
        <v/>
      </c>
      <c r="BJ95" s="296" t="str">
        <f t="shared" si="64"/>
        <v/>
      </c>
      <c r="BK95" s="296" t="str">
        <f>IF($AK95="特","",IF($BP95="確認",MSG_電気・燃料電池車確認,IF($BS95=1,日野自動車新型式,IF($BS95=2,日野自動車新型式②,IF($BS95=3,日野自動車新型式③,IF($BS95=4,日野自動車新型式④,IFERROR(VLOOKUP($BJ95,'35条リスト'!$A$3:$C$9998,2,FALSE),"")))))))</f>
        <v/>
      </c>
      <c r="BL95" s="296" t="str">
        <f t="shared" si="65"/>
        <v/>
      </c>
      <c r="BM95" s="296" t="str">
        <f>IFERROR(VLOOKUP($X95,点検表４リスト用!$A$2:$B$10,2,FALSE),"")</f>
        <v/>
      </c>
      <c r="BN95" s="296" t="str">
        <f>IF($AK95="特","",IFERROR(VLOOKUP($BJ95,'35条リスト'!$A$3:$C$9998,3,FALSE),""))</f>
        <v/>
      </c>
      <c r="BO95" s="357" t="str">
        <f t="shared" si="79"/>
        <v/>
      </c>
      <c r="BP95" s="297" t="str">
        <f t="shared" si="66"/>
        <v/>
      </c>
      <c r="BQ95" s="297" t="str">
        <f t="shared" si="80"/>
        <v/>
      </c>
      <c r="BR95" s="296">
        <f t="shared" si="77"/>
        <v>0</v>
      </c>
      <c r="BS95" s="296" t="str">
        <f>IF(COUNTIF(点検表４リスト用!X$2:X$83,J95),1,IF(COUNTIF(点検表４リスト用!Y$2:Y$100,J95),2,IF(COUNTIF(点検表４リスト用!Z$2:Z$100,J95),3,IF(COUNTIF(点検表４リスト用!AA$2:AA$100,J95),4,""))))</f>
        <v/>
      </c>
      <c r="BT95" s="580" t="str">
        <f t="shared" si="81"/>
        <v/>
      </c>
    </row>
    <row r="96" spans="1:72">
      <c r="A96" s="289"/>
      <c r="B96" s="445"/>
      <c r="C96" s="290"/>
      <c r="D96" s="291"/>
      <c r="E96" s="291"/>
      <c r="F96" s="291"/>
      <c r="G96" s="292"/>
      <c r="H96" s="300"/>
      <c r="I96" s="292"/>
      <c r="J96" s="292"/>
      <c r="K96" s="292"/>
      <c r="L96" s="292"/>
      <c r="M96" s="290"/>
      <c r="N96" s="290"/>
      <c r="O96" s="292"/>
      <c r="P96" s="292"/>
      <c r="Q96" s="481" t="str">
        <f t="shared" si="67"/>
        <v/>
      </c>
      <c r="R96" s="481" t="str">
        <f t="shared" si="68"/>
        <v/>
      </c>
      <c r="S96" s="482" t="str">
        <f t="shared" si="47"/>
        <v/>
      </c>
      <c r="T96" s="482" t="str">
        <f t="shared" si="69"/>
        <v/>
      </c>
      <c r="U96" s="483" t="str">
        <f t="shared" si="70"/>
        <v/>
      </c>
      <c r="V96" s="483" t="str">
        <f t="shared" si="71"/>
        <v/>
      </c>
      <c r="W96" s="483" t="str">
        <f t="shared" si="72"/>
        <v/>
      </c>
      <c r="X96" s="293"/>
      <c r="Y96" s="289"/>
      <c r="Z96" s="473" t="str">
        <f>IF($BS96&lt;&gt;"","確認",IF(COUNTIF(点検表４リスト用!AB$2:AB$100,J96),"○",IF(OR($BQ96="【3】",$BQ96="【2】",$BQ96="【1】"),"○",$BQ96)))</f>
        <v/>
      </c>
      <c r="AA96" s="532"/>
      <c r="AB96" s="559" t="str">
        <f t="shared" si="73"/>
        <v/>
      </c>
      <c r="AC96" s="294" t="str">
        <f>IF(COUNTIF(環境性能の高いＵＤタクシー!$A:$A,点検表４!J96),"○","")</f>
        <v/>
      </c>
      <c r="AD96" s="295" t="str">
        <f t="shared" si="74"/>
        <v/>
      </c>
      <c r="AE96" s="296" t="b">
        <f t="shared" si="48"/>
        <v>0</v>
      </c>
      <c r="AF96" s="296" t="b">
        <f t="shared" si="49"/>
        <v>0</v>
      </c>
      <c r="AG96" s="296" t="str">
        <f t="shared" si="50"/>
        <v/>
      </c>
      <c r="AH96" s="296">
        <f t="shared" si="51"/>
        <v>1</v>
      </c>
      <c r="AI96" s="296">
        <f t="shared" si="52"/>
        <v>0</v>
      </c>
      <c r="AJ96" s="296">
        <f t="shared" si="53"/>
        <v>0</v>
      </c>
      <c r="AK96" s="296" t="str">
        <f>IFERROR(VLOOKUP($I96,点検表４リスト用!$D$2:$G$10,2,FALSE),"")</f>
        <v/>
      </c>
      <c r="AL96" s="296" t="str">
        <f>IFERROR(VLOOKUP($I96,点検表４リスト用!$D$2:$G$10,3,FALSE),"")</f>
        <v/>
      </c>
      <c r="AM96" s="296" t="str">
        <f>IFERROR(VLOOKUP($I96,点検表４リスト用!$D$2:$G$10,4,FALSE),"")</f>
        <v/>
      </c>
      <c r="AN96" s="296" t="str">
        <f>IFERROR(VLOOKUP(LEFT($E96,1),点検表４リスト用!$I$2:$J$11,2,FALSE),"")</f>
        <v/>
      </c>
      <c r="AO96" s="296" t="b">
        <f>IF(IFERROR(VLOOKUP($J96,軽乗用車一覧!$A$2:$A$88,1,FALSE),"")&lt;&gt;"",TRUE,FALSE)</f>
        <v>0</v>
      </c>
      <c r="AP96" s="296" t="b">
        <f t="shared" si="54"/>
        <v>0</v>
      </c>
      <c r="AQ96" s="296" t="b">
        <f t="shared" si="75"/>
        <v>1</v>
      </c>
      <c r="AR96" s="296" t="str">
        <f t="shared" si="55"/>
        <v/>
      </c>
      <c r="AS96" s="296" t="str">
        <f t="shared" si="56"/>
        <v/>
      </c>
      <c r="AT96" s="296">
        <f t="shared" si="57"/>
        <v>1</v>
      </c>
      <c r="AU96" s="296">
        <f t="shared" si="58"/>
        <v>1</v>
      </c>
      <c r="AV96" s="296" t="str">
        <f t="shared" si="59"/>
        <v/>
      </c>
      <c r="AW96" s="296" t="str">
        <f>IFERROR(VLOOKUP($L96,点検表４リスト用!$L$2:$M$11,2,FALSE),"")</f>
        <v/>
      </c>
      <c r="AX96" s="296" t="str">
        <f>IFERROR(VLOOKUP($AV96,排出係数!$H$4:$N$1000,7,FALSE),"")</f>
        <v/>
      </c>
      <c r="AY96" s="296" t="str">
        <f t="shared" si="78"/>
        <v/>
      </c>
      <c r="AZ96" s="296" t="str">
        <f t="shared" si="60"/>
        <v>1</v>
      </c>
      <c r="BA96" s="296" t="str">
        <f>IFERROR(VLOOKUP($AV96,排出係数!$A$4:$G$10000,$AU96+2,FALSE),"")</f>
        <v/>
      </c>
      <c r="BB96" s="296">
        <f>IFERROR(VLOOKUP($AU96,点検表４リスト用!$P$2:$T$6,2,FALSE),"")</f>
        <v>0.48</v>
      </c>
      <c r="BC96" s="296" t="str">
        <f t="shared" si="61"/>
        <v/>
      </c>
      <c r="BD96" s="296" t="str">
        <f t="shared" si="62"/>
        <v/>
      </c>
      <c r="BE96" s="296" t="str">
        <f>IFERROR(VLOOKUP($AV96,排出係数!$H$4:$M$10000,$AU96+2,FALSE),"")</f>
        <v/>
      </c>
      <c r="BF96" s="296">
        <f>IFERROR(VLOOKUP($AU96,点検表４リスト用!$P$2:$T$6,IF($N96="H17",5,3),FALSE),"")</f>
        <v>5.5E-2</v>
      </c>
      <c r="BG96" s="296">
        <f t="shared" si="63"/>
        <v>0</v>
      </c>
      <c r="BH96" s="296">
        <f t="shared" si="76"/>
        <v>0</v>
      </c>
      <c r="BI96" s="296" t="str">
        <f>IFERROR(VLOOKUP($L96,点検表４リスト用!$L$2:$N$11,3,FALSE),"")</f>
        <v/>
      </c>
      <c r="BJ96" s="296" t="str">
        <f t="shared" si="64"/>
        <v/>
      </c>
      <c r="BK96" s="296" t="str">
        <f>IF($AK96="特","",IF($BP96="確認",MSG_電気・燃料電池車確認,IF($BS96=1,日野自動車新型式,IF($BS96=2,日野自動車新型式②,IF($BS96=3,日野自動車新型式③,IF($BS96=4,日野自動車新型式④,IFERROR(VLOOKUP($BJ96,'35条リスト'!$A$3:$C$9998,2,FALSE),"")))))))</f>
        <v/>
      </c>
      <c r="BL96" s="296" t="str">
        <f t="shared" si="65"/>
        <v/>
      </c>
      <c r="BM96" s="296" t="str">
        <f>IFERROR(VLOOKUP($X96,点検表４リスト用!$A$2:$B$10,2,FALSE),"")</f>
        <v/>
      </c>
      <c r="BN96" s="296" t="str">
        <f>IF($AK96="特","",IFERROR(VLOOKUP($BJ96,'35条リスト'!$A$3:$C$9998,3,FALSE),""))</f>
        <v/>
      </c>
      <c r="BO96" s="357" t="str">
        <f t="shared" si="79"/>
        <v/>
      </c>
      <c r="BP96" s="297" t="str">
        <f t="shared" si="66"/>
        <v/>
      </c>
      <c r="BQ96" s="297" t="str">
        <f t="shared" si="80"/>
        <v/>
      </c>
      <c r="BR96" s="296">
        <f t="shared" si="77"/>
        <v>0</v>
      </c>
      <c r="BS96" s="296" t="str">
        <f>IF(COUNTIF(点検表４リスト用!X$2:X$83,J96),1,IF(COUNTIF(点検表４リスト用!Y$2:Y$100,J96),2,IF(COUNTIF(点検表４リスト用!Z$2:Z$100,J96),3,IF(COUNTIF(点検表４リスト用!AA$2:AA$100,J96),4,""))))</f>
        <v/>
      </c>
      <c r="BT96" s="580" t="str">
        <f t="shared" si="81"/>
        <v/>
      </c>
    </row>
    <row r="97" spans="1:72">
      <c r="A97" s="289"/>
      <c r="B97" s="445"/>
      <c r="C97" s="290"/>
      <c r="D97" s="291"/>
      <c r="E97" s="291"/>
      <c r="F97" s="291"/>
      <c r="G97" s="292"/>
      <c r="H97" s="300"/>
      <c r="I97" s="292"/>
      <c r="J97" s="292"/>
      <c r="K97" s="292"/>
      <c r="L97" s="292"/>
      <c r="M97" s="290"/>
      <c r="N97" s="290"/>
      <c r="O97" s="292"/>
      <c r="P97" s="292"/>
      <c r="Q97" s="481" t="str">
        <f t="shared" si="67"/>
        <v/>
      </c>
      <c r="R97" s="481" t="str">
        <f t="shared" si="68"/>
        <v/>
      </c>
      <c r="S97" s="482" t="str">
        <f t="shared" si="47"/>
        <v/>
      </c>
      <c r="T97" s="482" t="str">
        <f t="shared" si="69"/>
        <v/>
      </c>
      <c r="U97" s="483" t="str">
        <f t="shared" si="70"/>
        <v/>
      </c>
      <c r="V97" s="483" t="str">
        <f t="shared" si="71"/>
        <v/>
      </c>
      <c r="W97" s="483" t="str">
        <f t="shared" si="72"/>
        <v/>
      </c>
      <c r="X97" s="293"/>
      <c r="Y97" s="289"/>
      <c r="Z97" s="473" t="str">
        <f>IF($BS97&lt;&gt;"","確認",IF(COUNTIF(点検表４リスト用!AB$2:AB$100,J97),"○",IF(OR($BQ97="【3】",$BQ97="【2】",$BQ97="【1】"),"○",$BQ97)))</f>
        <v/>
      </c>
      <c r="AA97" s="532"/>
      <c r="AB97" s="559" t="str">
        <f t="shared" si="73"/>
        <v/>
      </c>
      <c r="AC97" s="294" t="str">
        <f>IF(COUNTIF(環境性能の高いＵＤタクシー!$A:$A,点検表４!J97),"○","")</f>
        <v/>
      </c>
      <c r="AD97" s="295" t="str">
        <f t="shared" si="74"/>
        <v/>
      </c>
      <c r="AE97" s="296" t="b">
        <f t="shared" si="48"/>
        <v>0</v>
      </c>
      <c r="AF97" s="296" t="b">
        <f t="shared" si="49"/>
        <v>0</v>
      </c>
      <c r="AG97" s="296" t="str">
        <f t="shared" si="50"/>
        <v/>
      </c>
      <c r="AH97" s="296">
        <f t="shared" si="51"/>
        <v>1</v>
      </c>
      <c r="AI97" s="296">
        <f t="shared" si="52"/>
        <v>0</v>
      </c>
      <c r="AJ97" s="296">
        <f t="shared" si="53"/>
        <v>0</v>
      </c>
      <c r="AK97" s="296" t="str">
        <f>IFERROR(VLOOKUP($I97,点検表４リスト用!$D$2:$G$10,2,FALSE),"")</f>
        <v/>
      </c>
      <c r="AL97" s="296" t="str">
        <f>IFERROR(VLOOKUP($I97,点検表４リスト用!$D$2:$G$10,3,FALSE),"")</f>
        <v/>
      </c>
      <c r="AM97" s="296" t="str">
        <f>IFERROR(VLOOKUP($I97,点検表４リスト用!$D$2:$G$10,4,FALSE),"")</f>
        <v/>
      </c>
      <c r="AN97" s="296" t="str">
        <f>IFERROR(VLOOKUP(LEFT($E97,1),点検表４リスト用!$I$2:$J$11,2,FALSE),"")</f>
        <v/>
      </c>
      <c r="AO97" s="296" t="b">
        <f>IF(IFERROR(VLOOKUP($J97,軽乗用車一覧!$A$2:$A$88,1,FALSE),"")&lt;&gt;"",TRUE,FALSE)</f>
        <v>0</v>
      </c>
      <c r="AP97" s="296" t="b">
        <f t="shared" si="54"/>
        <v>0</v>
      </c>
      <c r="AQ97" s="296" t="b">
        <f t="shared" si="75"/>
        <v>1</v>
      </c>
      <c r="AR97" s="296" t="str">
        <f t="shared" si="55"/>
        <v/>
      </c>
      <c r="AS97" s="296" t="str">
        <f t="shared" si="56"/>
        <v/>
      </c>
      <c r="AT97" s="296">
        <f t="shared" si="57"/>
        <v>1</v>
      </c>
      <c r="AU97" s="296">
        <f t="shared" si="58"/>
        <v>1</v>
      </c>
      <c r="AV97" s="296" t="str">
        <f t="shared" si="59"/>
        <v/>
      </c>
      <c r="AW97" s="296" t="str">
        <f>IFERROR(VLOOKUP($L97,点検表４リスト用!$L$2:$M$11,2,FALSE),"")</f>
        <v/>
      </c>
      <c r="AX97" s="296" t="str">
        <f>IFERROR(VLOOKUP($AV97,排出係数!$H$4:$N$1000,7,FALSE),"")</f>
        <v/>
      </c>
      <c r="AY97" s="296" t="str">
        <f t="shared" si="78"/>
        <v/>
      </c>
      <c r="AZ97" s="296" t="str">
        <f t="shared" si="60"/>
        <v>1</v>
      </c>
      <c r="BA97" s="296" t="str">
        <f>IFERROR(VLOOKUP($AV97,排出係数!$A$4:$G$10000,$AU97+2,FALSE),"")</f>
        <v/>
      </c>
      <c r="BB97" s="296">
        <f>IFERROR(VLOOKUP($AU97,点検表４リスト用!$P$2:$T$6,2,FALSE),"")</f>
        <v>0.48</v>
      </c>
      <c r="BC97" s="296" t="str">
        <f t="shared" si="61"/>
        <v/>
      </c>
      <c r="BD97" s="296" t="str">
        <f t="shared" si="62"/>
        <v/>
      </c>
      <c r="BE97" s="296" t="str">
        <f>IFERROR(VLOOKUP($AV97,排出係数!$H$4:$M$10000,$AU97+2,FALSE),"")</f>
        <v/>
      </c>
      <c r="BF97" s="296">
        <f>IFERROR(VLOOKUP($AU97,点検表４リスト用!$P$2:$T$6,IF($N97="H17",5,3),FALSE),"")</f>
        <v>5.5E-2</v>
      </c>
      <c r="BG97" s="296">
        <f t="shared" si="63"/>
        <v>0</v>
      </c>
      <c r="BH97" s="296">
        <f t="shared" si="76"/>
        <v>0</v>
      </c>
      <c r="BI97" s="296" t="str">
        <f>IFERROR(VLOOKUP($L97,点検表４リスト用!$L$2:$N$11,3,FALSE),"")</f>
        <v/>
      </c>
      <c r="BJ97" s="296" t="str">
        <f t="shared" si="64"/>
        <v/>
      </c>
      <c r="BK97" s="296" t="str">
        <f>IF($AK97="特","",IF($BP97="確認",MSG_電気・燃料電池車確認,IF($BS97=1,日野自動車新型式,IF($BS97=2,日野自動車新型式②,IF($BS97=3,日野自動車新型式③,IF($BS97=4,日野自動車新型式④,IFERROR(VLOOKUP($BJ97,'35条リスト'!$A$3:$C$9998,2,FALSE),"")))))))</f>
        <v/>
      </c>
      <c r="BL97" s="296" t="str">
        <f t="shared" si="65"/>
        <v/>
      </c>
      <c r="BM97" s="296" t="str">
        <f>IFERROR(VLOOKUP($X97,点検表４リスト用!$A$2:$B$10,2,FALSE),"")</f>
        <v/>
      </c>
      <c r="BN97" s="296" t="str">
        <f>IF($AK97="特","",IFERROR(VLOOKUP($BJ97,'35条リスト'!$A$3:$C$9998,3,FALSE),""))</f>
        <v/>
      </c>
      <c r="BO97" s="357" t="str">
        <f t="shared" si="79"/>
        <v/>
      </c>
      <c r="BP97" s="297" t="str">
        <f t="shared" si="66"/>
        <v/>
      </c>
      <c r="BQ97" s="297" t="str">
        <f t="shared" si="80"/>
        <v/>
      </c>
      <c r="BR97" s="296">
        <f t="shared" si="77"/>
        <v>0</v>
      </c>
      <c r="BS97" s="296" t="str">
        <f>IF(COUNTIF(点検表４リスト用!X$2:X$83,J97),1,IF(COUNTIF(点検表４リスト用!Y$2:Y$100,J97),2,IF(COUNTIF(点検表４リスト用!Z$2:Z$100,J97),3,IF(COUNTIF(点検表４リスト用!AA$2:AA$100,J97),4,""))))</f>
        <v/>
      </c>
      <c r="BT97" s="580" t="str">
        <f t="shared" si="81"/>
        <v/>
      </c>
    </row>
    <row r="98" spans="1:72">
      <c r="A98" s="289"/>
      <c r="B98" s="445"/>
      <c r="C98" s="290"/>
      <c r="D98" s="291"/>
      <c r="E98" s="291"/>
      <c r="F98" s="291"/>
      <c r="G98" s="292"/>
      <c r="H98" s="300"/>
      <c r="I98" s="292"/>
      <c r="J98" s="292"/>
      <c r="K98" s="292"/>
      <c r="L98" s="292"/>
      <c r="M98" s="290"/>
      <c r="N98" s="290"/>
      <c r="O98" s="292"/>
      <c r="P98" s="292"/>
      <c r="Q98" s="481" t="str">
        <f t="shared" si="67"/>
        <v/>
      </c>
      <c r="R98" s="481" t="str">
        <f t="shared" si="68"/>
        <v/>
      </c>
      <c r="S98" s="482" t="str">
        <f t="shared" si="47"/>
        <v/>
      </c>
      <c r="T98" s="482" t="str">
        <f t="shared" si="69"/>
        <v/>
      </c>
      <c r="U98" s="483" t="str">
        <f t="shared" si="70"/>
        <v/>
      </c>
      <c r="V98" s="483" t="str">
        <f t="shared" si="71"/>
        <v/>
      </c>
      <c r="W98" s="483" t="str">
        <f t="shared" si="72"/>
        <v/>
      </c>
      <c r="X98" s="293"/>
      <c r="Y98" s="289"/>
      <c r="Z98" s="473" t="str">
        <f>IF($BS98&lt;&gt;"","確認",IF(COUNTIF(点検表４リスト用!AB$2:AB$100,J98),"○",IF(OR($BQ98="【3】",$BQ98="【2】",$BQ98="【1】"),"○",$BQ98)))</f>
        <v/>
      </c>
      <c r="AA98" s="532"/>
      <c r="AB98" s="559" t="str">
        <f t="shared" si="73"/>
        <v/>
      </c>
      <c r="AC98" s="294" t="str">
        <f>IF(COUNTIF(環境性能の高いＵＤタクシー!$A:$A,点検表４!J98),"○","")</f>
        <v/>
      </c>
      <c r="AD98" s="295" t="str">
        <f t="shared" si="74"/>
        <v/>
      </c>
      <c r="AE98" s="296" t="b">
        <f t="shared" si="48"/>
        <v>0</v>
      </c>
      <c r="AF98" s="296" t="b">
        <f t="shared" si="49"/>
        <v>0</v>
      </c>
      <c r="AG98" s="296" t="str">
        <f t="shared" si="50"/>
        <v/>
      </c>
      <c r="AH98" s="296">
        <f t="shared" si="51"/>
        <v>1</v>
      </c>
      <c r="AI98" s="296">
        <f t="shared" si="52"/>
        <v>0</v>
      </c>
      <c r="AJ98" s="296">
        <f t="shared" si="53"/>
        <v>0</v>
      </c>
      <c r="AK98" s="296" t="str">
        <f>IFERROR(VLOOKUP($I98,点検表４リスト用!$D$2:$G$10,2,FALSE),"")</f>
        <v/>
      </c>
      <c r="AL98" s="296" t="str">
        <f>IFERROR(VLOOKUP($I98,点検表４リスト用!$D$2:$G$10,3,FALSE),"")</f>
        <v/>
      </c>
      <c r="AM98" s="296" t="str">
        <f>IFERROR(VLOOKUP($I98,点検表４リスト用!$D$2:$G$10,4,FALSE),"")</f>
        <v/>
      </c>
      <c r="AN98" s="296" t="str">
        <f>IFERROR(VLOOKUP(LEFT($E98,1),点検表４リスト用!$I$2:$J$11,2,FALSE),"")</f>
        <v/>
      </c>
      <c r="AO98" s="296" t="b">
        <f>IF(IFERROR(VLOOKUP($J98,軽乗用車一覧!$A$2:$A$88,1,FALSE),"")&lt;&gt;"",TRUE,FALSE)</f>
        <v>0</v>
      </c>
      <c r="AP98" s="296" t="b">
        <f t="shared" si="54"/>
        <v>0</v>
      </c>
      <c r="AQ98" s="296" t="b">
        <f t="shared" si="75"/>
        <v>1</v>
      </c>
      <c r="AR98" s="296" t="str">
        <f t="shared" si="55"/>
        <v/>
      </c>
      <c r="AS98" s="296" t="str">
        <f t="shared" si="56"/>
        <v/>
      </c>
      <c r="AT98" s="296">
        <f t="shared" si="57"/>
        <v>1</v>
      </c>
      <c r="AU98" s="296">
        <f t="shared" si="58"/>
        <v>1</v>
      </c>
      <c r="AV98" s="296" t="str">
        <f t="shared" si="59"/>
        <v/>
      </c>
      <c r="AW98" s="296" t="str">
        <f>IFERROR(VLOOKUP($L98,点検表４リスト用!$L$2:$M$11,2,FALSE),"")</f>
        <v/>
      </c>
      <c r="AX98" s="296" t="str">
        <f>IFERROR(VLOOKUP($AV98,排出係数!$H$4:$N$1000,7,FALSE),"")</f>
        <v/>
      </c>
      <c r="AY98" s="296" t="str">
        <f t="shared" si="78"/>
        <v/>
      </c>
      <c r="AZ98" s="296" t="str">
        <f t="shared" si="60"/>
        <v>1</v>
      </c>
      <c r="BA98" s="296" t="str">
        <f>IFERROR(VLOOKUP($AV98,排出係数!$A$4:$G$10000,$AU98+2,FALSE),"")</f>
        <v/>
      </c>
      <c r="BB98" s="296">
        <f>IFERROR(VLOOKUP($AU98,点検表４リスト用!$P$2:$T$6,2,FALSE),"")</f>
        <v>0.48</v>
      </c>
      <c r="BC98" s="296" t="str">
        <f t="shared" si="61"/>
        <v/>
      </c>
      <c r="BD98" s="296" t="str">
        <f t="shared" si="62"/>
        <v/>
      </c>
      <c r="BE98" s="296" t="str">
        <f>IFERROR(VLOOKUP($AV98,排出係数!$H$4:$M$10000,$AU98+2,FALSE),"")</f>
        <v/>
      </c>
      <c r="BF98" s="296">
        <f>IFERROR(VLOOKUP($AU98,点検表４リスト用!$P$2:$T$6,IF($N98="H17",5,3),FALSE),"")</f>
        <v>5.5E-2</v>
      </c>
      <c r="BG98" s="296">
        <f t="shared" si="63"/>
        <v>0</v>
      </c>
      <c r="BH98" s="296">
        <f t="shared" si="76"/>
        <v>0</v>
      </c>
      <c r="BI98" s="296" t="str">
        <f>IFERROR(VLOOKUP($L98,点検表４リスト用!$L$2:$N$11,3,FALSE),"")</f>
        <v/>
      </c>
      <c r="BJ98" s="296" t="str">
        <f t="shared" si="64"/>
        <v/>
      </c>
      <c r="BK98" s="296" t="str">
        <f>IF($AK98="特","",IF($BP98="確認",MSG_電気・燃料電池車確認,IF($BS98=1,日野自動車新型式,IF($BS98=2,日野自動車新型式②,IF($BS98=3,日野自動車新型式③,IF($BS98=4,日野自動車新型式④,IFERROR(VLOOKUP($BJ98,'35条リスト'!$A$3:$C$9998,2,FALSE),"")))))))</f>
        <v/>
      </c>
      <c r="BL98" s="296" t="str">
        <f t="shared" si="65"/>
        <v/>
      </c>
      <c r="BM98" s="296" t="str">
        <f>IFERROR(VLOOKUP($X98,点検表４リスト用!$A$2:$B$10,2,FALSE),"")</f>
        <v/>
      </c>
      <c r="BN98" s="296" t="str">
        <f>IF($AK98="特","",IFERROR(VLOOKUP($BJ98,'35条リスト'!$A$3:$C$9998,3,FALSE),""))</f>
        <v/>
      </c>
      <c r="BO98" s="357" t="str">
        <f t="shared" si="79"/>
        <v/>
      </c>
      <c r="BP98" s="297" t="str">
        <f t="shared" si="66"/>
        <v/>
      </c>
      <c r="BQ98" s="297" t="str">
        <f t="shared" si="80"/>
        <v/>
      </c>
      <c r="BR98" s="296">
        <f t="shared" si="77"/>
        <v>0</v>
      </c>
      <c r="BS98" s="296" t="str">
        <f>IF(COUNTIF(点検表４リスト用!X$2:X$83,J98),1,IF(COUNTIF(点検表４リスト用!Y$2:Y$100,J98),2,IF(COUNTIF(点検表４リスト用!Z$2:Z$100,J98),3,IF(COUNTIF(点検表４リスト用!AA$2:AA$100,J98),4,""))))</f>
        <v/>
      </c>
      <c r="BT98" s="580" t="str">
        <f t="shared" si="81"/>
        <v/>
      </c>
    </row>
    <row r="99" spans="1:72">
      <c r="A99" s="289"/>
      <c r="B99" s="445"/>
      <c r="C99" s="290"/>
      <c r="D99" s="291"/>
      <c r="E99" s="291"/>
      <c r="F99" s="291"/>
      <c r="G99" s="292"/>
      <c r="H99" s="300"/>
      <c r="I99" s="292"/>
      <c r="J99" s="292"/>
      <c r="K99" s="292"/>
      <c r="L99" s="292"/>
      <c r="M99" s="290"/>
      <c r="N99" s="290"/>
      <c r="O99" s="292"/>
      <c r="P99" s="292"/>
      <c r="Q99" s="481" t="str">
        <f t="shared" si="67"/>
        <v/>
      </c>
      <c r="R99" s="481" t="str">
        <f t="shared" si="68"/>
        <v/>
      </c>
      <c r="S99" s="482" t="str">
        <f t="shared" si="47"/>
        <v/>
      </c>
      <c r="T99" s="482" t="str">
        <f t="shared" si="69"/>
        <v/>
      </c>
      <c r="U99" s="483" t="str">
        <f t="shared" si="70"/>
        <v/>
      </c>
      <c r="V99" s="483" t="str">
        <f t="shared" si="71"/>
        <v/>
      </c>
      <c r="W99" s="483" t="str">
        <f t="shared" si="72"/>
        <v/>
      </c>
      <c r="X99" s="293"/>
      <c r="Y99" s="289"/>
      <c r="Z99" s="473" t="str">
        <f>IF($BS99&lt;&gt;"","確認",IF(COUNTIF(点検表４リスト用!AB$2:AB$100,J99),"○",IF(OR($BQ99="【3】",$BQ99="【2】",$BQ99="【1】"),"○",$BQ99)))</f>
        <v/>
      </c>
      <c r="AA99" s="532"/>
      <c r="AB99" s="559" t="str">
        <f t="shared" si="73"/>
        <v/>
      </c>
      <c r="AC99" s="294" t="str">
        <f>IF(COUNTIF(環境性能の高いＵＤタクシー!$A:$A,点検表４!J99),"○","")</f>
        <v/>
      </c>
      <c r="AD99" s="295" t="str">
        <f t="shared" si="74"/>
        <v/>
      </c>
      <c r="AE99" s="296" t="b">
        <f t="shared" si="48"/>
        <v>0</v>
      </c>
      <c r="AF99" s="296" t="b">
        <f t="shared" si="49"/>
        <v>0</v>
      </c>
      <c r="AG99" s="296" t="str">
        <f t="shared" si="50"/>
        <v/>
      </c>
      <c r="AH99" s="296">
        <f t="shared" si="51"/>
        <v>1</v>
      </c>
      <c r="AI99" s="296">
        <f t="shared" si="52"/>
        <v>0</v>
      </c>
      <c r="AJ99" s="296">
        <f t="shared" si="53"/>
        <v>0</v>
      </c>
      <c r="AK99" s="296" t="str">
        <f>IFERROR(VLOOKUP($I99,点検表４リスト用!$D$2:$G$10,2,FALSE),"")</f>
        <v/>
      </c>
      <c r="AL99" s="296" t="str">
        <f>IFERROR(VLOOKUP($I99,点検表４リスト用!$D$2:$G$10,3,FALSE),"")</f>
        <v/>
      </c>
      <c r="AM99" s="296" t="str">
        <f>IFERROR(VLOOKUP($I99,点検表４リスト用!$D$2:$G$10,4,FALSE),"")</f>
        <v/>
      </c>
      <c r="AN99" s="296" t="str">
        <f>IFERROR(VLOOKUP(LEFT($E99,1),点検表４リスト用!$I$2:$J$11,2,FALSE),"")</f>
        <v/>
      </c>
      <c r="AO99" s="296" t="b">
        <f>IF(IFERROR(VLOOKUP($J99,軽乗用車一覧!$A$2:$A$88,1,FALSE),"")&lt;&gt;"",TRUE,FALSE)</f>
        <v>0</v>
      </c>
      <c r="AP99" s="296" t="b">
        <f t="shared" si="54"/>
        <v>0</v>
      </c>
      <c r="AQ99" s="296" t="b">
        <f t="shared" si="75"/>
        <v>1</v>
      </c>
      <c r="AR99" s="296" t="str">
        <f t="shared" si="55"/>
        <v/>
      </c>
      <c r="AS99" s="296" t="str">
        <f t="shared" si="56"/>
        <v/>
      </c>
      <c r="AT99" s="296">
        <f t="shared" si="57"/>
        <v>1</v>
      </c>
      <c r="AU99" s="296">
        <f t="shared" si="58"/>
        <v>1</v>
      </c>
      <c r="AV99" s="296" t="str">
        <f t="shared" si="59"/>
        <v/>
      </c>
      <c r="AW99" s="296" t="str">
        <f>IFERROR(VLOOKUP($L99,点検表４リスト用!$L$2:$M$11,2,FALSE),"")</f>
        <v/>
      </c>
      <c r="AX99" s="296" t="str">
        <f>IFERROR(VLOOKUP($AV99,排出係数!$H$4:$N$1000,7,FALSE),"")</f>
        <v/>
      </c>
      <c r="AY99" s="296" t="str">
        <f t="shared" si="78"/>
        <v/>
      </c>
      <c r="AZ99" s="296" t="str">
        <f t="shared" si="60"/>
        <v>1</v>
      </c>
      <c r="BA99" s="296" t="str">
        <f>IFERROR(VLOOKUP($AV99,排出係数!$A$4:$G$10000,$AU99+2,FALSE),"")</f>
        <v/>
      </c>
      <c r="BB99" s="296">
        <f>IFERROR(VLOOKUP($AU99,点検表４リスト用!$P$2:$T$6,2,FALSE),"")</f>
        <v>0.48</v>
      </c>
      <c r="BC99" s="296" t="str">
        <f t="shared" si="61"/>
        <v/>
      </c>
      <c r="BD99" s="296" t="str">
        <f t="shared" si="62"/>
        <v/>
      </c>
      <c r="BE99" s="296" t="str">
        <f>IFERROR(VLOOKUP($AV99,排出係数!$H$4:$M$10000,$AU99+2,FALSE),"")</f>
        <v/>
      </c>
      <c r="BF99" s="296">
        <f>IFERROR(VLOOKUP($AU99,点検表４リスト用!$P$2:$T$6,IF($N99="H17",5,3),FALSE),"")</f>
        <v>5.5E-2</v>
      </c>
      <c r="BG99" s="296">
        <f t="shared" si="63"/>
        <v>0</v>
      </c>
      <c r="BH99" s="296">
        <f t="shared" si="76"/>
        <v>0</v>
      </c>
      <c r="BI99" s="296" t="str">
        <f>IFERROR(VLOOKUP($L99,点検表４リスト用!$L$2:$N$11,3,FALSE),"")</f>
        <v/>
      </c>
      <c r="BJ99" s="296" t="str">
        <f t="shared" si="64"/>
        <v/>
      </c>
      <c r="BK99" s="296" t="str">
        <f>IF($AK99="特","",IF($BP99="確認",MSG_電気・燃料電池車確認,IF($BS99=1,日野自動車新型式,IF($BS99=2,日野自動車新型式②,IF($BS99=3,日野自動車新型式③,IF($BS99=4,日野自動車新型式④,IFERROR(VLOOKUP($BJ99,'35条リスト'!$A$3:$C$9998,2,FALSE),"")))))))</f>
        <v/>
      </c>
      <c r="BL99" s="296" t="str">
        <f t="shared" si="65"/>
        <v/>
      </c>
      <c r="BM99" s="296" t="str">
        <f>IFERROR(VLOOKUP($X99,点検表４リスト用!$A$2:$B$10,2,FALSE),"")</f>
        <v/>
      </c>
      <c r="BN99" s="296" t="str">
        <f>IF($AK99="特","",IFERROR(VLOOKUP($BJ99,'35条リスト'!$A$3:$C$9998,3,FALSE),""))</f>
        <v/>
      </c>
      <c r="BO99" s="357" t="str">
        <f t="shared" si="79"/>
        <v/>
      </c>
      <c r="BP99" s="297" t="str">
        <f t="shared" si="66"/>
        <v/>
      </c>
      <c r="BQ99" s="297" t="str">
        <f t="shared" si="80"/>
        <v/>
      </c>
      <c r="BR99" s="296">
        <f t="shared" si="77"/>
        <v>0</v>
      </c>
      <c r="BS99" s="296" t="str">
        <f>IF(COUNTIF(点検表４リスト用!X$2:X$83,J99),1,IF(COUNTIF(点検表４リスト用!Y$2:Y$100,J99),2,IF(COUNTIF(点検表４リスト用!Z$2:Z$100,J99),3,IF(COUNTIF(点検表４リスト用!AA$2:AA$100,J99),4,""))))</f>
        <v/>
      </c>
      <c r="BT99" s="580" t="str">
        <f t="shared" si="81"/>
        <v/>
      </c>
    </row>
    <row r="100" spans="1:72">
      <c r="A100" s="289"/>
      <c r="B100" s="445"/>
      <c r="C100" s="290"/>
      <c r="D100" s="291"/>
      <c r="E100" s="291"/>
      <c r="F100" s="291"/>
      <c r="G100" s="292"/>
      <c r="H100" s="300"/>
      <c r="I100" s="292"/>
      <c r="J100" s="292"/>
      <c r="K100" s="292"/>
      <c r="L100" s="292"/>
      <c r="M100" s="290"/>
      <c r="N100" s="290"/>
      <c r="O100" s="292"/>
      <c r="P100" s="292"/>
      <c r="Q100" s="481" t="str">
        <f t="shared" si="67"/>
        <v/>
      </c>
      <c r="R100" s="481" t="str">
        <f t="shared" si="68"/>
        <v/>
      </c>
      <c r="S100" s="482" t="str">
        <f t="shared" si="47"/>
        <v/>
      </c>
      <c r="T100" s="482" t="str">
        <f t="shared" si="69"/>
        <v/>
      </c>
      <c r="U100" s="483" t="str">
        <f t="shared" si="70"/>
        <v/>
      </c>
      <c r="V100" s="483" t="str">
        <f t="shared" si="71"/>
        <v/>
      </c>
      <c r="W100" s="483" t="str">
        <f t="shared" si="72"/>
        <v/>
      </c>
      <c r="X100" s="293"/>
      <c r="Y100" s="289"/>
      <c r="Z100" s="473" t="str">
        <f>IF($BS100&lt;&gt;"","確認",IF(COUNTIF(点検表４リスト用!AB$2:AB$100,J100),"○",IF(OR($BQ100="【3】",$BQ100="【2】",$BQ100="【1】"),"○",$BQ100)))</f>
        <v/>
      </c>
      <c r="AA100" s="532"/>
      <c r="AB100" s="559" t="str">
        <f t="shared" si="73"/>
        <v/>
      </c>
      <c r="AC100" s="294" t="str">
        <f>IF(COUNTIF(環境性能の高いＵＤタクシー!$A:$A,点検表４!J100),"○","")</f>
        <v/>
      </c>
      <c r="AD100" s="295" t="str">
        <f t="shared" si="74"/>
        <v/>
      </c>
      <c r="AE100" s="296" t="b">
        <f t="shared" si="48"/>
        <v>0</v>
      </c>
      <c r="AF100" s="296" t="b">
        <f t="shared" si="49"/>
        <v>0</v>
      </c>
      <c r="AG100" s="296" t="str">
        <f t="shared" si="50"/>
        <v/>
      </c>
      <c r="AH100" s="296">
        <f t="shared" si="51"/>
        <v>1</v>
      </c>
      <c r="AI100" s="296">
        <f t="shared" si="52"/>
        <v>0</v>
      </c>
      <c r="AJ100" s="296">
        <f t="shared" si="53"/>
        <v>0</v>
      </c>
      <c r="AK100" s="296" t="str">
        <f>IFERROR(VLOOKUP($I100,点検表４リスト用!$D$2:$G$10,2,FALSE),"")</f>
        <v/>
      </c>
      <c r="AL100" s="296" t="str">
        <f>IFERROR(VLOOKUP($I100,点検表４リスト用!$D$2:$G$10,3,FALSE),"")</f>
        <v/>
      </c>
      <c r="AM100" s="296" t="str">
        <f>IFERROR(VLOOKUP($I100,点検表４リスト用!$D$2:$G$10,4,FALSE),"")</f>
        <v/>
      </c>
      <c r="AN100" s="296" t="str">
        <f>IFERROR(VLOOKUP(LEFT($E100,1),点検表４リスト用!$I$2:$J$11,2,FALSE),"")</f>
        <v/>
      </c>
      <c r="AO100" s="296" t="b">
        <f>IF(IFERROR(VLOOKUP($J100,軽乗用車一覧!$A$2:$A$88,1,FALSE),"")&lt;&gt;"",TRUE,FALSE)</f>
        <v>0</v>
      </c>
      <c r="AP100" s="296" t="b">
        <f t="shared" si="54"/>
        <v>0</v>
      </c>
      <c r="AQ100" s="296" t="b">
        <f t="shared" si="75"/>
        <v>1</v>
      </c>
      <c r="AR100" s="296" t="str">
        <f t="shared" si="55"/>
        <v/>
      </c>
      <c r="AS100" s="296" t="str">
        <f t="shared" si="56"/>
        <v/>
      </c>
      <c r="AT100" s="296">
        <f t="shared" si="57"/>
        <v>1</v>
      </c>
      <c r="AU100" s="296">
        <f t="shared" si="58"/>
        <v>1</v>
      </c>
      <c r="AV100" s="296" t="str">
        <f t="shared" si="59"/>
        <v/>
      </c>
      <c r="AW100" s="296" t="str">
        <f>IFERROR(VLOOKUP($L100,点検表４リスト用!$L$2:$M$11,2,FALSE),"")</f>
        <v/>
      </c>
      <c r="AX100" s="296" t="str">
        <f>IFERROR(VLOOKUP($AV100,排出係数!$H$4:$N$1000,7,FALSE),"")</f>
        <v/>
      </c>
      <c r="AY100" s="296" t="str">
        <f t="shared" si="78"/>
        <v/>
      </c>
      <c r="AZ100" s="296" t="str">
        <f t="shared" si="60"/>
        <v>1</v>
      </c>
      <c r="BA100" s="296" t="str">
        <f>IFERROR(VLOOKUP($AV100,排出係数!$A$4:$G$10000,$AU100+2,FALSE),"")</f>
        <v/>
      </c>
      <c r="BB100" s="296">
        <f>IFERROR(VLOOKUP($AU100,点検表４リスト用!$P$2:$T$6,2,FALSE),"")</f>
        <v>0.48</v>
      </c>
      <c r="BC100" s="296" t="str">
        <f t="shared" si="61"/>
        <v/>
      </c>
      <c r="BD100" s="296" t="str">
        <f t="shared" si="62"/>
        <v/>
      </c>
      <c r="BE100" s="296" t="str">
        <f>IFERROR(VLOOKUP($AV100,排出係数!$H$4:$M$10000,$AU100+2,FALSE),"")</f>
        <v/>
      </c>
      <c r="BF100" s="296">
        <f>IFERROR(VLOOKUP($AU100,点検表４リスト用!$P$2:$T$6,IF($N100="H17",5,3),FALSE),"")</f>
        <v>5.5E-2</v>
      </c>
      <c r="BG100" s="296">
        <f t="shared" si="63"/>
        <v>0</v>
      </c>
      <c r="BH100" s="296">
        <f t="shared" si="76"/>
        <v>0</v>
      </c>
      <c r="BI100" s="296" t="str">
        <f>IFERROR(VLOOKUP($L100,点検表４リスト用!$L$2:$N$11,3,FALSE),"")</f>
        <v/>
      </c>
      <c r="BJ100" s="296" t="str">
        <f t="shared" si="64"/>
        <v/>
      </c>
      <c r="BK100" s="296" t="str">
        <f>IF($AK100="特","",IF($BP100="確認",MSG_電気・燃料電池車確認,IF($BS100=1,日野自動車新型式,IF($BS100=2,日野自動車新型式②,IF($BS100=3,日野自動車新型式③,IF($BS100=4,日野自動車新型式④,IFERROR(VLOOKUP($BJ100,'35条リスト'!$A$3:$C$9998,2,FALSE),"")))))))</f>
        <v/>
      </c>
      <c r="BL100" s="296" t="str">
        <f t="shared" si="65"/>
        <v/>
      </c>
      <c r="BM100" s="296" t="str">
        <f>IFERROR(VLOOKUP($X100,点検表４リスト用!$A$2:$B$10,2,FALSE),"")</f>
        <v/>
      </c>
      <c r="BN100" s="296" t="str">
        <f>IF($AK100="特","",IFERROR(VLOOKUP($BJ100,'35条リスト'!$A$3:$C$9998,3,FALSE),""))</f>
        <v/>
      </c>
      <c r="BO100" s="357" t="str">
        <f t="shared" si="79"/>
        <v/>
      </c>
      <c r="BP100" s="297" t="str">
        <f t="shared" si="66"/>
        <v/>
      </c>
      <c r="BQ100" s="297" t="str">
        <f t="shared" si="80"/>
        <v/>
      </c>
      <c r="BR100" s="296">
        <f t="shared" si="77"/>
        <v>0</v>
      </c>
      <c r="BS100" s="296" t="str">
        <f>IF(COUNTIF(点検表４リスト用!X$2:X$83,J100),1,IF(COUNTIF(点検表４リスト用!Y$2:Y$100,J100),2,IF(COUNTIF(点検表４リスト用!Z$2:Z$100,J100),3,IF(COUNTIF(点検表４リスト用!AA$2:AA$100,J100),4,""))))</f>
        <v/>
      </c>
      <c r="BT100" s="580" t="str">
        <f t="shared" si="81"/>
        <v/>
      </c>
    </row>
    <row r="101" spans="1:72">
      <c r="A101" s="289"/>
      <c r="B101" s="445"/>
      <c r="C101" s="290"/>
      <c r="D101" s="291"/>
      <c r="E101" s="291"/>
      <c r="F101" s="291"/>
      <c r="G101" s="292"/>
      <c r="H101" s="300"/>
      <c r="I101" s="292"/>
      <c r="J101" s="292"/>
      <c r="K101" s="292"/>
      <c r="L101" s="292"/>
      <c r="M101" s="290"/>
      <c r="N101" s="290"/>
      <c r="O101" s="292"/>
      <c r="P101" s="292"/>
      <c r="Q101" s="481" t="str">
        <f t="shared" si="67"/>
        <v/>
      </c>
      <c r="R101" s="481" t="str">
        <f t="shared" si="68"/>
        <v/>
      </c>
      <c r="S101" s="482" t="str">
        <f t="shared" si="47"/>
        <v/>
      </c>
      <c r="T101" s="482" t="str">
        <f t="shared" si="69"/>
        <v/>
      </c>
      <c r="U101" s="483" t="str">
        <f t="shared" si="70"/>
        <v/>
      </c>
      <c r="V101" s="483" t="str">
        <f t="shared" si="71"/>
        <v/>
      </c>
      <c r="W101" s="483" t="str">
        <f t="shared" si="72"/>
        <v/>
      </c>
      <c r="X101" s="293"/>
      <c r="Y101" s="289"/>
      <c r="Z101" s="473" t="str">
        <f>IF($BS101&lt;&gt;"","確認",IF(COUNTIF(点検表４リスト用!AB$2:AB$100,J101),"○",IF(OR($BQ101="【3】",$BQ101="【2】",$BQ101="【1】"),"○",$BQ101)))</f>
        <v/>
      </c>
      <c r="AA101" s="532"/>
      <c r="AB101" s="559" t="str">
        <f t="shared" si="73"/>
        <v/>
      </c>
      <c r="AC101" s="294" t="str">
        <f>IF(COUNTIF(環境性能の高いＵＤタクシー!$A:$A,点検表４!J101),"○","")</f>
        <v/>
      </c>
      <c r="AD101" s="295" t="str">
        <f t="shared" si="74"/>
        <v/>
      </c>
      <c r="AE101" s="296" t="b">
        <f t="shared" si="48"/>
        <v>0</v>
      </c>
      <c r="AF101" s="296" t="b">
        <f t="shared" si="49"/>
        <v>0</v>
      </c>
      <c r="AG101" s="296" t="str">
        <f t="shared" si="50"/>
        <v/>
      </c>
      <c r="AH101" s="296">
        <f t="shared" si="51"/>
        <v>1</v>
      </c>
      <c r="AI101" s="296">
        <f t="shared" si="52"/>
        <v>0</v>
      </c>
      <c r="AJ101" s="296">
        <f t="shared" si="53"/>
        <v>0</v>
      </c>
      <c r="AK101" s="296" t="str">
        <f>IFERROR(VLOOKUP($I101,点検表４リスト用!$D$2:$G$10,2,FALSE),"")</f>
        <v/>
      </c>
      <c r="AL101" s="296" t="str">
        <f>IFERROR(VLOOKUP($I101,点検表４リスト用!$D$2:$G$10,3,FALSE),"")</f>
        <v/>
      </c>
      <c r="AM101" s="296" t="str">
        <f>IFERROR(VLOOKUP($I101,点検表４リスト用!$D$2:$G$10,4,FALSE),"")</f>
        <v/>
      </c>
      <c r="AN101" s="296" t="str">
        <f>IFERROR(VLOOKUP(LEFT($E101,1),点検表４リスト用!$I$2:$J$11,2,FALSE),"")</f>
        <v/>
      </c>
      <c r="AO101" s="296" t="b">
        <f>IF(IFERROR(VLOOKUP($J101,軽乗用車一覧!$A$2:$A$88,1,FALSE),"")&lt;&gt;"",TRUE,FALSE)</f>
        <v>0</v>
      </c>
      <c r="AP101" s="296" t="b">
        <f t="shared" si="54"/>
        <v>0</v>
      </c>
      <c r="AQ101" s="296" t="b">
        <f t="shared" si="75"/>
        <v>1</v>
      </c>
      <c r="AR101" s="296" t="str">
        <f t="shared" si="55"/>
        <v/>
      </c>
      <c r="AS101" s="296" t="str">
        <f t="shared" si="56"/>
        <v/>
      </c>
      <c r="AT101" s="296">
        <f t="shared" si="57"/>
        <v>1</v>
      </c>
      <c r="AU101" s="296">
        <f t="shared" si="58"/>
        <v>1</v>
      </c>
      <c r="AV101" s="296" t="str">
        <f t="shared" si="59"/>
        <v/>
      </c>
      <c r="AW101" s="296" t="str">
        <f>IFERROR(VLOOKUP($L101,点検表４リスト用!$L$2:$M$11,2,FALSE),"")</f>
        <v/>
      </c>
      <c r="AX101" s="296" t="str">
        <f>IFERROR(VLOOKUP($AV101,排出係数!$H$4:$N$1000,7,FALSE),"")</f>
        <v/>
      </c>
      <c r="AY101" s="296" t="str">
        <f t="shared" si="78"/>
        <v/>
      </c>
      <c r="AZ101" s="296" t="str">
        <f t="shared" si="60"/>
        <v>1</v>
      </c>
      <c r="BA101" s="296" t="str">
        <f>IFERROR(VLOOKUP($AV101,排出係数!$A$4:$G$10000,$AU101+2,FALSE),"")</f>
        <v/>
      </c>
      <c r="BB101" s="296">
        <f>IFERROR(VLOOKUP($AU101,点検表４リスト用!$P$2:$T$6,2,FALSE),"")</f>
        <v>0.48</v>
      </c>
      <c r="BC101" s="296" t="str">
        <f t="shared" si="61"/>
        <v/>
      </c>
      <c r="BD101" s="296" t="str">
        <f t="shared" si="62"/>
        <v/>
      </c>
      <c r="BE101" s="296" t="str">
        <f>IFERROR(VLOOKUP($AV101,排出係数!$H$4:$M$10000,$AU101+2,FALSE),"")</f>
        <v/>
      </c>
      <c r="BF101" s="296">
        <f>IFERROR(VLOOKUP($AU101,点検表４リスト用!$P$2:$T$6,IF($N101="H17",5,3),FALSE),"")</f>
        <v>5.5E-2</v>
      </c>
      <c r="BG101" s="296">
        <f t="shared" si="63"/>
        <v>0</v>
      </c>
      <c r="BH101" s="296">
        <f t="shared" si="76"/>
        <v>0</v>
      </c>
      <c r="BI101" s="296" t="str">
        <f>IFERROR(VLOOKUP($L101,点検表４リスト用!$L$2:$N$11,3,FALSE),"")</f>
        <v/>
      </c>
      <c r="BJ101" s="296" t="str">
        <f t="shared" si="64"/>
        <v/>
      </c>
      <c r="BK101" s="296" t="str">
        <f>IF($AK101="特","",IF($BP101="確認",MSG_電気・燃料電池車確認,IF($BS101=1,日野自動車新型式,IF($BS101=2,日野自動車新型式②,IF($BS101=3,日野自動車新型式③,IF($BS101=4,日野自動車新型式④,IFERROR(VLOOKUP($BJ101,'35条リスト'!$A$3:$C$9998,2,FALSE),"")))))))</f>
        <v/>
      </c>
      <c r="BL101" s="296" t="str">
        <f t="shared" si="65"/>
        <v/>
      </c>
      <c r="BM101" s="296" t="str">
        <f>IFERROR(VLOOKUP($X101,点検表４リスト用!$A$2:$B$10,2,FALSE),"")</f>
        <v/>
      </c>
      <c r="BN101" s="296" t="str">
        <f>IF($AK101="特","",IFERROR(VLOOKUP($BJ101,'35条リスト'!$A$3:$C$9998,3,FALSE),""))</f>
        <v/>
      </c>
      <c r="BO101" s="357" t="str">
        <f t="shared" si="79"/>
        <v/>
      </c>
      <c r="BP101" s="297" t="str">
        <f t="shared" si="66"/>
        <v/>
      </c>
      <c r="BQ101" s="297" t="str">
        <f t="shared" si="80"/>
        <v/>
      </c>
      <c r="BR101" s="296">
        <f t="shared" si="77"/>
        <v>0</v>
      </c>
      <c r="BS101" s="296" t="str">
        <f>IF(COUNTIF(点検表４リスト用!X$2:X$83,J101),1,IF(COUNTIF(点検表４リスト用!Y$2:Y$100,J101),2,IF(COUNTIF(点検表４リスト用!Z$2:Z$100,J101),3,IF(COUNTIF(点検表４リスト用!AA$2:AA$100,J101),4,""))))</f>
        <v/>
      </c>
      <c r="BT101" s="580" t="str">
        <f t="shared" si="81"/>
        <v/>
      </c>
    </row>
    <row r="102" spans="1:72">
      <c r="A102" s="289"/>
      <c r="B102" s="445"/>
      <c r="C102" s="290"/>
      <c r="D102" s="291"/>
      <c r="E102" s="291"/>
      <c r="F102" s="291"/>
      <c r="G102" s="292"/>
      <c r="H102" s="300"/>
      <c r="I102" s="292"/>
      <c r="J102" s="292"/>
      <c r="K102" s="292"/>
      <c r="L102" s="292"/>
      <c r="M102" s="290"/>
      <c r="N102" s="290"/>
      <c r="O102" s="292"/>
      <c r="P102" s="292"/>
      <c r="Q102" s="481" t="str">
        <f t="shared" si="67"/>
        <v/>
      </c>
      <c r="R102" s="481" t="str">
        <f t="shared" si="68"/>
        <v/>
      </c>
      <c r="S102" s="482" t="str">
        <f t="shared" si="47"/>
        <v/>
      </c>
      <c r="T102" s="482" t="str">
        <f t="shared" si="69"/>
        <v/>
      </c>
      <c r="U102" s="483" t="str">
        <f t="shared" si="70"/>
        <v/>
      </c>
      <c r="V102" s="483" t="str">
        <f t="shared" si="71"/>
        <v/>
      </c>
      <c r="W102" s="483" t="str">
        <f t="shared" si="72"/>
        <v/>
      </c>
      <c r="X102" s="293"/>
      <c r="Y102" s="289"/>
      <c r="Z102" s="473" t="str">
        <f>IF($BS102&lt;&gt;"","確認",IF(COUNTIF(点検表４リスト用!AB$2:AB$100,J102),"○",IF(OR($BQ102="【3】",$BQ102="【2】",$BQ102="【1】"),"○",$BQ102)))</f>
        <v/>
      </c>
      <c r="AA102" s="532"/>
      <c r="AB102" s="559" t="str">
        <f t="shared" si="73"/>
        <v/>
      </c>
      <c r="AC102" s="294" t="str">
        <f>IF(COUNTIF(環境性能の高いＵＤタクシー!$A:$A,点検表４!J102),"○","")</f>
        <v/>
      </c>
      <c r="AD102" s="295" t="str">
        <f t="shared" si="74"/>
        <v/>
      </c>
      <c r="AE102" s="296" t="b">
        <f t="shared" si="48"/>
        <v>0</v>
      </c>
      <c r="AF102" s="296" t="b">
        <f t="shared" si="49"/>
        <v>0</v>
      </c>
      <c r="AG102" s="296" t="str">
        <f t="shared" si="50"/>
        <v/>
      </c>
      <c r="AH102" s="296">
        <f t="shared" si="51"/>
        <v>1</v>
      </c>
      <c r="AI102" s="296">
        <f t="shared" si="52"/>
        <v>0</v>
      </c>
      <c r="AJ102" s="296">
        <f t="shared" si="53"/>
        <v>0</v>
      </c>
      <c r="AK102" s="296" t="str">
        <f>IFERROR(VLOOKUP($I102,点検表４リスト用!$D$2:$G$10,2,FALSE),"")</f>
        <v/>
      </c>
      <c r="AL102" s="296" t="str">
        <f>IFERROR(VLOOKUP($I102,点検表４リスト用!$D$2:$G$10,3,FALSE),"")</f>
        <v/>
      </c>
      <c r="AM102" s="296" t="str">
        <f>IFERROR(VLOOKUP($I102,点検表４リスト用!$D$2:$G$10,4,FALSE),"")</f>
        <v/>
      </c>
      <c r="AN102" s="296" t="str">
        <f>IFERROR(VLOOKUP(LEFT($E102,1),点検表４リスト用!$I$2:$J$11,2,FALSE),"")</f>
        <v/>
      </c>
      <c r="AO102" s="296" t="b">
        <f>IF(IFERROR(VLOOKUP($J102,軽乗用車一覧!$A$2:$A$88,1,FALSE),"")&lt;&gt;"",TRUE,FALSE)</f>
        <v>0</v>
      </c>
      <c r="AP102" s="296" t="b">
        <f t="shared" si="54"/>
        <v>0</v>
      </c>
      <c r="AQ102" s="296" t="b">
        <f t="shared" si="75"/>
        <v>1</v>
      </c>
      <c r="AR102" s="296" t="str">
        <f t="shared" si="55"/>
        <v/>
      </c>
      <c r="AS102" s="296" t="str">
        <f t="shared" si="56"/>
        <v/>
      </c>
      <c r="AT102" s="296">
        <f t="shared" si="57"/>
        <v>1</v>
      </c>
      <c r="AU102" s="296">
        <f t="shared" si="58"/>
        <v>1</v>
      </c>
      <c r="AV102" s="296" t="str">
        <f t="shared" si="59"/>
        <v/>
      </c>
      <c r="AW102" s="296" t="str">
        <f>IFERROR(VLOOKUP($L102,点検表４リスト用!$L$2:$M$11,2,FALSE),"")</f>
        <v/>
      </c>
      <c r="AX102" s="296" t="str">
        <f>IFERROR(VLOOKUP($AV102,排出係数!$H$4:$N$1000,7,FALSE),"")</f>
        <v/>
      </c>
      <c r="AY102" s="296" t="str">
        <f t="shared" si="78"/>
        <v/>
      </c>
      <c r="AZ102" s="296" t="str">
        <f t="shared" si="60"/>
        <v>1</v>
      </c>
      <c r="BA102" s="296" t="str">
        <f>IFERROR(VLOOKUP($AV102,排出係数!$A$4:$G$10000,$AU102+2,FALSE),"")</f>
        <v/>
      </c>
      <c r="BB102" s="296">
        <f>IFERROR(VLOOKUP($AU102,点検表４リスト用!$P$2:$T$6,2,FALSE),"")</f>
        <v>0.48</v>
      </c>
      <c r="BC102" s="296" t="str">
        <f t="shared" si="61"/>
        <v/>
      </c>
      <c r="BD102" s="296" t="str">
        <f t="shared" si="62"/>
        <v/>
      </c>
      <c r="BE102" s="296" t="str">
        <f>IFERROR(VLOOKUP($AV102,排出係数!$H$4:$M$10000,$AU102+2,FALSE),"")</f>
        <v/>
      </c>
      <c r="BF102" s="296">
        <f>IFERROR(VLOOKUP($AU102,点検表４リスト用!$P$2:$T$6,IF($N102="H17",5,3),FALSE),"")</f>
        <v>5.5E-2</v>
      </c>
      <c r="BG102" s="296">
        <f t="shared" si="63"/>
        <v>0</v>
      </c>
      <c r="BH102" s="296">
        <f t="shared" si="76"/>
        <v>0</v>
      </c>
      <c r="BI102" s="296" t="str">
        <f>IFERROR(VLOOKUP($L102,点検表４リスト用!$L$2:$N$11,3,FALSE),"")</f>
        <v/>
      </c>
      <c r="BJ102" s="296" t="str">
        <f t="shared" si="64"/>
        <v/>
      </c>
      <c r="BK102" s="296" t="str">
        <f>IF($AK102="特","",IF($BP102="確認",MSG_電気・燃料電池車確認,IF($BS102=1,日野自動車新型式,IF($BS102=2,日野自動車新型式②,IF($BS102=3,日野自動車新型式③,IF($BS102=4,日野自動車新型式④,IFERROR(VLOOKUP($BJ102,'35条リスト'!$A$3:$C$9998,2,FALSE),"")))))))</f>
        <v/>
      </c>
      <c r="BL102" s="296" t="str">
        <f t="shared" si="65"/>
        <v/>
      </c>
      <c r="BM102" s="296" t="str">
        <f>IFERROR(VLOOKUP($X102,点検表４リスト用!$A$2:$B$10,2,FALSE),"")</f>
        <v/>
      </c>
      <c r="BN102" s="296" t="str">
        <f>IF($AK102="特","",IFERROR(VLOOKUP($BJ102,'35条リスト'!$A$3:$C$9998,3,FALSE),""))</f>
        <v/>
      </c>
      <c r="BO102" s="357" t="str">
        <f t="shared" si="79"/>
        <v/>
      </c>
      <c r="BP102" s="297" t="str">
        <f t="shared" si="66"/>
        <v/>
      </c>
      <c r="BQ102" s="297" t="str">
        <f t="shared" si="80"/>
        <v/>
      </c>
      <c r="BR102" s="296">
        <f t="shared" si="77"/>
        <v>0</v>
      </c>
      <c r="BS102" s="296" t="str">
        <f>IF(COUNTIF(点検表４リスト用!X$2:X$83,J102),1,IF(COUNTIF(点検表４リスト用!Y$2:Y$100,J102),2,IF(COUNTIF(点検表４リスト用!Z$2:Z$100,J102),3,IF(COUNTIF(点検表４リスト用!AA$2:AA$100,J102),4,""))))</f>
        <v/>
      </c>
      <c r="BT102" s="580" t="str">
        <f t="shared" si="81"/>
        <v/>
      </c>
    </row>
    <row r="103" spans="1:72">
      <c r="A103" s="289"/>
      <c r="B103" s="445"/>
      <c r="C103" s="290"/>
      <c r="D103" s="291"/>
      <c r="E103" s="291"/>
      <c r="F103" s="291"/>
      <c r="G103" s="292"/>
      <c r="H103" s="300"/>
      <c r="I103" s="292"/>
      <c r="J103" s="292"/>
      <c r="K103" s="292"/>
      <c r="L103" s="292"/>
      <c r="M103" s="290"/>
      <c r="N103" s="290"/>
      <c r="O103" s="292"/>
      <c r="P103" s="292"/>
      <c r="Q103" s="481" t="str">
        <f t="shared" si="67"/>
        <v/>
      </c>
      <c r="R103" s="481" t="str">
        <f t="shared" si="68"/>
        <v/>
      </c>
      <c r="S103" s="482" t="str">
        <f t="shared" si="47"/>
        <v/>
      </c>
      <c r="T103" s="482" t="str">
        <f t="shared" si="69"/>
        <v/>
      </c>
      <c r="U103" s="483" t="str">
        <f t="shared" si="70"/>
        <v/>
      </c>
      <c r="V103" s="483" t="str">
        <f t="shared" si="71"/>
        <v/>
      </c>
      <c r="W103" s="483" t="str">
        <f t="shared" si="72"/>
        <v/>
      </c>
      <c r="X103" s="293"/>
      <c r="Y103" s="289"/>
      <c r="Z103" s="473" t="str">
        <f>IF($BS103&lt;&gt;"","確認",IF(COUNTIF(点検表４リスト用!AB$2:AB$100,J103),"○",IF(OR($BQ103="【3】",$BQ103="【2】",$BQ103="【1】"),"○",$BQ103)))</f>
        <v/>
      </c>
      <c r="AA103" s="532"/>
      <c r="AB103" s="559" t="str">
        <f t="shared" si="73"/>
        <v/>
      </c>
      <c r="AC103" s="294" t="str">
        <f>IF(COUNTIF(環境性能の高いＵＤタクシー!$A:$A,点検表４!J103),"○","")</f>
        <v/>
      </c>
      <c r="AD103" s="295" t="str">
        <f t="shared" si="74"/>
        <v/>
      </c>
      <c r="AE103" s="296" t="b">
        <f t="shared" si="48"/>
        <v>0</v>
      </c>
      <c r="AF103" s="296" t="b">
        <f t="shared" si="49"/>
        <v>0</v>
      </c>
      <c r="AG103" s="296" t="str">
        <f t="shared" si="50"/>
        <v/>
      </c>
      <c r="AH103" s="296">
        <f t="shared" si="51"/>
        <v>1</v>
      </c>
      <c r="AI103" s="296">
        <f t="shared" si="52"/>
        <v>0</v>
      </c>
      <c r="AJ103" s="296">
        <f t="shared" si="53"/>
        <v>0</v>
      </c>
      <c r="AK103" s="296" t="str">
        <f>IFERROR(VLOOKUP($I103,点検表４リスト用!$D$2:$G$10,2,FALSE),"")</f>
        <v/>
      </c>
      <c r="AL103" s="296" t="str">
        <f>IFERROR(VLOOKUP($I103,点検表４リスト用!$D$2:$G$10,3,FALSE),"")</f>
        <v/>
      </c>
      <c r="AM103" s="296" t="str">
        <f>IFERROR(VLOOKUP($I103,点検表４リスト用!$D$2:$G$10,4,FALSE),"")</f>
        <v/>
      </c>
      <c r="AN103" s="296" t="str">
        <f>IFERROR(VLOOKUP(LEFT($E103,1),点検表４リスト用!$I$2:$J$11,2,FALSE),"")</f>
        <v/>
      </c>
      <c r="AO103" s="296" t="b">
        <f>IF(IFERROR(VLOOKUP($J103,軽乗用車一覧!$A$2:$A$88,1,FALSE),"")&lt;&gt;"",TRUE,FALSE)</f>
        <v>0</v>
      </c>
      <c r="AP103" s="296" t="b">
        <f t="shared" si="54"/>
        <v>0</v>
      </c>
      <c r="AQ103" s="296" t="b">
        <f t="shared" si="75"/>
        <v>1</v>
      </c>
      <c r="AR103" s="296" t="str">
        <f t="shared" si="55"/>
        <v/>
      </c>
      <c r="AS103" s="296" t="str">
        <f t="shared" si="56"/>
        <v/>
      </c>
      <c r="AT103" s="296">
        <f t="shared" si="57"/>
        <v>1</v>
      </c>
      <c r="AU103" s="296">
        <f t="shared" si="58"/>
        <v>1</v>
      </c>
      <c r="AV103" s="296" t="str">
        <f t="shared" si="59"/>
        <v/>
      </c>
      <c r="AW103" s="296" t="str">
        <f>IFERROR(VLOOKUP($L103,点検表４リスト用!$L$2:$M$11,2,FALSE),"")</f>
        <v/>
      </c>
      <c r="AX103" s="296" t="str">
        <f>IFERROR(VLOOKUP($AV103,排出係数!$H$4:$N$1000,7,FALSE),"")</f>
        <v/>
      </c>
      <c r="AY103" s="296" t="str">
        <f t="shared" si="78"/>
        <v/>
      </c>
      <c r="AZ103" s="296" t="str">
        <f t="shared" si="60"/>
        <v>1</v>
      </c>
      <c r="BA103" s="296" t="str">
        <f>IFERROR(VLOOKUP($AV103,排出係数!$A$4:$G$10000,$AU103+2,FALSE),"")</f>
        <v/>
      </c>
      <c r="BB103" s="296">
        <f>IFERROR(VLOOKUP($AU103,点検表４リスト用!$P$2:$T$6,2,FALSE),"")</f>
        <v>0.48</v>
      </c>
      <c r="BC103" s="296" t="str">
        <f t="shared" si="61"/>
        <v/>
      </c>
      <c r="BD103" s="296" t="str">
        <f t="shared" si="62"/>
        <v/>
      </c>
      <c r="BE103" s="296" t="str">
        <f>IFERROR(VLOOKUP($AV103,排出係数!$H$4:$M$10000,$AU103+2,FALSE),"")</f>
        <v/>
      </c>
      <c r="BF103" s="296">
        <f>IFERROR(VLOOKUP($AU103,点検表４リスト用!$P$2:$T$6,IF($N103="H17",5,3),FALSE),"")</f>
        <v>5.5E-2</v>
      </c>
      <c r="BG103" s="296">
        <f t="shared" si="63"/>
        <v>0</v>
      </c>
      <c r="BH103" s="296">
        <f t="shared" si="76"/>
        <v>0</v>
      </c>
      <c r="BI103" s="296" t="str">
        <f>IFERROR(VLOOKUP($L103,点検表４リスト用!$L$2:$N$11,3,FALSE),"")</f>
        <v/>
      </c>
      <c r="BJ103" s="296" t="str">
        <f t="shared" si="64"/>
        <v/>
      </c>
      <c r="BK103" s="296" t="str">
        <f>IF($AK103="特","",IF($BP103="確認",MSG_電気・燃料電池車確認,IF($BS103=1,日野自動車新型式,IF($BS103=2,日野自動車新型式②,IF($BS103=3,日野自動車新型式③,IF($BS103=4,日野自動車新型式④,IFERROR(VLOOKUP($BJ103,'35条リスト'!$A$3:$C$9998,2,FALSE),"")))))))</f>
        <v/>
      </c>
      <c r="BL103" s="296" t="str">
        <f t="shared" si="65"/>
        <v/>
      </c>
      <c r="BM103" s="296" t="str">
        <f>IFERROR(VLOOKUP($X103,点検表４リスト用!$A$2:$B$10,2,FALSE),"")</f>
        <v/>
      </c>
      <c r="BN103" s="296" t="str">
        <f>IF($AK103="特","",IFERROR(VLOOKUP($BJ103,'35条リスト'!$A$3:$C$9998,3,FALSE),""))</f>
        <v/>
      </c>
      <c r="BO103" s="357" t="str">
        <f t="shared" si="79"/>
        <v/>
      </c>
      <c r="BP103" s="297" t="str">
        <f t="shared" si="66"/>
        <v/>
      </c>
      <c r="BQ103" s="297" t="str">
        <f t="shared" si="80"/>
        <v/>
      </c>
      <c r="BR103" s="296">
        <f t="shared" si="77"/>
        <v>0</v>
      </c>
      <c r="BS103" s="296" t="str">
        <f>IF(COUNTIF(点検表４リスト用!X$2:X$83,J103),1,IF(COUNTIF(点検表４リスト用!Y$2:Y$100,J103),2,IF(COUNTIF(点検表４リスト用!Z$2:Z$100,J103),3,IF(COUNTIF(点検表４リスト用!AA$2:AA$100,J103),4,""))))</f>
        <v/>
      </c>
      <c r="BT103" s="580" t="str">
        <f t="shared" si="81"/>
        <v/>
      </c>
    </row>
    <row r="104" spans="1:72">
      <c r="A104" s="289"/>
      <c r="B104" s="445"/>
      <c r="C104" s="290"/>
      <c r="D104" s="291"/>
      <c r="E104" s="291"/>
      <c r="F104" s="291"/>
      <c r="G104" s="292"/>
      <c r="H104" s="300"/>
      <c r="I104" s="292"/>
      <c r="J104" s="292"/>
      <c r="K104" s="292"/>
      <c r="L104" s="292"/>
      <c r="M104" s="290"/>
      <c r="N104" s="290"/>
      <c r="O104" s="292"/>
      <c r="P104" s="292"/>
      <c r="Q104" s="481" t="str">
        <f t="shared" si="67"/>
        <v/>
      </c>
      <c r="R104" s="481" t="str">
        <f t="shared" si="68"/>
        <v/>
      </c>
      <c r="S104" s="482" t="str">
        <f t="shared" si="47"/>
        <v/>
      </c>
      <c r="T104" s="482" t="str">
        <f t="shared" si="69"/>
        <v/>
      </c>
      <c r="U104" s="483" t="str">
        <f t="shared" si="70"/>
        <v/>
      </c>
      <c r="V104" s="483" t="str">
        <f t="shared" si="71"/>
        <v/>
      </c>
      <c r="W104" s="483" t="str">
        <f t="shared" si="72"/>
        <v/>
      </c>
      <c r="X104" s="293"/>
      <c r="Y104" s="289"/>
      <c r="Z104" s="473" t="str">
        <f>IF($BS104&lt;&gt;"","確認",IF(COUNTIF(点検表４リスト用!AB$2:AB$100,J104),"○",IF(OR($BQ104="【3】",$BQ104="【2】",$BQ104="【1】"),"○",$BQ104)))</f>
        <v/>
      </c>
      <c r="AA104" s="532"/>
      <c r="AB104" s="559" t="str">
        <f t="shared" si="73"/>
        <v/>
      </c>
      <c r="AC104" s="294" t="str">
        <f>IF(COUNTIF(環境性能の高いＵＤタクシー!$A:$A,点検表４!J104),"○","")</f>
        <v/>
      </c>
      <c r="AD104" s="295" t="str">
        <f t="shared" si="74"/>
        <v/>
      </c>
      <c r="AE104" s="296" t="b">
        <f t="shared" si="48"/>
        <v>0</v>
      </c>
      <c r="AF104" s="296" t="b">
        <f t="shared" si="49"/>
        <v>0</v>
      </c>
      <c r="AG104" s="296" t="str">
        <f t="shared" si="50"/>
        <v/>
      </c>
      <c r="AH104" s="296">
        <f t="shared" si="51"/>
        <v>1</v>
      </c>
      <c r="AI104" s="296">
        <f t="shared" si="52"/>
        <v>0</v>
      </c>
      <c r="AJ104" s="296">
        <f t="shared" si="53"/>
        <v>0</v>
      </c>
      <c r="AK104" s="296" t="str">
        <f>IFERROR(VLOOKUP($I104,点検表４リスト用!$D$2:$G$10,2,FALSE),"")</f>
        <v/>
      </c>
      <c r="AL104" s="296" t="str">
        <f>IFERROR(VLOOKUP($I104,点検表４リスト用!$D$2:$G$10,3,FALSE),"")</f>
        <v/>
      </c>
      <c r="AM104" s="296" t="str">
        <f>IFERROR(VLOOKUP($I104,点検表４リスト用!$D$2:$G$10,4,FALSE),"")</f>
        <v/>
      </c>
      <c r="AN104" s="296" t="str">
        <f>IFERROR(VLOOKUP(LEFT($E104,1),点検表４リスト用!$I$2:$J$11,2,FALSE),"")</f>
        <v/>
      </c>
      <c r="AO104" s="296" t="b">
        <f>IF(IFERROR(VLOOKUP($J104,軽乗用車一覧!$A$2:$A$88,1,FALSE),"")&lt;&gt;"",TRUE,FALSE)</f>
        <v>0</v>
      </c>
      <c r="AP104" s="296" t="b">
        <f t="shared" si="54"/>
        <v>0</v>
      </c>
      <c r="AQ104" s="296" t="b">
        <f t="shared" si="75"/>
        <v>1</v>
      </c>
      <c r="AR104" s="296" t="str">
        <f t="shared" si="55"/>
        <v/>
      </c>
      <c r="AS104" s="296" t="str">
        <f t="shared" si="56"/>
        <v/>
      </c>
      <c r="AT104" s="296">
        <f t="shared" si="57"/>
        <v>1</v>
      </c>
      <c r="AU104" s="296">
        <f t="shared" si="58"/>
        <v>1</v>
      </c>
      <c r="AV104" s="296" t="str">
        <f t="shared" si="59"/>
        <v/>
      </c>
      <c r="AW104" s="296" t="str">
        <f>IFERROR(VLOOKUP($L104,点検表４リスト用!$L$2:$M$11,2,FALSE),"")</f>
        <v/>
      </c>
      <c r="AX104" s="296" t="str">
        <f>IFERROR(VLOOKUP($AV104,排出係数!$H$4:$N$1000,7,FALSE),"")</f>
        <v/>
      </c>
      <c r="AY104" s="296" t="str">
        <f t="shared" si="78"/>
        <v/>
      </c>
      <c r="AZ104" s="296" t="str">
        <f t="shared" si="60"/>
        <v>1</v>
      </c>
      <c r="BA104" s="296" t="str">
        <f>IFERROR(VLOOKUP($AV104,排出係数!$A$4:$G$10000,$AU104+2,FALSE),"")</f>
        <v/>
      </c>
      <c r="BB104" s="296">
        <f>IFERROR(VLOOKUP($AU104,点検表４リスト用!$P$2:$T$6,2,FALSE),"")</f>
        <v>0.48</v>
      </c>
      <c r="BC104" s="296" t="str">
        <f t="shared" si="61"/>
        <v/>
      </c>
      <c r="BD104" s="296" t="str">
        <f t="shared" si="62"/>
        <v/>
      </c>
      <c r="BE104" s="296" t="str">
        <f>IFERROR(VLOOKUP($AV104,排出係数!$H$4:$M$10000,$AU104+2,FALSE),"")</f>
        <v/>
      </c>
      <c r="BF104" s="296">
        <f>IFERROR(VLOOKUP($AU104,点検表４リスト用!$P$2:$T$6,IF($N104="H17",5,3),FALSE),"")</f>
        <v>5.5E-2</v>
      </c>
      <c r="BG104" s="296">
        <f t="shared" si="63"/>
        <v>0</v>
      </c>
      <c r="BH104" s="296">
        <f t="shared" si="76"/>
        <v>0</v>
      </c>
      <c r="BI104" s="296" t="str">
        <f>IFERROR(VLOOKUP($L104,点検表４リスト用!$L$2:$N$11,3,FALSE),"")</f>
        <v/>
      </c>
      <c r="BJ104" s="296" t="str">
        <f t="shared" si="64"/>
        <v/>
      </c>
      <c r="BK104" s="296" t="str">
        <f>IF($AK104="特","",IF($BP104="確認",MSG_電気・燃料電池車確認,IF($BS104=1,日野自動車新型式,IF($BS104=2,日野自動車新型式②,IF($BS104=3,日野自動車新型式③,IF($BS104=4,日野自動車新型式④,IFERROR(VLOOKUP($BJ104,'35条リスト'!$A$3:$C$9998,2,FALSE),"")))))))</f>
        <v/>
      </c>
      <c r="BL104" s="296" t="str">
        <f t="shared" si="65"/>
        <v/>
      </c>
      <c r="BM104" s="296" t="str">
        <f>IFERROR(VLOOKUP($X104,点検表４リスト用!$A$2:$B$10,2,FALSE),"")</f>
        <v/>
      </c>
      <c r="BN104" s="296" t="str">
        <f>IF($AK104="特","",IFERROR(VLOOKUP($BJ104,'35条リスト'!$A$3:$C$9998,3,FALSE),""))</f>
        <v/>
      </c>
      <c r="BO104" s="357" t="str">
        <f t="shared" si="79"/>
        <v/>
      </c>
      <c r="BP104" s="297" t="str">
        <f t="shared" si="66"/>
        <v/>
      </c>
      <c r="BQ104" s="297" t="str">
        <f t="shared" si="80"/>
        <v/>
      </c>
      <c r="BR104" s="296">
        <f t="shared" si="77"/>
        <v>0</v>
      </c>
      <c r="BS104" s="296" t="str">
        <f>IF(COUNTIF(点検表４リスト用!X$2:X$83,J104),1,IF(COUNTIF(点検表４リスト用!Y$2:Y$100,J104),2,IF(COUNTIF(点検表４リスト用!Z$2:Z$100,J104),3,IF(COUNTIF(点検表４リスト用!AA$2:AA$100,J104),4,""))))</f>
        <v/>
      </c>
      <c r="BT104" s="580" t="str">
        <f t="shared" si="81"/>
        <v/>
      </c>
    </row>
    <row r="105" spans="1:72">
      <c r="A105" s="289"/>
      <c r="B105" s="445"/>
      <c r="C105" s="290"/>
      <c r="D105" s="291"/>
      <c r="E105" s="291"/>
      <c r="F105" s="291"/>
      <c r="G105" s="292"/>
      <c r="H105" s="300"/>
      <c r="I105" s="292"/>
      <c r="J105" s="292"/>
      <c r="K105" s="292"/>
      <c r="L105" s="292"/>
      <c r="M105" s="290"/>
      <c r="N105" s="290"/>
      <c r="O105" s="292"/>
      <c r="P105" s="292"/>
      <c r="Q105" s="481" t="str">
        <f t="shared" si="67"/>
        <v/>
      </c>
      <c r="R105" s="481" t="str">
        <f t="shared" si="68"/>
        <v/>
      </c>
      <c r="S105" s="482" t="str">
        <f t="shared" si="47"/>
        <v/>
      </c>
      <c r="T105" s="482" t="str">
        <f t="shared" si="69"/>
        <v/>
      </c>
      <c r="U105" s="483" t="str">
        <f t="shared" si="70"/>
        <v/>
      </c>
      <c r="V105" s="483" t="str">
        <f t="shared" si="71"/>
        <v/>
      </c>
      <c r="W105" s="483" t="str">
        <f t="shared" si="72"/>
        <v/>
      </c>
      <c r="X105" s="293"/>
      <c r="Y105" s="289"/>
      <c r="Z105" s="473" t="str">
        <f>IF($BS105&lt;&gt;"","確認",IF(COUNTIF(点検表４リスト用!AB$2:AB$100,J105),"○",IF(OR($BQ105="【3】",$BQ105="【2】",$BQ105="【1】"),"○",$BQ105)))</f>
        <v/>
      </c>
      <c r="AA105" s="532"/>
      <c r="AB105" s="559" t="str">
        <f t="shared" si="73"/>
        <v/>
      </c>
      <c r="AC105" s="294" t="str">
        <f>IF(COUNTIF(環境性能の高いＵＤタクシー!$A:$A,点検表４!J105),"○","")</f>
        <v/>
      </c>
      <c r="AD105" s="295" t="str">
        <f t="shared" si="74"/>
        <v/>
      </c>
      <c r="AE105" s="296" t="b">
        <f t="shared" si="48"/>
        <v>0</v>
      </c>
      <c r="AF105" s="296" t="b">
        <f t="shared" si="49"/>
        <v>0</v>
      </c>
      <c r="AG105" s="296" t="str">
        <f t="shared" si="50"/>
        <v/>
      </c>
      <c r="AH105" s="296">
        <f t="shared" si="51"/>
        <v>1</v>
      </c>
      <c r="AI105" s="296">
        <f t="shared" si="52"/>
        <v>0</v>
      </c>
      <c r="AJ105" s="296">
        <f t="shared" si="53"/>
        <v>0</v>
      </c>
      <c r="AK105" s="296" t="str">
        <f>IFERROR(VLOOKUP($I105,点検表４リスト用!$D$2:$G$10,2,FALSE),"")</f>
        <v/>
      </c>
      <c r="AL105" s="296" t="str">
        <f>IFERROR(VLOOKUP($I105,点検表４リスト用!$D$2:$G$10,3,FALSE),"")</f>
        <v/>
      </c>
      <c r="AM105" s="296" t="str">
        <f>IFERROR(VLOOKUP($I105,点検表４リスト用!$D$2:$G$10,4,FALSE),"")</f>
        <v/>
      </c>
      <c r="AN105" s="296" t="str">
        <f>IFERROR(VLOOKUP(LEFT($E105,1),点検表４リスト用!$I$2:$J$11,2,FALSE),"")</f>
        <v/>
      </c>
      <c r="AO105" s="296" t="b">
        <f>IF(IFERROR(VLOOKUP($J105,軽乗用車一覧!$A$2:$A$88,1,FALSE),"")&lt;&gt;"",TRUE,FALSE)</f>
        <v>0</v>
      </c>
      <c r="AP105" s="296" t="b">
        <f t="shared" si="54"/>
        <v>0</v>
      </c>
      <c r="AQ105" s="296" t="b">
        <f t="shared" si="75"/>
        <v>1</v>
      </c>
      <c r="AR105" s="296" t="str">
        <f t="shared" si="55"/>
        <v/>
      </c>
      <c r="AS105" s="296" t="str">
        <f t="shared" si="56"/>
        <v/>
      </c>
      <c r="AT105" s="296">
        <f t="shared" si="57"/>
        <v>1</v>
      </c>
      <c r="AU105" s="296">
        <f t="shared" si="58"/>
        <v>1</v>
      </c>
      <c r="AV105" s="296" t="str">
        <f t="shared" si="59"/>
        <v/>
      </c>
      <c r="AW105" s="296" t="str">
        <f>IFERROR(VLOOKUP($L105,点検表４リスト用!$L$2:$M$11,2,FALSE),"")</f>
        <v/>
      </c>
      <c r="AX105" s="296" t="str">
        <f>IFERROR(VLOOKUP($AV105,排出係数!$H$4:$N$1000,7,FALSE),"")</f>
        <v/>
      </c>
      <c r="AY105" s="296" t="str">
        <f t="shared" si="78"/>
        <v/>
      </c>
      <c r="AZ105" s="296" t="str">
        <f t="shared" si="60"/>
        <v>1</v>
      </c>
      <c r="BA105" s="296" t="str">
        <f>IFERROR(VLOOKUP($AV105,排出係数!$A$4:$G$10000,$AU105+2,FALSE),"")</f>
        <v/>
      </c>
      <c r="BB105" s="296">
        <f>IFERROR(VLOOKUP($AU105,点検表４リスト用!$P$2:$T$6,2,FALSE),"")</f>
        <v>0.48</v>
      </c>
      <c r="BC105" s="296" t="str">
        <f t="shared" si="61"/>
        <v/>
      </c>
      <c r="BD105" s="296" t="str">
        <f t="shared" si="62"/>
        <v/>
      </c>
      <c r="BE105" s="296" t="str">
        <f>IFERROR(VLOOKUP($AV105,排出係数!$H$4:$M$10000,$AU105+2,FALSE),"")</f>
        <v/>
      </c>
      <c r="BF105" s="296">
        <f>IFERROR(VLOOKUP($AU105,点検表４リスト用!$P$2:$T$6,IF($N105="H17",5,3),FALSE),"")</f>
        <v>5.5E-2</v>
      </c>
      <c r="BG105" s="296">
        <f t="shared" si="63"/>
        <v>0</v>
      </c>
      <c r="BH105" s="296">
        <f t="shared" si="76"/>
        <v>0</v>
      </c>
      <c r="BI105" s="296" t="str">
        <f>IFERROR(VLOOKUP($L105,点検表４リスト用!$L$2:$N$11,3,FALSE),"")</f>
        <v/>
      </c>
      <c r="BJ105" s="296" t="str">
        <f t="shared" si="64"/>
        <v/>
      </c>
      <c r="BK105" s="296" t="str">
        <f>IF($AK105="特","",IF($BP105="確認",MSG_電気・燃料電池車確認,IF($BS105=1,日野自動車新型式,IF($BS105=2,日野自動車新型式②,IF($BS105=3,日野自動車新型式③,IF($BS105=4,日野自動車新型式④,IFERROR(VLOOKUP($BJ105,'35条リスト'!$A$3:$C$9998,2,FALSE),"")))))))</f>
        <v/>
      </c>
      <c r="BL105" s="296" t="str">
        <f t="shared" si="65"/>
        <v/>
      </c>
      <c r="BM105" s="296" t="str">
        <f>IFERROR(VLOOKUP($X105,点検表４リスト用!$A$2:$B$10,2,FALSE),"")</f>
        <v/>
      </c>
      <c r="BN105" s="296" t="str">
        <f>IF($AK105="特","",IFERROR(VLOOKUP($BJ105,'35条リスト'!$A$3:$C$9998,3,FALSE),""))</f>
        <v/>
      </c>
      <c r="BO105" s="357" t="str">
        <f t="shared" si="79"/>
        <v/>
      </c>
      <c r="BP105" s="297" t="str">
        <f t="shared" si="66"/>
        <v/>
      </c>
      <c r="BQ105" s="297" t="str">
        <f t="shared" si="80"/>
        <v/>
      </c>
      <c r="BR105" s="296">
        <f t="shared" si="77"/>
        <v>0</v>
      </c>
      <c r="BS105" s="296" t="str">
        <f>IF(COUNTIF(点検表４リスト用!X$2:X$83,J105),1,IF(COUNTIF(点検表４リスト用!Y$2:Y$100,J105),2,IF(COUNTIF(点検表４リスト用!Z$2:Z$100,J105),3,IF(COUNTIF(点検表４リスト用!AA$2:AA$100,J105),4,""))))</f>
        <v/>
      </c>
      <c r="BT105" s="580" t="str">
        <f t="shared" si="81"/>
        <v/>
      </c>
    </row>
    <row r="106" spans="1:72">
      <c r="A106" s="289"/>
      <c r="B106" s="445"/>
      <c r="C106" s="290"/>
      <c r="D106" s="291"/>
      <c r="E106" s="291"/>
      <c r="F106" s="291"/>
      <c r="G106" s="292"/>
      <c r="H106" s="300"/>
      <c r="I106" s="292"/>
      <c r="J106" s="292"/>
      <c r="K106" s="292"/>
      <c r="L106" s="292"/>
      <c r="M106" s="290"/>
      <c r="N106" s="290"/>
      <c r="O106" s="292"/>
      <c r="P106" s="292"/>
      <c r="Q106" s="481" t="str">
        <f t="shared" si="67"/>
        <v/>
      </c>
      <c r="R106" s="481" t="str">
        <f t="shared" si="68"/>
        <v/>
      </c>
      <c r="S106" s="482" t="str">
        <f t="shared" si="47"/>
        <v/>
      </c>
      <c r="T106" s="482" t="str">
        <f t="shared" si="69"/>
        <v/>
      </c>
      <c r="U106" s="483" t="str">
        <f t="shared" si="70"/>
        <v/>
      </c>
      <c r="V106" s="483" t="str">
        <f t="shared" si="71"/>
        <v/>
      </c>
      <c r="W106" s="483" t="str">
        <f t="shared" si="72"/>
        <v/>
      </c>
      <c r="X106" s="293"/>
      <c r="Y106" s="289"/>
      <c r="Z106" s="473" t="str">
        <f>IF($BS106&lt;&gt;"","確認",IF(COUNTIF(点検表４リスト用!AB$2:AB$100,J106),"○",IF(OR($BQ106="【3】",$BQ106="【2】",$BQ106="【1】"),"○",$BQ106)))</f>
        <v/>
      </c>
      <c r="AA106" s="532"/>
      <c r="AB106" s="559" t="str">
        <f t="shared" si="73"/>
        <v/>
      </c>
      <c r="AC106" s="294" t="str">
        <f>IF(COUNTIF(環境性能の高いＵＤタクシー!$A:$A,点検表４!J106),"○","")</f>
        <v/>
      </c>
      <c r="AD106" s="295" t="str">
        <f t="shared" si="74"/>
        <v/>
      </c>
      <c r="AE106" s="296" t="b">
        <f t="shared" si="48"/>
        <v>0</v>
      </c>
      <c r="AF106" s="296" t="b">
        <f t="shared" si="49"/>
        <v>0</v>
      </c>
      <c r="AG106" s="296" t="str">
        <f t="shared" si="50"/>
        <v/>
      </c>
      <c r="AH106" s="296">
        <f t="shared" si="51"/>
        <v>1</v>
      </c>
      <c r="AI106" s="296">
        <f t="shared" si="52"/>
        <v>0</v>
      </c>
      <c r="AJ106" s="296">
        <f t="shared" si="53"/>
        <v>0</v>
      </c>
      <c r="AK106" s="296" t="str">
        <f>IFERROR(VLOOKUP($I106,点検表４リスト用!$D$2:$G$10,2,FALSE),"")</f>
        <v/>
      </c>
      <c r="AL106" s="296" t="str">
        <f>IFERROR(VLOOKUP($I106,点検表４リスト用!$D$2:$G$10,3,FALSE),"")</f>
        <v/>
      </c>
      <c r="AM106" s="296" t="str">
        <f>IFERROR(VLOOKUP($I106,点検表４リスト用!$D$2:$G$10,4,FALSE),"")</f>
        <v/>
      </c>
      <c r="AN106" s="296" t="str">
        <f>IFERROR(VLOOKUP(LEFT($E106,1),点検表４リスト用!$I$2:$J$11,2,FALSE),"")</f>
        <v/>
      </c>
      <c r="AO106" s="296" t="b">
        <f>IF(IFERROR(VLOOKUP($J106,軽乗用車一覧!$A$2:$A$88,1,FALSE),"")&lt;&gt;"",TRUE,FALSE)</f>
        <v>0</v>
      </c>
      <c r="AP106" s="296" t="b">
        <f t="shared" si="54"/>
        <v>0</v>
      </c>
      <c r="AQ106" s="296" t="b">
        <f t="shared" si="75"/>
        <v>1</v>
      </c>
      <c r="AR106" s="296" t="str">
        <f t="shared" si="55"/>
        <v/>
      </c>
      <c r="AS106" s="296" t="str">
        <f t="shared" si="56"/>
        <v/>
      </c>
      <c r="AT106" s="296">
        <f t="shared" si="57"/>
        <v>1</v>
      </c>
      <c r="AU106" s="296">
        <f t="shared" si="58"/>
        <v>1</v>
      </c>
      <c r="AV106" s="296" t="str">
        <f t="shared" si="59"/>
        <v/>
      </c>
      <c r="AW106" s="296" t="str">
        <f>IFERROR(VLOOKUP($L106,点検表４リスト用!$L$2:$M$11,2,FALSE),"")</f>
        <v/>
      </c>
      <c r="AX106" s="296" t="str">
        <f>IFERROR(VLOOKUP($AV106,排出係数!$H$4:$N$1000,7,FALSE),"")</f>
        <v/>
      </c>
      <c r="AY106" s="296" t="str">
        <f t="shared" si="78"/>
        <v/>
      </c>
      <c r="AZ106" s="296" t="str">
        <f t="shared" si="60"/>
        <v>1</v>
      </c>
      <c r="BA106" s="296" t="str">
        <f>IFERROR(VLOOKUP($AV106,排出係数!$A$4:$G$10000,$AU106+2,FALSE),"")</f>
        <v/>
      </c>
      <c r="BB106" s="296">
        <f>IFERROR(VLOOKUP($AU106,点検表４リスト用!$P$2:$T$6,2,FALSE),"")</f>
        <v>0.48</v>
      </c>
      <c r="BC106" s="296" t="str">
        <f t="shared" si="61"/>
        <v/>
      </c>
      <c r="BD106" s="296" t="str">
        <f t="shared" si="62"/>
        <v/>
      </c>
      <c r="BE106" s="296" t="str">
        <f>IFERROR(VLOOKUP($AV106,排出係数!$H$4:$M$10000,$AU106+2,FALSE),"")</f>
        <v/>
      </c>
      <c r="BF106" s="296">
        <f>IFERROR(VLOOKUP($AU106,点検表４リスト用!$P$2:$T$6,IF($N106="H17",5,3),FALSE),"")</f>
        <v>5.5E-2</v>
      </c>
      <c r="BG106" s="296">
        <f t="shared" si="63"/>
        <v>0</v>
      </c>
      <c r="BH106" s="296">
        <f t="shared" si="76"/>
        <v>0</v>
      </c>
      <c r="BI106" s="296" t="str">
        <f>IFERROR(VLOOKUP($L106,点検表４リスト用!$L$2:$N$11,3,FALSE),"")</f>
        <v/>
      </c>
      <c r="BJ106" s="296" t="str">
        <f t="shared" si="64"/>
        <v/>
      </c>
      <c r="BK106" s="296" t="str">
        <f>IF($AK106="特","",IF($BP106="確認",MSG_電気・燃料電池車確認,IF($BS106=1,日野自動車新型式,IF($BS106=2,日野自動車新型式②,IF($BS106=3,日野自動車新型式③,IF($BS106=4,日野自動車新型式④,IFERROR(VLOOKUP($BJ106,'35条リスト'!$A$3:$C$9998,2,FALSE),"")))))))</f>
        <v/>
      </c>
      <c r="BL106" s="296" t="str">
        <f t="shared" si="65"/>
        <v/>
      </c>
      <c r="BM106" s="296" t="str">
        <f>IFERROR(VLOOKUP($X106,点検表４リスト用!$A$2:$B$10,2,FALSE),"")</f>
        <v/>
      </c>
      <c r="BN106" s="296" t="str">
        <f>IF($AK106="特","",IFERROR(VLOOKUP($BJ106,'35条リスト'!$A$3:$C$9998,3,FALSE),""))</f>
        <v/>
      </c>
      <c r="BO106" s="357" t="str">
        <f t="shared" si="79"/>
        <v/>
      </c>
      <c r="BP106" s="297" t="str">
        <f t="shared" si="66"/>
        <v/>
      </c>
      <c r="BQ106" s="297" t="str">
        <f t="shared" si="80"/>
        <v/>
      </c>
      <c r="BR106" s="296">
        <f t="shared" si="77"/>
        <v>0</v>
      </c>
      <c r="BS106" s="296" t="str">
        <f>IF(COUNTIF(点検表４リスト用!X$2:X$83,J106),1,IF(COUNTIF(点検表４リスト用!Y$2:Y$100,J106),2,IF(COUNTIF(点検表４リスト用!Z$2:Z$100,J106),3,IF(COUNTIF(点検表４リスト用!AA$2:AA$100,J106),4,""))))</f>
        <v/>
      </c>
      <c r="BT106" s="580" t="str">
        <f t="shared" si="81"/>
        <v/>
      </c>
    </row>
    <row r="107" spans="1:72">
      <c r="A107" s="289"/>
      <c r="B107" s="445"/>
      <c r="C107" s="290"/>
      <c r="D107" s="291"/>
      <c r="E107" s="291"/>
      <c r="F107" s="291"/>
      <c r="G107" s="292"/>
      <c r="H107" s="300"/>
      <c r="I107" s="292"/>
      <c r="J107" s="292"/>
      <c r="K107" s="292"/>
      <c r="L107" s="292"/>
      <c r="M107" s="290"/>
      <c r="N107" s="290"/>
      <c r="O107" s="292"/>
      <c r="P107" s="292"/>
      <c r="Q107" s="481" t="str">
        <f t="shared" si="67"/>
        <v/>
      </c>
      <c r="R107" s="481" t="str">
        <f t="shared" si="68"/>
        <v/>
      </c>
      <c r="S107" s="482" t="str">
        <f t="shared" si="47"/>
        <v/>
      </c>
      <c r="T107" s="482" t="str">
        <f t="shared" si="69"/>
        <v/>
      </c>
      <c r="U107" s="483" t="str">
        <f t="shared" si="70"/>
        <v/>
      </c>
      <c r="V107" s="483" t="str">
        <f t="shared" si="71"/>
        <v/>
      </c>
      <c r="W107" s="483" t="str">
        <f t="shared" si="72"/>
        <v/>
      </c>
      <c r="X107" s="293"/>
      <c r="Y107" s="289"/>
      <c r="Z107" s="473" t="str">
        <f>IF($BS107&lt;&gt;"","確認",IF(COUNTIF(点検表４リスト用!AB$2:AB$100,J107),"○",IF(OR($BQ107="【3】",$BQ107="【2】",$BQ107="【1】"),"○",$BQ107)))</f>
        <v/>
      </c>
      <c r="AA107" s="532"/>
      <c r="AB107" s="559" t="str">
        <f t="shared" si="73"/>
        <v/>
      </c>
      <c r="AC107" s="294" t="str">
        <f>IF(COUNTIF(環境性能の高いＵＤタクシー!$A:$A,点検表４!J107),"○","")</f>
        <v/>
      </c>
      <c r="AD107" s="295" t="str">
        <f t="shared" si="74"/>
        <v/>
      </c>
      <c r="AE107" s="296" t="b">
        <f t="shared" si="48"/>
        <v>0</v>
      </c>
      <c r="AF107" s="296" t="b">
        <f t="shared" si="49"/>
        <v>0</v>
      </c>
      <c r="AG107" s="296" t="str">
        <f t="shared" si="50"/>
        <v/>
      </c>
      <c r="AH107" s="296">
        <f t="shared" si="51"/>
        <v>1</v>
      </c>
      <c r="AI107" s="296">
        <f t="shared" si="52"/>
        <v>0</v>
      </c>
      <c r="AJ107" s="296">
        <f t="shared" si="53"/>
        <v>0</v>
      </c>
      <c r="AK107" s="296" t="str">
        <f>IFERROR(VLOOKUP($I107,点検表４リスト用!$D$2:$G$10,2,FALSE),"")</f>
        <v/>
      </c>
      <c r="AL107" s="296" t="str">
        <f>IFERROR(VLOOKUP($I107,点検表４リスト用!$D$2:$G$10,3,FALSE),"")</f>
        <v/>
      </c>
      <c r="AM107" s="296" t="str">
        <f>IFERROR(VLOOKUP($I107,点検表４リスト用!$D$2:$G$10,4,FALSE),"")</f>
        <v/>
      </c>
      <c r="AN107" s="296" t="str">
        <f>IFERROR(VLOOKUP(LEFT($E107,1),点検表４リスト用!$I$2:$J$11,2,FALSE),"")</f>
        <v/>
      </c>
      <c r="AO107" s="296" t="b">
        <f>IF(IFERROR(VLOOKUP($J107,軽乗用車一覧!$A$2:$A$88,1,FALSE),"")&lt;&gt;"",TRUE,FALSE)</f>
        <v>0</v>
      </c>
      <c r="AP107" s="296" t="b">
        <f t="shared" si="54"/>
        <v>0</v>
      </c>
      <c r="AQ107" s="296" t="b">
        <f t="shared" si="75"/>
        <v>1</v>
      </c>
      <c r="AR107" s="296" t="str">
        <f t="shared" si="55"/>
        <v/>
      </c>
      <c r="AS107" s="296" t="str">
        <f t="shared" si="56"/>
        <v/>
      </c>
      <c r="AT107" s="296">
        <f t="shared" si="57"/>
        <v>1</v>
      </c>
      <c r="AU107" s="296">
        <f t="shared" si="58"/>
        <v>1</v>
      </c>
      <c r="AV107" s="296" t="str">
        <f t="shared" si="59"/>
        <v/>
      </c>
      <c r="AW107" s="296" t="str">
        <f>IFERROR(VLOOKUP($L107,点検表４リスト用!$L$2:$M$11,2,FALSE),"")</f>
        <v/>
      </c>
      <c r="AX107" s="296" t="str">
        <f>IFERROR(VLOOKUP($AV107,排出係数!$H$4:$N$1000,7,FALSE),"")</f>
        <v/>
      </c>
      <c r="AY107" s="296" t="str">
        <f t="shared" si="78"/>
        <v/>
      </c>
      <c r="AZ107" s="296" t="str">
        <f t="shared" si="60"/>
        <v>1</v>
      </c>
      <c r="BA107" s="296" t="str">
        <f>IFERROR(VLOOKUP($AV107,排出係数!$A$4:$G$10000,$AU107+2,FALSE),"")</f>
        <v/>
      </c>
      <c r="BB107" s="296">
        <f>IFERROR(VLOOKUP($AU107,点検表４リスト用!$P$2:$T$6,2,FALSE),"")</f>
        <v>0.48</v>
      </c>
      <c r="BC107" s="296" t="str">
        <f t="shared" si="61"/>
        <v/>
      </c>
      <c r="BD107" s="296" t="str">
        <f t="shared" si="62"/>
        <v/>
      </c>
      <c r="BE107" s="296" t="str">
        <f>IFERROR(VLOOKUP($AV107,排出係数!$H$4:$M$10000,$AU107+2,FALSE),"")</f>
        <v/>
      </c>
      <c r="BF107" s="296">
        <f>IFERROR(VLOOKUP($AU107,点検表４リスト用!$P$2:$T$6,IF($N107="H17",5,3),FALSE),"")</f>
        <v>5.5E-2</v>
      </c>
      <c r="BG107" s="296">
        <f t="shared" si="63"/>
        <v>0</v>
      </c>
      <c r="BH107" s="296">
        <f t="shared" si="76"/>
        <v>0</v>
      </c>
      <c r="BI107" s="296" t="str">
        <f>IFERROR(VLOOKUP($L107,点検表４リスト用!$L$2:$N$11,3,FALSE),"")</f>
        <v/>
      </c>
      <c r="BJ107" s="296" t="str">
        <f t="shared" si="64"/>
        <v/>
      </c>
      <c r="BK107" s="296" t="str">
        <f>IF($AK107="特","",IF($BP107="確認",MSG_電気・燃料電池車確認,IF($BS107=1,日野自動車新型式,IF($BS107=2,日野自動車新型式②,IF($BS107=3,日野自動車新型式③,IF($BS107=4,日野自動車新型式④,IFERROR(VLOOKUP($BJ107,'35条リスト'!$A$3:$C$9998,2,FALSE),"")))))))</f>
        <v/>
      </c>
      <c r="BL107" s="296" t="str">
        <f t="shared" si="65"/>
        <v/>
      </c>
      <c r="BM107" s="296" t="str">
        <f>IFERROR(VLOOKUP($X107,点検表４リスト用!$A$2:$B$10,2,FALSE),"")</f>
        <v/>
      </c>
      <c r="BN107" s="296" t="str">
        <f>IF($AK107="特","",IFERROR(VLOOKUP($BJ107,'35条リスト'!$A$3:$C$9998,3,FALSE),""))</f>
        <v/>
      </c>
      <c r="BO107" s="357" t="str">
        <f t="shared" si="79"/>
        <v/>
      </c>
      <c r="BP107" s="297" t="str">
        <f t="shared" si="66"/>
        <v/>
      </c>
      <c r="BQ107" s="297" t="str">
        <f t="shared" si="80"/>
        <v/>
      </c>
      <c r="BR107" s="296">
        <f t="shared" si="77"/>
        <v>0</v>
      </c>
      <c r="BS107" s="296" t="str">
        <f>IF(COUNTIF(点検表４リスト用!X$2:X$83,J107),1,IF(COUNTIF(点検表４リスト用!Y$2:Y$100,J107),2,IF(COUNTIF(点検表４リスト用!Z$2:Z$100,J107),3,IF(COUNTIF(点検表４リスト用!AA$2:AA$100,J107),4,""))))</f>
        <v/>
      </c>
      <c r="BT107" s="580" t="str">
        <f t="shared" si="81"/>
        <v/>
      </c>
    </row>
    <row r="108" spans="1:72">
      <c r="A108" s="289"/>
      <c r="B108" s="445"/>
      <c r="C108" s="290"/>
      <c r="D108" s="291"/>
      <c r="E108" s="291"/>
      <c r="F108" s="291"/>
      <c r="G108" s="292"/>
      <c r="H108" s="300"/>
      <c r="I108" s="292"/>
      <c r="J108" s="292"/>
      <c r="K108" s="292"/>
      <c r="L108" s="292"/>
      <c r="M108" s="290"/>
      <c r="N108" s="290"/>
      <c r="O108" s="292"/>
      <c r="P108" s="292"/>
      <c r="Q108" s="481" t="str">
        <f t="shared" si="67"/>
        <v/>
      </c>
      <c r="R108" s="481" t="str">
        <f t="shared" si="68"/>
        <v/>
      </c>
      <c r="S108" s="482" t="str">
        <f t="shared" si="47"/>
        <v/>
      </c>
      <c r="T108" s="482" t="str">
        <f t="shared" si="69"/>
        <v/>
      </c>
      <c r="U108" s="483" t="str">
        <f t="shared" si="70"/>
        <v/>
      </c>
      <c r="V108" s="483" t="str">
        <f t="shared" si="71"/>
        <v/>
      </c>
      <c r="W108" s="483" t="str">
        <f t="shared" si="72"/>
        <v/>
      </c>
      <c r="X108" s="293"/>
      <c r="Y108" s="289"/>
      <c r="Z108" s="473" t="str">
        <f>IF($BS108&lt;&gt;"","確認",IF(COUNTIF(点検表４リスト用!AB$2:AB$100,J108),"○",IF(OR($BQ108="【3】",$BQ108="【2】",$BQ108="【1】"),"○",$BQ108)))</f>
        <v/>
      </c>
      <c r="AA108" s="532"/>
      <c r="AB108" s="559" t="str">
        <f t="shared" si="73"/>
        <v/>
      </c>
      <c r="AC108" s="294" t="str">
        <f>IF(COUNTIF(環境性能の高いＵＤタクシー!$A:$A,点検表４!J108),"○","")</f>
        <v/>
      </c>
      <c r="AD108" s="295" t="str">
        <f t="shared" si="74"/>
        <v/>
      </c>
      <c r="AE108" s="296" t="b">
        <f t="shared" si="48"/>
        <v>0</v>
      </c>
      <c r="AF108" s="296" t="b">
        <f t="shared" si="49"/>
        <v>0</v>
      </c>
      <c r="AG108" s="296" t="str">
        <f t="shared" si="50"/>
        <v/>
      </c>
      <c r="AH108" s="296">
        <f t="shared" si="51"/>
        <v>1</v>
      </c>
      <c r="AI108" s="296">
        <f t="shared" si="52"/>
        <v>0</v>
      </c>
      <c r="AJ108" s="296">
        <f t="shared" si="53"/>
        <v>0</v>
      </c>
      <c r="AK108" s="296" t="str">
        <f>IFERROR(VLOOKUP($I108,点検表４リスト用!$D$2:$G$10,2,FALSE),"")</f>
        <v/>
      </c>
      <c r="AL108" s="296" t="str">
        <f>IFERROR(VLOOKUP($I108,点検表４リスト用!$D$2:$G$10,3,FALSE),"")</f>
        <v/>
      </c>
      <c r="AM108" s="296" t="str">
        <f>IFERROR(VLOOKUP($I108,点検表４リスト用!$D$2:$G$10,4,FALSE),"")</f>
        <v/>
      </c>
      <c r="AN108" s="296" t="str">
        <f>IFERROR(VLOOKUP(LEFT($E108,1),点検表４リスト用!$I$2:$J$11,2,FALSE),"")</f>
        <v/>
      </c>
      <c r="AO108" s="296" t="b">
        <f>IF(IFERROR(VLOOKUP($J108,軽乗用車一覧!$A$2:$A$88,1,FALSE),"")&lt;&gt;"",TRUE,FALSE)</f>
        <v>0</v>
      </c>
      <c r="AP108" s="296" t="b">
        <f t="shared" si="54"/>
        <v>0</v>
      </c>
      <c r="AQ108" s="296" t="b">
        <f t="shared" si="75"/>
        <v>1</v>
      </c>
      <c r="AR108" s="296" t="str">
        <f t="shared" si="55"/>
        <v/>
      </c>
      <c r="AS108" s="296" t="str">
        <f t="shared" si="56"/>
        <v/>
      </c>
      <c r="AT108" s="296">
        <f t="shared" si="57"/>
        <v>1</v>
      </c>
      <c r="AU108" s="296">
        <f t="shared" si="58"/>
        <v>1</v>
      </c>
      <c r="AV108" s="296" t="str">
        <f t="shared" si="59"/>
        <v/>
      </c>
      <c r="AW108" s="296" t="str">
        <f>IFERROR(VLOOKUP($L108,点検表４リスト用!$L$2:$M$11,2,FALSE),"")</f>
        <v/>
      </c>
      <c r="AX108" s="296" t="str">
        <f>IFERROR(VLOOKUP($AV108,排出係数!$H$4:$N$1000,7,FALSE),"")</f>
        <v/>
      </c>
      <c r="AY108" s="296" t="str">
        <f t="shared" si="78"/>
        <v/>
      </c>
      <c r="AZ108" s="296" t="str">
        <f t="shared" si="60"/>
        <v>1</v>
      </c>
      <c r="BA108" s="296" t="str">
        <f>IFERROR(VLOOKUP($AV108,排出係数!$A$4:$G$10000,$AU108+2,FALSE),"")</f>
        <v/>
      </c>
      <c r="BB108" s="296">
        <f>IFERROR(VLOOKUP($AU108,点検表４リスト用!$P$2:$T$6,2,FALSE),"")</f>
        <v>0.48</v>
      </c>
      <c r="BC108" s="296" t="str">
        <f t="shared" si="61"/>
        <v/>
      </c>
      <c r="BD108" s="296" t="str">
        <f t="shared" si="62"/>
        <v/>
      </c>
      <c r="BE108" s="296" t="str">
        <f>IFERROR(VLOOKUP($AV108,排出係数!$H$4:$M$10000,$AU108+2,FALSE),"")</f>
        <v/>
      </c>
      <c r="BF108" s="296">
        <f>IFERROR(VLOOKUP($AU108,点検表４リスト用!$P$2:$T$6,IF($N108="H17",5,3),FALSE),"")</f>
        <v>5.5E-2</v>
      </c>
      <c r="BG108" s="296">
        <f t="shared" si="63"/>
        <v>0</v>
      </c>
      <c r="BH108" s="296">
        <f t="shared" si="76"/>
        <v>0</v>
      </c>
      <c r="BI108" s="296" t="str">
        <f>IFERROR(VLOOKUP($L108,点検表４リスト用!$L$2:$N$11,3,FALSE),"")</f>
        <v/>
      </c>
      <c r="BJ108" s="296" t="str">
        <f t="shared" si="64"/>
        <v/>
      </c>
      <c r="BK108" s="296" t="str">
        <f>IF($AK108="特","",IF($BP108="確認",MSG_電気・燃料電池車確認,IF($BS108=1,日野自動車新型式,IF($BS108=2,日野自動車新型式②,IF($BS108=3,日野自動車新型式③,IF($BS108=4,日野自動車新型式④,IFERROR(VLOOKUP($BJ108,'35条リスト'!$A$3:$C$9998,2,FALSE),"")))))))</f>
        <v/>
      </c>
      <c r="BL108" s="296" t="str">
        <f t="shared" si="65"/>
        <v/>
      </c>
      <c r="BM108" s="296" t="str">
        <f>IFERROR(VLOOKUP($X108,点検表４リスト用!$A$2:$B$10,2,FALSE),"")</f>
        <v/>
      </c>
      <c r="BN108" s="296" t="str">
        <f>IF($AK108="特","",IFERROR(VLOOKUP($BJ108,'35条リスト'!$A$3:$C$9998,3,FALSE),""))</f>
        <v/>
      </c>
      <c r="BO108" s="357" t="str">
        <f t="shared" si="79"/>
        <v/>
      </c>
      <c r="BP108" s="297" t="str">
        <f t="shared" si="66"/>
        <v/>
      </c>
      <c r="BQ108" s="297" t="str">
        <f t="shared" si="80"/>
        <v/>
      </c>
      <c r="BR108" s="296">
        <f t="shared" si="77"/>
        <v>0</v>
      </c>
      <c r="BS108" s="296" t="str">
        <f>IF(COUNTIF(点検表４リスト用!X$2:X$83,J108),1,IF(COUNTIF(点検表４リスト用!Y$2:Y$100,J108),2,IF(COUNTIF(点検表４リスト用!Z$2:Z$100,J108),3,IF(COUNTIF(点検表４リスト用!AA$2:AA$100,J108),4,""))))</f>
        <v/>
      </c>
      <c r="BT108" s="580" t="str">
        <f t="shared" si="81"/>
        <v/>
      </c>
    </row>
    <row r="109" spans="1:72">
      <c r="A109" s="289"/>
      <c r="B109" s="445"/>
      <c r="C109" s="290"/>
      <c r="D109" s="291"/>
      <c r="E109" s="291"/>
      <c r="F109" s="291"/>
      <c r="G109" s="292"/>
      <c r="H109" s="300"/>
      <c r="I109" s="292"/>
      <c r="J109" s="292"/>
      <c r="K109" s="292"/>
      <c r="L109" s="292"/>
      <c r="M109" s="290"/>
      <c r="N109" s="290"/>
      <c r="O109" s="292"/>
      <c r="P109" s="292"/>
      <c r="Q109" s="481" t="str">
        <f t="shared" si="67"/>
        <v/>
      </c>
      <c r="R109" s="481" t="str">
        <f t="shared" si="68"/>
        <v/>
      </c>
      <c r="S109" s="482" t="str">
        <f t="shared" si="47"/>
        <v/>
      </c>
      <c r="T109" s="482" t="str">
        <f t="shared" si="69"/>
        <v/>
      </c>
      <c r="U109" s="483" t="str">
        <f t="shared" si="70"/>
        <v/>
      </c>
      <c r="V109" s="483" t="str">
        <f t="shared" si="71"/>
        <v/>
      </c>
      <c r="W109" s="483" t="str">
        <f t="shared" si="72"/>
        <v/>
      </c>
      <c r="X109" s="293"/>
      <c r="Y109" s="289"/>
      <c r="Z109" s="473" t="str">
        <f>IF($BS109&lt;&gt;"","確認",IF(COUNTIF(点検表４リスト用!AB$2:AB$100,J109),"○",IF(OR($BQ109="【3】",$BQ109="【2】",$BQ109="【1】"),"○",$BQ109)))</f>
        <v/>
      </c>
      <c r="AA109" s="532"/>
      <c r="AB109" s="559" t="str">
        <f t="shared" si="73"/>
        <v/>
      </c>
      <c r="AC109" s="294" t="str">
        <f>IF(COUNTIF(環境性能の高いＵＤタクシー!$A:$A,点検表４!J109),"○","")</f>
        <v/>
      </c>
      <c r="AD109" s="295" t="str">
        <f t="shared" si="74"/>
        <v/>
      </c>
      <c r="AE109" s="296" t="b">
        <f t="shared" si="48"/>
        <v>0</v>
      </c>
      <c r="AF109" s="296" t="b">
        <f t="shared" si="49"/>
        <v>0</v>
      </c>
      <c r="AG109" s="296" t="str">
        <f t="shared" si="50"/>
        <v/>
      </c>
      <c r="AH109" s="296">
        <f t="shared" si="51"/>
        <v>1</v>
      </c>
      <c r="AI109" s="296">
        <f t="shared" si="52"/>
        <v>0</v>
      </c>
      <c r="AJ109" s="296">
        <f t="shared" si="53"/>
        <v>0</v>
      </c>
      <c r="AK109" s="296" t="str">
        <f>IFERROR(VLOOKUP($I109,点検表４リスト用!$D$2:$G$10,2,FALSE),"")</f>
        <v/>
      </c>
      <c r="AL109" s="296" t="str">
        <f>IFERROR(VLOOKUP($I109,点検表４リスト用!$D$2:$G$10,3,FALSE),"")</f>
        <v/>
      </c>
      <c r="AM109" s="296" t="str">
        <f>IFERROR(VLOOKUP($I109,点検表４リスト用!$D$2:$G$10,4,FALSE),"")</f>
        <v/>
      </c>
      <c r="AN109" s="296" t="str">
        <f>IFERROR(VLOOKUP(LEFT($E109,1),点検表４リスト用!$I$2:$J$11,2,FALSE),"")</f>
        <v/>
      </c>
      <c r="AO109" s="296" t="b">
        <f>IF(IFERROR(VLOOKUP($J109,軽乗用車一覧!$A$2:$A$88,1,FALSE),"")&lt;&gt;"",TRUE,FALSE)</f>
        <v>0</v>
      </c>
      <c r="AP109" s="296" t="b">
        <f t="shared" si="54"/>
        <v>0</v>
      </c>
      <c r="AQ109" s="296" t="b">
        <f t="shared" si="75"/>
        <v>1</v>
      </c>
      <c r="AR109" s="296" t="str">
        <f t="shared" si="55"/>
        <v/>
      </c>
      <c r="AS109" s="296" t="str">
        <f t="shared" si="56"/>
        <v/>
      </c>
      <c r="AT109" s="296">
        <f t="shared" si="57"/>
        <v>1</v>
      </c>
      <c r="AU109" s="296">
        <f t="shared" si="58"/>
        <v>1</v>
      </c>
      <c r="AV109" s="296" t="str">
        <f t="shared" si="59"/>
        <v/>
      </c>
      <c r="AW109" s="296" t="str">
        <f>IFERROR(VLOOKUP($L109,点検表４リスト用!$L$2:$M$11,2,FALSE),"")</f>
        <v/>
      </c>
      <c r="AX109" s="296" t="str">
        <f>IFERROR(VLOOKUP($AV109,排出係数!$H$4:$N$1000,7,FALSE),"")</f>
        <v/>
      </c>
      <c r="AY109" s="296" t="str">
        <f t="shared" si="78"/>
        <v/>
      </c>
      <c r="AZ109" s="296" t="str">
        <f t="shared" si="60"/>
        <v>1</v>
      </c>
      <c r="BA109" s="296" t="str">
        <f>IFERROR(VLOOKUP($AV109,排出係数!$A$4:$G$10000,$AU109+2,FALSE),"")</f>
        <v/>
      </c>
      <c r="BB109" s="296">
        <f>IFERROR(VLOOKUP($AU109,点検表４リスト用!$P$2:$T$6,2,FALSE),"")</f>
        <v>0.48</v>
      </c>
      <c r="BC109" s="296" t="str">
        <f t="shared" si="61"/>
        <v/>
      </c>
      <c r="BD109" s="296" t="str">
        <f t="shared" si="62"/>
        <v/>
      </c>
      <c r="BE109" s="296" t="str">
        <f>IFERROR(VLOOKUP($AV109,排出係数!$H$4:$M$10000,$AU109+2,FALSE),"")</f>
        <v/>
      </c>
      <c r="BF109" s="296">
        <f>IFERROR(VLOOKUP($AU109,点検表４リスト用!$P$2:$T$6,IF($N109="H17",5,3),FALSE),"")</f>
        <v>5.5E-2</v>
      </c>
      <c r="BG109" s="296">
        <f t="shared" si="63"/>
        <v>0</v>
      </c>
      <c r="BH109" s="296">
        <f t="shared" si="76"/>
        <v>0</v>
      </c>
      <c r="BI109" s="296" t="str">
        <f>IFERROR(VLOOKUP($L109,点検表４リスト用!$L$2:$N$11,3,FALSE),"")</f>
        <v/>
      </c>
      <c r="BJ109" s="296" t="str">
        <f t="shared" si="64"/>
        <v/>
      </c>
      <c r="BK109" s="296" t="str">
        <f>IF($AK109="特","",IF($BP109="確認",MSG_電気・燃料電池車確認,IF($BS109=1,日野自動車新型式,IF($BS109=2,日野自動車新型式②,IF($BS109=3,日野自動車新型式③,IF($BS109=4,日野自動車新型式④,IFERROR(VLOOKUP($BJ109,'35条リスト'!$A$3:$C$9998,2,FALSE),"")))))))</f>
        <v/>
      </c>
      <c r="BL109" s="296" t="str">
        <f t="shared" si="65"/>
        <v/>
      </c>
      <c r="BM109" s="296" t="str">
        <f>IFERROR(VLOOKUP($X109,点検表４リスト用!$A$2:$B$10,2,FALSE),"")</f>
        <v/>
      </c>
      <c r="BN109" s="296" t="str">
        <f>IF($AK109="特","",IFERROR(VLOOKUP($BJ109,'35条リスト'!$A$3:$C$9998,3,FALSE),""))</f>
        <v/>
      </c>
      <c r="BO109" s="357" t="str">
        <f t="shared" si="79"/>
        <v/>
      </c>
      <c r="BP109" s="297" t="str">
        <f t="shared" si="66"/>
        <v/>
      </c>
      <c r="BQ109" s="297" t="str">
        <f t="shared" si="80"/>
        <v/>
      </c>
      <c r="BR109" s="296">
        <f t="shared" si="77"/>
        <v>0</v>
      </c>
      <c r="BS109" s="296" t="str">
        <f>IF(COUNTIF(点検表４リスト用!X$2:X$83,J109),1,IF(COUNTIF(点検表４リスト用!Y$2:Y$100,J109),2,IF(COUNTIF(点検表４リスト用!Z$2:Z$100,J109),3,IF(COUNTIF(点検表４リスト用!AA$2:AA$100,J109),4,""))))</f>
        <v/>
      </c>
      <c r="BT109" s="580" t="str">
        <f t="shared" si="81"/>
        <v/>
      </c>
    </row>
    <row r="110" spans="1:72">
      <c r="A110" s="289"/>
      <c r="B110" s="445"/>
      <c r="C110" s="290"/>
      <c r="D110" s="291"/>
      <c r="E110" s="291"/>
      <c r="F110" s="291"/>
      <c r="G110" s="292"/>
      <c r="H110" s="300"/>
      <c r="I110" s="292"/>
      <c r="J110" s="292"/>
      <c r="K110" s="292"/>
      <c r="L110" s="292"/>
      <c r="M110" s="290"/>
      <c r="N110" s="290"/>
      <c r="O110" s="292"/>
      <c r="P110" s="292"/>
      <c r="Q110" s="481" t="str">
        <f t="shared" si="67"/>
        <v/>
      </c>
      <c r="R110" s="481" t="str">
        <f t="shared" si="68"/>
        <v/>
      </c>
      <c r="S110" s="482" t="str">
        <f t="shared" si="47"/>
        <v/>
      </c>
      <c r="T110" s="482" t="str">
        <f t="shared" si="69"/>
        <v/>
      </c>
      <c r="U110" s="483" t="str">
        <f t="shared" si="70"/>
        <v/>
      </c>
      <c r="V110" s="483" t="str">
        <f t="shared" si="71"/>
        <v/>
      </c>
      <c r="W110" s="483" t="str">
        <f t="shared" si="72"/>
        <v/>
      </c>
      <c r="X110" s="293"/>
      <c r="Y110" s="289"/>
      <c r="Z110" s="473" t="str">
        <f>IF($BS110&lt;&gt;"","確認",IF(COUNTIF(点検表４リスト用!AB$2:AB$100,J110),"○",IF(OR($BQ110="【3】",$BQ110="【2】",$BQ110="【1】"),"○",$BQ110)))</f>
        <v/>
      </c>
      <c r="AA110" s="532"/>
      <c r="AB110" s="559" t="str">
        <f t="shared" si="73"/>
        <v/>
      </c>
      <c r="AC110" s="294" t="str">
        <f>IF(COUNTIF(環境性能の高いＵＤタクシー!$A:$A,点検表４!J110),"○","")</f>
        <v/>
      </c>
      <c r="AD110" s="295" t="str">
        <f t="shared" si="74"/>
        <v/>
      </c>
      <c r="AE110" s="296" t="b">
        <f t="shared" si="48"/>
        <v>0</v>
      </c>
      <c r="AF110" s="296" t="b">
        <f t="shared" si="49"/>
        <v>0</v>
      </c>
      <c r="AG110" s="296" t="str">
        <f t="shared" si="50"/>
        <v/>
      </c>
      <c r="AH110" s="296">
        <f t="shared" si="51"/>
        <v>1</v>
      </c>
      <c r="AI110" s="296">
        <f t="shared" si="52"/>
        <v>0</v>
      </c>
      <c r="AJ110" s="296">
        <f t="shared" si="53"/>
        <v>0</v>
      </c>
      <c r="AK110" s="296" t="str">
        <f>IFERROR(VLOOKUP($I110,点検表４リスト用!$D$2:$G$10,2,FALSE),"")</f>
        <v/>
      </c>
      <c r="AL110" s="296" t="str">
        <f>IFERROR(VLOOKUP($I110,点検表４リスト用!$D$2:$G$10,3,FALSE),"")</f>
        <v/>
      </c>
      <c r="AM110" s="296" t="str">
        <f>IFERROR(VLOOKUP($I110,点検表４リスト用!$D$2:$G$10,4,FALSE),"")</f>
        <v/>
      </c>
      <c r="AN110" s="296" t="str">
        <f>IFERROR(VLOOKUP(LEFT($E110,1),点検表４リスト用!$I$2:$J$11,2,FALSE),"")</f>
        <v/>
      </c>
      <c r="AO110" s="296" t="b">
        <f>IF(IFERROR(VLOOKUP($J110,軽乗用車一覧!$A$2:$A$88,1,FALSE),"")&lt;&gt;"",TRUE,FALSE)</f>
        <v>0</v>
      </c>
      <c r="AP110" s="296" t="b">
        <f t="shared" si="54"/>
        <v>0</v>
      </c>
      <c r="AQ110" s="296" t="b">
        <f t="shared" si="75"/>
        <v>1</v>
      </c>
      <c r="AR110" s="296" t="str">
        <f t="shared" si="55"/>
        <v/>
      </c>
      <c r="AS110" s="296" t="str">
        <f t="shared" si="56"/>
        <v/>
      </c>
      <c r="AT110" s="296">
        <f t="shared" si="57"/>
        <v>1</v>
      </c>
      <c r="AU110" s="296">
        <f t="shared" si="58"/>
        <v>1</v>
      </c>
      <c r="AV110" s="296" t="str">
        <f t="shared" si="59"/>
        <v/>
      </c>
      <c r="AW110" s="296" t="str">
        <f>IFERROR(VLOOKUP($L110,点検表４リスト用!$L$2:$M$11,2,FALSE),"")</f>
        <v/>
      </c>
      <c r="AX110" s="296" t="str">
        <f>IFERROR(VLOOKUP($AV110,排出係数!$H$4:$N$1000,7,FALSE),"")</f>
        <v/>
      </c>
      <c r="AY110" s="296" t="str">
        <f t="shared" si="78"/>
        <v/>
      </c>
      <c r="AZ110" s="296" t="str">
        <f t="shared" si="60"/>
        <v>1</v>
      </c>
      <c r="BA110" s="296" t="str">
        <f>IFERROR(VLOOKUP($AV110,排出係数!$A$4:$G$10000,$AU110+2,FALSE),"")</f>
        <v/>
      </c>
      <c r="BB110" s="296">
        <f>IFERROR(VLOOKUP($AU110,点検表４リスト用!$P$2:$T$6,2,FALSE),"")</f>
        <v>0.48</v>
      </c>
      <c r="BC110" s="296" t="str">
        <f t="shared" si="61"/>
        <v/>
      </c>
      <c r="BD110" s="296" t="str">
        <f t="shared" si="62"/>
        <v/>
      </c>
      <c r="BE110" s="296" t="str">
        <f>IFERROR(VLOOKUP($AV110,排出係数!$H$4:$M$10000,$AU110+2,FALSE),"")</f>
        <v/>
      </c>
      <c r="BF110" s="296">
        <f>IFERROR(VLOOKUP($AU110,点検表４リスト用!$P$2:$T$6,IF($N110="H17",5,3),FALSE),"")</f>
        <v>5.5E-2</v>
      </c>
      <c r="BG110" s="296">
        <f t="shared" si="63"/>
        <v>0</v>
      </c>
      <c r="BH110" s="296">
        <f t="shared" si="76"/>
        <v>0</v>
      </c>
      <c r="BI110" s="296" t="str">
        <f>IFERROR(VLOOKUP($L110,点検表４リスト用!$L$2:$N$11,3,FALSE),"")</f>
        <v/>
      </c>
      <c r="BJ110" s="296" t="str">
        <f t="shared" si="64"/>
        <v/>
      </c>
      <c r="BK110" s="296" t="str">
        <f>IF($AK110="特","",IF($BP110="確認",MSG_電気・燃料電池車確認,IF($BS110=1,日野自動車新型式,IF($BS110=2,日野自動車新型式②,IF($BS110=3,日野自動車新型式③,IF($BS110=4,日野自動車新型式④,IFERROR(VLOOKUP($BJ110,'35条リスト'!$A$3:$C$9998,2,FALSE),"")))))))</f>
        <v/>
      </c>
      <c r="BL110" s="296" t="str">
        <f t="shared" si="65"/>
        <v/>
      </c>
      <c r="BM110" s="296" t="str">
        <f>IFERROR(VLOOKUP($X110,点検表４リスト用!$A$2:$B$10,2,FALSE),"")</f>
        <v/>
      </c>
      <c r="BN110" s="296" t="str">
        <f>IF($AK110="特","",IFERROR(VLOOKUP($BJ110,'35条リスト'!$A$3:$C$9998,3,FALSE),""))</f>
        <v/>
      </c>
      <c r="BO110" s="357" t="str">
        <f t="shared" si="79"/>
        <v/>
      </c>
      <c r="BP110" s="297" t="str">
        <f t="shared" si="66"/>
        <v/>
      </c>
      <c r="BQ110" s="297" t="str">
        <f t="shared" si="80"/>
        <v/>
      </c>
      <c r="BR110" s="296">
        <f t="shared" si="77"/>
        <v>0</v>
      </c>
      <c r="BS110" s="296" t="str">
        <f>IF(COUNTIF(点検表４リスト用!X$2:X$83,J110),1,IF(COUNTIF(点検表４リスト用!Y$2:Y$100,J110),2,IF(COUNTIF(点検表４リスト用!Z$2:Z$100,J110),3,IF(COUNTIF(点検表４リスト用!AA$2:AA$100,J110),4,""))))</f>
        <v/>
      </c>
      <c r="BT110" s="580" t="str">
        <f t="shared" si="81"/>
        <v/>
      </c>
    </row>
    <row r="111" spans="1:72">
      <c r="A111" s="289"/>
      <c r="B111" s="445"/>
      <c r="C111" s="290"/>
      <c r="D111" s="291"/>
      <c r="E111" s="291"/>
      <c r="F111" s="291"/>
      <c r="G111" s="292"/>
      <c r="H111" s="300"/>
      <c r="I111" s="292"/>
      <c r="J111" s="292"/>
      <c r="K111" s="292"/>
      <c r="L111" s="292"/>
      <c r="M111" s="290"/>
      <c r="N111" s="290"/>
      <c r="O111" s="292"/>
      <c r="P111" s="292"/>
      <c r="Q111" s="481" t="str">
        <f t="shared" si="67"/>
        <v/>
      </c>
      <c r="R111" s="481" t="str">
        <f t="shared" si="68"/>
        <v/>
      </c>
      <c r="S111" s="482" t="str">
        <f t="shared" si="47"/>
        <v/>
      </c>
      <c r="T111" s="482" t="str">
        <f t="shared" si="69"/>
        <v/>
      </c>
      <c r="U111" s="483" t="str">
        <f t="shared" si="70"/>
        <v/>
      </c>
      <c r="V111" s="483" t="str">
        <f t="shared" si="71"/>
        <v/>
      </c>
      <c r="W111" s="483" t="str">
        <f t="shared" si="72"/>
        <v/>
      </c>
      <c r="X111" s="293"/>
      <c r="Y111" s="289"/>
      <c r="Z111" s="473" t="str">
        <f>IF($BS111&lt;&gt;"","確認",IF(COUNTIF(点検表４リスト用!AB$2:AB$100,J111),"○",IF(OR($BQ111="【3】",$BQ111="【2】",$BQ111="【1】"),"○",$BQ111)))</f>
        <v/>
      </c>
      <c r="AA111" s="532"/>
      <c r="AB111" s="559" t="str">
        <f t="shared" si="73"/>
        <v/>
      </c>
      <c r="AC111" s="294" t="str">
        <f>IF(COUNTIF(環境性能の高いＵＤタクシー!$A:$A,点検表４!J111),"○","")</f>
        <v/>
      </c>
      <c r="AD111" s="295" t="str">
        <f t="shared" si="74"/>
        <v/>
      </c>
      <c r="AE111" s="296" t="b">
        <f t="shared" si="48"/>
        <v>0</v>
      </c>
      <c r="AF111" s="296" t="b">
        <f t="shared" si="49"/>
        <v>0</v>
      </c>
      <c r="AG111" s="296" t="str">
        <f t="shared" si="50"/>
        <v/>
      </c>
      <c r="AH111" s="296">
        <f t="shared" si="51"/>
        <v>1</v>
      </c>
      <c r="AI111" s="296">
        <f t="shared" si="52"/>
        <v>0</v>
      </c>
      <c r="AJ111" s="296">
        <f t="shared" si="53"/>
        <v>0</v>
      </c>
      <c r="AK111" s="296" t="str">
        <f>IFERROR(VLOOKUP($I111,点検表４リスト用!$D$2:$G$10,2,FALSE),"")</f>
        <v/>
      </c>
      <c r="AL111" s="296" t="str">
        <f>IFERROR(VLOOKUP($I111,点検表４リスト用!$D$2:$G$10,3,FALSE),"")</f>
        <v/>
      </c>
      <c r="AM111" s="296" t="str">
        <f>IFERROR(VLOOKUP($I111,点検表４リスト用!$D$2:$G$10,4,FALSE),"")</f>
        <v/>
      </c>
      <c r="AN111" s="296" t="str">
        <f>IFERROR(VLOOKUP(LEFT($E111,1),点検表４リスト用!$I$2:$J$11,2,FALSE),"")</f>
        <v/>
      </c>
      <c r="AO111" s="296" t="b">
        <f>IF(IFERROR(VLOOKUP($J111,軽乗用車一覧!$A$2:$A$88,1,FALSE),"")&lt;&gt;"",TRUE,FALSE)</f>
        <v>0</v>
      </c>
      <c r="AP111" s="296" t="b">
        <f t="shared" si="54"/>
        <v>0</v>
      </c>
      <c r="AQ111" s="296" t="b">
        <f t="shared" si="75"/>
        <v>1</v>
      </c>
      <c r="AR111" s="296" t="str">
        <f t="shared" si="55"/>
        <v/>
      </c>
      <c r="AS111" s="296" t="str">
        <f t="shared" si="56"/>
        <v/>
      </c>
      <c r="AT111" s="296">
        <f t="shared" si="57"/>
        <v>1</v>
      </c>
      <c r="AU111" s="296">
        <f t="shared" si="58"/>
        <v>1</v>
      </c>
      <c r="AV111" s="296" t="str">
        <f t="shared" si="59"/>
        <v/>
      </c>
      <c r="AW111" s="296" t="str">
        <f>IFERROR(VLOOKUP($L111,点検表４リスト用!$L$2:$M$11,2,FALSE),"")</f>
        <v/>
      </c>
      <c r="AX111" s="296" t="str">
        <f>IFERROR(VLOOKUP($AV111,排出係数!$H$4:$N$1000,7,FALSE),"")</f>
        <v/>
      </c>
      <c r="AY111" s="296" t="str">
        <f t="shared" si="78"/>
        <v/>
      </c>
      <c r="AZ111" s="296" t="str">
        <f t="shared" si="60"/>
        <v>1</v>
      </c>
      <c r="BA111" s="296" t="str">
        <f>IFERROR(VLOOKUP($AV111,排出係数!$A$4:$G$10000,$AU111+2,FALSE),"")</f>
        <v/>
      </c>
      <c r="BB111" s="296">
        <f>IFERROR(VLOOKUP($AU111,点検表４リスト用!$P$2:$T$6,2,FALSE),"")</f>
        <v>0.48</v>
      </c>
      <c r="BC111" s="296" t="str">
        <f t="shared" si="61"/>
        <v/>
      </c>
      <c r="BD111" s="296" t="str">
        <f t="shared" si="62"/>
        <v/>
      </c>
      <c r="BE111" s="296" t="str">
        <f>IFERROR(VLOOKUP($AV111,排出係数!$H$4:$M$10000,$AU111+2,FALSE),"")</f>
        <v/>
      </c>
      <c r="BF111" s="296">
        <f>IFERROR(VLOOKUP($AU111,点検表４リスト用!$P$2:$T$6,IF($N111="H17",5,3),FALSE),"")</f>
        <v>5.5E-2</v>
      </c>
      <c r="BG111" s="296">
        <f t="shared" si="63"/>
        <v>0</v>
      </c>
      <c r="BH111" s="296">
        <f t="shared" si="76"/>
        <v>0</v>
      </c>
      <c r="BI111" s="296" t="str">
        <f>IFERROR(VLOOKUP($L111,点検表４リスト用!$L$2:$N$11,3,FALSE),"")</f>
        <v/>
      </c>
      <c r="BJ111" s="296" t="str">
        <f t="shared" si="64"/>
        <v/>
      </c>
      <c r="BK111" s="296" t="str">
        <f>IF($AK111="特","",IF($BP111="確認",MSG_電気・燃料電池車確認,IF($BS111=1,日野自動車新型式,IF($BS111=2,日野自動車新型式②,IF($BS111=3,日野自動車新型式③,IF($BS111=4,日野自動車新型式④,IFERROR(VLOOKUP($BJ111,'35条リスト'!$A$3:$C$9998,2,FALSE),"")))))))</f>
        <v/>
      </c>
      <c r="BL111" s="296" t="str">
        <f t="shared" si="65"/>
        <v/>
      </c>
      <c r="BM111" s="296" t="str">
        <f>IFERROR(VLOOKUP($X111,点検表４リスト用!$A$2:$B$10,2,FALSE),"")</f>
        <v/>
      </c>
      <c r="BN111" s="296" t="str">
        <f>IF($AK111="特","",IFERROR(VLOOKUP($BJ111,'35条リスト'!$A$3:$C$9998,3,FALSE),""))</f>
        <v/>
      </c>
      <c r="BO111" s="357" t="str">
        <f t="shared" si="79"/>
        <v/>
      </c>
      <c r="BP111" s="297" t="str">
        <f t="shared" si="66"/>
        <v/>
      </c>
      <c r="BQ111" s="297" t="str">
        <f t="shared" si="80"/>
        <v/>
      </c>
      <c r="BR111" s="296">
        <f t="shared" si="77"/>
        <v>0</v>
      </c>
      <c r="BS111" s="296" t="str">
        <f>IF(COUNTIF(点検表４リスト用!X$2:X$83,J111),1,IF(COUNTIF(点検表４リスト用!Y$2:Y$100,J111),2,IF(COUNTIF(点検表４リスト用!Z$2:Z$100,J111),3,IF(COUNTIF(点検表４リスト用!AA$2:AA$100,J111),4,""))))</f>
        <v/>
      </c>
      <c r="BT111" s="580" t="str">
        <f t="shared" si="81"/>
        <v/>
      </c>
    </row>
    <row r="112" spans="1:72">
      <c r="A112" s="289"/>
      <c r="B112" s="445"/>
      <c r="C112" s="290"/>
      <c r="D112" s="291"/>
      <c r="E112" s="291"/>
      <c r="F112" s="291"/>
      <c r="G112" s="292"/>
      <c r="H112" s="300"/>
      <c r="I112" s="292"/>
      <c r="J112" s="292"/>
      <c r="K112" s="292"/>
      <c r="L112" s="292"/>
      <c r="M112" s="290"/>
      <c r="N112" s="290"/>
      <c r="O112" s="292"/>
      <c r="P112" s="292"/>
      <c r="Q112" s="481" t="str">
        <f t="shared" si="67"/>
        <v/>
      </c>
      <c r="R112" s="481" t="str">
        <f t="shared" si="68"/>
        <v/>
      </c>
      <c r="S112" s="482" t="str">
        <f t="shared" si="47"/>
        <v/>
      </c>
      <c r="T112" s="482" t="str">
        <f t="shared" si="69"/>
        <v/>
      </c>
      <c r="U112" s="483" t="str">
        <f t="shared" si="70"/>
        <v/>
      </c>
      <c r="V112" s="483" t="str">
        <f t="shared" si="71"/>
        <v/>
      </c>
      <c r="W112" s="483" t="str">
        <f t="shared" si="72"/>
        <v/>
      </c>
      <c r="X112" s="293"/>
      <c r="Y112" s="289"/>
      <c r="Z112" s="473" t="str">
        <f>IF($BS112&lt;&gt;"","確認",IF(COUNTIF(点検表４リスト用!AB$2:AB$100,J112),"○",IF(OR($BQ112="【3】",$BQ112="【2】",$BQ112="【1】"),"○",$BQ112)))</f>
        <v/>
      </c>
      <c r="AA112" s="532"/>
      <c r="AB112" s="559" t="str">
        <f t="shared" si="73"/>
        <v/>
      </c>
      <c r="AC112" s="294" t="str">
        <f>IF(COUNTIF(環境性能の高いＵＤタクシー!$A:$A,点検表４!J112),"○","")</f>
        <v/>
      </c>
      <c r="AD112" s="295" t="str">
        <f t="shared" si="74"/>
        <v/>
      </c>
      <c r="AE112" s="296" t="b">
        <f t="shared" si="48"/>
        <v>0</v>
      </c>
      <c r="AF112" s="296" t="b">
        <f t="shared" si="49"/>
        <v>0</v>
      </c>
      <c r="AG112" s="296" t="str">
        <f t="shared" si="50"/>
        <v/>
      </c>
      <c r="AH112" s="296">
        <f t="shared" si="51"/>
        <v>1</v>
      </c>
      <c r="AI112" s="296">
        <f t="shared" si="52"/>
        <v>0</v>
      </c>
      <c r="AJ112" s="296">
        <f t="shared" si="53"/>
        <v>0</v>
      </c>
      <c r="AK112" s="296" t="str">
        <f>IFERROR(VLOOKUP($I112,点検表４リスト用!$D$2:$G$10,2,FALSE),"")</f>
        <v/>
      </c>
      <c r="AL112" s="296" t="str">
        <f>IFERROR(VLOOKUP($I112,点検表４リスト用!$D$2:$G$10,3,FALSE),"")</f>
        <v/>
      </c>
      <c r="AM112" s="296" t="str">
        <f>IFERROR(VLOOKUP($I112,点検表４リスト用!$D$2:$G$10,4,FALSE),"")</f>
        <v/>
      </c>
      <c r="AN112" s="296" t="str">
        <f>IFERROR(VLOOKUP(LEFT($E112,1),点検表４リスト用!$I$2:$J$11,2,FALSE),"")</f>
        <v/>
      </c>
      <c r="AO112" s="296" t="b">
        <f>IF(IFERROR(VLOOKUP($J112,軽乗用車一覧!$A$2:$A$88,1,FALSE),"")&lt;&gt;"",TRUE,FALSE)</f>
        <v>0</v>
      </c>
      <c r="AP112" s="296" t="b">
        <f t="shared" si="54"/>
        <v>0</v>
      </c>
      <c r="AQ112" s="296" t="b">
        <f t="shared" si="75"/>
        <v>1</v>
      </c>
      <c r="AR112" s="296" t="str">
        <f t="shared" si="55"/>
        <v/>
      </c>
      <c r="AS112" s="296" t="str">
        <f t="shared" si="56"/>
        <v/>
      </c>
      <c r="AT112" s="296">
        <f t="shared" si="57"/>
        <v>1</v>
      </c>
      <c r="AU112" s="296">
        <f t="shared" si="58"/>
        <v>1</v>
      </c>
      <c r="AV112" s="296" t="str">
        <f t="shared" si="59"/>
        <v/>
      </c>
      <c r="AW112" s="296" t="str">
        <f>IFERROR(VLOOKUP($L112,点検表４リスト用!$L$2:$M$11,2,FALSE),"")</f>
        <v/>
      </c>
      <c r="AX112" s="296" t="str">
        <f>IFERROR(VLOOKUP($AV112,排出係数!$H$4:$N$1000,7,FALSE),"")</f>
        <v/>
      </c>
      <c r="AY112" s="296" t="str">
        <f t="shared" si="78"/>
        <v/>
      </c>
      <c r="AZ112" s="296" t="str">
        <f t="shared" si="60"/>
        <v>1</v>
      </c>
      <c r="BA112" s="296" t="str">
        <f>IFERROR(VLOOKUP($AV112,排出係数!$A$4:$G$10000,$AU112+2,FALSE),"")</f>
        <v/>
      </c>
      <c r="BB112" s="296">
        <f>IFERROR(VLOOKUP($AU112,点検表４リスト用!$P$2:$T$6,2,FALSE),"")</f>
        <v>0.48</v>
      </c>
      <c r="BC112" s="296" t="str">
        <f t="shared" si="61"/>
        <v/>
      </c>
      <c r="BD112" s="296" t="str">
        <f t="shared" si="62"/>
        <v/>
      </c>
      <c r="BE112" s="296" t="str">
        <f>IFERROR(VLOOKUP($AV112,排出係数!$H$4:$M$10000,$AU112+2,FALSE),"")</f>
        <v/>
      </c>
      <c r="BF112" s="296">
        <f>IFERROR(VLOOKUP($AU112,点検表４リスト用!$P$2:$T$6,IF($N112="H17",5,3),FALSE),"")</f>
        <v>5.5E-2</v>
      </c>
      <c r="BG112" s="296">
        <f t="shared" si="63"/>
        <v>0</v>
      </c>
      <c r="BH112" s="296">
        <f t="shared" si="76"/>
        <v>0</v>
      </c>
      <c r="BI112" s="296" t="str">
        <f>IFERROR(VLOOKUP($L112,点検表４リスト用!$L$2:$N$11,3,FALSE),"")</f>
        <v/>
      </c>
      <c r="BJ112" s="296" t="str">
        <f t="shared" si="64"/>
        <v/>
      </c>
      <c r="BK112" s="296" t="str">
        <f>IF($AK112="特","",IF($BP112="確認",MSG_電気・燃料電池車確認,IF($BS112=1,日野自動車新型式,IF($BS112=2,日野自動車新型式②,IF($BS112=3,日野自動車新型式③,IF($BS112=4,日野自動車新型式④,IFERROR(VLOOKUP($BJ112,'35条リスト'!$A$3:$C$9998,2,FALSE),"")))))))</f>
        <v/>
      </c>
      <c r="BL112" s="296" t="str">
        <f t="shared" si="65"/>
        <v/>
      </c>
      <c r="BM112" s="296" t="str">
        <f>IFERROR(VLOOKUP($X112,点検表４リスト用!$A$2:$B$10,2,FALSE),"")</f>
        <v/>
      </c>
      <c r="BN112" s="296" t="str">
        <f>IF($AK112="特","",IFERROR(VLOOKUP($BJ112,'35条リスト'!$A$3:$C$9998,3,FALSE),""))</f>
        <v/>
      </c>
      <c r="BO112" s="357" t="str">
        <f t="shared" si="79"/>
        <v/>
      </c>
      <c r="BP112" s="297" t="str">
        <f t="shared" si="66"/>
        <v/>
      </c>
      <c r="BQ112" s="297" t="str">
        <f t="shared" si="80"/>
        <v/>
      </c>
      <c r="BR112" s="296">
        <f t="shared" si="77"/>
        <v>0</v>
      </c>
      <c r="BS112" s="296" t="str">
        <f>IF(COUNTIF(点検表４リスト用!X$2:X$83,J112),1,IF(COUNTIF(点検表４リスト用!Y$2:Y$100,J112),2,IF(COUNTIF(点検表４リスト用!Z$2:Z$100,J112),3,IF(COUNTIF(点検表４リスト用!AA$2:AA$100,J112),4,""))))</f>
        <v/>
      </c>
      <c r="BT112" s="580" t="str">
        <f t="shared" si="81"/>
        <v/>
      </c>
    </row>
    <row r="113" spans="1:72">
      <c r="A113" s="289"/>
      <c r="B113" s="445"/>
      <c r="C113" s="290"/>
      <c r="D113" s="291"/>
      <c r="E113" s="291"/>
      <c r="F113" s="291"/>
      <c r="G113" s="292"/>
      <c r="H113" s="300"/>
      <c r="I113" s="292"/>
      <c r="J113" s="292"/>
      <c r="K113" s="292"/>
      <c r="L113" s="292"/>
      <c r="M113" s="290"/>
      <c r="N113" s="290"/>
      <c r="O113" s="292"/>
      <c r="P113" s="292"/>
      <c r="Q113" s="481" t="str">
        <f t="shared" si="67"/>
        <v/>
      </c>
      <c r="R113" s="481" t="str">
        <f t="shared" si="68"/>
        <v/>
      </c>
      <c r="S113" s="482" t="str">
        <f t="shared" si="47"/>
        <v/>
      </c>
      <c r="T113" s="482" t="str">
        <f t="shared" si="69"/>
        <v/>
      </c>
      <c r="U113" s="483" t="str">
        <f t="shared" si="70"/>
        <v/>
      </c>
      <c r="V113" s="483" t="str">
        <f t="shared" si="71"/>
        <v/>
      </c>
      <c r="W113" s="483" t="str">
        <f t="shared" si="72"/>
        <v/>
      </c>
      <c r="X113" s="293"/>
      <c r="Y113" s="289"/>
      <c r="Z113" s="473" t="str">
        <f>IF($BS113&lt;&gt;"","確認",IF(COUNTIF(点検表４リスト用!AB$2:AB$100,J113),"○",IF(OR($BQ113="【3】",$BQ113="【2】",$BQ113="【1】"),"○",$BQ113)))</f>
        <v/>
      </c>
      <c r="AA113" s="532"/>
      <c r="AB113" s="559" t="str">
        <f t="shared" si="73"/>
        <v/>
      </c>
      <c r="AC113" s="294" t="str">
        <f>IF(COUNTIF(環境性能の高いＵＤタクシー!$A:$A,点検表４!J113),"○","")</f>
        <v/>
      </c>
      <c r="AD113" s="295" t="str">
        <f t="shared" si="74"/>
        <v/>
      </c>
      <c r="AE113" s="296" t="b">
        <f t="shared" si="48"/>
        <v>0</v>
      </c>
      <c r="AF113" s="296" t="b">
        <f t="shared" si="49"/>
        <v>0</v>
      </c>
      <c r="AG113" s="296" t="str">
        <f t="shared" si="50"/>
        <v/>
      </c>
      <c r="AH113" s="296">
        <f t="shared" si="51"/>
        <v>1</v>
      </c>
      <c r="AI113" s="296">
        <f t="shared" si="52"/>
        <v>0</v>
      </c>
      <c r="AJ113" s="296">
        <f t="shared" si="53"/>
        <v>0</v>
      </c>
      <c r="AK113" s="296" t="str">
        <f>IFERROR(VLOOKUP($I113,点検表４リスト用!$D$2:$G$10,2,FALSE),"")</f>
        <v/>
      </c>
      <c r="AL113" s="296" t="str">
        <f>IFERROR(VLOOKUP($I113,点検表４リスト用!$D$2:$G$10,3,FALSE),"")</f>
        <v/>
      </c>
      <c r="AM113" s="296" t="str">
        <f>IFERROR(VLOOKUP($I113,点検表４リスト用!$D$2:$G$10,4,FALSE),"")</f>
        <v/>
      </c>
      <c r="AN113" s="296" t="str">
        <f>IFERROR(VLOOKUP(LEFT($E113,1),点検表４リスト用!$I$2:$J$11,2,FALSE),"")</f>
        <v/>
      </c>
      <c r="AO113" s="296" t="b">
        <f>IF(IFERROR(VLOOKUP($J113,軽乗用車一覧!$A$2:$A$88,1,FALSE),"")&lt;&gt;"",TRUE,FALSE)</f>
        <v>0</v>
      </c>
      <c r="AP113" s="296" t="b">
        <f t="shared" si="54"/>
        <v>0</v>
      </c>
      <c r="AQ113" s="296" t="b">
        <f t="shared" si="75"/>
        <v>1</v>
      </c>
      <c r="AR113" s="296" t="str">
        <f t="shared" si="55"/>
        <v/>
      </c>
      <c r="AS113" s="296" t="str">
        <f t="shared" si="56"/>
        <v/>
      </c>
      <c r="AT113" s="296">
        <f t="shared" si="57"/>
        <v>1</v>
      </c>
      <c r="AU113" s="296">
        <f t="shared" si="58"/>
        <v>1</v>
      </c>
      <c r="AV113" s="296" t="str">
        <f t="shared" si="59"/>
        <v/>
      </c>
      <c r="AW113" s="296" t="str">
        <f>IFERROR(VLOOKUP($L113,点検表４リスト用!$L$2:$M$11,2,FALSE),"")</f>
        <v/>
      </c>
      <c r="AX113" s="296" t="str">
        <f>IFERROR(VLOOKUP($AV113,排出係数!$H$4:$N$1000,7,FALSE),"")</f>
        <v/>
      </c>
      <c r="AY113" s="296" t="str">
        <f t="shared" si="78"/>
        <v/>
      </c>
      <c r="AZ113" s="296" t="str">
        <f t="shared" si="60"/>
        <v>1</v>
      </c>
      <c r="BA113" s="296" t="str">
        <f>IFERROR(VLOOKUP($AV113,排出係数!$A$4:$G$10000,$AU113+2,FALSE),"")</f>
        <v/>
      </c>
      <c r="BB113" s="296">
        <f>IFERROR(VLOOKUP($AU113,点検表４リスト用!$P$2:$T$6,2,FALSE),"")</f>
        <v>0.48</v>
      </c>
      <c r="BC113" s="296" t="str">
        <f t="shared" si="61"/>
        <v/>
      </c>
      <c r="BD113" s="296" t="str">
        <f t="shared" si="62"/>
        <v/>
      </c>
      <c r="BE113" s="296" t="str">
        <f>IFERROR(VLOOKUP($AV113,排出係数!$H$4:$M$10000,$AU113+2,FALSE),"")</f>
        <v/>
      </c>
      <c r="BF113" s="296">
        <f>IFERROR(VLOOKUP($AU113,点検表４リスト用!$P$2:$T$6,IF($N113="H17",5,3),FALSE),"")</f>
        <v>5.5E-2</v>
      </c>
      <c r="BG113" s="296">
        <f t="shared" si="63"/>
        <v>0</v>
      </c>
      <c r="BH113" s="296">
        <f t="shared" si="76"/>
        <v>0</v>
      </c>
      <c r="BI113" s="296" t="str">
        <f>IFERROR(VLOOKUP($L113,点検表４リスト用!$L$2:$N$11,3,FALSE),"")</f>
        <v/>
      </c>
      <c r="BJ113" s="296" t="str">
        <f t="shared" si="64"/>
        <v/>
      </c>
      <c r="BK113" s="296" t="str">
        <f>IF($AK113="特","",IF($BP113="確認",MSG_電気・燃料電池車確認,IF($BS113=1,日野自動車新型式,IF($BS113=2,日野自動車新型式②,IF($BS113=3,日野自動車新型式③,IF($BS113=4,日野自動車新型式④,IFERROR(VLOOKUP($BJ113,'35条リスト'!$A$3:$C$9998,2,FALSE),"")))))))</f>
        <v/>
      </c>
      <c r="BL113" s="296" t="str">
        <f t="shared" si="65"/>
        <v/>
      </c>
      <c r="BM113" s="296" t="str">
        <f>IFERROR(VLOOKUP($X113,点検表４リスト用!$A$2:$B$10,2,FALSE),"")</f>
        <v/>
      </c>
      <c r="BN113" s="296" t="str">
        <f>IF($AK113="特","",IFERROR(VLOOKUP($BJ113,'35条リスト'!$A$3:$C$9998,3,FALSE),""))</f>
        <v/>
      </c>
      <c r="BO113" s="357" t="str">
        <f t="shared" si="79"/>
        <v/>
      </c>
      <c r="BP113" s="297" t="str">
        <f t="shared" si="66"/>
        <v/>
      </c>
      <c r="BQ113" s="297" t="str">
        <f t="shared" si="80"/>
        <v/>
      </c>
      <c r="BR113" s="296">
        <f t="shared" si="77"/>
        <v>0</v>
      </c>
      <c r="BS113" s="296" t="str">
        <f>IF(COUNTIF(点検表４リスト用!X$2:X$83,J113),1,IF(COUNTIF(点検表４リスト用!Y$2:Y$100,J113),2,IF(COUNTIF(点検表４リスト用!Z$2:Z$100,J113),3,IF(COUNTIF(点検表４リスト用!AA$2:AA$100,J113),4,""))))</f>
        <v/>
      </c>
      <c r="BT113" s="580" t="str">
        <f t="shared" si="81"/>
        <v/>
      </c>
    </row>
    <row r="114" spans="1:72">
      <c r="A114" s="289"/>
      <c r="B114" s="445"/>
      <c r="C114" s="290"/>
      <c r="D114" s="291"/>
      <c r="E114" s="291"/>
      <c r="F114" s="291"/>
      <c r="G114" s="292"/>
      <c r="H114" s="300"/>
      <c r="I114" s="292"/>
      <c r="J114" s="292"/>
      <c r="K114" s="292"/>
      <c r="L114" s="292"/>
      <c r="M114" s="290"/>
      <c r="N114" s="290"/>
      <c r="O114" s="292"/>
      <c r="P114" s="292"/>
      <c r="Q114" s="481" t="str">
        <f t="shared" si="67"/>
        <v/>
      </c>
      <c r="R114" s="481" t="str">
        <f t="shared" si="68"/>
        <v/>
      </c>
      <c r="S114" s="482" t="str">
        <f t="shared" si="47"/>
        <v/>
      </c>
      <c r="T114" s="482" t="str">
        <f t="shared" si="69"/>
        <v/>
      </c>
      <c r="U114" s="483" t="str">
        <f t="shared" si="70"/>
        <v/>
      </c>
      <c r="V114" s="483" t="str">
        <f t="shared" si="71"/>
        <v/>
      </c>
      <c r="W114" s="483" t="str">
        <f t="shared" si="72"/>
        <v/>
      </c>
      <c r="X114" s="293"/>
      <c r="Y114" s="289"/>
      <c r="Z114" s="473" t="str">
        <f>IF($BS114&lt;&gt;"","確認",IF(COUNTIF(点検表４リスト用!AB$2:AB$100,J114),"○",IF(OR($BQ114="【3】",$BQ114="【2】",$BQ114="【1】"),"○",$BQ114)))</f>
        <v/>
      </c>
      <c r="AA114" s="532"/>
      <c r="AB114" s="559" t="str">
        <f t="shared" si="73"/>
        <v/>
      </c>
      <c r="AC114" s="294" t="str">
        <f>IF(COUNTIF(環境性能の高いＵＤタクシー!$A:$A,点検表４!J114),"○","")</f>
        <v/>
      </c>
      <c r="AD114" s="295" t="str">
        <f t="shared" si="74"/>
        <v/>
      </c>
      <c r="AE114" s="296" t="b">
        <f t="shared" si="48"/>
        <v>0</v>
      </c>
      <c r="AF114" s="296" t="b">
        <f t="shared" si="49"/>
        <v>0</v>
      </c>
      <c r="AG114" s="296" t="str">
        <f t="shared" si="50"/>
        <v/>
      </c>
      <c r="AH114" s="296">
        <f t="shared" si="51"/>
        <v>1</v>
      </c>
      <c r="AI114" s="296">
        <f t="shared" si="52"/>
        <v>0</v>
      </c>
      <c r="AJ114" s="296">
        <f t="shared" si="53"/>
        <v>0</v>
      </c>
      <c r="AK114" s="296" t="str">
        <f>IFERROR(VLOOKUP($I114,点検表４リスト用!$D$2:$G$10,2,FALSE),"")</f>
        <v/>
      </c>
      <c r="AL114" s="296" t="str">
        <f>IFERROR(VLOOKUP($I114,点検表４リスト用!$D$2:$G$10,3,FALSE),"")</f>
        <v/>
      </c>
      <c r="AM114" s="296" t="str">
        <f>IFERROR(VLOOKUP($I114,点検表４リスト用!$D$2:$G$10,4,FALSE),"")</f>
        <v/>
      </c>
      <c r="AN114" s="296" t="str">
        <f>IFERROR(VLOOKUP(LEFT($E114,1),点検表４リスト用!$I$2:$J$11,2,FALSE),"")</f>
        <v/>
      </c>
      <c r="AO114" s="296" t="b">
        <f>IF(IFERROR(VLOOKUP($J114,軽乗用車一覧!$A$2:$A$88,1,FALSE),"")&lt;&gt;"",TRUE,FALSE)</f>
        <v>0</v>
      </c>
      <c r="AP114" s="296" t="b">
        <f t="shared" si="54"/>
        <v>0</v>
      </c>
      <c r="AQ114" s="296" t="b">
        <f t="shared" si="75"/>
        <v>1</v>
      </c>
      <c r="AR114" s="296" t="str">
        <f t="shared" si="55"/>
        <v/>
      </c>
      <c r="AS114" s="296" t="str">
        <f t="shared" si="56"/>
        <v/>
      </c>
      <c r="AT114" s="296">
        <f t="shared" si="57"/>
        <v>1</v>
      </c>
      <c r="AU114" s="296">
        <f t="shared" si="58"/>
        <v>1</v>
      </c>
      <c r="AV114" s="296" t="str">
        <f t="shared" si="59"/>
        <v/>
      </c>
      <c r="AW114" s="296" t="str">
        <f>IFERROR(VLOOKUP($L114,点検表４リスト用!$L$2:$M$11,2,FALSE),"")</f>
        <v/>
      </c>
      <c r="AX114" s="296" t="str">
        <f>IFERROR(VLOOKUP($AV114,排出係数!$H$4:$N$1000,7,FALSE),"")</f>
        <v/>
      </c>
      <c r="AY114" s="296" t="str">
        <f t="shared" si="78"/>
        <v/>
      </c>
      <c r="AZ114" s="296" t="str">
        <f t="shared" si="60"/>
        <v>1</v>
      </c>
      <c r="BA114" s="296" t="str">
        <f>IFERROR(VLOOKUP($AV114,排出係数!$A$4:$G$10000,$AU114+2,FALSE),"")</f>
        <v/>
      </c>
      <c r="BB114" s="296">
        <f>IFERROR(VLOOKUP($AU114,点検表４リスト用!$P$2:$T$6,2,FALSE),"")</f>
        <v>0.48</v>
      </c>
      <c r="BC114" s="296" t="str">
        <f t="shared" si="61"/>
        <v/>
      </c>
      <c r="BD114" s="296" t="str">
        <f t="shared" si="62"/>
        <v/>
      </c>
      <c r="BE114" s="296" t="str">
        <f>IFERROR(VLOOKUP($AV114,排出係数!$H$4:$M$10000,$AU114+2,FALSE),"")</f>
        <v/>
      </c>
      <c r="BF114" s="296">
        <f>IFERROR(VLOOKUP($AU114,点検表４リスト用!$P$2:$T$6,IF($N114="H17",5,3),FALSE),"")</f>
        <v>5.5E-2</v>
      </c>
      <c r="BG114" s="296">
        <f t="shared" si="63"/>
        <v>0</v>
      </c>
      <c r="BH114" s="296">
        <f t="shared" si="76"/>
        <v>0</v>
      </c>
      <c r="BI114" s="296" t="str">
        <f>IFERROR(VLOOKUP($L114,点検表４リスト用!$L$2:$N$11,3,FALSE),"")</f>
        <v/>
      </c>
      <c r="BJ114" s="296" t="str">
        <f t="shared" si="64"/>
        <v/>
      </c>
      <c r="BK114" s="296" t="str">
        <f>IF($AK114="特","",IF($BP114="確認",MSG_電気・燃料電池車確認,IF($BS114=1,日野自動車新型式,IF($BS114=2,日野自動車新型式②,IF($BS114=3,日野自動車新型式③,IF($BS114=4,日野自動車新型式④,IFERROR(VLOOKUP($BJ114,'35条リスト'!$A$3:$C$9998,2,FALSE),"")))))))</f>
        <v/>
      </c>
      <c r="BL114" s="296" t="str">
        <f t="shared" si="65"/>
        <v/>
      </c>
      <c r="BM114" s="296" t="str">
        <f>IFERROR(VLOOKUP($X114,点検表４リスト用!$A$2:$B$10,2,FALSE),"")</f>
        <v/>
      </c>
      <c r="BN114" s="296" t="str">
        <f>IF($AK114="特","",IFERROR(VLOOKUP($BJ114,'35条リスト'!$A$3:$C$9998,3,FALSE),""))</f>
        <v/>
      </c>
      <c r="BO114" s="357" t="str">
        <f t="shared" si="79"/>
        <v/>
      </c>
      <c r="BP114" s="297" t="str">
        <f t="shared" si="66"/>
        <v/>
      </c>
      <c r="BQ114" s="297" t="str">
        <f t="shared" si="80"/>
        <v/>
      </c>
      <c r="BR114" s="296">
        <f t="shared" si="77"/>
        <v>0</v>
      </c>
      <c r="BS114" s="296" t="str">
        <f>IF(COUNTIF(点検表４リスト用!X$2:X$83,J114),1,IF(COUNTIF(点検表４リスト用!Y$2:Y$100,J114),2,IF(COUNTIF(点検表４リスト用!Z$2:Z$100,J114),3,IF(COUNTIF(点検表４リスト用!AA$2:AA$100,J114),4,""))))</f>
        <v/>
      </c>
      <c r="BT114" s="580" t="str">
        <f t="shared" si="81"/>
        <v/>
      </c>
    </row>
    <row r="115" spans="1:72">
      <c r="A115" s="289"/>
      <c r="B115" s="445"/>
      <c r="C115" s="290"/>
      <c r="D115" s="291"/>
      <c r="E115" s="291"/>
      <c r="F115" s="291"/>
      <c r="G115" s="292"/>
      <c r="H115" s="300"/>
      <c r="I115" s="292"/>
      <c r="J115" s="292"/>
      <c r="K115" s="292"/>
      <c r="L115" s="292"/>
      <c r="M115" s="290"/>
      <c r="N115" s="290"/>
      <c r="O115" s="292"/>
      <c r="P115" s="292"/>
      <c r="Q115" s="481" t="str">
        <f t="shared" si="67"/>
        <v/>
      </c>
      <c r="R115" s="481" t="str">
        <f t="shared" si="68"/>
        <v/>
      </c>
      <c r="S115" s="482" t="str">
        <f t="shared" si="47"/>
        <v/>
      </c>
      <c r="T115" s="482" t="str">
        <f t="shared" si="69"/>
        <v/>
      </c>
      <c r="U115" s="483" t="str">
        <f t="shared" si="70"/>
        <v/>
      </c>
      <c r="V115" s="483" t="str">
        <f t="shared" si="71"/>
        <v/>
      </c>
      <c r="W115" s="483" t="str">
        <f t="shared" si="72"/>
        <v/>
      </c>
      <c r="X115" s="293"/>
      <c r="Y115" s="289"/>
      <c r="Z115" s="473" t="str">
        <f>IF($BS115&lt;&gt;"","確認",IF(COUNTIF(点検表４リスト用!AB$2:AB$100,J115),"○",IF(OR($BQ115="【3】",$BQ115="【2】",$BQ115="【1】"),"○",$BQ115)))</f>
        <v/>
      </c>
      <c r="AA115" s="532"/>
      <c r="AB115" s="559" t="str">
        <f t="shared" si="73"/>
        <v/>
      </c>
      <c r="AC115" s="294" t="str">
        <f>IF(COUNTIF(環境性能の高いＵＤタクシー!$A:$A,点検表４!J115),"○","")</f>
        <v/>
      </c>
      <c r="AD115" s="295" t="str">
        <f t="shared" si="74"/>
        <v/>
      </c>
      <c r="AE115" s="296" t="b">
        <f t="shared" si="48"/>
        <v>0</v>
      </c>
      <c r="AF115" s="296" t="b">
        <f t="shared" si="49"/>
        <v>0</v>
      </c>
      <c r="AG115" s="296" t="str">
        <f t="shared" si="50"/>
        <v/>
      </c>
      <c r="AH115" s="296">
        <f t="shared" si="51"/>
        <v>1</v>
      </c>
      <c r="AI115" s="296">
        <f t="shared" si="52"/>
        <v>0</v>
      </c>
      <c r="AJ115" s="296">
        <f t="shared" si="53"/>
        <v>0</v>
      </c>
      <c r="AK115" s="296" t="str">
        <f>IFERROR(VLOOKUP($I115,点検表４リスト用!$D$2:$G$10,2,FALSE),"")</f>
        <v/>
      </c>
      <c r="AL115" s="296" t="str">
        <f>IFERROR(VLOOKUP($I115,点検表４リスト用!$D$2:$G$10,3,FALSE),"")</f>
        <v/>
      </c>
      <c r="AM115" s="296" t="str">
        <f>IFERROR(VLOOKUP($I115,点検表４リスト用!$D$2:$G$10,4,FALSE),"")</f>
        <v/>
      </c>
      <c r="AN115" s="296" t="str">
        <f>IFERROR(VLOOKUP(LEFT($E115,1),点検表４リスト用!$I$2:$J$11,2,FALSE),"")</f>
        <v/>
      </c>
      <c r="AO115" s="296" t="b">
        <f>IF(IFERROR(VLOOKUP($J115,軽乗用車一覧!$A$2:$A$88,1,FALSE),"")&lt;&gt;"",TRUE,FALSE)</f>
        <v>0</v>
      </c>
      <c r="AP115" s="296" t="b">
        <f t="shared" si="54"/>
        <v>0</v>
      </c>
      <c r="AQ115" s="296" t="b">
        <f t="shared" si="75"/>
        <v>1</v>
      </c>
      <c r="AR115" s="296" t="str">
        <f t="shared" si="55"/>
        <v/>
      </c>
      <c r="AS115" s="296" t="str">
        <f t="shared" si="56"/>
        <v/>
      </c>
      <c r="AT115" s="296">
        <f t="shared" si="57"/>
        <v>1</v>
      </c>
      <c r="AU115" s="296">
        <f t="shared" si="58"/>
        <v>1</v>
      </c>
      <c r="AV115" s="296" t="str">
        <f t="shared" si="59"/>
        <v/>
      </c>
      <c r="AW115" s="296" t="str">
        <f>IFERROR(VLOOKUP($L115,点検表４リスト用!$L$2:$M$11,2,FALSE),"")</f>
        <v/>
      </c>
      <c r="AX115" s="296" t="str">
        <f>IFERROR(VLOOKUP($AV115,排出係数!$H$4:$N$1000,7,FALSE),"")</f>
        <v/>
      </c>
      <c r="AY115" s="296" t="str">
        <f t="shared" si="78"/>
        <v/>
      </c>
      <c r="AZ115" s="296" t="str">
        <f t="shared" si="60"/>
        <v>1</v>
      </c>
      <c r="BA115" s="296" t="str">
        <f>IFERROR(VLOOKUP($AV115,排出係数!$A$4:$G$10000,$AU115+2,FALSE),"")</f>
        <v/>
      </c>
      <c r="BB115" s="296">
        <f>IFERROR(VLOOKUP($AU115,点検表４リスト用!$P$2:$T$6,2,FALSE),"")</f>
        <v>0.48</v>
      </c>
      <c r="BC115" s="296" t="str">
        <f t="shared" si="61"/>
        <v/>
      </c>
      <c r="BD115" s="296" t="str">
        <f t="shared" si="62"/>
        <v/>
      </c>
      <c r="BE115" s="296" t="str">
        <f>IFERROR(VLOOKUP($AV115,排出係数!$H$4:$M$10000,$AU115+2,FALSE),"")</f>
        <v/>
      </c>
      <c r="BF115" s="296">
        <f>IFERROR(VLOOKUP($AU115,点検表４リスト用!$P$2:$T$6,IF($N115="H17",5,3),FALSE),"")</f>
        <v>5.5E-2</v>
      </c>
      <c r="BG115" s="296">
        <f t="shared" si="63"/>
        <v>0</v>
      </c>
      <c r="BH115" s="296">
        <f t="shared" si="76"/>
        <v>0</v>
      </c>
      <c r="BI115" s="296" t="str">
        <f>IFERROR(VLOOKUP($L115,点検表４リスト用!$L$2:$N$11,3,FALSE),"")</f>
        <v/>
      </c>
      <c r="BJ115" s="296" t="str">
        <f t="shared" si="64"/>
        <v/>
      </c>
      <c r="BK115" s="296" t="str">
        <f>IF($AK115="特","",IF($BP115="確認",MSG_電気・燃料電池車確認,IF($BS115=1,日野自動車新型式,IF($BS115=2,日野自動車新型式②,IF($BS115=3,日野自動車新型式③,IF($BS115=4,日野自動車新型式④,IFERROR(VLOOKUP($BJ115,'35条リスト'!$A$3:$C$9998,2,FALSE),"")))))))</f>
        <v/>
      </c>
      <c r="BL115" s="296" t="str">
        <f t="shared" si="65"/>
        <v/>
      </c>
      <c r="BM115" s="296" t="str">
        <f>IFERROR(VLOOKUP($X115,点検表４リスト用!$A$2:$B$10,2,FALSE),"")</f>
        <v/>
      </c>
      <c r="BN115" s="296" t="str">
        <f>IF($AK115="特","",IFERROR(VLOOKUP($BJ115,'35条リスト'!$A$3:$C$9998,3,FALSE),""))</f>
        <v/>
      </c>
      <c r="BO115" s="357" t="str">
        <f t="shared" si="79"/>
        <v/>
      </c>
      <c r="BP115" s="297" t="str">
        <f t="shared" si="66"/>
        <v/>
      </c>
      <c r="BQ115" s="297" t="str">
        <f t="shared" si="80"/>
        <v/>
      </c>
      <c r="BR115" s="296">
        <f t="shared" si="77"/>
        <v>0</v>
      </c>
      <c r="BS115" s="296" t="str">
        <f>IF(COUNTIF(点検表４リスト用!X$2:X$83,J115),1,IF(COUNTIF(点検表４リスト用!Y$2:Y$100,J115),2,IF(COUNTIF(点検表４リスト用!Z$2:Z$100,J115),3,IF(COUNTIF(点検表４リスト用!AA$2:AA$100,J115),4,""))))</f>
        <v/>
      </c>
      <c r="BT115" s="580" t="str">
        <f t="shared" si="81"/>
        <v/>
      </c>
    </row>
    <row r="116" spans="1:72">
      <c r="A116" s="289"/>
      <c r="B116" s="445"/>
      <c r="C116" s="290"/>
      <c r="D116" s="291"/>
      <c r="E116" s="291"/>
      <c r="F116" s="291"/>
      <c r="G116" s="292"/>
      <c r="H116" s="300"/>
      <c r="I116" s="292"/>
      <c r="J116" s="292"/>
      <c r="K116" s="292"/>
      <c r="L116" s="292"/>
      <c r="M116" s="290"/>
      <c r="N116" s="290"/>
      <c r="O116" s="292"/>
      <c r="P116" s="292"/>
      <c r="Q116" s="481" t="str">
        <f t="shared" si="67"/>
        <v/>
      </c>
      <c r="R116" s="481" t="str">
        <f t="shared" si="68"/>
        <v/>
      </c>
      <c r="S116" s="482" t="str">
        <f t="shared" si="47"/>
        <v/>
      </c>
      <c r="T116" s="482" t="str">
        <f t="shared" si="69"/>
        <v/>
      </c>
      <c r="U116" s="483" t="str">
        <f t="shared" si="70"/>
        <v/>
      </c>
      <c r="V116" s="483" t="str">
        <f t="shared" si="71"/>
        <v/>
      </c>
      <c r="W116" s="483" t="str">
        <f t="shared" si="72"/>
        <v/>
      </c>
      <c r="X116" s="293"/>
      <c r="Y116" s="289"/>
      <c r="Z116" s="473" t="str">
        <f>IF($BS116&lt;&gt;"","確認",IF(COUNTIF(点検表４リスト用!AB$2:AB$100,J116),"○",IF(OR($BQ116="【3】",$BQ116="【2】",$BQ116="【1】"),"○",$BQ116)))</f>
        <v/>
      </c>
      <c r="AA116" s="532"/>
      <c r="AB116" s="559" t="str">
        <f t="shared" si="73"/>
        <v/>
      </c>
      <c r="AC116" s="294" t="str">
        <f>IF(COUNTIF(環境性能の高いＵＤタクシー!$A:$A,点検表４!J116),"○","")</f>
        <v/>
      </c>
      <c r="AD116" s="295" t="str">
        <f t="shared" si="74"/>
        <v/>
      </c>
      <c r="AE116" s="296" t="b">
        <f t="shared" si="48"/>
        <v>0</v>
      </c>
      <c r="AF116" s="296" t="b">
        <f t="shared" si="49"/>
        <v>0</v>
      </c>
      <c r="AG116" s="296" t="str">
        <f t="shared" si="50"/>
        <v/>
      </c>
      <c r="AH116" s="296">
        <f t="shared" si="51"/>
        <v>1</v>
      </c>
      <c r="AI116" s="296">
        <f t="shared" si="52"/>
        <v>0</v>
      </c>
      <c r="AJ116" s="296">
        <f t="shared" si="53"/>
        <v>0</v>
      </c>
      <c r="AK116" s="296" t="str">
        <f>IFERROR(VLOOKUP($I116,点検表４リスト用!$D$2:$G$10,2,FALSE),"")</f>
        <v/>
      </c>
      <c r="AL116" s="296" t="str">
        <f>IFERROR(VLOOKUP($I116,点検表４リスト用!$D$2:$G$10,3,FALSE),"")</f>
        <v/>
      </c>
      <c r="AM116" s="296" t="str">
        <f>IFERROR(VLOOKUP($I116,点検表４リスト用!$D$2:$G$10,4,FALSE),"")</f>
        <v/>
      </c>
      <c r="AN116" s="296" t="str">
        <f>IFERROR(VLOOKUP(LEFT($E116,1),点検表４リスト用!$I$2:$J$11,2,FALSE),"")</f>
        <v/>
      </c>
      <c r="AO116" s="296" t="b">
        <f>IF(IFERROR(VLOOKUP($J116,軽乗用車一覧!$A$2:$A$88,1,FALSE),"")&lt;&gt;"",TRUE,FALSE)</f>
        <v>0</v>
      </c>
      <c r="AP116" s="296" t="b">
        <f t="shared" si="54"/>
        <v>0</v>
      </c>
      <c r="AQ116" s="296" t="b">
        <f t="shared" si="75"/>
        <v>1</v>
      </c>
      <c r="AR116" s="296" t="str">
        <f t="shared" si="55"/>
        <v/>
      </c>
      <c r="AS116" s="296" t="str">
        <f t="shared" si="56"/>
        <v/>
      </c>
      <c r="AT116" s="296">
        <f t="shared" si="57"/>
        <v>1</v>
      </c>
      <c r="AU116" s="296">
        <f t="shared" si="58"/>
        <v>1</v>
      </c>
      <c r="AV116" s="296" t="str">
        <f t="shared" si="59"/>
        <v/>
      </c>
      <c r="AW116" s="296" t="str">
        <f>IFERROR(VLOOKUP($L116,点検表４リスト用!$L$2:$M$11,2,FALSE),"")</f>
        <v/>
      </c>
      <c r="AX116" s="296" t="str">
        <f>IFERROR(VLOOKUP($AV116,排出係数!$H$4:$N$1000,7,FALSE),"")</f>
        <v/>
      </c>
      <c r="AY116" s="296" t="str">
        <f t="shared" si="78"/>
        <v/>
      </c>
      <c r="AZ116" s="296" t="str">
        <f t="shared" si="60"/>
        <v>1</v>
      </c>
      <c r="BA116" s="296" t="str">
        <f>IFERROR(VLOOKUP($AV116,排出係数!$A$4:$G$10000,$AU116+2,FALSE),"")</f>
        <v/>
      </c>
      <c r="BB116" s="296">
        <f>IFERROR(VLOOKUP($AU116,点検表４リスト用!$P$2:$T$6,2,FALSE),"")</f>
        <v>0.48</v>
      </c>
      <c r="BC116" s="296" t="str">
        <f t="shared" si="61"/>
        <v/>
      </c>
      <c r="BD116" s="296" t="str">
        <f t="shared" si="62"/>
        <v/>
      </c>
      <c r="BE116" s="296" t="str">
        <f>IFERROR(VLOOKUP($AV116,排出係数!$H$4:$M$10000,$AU116+2,FALSE),"")</f>
        <v/>
      </c>
      <c r="BF116" s="296">
        <f>IFERROR(VLOOKUP($AU116,点検表４リスト用!$P$2:$T$6,IF($N116="H17",5,3),FALSE),"")</f>
        <v>5.5E-2</v>
      </c>
      <c r="BG116" s="296">
        <f t="shared" si="63"/>
        <v>0</v>
      </c>
      <c r="BH116" s="296">
        <f t="shared" si="76"/>
        <v>0</v>
      </c>
      <c r="BI116" s="296" t="str">
        <f>IFERROR(VLOOKUP($L116,点検表４リスト用!$L$2:$N$11,3,FALSE),"")</f>
        <v/>
      </c>
      <c r="BJ116" s="296" t="str">
        <f t="shared" si="64"/>
        <v/>
      </c>
      <c r="BK116" s="296" t="str">
        <f>IF($AK116="特","",IF($BP116="確認",MSG_電気・燃料電池車確認,IF($BS116=1,日野自動車新型式,IF($BS116=2,日野自動車新型式②,IF($BS116=3,日野自動車新型式③,IF($BS116=4,日野自動車新型式④,IFERROR(VLOOKUP($BJ116,'35条リスト'!$A$3:$C$9998,2,FALSE),"")))))))</f>
        <v/>
      </c>
      <c r="BL116" s="296" t="str">
        <f t="shared" si="65"/>
        <v/>
      </c>
      <c r="BM116" s="296" t="str">
        <f>IFERROR(VLOOKUP($X116,点検表４リスト用!$A$2:$B$10,2,FALSE),"")</f>
        <v/>
      </c>
      <c r="BN116" s="296" t="str">
        <f>IF($AK116="特","",IFERROR(VLOOKUP($BJ116,'35条リスト'!$A$3:$C$9998,3,FALSE),""))</f>
        <v/>
      </c>
      <c r="BO116" s="357" t="str">
        <f t="shared" si="79"/>
        <v/>
      </c>
      <c r="BP116" s="297" t="str">
        <f t="shared" si="66"/>
        <v/>
      </c>
      <c r="BQ116" s="297" t="str">
        <f t="shared" si="80"/>
        <v/>
      </c>
      <c r="BR116" s="296">
        <f t="shared" si="77"/>
        <v>0</v>
      </c>
      <c r="BS116" s="296" t="str">
        <f>IF(COUNTIF(点検表４リスト用!X$2:X$83,J116),1,IF(COUNTIF(点検表４リスト用!Y$2:Y$100,J116),2,IF(COUNTIF(点検表４リスト用!Z$2:Z$100,J116),3,IF(COUNTIF(点検表４リスト用!AA$2:AA$100,J116),4,""))))</f>
        <v/>
      </c>
      <c r="BT116" s="580" t="str">
        <f t="shared" si="81"/>
        <v/>
      </c>
    </row>
    <row r="117" spans="1:72">
      <c r="A117" s="289"/>
      <c r="B117" s="445"/>
      <c r="C117" s="290"/>
      <c r="D117" s="291"/>
      <c r="E117" s="291"/>
      <c r="F117" s="291"/>
      <c r="G117" s="292"/>
      <c r="H117" s="300"/>
      <c r="I117" s="292"/>
      <c r="J117" s="292"/>
      <c r="K117" s="292"/>
      <c r="L117" s="292"/>
      <c r="M117" s="290"/>
      <c r="N117" s="290"/>
      <c r="O117" s="292"/>
      <c r="P117" s="292"/>
      <c r="Q117" s="481" t="str">
        <f t="shared" si="67"/>
        <v/>
      </c>
      <c r="R117" s="481" t="str">
        <f t="shared" si="68"/>
        <v/>
      </c>
      <c r="S117" s="482" t="str">
        <f t="shared" si="47"/>
        <v/>
      </c>
      <c r="T117" s="482" t="str">
        <f t="shared" si="69"/>
        <v/>
      </c>
      <c r="U117" s="483" t="str">
        <f t="shared" si="70"/>
        <v/>
      </c>
      <c r="V117" s="483" t="str">
        <f t="shared" si="71"/>
        <v/>
      </c>
      <c r="W117" s="483" t="str">
        <f t="shared" si="72"/>
        <v/>
      </c>
      <c r="X117" s="293"/>
      <c r="Y117" s="289"/>
      <c r="Z117" s="473" t="str">
        <f>IF($BS117&lt;&gt;"","確認",IF(COUNTIF(点検表４リスト用!AB$2:AB$100,J117),"○",IF(OR($BQ117="【3】",$BQ117="【2】",$BQ117="【1】"),"○",$BQ117)))</f>
        <v/>
      </c>
      <c r="AA117" s="532"/>
      <c r="AB117" s="559" t="str">
        <f t="shared" si="73"/>
        <v/>
      </c>
      <c r="AC117" s="294" t="str">
        <f>IF(COUNTIF(環境性能の高いＵＤタクシー!$A:$A,点検表４!J117),"○","")</f>
        <v/>
      </c>
      <c r="AD117" s="295" t="str">
        <f t="shared" si="74"/>
        <v/>
      </c>
      <c r="AE117" s="296" t="b">
        <f t="shared" si="48"/>
        <v>0</v>
      </c>
      <c r="AF117" s="296" t="b">
        <f t="shared" si="49"/>
        <v>0</v>
      </c>
      <c r="AG117" s="296" t="str">
        <f t="shared" si="50"/>
        <v/>
      </c>
      <c r="AH117" s="296">
        <f t="shared" si="51"/>
        <v>1</v>
      </c>
      <c r="AI117" s="296">
        <f t="shared" si="52"/>
        <v>0</v>
      </c>
      <c r="AJ117" s="296">
        <f t="shared" si="53"/>
        <v>0</v>
      </c>
      <c r="AK117" s="296" t="str">
        <f>IFERROR(VLOOKUP($I117,点検表４リスト用!$D$2:$G$10,2,FALSE),"")</f>
        <v/>
      </c>
      <c r="AL117" s="296" t="str">
        <f>IFERROR(VLOOKUP($I117,点検表４リスト用!$D$2:$G$10,3,FALSE),"")</f>
        <v/>
      </c>
      <c r="AM117" s="296" t="str">
        <f>IFERROR(VLOOKUP($I117,点検表４リスト用!$D$2:$G$10,4,FALSE),"")</f>
        <v/>
      </c>
      <c r="AN117" s="296" t="str">
        <f>IFERROR(VLOOKUP(LEFT($E117,1),点検表４リスト用!$I$2:$J$11,2,FALSE),"")</f>
        <v/>
      </c>
      <c r="AO117" s="296" t="b">
        <f>IF(IFERROR(VLOOKUP($J117,軽乗用車一覧!$A$2:$A$88,1,FALSE),"")&lt;&gt;"",TRUE,FALSE)</f>
        <v>0</v>
      </c>
      <c r="AP117" s="296" t="b">
        <f t="shared" si="54"/>
        <v>0</v>
      </c>
      <c r="AQ117" s="296" t="b">
        <f t="shared" si="75"/>
        <v>1</v>
      </c>
      <c r="AR117" s="296" t="str">
        <f t="shared" si="55"/>
        <v/>
      </c>
      <c r="AS117" s="296" t="str">
        <f t="shared" si="56"/>
        <v/>
      </c>
      <c r="AT117" s="296">
        <f t="shared" si="57"/>
        <v>1</v>
      </c>
      <c r="AU117" s="296">
        <f t="shared" si="58"/>
        <v>1</v>
      </c>
      <c r="AV117" s="296" t="str">
        <f t="shared" si="59"/>
        <v/>
      </c>
      <c r="AW117" s="296" t="str">
        <f>IFERROR(VLOOKUP($L117,点検表４リスト用!$L$2:$M$11,2,FALSE),"")</f>
        <v/>
      </c>
      <c r="AX117" s="296" t="str">
        <f>IFERROR(VLOOKUP($AV117,排出係数!$H$4:$N$1000,7,FALSE),"")</f>
        <v/>
      </c>
      <c r="AY117" s="296" t="str">
        <f t="shared" si="78"/>
        <v/>
      </c>
      <c r="AZ117" s="296" t="str">
        <f t="shared" si="60"/>
        <v>1</v>
      </c>
      <c r="BA117" s="296" t="str">
        <f>IFERROR(VLOOKUP($AV117,排出係数!$A$4:$G$10000,$AU117+2,FALSE),"")</f>
        <v/>
      </c>
      <c r="BB117" s="296">
        <f>IFERROR(VLOOKUP($AU117,点検表４リスト用!$P$2:$T$6,2,FALSE),"")</f>
        <v>0.48</v>
      </c>
      <c r="BC117" s="296" t="str">
        <f t="shared" si="61"/>
        <v/>
      </c>
      <c r="BD117" s="296" t="str">
        <f t="shared" si="62"/>
        <v/>
      </c>
      <c r="BE117" s="296" t="str">
        <f>IFERROR(VLOOKUP($AV117,排出係数!$H$4:$M$10000,$AU117+2,FALSE),"")</f>
        <v/>
      </c>
      <c r="BF117" s="296">
        <f>IFERROR(VLOOKUP($AU117,点検表４リスト用!$P$2:$T$6,IF($N117="H17",5,3),FALSE),"")</f>
        <v>5.5E-2</v>
      </c>
      <c r="BG117" s="296">
        <f t="shared" si="63"/>
        <v>0</v>
      </c>
      <c r="BH117" s="296">
        <f t="shared" si="76"/>
        <v>0</v>
      </c>
      <c r="BI117" s="296" t="str">
        <f>IFERROR(VLOOKUP($L117,点検表４リスト用!$L$2:$N$11,3,FALSE),"")</f>
        <v/>
      </c>
      <c r="BJ117" s="296" t="str">
        <f t="shared" si="64"/>
        <v/>
      </c>
      <c r="BK117" s="296" t="str">
        <f>IF($AK117="特","",IF($BP117="確認",MSG_電気・燃料電池車確認,IF($BS117=1,日野自動車新型式,IF($BS117=2,日野自動車新型式②,IF($BS117=3,日野自動車新型式③,IF($BS117=4,日野自動車新型式④,IFERROR(VLOOKUP($BJ117,'35条リスト'!$A$3:$C$9998,2,FALSE),"")))))))</f>
        <v/>
      </c>
      <c r="BL117" s="296" t="str">
        <f t="shared" si="65"/>
        <v/>
      </c>
      <c r="BM117" s="296" t="str">
        <f>IFERROR(VLOOKUP($X117,点検表４リスト用!$A$2:$B$10,2,FALSE),"")</f>
        <v/>
      </c>
      <c r="BN117" s="296" t="str">
        <f>IF($AK117="特","",IFERROR(VLOOKUP($BJ117,'35条リスト'!$A$3:$C$9998,3,FALSE),""))</f>
        <v/>
      </c>
      <c r="BO117" s="357" t="str">
        <f t="shared" si="79"/>
        <v/>
      </c>
      <c r="BP117" s="297" t="str">
        <f t="shared" si="66"/>
        <v/>
      </c>
      <c r="BQ117" s="297" t="str">
        <f t="shared" si="80"/>
        <v/>
      </c>
      <c r="BR117" s="296">
        <f t="shared" si="77"/>
        <v>0</v>
      </c>
      <c r="BS117" s="296" t="str">
        <f>IF(COUNTIF(点検表４リスト用!X$2:X$83,J117),1,IF(COUNTIF(点検表４リスト用!Y$2:Y$100,J117),2,IF(COUNTIF(点検表４リスト用!Z$2:Z$100,J117),3,IF(COUNTIF(点検表４リスト用!AA$2:AA$100,J117),4,""))))</f>
        <v/>
      </c>
      <c r="BT117" s="580" t="str">
        <f t="shared" si="81"/>
        <v/>
      </c>
    </row>
    <row r="118" spans="1:72">
      <c r="A118" s="289"/>
      <c r="B118" s="445"/>
      <c r="C118" s="290"/>
      <c r="D118" s="291"/>
      <c r="E118" s="291"/>
      <c r="F118" s="291"/>
      <c r="G118" s="292"/>
      <c r="H118" s="300"/>
      <c r="I118" s="292"/>
      <c r="J118" s="292"/>
      <c r="K118" s="292"/>
      <c r="L118" s="292"/>
      <c r="M118" s="290"/>
      <c r="N118" s="290"/>
      <c r="O118" s="292"/>
      <c r="P118" s="292"/>
      <c r="Q118" s="481" t="str">
        <f t="shared" si="67"/>
        <v/>
      </c>
      <c r="R118" s="481" t="str">
        <f t="shared" si="68"/>
        <v/>
      </c>
      <c r="S118" s="482" t="str">
        <f t="shared" si="47"/>
        <v/>
      </c>
      <c r="T118" s="482" t="str">
        <f t="shared" si="69"/>
        <v/>
      </c>
      <c r="U118" s="483" t="str">
        <f t="shared" si="70"/>
        <v/>
      </c>
      <c r="V118" s="483" t="str">
        <f t="shared" si="71"/>
        <v/>
      </c>
      <c r="W118" s="483" t="str">
        <f t="shared" si="72"/>
        <v/>
      </c>
      <c r="X118" s="293"/>
      <c r="Y118" s="289"/>
      <c r="Z118" s="473" t="str">
        <f>IF($BS118&lt;&gt;"","確認",IF(COUNTIF(点検表４リスト用!AB$2:AB$100,J118),"○",IF(OR($BQ118="【3】",$BQ118="【2】",$BQ118="【1】"),"○",$BQ118)))</f>
        <v/>
      </c>
      <c r="AA118" s="532"/>
      <c r="AB118" s="559" t="str">
        <f t="shared" si="73"/>
        <v/>
      </c>
      <c r="AC118" s="294" t="str">
        <f>IF(COUNTIF(環境性能の高いＵＤタクシー!$A:$A,点検表４!J118),"○","")</f>
        <v/>
      </c>
      <c r="AD118" s="295" t="str">
        <f t="shared" si="74"/>
        <v/>
      </c>
      <c r="AE118" s="296" t="b">
        <f t="shared" si="48"/>
        <v>0</v>
      </c>
      <c r="AF118" s="296" t="b">
        <f t="shared" si="49"/>
        <v>0</v>
      </c>
      <c r="AG118" s="296" t="str">
        <f t="shared" si="50"/>
        <v/>
      </c>
      <c r="AH118" s="296">
        <f t="shared" si="51"/>
        <v>1</v>
      </c>
      <c r="AI118" s="296">
        <f t="shared" si="52"/>
        <v>0</v>
      </c>
      <c r="AJ118" s="296">
        <f t="shared" si="53"/>
        <v>0</v>
      </c>
      <c r="AK118" s="296" t="str">
        <f>IFERROR(VLOOKUP($I118,点検表４リスト用!$D$2:$G$10,2,FALSE),"")</f>
        <v/>
      </c>
      <c r="AL118" s="296" t="str">
        <f>IFERROR(VLOOKUP($I118,点検表４リスト用!$D$2:$G$10,3,FALSE),"")</f>
        <v/>
      </c>
      <c r="AM118" s="296" t="str">
        <f>IFERROR(VLOOKUP($I118,点検表４リスト用!$D$2:$G$10,4,FALSE),"")</f>
        <v/>
      </c>
      <c r="AN118" s="296" t="str">
        <f>IFERROR(VLOOKUP(LEFT($E118,1),点検表４リスト用!$I$2:$J$11,2,FALSE),"")</f>
        <v/>
      </c>
      <c r="AO118" s="296" t="b">
        <f>IF(IFERROR(VLOOKUP($J118,軽乗用車一覧!$A$2:$A$88,1,FALSE),"")&lt;&gt;"",TRUE,FALSE)</f>
        <v>0</v>
      </c>
      <c r="AP118" s="296" t="b">
        <f t="shared" si="54"/>
        <v>0</v>
      </c>
      <c r="AQ118" s="296" t="b">
        <f t="shared" si="75"/>
        <v>1</v>
      </c>
      <c r="AR118" s="296" t="str">
        <f t="shared" si="55"/>
        <v/>
      </c>
      <c r="AS118" s="296" t="str">
        <f t="shared" si="56"/>
        <v/>
      </c>
      <c r="AT118" s="296">
        <f t="shared" si="57"/>
        <v>1</v>
      </c>
      <c r="AU118" s="296">
        <f t="shared" si="58"/>
        <v>1</v>
      </c>
      <c r="AV118" s="296" t="str">
        <f t="shared" si="59"/>
        <v/>
      </c>
      <c r="AW118" s="296" t="str">
        <f>IFERROR(VLOOKUP($L118,点検表４リスト用!$L$2:$M$11,2,FALSE),"")</f>
        <v/>
      </c>
      <c r="AX118" s="296" t="str">
        <f>IFERROR(VLOOKUP($AV118,排出係数!$H$4:$N$1000,7,FALSE),"")</f>
        <v/>
      </c>
      <c r="AY118" s="296" t="str">
        <f t="shared" si="78"/>
        <v/>
      </c>
      <c r="AZ118" s="296" t="str">
        <f t="shared" si="60"/>
        <v>1</v>
      </c>
      <c r="BA118" s="296" t="str">
        <f>IFERROR(VLOOKUP($AV118,排出係数!$A$4:$G$10000,$AU118+2,FALSE),"")</f>
        <v/>
      </c>
      <c r="BB118" s="296">
        <f>IFERROR(VLOOKUP($AU118,点検表４リスト用!$P$2:$T$6,2,FALSE),"")</f>
        <v>0.48</v>
      </c>
      <c r="BC118" s="296" t="str">
        <f t="shared" si="61"/>
        <v/>
      </c>
      <c r="BD118" s="296" t="str">
        <f t="shared" si="62"/>
        <v/>
      </c>
      <c r="BE118" s="296" t="str">
        <f>IFERROR(VLOOKUP($AV118,排出係数!$H$4:$M$10000,$AU118+2,FALSE),"")</f>
        <v/>
      </c>
      <c r="BF118" s="296">
        <f>IFERROR(VLOOKUP($AU118,点検表４リスト用!$P$2:$T$6,IF($N118="H17",5,3),FALSE),"")</f>
        <v>5.5E-2</v>
      </c>
      <c r="BG118" s="296">
        <f t="shared" si="63"/>
        <v>0</v>
      </c>
      <c r="BH118" s="296">
        <f t="shared" si="76"/>
        <v>0</v>
      </c>
      <c r="BI118" s="296" t="str">
        <f>IFERROR(VLOOKUP($L118,点検表４リスト用!$L$2:$N$11,3,FALSE),"")</f>
        <v/>
      </c>
      <c r="BJ118" s="296" t="str">
        <f t="shared" si="64"/>
        <v/>
      </c>
      <c r="BK118" s="296" t="str">
        <f>IF($AK118="特","",IF($BP118="確認",MSG_電気・燃料電池車確認,IF($BS118=1,日野自動車新型式,IF($BS118=2,日野自動車新型式②,IF($BS118=3,日野自動車新型式③,IF($BS118=4,日野自動車新型式④,IFERROR(VLOOKUP($BJ118,'35条リスト'!$A$3:$C$9998,2,FALSE),"")))))))</f>
        <v/>
      </c>
      <c r="BL118" s="296" t="str">
        <f t="shared" si="65"/>
        <v/>
      </c>
      <c r="BM118" s="296" t="str">
        <f>IFERROR(VLOOKUP($X118,点検表４リスト用!$A$2:$B$10,2,FALSE),"")</f>
        <v/>
      </c>
      <c r="BN118" s="296" t="str">
        <f>IF($AK118="特","",IFERROR(VLOOKUP($BJ118,'35条リスト'!$A$3:$C$9998,3,FALSE),""))</f>
        <v/>
      </c>
      <c r="BO118" s="357" t="str">
        <f t="shared" si="79"/>
        <v/>
      </c>
      <c r="BP118" s="297" t="str">
        <f t="shared" si="66"/>
        <v/>
      </c>
      <c r="BQ118" s="297" t="str">
        <f t="shared" si="80"/>
        <v/>
      </c>
      <c r="BR118" s="296">
        <f t="shared" si="77"/>
        <v>0</v>
      </c>
      <c r="BS118" s="296" t="str">
        <f>IF(COUNTIF(点検表４リスト用!X$2:X$83,J118),1,IF(COUNTIF(点検表４リスト用!Y$2:Y$100,J118),2,IF(COUNTIF(点検表４リスト用!Z$2:Z$100,J118),3,IF(COUNTIF(点検表４リスト用!AA$2:AA$100,J118),4,""))))</f>
        <v/>
      </c>
      <c r="BT118" s="580" t="str">
        <f t="shared" si="81"/>
        <v/>
      </c>
    </row>
    <row r="119" spans="1:72">
      <c r="A119" s="289"/>
      <c r="B119" s="445"/>
      <c r="C119" s="290"/>
      <c r="D119" s="291"/>
      <c r="E119" s="291"/>
      <c r="F119" s="291"/>
      <c r="G119" s="292"/>
      <c r="H119" s="300"/>
      <c r="I119" s="292"/>
      <c r="J119" s="292"/>
      <c r="K119" s="292"/>
      <c r="L119" s="292"/>
      <c r="M119" s="290"/>
      <c r="N119" s="290"/>
      <c r="O119" s="292"/>
      <c r="P119" s="292"/>
      <c r="Q119" s="481" t="str">
        <f t="shared" si="67"/>
        <v/>
      </c>
      <c r="R119" s="481" t="str">
        <f t="shared" si="68"/>
        <v/>
      </c>
      <c r="S119" s="482" t="str">
        <f t="shared" si="47"/>
        <v/>
      </c>
      <c r="T119" s="482" t="str">
        <f t="shared" si="69"/>
        <v/>
      </c>
      <c r="U119" s="483" t="str">
        <f t="shared" si="70"/>
        <v/>
      </c>
      <c r="V119" s="483" t="str">
        <f t="shared" si="71"/>
        <v/>
      </c>
      <c r="W119" s="483" t="str">
        <f t="shared" si="72"/>
        <v/>
      </c>
      <c r="X119" s="293"/>
      <c r="Y119" s="289"/>
      <c r="Z119" s="473" t="str">
        <f>IF($BS119&lt;&gt;"","確認",IF(COUNTIF(点検表４リスト用!AB$2:AB$100,J119),"○",IF(OR($BQ119="【3】",$BQ119="【2】",$BQ119="【1】"),"○",$BQ119)))</f>
        <v/>
      </c>
      <c r="AA119" s="532"/>
      <c r="AB119" s="559" t="str">
        <f t="shared" si="73"/>
        <v/>
      </c>
      <c r="AC119" s="294" t="str">
        <f>IF(COUNTIF(環境性能の高いＵＤタクシー!$A:$A,点検表４!J119),"○","")</f>
        <v/>
      </c>
      <c r="AD119" s="295" t="str">
        <f t="shared" si="74"/>
        <v/>
      </c>
      <c r="AE119" s="296" t="b">
        <f t="shared" si="48"/>
        <v>0</v>
      </c>
      <c r="AF119" s="296" t="b">
        <f t="shared" si="49"/>
        <v>0</v>
      </c>
      <c r="AG119" s="296" t="str">
        <f t="shared" si="50"/>
        <v/>
      </c>
      <c r="AH119" s="296">
        <f t="shared" si="51"/>
        <v>1</v>
      </c>
      <c r="AI119" s="296">
        <f t="shared" si="52"/>
        <v>0</v>
      </c>
      <c r="AJ119" s="296">
        <f t="shared" si="53"/>
        <v>0</v>
      </c>
      <c r="AK119" s="296" t="str">
        <f>IFERROR(VLOOKUP($I119,点検表４リスト用!$D$2:$G$10,2,FALSE),"")</f>
        <v/>
      </c>
      <c r="AL119" s="296" t="str">
        <f>IFERROR(VLOOKUP($I119,点検表４リスト用!$D$2:$G$10,3,FALSE),"")</f>
        <v/>
      </c>
      <c r="AM119" s="296" t="str">
        <f>IFERROR(VLOOKUP($I119,点検表４リスト用!$D$2:$G$10,4,FALSE),"")</f>
        <v/>
      </c>
      <c r="AN119" s="296" t="str">
        <f>IFERROR(VLOOKUP(LEFT($E119,1),点検表４リスト用!$I$2:$J$11,2,FALSE),"")</f>
        <v/>
      </c>
      <c r="AO119" s="296" t="b">
        <f>IF(IFERROR(VLOOKUP($J119,軽乗用車一覧!$A$2:$A$88,1,FALSE),"")&lt;&gt;"",TRUE,FALSE)</f>
        <v>0</v>
      </c>
      <c r="AP119" s="296" t="b">
        <f t="shared" si="54"/>
        <v>0</v>
      </c>
      <c r="AQ119" s="296" t="b">
        <f t="shared" si="75"/>
        <v>1</v>
      </c>
      <c r="AR119" s="296" t="str">
        <f t="shared" si="55"/>
        <v/>
      </c>
      <c r="AS119" s="296" t="str">
        <f t="shared" si="56"/>
        <v/>
      </c>
      <c r="AT119" s="296">
        <f t="shared" si="57"/>
        <v>1</v>
      </c>
      <c r="AU119" s="296">
        <f t="shared" si="58"/>
        <v>1</v>
      </c>
      <c r="AV119" s="296" t="str">
        <f t="shared" si="59"/>
        <v/>
      </c>
      <c r="AW119" s="296" t="str">
        <f>IFERROR(VLOOKUP($L119,点検表４リスト用!$L$2:$M$11,2,FALSE),"")</f>
        <v/>
      </c>
      <c r="AX119" s="296" t="str">
        <f>IFERROR(VLOOKUP($AV119,排出係数!$H$4:$N$1000,7,FALSE),"")</f>
        <v/>
      </c>
      <c r="AY119" s="296" t="str">
        <f t="shared" si="78"/>
        <v/>
      </c>
      <c r="AZ119" s="296" t="str">
        <f t="shared" si="60"/>
        <v>1</v>
      </c>
      <c r="BA119" s="296" t="str">
        <f>IFERROR(VLOOKUP($AV119,排出係数!$A$4:$G$10000,$AU119+2,FALSE),"")</f>
        <v/>
      </c>
      <c r="BB119" s="296">
        <f>IFERROR(VLOOKUP($AU119,点検表４リスト用!$P$2:$T$6,2,FALSE),"")</f>
        <v>0.48</v>
      </c>
      <c r="BC119" s="296" t="str">
        <f t="shared" si="61"/>
        <v/>
      </c>
      <c r="BD119" s="296" t="str">
        <f t="shared" si="62"/>
        <v/>
      </c>
      <c r="BE119" s="296" t="str">
        <f>IFERROR(VLOOKUP($AV119,排出係数!$H$4:$M$10000,$AU119+2,FALSE),"")</f>
        <v/>
      </c>
      <c r="BF119" s="296">
        <f>IFERROR(VLOOKUP($AU119,点検表４リスト用!$P$2:$T$6,IF($N119="H17",5,3),FALSE),"")</f>
        <v>5.5E-2</v>
      </c>
      <c r="BG119" s="296">
        <f t="shared" si="63"/>
        <v>0</v>
      </c>
      <c r="BH119" s="296">
        <f t="shared" si="76"/>
        <v>0</v>
      </c>
      <c r="BI119" s="296" t="str">
        <f>IFERROR(VLOOKUP($L119,点検表４リスト用!$L$2:$N$11,3,FALSE),"")</f>
        <v/>
      </c>
      <c r="BJ119" s="296" t="str">
        <f t="shared" si="64"/>
        <v/>
      </c>
      <c r="BK119" s="296" t="str">
        <f>IF($AK119="特","",IF($BP119="確認",MSG_電気・燃料電池車確認,IF($BS119=1,日野自動車新型式,IF($BS119=2,日野自動車新型式②,IF($BS119=3,日野自動車新型式③,IF($BS119=4,日野自動車新型式④,IFERROR(VLOOKUP($BJ119,'35条リスト'!$A$3:$C$9998,2,FALSE),"")))))))</f>
        <v/>
      </c>
      <c r="BL119" s="296" t="str">
        <f t="shared" si="65"/>
        <v/>
      </c>
      <c r="BM119" s="296" t="str">
        <f>IFERROR(VLOOKUP($X119,点検表４リスト用!$A$2:$B$10,2,FALSE),"")</f>
        <v/>
      </c>
      <c r="BN119" s="296" t="str">
        <f>IF($AK119="特","",IFERROR(VLOOKUP($BJ119,'35条リスト'!$A$3:$C$9998,3,FALSE),""))</f>
        <v/>
      </c>
      <c r="BO119" s="357" t="str">
        <f t="shared" si="79"/>
        <v/>
      </c>
      <c r="BP119" s="297" t="str">
        <f t="shared" si="66"/>
        <v/>
      </c>
      <c r="BQ119" s="297" t="str">
        <f t="shared" si="80"/>
        <v/>
      </c>
      <c r="BR119" s="296">
        <f t="shared" si="77"/>
        <v>0</v>
      </c>
      <c r="BS119" s="296" t="str">
        <f>IF(COUNTIF(点検表４リスト用!X$2:X$83,J119),1,IF(COUNTIF(点検表４リスト用!Y$2:Y$100,J119),2,IF(COUNTIF(点検表４リスト用!Z$2:Z$100,J119),3,IF(COUNTIF(点検表４リスト用!AA$2:AA$100,J119),4,""))))</f>
        <v/>
      </c>
      <c r="BT119" s="580" t="str">
        <f t="shared" si="81"/>
        <v/>
      </c>
    </row>
    <row r="120" spans="1:72">
      <c r="A120" s="289"/>
      <c r="B120" s="445"/>
      <c r="C120" s="290"/>
      <c r="D120" s="291"/>
      <c r="E120" s="291"/>
      <c r="F120" s="291"/>
      <c r="G120" s="292"/>
      <c r="H120" s="300"/>
      <c r="I120" s="292"/>
      <c r="J120" s="292"/>
      <c r="K120" s="292"/>
      <c r="L120" s="292"/>
      <c r="M120" s="290"/>
      <c r="N120" s="290"/>
      <c r="O120" s="292"/>
      <c r="P120" s="292"/>
      <c r="Q120" s="481" t="str">
        <f t="shared" si="67"/>
        <v/>
      </c>
      <c r="R120" s="481" t="str">
        <f t="shared" si="68"/>
        <v/>
      </c>
      <c r="S120" s="482" t="str">
        <f t="shared" si="47"/>
        <v/>
      </c>
      <c r="T120" s="482" t="str">
        <f t="shared" si="69"/>
        <v/>
      </c>
      <c r="U120" s="483" t="str">
        <f t="shared" si="70"/>
        <v/>
      </c>
      <c r="V120" s="483" t="str">
        <f t="shared" si="71"/>
        <v/>
      </c>
      <c r="W120" s="483" t="str">
        <f t="shared" si="72"/>
        <v/>
      </c>
      <c r="X120" s="293"/>
      <c r="Y120" s="289"/>
      <c r="Z120" s="473" t="str">
        <f>IF($BS120&lt;&gt;"","確認",IF(COUNTIF(点検表４リスト用!AB$2:AB$100,J120),"○",IF(OR($BQ120="【3】",$BQ120="【2】",$BQ120="【1】"),"○",$BQ120)))</f>
        <v/>
      </c>
      <c r="AA120" s="532"/>
      <c r="AB120" s="559" t="str">
        <f t="shared" si="73"/>
        <v/>
      </c>
      <c r="AC120" s="294" t="str">
        <f>IF(COUNTIF(環境性能の高いＵＤタクシー!$A:$A,点検表４!J120),"○","")</f>
        <v/>
      </c>
      <c r="AD120" s="295" t="str">
        <f t="shared" si="74"/>
        <v/>
      </c>
      <c r="AE120" s="296" t="b">
        <f t="shared" si="48"/>
        <v>0</v>
      </c>
      <c r="AF120" s="296" t="b">
        <f t="shared" si="49"/>
        <v>0</v>
      </c>
      <c r="AG120" s="296" t="str">
        <f t="shared" si="50"/>
        <v/>
      </c>
      <c r="AH120" s="296">
        <f t="shared" si="51"/>
        <v>1</v>
      </c>
      <c r="AI120" s="296">
        <f t="shared" si="52"/>
        <v>0</v>
      </c>
      <c r="AJ120" s="296">
        <f t="shared" si="53"/>
        <v>0</v>
      </c>
      <c r="AK120" s="296" t="str">
        <f>IFERROR(VLOOKUP($I120,点検表４リスト用!$D$2:$G$10,2,FALSE),"")</f>
        <v/>
      </c>
      <c r="AL120" s="296" t="str">
        <f>IFERROR(VLOOKUP($I120,点検表４リスト用!$D$2:$G$10,3,FALSE),"")</f>
        <v/>
      </c>
      <c r="AM120" s="296" t="str">
        <f>IFERROR(VLOOKUP($I120,点検表４リスト用!$D$2:$G$10,4,FALSE),"")</f>
        <v/>
      </c>
      <c r="AN120" s="296" t="str">
        <f>IFERROR(VLOOKUP(LEFT($E120,1),点検表４リスト用!$I$2:$J$11,2,FALSE),"")</f>
        <v/>
      </c>
      <c r="AO120" s="296" t="b">
        <f>IF(IFERROR(VLOOKUP($J120,軽乗用車一覧!$A$2:$A$88,1,FALSE),"")&lt;&gt;"",TRUE,FALSE)</f>
        <v>0</v>
      </c>
      <c r="AP120" s="296" t="b">
        <f t="shared" si="54"/>
        <v>0</v>
      </c>
      <c r="AQ120" s="296" t="b">
        <f t="shared" si="75"/>
        <v>1</v>
      </c>
      <c r="AR120" s="296" t="str">
        <f t="shared" si="55"/>
        <v/>
      </c>
      <c r="AS120" s="296" t="str">
        <f t="shared" si="56"/>
        <v/>
      </c>
      <c r="AT120" s="296">
        <f t="shared" si="57"/>
        <v>1</v>
      </c>
      <c r="AU120" s="296">
        <f t="shared" si="58"/>
        <v>1</v>
      </c>
      <c r="AV120" s="296" t="str">
        <f t="shared" si="59"/>
        <v/>
      </c>
      <c r="AW120" s="296" t="str">
        <f>IFERROR(VLOOKUP($L120,点検表４リスト用!$L$2:$M$11,2,FALSE),"")</f>
        <v/>
      </c>
      <c r="AX120" s="296" t="str">
        <f>IFERROR(VLOOKUP($AV120,排出係数!$H$4:$N$1000,7,FALSE),"")</f>
        <v/>
      </c>
      <c r="AY120" s="296" t="str">
        <f t="shared" si="78"/>
        <v/>
      </c>
      <c r="AZ120" s="296" t="str">
        <f t="shared" si="60"/>
        <v>1</v>
      </c>
      <c r="BA120" s="296" t="str">
        <f>IFERROR(VLOOKUP($AV120,排出係数!$A$4:$G$10000,$AU120+2,FALSE),"")</f>
        <v/>
      </c>
      <c r="BB120" s="296">
        <f>IFERROR(VLOOKUP($AU120,点検表４リスト用!$P$2:$T$6,2,FALSE),"")</f>
        <v>0.48</v>
      </c>
      <c r="BC120" s="296" t="str">
        <f t="shared" si="61"/>
        <v/>
      </c>
      <c r="BD120" s="296" t="str">
        <f t="shared" si="62"/>
        <v/>
      </c>
      <c r="BE120" s="296" t="str">
        <f>IFERROR(VLOOKUP($AV120,排出係数!$H$4:$M$10000,$AU120+2,FALSE),"")</f>
        <v/>
      </c>
      <c r="BF120" s="296">
        <f>IFERROR(VLOOKUP($AU120,点検表４リスト用!$P$2:$T$6,IF($N120="H17",5,3),FALSE),"")</f>
        <v>5.5E-2</v>
      </c>
      <c r="BG120" s="296">
        <f t="shared" si="63"/>
        <v>0</v>
      </c>
      <c r="BH120" s="296">
        <f t="shared" si="76"/>
        <v>0</v>
      </c>
      <c r="BI120" s="296" t="str">
        <f>IFERROR(VLOOKUP($L120,点検表４リスト用!$L$2:$N$11,3,FALSE),"")</f>
        <v/>
      </c>
      <c r="BJ120" s="296" t="str">
        <f t="shared" si="64"/>
        <v/>
      </c>
      <c r="BK120" s="296" t="str">
        <f>IF($AK120="特","",IF($BP120="確認",MSG_電気・燃料電池車確認,IF($BS120=1,日野自動車新型式,IF($BS120=2,日野自動車新型式②,IF($BS120=3,日野自動車新型式③,IF($BS120=4,日野自動車新型式④,IFERROR(VLOOKUP($BJ120,'35条リスト'!$A$3:$C$9998,2,FALSE),"")))))))</f>
        <v/>
      </c>
      <c r="BL120" s="296" t="str">
        <f t="shared" si="65"/>
        <v/>
      </c>
      <c r="BM120" s="296" t="str">
        <f>IFERROR(VLOOKUP($X120,点検表４リスト用!$A$2:$B$10,2,FALSE),"")</f>
        <v/>
      </c>
      <c r="BN120" s="296" t="str">
        <f>IF($AK120="特","",IFERROR(VLOOKUP($BJ120,'35条リスト'!$A$3:$C$9998,3,FALSE),""))</f>
        <v/>
      </c>
      <c r="BO120" s="357" t="str">
        <f t="shared" si="79"/>
        <v/>
      </c>
      <c r="BP120" s="297" t="str">
        <f t="shared" si="66"/>
        <v/>
      </c>
      <c r="BQ120" s="297" t="str">
        <f t="shared" si="80"/>
        <v/>
      </c>
      <c r="BR120" s="296">
        <f t="shared" si="77"/>
        <v>0</v>
      </c>
      <c r="BS120" s="296" t="str">
        <f>IF(COUNTIF(点検表４リスト用!X$2:X$83,J120),1,IF(COUNTIF(点検表４リスト用!Y$2:Y$100,J120),2,IF(COUNTIF(点検表４リスト用!Z$2:Z$100,J120),3,IF(COUNTIF(点検表４リスト用!AA$2:AA$100,J120),4,""))))</f>
        <v/>
      </c>
      <c r="BT120" s="580" t="str">
        <f t="shared" si="81"/>
        <v/>
      </c>
    </row>
    <row r="121" spans="1:72">
      <c r="A121" s="289"/>
      <c r="B121" s="445"/>
      <c r="C121" s="290"/>
      <c r="D121" s="291"/>
      <c r="E121" s="291"/>
      <c r="F121" s="291"/>
      <c r="G121" s="292"/>
      <c r="H121" s="300"/>
      <c r="I121" s="292"/>
      <c r="J121" s="292"/>
      <c r="K121" s="292"/>
      <c r="L121" s="292"/>
      <c r="M121" s="290"/>
      <c r="N121" s="290"/>
      <c r="O121" s="292"/>
      <c r="P121" s="292"/>
      <c r="Q121" s="481" t="str">
        <f t="shared" si="67"/>
        <v/>
      </c>
      <c r="R121" s="481" t="str">
        <f t="shared" si="68"/>
        <v/>
      </c>
      <c r="S121" s="482" t="str">
        <f t="shared" si="47"/>
        <v/>
      </c>
      <c r="T121" s="482" t="str">
        <f t="shared" si="69"/>
        <v/>
      </c>
      <c r="U121" s="483" t="str">
        <f t="shared" si="70"/>
        <v/>
      </c>
      <c r="V121" s="483" t="str">
        <f t="shared" si="71"/>
        <v/>
      </c>
      <c r="W121" s="483" t="str">
        <f t="shared" si="72"/>
        <v/>
      </c>
      <c r="X121" s="293"/>
      <c r="Y121" s="289"/>
      <c r="Z121" s="473" t="str">
        <f>IF($BS121&lt;&gt;"","確認",IF(COUNTIF(点検表４リスト用!AB$2:AB$100,J121),"○",IF(OR($BQ121="【3】",$BQ121="【2】",$BQ121="【1】"),"○",$BQ121)))</f>
        <v/>
      </c>
      <c r="AA121" s="532"/>
      <c r="AB121" s="559" t="str">
        <f t="shared" si="73"/>
        <v/>
      </c>
      <c r="AC121" s="294" t="str">
        <f>IF(COUNTIF(環境性能の高いＵＤタクシー!$A:$A,点検表４!J121),"○","")</f>
        <v/>
      </c>
      <c r="AD121" s="295" t="str">
        <f t="shared" si="74"/>
        <v/>
      </c>
      <c r="AE121" s="296" t="b">
        <f t="shared" si="48"/>
        <v>0</v>
      </c>
      <c r="AF121" s="296" t="b">
        <f t="shared" si="49"/>
        <v>0</v>
      </c>
      <c r="AG121" s="296" t="str">
        <f t="shared" si="50"/>
        <v/>
      </c>
      <c r="AH121" s="296">
        <f t="shared" si="51"/>
        <v>1</v>
      </c>
      <c r="AI121" s="296">
        <f t="shared" si="52"/>
        <v>0</v>
      </c>
      <c r="AJ121" s="296">
        <f t="shared" si="53"/>
        <v>0</v>
      </c>
      <c r="AK121" s="296" t="str">
        <f>IFERROR(VLOOKUP($I121,点検表４リスト用!$D$2:$G$10,2,FALSE),"")</f>
        <v/>
      </c>
      <c r="AL121" s="296" t="str">
        <f>IFERROR(VLOOKUP($I121,点検表４リスト用!$D$2:$G$10,3,FALSE),"")</f>
        <v/>
      </c>
      <c r="AM121" s="296" t="str">
        <f>IFERROR(VLOOKUP($I121,点検表４リスト用!$D$2:$G$10,4,FALSE),"")</f>
        <v/>
      </c>
      <c r="AN121" s="296" t="str">
        <f>IFERROR(VLOOKUP(LEFT($E121,1),点検表４リスト用!$I$2:$J$11,2,FALSE),"")</f>
        <v/>
      </c>
      <c r="AO121" s="296" t="b">
        <f>IF(IFERROR(VLOOKUP($J121,軽乗用車一覧!$A$2:$A$88,1,FALSE),"")&lt;&gt;"",TRUE,FALSE)</f>
        <v>0</v>
      </c>
      <c r="AP121" s="296" t="b">
        <f t="shared" si="54"/>
        <v>0</v>
      </c>
      <c r="AQ121" s="296" t="b">
        <f t="shared" si="75"/>
        <v>1</v>
      </c>
      <c r="AR121" s="296" t="str">
        <f t="shared" si="55"/>
        <v/>
      </c>
      <c r="AS121" s="296" t="str">
        <f t="shared" si="56"/>
        <v/>
      </c>
      <c r="AT121" s="296">
        <f t="shared" si="57"/>
        <v>1</v>
      </c>
      <c r="AU121" s="296">
        <f t="shared" si="58"/>
        <v>1</v>
      </c>
      <c r="AV121" s="296" t="str">
        <f t="shared" si="59"/>
        <v/>
      </c>
      <c r="AW121" s="296" t="str">
        <f>IFERROR(VLOOKUP($L121,点検表４リスト用!$L$2:$M$11,2,FALSE),"")</f>
        <v/>
      </c>
      <c r="AX121" s="296" t="str">
        <f>IFERROR(VLOOKUP($AV121,排出係数!$H$4:$N$1000,7,FALSE),"")</f>
        <v/>
      </c>
      <c r="AY121" s="296" t="str">
        <f t="shared" si="78"/>
        <v/>
      </c>
      <c r="AZ121" s="296" t="str">
        <f t="shared" si="60"/>
        <v>1</v>
      </c>
      <c r="BA121" s="296" t="str">
        <f>IFERROR(VLOOKUP($AV121,排出係数!$A$4:$G$10000,$AU121+2,FALSE),"")</f>
        <v/>
      </c>
      <c r="BB121" s="296">
        <f>IFERROR(VLOOKUP($AU121,点検表４リスト用!$P$2:$T$6,2,FALSE),"")</f>
        <v>0.48</v>
      </c>
      <c r="BC121" s="296" t="str">
        <f t="shared" si="61"/>
        <v/>
      </c>
      <c r="BD121" s="296" t="str">
        <f t="shared" si="62"/>
        <v/>
      </c>
      <c r="BE121" s="296" t="str">
        <f>IFERROR(VLOOKUP($AV121,排出係数!$H$4:$M$10000,$AU121+2,FALSE),"")</f>
        <v/>
      </c>
      <c r="BF121" s="296">
        <f>IFERROR(VLOOKUP($AU121,点検表４リスト用!$P$2:$T$6,IF($N121="H17",5,3),FALSE),"")</f>
        <v>5.5E-2</v>
      </c>
      <c r="BG121" s="296">
        <f t="shared" si="63"/>
        <v>0</v>
      </c>
      <c r="BH121" s="296">
        <f t="shared" si="76"/>
        <v>0</v>
      </c>
      <c r="BI121" s="296" t="str">
        <f>IFERROR(VLOOKUP($L121,点検表４リスト用!$L$2:$N$11,3,FALSE),"")</f>
        <v/>
      </c>
      <c r="BJ121" s="296" t="str">
        <f t="shared" si="64"/>
        <v/>
      </c>
      <c r="BK121" s="296" t="str">
        <f>IF($AK121="特","",IF($BP121="確認",MSG_電気・燃料電池車確認,IF($BS121=1,日野自動車新型式,IF($BS121=2,日野自動車新型式②,IF($BS121=3,日野自動車新型式③,IF($BS121=4,日野自動車新型式④,IFERROR(VLOOKUP($BJ121,'35条リスト'!$A$3:$C$9998,2,FALSE),"")))))))</f>
        <v/>
      </c>
      <c r="BL121" s="296" t="str">
        <f t="shared" si="65"/>
        <v/>
      </c>
      <c r="BM121" s="296" t="str">
        <f>IFERROR(VLOOKUP($X121,点検表４リスト用!$A$2:$B$10,2,FALSE),"")</f>
        <v/>
      </c>
      <c r="BN121" s="296" t="str">
        <f>IF($AK121="特","",IFERROR(VLOOKUP($BJ121,'35条リスト'!$A$3:$C$9998,3,FALSE),""))</f>
        <v/>
      </c>
      <c r="BO121" s="357" t="str">
        <f t="shared" si="79"/>
        <v/>
      </c>
      <c r="BP121" s="297" t="str">
        <f t="shared" si="66"/>
        <v/>
      </c>
      <c r="BQ121" s="297" t="str">
        <f t="shared" si="80"/>
        <v/>
      </c>
      <c r="BR121" s="296">
        <f t="shared" si="77"/>
        <v>0</v>
      </c>
      <c r="BS121" s="296" t="str">
        <f>IF(COUNTIF(点検表４リスト用!X$2:X$83,J121),1,IF(COUNTIF(点検表４リスト用!Y$2:Y$100,J121),2,IF(COUNTIF(点検表４リスト用!Z$2:Z$100,J121),3,IF(COUNTIF(点検表４リスト用!AA$2:AA$100,J121),4,""))))</f>
        <v/>
      </c>
      <c r="BT121" s="580" t="str">
        <f t="shared" si="81"/>
        <v/>
      </c>
    </row>
    <row r="122" spans="1:72">
      <c r="A122" s="289"/>
      <c r="B122" s="445"/>
      <c r="C122" s="290"/>
      <c r="D122" s="291"/>
      <c r="E122" s="291"/>
      <c r="F122" s="291"/>
      <c r="G122" s="292"/>
      <c r="H122" s="300"/>
      <c r="I122" s="292"/>
      <c r="J122" s="292"/>
      <c r="K122" s="292"/>
      <c r="L122" s="292"/>
      <c r="M122" s="290"/>
      <c r="N122" s="290"/>
      <c r="O122" s="292"/>
      <c r="P122" s="292"/>
      <c r="Q122" s="481" t="str">
        <f t="shared" si="67"/>
        <v/>
      </c>
      <c r="R122" s="481" t="str">
        <f t="shared" si="68"/>
        <v/>
      </c>
      <c r="S122" s="482" t="str">
        <f t="shared" si="47"/>
        <v/>
      </c>
      <c r="T122" s="482" t="str">
        <f t="shared" si="69"/>
        <v/>
      </c>
      <c r="U122" s="483" t="str">
        <f t="shared" si="70"/>
        <v/>
      </c>
      <c r="V122" s="483" t="str">
        <f t="shared" si="71"/>
        <v/>
      </c>
      <c r="W122" s="483" t="str">
        <f t="shared" si="72"/>
        <v/>
      </c>
      <c r="X122" s="293"/>
      <c r="Y122" s="289"/>
      <c r="Z122" s="473" t="str">
        <f>IF($BS122&lt;&gt;"","確認",IF(COUNTIF(点検表４リスト用!AB$2:AB$100,J122),"○",IF(OR($BQ122="【3】",$BQ122="【2】",$BQ122="【1】"),"○",$BQ122)))</f>
        <v/>
      </c>
      <c r="AA122" s="532"/>
      <c r="AB122" s="559" t="str">
        <f t="shared" si="73"/>
        <v/>
      </c>
      <c r="AC122" s="294" t="str">
        <f>IF(COUNTIF(環境性能の高いＵＤタクシー!$A:$A,点検表４!J122),"○","")</f>
        <v/>
      </c>
      <c r="AD122" s="295" t="str">
        <f t="shared" si="74"/>
        <v/>
      </c>
      <c r="AE122" s="296" t="b">
        <f t="shared" si="48"/>
        <v>0</v>
      </c>
      <c r="AF122" s="296" t="b">
        <f t="shared" si="49"/>
        <v>0</v>
      </c>
      <c r="AG122" s="296" t="str">
        <f t="shared" si="50"/>
        <v/>
      </c>
      <c r="AH122" s="296">
        <f t="shared" si="51"/>
        <v>1</v>
      </c>
      <c r="AI122" s="296">
        <f t="shared" si="52"/>
        <v>0</v>
      </c>
      <c r="AJ122" s="296">
        <f t="shared" si="53"/>
        <v>0</v>
      </c>
      <c r="AK122" s="296" t="str">
        <f>IFERROR(VLOOKUP($I122,点検表４リスト用!$D$2:$G$10,2,FALSE),"")</f>
        <v/>
      </c>
      <c r="AL122" s="296" t="str">
        <f>IFERROR(VLOOKUP($I122,点検表４リスト用!$D$2:$G$10,3,FALSE),"")</f>
        <v/>
      </c>
      <c r="AM122" s="296" t="str">
        <f>IFERROR(VLOOKUP($I122,点検表４リスト用!$D$2:$G$10,4,FALSE),"")</f>
        <v/>
      </c>
      <c r="AN122" s="296" t="str">
        <f>IFERROR(VLOOKUP(LEFT($E122,1),点検表４リスト用!$I$2:$J$11,2,FALSE),"")</f>
        <v/>
      </c>
      <c r="AO122" s="296" t="b">
        <f>IF(IFERROR(VLOOKUP($J122,軽乗用車一覧!$A$2:$A$88,1,FALSE),"")&lt;&gt;"",TRUE,FALSE)</f>
        <v>0</v>
      </c>
      <c r="AP122" s="296" t="b">
        <f t="shared" si="54"/>
        <v>0</v>
      </c>
      <c r="AQ122" s="296" t="b">
        <f t="shared" si="75"/>
        <v>1</v>
      </c>
      <c r="AR122" s="296" t="str">
        <f t="shared" si="55"/>
        <v/>
      </c>
      <c r="AS122" s="296" t="str">
        <f t="shared" si="56"/>
        <v/>
      </c>
      <c r="AT122" s="296">
        <f t="shared" si="57"/>
        <v>1</v>
      </c>
      <c r="AU122" s="296">
        <f t="shared" si="58"/>
        <v>1</v>
      </c>
      <c r="AV122" s="296" t="str">
        <f t="shared" si="59"/>
        <v/>
      </c>
      <c r="AW122" s="296" t="str">
        <f>IFERROR(VLOOKUP($L122,点検表４リスト用!$L$2:$M$11,2,FALSE),"")</f>
        <v/>
      </c>
      <c r="AX122" s="296" t="str">
        <f>IFERROR(VLOOKUP($AV122,排出係数!$H$4:$N$1000,7,FALSE),"")</f>
        <v/>
      </c>
      <c r="AY122" s="296" t="str">
        <f t="shared" si="78"/>
        <v/>
      </c>
      <c r="AZ122" s="296" t="str">
        <f t="shared" si="60"/>
        <v>1</v>
      </c>
      <c r="BA122" s="296" t="str">
        <f>IFERROR(VLOOKUP($AV122,排出係数!$A$4:$G$10000,$AU122+2,FALSE),"")</f>
        <v/>
      </c>
      <c r="BB122" s="296">
        <f>IFERROR(VLOOKUP($AU122,点検表４リスト用!$P$2:$T$6,2,FALSE),"")</f>
        <v>0.48</v>
      </c>
      <c r="BC122" s="296" t="str">
        <f t="shared" si="61"/>
        <v/>
      </c>
      <c r="BD122" s="296" t="str">
        <f t="shared" si="62"/>
        <v/>
      </c>
      <c r="BE122" s="296" t="str">
        <f>IFERROR(VLOOKUP($AV122,排出係数!$H$4:$M$10000,$AU122+2,FALSE),"")</f>
        <v/>
      </c>
      <c r="BF122" s="296">
        <f>IFERROR(VLOOKUP($AU122,点検表４リスト用!$P$2:$T$6,IF($N122="H17",5,3),FALSE),"")</f>
        <v>5.5E-2</v>
      </c>
      <c r="BG122" s="296">
        <f t="shared" si="63"/>
        <v>0</v>
      </c>
      <c r="BH122" s="296">
        <f t="shared" si="76"/>
        <v>0</v>
      </c>
      <c r="BI122" s="296" t="str">
        <f>IFERROR(VLOOKUP($L122,点検表４リスト用!$L$2:$N$11,3,FALSE),"")</f>
        <v/>
      </c>
      <c r="BJ122" s="296" t="str">
        <f t="shared" si="64"/>
        <v/>
      </c>
      <c r="BK122" s="296" t="str">
        <f>IF($AK122="特","",IF($BP122="確認",MSG_電気・燃料電池車確認,IF($BS122=1,日野自動車新型式,IF($BS122=2,日野自動車新型式②,IF($BS122=3,日野自動車新型式③,IF($BS122=4,日野自動車新型式④,IFERROR(VLOOKUP($BJ122,'35条リスト'!$A$3:$C$9998,2,FALSE),"")))))))</f>
        <v/>
      </c>
      <c r="BL122" s="296" t="str">
        <f t="shared" si="65"/>
        <v/>
      </c>
      <c r="BM122" s="296" t="str">
        <f>IFERROR(VLOOKUP($X122,点検表４リスト用!$A$2:$B$10,2,FALSE),"")</f>
        <v/>
      </c>
      <c r="BN122" s="296" t="str">
        <f>IF($AK122="特","",IFERROR(VLOOKUP($BJ122,'35条リスト'!$A$3:$C$9998,3,FALSE),""))</f>
        <v/>
      </c>
      <c r="BO122" s="357" t="str">
        <f t="shared" si="79"/>
        <v/>
      </c>
      <c r="BP122" s="297" t="str">
        <f t="shared" si="66"/>
        <v/>
      </c>
      <c r="BQ122" s="297" t="str">
        <f t="shared" si="80"/>
        <v/>
      </c>
      <c r="BR122" s="296">
        <f t="shared" si="77"/>
        <v>0</v>
      </c>
      <c r="BS122" s="296" t="str">
        <f>IF(COUNTIF(点検表４リスト用!X$2:X$83,J122),1,IF(COUNTIF(点検表４リスト用!Y$2:Y$100,J122),2,IF(COUNTIF(点検表４リスト用!Z$2:Z$100,J122),3,IF(COUNTIF(点検表４リスト用!AA$2:AA$100,J122),4,""))))</f>
        <v/>
      </c>
      <c r="BT122" s="580" t="str">
        <f t="shared" si="81"/>
        <v/>
      </c>
    </row>
    <row r="123" spans="1:72">
      <c r="A123" s="289"/>
      <c r="B123" s="445"/>
      <c r="C123" s="290"/>
      <c r="D123" s="291"/>
      <c r="E123" s="291"/>
      <c r="F123" s="291"/>
      <c r="G123" s="292"/>
      <c r="H123" s="300"/>
      <c r="I123" s="292"/>
      <c r="J123" s="292"/>
      <c r="K123" s="292"/>
      <c r="L123" s="292"/>
      <c r="M123" s="290"/>
      <c r="N123" s="290"/>
      <c r="O123" s="292"/>
      <c r="P123" s="292"/>
      <c r="Q123" s="481" t="str">
        <f t="shared" si="67"/>
        <v/>
      </c>
      <c r="R123" s="481" t="str">
        <f t="shared" si="68"/>
        <v/>
      </c>
      <c r="S123" s="482" t="str">
        <f t="shared" si="47"/>
        <v/>
      </c>
      <c r="T123" s="482" t="str">
        <f t="shared" si="69"/>
        <v/>
      </c>
      <c r="U123" s="483" t="str">
        <f t="shared" si="70"/>
        <v/>
      </c>
      <c r="V123" s="483" t="str">
        <f t="shared" si="71"/>
        <v/>
      </c>
      <c r="W123" s="483" t="str">
        <f t="shared" si="72"/>
        <v/>
      </c>
      <c r="X123" s="293"/>
      <c r="Y123" s="289"/>
      <c r="Z123" s="473" t="str">
        <f>IF($BS123&lt;&gt;"","確認",IF(COUNTIF(点検表４リスト用!AB$2:AB$100,J123),"○",IF(OR($BQ123="【3】",$BQ123="【2】",$BQ123="【1】"),"○",$BQ123)))</f>
        <v/>
      </c>
      <c r="AA123" s="532"/>
      <c r="AB123" s="559" t="str">
        <f t="shared" si="73"/>
        <v/>
      </c>
      <c r="AC123" s="294" t="str">
        <f>IF(COUNTIF(環境性能の高いＵＤタクシー!$A:$A,点検表４!J123),"○","")</f>
        <v/>
      </c>
      <c r="AD123" s="295" t="str">
        <f t="shared" si="74"/>
        <v/>
      </c>
      <c r="AE123" s="296" t="b">
        <f t="shared" si="48"/>
        <v>0</v>
      </c>
      <c r="AF123" s="296" t="b">
        <f t="shared" si="49"/>
        <v>0</v>
      </c>
      <c r="AG123" s="296" t="str">
        <f t="shared" si="50"/>
        <v/>
      </c>
      <c r="AH123" s="296">
        <f t="shared" si="51"/>
        <v>1</v>
      </c>
      <c r="AI123" s="296">
        <f t="shared" si="52"/>
        <v>0</v>
      </c>
      <c r="AJ123" s="296">
        <f t="shared" si="53"/>
        <v>0</v>
      </c>
      <c r="AK123" s="296" t="str">
        <f>IFERROR(VLOOKUP($I123,点検表４リスト用!$D$2:$G$10,2,FALSE),"")</f>
        <v/>
      </c>
      <c r="AL123" s="296" t="str">
        <f>IFERROR(VLOOKUP($I123,点検表４リスト用!$D$2:$G$10,3,FALSE),"")</f>
        <v/>
      </c>
      <c r="AM123" s="296" t="str">
        <f>IFERROR(VLOOKUP($I123,点検表４リスト用!$D$2:$G$10,4,FALSE),"")</f>
        <v/>
      </c>
      <c r="AN123" s="296" t="str">
        <f>IFERROR(VLOOKUP(LEFT($E123,1),点検表４リスト用!$I$2:$J$11,2,FALSE),"")</f>
        <v/>
      </c>
      <c r="AO123" s="296" t="b">
        <f>IF(IFERROR(VLOOKUP($J123,軽乗用車一覧!$A$2:$A$88,1,FALSE),"")&lt;&gt;"",TRUE,FALSE)</f>
        <v>0</v>
      </c>
      <c r="AP123" s="296" t="b">
        <f t="shared" si="54"/>
        <v>0</v>
      </c>
      <c r="AQ123" s="296" t="b">
        <f t="shared" si="75"/>
        <v>1</v>
      </c>
      <c r="AR123" s="296" t="str">
        <f t="shared" si="55"/>
        <v/>
      </c>
      <c r="AS123" s="296" t="str">
        <f t="shared" si="56"/>
        <v/>
      </c>
      <c r="AT123" s="296">
        <f t="shared" si="57"/>
        <v>1</v>
      </c>
      <c r="AU123" s="296">
        <f t="shared" si="58"/>
        <v>1</v>
      </c>
      <c r="AV123" s="296" t="str">
        <f t="shared" si="59"/>
        <v/>
      </c>
      <c r="AW123" s="296" t="str">
        <f>IFERROR(VLOOKUP($L123,点検表４リスト用!$L$2:$M$11,2,FALSE),"")</f>
        <v/>
      </c>
      <c r="AX123" s="296" t="str">
        <f>IFERROR(VLOOKUP($AV123,排出係数!$H$4:$N$1000,7,FALSE),"")</f>
        <v/>
      </c>
      <c r="AY123" s="296" t="str">
        <f t="shared" si="78"/>
        <v/>
      </c>
      <c r="AZ123" s="296" t="str">
        <f t="shared" si="60"/>
        <v>1</v>
      </c>
      <c r="BA123" s="296" t="str">
        <f>IFERROR(VLOOKUP($AV123,排出係数!$A$4:$G$10000,$AU123+2,FALSE),"")</f>
        <v/>
      </c>
      <c r="BB123" s="296">
        <f>IFERROR(VLOOKUP($AU123,点検表４リスト用!$P$2:$T$6,2,FALSE),"")</f>
        <v>0.48</v>
      </c>
      <c r="BC123" s="296" t="str">
        <f t="shared" si="61"/>
        <v/>
      </c>
      <c r="BD123" s="296" t="str">
        <f t="shared" si="62"/>
        <v/>
      </c>
      <c r="BE123" s="296" t="str">
        <f>IFERROR(VLOOKUP($AV123,排出係数!$H$4:$M$10000,$AU123+2,FALSE),"")</f>
        <v/>
      </c>
      <c r="BF123" s="296">
        <f>IFERROR(VLOOKUP($AU123,点検表４リスト用!$P$2:$T$6,IF($N123="H17",5,3),FALSE),"")</f>
        <v>5.5E-2</v>
      </c>
      <c r="BG123" s="296">
        <f t="shared" si="63"/>
        <v>0</v>
      </c>
      <c r="BH123" s="296">
        <f t="shared" si="76"/>
        <v>0</v>
      </c>
      <c r="BI123" s="296" t="str">
        <f>IFERROR(VLOOKUP($L123,点検表４リスト用!$L$2:$N$11,3,FALSE),"")</f>
        <v/>
      </c>
      <c r="BJ123" s="296" t="str">
        <f t="shared" si="64"/>
        <v/>
      </c>
      <c r="BK123" s="296" t="str">
        <f>IF($AK123="特","",IF($BP123="確認",MSG_電気・燃料電池車確認,IF($BS123=1,日野自動車新型式,IF($BS123=2,日野自動車新型式②,IF($BS123=3,日野自動車新型式③,IF($BS123=4,日野自動車新型式④,IFERROR(VLOOKUP($BJ123,'35条リスト'!$A$3:$C$9998,2,FALSE),"")))))))</f>
        <v/>
      </c>
      <c r="BL123" s="296" t="str">
        <f t="shared" si="65"/>
        <v/>
      </c>
      <c r="BM123" s="296" t="str">
        <f>IFERROR(VLOOKUP($X123,点検表４リスト用!$A$2:$B$10,2,FALSE),"")</f>
        <v/>
      </c>
      <c r="BN123" s="296" t="str">
        <f>IF($AK123="特","",IFERROR(VLOOKUP($BJ123,'35条リスト'!$A$3:$C$9998,3,FALSE),""))</f>
        <v/>
      </c>
      <c r="BO123" s="357" t="str">
        <f t="shared" si="79"/>
        <v/>
      </c>
      <c r="BP123" s="297" t="str">
        <f t="shared" si="66"/>
        <v/>
      </c>
      <c r="BQ123" s="297" t="str">
        <f t="shared" si="80"/>
        <v/>
      </c>
      <c r="BR123" s="296">
        <f t="shared" si="77"/>
        <v>0</v>
      </c>
      <c r="BS123" s="296" t="str">
        <f>IF(COUNTIF(点検表４リスト用!X$2:X$83,J123),1,IF(COUNTIF(点検表４リスト用!Y$2:Y$100,J123),2,IF(COUNTIF(点検表４リスト用!Z$2:Z$100,J123),3,IF(COUNTIF(点検表４リスト用!AA$2:AA$100,J123),4,""))))</f>
        <v/>
      </c>
      <c r="BT123" s="580" t="str">
        <f t="shared" si="81"/>
        <v/>
      </c>
    </row>
    <row r="124" spans="1:72">
      <c r="A124" s="289"/>
      <c r="B124" s="445"/>
      <c r="C124" s="290"/>
      <c r="D124" s="291"/>
      <c r="E124" s="291"/>
      <c r="F124" s="291"/>
      <c r="G124" s="292"/>
      <c r="H124" s="300"/>
      <c r="I124" s="292"/>
      <c r="J124" s="292"/>
      <c r="K124" s="292"/>
      <c r="L124" s="292"/>
      <c r="M124" s="290"/>
      <c r="N124" s="290"/>
      <c r="O124" s="292"/>
      <c r="P124" s="292"/>
      <c r="Q124" s="481" t="str">
        <f t="shared" si="67"/>
        <v/>
      </c>
      <c r="R124" s="481" t="str">
        <f t="shared" si="68"/>
        <v/>
      </c>
      <c r="S124" s="482" t="str">
        <f t="shared" si="47"/>
        <v/>
      </c>
      <c r="T124" s="482" t="str">
        <f t="shared" si="69"/>
        <v/>
      </c>
      <c r="U124" s="483" t="str">
        <f t="shared" si="70"/>
        <v/>
      </c>
      <c r="V124" s="483" t="str">
        <f t="shared" si="71"/>
        <v/>
      </c>
      <c r="W124" s="483" t="str">
        <f t="shared" si="72"/>
        <v/>
      </c>
      <c r="X124" s="293"/>
      <c r="Y124" s="289"/>
      <c r="Z124" s="473" t="str">
        <f>IF($BS124&lt;&gt;"","確認",IF(COUNTIF(点検表４リスト用!AB$2:AB$100,J124),"○",IF(OR($BQ124="【3】",$BQ124="【2】",$BQ124="【1】"),"○",$BQ124)))</f>
        <v/>
      </c>
      <c r="AA124" s="532"/>
      <c r="AB124" s="559" t="str">
        <f t="shared" si="73"/>
        <v/>
      </c>
      <c r="AC124" s="294" t="str">
        <f>IF(COUNTIF(環境性能の高いＵＤタクシー!$A:$A,点検表４!J124),"○","")</f>
        <v/>
      </c>
      <c r="AD124" s="295" t="str">
        <f t="shared" si="74"/>
        <v/>
      </c>
      <c r="AE124" s="296" t="b">
        <f t="shared" si="48"/>
        <v>0</v>
      </c>
      <c r="AF124" s="296" t="b">
        <f t="shared" si="49"/>
        <v>0</v>
      </c>
      <c r="AG124" s="296" t="str">
        <f t="shared" si="50"/>
        <v/>
      </c>
      <c r="AH124" s="296">
        <f t="shared" si="51"/>
        <v>1</v>
      </c>
      <c r="AI124" s="296">
        <f t="shared" si="52"/>
        <v>0</v>
      </c>
      <c r="AJ124" s="296">
        <f t="shared" si="53"/>
        <v>0</v>
      </c>
      <c r="AK124" s="296" t="str">
        <f>IFERROR(VLOOKUP($I124,点検表４リスト用!$D$2:$G$10,2,FALSE),"")</f>
        <v/>
      </c>
      <c r="AL124" s="296" t="str">
        <f>IFERROR(VLOOKUP($I124,点検表４リスト用!$D$2:$G$10,3,FALSE),"")</f>
        <v/>
      </c>
      <c r="AM124" s="296" t="str">
        <f>IFERROR(VLOOKUP($I124,点検表４リスト用!$D$2:$G$10,4,FALSE),"")</f>
        <v/>
      </c>
      <c r="AN124" s="296" t="str">
        <f>IFERROR(VLOOKUP(LEFT($E124,1),点検表４リスト用!$I$2:$J$11,2,FALSE),"")</f>
        <v/>
      </c>
      <c r="AO124" s="296" t="b">
        <f>IF(IFERROR(VLOOKUP($J124,軽乗用車一覧!$A$2:$A$88,1,FALSE),"")&lt;&gt;"",TRUE,FALSE)</f>
        <v>0</v>
      </c>
      <c r="AP124" s="296" t="b">
        <f t="shared" si="54"/>
        <v>0</v>
      </c>
      <c r="AQ124" s="296" t="b">
        <f t="shared" si="75"/>
        <v>1</v>
      </c>
      <c r="AR124" s="296" t="str">
        <f t="shared" si="55"/>
        <v/>
      </c>
      <c r="AS124" s="296" t="str">
        <f t="shared" si="56"/>
        <v/>
      </c>
      <c r="AT124" s="296">
        <f t="shared" si="57"/>
        <v>1</v>
      </c>
      <c r="AU124" s="296">
        <f t="shared" si="58"/>
        <v>1</v>
      </c>
      <c r="AV124" s="296" t="str">
        <f t="shared" si="59"/>
        <v/>
      </c>
      <c r="AW124" s="296" t="str">
        <f>IFERROR(VLOOKUP($L124,点検表４リスト用!$L$2:$M$11,2,FALSE),"")</f>
        <v/>
      </c>
      <c r="AX124" s="296" t="str">
        <f>IFERROR(VLOOKUP($AV124,排出係数!$H$4:$N$1000,7,FALSE),"")</f>
        <v/>
      </c>
      <c r="AY124" s="296" t="str">
        <f t="shared" si="78"/>
        <v/>
      </c>
      <c r="AZ124" s="296" t="str">
        <f t="shared" si="60"/>
        <v>1</v>
      </c>
      <c r="BA124" s="296" t="str">
        <f>IFERROR(VLOOKUP($AV124,排出係数!$A$4:$G$10000,$AU124+2,FALSE),"")</f>
        <v/>
      </c>
      <c r="BB124" s="296">
        <f>IFERROR(VLOOKUP($AU124,点検表４リスト用!$P$2:$T$6,2,FALSE),"")</f>
        <v>0.48</v>
      </c>
      <c r="BC124" s="296" t="str">
        <f t="shared" si="61"/>
        <v/>
      </c>
      <c r="BD124" s="296" t="str">
        <f t="shared" si="62"/>
        <v/>
      </c>
      <c r="BE124" s="296" t="str">
        <f>IFERROR(VLOOKUP($AV124,排出係数!$H$4:$M$10000,$AU124+2,FALSE),"")</f>
        <v/>
      </c>
      <c r="BF124" s="296">
        <f>IFERROR(VLOOKUP($AU124,点検表４リスト用!$P$2:$T$6,IF($N124="H17",5,3),FALSE),"")</f>
        <v>5.5E-2</v>
      </c>
      <c r="BG124" s="296">
        <f t="shared" si="63"/>
        <v>0</v>
      </c>
      <c r="BH124" s="296">
        <f t="shared" si="76"/>
        <v>0</v>
      </c>
      <c r="BI124" s="296" t="str">
        <f>IFERROR(VLOOKUP($L124,点検表４リスト用!$L$2:$N$11,3,FALSE),"")</f>
        <v/>
      </c>
      <c r="BJ124" s="296" t="str">
        <f t="shared" si="64"/>
        <v/>
      </c>
      <c r="BK124" s="296" t="str">
        <f>IF($AK124="特","",IF($BP124="確認",MSG_電気・燃料電池車確認,IF($BS124=1,日野自動車新型式,IF($BS124=2,日野自動車新型式②,IF($BS124=3,日野自動車新型式③,IF($BS124=4,日野自動車新型式④,IFERROR(VLOOKUP($BJ124,'35条リスト'!$A$3:$C$9998,2,FALSE),"")))))))</f>
        <v/>
      </c>
      <c r="BL124" s="296" t="str">
        <f t="shared" si="65"/>
        <v/>
      </c>
      <c r="BM124" s="296" t="str">
        <f>IFERROR(VLOOKUP($X124,点検表４リスト用!$A$2:$B$10,2,FALSE),"")</f>
        <v/>
      </c>
      <c r="BN124" s="296" t="str">
        <f>IF($AK124="特","",IFERROR(VLOOKUP($BJ124,'35条リスト'!$A$3:$C$9998,3,FALSE),""))</f>
        <v/>
      </c>
      <c r="BO124" s="357" t="str">
        <f t="shared" si="79"/>
        <v/>
      </c>
      <c r="BP124" s="297" t="str">
        <f t="shared" si="66"/>
        <v/>
      </c>
      <c r="BQ124" s="297" t="str">
        <f t="shared" si="80"/>
        <v/>
      </c>
      <c r="BR124" s="296">
        <f t="shared" si="77"/>
        <v>0</v>
      </c>
      <c r="BS124" s="296" t="str">
        <f>IF(COUNTIF(点検表４リスト用!X$2:X$83,J124),1,IF(COUNTIF(点検表４リスト用!Y$2:Y$100,J124),2,IF(COUNTIF(点検表４リスト用!Z$2:Z$100,J124),3,IF(COUNTIF(点検表４リスト用!AA$2:AA$100,J124),4,""))))</f>
        <v/>
      </c>
      <c r="BT124" s="580" t="str">
        <f t="shared" si="81"/>
        <v/>
      </c>
    </row>
    <row r="125" spans="1:72">
      <c r="A125" s="289"/>
      <c r="B125" s="445"/>
      <c r="C125" s="290"/>
      <c r="D125" s="291"/>
      <c r="E125" s="291"/>
      <c r="F125" s="291"/>
      <c r="G125" s="292"/>
      <c r="H125" s="300"/>
      <c r="I125" s="292"/>
      <c r="J125" s="292"/>
      <c r="K125" s="292"/>
      <c r="L125" s="292"/>
      <c r="M125" s="290"/>
      <c r="N125" s="290"/>
      <c r="O125" s="292"/>
      <c r="P125" s="292"/>
      <c r="Q125" s="481" t="str">
        <f t="shared" si="67"/>
        <v/>
      </c>
      <c r="R125" s="481" t="str">
        <f t="shared" si="68"/>
        <v/>
      </c>
      <c r="S125" s="482" t="str">
        <f t="shared" si="47"/>
        <v/>
      </c>
      <c r="T125" s="482" t="str">
        <f t="shared" si="69"/>
        <v/>
      </c>
      <c r="U125" s="483" t="str">
        <f t="shared" si="70"/>
        <v/>
      </c>
      <c r="V125" s="483" t="str">
        <f t="shared" si="71"/>
        <v/>
      </c>
      <c r="W125" s="483" t="str">
        <f t="shared" si="72"/>
        <v/>
      </c>
      <c r="X125" s="293"/>
      <c r="Y125" s="289"/>
      <c r="Z125" s="473" t="str">
        <f>IF($BS125&lt;&gt;"","確認",IF(COUNTIF(点検表４リスト用!AB$2:AB$100,J125),"○",IF(OR($BQ125="【3】",$BQ125="【2】",$BQ125="【1】"),"○",$BQ125)))</f>
        <v/>
      </c>
      <c r="AA125" s="532"/>
      <c r="AB125" s="559" t="str">
        <f t="shared" si="73"/>
        <v/>
      </c>
      <c r="AC125" s="294" t="str">
        <f>IF(COUNTIF(環境性能の高いＵＤタクシー!$A:$A,点検表４!J125),"○","")</f>
        <v/>
      </c>
      <c r="AD125" s="295" t="str">
        <f t="shared" si="74"/>
        <v/>
      </c>
      <c r="AE125" s="296" t="b">
        <f t="shared" si="48"/>
        <v>0</v>
      </c>
      <c r="AF125" s="296" t="b">
        <f t="shared" si="49"/>
        <v>0</v>
      </c>
      <c r="AG125" s="296" t="str">
        <f t="shared" si="50"/>
        <v/>
      </c>
      <c r="AH125" s="296">
        <f t="shared" si="51"/>
        <v>1</v>
      </c>
      <c r="AI125" s="296">
        <f t="shared" si="52"/>
        <v>0</v>
      </c>
      <c r="AJ125" s="296">
        <f t="shared" si="53"/>
        <v>0</v>
      </c>
      <c r="AK125" s="296" t="str">
        <f>IFERROR(VLOOKUP($I125,点検表４リスト用!$D$2:$G$10,2,FALSE),"")</f>
        <v/>
      </c>
      <c r="AL125" s="296" t="str">
        <f>IFERROR(VLOOKUP($I125,点検表４リスト用!$D$2:$G$10,3,FALSE),"")</f>
        <v/>
      </c>
      <c r="AM125" s="296" t="str">
        <f>IFERROR(VLOOKUP($I125,点検表４リスト用!$D$2:$G$10,4,FALSE),"")</f>
        <v/>
      </c>
      <c r="AN125" s="296" t="str">
        <f>IFERROR(VLOOKUP(LEFT($E125,1),点検表４リスト用!$I$2:$J$11,2,FALSE),"")</f>
        <v/>
      </c>
      <c r="AO125" s="296" t="b">
        <f>IF(IFERROR(VLOOKUP($J125,軽乗用車一覧!$A$2:$A$88,1,FALSE),"")&lt;&gt;"",TRUE,FALSE)</f>
        <v>0</v>
      </c>
      <c r="AP125" s="296" t="b">
        <f t="shared" si="54"/>
        <v>0</v>
      </c>
      <c r="AQ125" s="296" t="b">
        <f t="shared" si="75"/>
        <v>1</v>
      </c>
      <c r="AR125" s="296" t="str">
        <f t="shared" si="55"/>
        <v/>
      </c>
      <c r="AS125" s="296" t="str">
        <f t="shared" si="56"/>
        <v/>
      </c>
      <c r="AT125" s="296">
        <f t="shared" si="57"/>
        <v>1</v>
      </c>
      <c r="AU125" s="296">
        <f t="shared" si="58"/>
        <v>1</v>
      </c>
      <c r="AV125" s="296" t="str">
        <f t="shared" si="59"/>
        <v/>
      </c>
      <c r="AW125" s="296" t="str">
        <f>IFERROR(VLOOKUP($L125,点検表４リスト用!$L$2:$M$11,2,FALSE),"")</f>
        <v/>
      </c>
      <c r="AX125" s="296" t="str">
        <f>IFERROR(VLOOKUP($AV125,排出係数!$H$4:$N$1000,7,FALSE),"")</f>
        <v/>
      </c>
      <c r="AY125" s="296" t="str">
        <f t="shared" si="78"/>
        <v/>
      </c>
      <c r="AZ125" s="296" t="str">
        <f t="shared" si="60"/>
        <v>1</v>
      </c>
      <c r="BA125" s="296" t="str">
        <f>IFERROR(VLOOKUP($AV125,排出係数!$A$4:$G$10000,$AU125+2,FALSE),"")</f>
        <v/>
      </c>
      <c r="BB125" s="296">
        <f>IFERROR(VLOOKUP($AU125,点検表４リスト用!$P$2:$T$6,2,FALSE),"")</f>
        <v>0.48</v>
      </c>
      <c r="BC125" s="296" t="str">
        <f t="shared" si="61"/>
        <v/>
      </c>
      <c r="BD125" s="296" t="str">
        <f t="shared" si="62"/>
        <v/>
      </c>
      <c r="BE125" s="296" t="str">
        <f>IFERROR(VLOOKUP($AV125,排出係数!$H$4:$M$10000,$AU125+2,FALSE),"")</f>
        <v/>
      </c>
      <c r="BF125" s="296">
        <f>IFERROR(VLOOKUP($AU125,点検表４リスト用!$P$2:$T$6,IF($N125="H17",5,3),FALSE),"")</f>
        <v>5.5E-2</v>
      </c>
      <c r="BG125" s="296">
        <f t="shared" si="63"/>
        <v>0</v>
      </c>
      <c r="BH125" s="296">
        <f t="shared" si="76"/>
        <v>0</v>
      </c>
      <c r="BI125" s="296" t="str">
        <f>IFERROR(VLOOKUP($L125,点検表４リスト用!$L$2:$N$11,3,FALSE),"")</f>
        <v/>
      </c>
      <c r="BJ125" s="296" t="str">
        <f t="shared" si="64"/>
        <v/>
      </c>
      <c r="BK125" s="296" t="str">
        <f>IF($AK125="特","",IF($BP125="確認",MSG_電気・燃料電池車確認,IF($BS125=1,日野自動車新型式,IF($BS125=2,日野自動車新型式②,IF($BS125=3,日野自動車新型式③,IF($BS125=4,日野自動車新型式④,IFERROR(VLOOKUP($BJ125,'35条リスト'!$A$3:$C$9998,2,FALSE),"")))))))</f>
        <v/>
      </c>
      <c r="BL125" s="296" t="str">
        <f t="shared" si="65"/>
        <v/>
      </c>
      <c r="BM125" s="296" t="str">
        <f>IFERROR(VLOOKUP($X125,点検表４リスト用!$A$2:$B$10,2,FALSE),"")</f>
        <v/>
      </c>
      <c r="BN125" s="296" t="str">
        <f>IF($AK125="特","",IFERROR(VLOOKUP($BJ125,'35条リスト'!$A$3:$C$9998,3,FALSE),""))</f>
        <v/>
      </c>
      <c r="BO125" s="357" t="str">
        <f t="shared" si="79"/>
        <v/>
      </c>
      <c r="BP125" s="297" t="str">
        <f t="shared" si="66"/>
        <v/>
      </c>
      <c r="BQ125" s="297" t="str">
        <f t="shared" si="80"/>
        <v/>
      </c>
      <c r="BR125" s="296">
        <f t="shared" si="77"/>
        <v>0</v>
      </c>
      <c r="BS125" s="296" t="str">
        <f>IF(COUNTIF(点検表４リスト用!X$2:X$83,J125),1,IF(COUNTIF(点検表４リスト用!Y$2:Y$100,J125),2,IF(COUNTIF(点検表４リスト用!Z$2:Z$100,J125),3,IF(COUNTIF(点検表４リスト用!AA$2:AA$100,J125),4,""))))</f>
        <v/>
      </c>
      <c r="BT125" s="580" t="str">
        <f t="shared" si="81"/>
        <v/>
      </c>
    </row>
    <row r="126" spans="1:72">
      <c r="A126" s="289"/>
      <c r="B126" s="445"/>
      <c r="C126" s="290"/>
      <c r="D126" s="291"/>
      <c r="E126" s="291"/>
      <c r="F126" s="291"/>
      <c r="G126" s="292"/>
      <c r="H126" s="300"/>
      <c r="I126" s="292"/>
      <c r="J126" s="292"/>
      <c r="K126" s="292"/>
      <c r="L126" s="292"/>
      <c r="M126" s="290"/>
      <c r="N126" s="290"/>
      <c r="O126" s="292"/>
      <c r="P126" s="292"/>
      <c r="Q126" s="481" t="str">
        <f t="shared" si="67"/>
        <v/>
      </c>
      <c r="R126" s="481" t="str">
        <f t="shared" si="68"/>
        <v/>
      </c>
      <c r="S126" s="482" t="str">
        <f t="shared" si="47"/>
        <v/>
      </c>
      <c r="T126" s="482" t="str">
        <f t="shared" si="69"/>
        <v/>
      </c>
      <c r="U126" s="483" t="str">
        <f t="shared" si="70"/>
        <v/>
      </c>
      <c r="V126" s="483" t="str">
        <f t="shared" si="71"/>
        <v/>
      </c>
      <c r="W126" s="483" t="str">
        <f t="shared" si="72"/>
        <v/>
      </c>
      <c r="X126" s="293"/>
      <c r="Y126" s="289"/>
      <c r="Z126" s="473" t="str">
        <f>IF($BS126&lt;&gt;"","確認",IF(COUNTIF(点検表４リスト用!AB$2:AB$100,J126),"○",IF(OR($BQ126="【3】",$BQ126="【2】",$BQ126="【1】"),"○",$BQ126)))</f>
        <v/>
      </c>
      <c r="AA126" s="532"/>
      <c r="AB126" s="559" t="str">
        <f t="shared" si="73"/>
        <v/>
      </c>
      <c r="AC126" s="294" t="str">
        <f>IF(COUNTIF(環境性能の高いＵＤタクシー!$A:$A,点検表４!J126),"○","")</f>
        <v/>
      </c>
      <c r="AD126" s="295" t="str">
        <f t="shared" si="74"/>
        <v/>
      </c>
      <c r="AE126" s="296" t="b">
        <f t="shared" si="48"/>
        <v>0</v>
      </c>
      <c r="AF126" s="296" t="b">
        <f t="shared" si="49"/>
        <v>0</v>
      </c>
      <c r="AG126" s="296" t="str">
        <f t="shared" si="50"/>
        <v/>
      </c>
      <c r="AH126" s="296">
        <f t="shared" si="51"/>
        <v>1</v>
      </c>
      <c r="AI126" s="296">
        <f t="shared" si="52"/>
        <v>0</v>
      </c>
      <c r="AJ126" s="296">
        <f t="shared" si="53"/>
        <v>0</v>
      </c>
      <c r="AK126" s="296" t="str">
        <f>IFERROR(VLOOKUP($I126,点検表４リスト用!$D$2:$G$10,2,FALSE),"")</f>
        <v/>
      </c>
      <c r="AL126" s="296" t="str">
        <f>IFERROR(VLOOKUP($I126,点検表４リスト用!$D$2:$G$10,3,FALSE),"")</f>
        <v/>
      </c>
      <c r="AM126" s="296" t="str">
        <f>IFERROR(VLOOKUP($I126,点検表４リスト用!$D$2:$G$10,4,FALSE),"")</f>
        <v/>
      </c>
      <c r="AN126" s="296" t="str">
        <f>IFERROR(VLOOKUP(LEFT($E126,1),点検表４リスト用!$I$2:$J$11,2,FALSE),"")</f>
        <v/>
      </c>
      <c r="AO126" s="296" t="b">
        <f>IF(IFERROR(VLOOKUP($J126,軽乗用車一覧!$A$2:$A$88,1,FALSE),"")&lt;&gt;"",TRUE,FALSE)</f>
        <v>0</v>
      </c>
      <c r="AP126" s="296" t="b">
        <f t="shared" si="54"/>
        <v>0</v>
      </c>
      <c r="AQ126" s="296" t="b">
        <f t="shared" si="75"/>
        <v>1</v>
      </c>
      <c r="AR126" s="296" t="str">
        <f t="shared" si="55"/>
        <v/>
      </c>
      <c r="AS126" s="296" t="str">
        <f t="shared" si="56"/>
        <v/>
      </c>
      <c r="AT126" s="296">
        <f t="shared" si="57"/>
        <v>1</v>
      </c>
      <c r="AU126" s="296">
        <f t="shared" si="58"/>
        <v>1</v>
      </c>
      <c r="AV126" s="296" t="str">
        <f t="shared" si="59"/>
        <v/>
      </c>
      <c r="AW126" s="296" t="str">
        <f>IFERROR(VLOOKUP($L126,点検表４リスト用!$L$2:$M$11,2,FALSE),"")</f>
        <v/>
      </c>
      <c r="AX126" s="296" t="str">
        <f>IFERROR(VLOOKUP($AV126,排出係数!$H$4:$N$1000,7,FALSE),"")</f>
        <v/>
      </c>
      <c r="AY126" s="296" t="str">
        <f t="shared" si="78"/>
        <v/>
      </c>
      <c r="AZ126" s="296" t="str">
        <f t="shared" si="60"/>
        <v>1</v>
      </c>
      <c r="BA126" s="296" t="str">
        <f>IFERROR(VLOOKUP($AV126,排出係数!$A$4:$G$10000,$AU126+2,FALSE),"")</f>
        <v/>
      </c>
      <c r="BB126" s="296">
        <f>IFERROR(VLOOKUP($AU126,点検表４リスト用!$P$2:$T$6,2,FALSE),"")</f>
        <v>0.48</v>
      </c>
      <c r="BC126" s="296" t="str">
        <f t="shared" si="61"/>
        <v/>
      </c>
      <c r="BD126" s="296" t="str">
        <f t="shared" si="62"/>
        <v/>
      </c>
      <c r="BE126" s="296" t="str">
        <f>IFERROR(VLOOKUP($AV126,排出係数!$H$4:$M$10000,$AU126+2,FALSE),"")</f>
        <v/>
      </c>
      <c r="BF126" s="296">
        <f>IFERROR(VLOOKUP($AU126,点検表４リスト用!$P$2:$T$6,IF($N126="H17",5,3),FALSE),"")</f>
        <v>5.5E-2</v>
      </c>
      <c r="BG126" s="296">
        <f t="shared" si="63"/>
        <v>0</v>
      </c>
      <c r="BH126" s="296">
        <f t="shared" si="76"/>
        <v>0</v>
      </c>
      <c r="BI126" s="296" t="str">
        <f>IFERROR(VLOOKUP($L126,点検表４リスト用!$L$2:$N$11,3,FALSE),"")</f>
        <v/>
      </c>
      <c r="BJ126" s="296" t="str">
        <f t="shared" si="64"/>
        <v/>
      </c>
      <c r="BK126" s="296" t="str">
        <f>IF($AK126="特","",IF($BP126="確認",MSG_電気・燃料電池車確認,IF($BS126=1,日野自動車新型式,IF($BS126=2,日野自動車新型式②,IF($BS126=3,日野自動車新型式③,IF($BS126=4,日野自動車新型式④,IFERROR(VLOOKUP($BJ126,'35条リスト'!$A$3:$C$9998,2,FALSE),"")))))))</f>
        <v/>
      </c>
      <c r="BL126" s="296" t="str">
        <f t="shared" si="65"/>
        <v/>
      </c>
      <c r="BM126" s="296" t="str">
        <f>IFERROR(VLOOKUP($X126,点検表４リスト用!$A$2:$B$10,2,FALSE),"")</f>
        <v/>
      </c>
      <c r="BN126" s="296" t="str">
        <f>IF($AK126="特","",IFERROR(VLOOKUP($BJ126,'35条リスト'!$A$3:$C$9998,3,FALSE),""))</f>
        <v/>
      </c>
      <c r="BO126" s="357" t="str">
        <f t="shared" si="79"/>
        <v/>
      </c>
      <c r="BP126" s="297" t="str">
        <f t="shared" si="66"/>
        <v/>
      </c>
      <c r="BQ126" s="297" t="str">
        <f t="shared" si="80"/>
        <v/>
      </c>
      <c r="BR126" s="296">
        <f t="shared" si="77"/>
        <v>0</v>
      </c>
      <c r="BS126" s="296" t="str">
        <f>IF(COUNTIF(点検表４リスト用!X$2:X$83,J126),1,IF(COUNTIF(点検表４リスト用!Y$2:Y$100,J126),2,IF(COUNTIF(点検表４リスト用!Z$2:Z$100,J126),3,IF(COUNTIF(点検表４リスト用!AA$2:AA$100,J126),4,""))))</f>
        <v/>
      </c>
      <c r="BT126" s="580" t="str">
        <f t="shared" si="81"/>
        <v/>
      </c>
    </row>
    <row r="127" spans="1:72">
      <c r="A127" s="289"/>
      <c r="B127" s="445"/>
      <c r="C127" s="290"/>
      <c r="D127" s="291"/>
      <c r="E127" s="291"/>
      <c r="F127" s="291"/>
      <c r="G127" s="292"/>
      <c r="H127" s="300"/>
      <c r="I127" s="292"/>
      <c r="J127" s="292"/>
      <c r="K127" s="292"/>
      <c r="L127" s="292"/>
      <c r="M127" s="290"/>
      <c r="N127" s="290"/>
      <c r="O127" s="292"/>
      <c r="P127" s="292"/>
      <c r="Q127" s="481" t="str">
        <f t="shared" si="67"/>
        <v/>
      </c>
      <c r="R127" s="481" t="str">
        <f t="shared" si="68"/>
        <v/>
      </c>
      <c r="S127" s="482" t="str">
        <f t="shared" si="47"/>
        <v/>
      </c>
      <c r="T127" s="482" t="str">
        <f t="shared" si="69"/>
        <v/>
      </c>
      <c r="U127" s="483" t="str">
        <f t="shared" si="70"/>
        <v/>
      </c>
      <c r="V127" s="483" t="str">
        <f t="shared" si="71"/>
        <v/>
      </c>
      <c r="W127" s="483" t="str">
        <f t="shared" si="72"/>
        <v/>
      </c>
      <c r="X127" s="293"/>
      <c r="Y127" s="289"/>
      <c r="Z127" s="473" t="str">
        <f>IF($BS127&lt;&gt;"","確認",IF(COUNTIF(点検表４リスト用!AB$2:AB$100,J127),"○",IF(OR($BQ127="【3】",$BQ127="【2】",$BQ127="【1】"),"○",$BQ127)))</f>
        <v/>
      </c>
      <c r="AA127" s="532"/>
      <c r="AB127" s="559" t="str">
        <f t="shared" si="73"/>
        <v/>
      </c>
      <c r="AC127" s="294" t="str">
        <f>IF(COUNTIF(環境性能の高いＵＤタクシー!$A:$A,点検表４!J127),"○","")</f>
        <v/>
      </c>
      <c r="AD127" s="295" t="str">
        <f t="shared" si="74"/>
        <v/>
      </c>
      <c r="AE127" s="296" t="b">
        <f t="shared" si="48"/>
        <v>0</v>
      </c>
      <c r="AF127" s="296" t="b">
        <f t="shared" si="49"/>
        <v>0</v>
      </c>
      <c r="AG127" s="296" t="str">
        <f t="shared" si="50"/>
        <v/>
      </c>
      <c r="AH127" s="296">
        <f t="shared" si="51"/>
        <v>1</v>
      </c>
      <c r="AI127" s="296">
        <f t="shared" si="52"/>
        <v>0</v>
      </c>
      <c r="AJ127" s="296">
        <f t="shared" si="53"/>
        <v>0</v>
      </c>
      <c r="AK127" s="296" t="str">
        <f>IFERROR(VLOOKUP($I127,点検表４リスト用!$D$2:$G$10,2,FALSE),"")</f>
        <v/>
      </c>
      <c r="AL127" s="296" t="str">
        <f>IFERROR(VLOOKUP($I127,点検表４リスト用!$D$2:$G$10,3,FALSE),"")</f>
        <v/>
      </c>
      <c r="AM127" s="296" t="str">
        <f>IFERROR(VLOOKUP($I127,点検表４リスト用!$D$2:$G$10,4,FALSE),"")</f>
        <v/>
      </c>
      <c r="AN127" s="296" t="str">
        <f>IFERROR(VLOOKUP(LEFT($E127,1),点検表４リスト用!$I$2:$J$11,2,FALSE),"")</f>
        <v/>
      </c>
      <c r="AO127" s="296" t="b">
        <f>IF(IFERROR(VLOOKUP($J127,軽乗用車一覧!$A$2:$A$88,1,FALSE),"")&lt;&gt;"",TRUE,FALSE)</f>
        <v>0</v>
      </c>
      <c r="AP127" s="296" t="b">
        <f t="shared" si="54"/>
        <v>0</v>
      </c>
      <c r="AQ127" s="296" t="b">
        <f t="shared" si="75"/>
        <v>1</v>
      </c>
      <c r="AR127" s="296" t="str">
        <f t="shared" si="55"/>
        <v/>
      </c>
      <c r="AS127" s="296" t="str">
        <f t="shared" si="56"/>
        <v/>
      </c>
      <c r="AT127" s="296">
        <f t="shared" si="57"/>
        <v>1</v>
      </c>
      <c r="AU127" s="296">
        <f t="shared" si="58"/>
        <v>1</v>
      </c>
      <c r="AV127" s="296" t="str">
        <f t="shared" si="59"/>
        <v/>
      </c>
      <c r="AW127" s="296" t="str">
        <f>IFERROR(VLOOKUP($L127,点検表４リスト用!$L$2:$M$11,2,FALSE),"")</f>
        <v/>
      </c>
      <c r="AX127" s="296" t="str">
        <f>IFERROR(VLOOKUP($AV127,排出係数!$H$4:$N$1000,7,FALSE),"")</f>
        <v/>
      </c>
      <c r="AY127" s="296" t="str">
        <f t="shared" si="78"/>
        <v/>
      </c>
      <c r="AZ127" s="296" t="str">
        <f t="shared" si="60"/>
        <v>1</v>
      </c>
      <c r="BA127" s="296" t="str">
        <f>IFERROR(VLOOKUP($AV127,排出係数!$A$4:$G$10000,$AU127+2,FALSE),"")</f>
        <v/>
      </c>
      <c r="BB127" s="296">
        <f>IFERROR(VLOOKUP($AU127,点検表４リスト用!$P$2:$T$6,2,FALSE),"")</f>
        <v>0.48</v>
      </c>
      <c r="BC127" s="296" t="str">
        <f t="shared" si="61"/>
        <v/>
      </c>
      <c r="BD127" s="296" t="str">
        <f t="shared" si="62"/>
        <v/>
      </c>
      <c r="BE127" s="296" t="str">
        <f>IFERROR(VLOOKUP($AV127,排出係数!$H$4:$M$10000,$AU127+2,FALSE),"")</f>
        <v/>
      </c>
      <c r="BF127" s="296">
        <f>IFERROR(VLOOKUP($AU127,点検表４リスト用!$P$2:$T$6,IF($N127="H17",5,3),FALSE),"")</f>
        <v>5.5E-2</v>
      </c>
      <c r="BG127" s="296">
        <f t="shared" si="63"/>
        <v>0</v>
      </c>
      <c r="BH127" s="296">
        <f t="shared" si="76"/>
        <v>0</v>
      </c>
      <c r="BI127" s="296" t="str">
        <f>IFERROR(VLOOKUP($L127,点検表４リスト用!$L$2:$N$11,3,FALSE),"")</f>
        <v/>
      </c>
      <c r="BJ127" s="296" t="str">
        <f t="shared" si="64"/>
        <v/>
      </c>
      <c r="BK127" s="296" t="str">
        <f>IF($AK127="特","",IF($BP127="確認",MSG_電気・燃料電池車確認,IF($BS127=1,日野自動車新型式,IF($BS127=2,日野自動車新型式②,IF($BS127=3,日野自動車新型式③,IF($BS127=4,日野自動車新型式④,IFERROR(VLOOKUP($BJ127,'35条リスト'!$A$3:$C$9998,2,FALSE),"")))))))</f>
        <v/>
      </c>
      <c r="BL127" s="296" t="str">
        <f t="shared" si="65"/>
        <v/>
      </c>
      <c r="BM127" s="296" t="str">
        <f>IFERROR(VLOOKUP($X127,点検表４リスト用!$A$2:$B$10,2,FALSE),"")</f>
        <v/>
      </c>
      <c r="BN127" s="296" t="str">
        <f>IF($AK127="特","",IFERROR(VLOOKUP($BJ127,'35条リスト'!$A$3:$C$9998,3,FALSE),""))</f>
        <v/>
      </c>
      <c r="BO127" s="357" t="str">
        <f t="shared" si="79"/>
        <v/>
      </c>
      <c r="BP127" s="297" t="str">
        <f t="shared" si="66"/>
        <v/>
      </c>
      <c r="BQ127" s="297" t="str">
        <f t="shared" si="80"/>
        <v/>
      </c>
      <c r="BR127" s="296">
        <f t="shared" si="77"/>
        <v>0</v>
      </c>
      <c r="BS127" s="296" t="str">
        <f>IF(COUNTIF(点検表４リスト用!X$2:X$83,J127),1,IF(COUNTIF(点検表４リスト用!Y$2:Y$100,J127),2,IF(COUNTIF(点検表４リスト用!Z$2:Z$100,J127),3,IF(COUNTIF(点検表４リスト用!AA$2:AA$100,J127),4,""))))</f>
        <v/>
      </c>
      <c r="BT127" s="580" t="str">
        <f t="shared" si="81"/>
        <v/>
      </c>
    </row>
    <row r="128" spans="1:72">
      <c r="A128" s="289"/>
      <c r="B128" s="445"/>
      <c r="C128" s="290"/>
      <c r="D128" s="291"/>
      <c r="E128" s="291"/>
      <c r="F128" s="291"/>
      <c r="G128" s="292"/>
      <c r="H128" s="300"/>
      <c r="I128" s="292"/>
      <c r="J128" s="292"/>
      <c r="K128" s="292"/>
      <c r="L128" s="292"/>
      <c r="M128" s="290"/>
      <c r="N128" s="290"/>
      <c r="O128" s="292"/>
      <c r="P128" s="292"/>
      <c r="Q128" s="481" t="str">
        <f t="shared" si="67"/>
        <v/>
      </c>
      <c r="R128" s="481" t="str">
        <f t="shared" si="68"/>
        <v/>
      </c>
      <c r="S128" s="482" t="str">
        <f t="shared" si="47"/>
        <v/>
      </c>
      <c r="T128" s="482" t="str">
        <f t="shared" si="69"/>
        <v/>
      </c>
      <c r="U128" s="483" t="str">
        <f t="shared" si="70"/>
        <v/>
      </c>
      <c r="V128" s="483" t="str">
        <f t="shared" si="71"/>
        <v/>
      </c>
      <c r="W128" s="483" t="str">
        <f t="shared" si="72"/>
        <v/>
      </c>
      <c r="X128" s="293"/>
      <c r="Y128" s="289"/>
      <c r="Z128" s="473" t="str">
        <f>IF($BS128&lt;&gt;"","確認",IF(COUNTIF(点検表４リスト用!AB$2:AB$100,J128),"○",IF(OR($BQ128="【3】",$BQ128="【2】",$BQ128="【1】"),"○",$BQ128)))</f>
        <v/>
      </c>
      <c r="AA128" s="532"/>
      <c r="AB128" s="559" t="str">
        <f t="shared" si="73"/>
        <v/>
      </c>
      <c r="AC128" s="294" t="str">
        <f>IF(COUNTIF(環境性能の高いＵＤタクシー!$A:$A,点検表４!J128),"○","")</f>
        <v/>
      </c>
      <c r="AD128" s="295" t="str">
        <f t="shared" si="74"/>
        <v/>
      </c>
      <c r="AE128" s="296" t="b">
        <f t="shared" si="48"/>
        <v>0</v>
      </c>
      <c r="AF128" s="296" t="b">
        <f t="shared" si="49"/>
        <v>0</v>
      </c>
      <c r="AG128" s="296" t="str">
        <f t="shared" si="50"/>
        <v/>
      </c>
      <c r="AH128" s="296">
        <f t="shared" si="51"/>
        <v>1</v>
      </c>
      <c r="AI128" s="296">
        <f t="shared" si="52"/>
        <v>0</v>
      </c>
      <c r="AJ128" s="296">
        <f t="shared" si="53"/>
        <v>0</v>
      </c>
      <c r="AK128" s="296" t="str">
        <f>IFERROR(VLOOKUP($I128,点検表４リスト用!$D$2:$G$10,2,FALSE),"")</f>
        <v/>
      </c>
      <c r="AL128" s="296" t="str">
        <f>IFERROR(VLOOKUP($I128,点検表４リスト用!$D$2:$G$10,3,FALSE),"")</f>
        <v/>
      </c>
      <c r="AM128" s="296" t="str">
        <f>IFERROR(VLOOKUP($I128,点検表４リスト用!$D$2:$G$10,4,FALSE),"")</f>
        <v/>
      </c>
      <c r="AN128" s="296" t="str">
        <f>IFERROR(VLOOKUP(LEFT($E128,1),点検表４リスト用!$I$2:$J$11,2,FALSE),"")</f>
        <v/>
      </c>
      <c r="AO128" s="296" t="b">
        <f>IF(IFERROR(VLOOKUP($J128,軽乗用車一覧!$A$2:$A$88,1,FALSE),"")&lt;&gt;"",TRUE,FALSE)</f>
        <v>0</v>
      </c>
      <c r="AP128" s="296" t="b">
        <f t="shared" si="54"/>
        <v>0</v>
      </c>
      <c r="AQ128" s="296" t="b">
        <f t="shared" si="75"/>
        <v>1</v>
      </c>
      <c r="AR128" s="296" t="str">
        <f t="shared" si="55"/>
        <v/>
      </c>
      <c r="AS128" s="296" t="str">
        <f t="shared" si="56"/>
        <v/>
      </c>
      <c r="AT128" s="296">
        <f t="shared" si="57"/>
        <v>1</v>
      </c>
      <c r="AU128" s="296">
        <f t="shared" si="58"/>
        <v>1</v>
      </c>
      <c r="AV128" s="296" t="str">
        <f t="shared" si="59"/>
        <v/>
      </c>
      <c r="AW128" s="296" t="str">
        <f>IFERROR(VLOOKUP($L128,点検表４リスト用!$L$2:$M$11,2,FALSE),"")</f>
        <v/>
      </c>
      <c r="AX128" s="296" t="str">
        <f>IFERROR(VLOOKUP($AV128,排出係数!$H$4:$N$1000,7,FALSE),"")</f>
        <v/>
      </c>
      <c r="AY128" s="296" t="str">
        <f t="shared" si="78"/>
        <v/>
      </c>
      <c r="AZ128" s="296" t="str">
        <f t="shared" si="60"/>
        <v>1</v>
      </c>
      <c r="BA128" s="296" t="str">
        <f>IFERROR(VLOOKUP($AV128,排出係数!$A$4:$G$10000,$AU128+2,FALSE),"")</f>
        <v/>
      </c>
      <c r="BB128" s="296">
        <f>IFERROR(VLOOKUP($AU128,点検表４リスト用!$P$2:$T$6,2,FALSE),"")</f>
        <v>0.48</v>
      </c>
      <c r="BC128" s="296" t="str">
        <f t="shared" si="61"/>
        <v/>
      </c>
      <c r="BD128" s="296" t="str">
        <f t="shared" si="62"/>
        <v/>
      </c>
      <c r="BE128" s="296" t="str">
        <f>IFERROR(VLOOKUP($AV128,排出係数!$H$4:$M$10000,$AU128+2,FALSE),"")</f>
        <v/>
      </c>
      <c r="BF128" s="296">
        <f>IFERROR(VLOOKUP($AU128,点検表４リスト用!$P$2:$T$6,IF($N128="H17",5,3),FALSE),"")</f>
        <v>5.5E-2</v>
      </c>
      <c r="BG128" s="296">
        <f t="shared" si="63"/>
        <v>0</v>
      </c>
      <c r="BH128" s="296">
        <f t="shared" si="76"/>
        <v>0</v>
      </c>
      <c r="BI128" s="296" t="str">
        <f>IFERROR(VLOOKUP($L128,点検表４リスト用!$L$2:$N$11,3,FALSE),"")</f>
        <v/>
      </c>
      <c r="BJ128" s="296" t="str">
        <f t="shared" si="64"/>
        <v/>
      </c>
      <c r="BK128" s="296" t="str">
        <f>IF($AK128="特","",IF($BP128="確認",MSG_電気・燃料電池車確認,IF($BS128=1,日野自動車新型式,IF($BS128=2,日野自動車新型式②,IF($BS128=3,日野自動車新型式③,IF($BS128=4,日野自動車新型式④,IFERROR(VLOOKUP($BJ128,'35条リスト'!$A$3:$C$9998,2,FALSE),"")))))))</f>
        <v/>
      </c>
      <c r="BL128" s="296" t="str">
        <f t="shared" si="65"/>
        <v/>
      </c>
      <c r="BM128" s="296" t="str">
        <f>IFERROR(VLOOKUP($X128,点検表４リスト用!$A$2:$B$10,2,FALSE),"")</f>
        <v/>
      </c>
      <c r="BN128" s="296" t="str">
        <f>IF($AK128="特","",IFERROR(VLOOKUP($BJ128,'35条リスト'!$A$3:$C$9998,3,FALSE),""))</f>
        <v/>
      </c>
      <c r="BO128" s="357" t="str">
        <f t="shared" si="79"/>
        <v/>
      </c>
      <c r="BP128" s="297" t="str">
        <f t="shared" si="66"/>
        <v/>
      </c>
      <c r="BQ128" s="297" t="str">
        <f t="shared" si="80"/>
        <v/>
      </c>
      <c r="BR128" s="296">
        <f t="shared" si="77"/>
        <v>0</v>
      </c>
      <c r="BS128" s="296" t="str">
        <f>IF(COUNTIF(点検表４リスト用!X$2:X$83,J128),1,IF(COUNTIF(点検表４リスト用!Y$2:Y$100,J128),2,IF(COUNTIF(点検表４リスト用!Z$2:Z$100,J128),3,IF(COUNTIF(点検表４リスト用!AA$2:AA$100,J128),4,""))))</f>
        <v/>
      </c>
      <c r="BT128" s="580" t="str">
        <f t="shared" si="81"/>
        <v/>
      </c>
    </row>
    <row r="129" spans="1:72">
      <c r="A129" s="289"/>
      <c r="B129" s="445"/>
      <c r="C129" s="290"/>
      <c r="D129" s="291"/>
      <c r="E129" s="291"/>
      <c r="F129" s="291"/>
      <c r="G129" s="292"/>
      <c r="H129" s="300"/>
      <c r="I129" s="292"/>
      <c r="J129" s="292"/>
      <c r="K129" s="292"/>
      <c r="L129" s="292"/>
      <c r="M129" s="290"/>
      <c r="N129" s="290"/>
      <c r="O129" s="292"/>
      <c r="P129" s="292"/>
      <c r="Q129" s="481" t="str">
        <f t="shared" si="67"/>
        <v/>
      </c>
      <c r="R129" s="481" t="str">
        <f t="shared" si="68"/>
        <v/>
      </c>
      <c r="S129" s="482" t="str">
        <f t="shared" si="47"/>
        <v/>
      </c>
      <c r="T129" s="482" t="str">
        <f t="shared" si="69"/>
        <v/>
      </c>
      <c r="U129" s="483" t="str">
        <f t="shared" si="70"/>
        <v/>
      </c>
      <c r="V129" s="483" t="str">
        <f t="shared" si="71"/>
        <v/>
      </c>
      <c r="W129" s="483" t="str">
        <f t="shared" si="72"/>
        <v/>
      </c>
      <c r="X129" s="293"/>
      <c r="Y129" s="289"/>
      <c r="Z129" s="473" t="str">
        <f>IF($BS129&lt;&gt;"","確認",IF(COUNTIF(点検表４リスト用!AB$2:AB$100,J129),"○",IF(OR($BQ129="【3】",$BQ129="【2】",$BQ129="【1】"),"○",$BQ129)))</f>
        <v/>
      </c>
      <c r="AA129" s="532"/>
      <c r="AB129" s="559" t="str">
        <f t="shared" si="73"/>
        <v/>
      </c>
      <c r="AC129" s="294" t="str">
        <f>IF(COUNTIF(環境性能の高いＵＤタクシー!$A:$A,点検表４!J129),"○","")</f>
        <v/>
      </c>
      <c r="AD129" s="295" t="str">
        <f t="shared" si="74"/>
        <v/>
      </c>
      <c r="AE129" s="296" t="b">
        <f t="shared" si="48"/>
        <v>0</v>
      </c>
      <c r="AF129" s="296" t="b">
        <f t="shared" si="49"/>
        <v>0</v>
      </c>
      <c r="AG129" s="296" t="str">
        <f t="shared" si="50"/>
        <v/>
      </c>
      <c r="AH129" s="296">
        <f t="shared" si="51"/>
        <v>1</v>
      </c>
      <c r="AI129" s="296">
        <f t="shared" si="52"/>
        <v>0</v>
      </c>
      <c r="AJ129" s="296">
        <f t="shared" si="53"/>
        <v>0</v>
      </c>
      <c r="AK129" s="296" t="str">
        <f>IFERROR(VLOOKUP($I129,点検表４リスト用!$D$2:$G$10,2,FALSE),"")</f>
        <v/>
      </c>
      <c r="AL129" s="296" t="str">
        <f>IFERROR(VLOOKUP($I129,点検表４リスト用!$D$2:$G$10,3,FALSE),"")</f>
        <v/>
      </c>
      <c r="AM129" s="296" t="str">
        <f>IFERROR(VLOOKUP($I129,点検表４リスト用!$D$2:$G$10,4,FALSE),"")</f>
        <v/>
      </c>
      <c r="AN129" s="296" t="str">
        <f>IFERROR(VLOOKUP(LEFT($E129,1),点検表４リスト用!$I$2:$J$11,2,FALSE),"")</f>
        <v/>
      </c>
      <c r="AO129" s="296" t="b">
        <f>IF(IFERROR(VLOOKUP($J129,軽乗用車一覧!$A$2:$A$88,1,FALSE),"")&lt;&gt;"",TRUE,FALSE)</f>
        <v>0</v>
      </c>
      <c r="AP129" s="296" t="b">
        <f t="shared" si="54"/>
        <v>0</v>
      </c>
      <c r="AQ129" s="296" t="b">
        <f t="shared" si="75"/>
        <v>1</v>
      </c>
      <c r="AR129" s="296" t="str">
        <f t="shared" si="55"/>
        <v/>
      </c>
      <c r="AS129" s="296" t="str">
        <f t="shared" si="56"/>
        <v/>
      </c>
      <c r="AT129" s="296">
        <f t="shared" si="57"/>
        <v>1</v>
      </c>
      <c r="AU129" s="296">
        <f t="shared" si="58"/>
        <v>1</v>
      </c>
      <c r="AV129" s="296" t="str">
        <f t="shared" si="59"/>
        <v/>
      </c>
      <c r="AW129" s="296" t="str">
        <f>IFERROR(VLOOKUP($L129,点検表４リスト用!$L$2:$M$11,2,FALSE),"")</f>
        <v/>
      </c>
      <c r="AX129" s="296" t="str">
        <f>IFERROR(VLOOKUP($AV129,排出係数!$H$4:$N$1000,7,FALSE),"")</f>
        <v/>
      </c>
      <c r="AY129" s="296" t="str">
        <f t="shared" si="78"/>
        <v/>
      </c>
      <c r="AZ129" s="296" t="str">
        <f t="shared" si="60"/>
        <v>1</v>
      </c>
      <c r="BA129" s="296" t="str">
        <f>IFERROR(VLOOKUP($AV129,排出係数!$A$4:$G$10000,$AU129+2,FALSE),"")</f>
        <v/>
      </c>
      <c r="BB129" s="296">
        <f>IFERROR(VLOOKUP($AU129,点検表４リスト用!$P$2:$T$6,2,FALSE),"")</f>
        <v>0.48</v>
      </c>
      <c r="BC129" s="296" t="str">
        <f t="shared" si="61"/>
        <v/>
      </c>
      <c r="BD129" s="296" t="str">
        <f t="shared" si="62"/>
        <v/>
      </c>
      <c r="BE129" s="296" t="str">
        <f>IFERROR(VLOOKUP($AV129,排出係数!$H$4:$M$10000,$AU129+2,FALSE),"")</f>
        <v/>
      </c>
      <c r="BF129" s="296">
        <f>IFERROR(VLOOKUP($AU129,点検表４リスト用!$P$2:$T$6,IF($N129="H17",5,3),FALSE),"")</f>
        <v>5.5E-2</v>
      </c>
      <c r="BG129" s="296">
        <f t="shared" si="63"/>
        <v>0</v>
      </c>
      <c r="BH129" s="296">
        <f t="shared" si="76"/>
        <v>0</v>
      </c>
      <c r="BI129" s="296" t="str">
        <f>IFERROR(VLOOKUP($L129,点検表４リスト用!$L$2:$N$11,3,FALSE),"")</f>
        <v/>
      </c>
      <c r="BJ129" s="296" t="str">
        <f t="shared" si="64"/>
        <v/>
      </c>
      <c r="BK129" s="296" t="str">
        <f>IF($AK129="特","",IF($BP129="確認",MSG_電気・燃料電池車確認,IF($BS129=1,日野自動車新型式,IF($BS129=2,日野自動車新型式②,IF($BS129=3,日野自動車新型式③,IF($BS129=4,日野自動車新型式④,IFERROR(VLOOKUP($BJ129,'35条リスト'!$A$3:$C$9998,2,FALSE),"")))))))</f>
        <v/>
      </c>
      <c r="BL129" s="296" t="str">
        <f t="shared" si="65"/>
        <v/>
      </c>
      <c r="BM129" s="296" t="str">
        <f>IFERROR(VLOOKUP($X129,点検表４リスト用!$A$2:$B$10,2,FALSE),"")</f>
        <v/>
      </c>
      <c r="BN129" s="296" t="str">
        <f>IF($AK129="特","",IFERROR(VLOOKUP($BJ129,'35条リスト'!$A$3:$C$9998,3,FALSE),""))</f>
        <v/>
      </c>
      <c r="BO129" s="357" t="str">
        <f t="shared" si="79"/>
        <v/>
      </c>
      <c r="BP129" s="297" t="str">
        <f t="shared" si="66"/>
        <v/>
      </c>
      <c r="BQ129" s="297" t="str">
        <f t="shared" si="80"/>
        <v/>
      </c>
      <c r="BR129" s="296">
        <f t="shared" si="77"/>
        <v>0</v>
      </c>
      <c r="BS129" s="296" t="str">
        <f>IF(COUNTIF(点検表４リスト用!X$2:X$83,J129),1,IF(COUNTIF(点検表４リスト用!Y$2:Y$100,J129),2,IF(COUNTIF(点検表４リスト用!Z$2:Z$100,J129),3,IF(COUNTIF(点検表４リスト用!AA$2:AA$100,J129),4,""))))</f>
        <v/>
      </c>
      <c r="BT129" s="580" t="str">
        <f t="shared" si="81"/>
        <v/>
      </c>
    </row>
    <row r="130" spans="1:72">
      <c r="A130" s="289"/>
      <c r="B130" s="445"/>
      <c r="C130" s="290"/>
      <c r="D130" s="291"/>
      <c r="E130" s="291"/>
      <c r="F130" s="291"/>
      <c r="G130" s="292"/>
      <c r="H130" s="300"/>
      <c r="I130" s="292"/>
      <c r="J130" s="292"/>
      <c r="K130" s="292"/>
      <c r="L130" s="292"/>
      <c r="M130" s="290"/>
      <c r="N130" s="290"/>
      <c r="O130" s="292"/>
      <c r="P130" s="292"/>
      <c r="Q130" s="481" t="str">
        <f t="shared" si="67"/>
        <v/>
      </c>
      <c r="R130" s="481" t="str">
        <f t="shared" si="68"/>
        <v/>
      </c>
      <c r="S130" s="482" t="str">
        <f t="shared" si="47"/>
        <v/>
      </c>
      <c r="T130" s="482" t="str">
        <f t="shared" si="69"/>
        <v/>
      </c>
      <c r="U130" s="483" t="str">
        <f t="shared" si="70"/>
        <v/>
      </c>
      <c r="V130" s="483" t="str">
        <f t="shared" si="71"/>
        <v/>
      </c>
      <c r="W130" s="483" t="str">
        <f t="shared" si="72"/>
        <v/>
      </c>
      <c r="X130" s="293"/>
      <c r="Y130" s="289"/>
      <c r="Z130" s="473" t="str">
        <f>IF($BS130&lt;&gt;"","確認",IF(COUNTIF(点検表４リスト用!AB$2:AB$100,J130),"○",IF(OR($BQ130="【3】",$BQ130="【2】",$BQ130="【1】"),"○",$BQ130)))</f>
        <v/>
      </c>
      <c r="AA130" s="532"/>
      <c r="AB130" s="559" t="str">
        <f t="shared" si="73"/>
        <v/>
      </c>
      <c r="AC130" s="294" t="str">
        <f>IF(COUNTIF(環境性能の高いＵＤタクシー!$A:$A,点検表４!J130),"○","")</f>
        <v/>
      </c>
      <c r="AD130" s="295" t="str">
        <f t="shared" si="74"/>
        <v/>
      </c>
      <c r="AE130" s="296" t="b">
        <f t="shared" si="48"/>
        <v>0</v>
      </c>
      <c r="AF130" s="296" t="b">
        <f t="shared" si="49"/>
        <v>0</v>
      </c>
      <c r="AG130" s="296" t="str">
        <f t="shared" si="50"/>
        <v/>
      </c>
      <c r="AH130" s="296">
        <f t="shared" si="51"/>
        <v>1</v>
      </c>
      <c r="AI130" s="296">
        <f t="shared" si="52"/>
        <v>0</v>
      </c>
      <c r="AJ130" s="296">
        <f t="shared" si="53"/>
        <v>0</v>
      </c>
      <c r="AK130" s="296" t="str">
        <f>IFERROR(VLOOKUP($I130,点検表４リスト用!$D$2:$G$10,2,FALSE),"")</f>
        <v/>
      </c>
      <c r="AL130" s="296" t="str">
        <f>IFERROR(VLOOKUP($I130,点検表４リスト用!$D$2:$G$10,3,FALSE),"")</f>
        <v/>
      </c>
      <c r="AM130" s="296" t="str">
        <f>IFERROR(VLOOKUP($I130,点検表４リスト用!$D$2:$G$10,4,FALSE),"")</f>
        <v/>
      </c>
      <c r="AN130" s="296" t="str">
        <f>IFERROR(VLOOKUP(LEFT($E130,1),点検表４リスト用!$I$2:$J$11,2,FALSE),"")</f>
        <v/>
      </c>
      <c r="AO130" s="296" t="b">
        <f>IF(IFERROR(VLOOKUP($J130,軽乗用車一覧!$A$2:$A$88,1,FALSE),"")&lt;&gt;"",TRUE,FALSE)</f>
        <v>0</v>
      </c>
      <c r="AP130" s="296" t="b">
        <f t="shared" si="54"/>
        <v>0</v>
      </c>
      <c r="AQ130" s="296" t="b">
        <f t="shared" si="75"/>
        <v>1</v>
      </c>
      <c r="AR130" s="296" t="str">
        <f t="shared" si="55"/>
        <v/>
      </c>
      <c r="AS130" s="296" t="str">
        <f t="shared" si="56"/>
        <v/>
      </c>
      <c r="AT130" s="296">
        <f t="shared" si="57"/>
        <v>1</v>
      </c>
      <c r="AU130" s="296">
        <f t="shared" si="58"/>
        <v>1</v>
      </c>
      <c r="AV130" s="296" t="str">
        <f t="shared" si="59"/>
        <v/>
      </c>
      <c r="AW130" s="296" t="str">
        <f>IFERROR(VLOOKUP($L130,点検表４リスト用!$L$2:$M$11,2,FALSE),"")</f>
        <v/>
      </c>
      <c r="AX130" s="296" t="str">
        <f>IFERROR(VLOOKUP($AV130,排出係数!$H$4:$N$1000,7,FALSE),"")</f>
        <v/>
      </c>
      <c r="AY130" s="296" t="str">
        <f t="shared" si="78"/>
        <v/>
      </c>
      <c r="AZ130" s="296" t="str">
        <f t="shared" si="60"/>
        <v>1</v>
      </c>
      <c r="BA130" s="296" t="str">
        <f>IFERROR(VLOOKUP($AV130,排出係数!$A$4:$G$10000,$AU130+2,FALSE),"")</f>
        <v/>
      </c>
      <c r="BB130" s="296">
        <f>IFERROR(VLOOKUP($AU130,点検表４リスト用!$P$2:$T$6,2,FALSE),"")</f>
        <v>0.48</v>
      </c>
      <c r="BC130" s="296" t="str">
        <f t="shared" si="61"/>
        <v/>
      </c>
      <c r="BD130" s="296" t="str">
        <f t="shared" si="62"/>
        <v/>
      </c>
      <c r="BE130" s="296" t="str">
        <f>IFERROR(VLOOKUP($AV130,排出係数!$H$4:$M$10000,$AU130+2,FALSE),"")</f>
        <v/>
      </c>
      <c r="BF130" s="296">
        <f>IFERROR(VLOOKUP($AU130,点検表４リスト用!$P$2:$T$6,IF($N130="H17",5,3),FALSE),"")</f>
        <v>5.5E-2</v>
      </c>
      <c r="BG130" s="296">
        <f t="shared" si="63"/>
        <v>0</v>
      </c>
      <c r="BH130" s="296">
        <f t="shared" si="76"/>
        <v>0</v>
      </c>
      <c r="BI130" s="296" t="str">
        <f>IFERROR(VLOOKUP($L130,点検表４リスト用!$L$2:$N$11,3,FALSE),"")</f>
        <v/>
      </c>
      <c r="BJ130" s="296" t="str">
        <f t="shared" si="64"/>
        <v/>
      </c>
      <c r="BK130" s="296" t="str">
        <f>IF($AK130="特","",IF($BP130="確認",MSG_電気・燃料電池車確認,IF($BS130=1,日野自動車新型式,IF($BS130=2,日野自動車新型式②,IF($BS130=3,日野自動車新型式③,IF($BS130=4,日野自動車新型式④,IFERROR(VLOOKUP($BJ130,'35条リスト'!$A$3:$C$9998,2,FALSE),"")))))))</f>
        <v/>
      </c>
      <c r="BL130" s="296" t="str">
        <f t="shared" si="65"/>
        <v/>
      </c>
      <c r="BM130" s="296" t="str">
        <f>IFERROR(VLOOKUP($X130,点検表４リスト用!$A$2:$B$10,2,FALSE),"")</f>
        <v/>
      </c>
      <c r="BN130" s="296" t="str">
        <f>IF($AK130="特","",IFERROR(VLOOKUP($BJ130,'35条リスト'!$A$3:$C$9998,3,FALSE),""))</f>
        <v/>
      </c>
      <c r="BO130" s="357" t="str">
        <f t="shared" si="79"/>
        <v/>
      </c>
      <c r="BP130" s="297" t="str">
        <f t="shared" si="66"/>
        <v/>
      </c>
      <c r="BQ130" s="297" t="str">
        <f t="shared" si="80"/>
        <v/>
      </c>
      <c r="BR130" s="296">
        <f t="shared" si="77"/>
        <v>0</v>
      </c>
      <c r="BS130" s="296" t="str">
        <f>IF(COUNTIF(点検表４リスト用!X$2:X$83,J130),1,IF(COUNTIF(点検表４リスト用!Y$2:Y$100,J130),2,IF(COUNTIF(点検表４リスト用!Z$2:Z$100,J130),3,IF(COUNTIF(点検表４リスト用!AA$2:AA$100,J130),4,""))))</f>
        <v/>
      </c>
      <c r="BT130" s="580" t="str">
        <f t="shared" si="81"/>
        <v/>
      </c>
    </row>
    <row r="131" spans="1:72">
      <c r="A131" s="289"/>
      <c r="B131" s="445"/>
      <c r="C131" s="290"/>
      <c r="D131" s="291"/>
      <c r="E131" s="291"/>
      <c r="F131" s="291"/>
      <c r="G131" s="292"/>
      <c r="H131" s="300"/>
      <c r="I131" s="292"/>
      <c r="J131" s="292"/>
      <c r="K131" s="292"/>
      <c r="L131" s="292"/>
      <c r="M131" s="290"/>
      <c r="N131" s="290"/>
      <c r="O131" s="292"/>
      <c r="P131" s="292"/>
      <c r="Q131" s="481" t="str">
        <f t="shared" si="67"/>
        <v/>
      </c>
      <c r="R131" s="481" t="str">
        <f t="shared" si="68"/>
        <v/>
      </c>
      <c r="S131" s="482" t="str">
        <f t="shared" si="47"/>
        <v/>
      </c>
      <c r="T131" s="482" t="str">
        <f t="shared" si="69"/>
        <v/>
      </c>
      <c r="U131" s="483" t="str">
        <f t="shared" si="70"/>
        <v/>
      </c>
      <c r="V131" s="483" t="str">
        <f t="shared" si="71"/>
        <v/>
      </c>
      <c r="W131" s="483" t="str">
        <f t="shared" si="72"/>
        <v/>
      </c>
      <c r="X131" s="293"/>
      <c r="Y131" s="289"/>
      <c r="Z131" s="473" t="str">
        <f>IF($BS131&lt;&gt;"","確認",IF(COUNTIF(点検表４リスト用!AB$2:AB$100,J131),"○",IF(OR($BQ131="【3】",$BQ131="【2】",$BQ131="【1】"),"○",$BQ131)))</f>
        <v/>
      </c>
      <c r="AA131" s="532"/>
      <c r="AB131" s="559" t="str">
        <f t="shared" si="73"/>
        <v/>
      </c>
      <c r="AC131" s="294" t="str">
        <f>IF(COUNTIF(環境性能の高いＵＤタクシー!$A:$A,点検表４!J131),"○","")</f>
        <v/>
      </c>
      <c r="AD131" s="295" t="str">
        <f t="shared" si="74"/>
        <v/>
      </c>
      <c r="AE131" s="296" t="b">
        <f t="shared" si="48"/>
        <v>0</v>
      </c>
      <c r="AF131" s="296" t="b">
        <f t="shared" si="49"/>
        <v>0</v>
      </c>
      <c r="AG131" s="296" t="str">
        <f t="shared" si="50"/>
        <v/>
      </c>
      <c r="AH131" s="296">
        <f t="shared" si="51"/>
        <v>1</v>
      </c>
      <c r="AI131" s="296">
        <f t="shared" si="52"/>
        <v>0</v>
      </c>
      <c r="AJ131" s="296">
        <f t="shared" si="53"/>
        <v>0</v>
      </c>
      <c r="AK131" s="296" t="str">
        <f>IFERROR(VLOOKUP($I131,点検表４リスト用!$D$2:$G$10,2,FALSE),"")</f>
        <v/>
      </c>
      <c r="AL131" s="296" t="str">
        <f>IFERROR(VLOOKUP($I131,点検表４リスト用!$D$2:$G$10,3,FALSE),"")</f>
        <v/>
      </c>
      <c r="AM131" s="296" t="str">
        <f>IFERROR(VLOOKUP($I131,点検表４リスト用!$D$2:$G$10,4,FALSE),"")</f>
        <v/>
      </c>
      <c r="AN131" s="296" t="str">
        <f>IFERROR(VLOOKUP(LEFT($E131,1),点検表４リスト用!$I$2:$J$11,2,FALSE),"")</f>
        <v/>
      </c>
      <c r="AO131" s="296" t="b">
        <f>IF(IFERROR(VLOOKUP($J131,軽乗用車一覧!$A$2:$A$88,1,FALSE),"")&lt;&gt;"",TRUE,FALSE)</f>
        <v>0</v>
      </c>
      <c r="AP131" s="296" t="b">
        <f t="shared" si="54"/>
        <v>0</v>
      </c>
      <c r="AQ131" s="296" t="b">
        <f t="shared" si="75"/>
        <v>1</v>
      </c>
      <c r="AR131" s="296" t="str">
        <f t="shared" si="55"/>
        <v/>
      </c>
      <c r="AS131" s="296" t="str">
        <f t="shared" si="56"/>
        <v/>
      </c>
      <c r="AT131" s="296">
        <f t="shared" si="57"/>
        <v>1</v>
      </c>
      <c r="AU131" s="296">
        <f t="shared" si="58"/>
        <v>1</v>
      </c>
      <c r="AV131" s="296" t="str">
        <f t="shared" si="59"/>
        <v/>
      </c>
      <c r="AW131" s="296" t="str">
        <f>IFERROR(VLOOKUP($L131,点検表４リスト用!$L$2:$M$11,2,FALSE),"")</f>
        <v/>
      </c>
      <c r="AX131" s="296" t="str">
        <f>IFERROR(VLOOKUP($AV131,排出係数!$H$4:$N$1000,7,FALSE),"")</f>
        <v/>
      </c>
      <c r="AY131" s="296" t="str">
        <f t="shared" si="78"/>
        <v/>
      </c>
      <c r="AZ131" s="296" t="str">
        <f t="shared" si="60"/>
        <v>1</v>
      </c>
      <c r="BA131" s="296" t="str">
        <f>IFERROR(VLOOKUP($AV131,排出係数!$A$4:$G$10000,$AU131+2,FALSE),"")</f>
        <v/>
      </c>
      <c r="BB131" s="296">
        <f>IFERROR(VLOOKUP($AU131,点検表４リスト用!$P$2:$T$6,2,FALSE),"")</f>
        <v>0.48</v>
      </c>
      <c r="BC131" s="296" t="str">
        <f t="shared" si="61"/>
        <v/>
      </c>
      <c r="BD131" s="296" t="str">
        <f t="shared" si="62"/>
        <v/>
      </c>
      <c r="BE131" s="296" t="str">
        <f>IFERROR(VLOOKUP($AV131,排出係数!$H$4:$M$10000,$AU131+2,FALSE),"")</f>
        <v/>
      </c>
      <c r="BF131" s="296">
        <f>IFERROR(VLOOKUP($AU131,点検表４リスト用!$P$2:$T$6,IF($N131="H17",5,3),FALSE),"")</f>
        <v>5.5E-2</v>
      </c>
      <c r="BG131" s="296">
        <f t="shared" si="63"/>
        <v>0</v>
      </c>
      <c r="BH131" s="296">
        <f t="shared" si="76"/>
        <v>0</v>
      </c>
      <c r="BI131" s="296" t="str">
        <f>IFERROR(VLOOKUP($L131,点検表４リスト用!$L$2:$N$11,3,FALSE),"")</f>
        <v/>
      </c>
      <c r="BJ131" s="296" t="str">
        <f t="shared" si="64"/>
        <v/>
      </c>
      <c r="BK131" s="296" t="str">
        <f>IF($AK131="特","",IF($BP131="確認",MSG_電気・燃料電池車確認,IF($BS131=1,日野自動車新型式,IF($BS131=2,日野自動車新型式②,IF($BS131=3,日野自動車新型式③,IF($BS131=4,日野自動車新型式④,IFERROR(VLOOKUP($BJ131,'35条リスト'!$A$3:$C$9998,2,FALSE),"")))))))</f>
        <v/>
      </c>
      <c r="BL131" s="296" t="str">
        <f t="shared" si="65"/>
        <v/>
      </c>
      <c r="BM131" s="296" t="str">
        <f>IFERROR(VLOOKUP($X131,点検表４リスト用!$A$2:$B$10,2,FALSE),"")</f>
        <v/>
      </c>
      <c r="BN131" s="296" t="str">
        <f>IF($AK131="特","",IFERROR(VLOOKUP($BJ131,'35条リスト'!$A$3:$C$9998,3,FALSE),""))</f>
        <v/>
      </c>
      <c r="BO131" s="357" t="str">
        <f t="shared" si="79"/>
        <v/>
      </c>
      <c r="BP131" s="297" t="str">
        <f t="shared" si="66"/>
        <v/>
      </c>
      <c r="BQ131" s="297" t="str">
        <f t="shared" si="80"/>
        <v/>
      </c>
      <c r="BR131" s="296">
        <f t="shared" si="77"/>
        <v>0</v>
      </c>
      <c r="BS131" s="296" t="str">
        <f>IF(COUNTIF(点検表４リスト用!X$2:X$83,J131),1,IF(COUNTIF(点検表４リスト用!Y$2:Y$100,J131),2,IF(COUNTIF(点検表４リスト用!Z$2:Z$100,J131),3,IF(COUNTIF(点検表４リスト用!AA$2:AA$100,J131),4,""))))</f>
        <v/>
      </c>
      <c r="BT131" s="580" t="str">
        <f t="shared" si="81"/>
        <v/>
      </c>
    </row>
    <row r="132" spans="1:72">
      <c r="A132" s="289"/>
      <c r="B132" s="445"/>
      <c r="C132" s="290"/>
      <c r="D132" s="291"/>
      <c r="E132" s="291"/>
      <c r="F132" s="291"/>
      <c r="G132" s="292"/>
      <c r="H132" s="300"/>
      <c r="I132" s="292"/>
      <c r="J132" s="292"/>
      <c r="K132" s="292"/>
      <c r="L132" s="292"/>
      <c r="M132" s="290"/>
      <c r="N132" s="290"/>
      <c r="O132" s="292"/>
      <c r="P132" s="292"/>
      <c r="Q132" s="481" t="str">
        <f t="shared" si="67"/>
        <v/>
      </c>
      <c r="R132" s="481" t="str">
        <f t="shared" si="68"/>
        <v/>
      </c>
      <c r="S132" s="482" t="str">
        <f t="shared" si="47"/>
        <v/>
      </c>
      <c r="T132" s="482" t="str">
        <f t="shared" si="69"/>
        <v/>
      </c>
      <c r="U132" s="483" t="str">
        <f t="shared" si="70"/>
        <v/>
      </c>
      <c r="V132" s="483" t="str">
        <f t="shared" si="71"/>
        <v/>
      </c>
      <c r="W132" s="483" t="str">
        <f t="shared" si="72"/>
        <v/>
      </c>
      <c r="X132" s="293"/>
      <c r="Y132" s="289"/>
      <c r="Z132" s="473" t="str">
        <f>IF($BS132&lt;&gt;"","確認",IF(COUNTIF(点検表４リスト用!AB$2:AB$100,J132),"○",IF(OR($BQ132="【3】",$BQ132="【2】",$BQ132="【1】"),"○",$BQ132)))</f>
        <v/>
      </c>
      <c r="AA132" s="532"/>
      <c r="AB132" s="559" t="str">
        <f t="shared" si="73"/>
        <v/>
      </c>
      <c r="AC132" s="294" t="str">
        <f>IF(COUNTIF(環境性能の高いＵＤタクシー!$A:$A,点検表４!J132),"○","")</f>
        <v/>
      </c>
      <c r="AD132" s="295" t="str">
        <f t="shared" si="74"/>
        <v/>
      </c>
      <c r="AE132" s="296" t="b">
        <f t="shared" si="48"/>
        <v>0</v>
      </c>
      <c r="AF132" s="296" t="b">
        <f t="shared" si="49"/>
        <v>0</v>
      </c>
      <c r="AG132" s="296" t="str">
        <f t="shared" si="50"/>
        <v/>
      </c>
      <c r="AH132" s="296">
        <f t="shared" si="51"/>
        <v>1</v>
      </c>
      <c r="AI132" s="296">
        <f t="shared" si="52"/>
        <v>0</v>
      </c>
      <c r="AJ132" s="296">
        <f t="shared" si="53"/>
        <v>0</v>
      </c>
      <c r="AK132" s="296" t="str">
        <f>IFERROR(VLOOKUP($I132,点検表４リスト用!$D$2:$G$10,2,FALSE),"")</f>
        <v/>
      </c>
      <c r="AL132" s="296" t="str">
        <f>IFERROR(VLOOKUP($I132,点検表４リスト用!$D$2:$G$10,3,FALSE),"")</f>
        <v/>
      </c>
      <c r="AM132" s="296" t="str">
        <f>IFERROR(VLOOKUP($I132,点検表４リスト用!$D$2:$G$10,4,FALSE),"")</f>
        <v/>
      </c>
      <c r="AN132" s="296" t="str">
        <f>IFERROR(VLOOKUP(LEFT($E132,1),点検表４リスト用!$I$2:$J$11,2,FALSE),"")</f>
        <v/>
      </c>
      <c r="AO132" s="296" t="b">
        <f>IF(IFERROR(VLOOKUP($J132,軽乗用車一覧!$A$2:$A$88,1,FALSE),"")&lt;&gt;"",TRUE,FALSE)</f>
        <v>0</v>
      </c>
      <c r="AP132" s="296" t="b">
        <f t="shared" si="54"/>
        <v>0</v>
      </c>
      <c r="AQ132" s="296" t="b">
        <f t="shared" si="75"/>
        <v>1</v>
      </c>
      <c r="AR132" s="296" t="str">
        <f t="shared" si="55"/>
        <v/>
      </c>
      <c r="AS132" s="296" t="str">
        <f t="shared" si="56"/>
        <v/>
      </c>
      <c r="AT132" s="296">
        <f t="shared" si="57"/>
        <v>1</v>
      </c>
      <c r="AU132" s="296">
        <f t="shared" si="58"/>
        <v>1</v>
      </c>
      <c r="AV132" s="296" t="str">
        <f t="shared" si="59"/>
        <v/>
      </c>
      <c r="AW132" s="296" t="str">
        <f>IFERROR(VLOOKUP($L132,点検表４リスト用!$L$2:$M$11,2,FALSE),"")</f>
        <v/>
      </c>
      <c r="AX132" s="296" t="str">
        <f>IFERROR(VLOOKUP($AV132,排出係数!$H$4:$N$1000,7,FALSE),"")</f>
        <v/>
      </c>
      <c r="AY132" s="296" t="str">
        <f t="shared" si="78"/>
        <v/>
      </c>
      <c r="AZ132" s="296" t="str">
        <f t="shared" si="60"/>
        <v>1</v>
      </c>
      <c r="BA132" s="296" t="str">
        <f>IFERROR(VLOOKUP($AV132,排出係数!$A$4:$G$10000,$AU132+2,FALSE),"")</f>
        <v/>
      </c>
      <c r="BB132" s="296">
        <f>IFERROR(VLOOKUP($AU132,点検表４リスト用!$P$2:$T$6,2,FALSE),"")</f>
        <v>0.48</v>
      </c>
      <c r="BC132" s="296" t="str">
        <f t="shared" si="61"/>
        <v/>
      </c>
      <c r="BD132" s="296" t="str">
        <f t="shared" si="62"/>
        <v/>
      </c>
      <c r="BE132" s="296" t="str">
        <f>IFERROR(VLOOKUP($AV132,排出係数!$H$4:$M$10000,$AU132+2,FALSE),"")</f>
        <v/>
      </c>
      <c r="BF132" s="296">
        <f>IFERROR(VLOOKUP($AU132,点検表４リスト用!$P$2:$T$6,IF($N132="H17",5,3),FALSE),"")</f>
        <v>5.5E-2</v>
      </c>
      <c r="BG132" s="296">
        <f t="shared" si="63"/>
        <v>0</v>
      </c>
      <c r="BH132" s="296">
        <f t="shared" si="76"/>
        <v>0</v>
      </c>
      <c r="BI132" s="296" t="str">
        <f>IFERROR(VLOOKUP($L132,点検表４リスト用!$L$2:$N$11,3,FALSE),"")</f>
        <v/>
      </c>
      <c r="BJ132" s="296" t="str">
        <f t="shared" si="64"/>
        <v/>
      </c>
      <c r="BK132" s="296" t="str">
        <f>IF($AK132="特","",IF($BP132="確認",MSG_電気・燃料電池車確認,IF($BS132=1,日野自動車新型式,IF($BS132=2,日野自動車新型式②,IF($BS132=3,日野自動車新型式③,IF($BS132=4,日野自動車新型式④,IFERROR(VLOOKUP($BJ132,'35条リスト'!$A$3:$C$9998,2,FALSE),"")))))))</f>
        <v/>
      </c>
      <c r="BL132" s="296" t="str">
        <f t="shared" si="65"/>
        <v/>
      </c>
      <c r="BM132" s="296" t="str">
        <f>IFERROR(VLOOKUP($X132,点検表４リスト用!$A$2:$B$10,2,FALSE),"")</f>
        <v/>
      </c>
      <c r="BN132" s="296" t="str">
        <f>IF($AK132="特","",IFERROR(VLOOKUP($BJ132,'35条リスト'!$A$3:$C$9998,3,FALSE),""))</f>
        <v/>
      </c>
      <c r="BO132" s="357" t="str">
        <f t="shared" si="79"/>
        <v/>
      </c>
      <c r="BP132" s="297" t="str">
        <f t="shared" si="66"/>
        <v/>
      </c>
      <c r="BQ132" s="297" t="str">
        <f t="shared" si="80"/>
        <v/>
      </c>
      <c r="BR132" s="296">
        <f t="shared" si="77"/>
        <v>0</v>
      </c>
      <c r="BS132" s="296" t="str">
        <f>IF(COUNTIF(点検表４リスト用!X$2:X$83,J132),1,IF(COUNTIF(点検表４リスト用!Y$2:Y$100,J132),2,IF(COUNTIF(点検表４リスト用!Z$2:Z$100,J132),3,IF(COUNTIF(点検表４リスト用!AA$2:AA$100,J132),4,""))))</f>
        <v/>
      </c>
      <c r="BT132" s="580" t="str">
        <f t="shared" si="81"/>
        <v/>
      </c>
    </row>
    <row r="133" spans="1:72">
      <c r="A133" s="289"/>
      <c r="B133" s="445"/>
      <c r="C133" s="290"/>
      <c r="D133" s="291"/>
      <c r="E133" s="291"/>
      <c r="F133" s="291"/>
      <c r="G133" s="292"/>
      <c r="H133" s="300"/>
      <c r="I133" s="292"/>
      <c r="J133" s="292"/>
      <c r="K133" s="292"/>
      <c r="L133" s="292"/>
      <c r="M133" s="290"/>
      <c r="N133" s="290"/>
      <c r="O133" s="292"/>
      <c r="P133" s="292"/>
      <c r="Q133" s="481" t="str">
        <f t="shared" si="67"/>
        <v/>
      </c>
      <c r="R133" s="481" t="str">
        <f t="shared" si="68"/>
        <v/>
      </c>
      <c r="S133" s="482" t="str">
        <f t="shared" si="47"/>
        <v/>
      </c>
      <c r="T133" s="482" t="str">
        <f t="shared" si="69"/>
        <v/>
      </c>
      <c r="U133" s="483" t="str">
        <f t="shared" si="70"/>
        <v/>
      </c>
      <c r="V133" s="483" t="str">
        <f t="shared" si="71"/>
        <v/>
      </c>
      <c r="W133" s="483" t="str">
        <f t="shared" si="72"/>
        <v/>
      </c>
      <c r="X133" s="293"/>
      <c r="Y133" s="289"/>
      <c r="Z133" s="473" t="str">
        <f>IF($BS133&lt;&gt;"","確認",IF(COUNTIF(点検表４リスト用!AB$2:AB$100,J133),"○",IF(OR($BQ133="【3】",$BQ133="【2】",$BQ133="【1】"),"○",$BQ133)))</f>
        <v/>
      </c>
      <c r="AA133" s="532"/>
      <c r="AB133" s="559" t="str">
        <f t="shared" si="73"/>
        <v/>
      </c>
      <c r="AC133" s="294" t="str">
        <f>IF(COUNTIF(環境性能の高いＵＤタクシー!$A:$A,点検表４!J133),"○","")</f>
        <v/>
      </c>
      <c r="AD133" s="295" t="str">
        <f t="shared" si="74"/>
        <v/>
      </c>
      <c r="AE133" s="296" t="b">
        <f t="shared" si="48"/>
        <v>0</v>
      </c>
      <c r="AF133" s="296" t="b">
        <f t="shared" si="49"/>
        <v>0</v>
      </c>
      <c r="AG133" s="296" t="str">
        <f t="shared" si="50"/>
        <v/>
      </c>
      <c r="AH133" s="296">
        <f t="shared" si="51"/>
        <v>1</v>
      </c>
      <c r="AI133" s="296">
        <f t="shared" si="52"/>
        <v>0</v>
      </c>
      <c r="AJ133" s="296">
        <f t="shared" si="53"/>
        <v>0</v>
      </c>
      <c r="AK133" s="296" t="str">
        <f>IFERROR(VLOOKUP($I133,点検表４リスト用!$D$2:$G$10,2,FALSE),"")</f>
        <v/>
      </c>
      <c r="AL133" s="296" t="str">
        <f>IFERROR(VLOOKUP($I133,点検表４リスト用!$D$2:$G$10,3,FALSE),"")</f>
        <v/>
      </c>
      <c r="AM133" s="296" t="str">
        <f>IFERROR(VLOOKUP($I133,点検表４リスト用!$D$2:$G$10,4,FALSE),"")</f>
        <v/>
      </c>
      <c r="AN133" s="296" t="str">
        <f>IFERROR(VLOOKUP(LEFT($E133,1),点検表４リスト用!$I$2:$J$11,2,FALSE),"")</f>
        <v/>
      </c>
      <c r="AO133" s="296" t="b">
        <f>IF(IFERROR(VLOOKUP($J133,軽乗用車一覧!$A$2:$A$88,1,FALSE),"")&lt;&gt;"",TRUE,FALSE)</f>
        <v>0</v>
      </c>
      <c r="AP133" s="296" t="b">
        <f t="shared" si="54"/>
        <v>0</v>
      </c>
      <c r="AQ133" s="296" t="b">
        <f t="shared" si="75"/>
        <v>1</v>
      </c>
      <c r="AR133" s="296" t="str">
        <f t="shared" si="55"/>
        <v/>
      </c>
      <c r="AS133" s="296" t="str">
        <f t="shared" si="56"/>
        <v/>
      </c>
      <c r="AT133" s="296">
        <f t="shared" si="57"/>
        <v>1</v>
      </c>
      <c r="AU133" s="296">
        <f t="shared" si="58"/>
        <v>1</v>
      </c>
      <c r="AV133" s="296" t="str">
        <f t="shared" si="59"/>
        <v/>
      </c>
      <c r="AW133" s="296" t="str">
        <f>IFERROR(VLOOKUP($L133,点検表４リスト用!$L$2:$M$11,2,FALSE),"")</f>
        <v/>
      </c>
      <c r="AX133" s="296" t="str">
        <f>IFERROR(VLOOKUP($AV133,排出係数!$H$4:$N$1000,7,FALSE),"")</f>
        <v/>
      </c>
      <c r="AY133" s="296" t="str">
        <f t="shared" si="78"/>
        <v/>
      </c>
      <c r="AZ133" s="296" t="str">
        <f t="shared" si="60"/>
        <v>1</v>
      </c>
      <c r="BA133" s="296" t="str">
        <f>IFERROR(VLOOKUP($AV133,排出係数!$A$4:$G$10000,$AU133+2,FALSE),"")</f>
        <v/>
      </c>
      <c r="BB133" s="296">
        <f>IFERROR(VLOOKUP($AU133,点検表４リスト用!$P$2:$T$6,2,FALSE),"")</f>
        <v>0.48</v>
      </c>
      <c r="BC133" s="296" t="str">
        <f t="shared" si="61"/>
        <v/>
      </c>
      <c r="BD133" s="296" t="str">
        <f t="shared" si="62"/>
        <v/>
      </c>
      <c r="BE133" s="296" t="str">
        <f>IFERROR(VLOOKUP($AV133,排出係数!$H$4:$M$10000,$AU133+2,FALSE),"")</f>
        <v/>
      </c>
      <c r="BF133" s="296">
        <f>IFERROR(VLOOKUP($AU133,点検表４リスト用!$P$2:$T$6,IF($N133="H17",5,3),FALSE),"")</f>
        <v>5.5E-2</v>
      </c>
      <c r="BG133" s="296">
        <f t="shared" si="63"/>
        <v>0</v>
      </c>
      <c r="BH133" s="296">
        <f t="shared" si="76"/>
        <v>0</v>
      </c>
      <c r="BI133" s="296" t="str">
        <f>IFERROR(VLOOKUP($L133,点検表４リスト用!$L$2:$N$11,3,FALSE),"")</f>
        <v/>
      </c>
      <c r="BJ133" s="296" t="str">
        <f t="shared" si="64"/>
        <v/>
      </c>
      <c r="BK133" s="296" t="str">
        <f>IF($AK133="特","",IF($BP133="確認",MSG_電気・燃料電池車確認,IF($BS133=1,日野自動車新型式,IF($BS133=2,日野自動車新型式②,IF($BS133=3,日野自動車新型式③,IF($BS133=4,日野自動車新型式④,IFERROR(VLOOKUP($BJ133,'35条リスト'!$A$3:$C$9998,2,FALSE),"")))))))</f>
        <v/>
      </c>
      <c r="BL133" s="296" t="str">
        <f t="shared" si="65"/>
        <v/>
      </c>
      <c r="BM133" s="296" t="str">
        <f>IFERROR(VLOOKUP($X133,点検表４リスト用!$A$2:$B$10,2,FALSE),"")</f>
        <v/>
      </c>
      <c r="BN133" s="296" t="str">
        <f>IF($AK133="特","",IFERROR(VLOOKUP($BJ133,'35条リスト'!$A$3:$C$9998,3,FALSE),""))</f>
        <v/>
      </c>
      <c r="BO133" s="357" t="str">
        <f t="shared" si="79"/>
        <v/>
      </c>
      <c r="BP133" s="297" t="str">
        <f t="shared" si="66"/>
        <v/>
      </c>
      <c r="BQ133" s="297" t="str">
        <f t="shared" si="80"/>
        <v/>
      </c>
      <c r="BR133" s="296">
        <f t="shared" si="77"/>
        <v>0</v>
      </c>
      <c r="BS133" s="296" t="str">
        <f>IF(COUNTIF(点検表４リスト用!X$2:X$83,J133),1,IF(COUNTIF(点検表４リスト用!Y$2:Y$100,J133),2,IF(COUNTIF(点検表４リスト用!Z$2:Z$100,J133),3,IF(COUNTIF(点検表４リスト用!AA$2:AA$100,J133),4,""))))</f>
        <v/>
      </c>
      <c r="BT133" s="580" t="str">
        <f t="shared" si="81"/>
        <v/>
      </c>
    </row>
    <row r="134" spans="1:72">
      <c r="A134" s="289"/>
      <c r="B134" s="445"/>
      <c r="C134" s="290"/>
      <c r="D134" s="291"/>
      <c r="E134" s="291"/>
      <c r="F134" s="291"/>
      <c r="G134" s="292"/>
      <c r="H134" s="300"/>
      <c r="I134" s="292"/>
      <c r="J134" s="292"/>
      <c r="K134" s="292"/>
      <c r="L134" s="292"/>
      <c r="M134" s="290"/>
      <c r="N134" s="290"/>
      <c r="O134" s="292"/>
      <c r="P134" s="292"/>
      <c r="Q134" s="481" t="str">
        <f t="shared" si="67"/>
        <v/>
      </c>
      <c r="R134" s="481" t="str">
        <f t="shared" si="68"/>
        <v/>
      </c>
      <c r="S134" s="482" t="str">
        <f t="shared" ref="S134:S197" si="82">IF($L134="","",IF($AE134=TRUE,"-",IF(ISNUMBER($BI134)=TRUE,$BI134,"エラー")))</f>
        <v/>
      </c>
      <c r="T134" s="482" t="str">
        <f t="shared" si="69"/>
        <v/>
      </c>
      <c r="U134" s="483" t="str">
        <f t="shared" si="70"/>
        <v/>
      </c>
      <c r="V134" s="483" t="str">
        <f t="shared" si="71"/>
        <v/>
      </c>
      <c r="W134" s="483" t="str">
        <f t="shared" si="72"/>
        <v/>
      </c>
      <c r="X134" s="293"/>
      <c r="Y134" s="289"/>
      <c r="Z134" s="473" t="str">
        <f>IF($BS134&lt;&gt;"","確認",IF(COUNTIF(点検表４リスト用!AB$2:AB$100,J134),"○",IF(OR($BQ134="【3】",$BQ134="【2】",$BQ134="【1】"),"○",$BQ134)))</f>
        <v/>
      </c>
      <c r="AA134" s="532"/>
      <c r="AB134" s="559" t="str">
        <f t="shared" si="73"/>
        <v/>
      </c>
      <c r="AC134" s="294" t="str">
        <f>IF(COUNTIF(環境性能の高いＵＤタクシー!$A:$A,点検表４!J134),"○","")</f>
        <v/>
      </c>
      <c r="AD134" s="295" t="str">
        <f t="shared" si="74"/>
        <v/>
      </c>
      <c r="AE134" s="296" t="b">
        <f t="shared" ref="AE134:AE197" si="83">IF(OR($I134="大型特殊自動車",$I134="小型特殊自動車",$Y134=3),TRUE,FALSE)</f>
        <v>0</v>
      </c>
      <c r="AF134" s="296" t="b">
        <f t="shared" ref="AF134:AF197" si="84">IF(OR($AE134=TRUE,AND($I134&lt;&gt;"",$J134&lt;&gt;"",$K134&lt;&gt;"",$L134&lt;&gt;"")),TRUE,FALSE)</f>
        <v>0</v>
      </c>
      <c r="AG134" s="296" t="str">
        <f t="shared" ref="AG134:AG197" si="85">IF($AF134=TRUE,ROW()-5,"")</f>
        <v/>
      </c>
      <c r="AH134" s="296">
        <f t="shared" ref="AH134:AH197" si="86">IF($B134="減車",0,1)</f>
        <v>1</v>
      </c>
      <c r="AI134" s="296">
        <f t="shared" ref="AI134:AI197" si="87">IF($B134="増車",1,0)</f>
        <v>0</v>
      </c>
      <c r="AJ134" s="296">
        <f t="shared" ref="AJ134:AJ197" si="88">IF($B134="減車",1,0)</f>
        <v>0</v>
      </c>
      <c r="AK134" s="296" t="str">
        <f>IFERROR(VLOOKUP($I134,点検表４リスト用!$D$2:$G$10,2,FALSE),"")</f>
        <v/>
      </c>
      <c r="AL134" s="296" t="str">
        <f>IFERROR(VLOOKUP($I134,点検表４リスト用!$D$2:$G$10,3,FALSE),"")</f>
        <v/>
      </c>
      <c r="AM134" s="296" t="str">
        <f>IFERROR(VLOOKUP($I134,点検表４リスト用!$D$2:$G$10,4,FALSE),"")</f>
        <v/>
      </c>
      <c r="AN134" s="296" t="str">
        <f>IFERROR(VLOOKUP(LEFT($E134,1),点検表４リスト用!$I$2:$J$11,2,FALSE),"")</f>
        <v/>
      </c>
      <c r="AO134" s="296" t="b">
        <f>IF(IFERROR(VLOOKUP($J134,軽乗用車一覧!$A$2:$A$88,1,FALSE),"")&lt;&gt;"",TRUE,FALSE)</f>
        <v>0</v>
      </c>
      <c r="AP134" s="296" t="b">
        <f t="shared" ref="AP134:AP197" si="89">IF(OR(AND($AO134=TRUE,$I134&lt;&gt;"軽自動車（乗用）"),AND($AO134=FALSE,$I134="軽自動車（乗用）")),TRUE,FALSE)</f>
        <v>0</v>
      </c>
      <c r="AQ134" s="296" t="b">
        <f t="shared" si="75"/>
        <v>1</v>
      </c>
      <c r="AR134" s="296" t="str">
        <f t="shared" ref="AR134:AR197" si="90">$AL134&amp;IF($AL134&gt;=5,"",IF($K134&lt;=1700,1,IF($K134&lt;=2500,2,IF($K134&lt;=3500,3,IF($K134&lt;8000,4,5)))))</f>
        <v/>
      </c>
      <c r="AS134" s="296" t="str">
        <f t="shared" ref="AS134:AS197" si="91">IF(OR($I134="小型・普通乗用車",$I134="軽自動車（乗用）"),"乗用",IF(AND($K134&gt;1,$K134&lt;=1700),"軽量",IF(AND($K134&gt;1700,$K134&lt;=3500),"中量",IF(AND($K134&gt;3500,$K134&lt;=7500),"重量1",IF($K134&gt;7500,"重量2","")))))</f>
        <v/>
      </c>
      <c r="AT134" s="296">
        <f t="shared" ref="AT134:AT197" si="92">IF($K134&gt;3500,$K134/1000,1)</f>
        <v>1</v>
      </c>
      <c r="AU134" s="296">
        <f t="shared" ref="AU134:AU197" si="93">IF($AK134="乗",0,IF(OR($AK134="軽",$AK134="特"),5,IF($K134&lt;=1700,1,IF($K134&lt;=2500,2,IF($K134&lt;=3500,3,4)))))</f>
        <v>1</v>
      </c>
      <c r="AV134" s="296" t="str">
        <f t="shared" ref="AV134:AV197" si="94">IFERROR(LEFT($J134,SEARCH("-",$J134,1)-1),"")</f>
        <v/>
      </c>
      <c r="AW134" s="296" t="str">
        <f>IFERROR(VLOOKUP($L134,点検表４リスト用!$L$2:$M$11,2,FALSE),"")</f>
        <v/>
      </c>
      <c r="AX134" s="296" t="str">
        <f>IFERROR(VLOOKUP($AV134,排出係数!$H$4:$N$1000,7,FALSE),"")</f>
        <v/>
      </c>
      <c r="AY134" s="296" t="str">
        <f t="shared" si="78"/>
        <v/>
      </c>
      <c r="AZ134" s="296" t="str">
        <f t="shared" ref="AZ134:AZ197" si="95">IF(OR($AW134="電",$AW134="燃電"),$AW134,$AK134&amp;$AU134&amp;$AW134&amp;$AV134)</f>
        <v>1</v>
      </c>
      <c r="BA134" s="296" t="str">
        <f>IFERROR(VLOOKUP($AV134,排出係数!$A$4:$G$10000,$AU134+2,FALSE),"")</f>
        <v/>
      </c>
      <c r="BB134" s="296">
        <f>IFERROR(VLOOKUP($AU134,点検表４リスト用!$P$2:$T$6,2,FALSE),"")</f>
        <v>0.48</v>
      </c>
      <c r="BC134" s="296" t="str">
        <f t="shared" ref="BC134:BC197" si="96">IF(OR($AW134="C",$AW134="ハガ",$AW134="ハ軽"),$BA134/2,$BA134)</f>
        <v/>
      </c>
      <c r="BD134" s="296" t="str">
        <f t="shared" ref="BD134:BD197" si="97">IF(OR($AZ134="電",$AZ134="燃電"),0,IF(OR(AND($M134=1,$AW134="軽"),AND($M134=1,$AW134="ハ軽")),$BB134,$BC134))</f>
        <v/>
      </c>
      <c r="BE134" s="296" t="str">
        <f>IFERROR(VLOOKUP($AV134,排出係数!$H$4:$M$10000,$AU134+2,FALSE),"")</f>
        <v/>
      </c>
      <c r="BF134" s="296">
        <f>IFERROR(VLOOKUP($AU134,点検表４リスト用!$P$2:$T$6,IF($N134="H17",5,3),FALSE),"")</f>
        <v>5.5E-2</v>
      </c>
      <c r="BG134" s="296">
        <f t="shared" ref="BG134:BG197" si="98">IF($AW134="軽",$BE134,IF($AW134="ハ軽",$BE134/2,0))</f>
        <v>0</v>
      </c>
      <c r="BH134" s="296">
        <f t="shared" si="76"/>
        <v>0</v>
      </c>
      <c r="BI134" s="296" t="str">
        <f>IFERROR(VLOOKUP($L134,点検表４リスト用!$L$2:$N$11,3,FALSE),"")</f>
        <v/>
      </c>
      <c r="BJ134" s="296" t="str">
        <f t="shared" ref="BJ134:BJ197" si="99">LEFT($L134,2)&amp;IF(AND($Y134=1,RIGHT($J134,1)="改"),LEFT($J134,LEN($J134)-1),$J134)</f>
        <v/>
      </c>
      <c r="BK134" s="296" t="str">
        <f>IF($AK134="特","",IF($BP134="確認",MSG_電気・燃料電池車確認,IF($BS134=1,日野自動車新型式,IF($BS134=2,日野自動車新型式②,IF($BS134=3,日野自動車新型式③,IF($BS134=4,日野自動車新型式④,IFERROR(VLOOKUP($BJ134,'35条リスト'!$A$3:$C$9998,2,FALSE),"")))))))</f>
        <v/>
      </c>
      <c r="BL134" s="296" t="str">
        <f t="shared" ref="BL134:BL197" si="100">IF(OR(LEFT($J134,1)="D",LEFT($J134,1)="6"),75,IF(OR(LEFT($J134,1)="C",LEFT($J134,1)="5"),50,""))</f>
        <v/>
      </c>
      <c r="BM134" s="296" t="str">
        <f>IFERROR(VLOOKUP($X134,点検表４リスト用!$A$2:$B$10,2,FALSE),"")</f>
        <v/>
      </c>
      <c r="BN134" s="296" t="str">
        <f>IF($AK134="特","",IFERROR(VLOOKUP($BJ134,'35条リスト'!$A$3:$C$9998,3,FALSE),""))</f>
        <v/>
      </c>
      <c r="BO134" s="357" t="str">
        <f t="shared" si="79"/>
        <v/>
      </c>
      <c r="BP134" s="297" t="str">
        <f t="shared" ref="BP134:BP197" si="101">IF(AND(OR($AW134="電",$AW134="燃電"),$AE134=FALSE),IF(LEFT($J134,1)&lt;&gt;"Z","確認","【3】"),"")</f>
        <v/>
      </c>
      <c r="BQ134" s="297" t="str">
        <f t="shared" si="80"/>
        <v/>
      </c>
      <c r="BR134" s="296">
        <f t="shared" si="77"/>
        <v>0</v>
      </c>
      <c r="BS134" s="296" t="str">
        <f>IF(COUNTIF(点検表４リスト用!X$2:X$83,J134),1,IF(COUNTIF(点検表４リスト用!Y$2:Y$100,J134),2,IF(COUNTIF(点検表４リスト用!Z$2:Z$100,J134),3,IF(COUNTIF(点検表４リスト用!AA$2:AA$100,J134),4,""))))</f>
        <v/>
      </c>
      <c r="BT134" s="580" t="str">
        <f t="shared" si="81"/>
        <v/>
      </c>
    </row>
    <row r="135" spans="1:72">
      <c r="A135" s="289"/>
      <c r="B135" s="445"/>
      <c r="C135" s="290"/>
      <c r="D135" s="291"/>
      <c r="E135" s="291"/>
      <c r="F135" s="291"/>
      <c r="G135" s="292"/>
      <c r="H135" s="300"/>
      <c r="I135" s="292"/>
      <c r="J135" s="292"/>
      <c r="K135" s="292"/>
      <c r="L135" s="292"/>
      <c r="M135" s="290"/>
      <c r="N135" s="290"/>
      <c r="O135" s="292"/>
      <c r="P135" s="292"/>
      <c r="Q135" s="481" t="str">
        <f t="shared" ref="Q135:Q198" si="102">IF($L135="","",IF(OR($AE135=TRUE,$AK135="軽",J135="不明",J135="型式不明"),"-",IF(ISNUMBER($BD135)=TRUE,$BD135,"エラー")))</f>
        <v/>
      </c>
      <c r="R135" s="481" t="str">
        <f t="shared" ref="R135:R198" si="103">IF($L135="","",IF(OR($AE135=TRUE,$AK135="軽",J135="不明",J135="型式不明"),"-",IF(ISNUMBER($BH135)=TRUE,$BH135,"エラー")))</f>
        <v/>
      </c>
      <c r="S135" s="482" t="str">
        <f t="shared" si="82"/>
        <v/>
      </c>
      <c r="T135" s="482" t="str">
        <f t="shared" ref="T135:T198" si="104">IF(OR(O135="",P135="",P135=0),"",IFERROR(O135/P135,"エラー"))</f>
        <v/>
      </c>
      <c r="U135" s="483" t="str">
        <f t="shared" ref="U135:U198" si="105">IF($L135="","",IF(OR($AE135=TRUE,$AK135="軽",B135="減車",J135="不明",J135="型式不明"),"-",IFERROR($O135*$Q135*$AT135/1000,"エラー")))</f>
        <v/>
      </c>
      <c r="V135" s="483" t="str">
        <f t="shared" ref="V135:V198" si="106">IF($L135="","",IF(OR($AE135=TRUE,$AK135="軽",B135="減車",J135="不明",J135="型式不明"),"-",IFERROR($O135*$R135*$AT135/1000,"エラー")))</f>
        <v/>
      </c>
      <c r="W135" s="483" t="str">
        <f t="shared" ref="W135:W198" si="107">IF($L135="","",IF(OR($AE135=TRUE,B135="減車"),"-",IFERROR($P135*$S135/1000,"エラー")))</f>
        <v/>
      </c>
      <c r="X135" s="293"/>
      <c r="Y135" s="289"/>
      <c r="Z135" s="473" t="str">
        <f>IF($BS135&lt;&gt;"","確認",IF(COUNTIF(点検表４リスト用!AB$2:AB$100,J135),"○",IF(OR($BQ135="【3】",$BQ135="【2】",$BQ135="【1】"),"○",$BQ135)))</f>
        <v/>
      </c>
      <c r="AA135" s="532"/>
      <c r="AB135" s="559" t="str">
        <f t="shared" ref="AB135:AB198" si="108">IF(AND(AK135="乗",OR(AW135="電",AW135="燃電",AW135="ハガ",AW135="ハL",AW135="ハ軽"),OR(Z135="○",AA135="○")),"○","")</f>
        <v/>
      </c>
      <c r="AC135" s="294" t="str">
        <f>IF(COUNTIF(環境性能の高いＵＤタクシー!$A:$A,点検表４!J135),"○","")</f>
        <v/>
      </c>
      <c r="AD135" s="295" t="str">
        <f t="shared" ref="AD135:AD198" si="109">IF(Z135="確認",BK135,"")</f>
        <v/>
      </c>
      <c r="AE135" s="296" t="b">
        <f t="shared" si="83"/>
        <v>0</v>
      </c>
      <c r="AF135" s="296" t="b">
        <f t="shared" si="84"/>
        <v>0</v>
      </c>
      <c r="AG135" s="296" t="str">
        <f t="shared" si="85"/>
        <v/>
      </c>
      <c r="AH135" s="296">
        <f t="shared" si="86"/>
        <v>1</v>
      </c>
      <c r="AI135" s="296">
        <f t="shared" si="87"/>
        <v>0</v>
      </c>
      <c r="AJ135" s="296">
        <f t="shared" si="88"/>
        <v>0</v>
      </c>
      <c r="AK135" s="296" t="str">
        <f>IFERROR(VLOOKUP($I135,点検表４リスト用!$D$2:$G$10,2,FALSE),"")</f>
        <v/>
      </c>
      <c r="AL135" s="296" t="str">
        <f>IFERROR(VLOOKUP($I135,点検表４リスト用!$D$2:$G$10,3,FALSE),"")</f>
        <v/>
      </c>
      <c r="AM135" s="296" t="str">
        <f>IFERROR(VLOOKUP($I135,点検表４リスト用!$D$2:$G$10,4,FALSE),"")</f>
        <v/>
      </c>
      <c r="AN135" s="296" t="str">
        <f>IFERROR(VLOOKUP(LEFT($E135,1),点検表４リスト用!$I$2:$J$11,2,FALSE),"")</f>
        <v/>
      </c>
      <c r="AO135" s="296" t="b">
        <f>IF(IFERROR(VLOOKUP($J135,軽乗用車一覧!$A$2:$A$88,1,FALSE),"")&lt;&gt;"",TRUE,FALSE)</f>
        <v>0</v>
      </c>
      <c r="AP135" s="296" t="b">
        <f t="shared" si="89"/>
        <v>0</v>
      </c>
      <c r="AQ135" s="296" t="b">
        <f t="shared" ref="AQ135:AQ198" si="110">IF(AND($E135&lt;&gt;"",$I135&lt;&gt;""),IF($AM135=$AN135,TRUE,IF(LEFT(E135,1)="8",TRUE,FALSE)),TRUE)</f>
        <v>1</v>
      </c>
      <c r="AR135" s="296" t="str">
        <f t="shared" si="90"/>
        <v/>
      </c>
      <c r="AS135" s="296" t="str">
        <f t="shared" si="91"/>
        <v/>
      </c>
      <c r="AT135" s="296">
        <f t="shared" si="92"/>
        <v>1</v>
      </c>
      <c r="AU135" s="296">
        <f t="shared" si="93"/>
        <v>1</v>
      </c>
      <c r="AV135" s="296" t="str">
        <f t="shared" si="94"/>
        <v/>
      </c>
      <c r="AW135" s="296" t="str">
        <f>IFERROR(VLOOKUP($L135,点検表４リスト用!$L$2:$M$11,2,FALSE),"")</f>
        <v/>
      </c>
      <c r="AX135" s="296" t="str">
        <f>IFERROR(VLOOKUP($AV135,排出係数!$H$4:$N$1000,7,FALSE),"")</f>
        <v/>
      </c>
      <c r="AY135" s="296" t="str">
        <f t="shared" si="78"/>
        <v/>
      </c>
      <c r="AZ135" s="296" t="str">
        <f t="shared" si="95"/>
        <v>1</v>
      </c>
      <c r="BA135" s="296" t="str">
        <f>IFERROR(VLOOKUP($AV135,排出係数!$A$4:$G$10000,$AU135+2,FALSE),"")</f>
        <v/>
      </c>
      <c r="BB135" s="296">
        <f>IFERROR(VLOOKUP($AU135,点検表４リスト用!$P$2:$T$6,2,FALSE),"")</f>
        <v>0.48</v>
      </c>
      <c r="BC135" s="296" t="str">
        <f t="shared" si="96"/>
        <v/>
      </c>
      <c r="BD135" s="296" t="str">
        <f t="shared" si="97"/>
        <v/>
      </c>
      <c r="BE135" s="296" t="str">
        <f>IFERROR(VLOOKUP($AV135,排出係数!$H$4:$M$10000,$AU135+2,FALSE),"")</f>
        <v/>
      </c>
      <c r="BF135" s="296">
        <f>IFERROR(VLOOKUP($AU135,点検表４リスト用!$P$2:$T$6,IF($N135="H17",5,3),FALSE),"")</f>
        <v>5.5E-2</v>
      </c>
      <c r="BG135" s="296">
        <f t="shared" si="98"/>
        <v>0</v>
      </c>
      <c r="BH135" s="296">
        <f t="shared" ref="BH135:BH198" si="111">IF(OR($N135="H17",AND($M135=1,$N135="")),$BF135,$BG135)</f>
        <v>0</v>
      </c>
      <c r="BI135" s="296" t="str">
        <f>IFERROR(VLOOKUP($L135,点検表４リスト用!$L$2:$N$11,3,FALSE),"")</f>
        <v/>
      </c>
      <c r="BJ135" s="296" t="str">
        <f t="shared" si="99"/>
        <v/>
      </c>
      <c r="BK135" s="296" t="str">
        <f>IF($AK135="特","",IF($BP135="確認",MSG_電気・燃料電池車確認,IF($BS135=1,日野自動車新型式,IF($BS135=2,日野自動車新型式②,IF($BS135=3,日野自動車新型式③,IF($BS135=4,日野自動車新型式④,IFERROR(VLOOKUP($BJ135,'35条リスト'!$A$3:$C$9998,2,FALSE),"")))))))</f>
        <v/>
      </c>
      <c r="BL135" s="296" t="str">
        <f t="shared" si="100"/>
        <v/>
      </c>
      <c r="BM135" s="296" t="str">
        <f>IFERROR(VLOOKUP($X135,点検表４リスト用!$A$2:$B$10,2,FALSE),"")</f>
        <v/>
      </c>
      <c r="BN135" s="296" t="str">
        <f>IF($AK135="特","",IFERROR(VLOOKUP($BJ135,'35条リスト'!$A$3:$C$9998,3,FALSE),""))</f>
        <v/>
      </c>
      <c r="BO135" s="357" t="str">
        <f t="shared" si="79"/>
        <v/>
      </c>
      <c r="BP135" s="297" t="str">
        <f t="shared" si="101"/>
        <v/>
      </c>
      <c r="BQ135" s="297" t="str">
        <f t="shared" si="80"/>
        <v/>
      </c>
      <c r="BR135" s="296">
        <f t="shared" ref="BR135:BR198" si="112">IF($Z135="○",$Z135,IF($AA135="○",$AA135,0))</f>
        <v>0</v>
      </c>
      <c r="BS135" s="296" t="str">
        <f>IF(COUNTIF(点検表４リスト用!X$2:X$83,J135),1,IF(COUNTIF(点検表４リスト用!Y$2:Y$100,J135),2,IF(COUNTIF(点検表４リスト用!Z$2:Z$100,J135),3,IF(COUNTIF(点検表４リスト用!AA$2:AA$100,J135),4,""))))</f>
        <v/>
      </c>
      <c r="BT135" s="580" t="str">
        <f t="shared" si="81"/>
        <v/>
      </c>
    </row>
    <row r="136" spans="1:72">
      <c r="A136" s="289"/>
      <c r="B136" s="445"/>
      <c r="C136" s="290"/>
      <c r="D136" s="291"/>
      <c r="E136" s="291"/>
      <c r="F136" s="291"/>
      <c r="G136" s="292"/>
      <c r="H136" s="300"/>
      <c r="I136" s="292"/>
      <c r="J136" s="292"/>
      <c r="K136" s="292"/>
      <c r="L136" s="292"/>
      <c r="M136" s="290"/>
      <c r="N136" s="290"/>
      <c r="O136" s="292"/>
      <c r="P136" s="292"/>
      <c r="Q136" s="481" t="str">
        <f t="shared" si="102"/>
        <v/>
      </c>
      <c r="R136" s="481" t="str">
        <f t="shared" si="103"/>
        <v/>
      </c>
      <c r="S136" s="482" t="str">
        <f t="shared" si="82"/>
        <v/>
      </c>
      <c r="T136" s="482" t="str">
        <f t="shared" si="104"/>
        <v/>
      </c>
      <c r="U136" s="483" t="str">
        <f t="shared" si="105"/>
        <v/>
      </c>
      <c r="V136" s="483" t="str">
        <f t="shared" si="106"/>
        <v/>
      </c>
      <c r="W136" s="483" t="str">
        <f t="shared" si="107"/>
        <v/>
      </c>
      <c r="X136" s="293"/>
      <c r="Y136" s="289"/>
      <c r="Z136" s="473" t="str">
        <f>IF($BS136&lt;&gt;"","確認",IF(COUNTIF(点検表４リスト用!AB$2:AB$100,J136),"○",IF(OR($BQ136="【3】",$BQ136="【2】",$BQ136="【1】"),"○",$BQ136)))</f>
        <v/>
      </c>
      <c r="AA136" s="532"/>
      <c r="AB136" s="559" t="str">
        <f t="shared" si="108"/>
        <v/>
      </c>
      <c r="AC136" s="294" t="str">
        <f>IF(COUNTIF(環境性能の高いＵＤタクシー!$A:$A,点検表４!J136),"○","")</f>
        <v/>
      </c>
      <c r="AD136" s="295" t="str">
        <f t="shared" si="109"/>
        <v/>
      </c>
      <c r="AE136" s="296" t="b">
        <f t="shared" si="83"/>
        <v>0</v>
      </c>
      <c r="AF136" s="296" t="b">
        <f t="shared" si="84"/>
        <v>0</v>
      </c>
      <c r="AG136" s="296" t="str">
        <f t="shared" si="85"/>
        <v/>
      </c>
      <c r="AH136" s="296">
        <f t="shared" si="86"/>
        <v>1</v>
      </c>
      <c r="AI136" s="296">
        <f t="shared" si="87"/>
        <v>0</v>
      </c>
      <c r="AJ136" s="296">
        <f t="shared" si="88"/>
        <v>0</v>
      </c>
      <c r="AK136" s="296" t="str">
        <f>IFERROR(VLOOKUP($I136,点検表４リスト用!$D$2:$G$10,2,FALSE),"")</f>
        <v/>
      </c>
      <c r="AL136" s="296" t="str">
        <f>IFERROR(VLOOKUP($I136,点検表４リスト用!$D$2:$G$10,3,FALSE),"")</f>
        <v/>
      </c>
      <c r="AM136" s="296" t="str">
        <f>IFERROR(VLOOKUP($I136,点検表４リスト用!$D$2:$G$10,4,FALSE),"")</f>
        <v/>
      </c>
      <c r="AN136" s="296" t="str">
        <f>IFERROR(VLOOKUP(LEFT($E136,1),点検表４リスト用!$I$2:$J$11,2,FALSE),"")</f>
        <v/>
      </c>
      <c r="AO136" s="296" t="b">
        <f>IF(IFERROR(VLOOKUP($J136,軽乗用車一覧!$A$2:$A$88,1,FALSE),"")&lt;&gt;"",TRUE,FALSE)</f>
        <v>0</v>
      </c>
      <c r="AP136" s="296" t="b">
        <f t="shared" si="89"/>
        <v>0</v>
      </c>
      <c r="AQ136" s="296" t="b">
        <f t="shared" si="110"/>
        <v>1</v>
      </c>
      <c r="AR136" s="296" t="str">
        <f t="shared" si="90"/>
        <v/>
      </c>
      <c r="AS136" s="296" t="str">
        <f t="shared" si="91"/>
        <v/>
      </c>
      <c r="AT136" s="296">
        <f t="shared" si="92"/>
        <v>1</v>
      </c>
      <c r="AU136" s="296">
        <f t="shared" si="93"/>
        <v>1</v>
      </c>
      <c r="AV136" s="296" t="str">
        <f t="shared" si="94"/>
        <v/>
      </c>
      <c r="AW136" s="296" t="str">
        <f>IFERROR(VLOOKUP($L136,点検表４リスト用!$L$2:$M$11,2,FALSE),"")</f>
        <v/>
      </c>
      <c r="AX136" s="296" t="str">
        <f>IFERROR(VLOOKUP($AV136,排出係数!$H$4:$N$1000,7,FALSE),"")</f>
        <v/>
      </c>
      <c r="AY136" s="296" t="str">
        <f t="shared" si="78"/>
        <v/>
      </c>
      <c r="AZ136" s="296" t="str">
        <f t="shared" si="95"/>
        <v>1</v>
      </c>
      <c r="BA136" s="296" t="str">
        <f>IFERROR(VLOOKUP($AV136,排出係数!$A$4:$G$10000,$AU136+2,FALSE),"")</f>
        <v/>
      </c>
      <c r="BB136" s="296">
        <f>IFERROR(VLOOKUP($AU136,点検表４リスト用!$P$2:$T$6,2,FALSE),"")</f>
        <v>0.48</v>
      </c>
      <c r="BC136" s="296" t="str">
        <f t="shared" si="96"/>
        <v/>
      </c>
      <c r="BD136" s="296" t="str">
        <f t="shared" si="97"/>
        <v/>
      </c>
      <c r="BE136" s="296" t="str">
        <f>IFERROR(VLOOKUP($AV136,排出係数!$H$4:$M$10000,$AU136+2,FALSE),"")</f>
        <v/>
      </c>
      <c r="BF136" s="296">
        <f>IFERROR(VLOOKUP($AU136,点検表４リスト用!$P$2:$T$6,IF($N136="H17",5,3),FALSE),"")</f>
        <v>5.5E-2</v>
      </c>
      <c r="BG136" s="296">
        <f t="shared" si="98"/>
        <v>0</v>
      </c>
      <c r="BH136" s="296">
        <f t="shared" si="111"/>
        <v>0</v>
      </c>
      <c r="BI136" s="296" t="str">
        <f>IFERROR(VLOOKUP($L136,点検表４リスト用!$L$2:$N$11,3,FALSE),"")</f>
        <v/>
      </c>
      <c r="BJ136" s="296" t="str">
        <f t="shared" si="99"/>
        <v/>
      </c>
      <c r="BK136" s="296" t="str">
        <f>IF($AK136="特","",IF($BP136="確認",MSG_電気・燃料電池車確認,IF($BS136=1,日野自動車新型式,IF($BS136=2,日野自動車新型式②,IF($BS136=3,日野自動車新型式③,IF($BS136=4,日野自動車新型式④,IFERROR(VLOOKUP($BJ136,'35条リスト'!$A$3:$C$9998,2,FALSE),"")))))))</f>
        <v/>
      </c>
      <c r="BL136" s="296" t="str">
        <f t="shared" si="100"/>
        <v/>
      </c>
      <c r="BM136" s="296" t="str">
        <f>IFERROR(VLOOKUP($X136,点検表４リスト用!$A$2:$B$10,2,FALSE),"")</f>
        <v/>
      </c>
      <c r="BN136" s="296" t="str">
        <f>IF($AK136="特","",IFERROR(VLOOKUP($BJ136,'35条リスト'!$A$3:$C$9998,3,FALSE),""))</f>
        <v/>
      </c>
      <c r="BO136" s="357" t="str">
        <f t="shared" si="79"/>
        <v/>
      </c>
      <c r="BP136" s="297" t="str">
        <f t="shared" si="101"/>
        <v/>
      </c>
      <c r="BQ136" s="297" t="str">
        <f t="shared" si="80"/>
        <v/>
      </c>
      <c r="BR136" s="296">
        <f t="shared" si="112"/>
        <v>0</v>
      </c>
      <c r="BS136" s="296" t="str">
        <f>IF(COUNTIF(点検表４リスト用!X$2:X$83,J136),1,IF(COUNTIF(点検表４リスト用!Y$2:Y$100,J136),2,IF(COUNTIF(点検表４リスト用!Z$2:Z$100,J136),3,IF(COUNTIF(点検表４リスト用!AA$2:AA$100,J136),4,""))))</f>
        <v/>
      </c>
      <c r="BT136" s="580" t="str">
        <f t="shared" si="81"/>
        <v/>
      </c>
    </row>
    <row r="137" spans="1:72">
      <c r="A137" s="289"/>
      <c r="B137" s="445"/>
      <c r="C137" s="290"/>
      <c r="D137" s="291"/>
      <c r="E137" s="291"/>
      <c r="F137" s="291"/>
      <c r="G137" s="292"/>
      <c r="H137" s="300"/>
      <c r="I137" s="292"/>
      <c r="J137" s="292"/>
      <c r="K137" s="292"/>
      <c r="L137" s="292"/>
      <c r="M137" s="290"/>
      <c r="N137" s="290"/>
      <c r="O137" s="292"/>
      <c r="P137" s="292"/>
      <c r="Q137" s="481" t="str">
        <f t="shared" si="102"/>
        <v/>
      </c>
      <c r="R137" s="481" t="str">
        <f t="shared" si="103"/>
        <v/>
      </c>
      <c r="S137" s="482" t="str">
        <f t="shared" si="82"/>
        <v/>
      </c>
      <c r="T137" s="482" t="str">
        <f t="shared" si="104"/>
        <v/>
      </c>
      <c r="U137" s="483" t="str">
        <f t="shared" si="105"/>
        <v/>
      </c>
      <c r="V137" s="483" t="str">
        <f t="shared" si="106"/>
        <v/>
      </c>
      <c r="W137" s="483" t="str">
        <f t="shared" si="107"/>
        <v/>
      </c>
      <c r="X137" s="293"/>
      <c r="Y137" s="289"/>
      <c r="Z137" s="473" t="str">
        <f>IF($BS137&lt;&gt;"","確認",IF(COUNTIF(点検表４リスト用!AB$2:AB$100,J137),"○",IF(OR($BQ137="【3】",$BQ137="【2】",$BQ137="【1】"),"○",$BQ137)))</f>
        <v/>
      </c>
      <c r="AA137" s="532"/>
      <c r="AB137" s="559" t="str">
        <f t="shared" si="108"/>
        <v/>
      </c>
      <c r="AC137" s="294" t="str">
        <f>IF(COUNTIF(環境性能の高いＵＤタクシー!$A:$A,点検表４!J137),"○","")</f>
        <v/>
      </c>
      <c r="AD137" s="295" t="str">
        <f t="shared" si="109"/>
        <v/>
      </c>
      <c r="AE137" s="296" t="b">
        <f t="shared" si="83"/>
        <v>0</v>
      </c>
      <c r="AF137" s="296" t="b">
        <f t="shared" si="84"/>
        <v>0</v>
      </c>
      <c r="AG137" s="296" t="str">
        <f t="shared" si="85"/>
        <v/>
      </c>
      <c r="AH137" s="296">
        <f t="shared" si="86"/>
        <v>1</v>
      </c>
      <c r="AI137" s="296">
        <f t="shared" si="87"/>
        <v>0</v>
      </c>
      <c r="AJ137" s="296">
        <f t="shared" si="88"/>
        <v>0</v>
      </c>
      <c r="AK137" s="296" t="str">
        <f>IFERROR(VLOOKUP($I137,点検表４リスト用!$D$2:$G$10,2,FALSE),"")</f>
        <v/>
      </c>
      <c r="AL137" s="296" t="str">
        <f>IFERROR(VLOOKUP($I137,点検表４リスト用!$D$2:$G$10,3,FALSE),"")</f>
        <v/>
      </c>
      <c r="AM137" s="296" t="str">
        <f>IFERROR(VLOOKUP($I137,点検表４リスト用!$D$2:$G$10,4,FALSE),"")</f>
        <v/>
      </c>
      <c r="AN137" s="296" t="str">
        <f>IFERROR(VLOOKUP(LEFT($E137,1),点検表４リスト用!$I$2:$J$11,2,FALSE),"")</f>
        <v/>
      </c>
      <c r="AO137" s="296" t="b">
        <f>IF(IFERROR(VLOOKUP($J137,軽乗用車一覧!$A$2:$A$88,1,FALSE),"")&lt;&gt;"",TRUE,FALSE)</f>
        <v>0</v>
      </c>
      <c r="AP137" s="296" t="b">
        <f t="shared" si="89"/>
        <v>0</v>
      </c>
      <c r="AQ137" s="296" t="b">
        <f t="shared" si="110"/>
        <v>1</v>
      </c>
      <c r="AR137" s="296" t="str">
        <f t="shared" si="90"/>
        <v/>
      </c>
      <c r="AS137" s="296" t="str">
        <f t="shared" si="91"/>
        <v/>
      </c>
      <c r="AT137" s="296">
        <f t="shared" si="92"/>
        <v>1</v>
      </c>
      <c r="AU137" s="296">
        <f t="shared" si="93"/>
        <v>1</v>
      </c>
      <c r="AV137" s="296" t="str">
        <f t="shared" si="94"/>
        <v/>
      </c>
      <c r="AW137" s="296" t="str">
        <f>IFERROR(VLOOKUP($L137,点検表４リスト用!$L$2:$M$11,2,FALSE),"")</f>
        <v/>
      </c>
      <c r="AX137" s="296" t="str">
        <f>IFERROR(VLOOKUP($AV137,排出係数!$H$4:$N$1000,7,FALSE),"")</f>
        <v/>
      </c>
      <c r="AY137" s="296" t="str">
        <f t="shared" si="78"/>
        <v/>
      </c>
      <c r="AZ137" s="296" t="str">
        <f t="shared" si="95"/>
        <v>1</v>
      </c>
      <c r="BA137" s="296" t="str">
        <f>IFERROR(VLOOKUP($AV137,排出係数!$A$4:$G$10000,$AU137+2,FALSE),"")</f>
        <v/>
      </c>
      <c r="BB137" s="296">
        <f>IFERROR(VLOOKUP($AU137,点検表４リスト用!$P$2:$T$6,2,FALSE),"")</f>
        <v>0.48</v>
      </c>
      <c r="BC137" s="296" t="str">
        <f t="shared" si="96"/>
        <v/>
      </c>
      <c r="BD137" s="296" t="str">
        <f t="shared" si="97"/>
        <v/>
      </c>
      <c r="BE137" s="296" t="str">
        <f>IFERROR(VLOOKUP($AV137,排出係数!$H$4:$M$10000,$AU137+2,FALSE),"")</f>
        <v/>
      </c>
      <c r="BF137" s="296">
        <f>IFERROR(VLOOKUP($AU137,点検表４リスト用!$P$2:$T$6,IF($N137="H17",5,3),FALSE),"")</f>
        <v>5.5E-2</v>
      </c>
      <c r="BG137" s="296">
        <f t="shared" si="98"/>
        <v>0</v>
      </c>
      <c r="BH137" s="296">
        <f t="shared" si="111"/>
        <v>0</v>
      </c>
      <c r="BI137" s="296" t="str">
        <f>IFERROR(VLOOKUP($L137,点検表４リスト用!$L$2:$N$11,3,FALSE),"")</f>
        <v/>
      </c>
      <c r="BJ137" s="296" t="str">
        <f t="shared" si="99"/>
        <v/>
      </c>
      <c r="BK137" s="296" t="str">
        <f>IF($AK137="特","",IF($BP137="確認",MSG_電気・燃料電池車確認,IF($BS137=1,日野自動車新型式,IF($BS137=2,日野自動車新型式②,IF($BS137=3,日野自動車新型式③,IF($BS137=4,日野自動車新型式④,IFERROR(VLOOKUP($BJ137,'35条リスト'!$A$3:$C$9998,2,FALSE),"")))))))</f>
        <v/>
      </c>
      <c r="BL137" s="296" t="str">
        <f t="shared" si="100"/>
        <v/>
      </c>
      <c r="BM137" s="296" t="str">
        <f>IFERROR(VLOOKUP($X137,点検表４リスト用!$A$2:$B$10,2,FALSE),"")</f>
        <v/>
      </c>
      <c r="BN137" s="296" t="str">
        <f>IF($AK137="特","",IFERROR(VLOOKUP($BJ137,'35条リスト'!$A$3:$C$9998,3,FALSE),""))</f>
        <v/>
      </c>
      <c r="BO137" s="357" t="str">
        <f t="shared" si="79"/>
        <v/>
      </c>
      <c r="BP137" s="297" t="str">
        <f t="shared" si="101"/>
        <v/>
      </c>
      <c r="BQ137" s="297" t="str">
        <f t="shared" si="80"/>
        <v/>
      </c>
      <c r="BR137" s="296">
        <f t="shared" si="112"/>
        <v>0</v>
      </c>
      <c r="BS137" s="296" t="str">
        <f>IF(COUNTIF(点検表４リスト用!X$2:X$83,J137),1,IF(COUNTIF(点検表４リスト用!Y$2:Y$100,J137),2,IF(COUNTIF(点検表４リスト用!Z$2:Z$100,J137),3,IF(COUNTIF(点検表４リスト用!AA$2:AA$100,J137),4,""))))</f>
        <v/>
      </c>
      <c r="BT137" s="580" t="str">
        <f t="shared" si="81"/>
        <v/>
      </c>
    </row>
    <row r="138" spans="1:72">
      <c r="A138" s="289"/>
      <c r="B138" s="445"/>
      <c r="C138" s="290"/>
      <c r="D138" s="291"/>
      <c r="E138" s="291"/>
      <c r="F138" s="291"/>
      <c r="G138" s="292"/>
      <c r="H138" s="300"/>
      <c r="I138" s="292"/>
      <c r="J138" s="292"/>
      <c r="K138" s="292"/>
      <c r="L138" s="292"/>
      <c r="M138" s="290"/>
      <c r="N138" s="290"/>
      <c r="O138" s="292"/>
      <c r="P138" s="292"/>
      <c r="Q138" s="481" t="str">
        <f t="shared" si="102"/>
        <v/>
      </c>
      <c r="R138" s="481" t="str">
        <f t="shared" si="103"/>
        <v/>
      </c>
      <c r="S138" s="482" t="str">
        <f t="shared" si="82"/>
        <v/>
      </c>
      <c r="T138" s="482" t="str">
        <f t="shared" si="104"/>
        <v/>
      </c>
      <c r="U138" s="483" t="str">
        <f t="shared" si="105"/>
        <v/>
      </c>
      <c r="V138" s="483" t="str">
        <f t="shared" si="106"/>
        <v/>
      </c>
      <c r="W138" s="483" t="str">
        <f t="shared" si="107"/>
        <v/>
      </c>
      <c r="X138" s="293"/>
      <c r="Y138" s="289"/>
      <c r="Z138" s="473" t="str">
        <f>IF($BS138&lt;&gt;"","確認",IF(COUNTIF(点検表４リスト用!AB$2:AB$100,J138),"○",IF(OR($BQ138="【3】",$BQ138="【2】",$BQ138="【1】"),"○",$BQ138)))</f>
        <v/>
      </c>
      <c r="AA138" s="532"/>
      <c r="AB138" s="559" t="str">
        <f t="shared" si="108"/>
        <v/>
      </c>
      <c r="AC138" s="294" t="str">
        <f>IF(COUNTIF(環境性能の高いＵＤタクシー!$A:$A,点検表４!J138),"○","")</f>
        <v/>
      </c>
      <c r="AD138" s="295" t="str">
        <f t="shared" si="109"/>
        <v/>
      </c>
      <c r="AE138" s="296" t="b">
        <f t="shared" si="83"/>
        <v>0</v>
      </c>
      <c r="AF138" s="296" t="b">
        <f t="shared" si="84"/>
        <v>0</v>
      </c>
      <c r="AG138" s="296" t="str">
        <f t="shared" si="85"/>
        <v/>
      </c>
      <c r="AH138" s="296">
        <f t="shared" si="86"/>
        <v>1</v>
      </c>
      <c r="AI138" s="296">
        <f t="shared" si="87"/>
        <v>0</v>
      </c>
      <c r="AJ138" s="296">
        <f t="shared" si="88"/>
        <v>0</v>
      </c>
      <c r="AK138" s="296" t="str">
        <f>IFERROR(VLOOKUP($I138,点検表４リスト用!$D$2:$G$10,2,FALSE),"")</f>
        <v/>
      </c>
      <c r="AL138" s="296" t="str">
        <f>IFERROR(VLOOKUP($I138,点検表４リスト用!$D$2:$G$10,3,FALSE),"")</f>
        <v/>
      </c>
      <c r="AM138" s="296" t="str">
        <f>IFERROR(VLOOKUP($I138,点検表４リスト用!$D$2:$G$10,4,FALSE),"")</f>
        <v/>
      </c>
      <c r="AN138" s="296" t="str">
        <f>IFERROR(VLOOKUP(LEFT($E138,1),点検表４リスト用!$I$2:$J$11,2,FALSE),"")</f>
        <v/>
      </c>
      <c r="AO138" s="296" t="b">
        <f>IF(IFERROR(VLOOKUP($J138,軽乗用車一覧!$A$2:$A$88,1,FALSE),"")&lt;&gt;"",TRUE,FALSE)</f>
        <v>0</v>
      </c>
      <c r="AP138" s="296" t="b">
        <f t="shared" si="89"/>
        <v>0</v>
      </c>
      <c r="AQ138" s="296" t="b">
        <f t="shared" si="110"/>
        <v>1</v>
      </c>
      <c r="AR138" s="296" t="str">
        <f t="shared" si="90"/>
        <v/>
      </c>
      <c r="AS138" s="296" t="str">
        <f t="shared" si="91"/>
        <v/>
      </c>
      <c r="AT138" s="296">
        <f t="shared" si="92"/>
        <v>1</v>
      </c>
      <c r="AU138" s="296">
        <f t="shared" si="93"/>
        <v>1</v>
      </c>
      <c r="AV138" s="296" t="str">
        <f t="shared" si="94"/>
        <v/>
      </c>
      <c r="AW138" s="296" t="str">
        <f>IFERROR(VLOOKUP($L138,点検表４リスト用!$L$2:$M$11,2,FALSE),"")</f>
        <v/>
      </c>
      <c r="AX138" s="296" t="str">
        <f>IFERROR(VLOOKUP($AV138,排出係数!$H$4:$N$1000,7,FALSE),"")</f>
        <v/>
      </c>
      <c r="AY138" s="296" t="str">
        <f t="shared" si="78"/>
        <v/>
      </c>
      <c r="AZ138" s="296" t="str">
        <f t="shared" si="95"/>
        <v>1</v>
      </c>
      <c r="BA138" s="296" t="str">
        <f>IFERROR(VLOOKUP($AV138,排出係数!$A$4:$G$10000,$AU138+2,FALSE),"")</f>
        <v/>
      </c>
      <c r="BB138" s="296">
        <f>IFERROR(VLOOKUP($AU138,点検表４リスト用!$P$2:$T$6,2,FALSE),"")</f>
        <v>0.48</v>
      </c>
      <c r="BC138" s="296" t="str">
        <f t="shared" si="96"/>
        <v/>
      </c>
      <c r="BD138" s="296" t="str">
        <f t="shared" si="97"/>
        <v/>
      </c>
      <c r="BE138" s="296" t="str">
        <f>IFERROR(VLOOKUP($AV138,排出係数!$H$4:$M$10000,$AU138+2,FALSE),"")</f>
        <v/>
      </c>
      <c r="BF138" s="296">
        <f>IFERROR(VLOOKUP($AU138,点検表４リスト用!$P$2:$T$6,IF($N138="H17",5,3),FALSE),"")</f>
        <v>5.5E-2</v>
      </c>
      <c r="BG138" s="296">
        <f t="shared" si="98"/>
        <v>0</v>
      </c>
      <c r="BH138" s="296">
        <f t="shared" si="111"/>
        <v>0</v>
      </c>
      <c r="BI138" s="296" t="str">
        <f>IFERROR(VLOOKUP($L138,点検表４リスト用!$L$2:$N$11,3,FALSE),"")</f>
        <v/>
      </c>
      <c r="BJ138" s="296" t="str">
        <f t="shared" si="99"/>
        <v/>
      </c>
      <c r="BK138" s="296" t="str">
        <f>IF($AK138="特","",IF($BP138="確認",MSG_電気・燃料電池車確認,IF($BS138=1,日野自動車新型式,IF($BS138=2,日野自動車新型式②,IF($BS138=3,日野自動車新型式③,IF($BS138=4,日野自動車新型式④,IFERROR(VLOOKUP($BJ138,'35条リスト'!$A$3:$C$9998,2,FALSE),"")))))))</f>
        <v/>
      </c>
      <c r="BL138" s="296" t="str">
        <f t="shared" si="100"/>
        <v/>
      </c>
      <c r="BM138" s="296" t="str">
        <f>IFERROR(VLOOKUP($X138,点検表４リスト用!$A$2:$B$10,2,FALSE),"")</f>
        <v/>
      </c>
      <c r="BN138" s="296" t="str">
        <f>IF($AK138="特","",IFERROR(VLOOKUP($BJ138,'35条リスト'!$A$3:$C$9998,3,FALSE),""))</f>
        <v/>
      </c>
      <c r="BO138" s="357" t="str">
        <f t="shared" si="79"/>
        <v/>
      </c>
      <c r="BP138" s="297" t="str">
        <f t="shared" si="101"/>
        <v/>
      </c>
      <c r="BQ138" s="297" t="str">
        <f t="shared" si="80"/>
        <v/>
      </c>
      <c r="BR138" s="296">
        <f t="shared" si="112"/>
        <v>0</v>
      </c>
      <c r="BS138" s="296" t="str">
        <f>IF(COUNTIF(点検表４リスト用!X$2:X$83,J138),1,IF(COUNTIF(点検表４リスト用!Y$2:Y$100,J138),2,IF(COUNTIF(点検表４リスト用!Z$2:Z$100,J138),3,IF(COUNTIF(点検表４リスト用!AA$2:AA$100,J138),4,""))))</f>
        <v/>
      </c>
      <c r="BT138" s="580" t="str">
        <f t="shared" si="81"/>
        <v/>
      </c>
    </row>
    <row r="139" spans="1:72">
      <c r="A139" s="289"/>
      <c r="B139" s="445"/>
      <c r="C139" s="290"/>
      <c r="D139" s="291"/>
      <c r="E139" s="291"/>
      <c r="F139" s="291"/>
      <c r="G139" s="292"/>
      <c r="H139" s="300"/>
      <c r="I139" s="292"/>
      <c r="J139" s="292"/>
      <c r="K139" s="292"/>
      <c r="L139" s="292"/>
      <c r="M139" s="290"/>
      <c r="N139" s="290"/>
      <c r="O139" s="292"/>
      <c r="P139" s="292"/>
      <c r="Q139" s="481" t="str">
        <f t="shared" si="102"/>
        <v/>
      </c>
      <c r="R139" s="481" t="str">
        <f t="shared" si="103"/>
        <v/>
      </c>
      <c r="S139" s="482" t="str">
        <f t="shared" si="82"/>
        <v/>
      </c>
      <c r="T139" s="482" t="str">
        <f t="shared" si="104"/>
        <v/>
      </c>
      <c r="U139" s="483" t="str">
        <f t="shared" si="105"/>
        <v/>
      </c>
      <c r="V139" s="483" t="str">
        <f t="shared" si="106"/>
        <v/>
      </c>
      <c r="W139" s="483" t="str">
        <f t="shared" si="107"/>
        <v/>
      </c>
      <c r="X139" s="293"/>
      <c r="Y139" s="289"/>
      <c r="Z139" s="473" t="str">
        <f>IF($BS139&lt;&gt;"","確認",IF(COUNTIF(点検表４リスト用!AB$2:AB$100,J139),"○",IF(OR($BQ139="【3】",$BQ139="【2】",$BQ139="【1】"),"○",$BQ139)))</f>
        <v/>
      </c>
      <c r="AA139" s="532"/>
      <c r="AB139" s="559" t="str">
        <f t="shared" si="108"/>
        <v/>
      </c>
      <c r="AC139" s="294" t="str">
        <f>IF(COUNTIF(環境性能の高いＵＤタクシー!$A:$A,点検表４!J139),"○","")</f>
        <v/>
      </c>
      <c r="AD139" s="295" t="str">
        <f t="shared" si="109"/>
        <v/>
      </c>
      <c r="AE139" s="296" t="b">
        <f t="shared" si="83"/>
        <v>0</v>
      </c>
      <c r="AF139" s="296" t="b">
        <f t="shared" si="84"/>
        <v>0</v>
      </c>
      <c r="AG139" s="296" t="str">
        <f t="shared" si="85"/>
        <v/>
      </c>
      <c r="AH139" s="296">
        <f t="shared" si="86"/>
        <v>1</v>
      </c>
      <c r="AI139" s="296">
        <f t="shared" si="87"/>
        <v>0</v>
      </c>
      <c r="AJ139" s="296">
        <f t="shared" si="88"/>
        <v>0</v>
      </c>
      <c r="AK139" s="296" t="str">
        <f>IFERROR(VLOOKUP($I139,点検表４リスト用!$D$2:$G$10,2,FALSE),"")</f>
        <v/>
      </c>
      <c r="AL139" s="296" t="str">
        <f>IFERROR(VLOOKUP($I139,点検表４リスト用!$D$2:$G$10,3,FALSE),"")</f>
        <v/>
      </c>
      <c r="AM139" s="296" t="str">
        <f>IFERROR(VLOOKUP($I139,点検表４リスト用!$D$2:$G$10,4,FALSE),"")</f>
        <v/>
      </c>
      <c r="AN139" s="296" t="str">
        <f>IFERROR(VLOOKUP(LEFT($E139,1),点検表４リスト用!$I$2:$J$11,2,FALSE),"")</f>
        <v/>
      </c>
      <c r="AO139" s="296" t="b">
        <f>IF(IFERROR(VLOOKUP($J139,軽乗用車一覧!$A$2:$A$88,1,FALSE),"")&lt;&gt;"",TRUE,FALSE)</f>
        <v>0</v>
      </c>
      <c r="AP139" s="296" t="b">
        <f t="shared" si="89"/>
        <v>0</v>
      </c>
      <c r="AQ139" s="296" t="b">
        <f t="shared" si="110"/>
        <v>1</v>
      </c>
      <c r="AR139" s="296" t="str">
        <f t="shared" si="90"/>
        <v/>
      </c>
      <c r="AS139" s="296" t="str">
        <f t="shared" si="91"/>
        <v/>
      </c>
      <c r="AT139" s="296">
        <f t="shared" si="92"/>
        <v>1</v>
      </c>
      <c r="AU139" s="296">
        <f t="shared" si="93"/>
        <v>1</v>
      </c>
      <c r="AV139" s="296" t="str">
        <f t="shared" si="94"/>
        <v/>
      </c>
      <c r="AW139" s="296" t="str">
        <f>IFERROR(VLOOKUP($L139,点検表４リスト用!$L$2:$M$11,2,FALSE),"")</f>
        <v/>
      </c>
      <c r="AX139" s="296" t="str">
        <f>IFERROR(VLOOKUP($AV139,排出係数!$H$4:$N$1000,7,FALSE),"")</f>
        <v/>
      </c>
      <c r="AY139" s="296" t="str">
        <f t="shared" si="78"/>
        <v/>
      </c>
      <c r="AZ139" s="296" t="str">
        <f t="shared" si="95"/>
        <v>1</v>
      </c>
      <c r="BA139" s="296" t="str">
        <f>IFERROR(VLOOKUP($AV139,排出係数!$A$4:$G$10000,$AU139+2,FALSE),"")</f>
        <v/>
      </c>
      <c r="BB139" s="296">
        <f>IFERROR(VLOOKUP($AU139,点検表４リスト用!$P$2:$T$6,2,FALSE),"")</f>
        <v>0.48</v>
      </c>
      <c r="BC139" s="296" t="str">
        <f t="shared" si="96"/>
        <v/>
      </c>
      <c r="BD139" s="296" t="str">
        <f t="shared" si="97"/>
        <v/>
      </c>
      <c r="BE139" s="296" t="str">
        <f>IFERROR(VLOOKUP($AV139,排出係数!$H$4:$M$10000,$AU139+2,FALSE),"")</f>
        <v/>
      </c>
      <c r="BF139" s="296">
        <f>IFERROR(VLOOKUP($AU139,点検表４リスト用!$P$2:$T$6,IF($N139="H17",5,3),FALSE),"")</f>
        <v>5.5E-2</v>
      </c>
      <c r="BG139" s="296">
        <f t="shared" si="98"/>
        <v>0</v>
      </c>
      <c r="BH139" s="296">
        <f t="shared" si="111"/>
        <v>0</v>
      </c>
      <c r="BI139" s="296" t="str">
        <f>IFERROR(VLOOKUP($L139,点検表４リスト用!$L$2:$N$11,3,FALSE),"")</f>
        <v/>
      </c>
      <c r="BJ139" s="296" t="str">
        <f t="shared" si="99"/>
        <v/>
      </c>
      <c r="BK139" s="296" t="str">
        <f>IF($AK139="特","",IF($BP139="確認",MSG_電気・燃料電池車確認,IF($BS139=1,日野自動車新型式,IF($BS139=2,日野自動車新型式②,IF($BS139=3,日野自動車新型式③,IF($BS139=4,日野自動車新型式④,IFERROR(VLOOKUP($BJ139,'35条リスト'!$A$3:$C$9998,2,FALSE),"")))))))</f>
        <v/>
      </c>
      <c r="BL139" s="296" t="str">
        <f t="shared" si="100"/>
        <v/>
      </c>
      <c r="BM139" s="296" t="str">
        <f>IFERROR(VLOOKUP($X139,点検表４リスト用!$A$2:$B$10,2,FALSE),"")</f>
        <v/>
      </c>
      <c r="BN139" s="296" t="str">
        <f>IF($AK139="特","",IFERROR(VLOOKUP($BJ139,'35条リスト'!$A$3:$C$9998,3,FALSE),""))</f>
        <v/>
      </c>
      <c r="BO139" s="357" t="str">
        <f t="shared" si="79"/>
        <v/>
      </c>
      <c r="BP139" s="297" t="str">
        <f t="shared" si="101"/>
        <v/>
      </c>
      <c r="BQ139" s="297" t="str">
        <f t="shared" si="80"/>
        <v/>
      </c>
      <c r="BR139" s="296">
        <f t="shared" si="112"/>
        <v>0</v>
      </c>
      <c r="BS139" s="296" t="str">
        <f>IF(COUNTIF(点検表４リスト用!X$2:X$83,J139),1,IF(COUNTIF(点検表４リスト用!Y$2:Y$100,J139),2,IF(COUNTIF(点検表４リスト用!Z$2:Z$100,J139),3,IF(COUNTIF(点検表４リスト用!AA$2:AA$100,J139),4,""))))</f>
        <v/>
      </c>
      <c r="BT139" s="580" t="str">
        <f t="shared" si="81"/>
        <v/>
      </c>
    </row>
    <row r="140" spans="1:72">
      <c r="A140" s="289"/>
      <c r="B140" s="445"/>
      <c r="C140" s="290"/>
      <c r="D140" s="291"/>
      <c r="E140" s="291"/>
      <c r="F140" s="291"/>
      <c r="G140" s="292"/>
      <c r="H140" s="300"/>
      <c r="I140" s="292"/>
      <c r="J140" s="292"/>
      <c r="K140" s="292"/>
      <c r="L140" s="292"/>
      <c r="M140" s="290"/>
      <c r="N140" s="290"/>
      <c r="O140" s="292"/>
      <c r="P140" s="292"/>
      <c r="Q140" s="481" t="str">
        <f t="shared" si="102"/>
        <v/>
      </c>
      <c r="R140" s="481" t="str">
        <f t="shared" si="103"/>
        <v/>
      </c>
      <c r="S140" s="482" t="str">
        <f t="shared" si="82"/>
        <v/>
      </c>
      <c r="T140" s="482" t="str">
        <f t="shared" si="104"/>
        <v/>
      </c>
      <c r="U140" s="483" t="str">
        <f t="shared" si="105"/>
        <v/>
      </c>
      <c r="V140" s="483" t="str">
        <f t="shared" si="106"/>
        <v/>
      </c>
      <c r="W140" s="483" t="str">
        <f t="shared" si="107"/>
        <v/>
      </c>
      <c r="X140" s="293"/>
      <c r="Y140" s="289"/>
      <c r="Z140" s="473" t="str">
        <f>IF($BS140&lt;&gt;"","確認",IF(COUNTIF(点検表４リスト用!AB$2:AB$100,J140),"○",IF(OR($BQ140="【3】",$BQ140="【2】",$BQ140="【1】"),"○",$BQ140)))</f>
        <v/>
      </c>
      <c r="AA140" s="532"/>
      <c r="AB140" s="559" t="str">
        <f t="shared" si="108"/>
        <v/>
      </c>
      <c r="AC140" s="294" t="str">
        <f>IF(COUNTIF(環境性能の高いＵＤタクシー!$A:$A,点検表４!J140),"○","")</f>
        <v/>
      </c>
      <c r="AD140" s="295" t="str">
        <f t="shared" si="109"/>
        <v/>
      </c>
      <c r="AE140" s="296" t="b">
        <f t="shared" si="83"/>
        <v>0</v>
      </c>
      <c r="AF140" s="296" t="b">
        <f t="shared" si="84"/>
        <v>0</v>
      </c>
      <c r="AG140" s="296" t="str">
        <f t="shared" si="85"/>
        <v/>
      </c>
      <c r="AH140" s="296">
        <f t="shared" si="86"/>
        <v>1</v>
      </c>
      <c r="AI140" s="296">
        <f t="shared" si="87"/>
        <v>0</v>
      </c>
      <c r="AJ140" s="296">
        <f t="shared" si="88"/>
        <v>0</v>
      </c>
      <c r="AK140" s="296" t="str">
        <f>IFERROR(VLOOKUP($I140,点検表４リスト用!$D$2:$G$10,2,FALSE),"")</f>
        <v/>
      </c>
      <c r="AL140" s="296" t="str">
        <f>IFERROR(VLOOKUP($I140,点検表４リスト用!$D$2:$G$10,3,FALSE),"")</f>
        <v/>
      </c>
      <c r="AM140" s="296" t="str">
        <f>IFERROR(VLOOKUP($I140,点検表４リスト用!$D$2:$G$10,4,FALSE),"")</f>
        <v/>
      </c>
      <c r="AN140" s="296" t="str">
        <f>IFERROR(VLOOKUP(LEFT($E140,1),点検表４リスト用!$I$2:$J$11,2,FALSE),"")</f>
        <v/>
      </c>
      <c r="AO140" s="296" t="b">
        <f>IF(IFERROR(VLOOKUP($J140,軽乗用車一覧!$A$2:$A$88,1,FALSE),"")&lt;&gt;"",TRUE,FALSE)</f>
        <v>0</v>
      </c>
      <c r="AP140" s="296" t="b">
        <f t="shared" si="89"/>
        <v>0</v>
      </c>
      <c r="AQ140" s="296" t="b">
        <f t="shared" si="110"/>
        <v>1</v>
      </c>
      <c r="AR140" s="296" t="str">
        <f t="shared" si="90"/>
        <v/>
      </c>
      <c r="AS140" s="296" t="str">
        <f t="shared" si="91"/>
        <v/>
      </c>
      <c r="AT140" s="296">
        <f t="shared" si="92"/>
        <v>1</v>
      </c>
      <c r="AU140" s="296">
        <f t="shared" si="93"/>
        <v>1</v>
      </c>
      <c r="AV140" s="296" t="str">
        <f t="shared" si="94"/>
        <v/>
      </c>
      <c r="AW140" s="296" t="str">
        <f>IFERROR(VLOOKUP($L140,点検表４リスト用!$L$2:$M$11,2,FALSE),"")</f>
        <v/>
      </c>
      <c r="AX140" s="296" t="str">
        <f>IFERROR(VLOOKUP($AV140,排出係数!$H$4:$N$1000,7,FALSE),"")</f>
        <v/>
      </c>
      <c r="AY140" s="296" t="str">
        <f t="shared" ref="AY140:AY203" si="113">IF(OR($AW140="C",$AW140="電",$AW140="燃電"),$AW140,IF(AND(LEFT($AW140,1)&lt;&gt;"ハ",RIGHT($AX140,1)&lt;&gt;"ハ"),IF(AND(OR($AW140="ガ",$AW140="L"),LEFT($AX140,2)&lt;&gt;"ガL"),"ガL3",IF(AND($AW140="軽",LEFT($AX140,1)&lt;&gt;"軽"),"軽3",IF(RIGHT($AX140,1)="ハ","ハ",$AX140))),IF($AX140="",$BT140,$AX140)))</f>
        <v/>
      </c>
      <c r="AZ140" s="296" t="str">
        <f t="shared" si="95"/>
        <v>1</v>
      </c>
      <c r="BA140" s="296" t="str">
        <f>IFERROR(VLOOKUP($AV140,排出係数!$A$4:$G$10000,$AU140+2,FALSE),"")</f>
        <v/>
      </c>
      <c r="BB140" s="296">
        <f>IFERROR(VLOOKUP($AU140,点検表４リスト用!$P$2:$T$6,2,FALSE),"")</f>
        <v>0.48</v>
      </c>
      <c r="BC140" s="296" t="str">
        <f t="shared" si="96"/>
        <v/>
      </c>
      <c r="BD140" s="296" t="str">
        <f t="shared" si="97"/>
        <v/>
      </c>
      <c r="BE140" s="296" t="str">
        <f>IFERROR(VLOOKUP($AV140,排出係数!$H$4:$M$10000,$AU140+2,FALSE),"")</f>
        <v/>
      </c>
      <c r="BF140" s="296">
        <f>IFERROR(VLOOKUP($AU140,点検表４リスト用!$P$2:$T$6,IF($N140="H17",5,3),FALSE),"")</f>
        <v>5.5E-2</v>
      </c>
      <c r="BG140" s="296">
        <f t="shared" si="98"/>
        <v>0</v>
      </c>
      <c r="BH140" s="296">
        <f t="shared" si="111"/>
        <v>0</v>
      </c>
      <c r="BI140" s="296" t="str">
        <f>IFERROR(VLOOKUP($L140,点検表４リスト用!$L$2:$N$11,3,FALSE),"")</f>
        <v/>
      </c>
      <c r="BJ140" s="296" t="str">
        <f t="shared" si="99"/>
        <v/>
      </c>
      <c r="BK140" s="296" t="str">
        <f>IF($AK140="特","",IF($BP140="確認",MSG_電気・燃料電池車確認,IF($BS140=1,日野自動車新型式,IF($BS140=2,日野自動車新型式②,IF($BS140=3,日野自動車新型式③,IF($BS140=4,日野自動車新型式④,IFERROR(VLOOKUP($BJ140,'35条リスト'!$A$3:$C$9998,2,FALSE),"")))))))</f>
        <v/>
      </c>
      <c r="BL140" s="296" t="str">
        <f t="shared" si="100"/>
        <v/>
      </c>
      <c r="BM140" s="296" t="str">
        <f>IFERROR(VLOOKUP($X140,点検表４リスト用!$A$2:$B$10,2,FALSE),"")</f>
        <v/>
      </c>
      <c r="BN140" s="296" t="str">
        <f>IF($AK140="特","",IFERROR(VLOOKUP($BJ140,'35条リスト'!$A$3:$C$9998,3,FALSE),""))</f>
        <v/>
      </c>
      <c r="BO140" s="357" t="str">
        <f t="shared" ref="BO140:BO203" si="114">IF(AND($AS140="乗用",OR($L140="ハイブリッド（ガソリン）",$L140="ガソリン",$L140="ハイブリッド（ＬＰＧ）",$L140="液化石油ガス（ＬＰＧ）"),$BL140=75,$BM140=6),"【1】",IF(AND($AS140="乗用",$L140="プラグインハイブリッド",$BL140=75),"【2】",IF(AND($AS140="軽量",OR($L140="ハイブリッド（ガソリン）",$L140="ガソリン"),$BL140=75,$BM140=4),"【1】",IF(AND($AS140="中量",OR($L140="ハイブリッド（ガソリン）",$L140="ガソリン"),$BL140=75,OR($BM140=4,$BM140=3,$BM140=2,$BM140=1)),"【1】",IF(AND($AS140="中量",OR($L140="ハイブリッド（ガソリン）",$L140="ガソリン"),$BL140=50,OR($BM140=4,$BM140=3,$BM140=2)),"【1】",IF(AND($AS140="重量1",OR($L140="ハイブリッド（軽油）",$L140="軽油"),LEFT($J140,1)="2",OR($BM140=4,$BM140=3,$BM140=2,$BM140=1)),"【1】",IF(AND($AS140="重量2",OR($L140="ハイブリッド（軽油）",$L140="軽油"),LEFT($J140,1)="2",OR($BM140=4,$BM140=3,$BM140=2,$BM140=1,$BM140=0)),"【1】","")))))))</f>
        <v/>
      </c>
      <c r="BP140" s="297" t="str">
        <f t="shared" si="101"/>
        <v/>
      </c>
      <c r="BQ140" s="297" t="str">
        <f t="shared" ref="BQ140:BQ203" si="115">IF($BO140="【2】",$BO140,IF($BN140&lt;&gt;"",$BN140,IF($BO140&lt;&gt;"",$BO140,$BP140)))</f>
        <v/>
      </c>
      <c r="BR140" s="296">
        <f t="shared" si="112"/>
        <v>0</v>
      </c>
      <c r="BS140" s="296" t="str">
        <f>IF(COUNTIF(点検表４リスト用!X$2:X$83,J140),1,IF(COUNTIF(点検表４リスト用!Y$2:Y$100,J140),2,IF(COUNTIF(点検表４リスト用!Z$2:Z$100,J140),3,IF(COUNTIF(点検表４リスト用!AA$2:AA$100,J140),4,""))))</f>
        <v/>
      </c>
      <c r="BT140" s="580" t="str">
        <f t="shared" ref="BT140:BT203" si="116">IF(OR($J140="不明",$AX140=""),IF(LEFT($L140,1)="ハ","ハ",IF($L140="プラグインハイブリッド","Pハ",$AW140)),$AW140)</f>
        <v/>
      </c>
    </row>
    <row r="141" spans="1:72">
      <c r="A141" s="289"/>
      <c r="B141" s="445"/>
      <c r="C141" s="290"/>
      <c r="D141" s="291"/>
      <c r="E141" s="291"/>
      <c r="F141" s="291"/>
      <c r="G141" s="292"/>
      <c r="H141" s="300"/>
      <c r="I141" s="292"/>
      <c r="J141" s="292"/>
      <c r="K141" s="292"/>
      <c r="L141" s="292"/>
      <c r="M141" s="290"/>
      <c r="N141" s="290"/>
      <c r="O141" s="292"/>
      <c r="P141" s="292"/>
      <c r="Q141" s="481" t="str">
        <f t="shared" si="102"/>
        <v/>
      </c>
      <c r="R141" s="481" t="str">
        <f t="shared" si="103"/>
        <v/>
      </c>
      <c r="S141" s="482" t="str">
        <f t="shared" si="82"/>
        <v/>
      </c>
      <c r="T141" s="482" t="str">
        <f t="shared" si="104"/>
        <v/>
      </c>
      <c r="U141" s="483" t="str">
        <f t="shared" si="105"/>
        <v/>
      </c>
      <c r="V141" s="483" t="str">
        <f t="shared" si="106"/>
        <v/>
      </c>
      <c r="W141" s="483" t="str">
        <f t="shared" si="107"/>
        <v/>
      </c>
      <c r="X141" s="293"/>
      <c r="Y141" s="289"/>
      <c r="Z141" s="473" t="str">
        <f>IF($BS141&lt;&gt;"","確認",IF(COUNTIF(点検表４リスト用!AB$2:AB$100,J141),"○",IF(OR($BQ141="【3】",$BQ141="【2】",$BQ141="【1】"),"○",$BQ141)))</f>
        <v/>
      </c>
      <c r="AA141" s="532"/>
      <c r="AB141" s="559" t="str">
        <f t="shared" si="108"/>
        <v/>
      </c>
      <c r="AC141" s="294" t="str">
        <f>IF(COUNTIF(環境性能の高いＵＤタクシー!$A:$A,点検表４!J141),"○","")</f>
        <v/>
      </c>
      <c r="AD141" s="295" t="str">
        <f t="shared" si="109"/>
        <v/>
      </c>
      <c r="AE141" s="296" t="b">
        <f t="shared" si="83"/>
        <v>0</v>
      </c>
      <c r="AF141" s="296" t="b">
        <f t="shared" si="84"/>
        <v>0</v>
      </c>
      <c r="AG141" s="296" t="str">
        <f t="shared" si="85"/>
        <v/>
      </c>
      <c r="AH141" s="296">
        <f t="shared" si="86"/>
        <v>1</v>
      </c>
      <c r="AI141" s="296">
        <f t="shared" si="87"/>
        <v>0</v>
      </c>
      <c r="AJ141" s="296">
        <f t="shared" si="88"/>
        <v>0</v>
      </c>
      <c r="AK141" s="296" t="str">
        <f>IFERROR(VLOOKUP($I141,点検表４リスト用!$D$2:$G$10,2,FALSE),"")</f>
        <v/>
      </c>
      <c r="AL141" s="296" t="str">
        <f>IFERROR(VLOOKUP($I141,点検表４リスト用!$D$2:$G$10,3,FALSE),"")</f>
        <v/>
      </c>
      <c r="AM141" s="296" t="str">
        <f>IFERROR(VLOOKUP($I141,点検表４リスト用!$D$2:$G$10,4,FALSE),"")</f>
        <v/>
      </c>
      <c r="AN141" s="296" t="str">
        <f>IFERROR(VLOOKUP(LEFT($E141,1),点検表４リスト用!$I$2:$J$11,2,FALSE),"")</f>
        <v/>
      </c>
      <c r="AO141" s="296" t="b">
        <f>IF(IFERROR(VLOOKUP($J141,軽乗用車一覧!$A$2:$A$88,1,FALSE),"")&lt;&gt;"",TRUE,FALSE)</f>
        <v>0</v>
      </c>
      <c r="AP141" s="296" t="b">
        <f t="shared" si="89"/>
        <v>0</v>
      </c>
      <c r="AQ141" s="296" t="b">
        <f t="shared" si="110"/>
        <v>1</v>
      </c>
      <c r="AR141" s="296" t="str">
        <f t="shared" si="90"/>
        <v/>
      </c>
      <c r="AS141" s="296" t="str">
        <f t="shared" si="91"/>
        <v/>
      </c>
      <c r="AT141" s="296">
        <f t="shared" si="92"/>
        <v>1</v>
      </c>
      <c r="AU141" s="296">
        <f t="shared" si="93"/>
        <v>1</v>
      </c>
      <c r="AV141" s="296" t="str">
        <f t="shared" si="94"/>
        <v/>
      </c>
      <c r="AW141" s="296" t="str">
        <f>IFERROR(VLOOKUP($L141,点検表４リスト用!$L$2:$M$11,2,FALSE),"")</f>
        <v/>
      </c>
      <c r="AX141" s="296" t="str">
        <f>IFERROR(VLOOKUP($AV141,排出係数!$H$4:$N$1000,7,FALSE),"")</f>
        <v/>
      </c>
      <c r="AY141" s="296" t="str">
        <f t="shared" si="113"/>
        <v/>
      </c>
      <c r="AZ141" s="296" t="str">
        <f t="shared" si="95"/>
        <v>1</v>
      </c>
      <c r="BA141" s="296" t="str">
        <f>IFERROR(VLOOKUP($AV141,排出係数!$A$4:$G$10000,$AU141+2,FALSE),"")</f>
        <v/>
      </c>
      <c r="BB141" s="296">
        <f>IFERROR(VLOOKUP($AU141,点検表４リスト用!$P$2:$T$6,2,FALSE),"")</f>
        <v>0.48</v>
      </c>
      <c r="BC141" s="296" t="str">
        <f t="shared" si="96"/>
        <v/>
      </c>
      <c r="BD141" s="296" t="str">
        <f t="shared" si="97"/>
        <v/>
      </c>
      <c r="BE141" s="296" t="str">
        <f>IFERROR(VLOOKUP($AV141,排出係数!$H$4:$M$10000,$AU141+2,FALSE),"")</f>
        <v/>
      </c>
      <c r="BF141" s="296">
        <f>IFERROR(VLOOKUP($AU141,点検表４リスト用!$P$2:$T$6,IF($N141="H17",5,3),FALSE),"")</f>
        <v>5.5E-2</v>
      </c>
      <c r="BG141" s="296">
        <f t="shared" si="98"/>
        <v>0</v>
      </c>
      <c r="BH141" s="296">
        <f t="shared" si="111"/>
        <v>0</v>
      </c>
      <c r="BI141" s="296" t="str">
        <f>IFERROR(VLOOKUP($L141,点検表４リスト用!$L$2:$N$11,3,FALSE),"")</f>
        <v/>
      </c>
      <c r="BJ141" s="296" t="str">
        <f t="shared" si="99"/>
        <v/>
      </c>
      <c r="BK141" s="296" t="str">
        <f>IF($AK141="特","",IF($BP141="確認",MSG_電気・燃料電池車確認,IF($BS141=1,日野自動車新型式,IF($BS141=2,日野自動車新型式②,IF($BS141=3,日野自動車新型式③,IF($BS141=4,日野自動車新型式④,IFERROR(VLOOKUP($BJ141,'35条リスト'!$A$3:$C$9998,2,FALSE),"")))))))</f>
        <v/>
      </c>
      <c r="BL141" s="296" t="str">
        <f t="shared" si="100"/>
        <v/>
      </c>
      <c r="BM141" s="296" t="str">
        <f>IFERROR(VLOOKUP($X141,点検表４リスト用!$A$2:$B$10,2,FALSE),"")</f>
        <v/>
      </c>
      <c r="BN141" s="296" t="str">
        <f>IF($AK141="特","",IFERROR(VLOOKUP($BJ141,'35条リスト'!$A$3:$C$9998,3,FALSE),""))</f>
        <v/>
      </c>
      <c r="BO141" s="357" t="str">
        <f t="shared" si="114"/>
        <v/>
      </c>
      <c r="BP141" s="297" t="str">
        <f t="shared" si="101"/>
        <v/>
      </c>
      <c r="BQ141" s="297" t="str">
        <f t="shared" si="115"/>
        <v/>
      </c>
      <c r="BR141" s="296">
        <f t="shared" si="112"/>
        <v>0</v>
      </c>
      <c r="BS141" s="296" t="str">
        <f>IF(COUNTIF(点検表４リスト用!X$2:X$83,J141),1,IF(COUNTIF(点検表４リスト用!Y$2:Y$100,J141),2,IF(COUNTIF(点検表４リスト用!Z$2:Z$100,J141),3,IF(COUNTIF(点検表４リスト用!AA$2:AA$100,J141),4,""))))</f>
        <v/>
      </c>
      <c r="BT141" s="580" t="str">
        <f t="shared" si="116"/>
        <v/>
      </c>
    </row>
    <row r="142" spans="1:72">
      <c r="A142" s="289"/>
      <c r="B142" s="445"/>
      <c r="C142" s="290"/>
      <c r="D142" s="291"/>
      <c r="E142" s="291"/>
      <c r="F142" s="291"/>
      <c r="G142" s="292"/>
      <c r="H142" s="300"/>
      <c r="I142" s="292"/>
      <c r="J142" s="292"/>
      <c r="K142" s="292"/>
      <c r="L142" s="292"/>
      <c r="M142" s="290"/>
      <c r="N142" s="290"/>
      <c r="O142" s="292"/>
      <c r="P142" s="292"/>
      <c r="Q142" s="481" t="str">
        <f t="shared" si="102"/>
        <v/>
      </c>
      <c r="R142" s="481" t="str">
        <f t="shared" si="103"/>
        <v/>
      </c>
      <c r="S142" s="482" t="str">
        <f t="shared" si="82"/>
        <v/>
      </c>
      <c r="T142" s="482" t="str">
        <f t="shared" si="104"/>
        <v/>
      </c>
      <c r="U142" s="483" t="str">
        <f t="shared" si="105"/>
        <v/>
      </c>
      <c r="V142" s="483" t="str">
        <f t="shared" si="106"/>
        <v/>
      </c>
      <c r="W142" s="483" t="str">
        <f t="shared" si="107"/>
        <v/>
      </c>
      <c r="X142" s="293"/>
      <c r="Y142" s="289"/>
      <c r="Z142" s="473" t="str">
        <f>IF($BS142&lt;&gt;"","確認",IF(COUNTIF(点検表４リスト用!AB$2:AB$100,J142),"○",IF(OR($BQ142="【3】",$BQ142="【2】",$BQ142="【1】"),"○",$BQ142)))</f>
        <v/>
      </c>
      <c r="AA142" s="532"/>
      <c r="AB142" s="559" t="str">
        <f t="shared" si="108"/>
        <v/>
      </c>
      <c r="AC142" s="294" t="str">
        <f>IF(COUNTIF(環境性能の高いＵＤタクシー!$A:$A,点検表４!J142),"○","")</f>
        <v/>
      </c>
      <c r="AD142" s="295" t="str">
        <f t="shared" si="109"/>
        <v/>
      </c>
      <c r="AE142" s="296" t="b">
        <f t="shared" si="83"/>
        <v>0</v>
      </c>
      <c r="AF142" s="296" t="b">
        <f t="shared" si="84"/>
        <v>0</v>
      </c>
      <c r="AG142" s="296" t="str">
        <f t="shared" si="85"/>
        <v/>
      </c>
      <c r="AH142" s="296">
        <f t="shared" si="86"/>
        <v>1</v>
      </c>
      <c r="AI142" s="296">
        <f t="shared" si="87"/>
        <v>0</v>
      </c>
      <c r="AJ142" s="296">
        <f t="shared" si="88"/>
        <v>0</v>
      </c>
      <c r="AK142" s="296" t="str">
        <f>IFERROR(VLOOKUP($I142,点検表４リスト用!$D$2:$G$10,2,FALSE),"")</f>
        <v/>
      </c>
      <c r="AL142" s="296" t="str">
        <f>IFERROR(VLOOKUP($I142,点検表４リスト用!$D$2:$G$10,3,FALSE),"")</f>
        <v/>
      </c>
      <c r="AM142" s="296" t="str">
        <f>IFERROR(VLOOKUP($I142,点検表４リスト用!$D$2:$G$10,4,FALSE),"")</f>
        <v/>
      </c>
      <c r="AN142" s="296" t="str">
        <f>IFERROR(VLOOKUP(LEFT($E142,1),点検表４リスト用!$I$2:$J$11,2,FALSE),"")</f>
        <v/>
      </c>
      <c r="AO142" s="296" t="b">
        <f>IF(IFERROR(VLOOKUP($J142,軽乗用車一覧!$A$2:$A$88,1,FALSE),"")&lt;&gt;"",TRUE,FALSE)</f>
        <v>0</v>
      </c>
      <c r="AP142" s="296" t="b">
        <f t="shared" si="89"/>
        <v>0</v>
      </c>
      <c r="AQ142" s="296" t="b">
        <f t="shared" si="110"/>
        <v>1</v>
      </c>
      <c r="AR142" s="296" t="str">
        <f t="shared" si="90"/>
        <v/>
      </c>
      <c r="AS142" s="296" t="str">
        <f t="shared" si="91"/>
        <v/>
      </c>
      <c r="AT142" s="296">
        <f t="shared" si="92"/>
        <v>1</v>
      </c>
      <c r="AU142" s="296">
        <f t="shared" si="93"/>
        <v>1</v>
      </c>
      <c r="AV142" s="296" t="str">
        <f t="shared" si="94"/>
        <v/>
      </c>
      <c r="AW142" s="296" t="str">
        <f>IFERROR(VLOOKUP($L142,点検表４リスト用!$L$2:$M$11,2,FALSE),"")</f>
        <v/>
      </c>
      <c r="AX142" s="296" t="str">
        <f>IFERROR(VLOOKUP($AV142,排出係数!$H$4:$N$1000,7,FALSE),"")</f>
        <v/>
      </c>
      <c r="AY142" s="296" t="str">
        <f t="shared" si="113"/>
        <v/>
      </c>
      <c r="AZ142" s="296" t="str">
        <f t="shared" si="95"/>
        <v>1</v>
      </c>
      <c r="BA142" s="296" t="str">
        <f>IFERROR(VLOOKUP($AV142,排出係数!$A$4:$G$10000,$AU142+2,FALSE),"")</f>
        <v/>
      </c>
      <c r="BB142" s="296">
        <f>IFERROR(VLOOKUP($AU142,点検表４リスト用!$P$2:$T$6,2,FALSE),"")</f>
        <v>0.48</v>
      </c>
      <c r="BC142" s="296" t="str">
        <f t="shared" si="96"/>
        <v/>
      </c>
      <c r="BD142" s="296" t="str">
        <f t="shared" si="97"/>
        <v/>
      </c>
      <c r="BE142" s="296" t="str">
        <f>IFERROR(VLOOKUP($AV142,排出係数!$H$4:$M$10000,$AU142+2,FALSE),"")</f>
        <v/>
      </c>
      <c r="BF142" s="296">
        <f>IFERROR(VLOOKUP($AU142,点検表４リスト用!$P$2:$T$6,IF($N142="H17",5,3),FALSE),"")</f>
        <v>5.5E-2</v>
      </c>
      <c r="BG142" s="296">
        <f t="shared" si="98"/>
        <v>0</v>
      </c>
      <c r="BH142" s="296">
        <f t="shared" si="111"/>
        <v>0</v>
      </c>
      <c r="BI142" s="296" t="str">
        <f>IFERROR(VLOOKUP($L142,点検表４リスト用!$L$2:$N$11,3,FALSE),"")</f>
        <v/>
      </c>
      <c r="BJ142" s="296" t="str">
        <f t="shared" si="99"/>
        <v/>
      </c>
      <c r="BK142" s="296" t="str">
        <f>IF($AK142="特","",IF($BP142="確認",MSG_電気・燃料電池車確認,IF($BS142=1,日野自動車新型式,IF($BS142=2,日野自動車新型式②,IF($BS142=3,日野自動車新型式③,IF($BS142=4,日野自動車新型式④,IFERROR(VLOOKUP($BJ142,'35条リスト'!$A$3:$C$9998,2,FALSE),"")))))))</f>
        <v/>
      </c>
      <c r="BL142" s="296" t="str">
        <f t="shared" si="100"/>
        <v/>
      </c>
      <c r="BM142" s="296" t="str">
        <f>IFERROR(VLOOKUP($X142,点検表４リスト用!$A$2:$B$10,2,FALSE),"")</f>
        <v/>
      </c>
      <c r="BN142" s="296" t="str">
        <f>IF($AK142="特","",IFERROR(VLOOKUP($BJ142,'35条リスト'!$A$3:$C$9998,3,FALSE),""))</f>
        <v/>
      </c>
      <c r="BO142" s="357" t="str">
        <f t="shared" si="114"/>
        <v/>
      </c>
      <c r="BP142" s="297" t="str">
        <f t="shared" si="101"/>
        <v/>
      </c>
      <c r="BQ142" s="297" t="str">
        <f t="shared" si="115"/>
        <v/>
      </c>
      <c r="BR142" s="296">
        <f t="shared" si="112"/>
        <v>0</v>
      </c>
      <c r="BS142" s="296" t="str">
        <f>IF(COUNTIF(点検表４リスト用!X$2:X$83,J142),1,IF(COUNTIF(点検表４リスト用!Y$2:Y$100,J142),2,IF(COUNTIF(点検表４リスト用!Z$2:Z$100,J142),3,IF(COUNTIF(点検表４リスト用!AA$2:AA$100,J142),4,""))))</f>
        <v/>
      </c>
      <c r="BT142" s="580" t="str">
        <f t="shared" si="116"/>
        <v/>
      </c>
    </row>
    <row r="143" spans="1:72">
      <c r="A143" s="289"/>
      <c r="B143" s="445"/>
      <c r="C143" s="290"/>
      <c r="D143" s="291"/>
      <c r="E143" s="291"/>
      <c r="F143" s="291"/>
      <c r="G143" s="292"/>
      <c r="H143" s="300"/>
      <c r="I143" s="292"/>
      <c r="J143" s="292"/>
      <c r="K143" s="292"/>
      <c r="L143" s="292"/>
      <c r="M143" s="290"/>
      <c r="N143" s="290"/>
      <c r="O143" s="292"/>
      <c r="P143" s="292"/>
      <c r="Q143" s="481" t="str">
        <f t="shared" si="102"/>
        <v/>
      </c>
      <c r="R143" s="481" t="str">
        <f t="shared" si="103"/>
        <v/>
      </c>
      <c r="S143" s="482" t="str">
        <f t="shared" si="82"/>
        <v/>
      </c>
      <c r="T143" s="482" t="str">
        <f t="shared" si="104"/>
        <v/>
      </c>
      <c r="U143" s="483" t="str">
        <f t="shared" si="105"/>
        <v/>
      </c>
      <c r="V143" s="483" t="str">
        <f t="shared" si="106"/>
        <v/>
      </c>
      <c r="W143" s="483" t="str">
        <f t="shared" si="107"/>
        <v/>
      </c>
      <c r="X143" s="293"/>
      <c r="Y143" s="289"/>
      <c r="Z143" s="473" t="str">
        <f>IF($BS143&lt;&gt;"","確認",IF(COUNTIF(点検表４リスト用!AB$2:AB$100,J143),"○",IF(OR($BQ143="【3】",$BQ143="【2】",$BQ143="【1】"),"○",$BQ143)))</f>
        <v/>
      </c>
      <c r="AA143" s="532"/>
      <c r="AB143" s="559" t="str">
        <f t="shared" si="108"/>
        <v/>
      </c>
      <c r="AC143" s="294" t="str">
        <f>IF(COUNTIF(環境性能の高いＵＤタクシー!$A:$A,点検表４!J143),"○","")</f>
        <v/>
      </c>
      <c r="AD143" s="295" t="str">
        <f t="shared" si="109"/>
        <v/>
      </c>
      <c r="AE143" s="296" t="b">
        <f t="shared" si="83"/>
        <v>0</v>
      </c>
      <c r="AF143" s="296" t="b">
        <f t="shared" si="84"/>
        <v>0</v>
      </c>
      <c r="AG143" s="296" t="str">
        <f t="shared" si="85"/>
        <v/>
      </c>
      <c r="AH143" s="296">
        <f t="shared" si="86"/>
        <v>1</v>
      </c>
      <c r="AI143" s="296">
        <f t="shared" si="87"/>
        <v>0</v>
      </c>
      <c r="AJ143" s="296">
        <f t="shared" si="88"/>
        <v>0</v>
      </c>
      <c r="AK143" s="296" t="str">
        <f>IFERROR(VLOOKUP($I143,点検表４リスト用!$D$2:$G$10,2,FALSE),"")</f>
        <v/>
      </c>
      <c r="AL143" s="296" t="str">
        <f>IFERROR(VLOOKUP($I143,点検表４リスト用!$D$2:$G$10,3,FALSE),"")</f>
        <v/>
      </c>
      <c r="AM143" s="296" t="str">
        <f>IFERROR(VLOOKUP($I143,点検表４リスト用!$D$2:$G$10,4,FALSE),"")</f>
        <v/>
      </c>
      <c r="AN143" s="296" t="str">
        <f>IFERROR(VLOOKUP(LEFT($E143,1),点検表４リスト用!$I$2:$J$11,2,FALSE),"")</f>
        <v/>
      </c>
      <c r="AO143" s="296" t="b">
        <f>IF(IFERROR(VLOOKUP($J143,軽乗用車一覧!$A$2:$A$88,1,FALSE),"")&lt;&gt;"",TRUE,FALSE)</f>
        <v>0</v>
      </c>
      <c r="AP143" s="296" t="b">
        <f t="shared" si="89"/>
        <v>0</v>
      </c>
      <c r="AQ143" s="296" t="b">
        <f t="shared" si="110"/>
        <v>1</v>
      </c>
      <c r="AR143" s="296" t="str">
        <f t="shared" si="90"/>
        <v/>
      </c>
      <c r="AS143" s="296" t="str">
        <f t="shared" si="91"/>
        <v/>
      </c>
      <c r="AT143" s="296">
        <f t="shared" si="92"/>
        <v>1</v>
      </c>
      <c r="AU143" s="296">
        <f t="shared" si="93"/>
        <v>1</v>
      </c>
      <c r="AV143" s="296" t="str">
        <f t="shared" si="94"/>
        <v/>
      </c>
      <c r="AW143" s="296" t="str">
        <f>IFERROR(VLOOKUP($L143,点検表４リスト用!$L$2:$M$11,2,FALSE),"")</f>
        <v/>
      </c>
      <c r="AX143" s="296" t="str">
        <f>IFERROR(VLOOKUP($AV143,排出係数!$H$4:$N$1000,7,FALSE),"")</f>
        <v/>
      </c>
      <c r="AY143" s="296" t="str">
        <f t="shared" si="113"/>
        <v/>
      </c>
      <c r="AZ143" s="296" t="str">
        <f t="shared" si="95"/>
        <v>1</v>
      </c>
      <c r="BA143" s="296" t="str">
        <f>IFERROR(VLOOKUP($AV143,排出係数!$A$4:$G$10000,$AU143+2,FALSE),"")</f>
        <v/>
      </c>
      <c r="BB143" s="296">
        <f>IFERROR(VLOOKUP($AU143,点検表４リスト用!$P$2:$T$6,2,FALSE),"")</f>
        <v>0.48</v>
      </c>
      <c r="BC143" s="296" t="str">
        <f t="shared" si="96"/>
        <v/>
      </c>
      <c r="BD143" s="296" t="str">
        <f t="shared" si="97"/>
        <v/>
      </c>
      <c r="BE143" s="296" t="str">
        <f>IFERROR(VLOOKUP($AV143,排出係数!$H$4:$M$10000,$AU143+2,FALSE),"")</f>
        <v/>
      </c>
      <c r="BF143" s="296">
        <f>IFERROR(VLOOKUP($AU143,点検表４リスト用!$P$2:$T$6,IF($N143="H17",5,3),FALSE),"")</f>
        <v>5.5E-2</v>
      </c>
      <c r="BG143" s="296">
        <f t="shared" si="98"/>
        <v>0</v>
      </c>
      <c r="BH143" s="296">
        <f t="shared" si="111"/>
        <v>0</v>
      </c>
      <c r="BI143" s="296" t="str">
        <f>IFERROR(VLOOKUP($L143,点検表４リスト用!$L$2:$N$11,3,FALSE),"")</f>
        <v/>
      </c>
      <c r="BJ143" s="296" t="str">
        <f t="shared" si="99"/>
        <v/>
      </c>
      <c r="BK143" s="296" t="str">
        <f>IF($AK143="特","",IF($BP143="確認",MSG_電気・燃料電池車確認,IF($BS143=1,日野自動車新型式,IF($BS143=2,日野自動車新型式②,IF($BS143=3,日野自動車新型式③,IF($BS143=4,日野自動車新型式④,IFERROR(VLOOKUP($BJ143,'35条リスト'!$A$3:$C$9998,2,FALSE),"")))))))</f>
        <v/>
      </c>
      <c r="BL143" s="296" t="str">
        <f t="shared" si="100"/>
        <v/>
      </c>
      <c r="BM143" s="296" t="str">
        <f>IFERROR(VLOOKUP($X143,点検表４リスト用!$A$2:$B$10,2,FALSE),"")</f>
        <v/>
      </c>
      <c r="BN143" s="296" t="str">
        <f>IF($AK143="特","",IFERROR(VLOOKUP($BJ143,'35条リスト'!$A$3:$C$9998,3,FALSE),""))</f>
        <v/>
      </c>
      <c r="BO143" s="357" t="str">
        <f t="shared" si="114"/>
        <v/>
      </c>
      <c r="BP143" s="297" t="str">
        <f t="shared" si="101"/>
        <v/>
      </c>
      <c r="BQ143" s="297" t="str">
        <f t="shared" si="115"/>
        <v/>
      </c>
      <c r="BR143" s="296">
        <f t="shared" si="112"/>
        <v>0</v>
      </c>
      <c r="BS143" s="296" t="str">
        <f>IF(COUNTIF(点検表４リスト用!X$2:X$83,J143),1,IF(COUNTIF(点検表４リスト用!Y$2:Y$100,J143),2,IF(COUNTIF(点検表４リスト用!Z$2:Z$100,J143),3,IF(COUNTIF(点検表４リスト用!AA$2:AA$100,J143),4,""))))</f>
        <v/>
      </c>
      <c r="BT143" s="580" t="str">
        <f t="shared" si="116"/>
        <v/>
      </c>
    </row>
    <row r="144" spans="1:72">
      <c r="A144" s="289"/>
      <c r="B144" s="445"/>
      <c r="C144" s="290"/>
      <c r="D144" s="291"/>
      <c r="E144" s="291"/>
      <c r="F144" s="291"/>
      <c r="G144" s="292"/>
      <c r="H144" s="300"/>
      <c r="I144" s="292"/>
      <c r="J144" s="292"/>
      <c r="K144" s="292"/>
      <c r="L144" s="292"/>
      <c r="M144" s="290"/>
      <c r="N144" s="290"/>
      <c r="O144" s="292"/>
      <c r="P144" s="292"/>
      <c r="Q144" s="481" t="str">
        <f t="shared" si="102"/>
        <v/>
      </c>
      <c r="R144" s="481" t="str">
        <f t="shared" si="103"/>
        <v/>
      </c>
      <c r="S144" s="482" t="str">
        <f t="shared" si="82"/>
        <v/>
      </c>
      <c r="T144" s="482" t="str">
        <f t="shared" si="104"/>
        <v/>
      </c>
      <c r="U144" s="483" t="str">
        <f t="shared" si="105"/>
        <v/>
      </c>
      <c r="V144" s="483" t="str">
        <f t="shared" si="106"/>
        <v/>
      </c>
      <c r="W144" s="483" t="str">
        <f t="shared" si="107"/>
        <v/>
      </c>
      <c r="X144" s="293"/>
      <c r="Y144" s="289"/>
      <c r="Z144" s="473" t="str">
        <f>IF($BS144&lt;&gt;"","確認",IF(COUNTIF(点検表４リスト用!AB$2:AB$100,J144),"○",IF(OR($BQ144="【3】",$BQ144="【2】",$BQ144="【1】"),"○",$BQ144)))</f>
        <v/>
      </c>
      <c r="AA144" s="532"/>
      <c r="AB144" s="559" t="str">
        <f t="shared" si="108"/>
        <v/>
      </c>
      <c r="AC144" s="294" t="str">
        <f>IF(COUNTIF(環境性能の高いＵＤタクシー!$A:$A,点検表４!J144),"○","")</f>
        <v/>
      </c>
      <c r="AD144" s="295" t="str">
        <f t="shared" si="109"/>
        <v/>
      </c>
      <c r="AE144" s="296" t="b">
        <f t="shared" si="83"/>
        <v>0</v>
      </c>
      <c r="AF144" s="296" t="b">
        <f t="shared" si="84"/>
        <v>0</v>
      </c>
      <c r="AG144" s="296" t="str">
        <f t="shared" si="85"/>
        <v/>
      </c>
      <c r="AH144" s="296">
        <f t="shared" si="86"/>
        <v>1</v>
      </c>
      <c r="AI144" s="296">
        <f t="shared" si="87"/>
        <v>0</v>
      </c>
      <c r="AJ144" s="296">
        <f t="shared" si="88"/>
        <v>0</v>
      </c>
      <c r="AK144" s="296" t="str">
        <f>IFERROR(VLOOKUP($I144,点検表４リスト用!$D$2:$G$10,2,FALSE),"")</f>
        <v/>
      </c>
      <c r="AL144" s="296" t="str">
        <f>IFERROR(VLOOKUP($I144,点検表４リスト用!$D$2:$G$10,3,FALSE),"")</f>
        <v/>
      </c>
      <c r="AM144" s="296" t="str">
        <f>IFERROR(VLOOKUP($I144,点検表４リスト用!$D$2:$G$10,4,FALSE),"")</f>
        <v/>
      </c>
      <c r="AN144" s="296" t="str">
        <f>IFERROR(VLOOKUP(LEFT($E144,1),点検表４リスト用!$I$2:$J$11,2,FALSE),"")</f>
        <v/>
      </c>
      <c r="AO144" s="296" t="b">
        <f>IF(IFERROR(VLOOKUP($J144,軽乗用車一覧!$A$2:$A$88,1,FALSE),"")&lt;&gt;"",TRUE,FALSE)</f>
        <v>0</v>
      </c>
      <c r="AP144" s="296" t="b">
        <f t="shared" si="89"/>
        <v>0</v>
      </c>
      <c r="AQ144" s="296" t="b">
        <f t="shared" si="110"/>
        <v>1</v>
      </c>
      <c r="AR144" s="296" t="str">
        <f t="shared" si="90"/>
        <v/>
      </c>
      <c r="AS144" s="296" t="str">
        <f t="shared" si="91"/>
        <v/>
      </c>
      <c r="AT144" s="296">
        <f t="shared" si="92"/>
        <v>1</v>
      </c>
      <c r="AU144" s="296">
        <f t="shared" si="93"/>
        <v>1</v>
      </c>
      <c r="AV144" s="296" t="str">
        <f t="shared" si="94"/>
        <v/>
      </c>
      <c r="AW144" s="296" t="str">
        <f>IFERROR(VLOOKUP($L144,点検表４リスト用!$L$2:$M$11,2,FALSE),"")</f>
        <v/>
      </c>
      <c r="AX144" s="296" t="str">
        <f>IFERROR(VLOOKUP($AV144,排出係数!$H$4:$N$1000,7,FALSE),"")</f>
        <v/>
      </c>
      <c r="AY144" s="296" t="str">
        <f t="shared" si="113"/>
        <v/>
      </c>
      <c r="AZ144" s="296" t="str">
        <f t="shared" si="95"/>
        <v>1</v>
      </c>
      <c r="BA144" s="296" t="str">
        <f>IFERROR(VLOOKUP($AV144,排出係数!$A$4:$G$10000,$AU144+2,FALSE),"")</f>
        <v/>
      </c>
      <c r="BB144" s="296">
        <f>IFERROR(VLOOKUP($AU144,点検表４リスト用!$P$2:$T$6,2,FALSE),"")</f>
        <v>0.48</v>
      </c>
      <c r="BC144" s="296" t="str">
        <f t="shared" si="96"/>
        <v/>
      </c>
      <c r="BD144" s="296" t="str">
        <f t="shared" si="97"/>
        <v/>
      </c>
      <c r="BE144" s="296" t="str">
        <f>IFERROR(VLOOKUP($AV144,排出係数!$H$4:$M$10000,$AU144+2,FALSE),"")</f>
        <v/>
      </c>
      <c r="BF144" s="296">
        <f>IFERROR(VLOOKUP($AU144,点検表４リスト用!$P$2:$T$6,IF($N144="H17",5,3),FALSE),"")</f>
        <v>5.5E-2</v>
      </c>
      <c r="BG144" s="296">
        <f t="shared" si="98"/>
        <v>0</v>
      </c>
      <c r="BH144" s="296">
        <f t="shared" si="111"/>
        <v>0</v>
      </c>
      <c r="BI144" s="296" t="str">
        <f>IFERROR(VLOOKUP($L144,点検表４リスト用!$L$2:$N$11,3,FALSE),"")</f>
        <v/>
      </c>
      <c r="BJ144" s="296" t="str">
        <f t="shared" si="99"/>
        <v/>
      </c>
      <c r="BK144" s="296" t="str">
        <f>IF($AK144="特","",IF($BP144="確認",MSG_電気・燃料電池車確認,IF($BS144=1,日野自動車新型式,IF($BS144=2,日野自動車新型式②,IF($BS144=3,日野自動車新型式③,IF($BS144=4,日野自動車新型式④,IFERROR(VLOOKUP($BJ144,'35条リスト'!$A$3:$C$9998,2,FALSE),"")))))))</f>
        <v/>
      </c>
      <c r="BL144" s="296" t="str">
        <f t="shared" si="100"/>
        <v/>
      </c>
      <c r="BM144" s="296" t="str">
        <f>IFERROR(VLOOKUP($X144,点検表４リスト用!$A$2:$B$10,2,FALSE),"")</f>
        <v/>
      </c>
      <c r="BN144" s="296" t="str">
        <f>IF($AK144="特","",IFERROR(VLOOKUP($BJ144,'35条リスト'!$A$3:$C$9998,3,FALSE),""))</f>
        <v/>
      </c>
      <c r="BO144" s="357" t="str">
        <f t="shared" si="114"/>
        <v/>
      </c>
      <c r="BP144" s="297" t="str">
        <f t="shared" si="101"/>
        <v/>
      </c>
      <c r="BQ144" s="297" t="str">
        <f t="shared" si="115"/>
        <v/>
      </c>
      <c r="BR144" s="296">
        <f t="shared" si="112"/>
        <v>0</v>
      </c>
      <c r="BS144" s="296" t="str">
        <f>IF(COUNTIF(点検表４リスト用!X$2:X$83,J144),1,IF(COUNTIF(点検表４リスト用!Y$2:Y$100,J144),2,IF(COUNTIF(点検表４リスト用!Z$2:Z$100,J144),3,IF(COUNTIF(点検表４リスト用!AA$2:AA$100,J144),4,""))))</f>
        <v/>
      </c>
      <c r="BT144" s="580" t="str">
        <f t="shared" si="116"/>
        <v/>
      </c>
    </row>
    <row r="145" spans="1:72">
      <c r="A145" s="289"/>
      <c r="B145" s="445"/>
      <c r="C145" s="290"/>
      <c r="D145" s="291"/>
      <c r="E145" s="291"/>
      <c r="F145" s="291"/>
      <c r="G145" s="292"/>
      <c r="H145" s="300"/>
      <c r="I145" s="292"/>
      <c r="J145" s="292"/>
      <c r="K145" s="292"/>
      <c r="L145" s="292"/>
      <c r="M145" s="290"/>
      <c r="N145" s="290"/>
      <c r="O145" s="292"/>
      <c r="P145" s="292"/>
      <c r="Q145" s="481" t="str">
        <f t="shared" si="102"/>
        <v/>
      </c>
      <c r="R145" s="481" t="str">
        <f t="shared" si="103"/>
        <v/>
      </c>
      <c r="S145" s="482" t="str">
        <f t="shared" si="82"/>
        <v/>
      </c>
      <c r="T145" s="482" t="str">
        <f t="shared" si="104"/>
        <v/>
      </c>
      <c r="U145" s="483" t="str">
        <f t="shared" si="105"/>
        <v/>
      </c>
      <c r="V145" s="483" t="str">
        <f t="shared" si="106"/>
        <v/>
      </c>
      <c r="W145" s="483" t="str">
        <f t="shared" si="107"/>
        <v/>
      </c>
      <c r="X145" s="293"/>
      <c r="Y145" s="289"/>
      <c r="Z145" s="473" t="str">
        <f>IF($BS145&lt;&gt;"","確認",IF(COUNTIF(点検表４リスト用!AB$2:AB$100,J145),"○",IF(OR($BQ145="【3】",$BQ145="【2】",$BQ145="【1】"),"○",$BQ145)))</f>
        <v/>
      </c>
      <c r="AA145" s="532"/>
      <c r="AB145" s="559" t="str">
        <f t="shared" si="108"/>
        <v/>
      </c>
      <c r="AC145" s="294" t="str">
        <f>IF(COUNTIF(環境性能の高いＵＤタクシー!$A:$A,点検表４!J145),"○","")</f>
        <v/>
      </c>
      <c r="AD145" s="295" t="str">
        <f t="shared" si="109"/>
        <v/>
      </c>
      <c r="AE145" s="296" t="b">
        <f t="shared" si="83"/>
        <v>0</v>
      </c>
      <c r="AF145" s="296" t="b">
        <f t="shared" si="84"/>
        <v>0</v>
      </c>
      <c r="AG145" s="296" t="str">
        <f t="shared" si="85"/>
        <v/>
      </c>
      <c r="AH145" s="296">
        <f t="shared" si="86"/>
        <v>1</v>
      </c>
      <c r="AI145" s="296">
        <f t="shared" si="87"/>
        <v>0</v>
      </c>
      <c r="AJ145" s="296">
        <f t="shared" si="88"/>
        <v>0</v>
      </c>
      <c r="AK145" s="296" t="str">
        <f>IFERROR(VLOOKUP($I145,点検表４リスト用!$D$2:$G$10,2,FALSE),"")</f>
        <v/>
      </c>
      <c r="AL145" s="296" t="str">
        <f>IFERROR(VLOOKUP($I145,点検表４リスト用!$D$2:$G$10,3,FALSE),"")</f>
        <v/>
      </c>
      <c r="AM145" s="296" t="str">
        <f>IFERROR(VLOOKUP($I145,点検表４リスト用!$D$2:$G$10,4,FALSE),"")</f>
        <v/>
      </c>
      <c r="AN145" s="296" t="str">
        <f>IFERROR(VLOOKUP(LEFT($E145,1),点検表４リスト用!$I$2:$J$11,2,FALSE),"")</f>
        <v/>
      </c>
      <c r="AO145" s="296" t="b">
        <f>IF(IFERROR(VLOOKUP($J145,軽乗用車一覧!$A$2:$A$88,1,FALSE),"")&lt;&gt;"",TRUE,FALSE)</f>
        <v>0</v>
      </c>
      <c r="AP145" s="296" t="b">
        <f t="shared" si="89"/>
        <v>0</v>
      </c>
      <c r="AQ145" s="296" t="b">
        <f t="shared" si="110"/>
        <v>1</v>
      </c>
      <c r="AR145" s="296" t="str">
        <f t="shared" si="90"/>
        <v/>
      </c>
      <c r="AS145" s="296" t="str">
        <f t="shared" si="91"/>
        <v/>
      </c>
      <c r="AT145" s="296">
        <f t="shared" si="92"/>
        <v>1</v>
      </c>
      <c r="AU145" s="296">
        <f t="shared" si="93"/>
        <v>1</v>
      </c>
      <c r="AV145" s="296" t="str">
        <f t="shared" si="94"/>
        <v/>
      </c>
      <c r="AW145" s="296" t="str">
        <f>IFERROR(VLOOKUP($L145,点検表４リスト用!$L$2:$M$11,2,FALSE),"")</f>
        <v/>
      </c>
      <c r="AX145" s="296" t="str">
        <f>IFERROR(VLOOKUP($AV145,排出係数!$H$4:$N$1000,7,FALSE),"")</f>
        <v/>
      </c>
      <c r="AY145" s="296" t="str">
        <f t="shared" si="113"/>
        <v/>
      </c>
      <c r="AZ145" s="296" t="str">
        <f t="shared" si="95"/>
        <v>1</v>
      </c>
      <c r="BA145" s="296" t="str">
        <f>IFERROR(VLOOKUP($AV145,排出係数!$A$4:$G$10000,$AU145+2,FALSE),"")</f>
        <v/>
      </c>
      <c r="BB145" s="296">
        <f>IFERROR(VLOOKUP($AU145,点検表４リスト用!$P$2:$T$6,2,FALSE),"")</f>
        <v>0.48</v>
      </c>
      <c r="BC145" s="296" t="str">
        <f t="shared" si="96"/>
        <v/>
      </c>
      <c r="BD145" s="296" t="str">
        <f t="shared" si="97"/>
        <v/>
      </c>
      <c r="BE145" s="296" t="str">
        <f>IFERROR(VLOOKUP($AV145,排出係数!$H$4:$M$10000,$AU145+2,FALSE),"")</f>
        <v/>
      </c>
      <c r="BF145" s="296">
        <f>IFERROR(VLOOKUP($AU145,点検表４リスト用!$P$2:$T$6,IF($N145="H17",5,3),FALSE),"")</f>
        <v>5.5E-2</v>
      </c>
      <c r="BG145" s="296">
        <f t="shared" si="98"/>
        <v>0</v>
      </c>
      <c r="BH145" s="296">
        <f t="shared" si="111"/>
        <v>0</v>
      </c>
      <c r="BI145" s="296" t="str">
        <f>IFERROR(VLOOKUP($L145,点検表４リスト用!$L$2:$N$11,3,FALSE),"")</f>
        <v/>
      </c>
      <c r="BJ145" s="296" t="str">
        <f t="shared" si="99"/>
        <v/>
      </c>
      <c r="BK145" s="296" t="str">
        <f>IF($AK145="特","",IF($BP145="確認",MSG_電気・燃料電池車確認,IF($BS145=1,日野自動車新型式,IF($BS145=2,日野自動車新型式②,IF($BS145=3,日野自動車新型式③,IF($BS145=4,日野自動車新型式④,IFERROR(VLOOKUP($BJ145,'35条リスト'!$A$3:$C$9998,2,FALSE),"")))))))</f>
        <v/>
      </c>
      <c r="BL145" s="296" t="str">
        <f t="shared" si="100"/>
        <v/>
      </c>
      <c r="BM145" s="296" t="str">
        <f>IFERROR(VLOOKUP($X145,点検表４リスト用!$A$2:$B$10,2,FALSE),"")</f>
        <v/>
      </c>
      <c r="BN145" s="296" t="str">
        <f>IF($AK145="特","",IFERROR(VLOOKUP($BJ145,'35条リスト'!$A$3:$C$9998,3,FALSE),""))</f>
        <v/>
      </c>
      <c r="BO145" s="357" t="str">
        <f t="shared" si="114"/>
        <v/>
      </c>
      <c r="BP145" s="297" t="str">
        <f t="shared" si="101"/>
        <v/>
      </c>
      <c r="BQ145" s="297" t="str">
        <f t="shared" si="115"/>
        <v/>
      </c>
      <c r="BR145" s="296">
        <f t="shared" si="112"/>
        <v>0</v>
      </c>
      <c r="BS145" s="296" t="str">
        <f>IF(COUNTIF(点検表４リスト用!X$2:X$83,J145),1,IF(COUNTIF(点検表４リスト用!Y$2:Y$100,J145),2,IF(COUNTIF(点検表４リスト用!Z$2:Z$100,J145),3,IF(COUNTIF(点検表４リスト用!AA$2:AA$100,J145),4,""))))</f>
        <v/>
      </c>
      <c r="BT145" s="580" t="str">
        <f t="shared" si="116"/>
        <v/>
      </c>
    </row>
    <row r="146" spans="1:72">
      <c r="A146" s="289"/>
      <c r="B146" s="445"/>
      <c r="C146" s="290"/>
      <c r="D146" s="291"/>
      <c r="E146" s="291"/>
      <c r="F146" s="291"/>
      <c r="G146" s="292"/>
      <c r="H146" s="300"/>
      <c r="I146" s="292"/>
      <c r="J146" s="292"/>
      <c r="K146" s="292"/>
      <c r="L146" s="292"/>
      <c r="M146" s="290"/>
      <c r="N146" s="290"/>
      <c r="O146" s="292"/>
      <c r="P146" s="292"/>
      <c r="Q146" s="481" t="str">
        <f t="shared" si="102"/>
        <v/>
      </c>
      <c r="R146" s="481" t="str">
        <f t="shared" si="103"/>
        <v/>
      </c>
      <c r="S146" s="482" t="str">
        <f t="shared" si="82"/>
        <v/>
      </c>
      <c r="T146" s="482" t="str">
        <f t="shared" si="104"/>
        <v/>
      </c>
      <c r="U146" s="483" t="str">
        <f t="shared" si="105"/>
        <v/>
      </c>
      <c r="V146" s="483" t="str">
        <f t="shared" si="106"/>
        <v/>
      </c>
      <c r="W146" s="483" t="str">
        <f t="shared" si="107"/>
        <v/>
      </c>
      <c r="X146" s="293"/>
      <c r="Y146" s="289"/>
      <c r="Z146" s="473" t="str">
        <f>IF($BS146&lt;&gt;"","確認",IF(COUNTIF(点検表４リスト用!AB$2:AB$100,J146),"○",IF(OR($BQ146="【3】",$BQ146="【2】",$BQ146="【1】"),"○",$BQ146)))</f>
        <v/>
      </c>
      <c r="AA146" s="532"/>
      <c r="AB146" s="559" t="str">
        <f t="shared" si="108"/>
        <v/>
      </c>
      <c r="AC146" s="294" t="str">
        <f>IF(COUNTIF(環境性能の高いＵＤタクシー!$A:$A,点検表４!J146),"○","")</f>
        <v/>
      </c>
      <c r="AD146" s="295" t="str">
        <f t="shared" si="109"/>
        <v/>
      </c>
      <c r="AE146" s="296" t="b">
        <f t="shared" si="83"/>
        <v>0</v>
      </c>
      <c r="AF146" s="296" t="b">
        <f t="shared" si="84"/>
        <v>0</v>
      </c>
      <c r="AG146" s="296" t="str">
        <f t="shared" si="85"/>
        <v/>
      </c>
      <c r="AH146" s="296">
        <f t="shared" si="86"/>
        <v>1</v>
      </c>
      <c r="AI146" s="296">
        <f t="shared" si="87"/>
        <v>0</v>
      </c>
      <c r="AJ146" s="296">
        <f t="shared" si="88"/>
        <v>0</v>
      </c>
      <c r="AK146" s="296" t="str">
        <f>IFERROR(VLOOKUP($I146,点検表４リスト用!$D$2:$G$10,2,FALSE),"")</f>
        <v/>
      </c>
      <c r="AL146" s="296" t="str">
        <f>IFERROR(VLOOKUP($I146,点検表４リスト用!$D$2:$G$10,3,FALSE),"")</f>
        <v/>
      </c>
      <c r="AM146" s="296" t="str">
        <f>IFERROR(VLOOKUP($I146,点検表４リスト用!$D$2:$G$10,4,FALSE),"")</f>
        <v/>
      </c>
      <c r="AN146" s="296" t="str">
        <f>IFERROR(VLOOKUP(LEFT($E146,1),点検表４リスト用!$I$2:$J$11,2,FALSE),"")</f>
        <v/>
      </c>
      <c r="AO146" s="296" t="b">
        <f>IF(IFERROR(VLOOKUP($J146,軽乗用車一覧!$A$2:$A$88,1,FALSE),"")&lt;&gt;"",TRUE,FALSE)</f>
        <v>0</v>
      </c>
      <c r="AP146" s="296" t="b">
        <f t="shared" si="89"/>
        <v>0</v>
      </c>
      <c r="AQ146" s="296" t="b">
        <f t="shared" si="110"/>
        <v>1</v>
      </c>
      <c r="AR146" s="296" t="str">
        <f t="shared" si="90"/>
        <v/>
      </c>
      <c r="AS146" s="296" t="str">
        <f t="shared" si="91"/>
        <v/>
      </c>
      <c r="AT146" s="296">
        <f t="shared" si="92"/>
        <v>1</v>
      </c>
      <c r="AU146" s="296">
        <f t="shared" si="93"/>
        <v>1</v>
      </c>
      <c r="AV146" s="296" t="str">
        <f t="shared" si="94"/>
        <v/>
      </c>
      <c r="AW146" s="296" t="str">
        <f>IFERROR(VLOOKUP($L146,点検表４リスト用!$L$2:$M$11,2,FALSE),"")</f>
        <v/>
      </c>
      <c r="AX146" s="296" t="str">
        <f>IFERROR(VLOOKUP($AV146,排出係数!$H$4:$N$1000,7,FALSE),"")</f>
        <v/>
      </c>
      <c r="AY146" s="296" t="str">
        <f t="shared" si="113"/>
        <v/>
      </c>
      <c r="AZ146" s="296" t="str">
        <f t="shared" si="95"/>
        <v>1</v>
      </c>
      <c r="BA146" s="296" t="str">
        <f>IFERROR(VLOOKUP($AV146,排出係数!$A$4:$G$10000,$AU146+2,FALSE),"")</f>
        <v/>
      </c>
      <c r="BB146" s="296">
        <f>IFERROR(VLOOKUP($AU146,点検表４リスト用!$P$2:$T$6,2,FALSE),"")</f>
        <v>0.48</v>
      </c>
      <c r="BC146" s="296" t="str">
        <f t="shared" si="96"/>
        <v/>
      </c>
      <c r="BD146" s="296" t="str">
        <f t="shared" si="97"/>
        <v/>
      </c>
      <c r="BE146" s="296" t="str">
        <f>IFERROR(VLOOKUP($AV146,排出係数!$H$4:$M$10000,$AU146+2,FALSE),"")</f>
        <v/>
      </c>
      <c r="BF146" s="296">
        <f>IFERROR(VLOOKUP($AU146,点検表４リスト用!$P$2:$T$6,IF($N146="H17",5,3),FALSE),"")</f>
        <v>5.5E-2</v>
      </c>
      <c r="BG146" s="296">
        <f t="shared" si="98"/>
        <v>0</v>
      </c>
      <c r="BH146" s="296">
        <f t="shared" si="111"/>
        <v>0</v>
      </c>
      <c r="BI146" s="296" t="str">
        <f>IFERROR(VLOOKUP($L146,点検表４リスト用!$L$2:$N$11,3,FALSE),"")</f>
        <v/>
      </c>
      <c r="BJ146" s="296" t="str">
        <f t="shared" si="99"/>
        <v/>
      </c>
      <c r="BK146" s="296" t="str">
        <f>IF($AK146="特","",IF($BP146="確認",MSG_電気・燃料電池車確認,IF($BS146=1,日野自動車新型式,IF($BS146=2,日野自動車新型式②,IF($BS146=3,日野自動車新型式③,IF($BS146=4,日野自動車新型式④,IFERROR(VLOOKUP($BJ146,'35条リスト'!$A$3:$C$9998,2,FALSE),"")))))))</f>
        <v/>
      </c>
      <c r="BL146" s="296" t="str">
        <f t="shared" si="100"/>
        <v/>
      </c>
      <c r="BM146" s="296" t="str">
        <f>IFERROR(VLOOKUP($X146,点検表４リスト用!$A$2:$B$10,2,FALSE),"")</f>
        <v/>
      </c>
      <c r="BN146" s="296" t="str">
        <f>IF($AK146="特","",IFERROR(VLOOKUP($BJ146,'35条リスト'!$A$3:$C$9998,3,FALSE),""))</f>
        <v/>
      </c>
      <c r="BO146" s="357" t="str">
        <f t="shared" si="114"/>
        <v/>
      </c>
      <c r="BP146" s="297" t="str">
        <f t="shared" si="101"/>
        <v/>
      </c>
      <c r="BQ146" s="297" t="str">
        <f t="shared" si="115"/>
        <v/>
      </c>
      <c r="BR146" s="296">
        <f t="shared" si="112"/>
        <v>0</v>
      </c>
      <c r="BS146" s="296" t="str">
        <f>IF(COUNTIF(点検表４リスト用!X$2:X$83,J146),1,IF(COUNTIF(点検表４リスト用!Y$2:Y$100,J146),2,IF(COUNTIF(点検表４リスト用!Z$2:Z$100,J146),3,IF(COUNTIF(点検表４リスト用!AA$2:AA$100,J146),4,""))))</f>
        <v/>
      </c>
      <c r="BT146" s="580" t="str">
        <f t="shared" si="116"/>
        <v/>
      </c>
    </row>
    <row r="147" spans="1:72">
      <c r="A147" s="289"/>
      <c r="B147" s="445"/>
      <c r="C147" s="290"/>
      <c r="D147" s="291"/>
      <c r="E147" s="291"/>
      <c r="F147" s="291"/>
      <c r="G147" s="292"/>
      <c r="H147" s="300"/>
      <c r="I147" s="292"/>
      <c r="J147" s="292"/>
      <c r="K147" s="292"/>
      <c r="L147" s="292"/>
      <c r="M147" s="290"/>
      <c r="N147" s="290"/>
      <c r="O147" s="292"/>
      <c r="P147" s="292"/>
      <c r="Q147" s="481" t="str">
        <f t="shared" si="102"/>
        <v/>
      </c>
      <c r="R147" s="481" t="str">
        <f t="shared" si="103"/>
        <v/>
      </c>
      <c r="S147" s="482" t="str">
        <f t="shared" si="82"/>
        <v/>
      </c>
      <c r="T147" s="482" t="str">
        <f t="shared" si="104"/>
        <v/>
      </c>
      <c r="U147" s="483" t="str">
        <f t="shared" si="105"/>
        <v/>
      </c>
      <c r="V147" s="483" t="str">
        <f t="shared" si="106"/>
        <v/>
      </c>
      <c r="W147" s="483" t="str">
        <f t="shared" si="107"/>
        <v/>
      </c>
      <c r="X147" s="293"/>
      <c r="Y147" s="289"/>
      <c r="Z147" s="473" t="str">
        <f>IF($BS147&lt;&gt;"","確認",IF(COUNTIF(点検表４リスト用!AB$2:AB$100,J147),"○",IF(OR($BQ147="【3】",$BQ147="【2】",$BQ147="【1】"),"○",$BQ147)))</f>
        <v/>
      </c>
      <c r="AA147" s="532"/>
      <c r="AB147" s="559" t="str">
        <f t="shared" si="108"/>
        <v/>
      </c>
      <c r="AC147" s="294" t="str">
        <f>IF(COUNTIF(環境性能の高いＵＤタクシー!$A:$A,点検表４!J147),"○","")</f>
        <v/>
      </c>
      <c r="AD147" s="295" t="str">
        <f t="shared" si="109"/>
        <v/>
      </c>
      <c r="AE147" s="296" t="b">
        <f t="shared" si="83"/>
        <v>0</v>
      </c>
      <c r="AF147" s="296" t="b">
        <f t="shared" si="84"/>
        <v>0</v>
      </c>
      <c r="AG147" s="296" t="str">
        <f t="shared" si="85"/>
        <v/>
      </c>
      <c r="AH147" s="296">
        <f t="shared" si="86"/>
        <v>1</v>
      </c>
      <c r="AI147" s="296">
        <f t="shared" si="87"/>
        <v>0</v>
      </c>
      <c r="AJ147" s="296">
        <f t="shared" si="88"/>
        <v>0</v>
      </c>
      <c r="AK147" s="296" t="str">
        <f>IFERROR(VLOOKUP($I147,点検表４リスト用!$D$2:$G$10,2,FALSE),"")</f>
        <v/>
      </c>
      <c r="AL147" s="296" t="str">
        <f>IFERROR(VLOOKUP($I147,点検表４リスト用!$D$2:$G$10,3,FALSE),"")</f>
        <v/>
      </c>
      <c r="AM147" s="296" t="str">
        <f>IFERROR(VLOOKUP($I147,点検表４リスト用!$D$2:$G$10,4,FALSE),"")</f>
        <v/>
      </c>
      <c r="AN147" s="296" t="str">
        <f>IFERROR(VLOOKUP(LEFT($E147,1),点検表４リスト用!$I$2:$J$11,2,FALSE),"")</f>
        <v/>
      </c>
      <c r="AO147" s="296" t="b">
        <f>IF(IFERROR(VLOOKUP($J147,軽乗用車一覧!$A$2:$A$88,1,FALSE),"")&lt;&gt;"",TRUE,FALSE)</f>
        <v>0</v>
      </c>
      <c r="AP147" s="296" t="b">
        <f t="shared" si="89"/>
        <v>0</v>
      </c>
      <c r="AQ147" s="296" t="b">
        <f t="shared" si="110"/>
        <v>1</v>
      </c>
      <c r="AR147" s="296" t="str">
        <f t="shared" si="90"/>
        <v/>
      </c>
      <c r="AS147" s="296" t="str">
        <f t="shared" si="91"/>
        <v/>
      </c>
      <c r="AT147" s="296">
        <f t="shared" si="92"/>
        <v>1</v>
      </c>
      <c r="AU147" s="296">
        <f t="shared" si="93"/>
        <v>1</v>
      </c>
      <c r="AV147" s="296" t="str">
        <f t="shared" si="94"/>
        <v/>
      </c>
      <c r="AW147" s="296" t="str">
        <f>IFERROR(VLOOKUP($L147,点検表４リスト用!$L$2:$M$11,2,FALSE),"")</f>
        <v/>
      </c>
      <c r="AX147" s="296" t="str">
        <f>IFERROR(VLOOKUP($AV147,排出係数!$H$4:$N$1000,7,FALSE),"")</f>
        <v/>
      </c>
      <c r="AY147" s="296" t="str">
        <f t="shared" si="113"/>
        <v/>
      </c>
      <c r="AZ147" s="296" t="str">
        <f t="shared" si="95"/>
        <v>1</v>
      </c>
      <c r="BA147" s="296" t="str">
        <f>IFERROR(VLOOKUP($AV147,排出係数!$A$4:$G$10000,$AU147+2,FALSE),"")</f>
        <v/>
      </c>
      <c r="BB147" s="296">
        <f>IFERROR(VLOOKUP($AU147,点検表４リスト用!$P$2:$T$6,2,FALSE),"")</f>
        <v>0.48</v>
      </c>
      <c r="BC147" s="296" t="str">
        <f t="shared" si="96"/>
        <v/>
      </c>
      <c r="BD147" s="296" t="str">
        <f t="shared" si="97"/>
        <v/>
      </c>
      <c r="BE147" s="296" t="str">
        <f>IFERROR(VLOOKUP($AV147,排出係数!$H$4:$M$10000,$AU147+2,FALSE),"")</f>
        <v/>
      </c>
      <c r="BF147" s="296">
        <f>IFERROR(VLOOKUP($AU147,点検表４リスト用!$P$2:$T$6,IF($N147="H17",5,3),FALSE),"")</f>
        <v>5.5E-2</v>
      </c>
      <c r="BG147" s="296">
        <f t="shared" si="98"/>
        <v>0</v>
      </c>
      <c r="BH147" s="296">
        <f t="shared" si="111"/>
        <v>0</v>
      </c>
      <c r="BI147" s="296" t="str">
        <f>IFERROR(VLOOKUP($L147,点検表４リスト用!$L$2:$N$11,3,FALSE),"")</f>
        <v/>
      </c>
      <c r="BJ147" s="296" t="str">
        <f t="shared" si="99"/>
        <v/>
      </c>
      <c r="BK147" s="296" t="str">
        <f>IF($AK147="特","",IF($BP147="確認",MSG_電気・燃料電池車確認,IF($BS147=1,日野自動車新型式,IF($BS147=2,日野自動車新型式②,IF($BS147=3,日野自動車新型式③,IF($BS147=4,日野自動車新型式④,IFERROR(VLOOKUP($BJ147,'35条リスト'!$A$3:$C$9998,2,FALSE),"")))))))</f>
        <v/>
      </c>
      <c r="BL147" s="296" t="str">
        <f t="shared" si="100"/>
        <v/>
      </c>
      <c r="BM147" s="296" t="str">
        <f>IFERROR(VLOOKUP($X147,点検表４リスト用!$A$2:$B$10,2,FALSE),"")</f>
        <v/>
      </c>
      <c r="BN147" s="296" t="str">
        <f>IF($AK147="特","",IFERROR(VLOOKUP($BJ147,'35条リスト'!$A$3:$C$9998,3,FALSE),""))</f>
        <v/>
      </c>
      <c r="BO147" s="357" t="str">
        <f t="shared" si="114"/>
        <v/>
      </c>
      <c r="BP147" s="297" t="str">
        <f t="shared" si="101"/>
        <v/>
      </c>
      <c r="BQ147" s="297" t="str">
        <f t="shared" si="115"/>
        <v/>
      </c>
      <c r="BR147" s="296">
        <f t="shared" si="112"/>
        <v>0</v>
      </c>
      <c r="BS147" s="296" t="str">
        <f>IF(COUNTIF(点検表４リスト用!X$2:X$83,J147),1,IF(COUNTIF(点検表４リスト用!Y$2:Y$100,J147),2,IF(COUNTIF(点検表４リスト用!Z$2:Z$100,J147),3,IF(COUNTIF(点検表４リスト用!AA$2:AA$100,J147),4,""))))</f>
        <v/>
      </c>
      <c r="BT147" s="580" t="str">
        <f t="shared" si="116"/>
        <v/>
      </c>
    </row>
    <row r="148" spans="1:72">
      <c r="A148" s="289"/>
      <c r="B148" s="445"/>
      <c r="C148" s="290"/>
      <c r="D148" s="291"/>
      <c r="E148" s="291"/>
      <c r="F148" s="291"/>
      <c r="G148" s="292"/>
      <c r="H148" s="300"/>
      <c r="I148" s="292"/>
      <c r="J148" s="292"/>
      <c r="K148" s="292"/>
      <c r="L148" s="292"/>
      <c r="M148" s="290"/>
      <c r="N148" s="290"/>
      <c r="O148" s="292"/>
      <c r="P148" s="292"/>
      <c r="Q148" s="481" t="str">
        <f t="shared" si="102"/>
        <v/>
      </c>
      <c r="R148" s="481" t="str">
        <f t="shared" si="103"/>
        <v/>
      </c>
      <c r="S148" s="482" t="str">
        <f t="shared" si="82"/>
        <v/>
      </c>
      <c r="T148" s="482" t="str">
        <f t="shared" si="104"/>
        <v/>
      </c>
      <c r="U148" s="483" t="str">
        <f t="shared" si="105"/>
        <v/>
      </c>
      <c r="V148" s="483" t="str">
        <f t="shared" si="106"/>
        <v/>
      </c>
      <c r="W148" s="483" t="str">
        <f t="shared" si="107"/>
        <v/>
      </c>
      <c r="X148" s="293"/>
      <c r="Y148" s="289"/>
      <c r="Z148" s="473" t="str">
        <f>IF($BS148&lt;&gt;"","確認",IF(COUNTIF(点検表４リスト用!AB$2:AB$100,J148),"○",IF(OR($BQ148="【3】",$BQ148="【2】",$BQ148="【1】"),"○",$BQ148)))</f>
        <v/>
      </c>
      <c r="AA148" s="532"/>
      <c r="AB148" s="559" t="str">
        <f t="shared" si="108"/>
        <v/>
      </c>
      <c r="AC148" s="294" t="str">
        <f>IF(COUNTIF(環境性能の高いＵＤタクシー!$A:$A,点検表４!J148),"○","")</f>
        <v/>
      </c>
      <c r="AD148" s="295" t="str">
        <f t="shared" si="109"/>
        <v/>
      </c>
      <c r="AE148" s="296" t="b">
        <f t="shared" si="83"/>
        <v>0</v>
      </c>
      <c r="AF148" s="296" t="b">
        <f t="shared" si="84"/>
        <v>0</v>
      </c>
      <c r="AG148" s="296" t="str">
        <f t="shared" si="85"/>
        <v/>
      </c>
      <c r="AH148" s="296">
        <f t="shared" si="86"/>
        <v>1</v>
      </c>
      <c r="AI148" s="296">
        <f t="shared" si="87"/>
        <v>0</v>
      </c>
      <c r="AJ148" s="296">
        <f t="shared" si="88"/>
        <v>0</v>
      </c>
      <c r="AK148" s="296" t="str">
        <f>IFERROR(VLOOKUP($I148,点検表４リスト用!$D$2:$G$10,2,FALSE),"")</f>
        <v/>
      </c>
      <c r="AL148" s="296" t="str">
        <f>IFERROR(VLOOKUP($I148,点検表４リスト用!$D$2:$G$10,3,FALSE),"")</f>
        <v/>
      </c>
      <c r="AM148" s="296" t="str">
        <f>IFERROR(VLOOKUP($I148,点検表４リスト用!$D$2:$G$10,4,FALSE),"")</f>
        <v/>
      </c>
      <c r="AN148" s="296" t="str">
        <f>IFERROR(VLOOKUP(LEFT($E148,1),点検表４リスト用!$I$2:$J$11,2,FALSE),"")</f>
        <v/>
      </c>
      <c r="AO148" s="296" t="b">
        <f>IF(IFERROR(VLOOKUP($J148,軽乗用車一覧!$A$2:$A$88,1,FALSE),"")&lt;&gt;"",TRUE,FALSE)</f>
        <v>0</v>
      </c>
      <c r="AP148" s="296" t="b">
        <f t="shared" si="89"/>
        <v>0</v>
      </c>
      <c r="AQ148" s="296" t="b">
        <f t="shared" si="110"/>
        <v>1</v>
      </c>
      <c r="AR148" s="296" t="str">
        <f t="shared" si="90"/>
        <v/>
      </c>
      <c r="AS148" s="296" t="str">
        <f t="shared" si="91"/>
        <v/>
      </c>
      <c r="AT148" s="296">
        <f t="shared" si="92"/>
        <v>1</v>
      </c>
      <c r="AU148" s="296">
        <f t="shared" si="93"/>
        <v>1</v>
      </c>
      <c r="AV148" s="296" t="str">
        <f t="shared" si="94"/>
        <v/>
      </c>
      <c r="AW148" s="296" t="str">
        <f>IFERROR(VLOOKUP($L148,点検表４リスト用!$L$2:$M$11,2,FALSE),"")</f>
        <v/>
      </c>
      <c r="AX148" s="296" t="str">
        <f>IFERROR(VLOOKUP($AV148,排出係数!$H$4:$N$1000,7,FALSE),"")</f>
        <v/>
      </c>
      <c r="AY148" s="296" t="str">
        <f t="shared" si="113"/>
        <v/>
      </c>
      <c r="AZ148" s="296" t="str">
        <f t="shared" si="95"/>
        <v>1</v>
      </c>
      <c r="BA148" s="296" t="str">
        <f>IFERROR(VLOOKUP($AV148,排出係数!$A$4:$G$10000,$AU148+2,FALSE),"")</f>
        <v/>
      </c>
      <c r="BB148" s="296">
        <f>IFERROR(VLOOKUP($AU148,点検表４リスト用!$P$2:$T$6,2,FALSE),"")</f>
        <v>0.48</v>
      </c>
      <c r="BC148" s="296" t="str">
        <f t="shared" si="96"/>
        <v/>
      </c>
      <c r="BD148" s="296" t="str">
        <f t="shared" si="97"/>
        <v/>
      </c>
      <c r="BE148" s="296" t="str">
        <f>IFERROR(VLOOKUP($AV148,排出係数!$H$4:$M$10000,$AU148+2,FALSE),"")</f>
        <v/>
      </c>
      <c r="BF148" s="296">
        <f>IFERROR(VLOOKUP($AU148,点検表４リスト用!$P$2:$T$6,IF($N148="H17",5,3),FALSE),"")</f>
        <v>5.5E-2</v>
      </c>
      <c r="BG148" s="296">
        <f t="shared" si="98"/>
        <v>0</v>
      </c>
      <c r="BH148" s="296">
        <f t="shared" si="111"/>
        <v>0</v>
      </c>
      <c r="BI148" s="296" t="str">
        <f>IFERROR(VLOOKUP($L148,点検表４リスト用!$L$2:$N$11,3,FALSE),"")</f>
        <v/>
      </c>
      <c r="BJ148" s="296" t="str">
        <f t="shared" si="99"/>
        <v/>
      </c>
      <c r="BK148" s="296" t="str">
        <f>IF($AK148="特","",IF($BP148="確認",MSG_電気・燃料電池車確認,IF($BS148=1,日野自動車新型式,IF($BS148=2,日野自動車新型式②,IF($BS148=3,日野自動車新型式③,IF($BS148=4,日野自動車新型式④,IFERROR(VLOOKUP($BJ148,'35条リスト'!$A$3:$C$9998,2,FALSE),"")))))))</f>
        <v/>
      </c>
      <c r="BL148" s="296" t="str">
        <f t="shared" si="100"/>
        <v/>
      </c>
      <c r="BM148" s="296" t="str">
        <f>IFERROR(VLOOKUP($X148,点検表４リスト用!$A$2:$B$10,2,FALSE),"")</f>
        <v/>
      </c>
      <c r="BN148" s="296" t="str">
        <f>IF($AK148="特","",IFERROR(VLOOKUP($BJ148,'35条リスト'!$A$3:$C$9998,3,FALSE),""))</f>
        <v/>
      </c>
      <c r="BO148" s="357" t="str">
        <f t="shared" si="114"/>
        <v/>
      </c>
      <c r="BP148" s="297" t="str">
        <f t="shared" si="101"/>
        <v/>
      </c>
      <c r="BQ148" s="297" t="str">
        <f t="shared" si="115"/>
        <v/>
      </c>
      <c r="BR148" s="296">
        <f t="shared" si="112"/>
        <v>0</v>
      </c>
      <c r="BS148" s="296" t="str">
        <f>IF(COUNTIF(点検表４リスト用!X$2:X$83,J148),1,IF(COUNTIF(点検表４リスト用!Y$2:Y$100,J148),2,IF(COUNTIF(点検表４リスト用!Z$2:Z$100,J148),3,IF(COUNTIF(点検表４リスト用!AA$2:AA$100,J148),4,""))))</f>
        <v/>
      </c>
      <c r="BT148" s="580" t="str">
        <f t="shared" si="116"/>
        <v/>
      </c>
    </row>
    <row r="149" spans="1:72">
      <c r="A149" s="289"/>
      <c r="B149" s="445"/>
      <c r="C149" s="290"/>
      <c r="D149" s="291"/>
      <c r="E149" s="291"/>
      <c r="F149" s="291"/>
      <c r="G149" s="292"/>
      <c r="H149" s="300"/>
      <c r="I149" s="292"/>
      <c r="J149" s="292"/>
      <c r="K149" s="292"/>
      <c r="L149" s="292"/>
      <c r="M149" s="290"/>
      <c r="N149" s="290"/>
      <c r="O149" s="292"/>
      <c r="P149" s="292"/>
      <c r="Q149" s="481" t="str">
        <f t="shared" si="102"/>
        <v/>
      </c>
      <c r="R149" s="481" t="str">
        <f t="shared" si="103"/>
        <v/>
      </c>
      <c r="S149" s="482" t="str">
        <f t="shared" si="82"/>
        <v/>
      </c>
      <c r="T149" s="482" t="str">
        <f t="shared" si="104"/>
        <v/>
      </c>
      <c r="U149" s="483" t="str">
        <f t="shared" si="105"/>
        <v/>
      </c>
      <c r="V149" s="483" t="str">
        <f t="shared" si="106"/>
        <v/>
      </c>
      <c r="W149" s="483" t="str">
        <f t="shared" si="107"/>
        <v/>
      </c>
      <c r="X149" s="293"/>
      <c r="Y149" s="289"/>
      <c r="Z149" s="473" t="str">
        <f>IF($BS149&lt;&gt;"","確認",IF(COUNTIF(点検表４リスト用!AB$2:AB$100,J149),"○",IF(OR($BQ149="【3】",$BQ149="【2】",$BQ149="【1】"),"○",$BQ149)))</f>
        <v/>
      </c>
      <c r="AA149" s="532"/>
      <c r="AB149" s="559" t="str">
        <f t="shared" si="108"/>
        <v/>
      </c>
      <c r="AC149" s="294" t="str">
        <f>IF(COUNTIF(環境性能の高いＵＤタクシー!$A:$A,点検表４!J149),"○","")</f>
        <v/>
      </c>
      <c r="AD149" s="295" t="str">
        <f t="shared" si="109"/>
        <v/>
      </c>
      <c r="AE149" s="296" t="b">
        <f t="shared" si="83"/>
        <v>0</v>
      </c>
      <c r="AF149" s="296" t="b">
        <f t="shared" si="84"/>
        <v>0</v>
      </c>
      <c r="AG149" s="296" t="str">
        <f t="shared" si="85"/>
        <v/>
      </c>
      <c r="AH149" s="296">
        <f t="shared" si="86"/>
        <v>1</v>
      </c>
      <c r="AI149" s="296">
        <f t="shared" si="87"/>
        <v>0</v>
      </c>
      <c r="AJ149" s="296">
        <f t="shared" si="88"/>
        <v>0</v>
      </c>
      <c r="AK149" s="296" t="str">
        <f>IFERROR(VLOOKUP($I149,点検表４リスト用!$D$2:$G$10,2,FALSE),"")</f>
        <v/>
      </c>
      <c r="AL149" s="296" t="str">
        <f>IFERROR(VLOOKUP($I149,点検表４リスト用!$D$2:$G$10,3,FALSE),"")</f>
        <v/>
      </c>
      <c r="AM149" s="296" t="str">
        <f>IFERROR(VLOOKUP($I149,点検表４リスト用!$D$2:$G$10,4,FALSE),"")</f>
        <v/>
      </c>
      <c r="AN149" s="296" t="str">
        <f>IFERROR(VLOOKUP(LEFT($E149,1),点検表４リスト用!$I$2:$J$11,2,FALSE),"")</f>
        <v/>
      </c>
      <c r="AO149" s="296" t="b">
        <f>IF(IFERROR(VLOOKUP($J149,軽乗用車一覧!$A$2:$A$88,1,FALSE),"")&lt;&gt;"",TRUE,FALSE)</f>
        <v>0</v>
      </c>
      <c r="AP149" s="296" t="b">
        <f t="shared" si="89"/>
        <v>0</v>
      </c>
      <c r="AQ149" s="296" t="b">
        <f t="shared" si="110"/>
        <v>1</v>
      </c>
      <c r="AR149" s="296" t="str">
        <f t="shared" si="90"/>
        <v/>
      </c>
      <c r="AS149" s="296" t="str">
        <f t="shared" si="91"/>
        <v/>
      </c>
      <c r="AT149" s="296">
        <f t="shared" si="92"/>
        <v>1</v>
      </c>
      <c r="AU149" s="296">
        <f t="shared" si="93"/>
        <v>1</v>
      </c>
      <c r="AV149" s="296" t="str">
        <f t="shared" si="94"/>
        <v/>
      </c>
      <c r="AW149" s="296" t="str">
        <f>IFERROR(VLOOKUP($L149,点検表４リスト用!$L$2:$M$11,2,FALSE),"")</f>
        <v/>
      </c>
      <c r="AX149" s="296" t="str">
        <f>IFERROR(VLOOKUP($AV149,排出係数!$H$4:$N$1000,7,FALSE),"")</f>
        <v/>
      </c>
      <c r="AY149" s="296" t="str">
        <f t="shared" si="113"/>
        <v/>
      </c>
      <c r="AZ149" s="296" t="str">
        <f t="shared" si="95"/>
        <v>1</v>
      </c>
      <c r="BA149" s="296" t="str">
        <f>IFERROR(VLOOKUP($AV149,排出係数!$A$4:$G$10000,$AU149+2,FALSE),"")</f>
        <v/>
      </c>
      <c r="BB149" s="296">
        <f>IFERROR(VLOOKUP($AU149,点検表４リスト用!$P$2:$T$6,2,FALSE),"")</f>
        <v>0.48</v>
      </c>
      <c r="BC149" s="296" t="str">
        <f t="shared" si="96"/>
        <v/>
      </c>
      <c r="BD149" s="296" t="str">
        <f t="shared" si="97"/>
        <v/>
      </c>
      <c r="BE149" s="296" t="str">
        <f>IFERROR(VLOOKUP($AV149,排出係数!$H$4:$M$10000,$AU149+2,FALSE),"")</f>
        <v/>
      </c>
      <c r="BF149" s="296">
        <f>IFERROR(VLOOKUP($AU149,点検表４リスト用!$P$2:$T$6,IF($N149="H17",5,3),FALSE),"")</f>
        <v>5.5E-2</v>
      </c>
      <c r="BG149" s="296">
        <f t="shared" si="98"/>
        <v>0</v>
      </c>
      <c r="BH149" s="296">
        <f t="shared" si="111"/>
        <v>0</v>
      </c>
      <c r="BI149" s="296" t="str">
        <f>IFERROR(VLOOKUP($L149,点検表４リスト用!$L$2:$N$11,3,FALSE),"")</f>
        <v/>
      </c>
      <c r="BJ149" s="296" t="str">
        <f t="shared" si="99"/>
        <v/>
      </c>
      <c r="BK149" s="296" t="str">
        <f>IF($AK149="特","",IF($BP149="確認",MSG_電気・燃料電池車確認,IF($BS149=1,日野自動車新型式,IF($BS149=2,日野自動車新型式②,IF($BS149=3,日野自動車新型式③,IF($BS149=4,日野自動車新型式④,IFERROR(VLOOKUP($BJ149,'35条リスト'!$A$3:$C$9998,2,FALSE),"")))))))</f>
        <v/>
      </c>
      <c r="BL149" s="296" t="str">
        <f t="shared" si="100"/>
        <v/>
      </c>
      <c r="BM149" s="296" t="str">
        <f>IFERROR(VLOOKUP($X149,点検表４リスト用!$A$2:$B$10,2,FALSE),"")</f>
        <v/>
      </c>
      <c r="BN149" s="296" t="str">
        <f>IF($AK149="特","",IFERROR(VLOOKUP($BJ149,'35条リスト'!$A$3:$C$9998,3,FALSE),""))</f>
        <v/>
      </c>
      <c r="BO149" s="357" t="str">
        <f t="shared" si="114"/>
        <v/>
      </c>
      <c r="BP149" s="297" t="str">
        <f t="shared" si="101"/>
        <v/>
      </c>
      <c r="BQ149" s="297" t="str">
        <f t="shared" si="115"/>
        <v/>
      </c>
      <c r="BR149" s="296">
        <f t="shared" si="112"/>
        <v>0</v>
      </c>
      <c r="BS149" s="296" t="str">
        <f>IF(COUNTIF(点検表４リスト用!X$2:X$83,J149),1,IF(COUNTIF(点検表４リスト用!Y$2:Y$100,J149),2,IF(COUNTIF(点検表４リスト用!Z$2:Z$100,J149),3,IF(COUNTIF(点検表４リスト用!AA$2:AA$100,J149),4,""))))</f>
        <v/>
      </c>
      <c r="BT149" s="580" t="str">
        <f t="shared" si="116"/>
        <v/>
      </c>
    </row>
    <row r="150" spans="1:72">
      <c r="A150" s="289"/>
      <c r="B150" s="445"/>
      <c r="C150" s="290"/>
      <c r="D150" s="291"/>
      <c r="E150" s="291"/>
      <c r="F150" s="291"/>
      <c r="G150" s="292"/>
      <c r="H150" s="300"/>
      <c r="I150" s="292"/>
      <c r="J150" s="292"/>
      <c r="K150" s="292"/>
      <c r="L150" s="292"/>
      <c r="M150" s="290"/>
      <c r="N150" s="290"/>
      <c r="O150" s="292"/>
      <c r="P150" s="292"/>
      <c r="Q150" s="481" t="str">
        <f t="shared" si="102"/>
        <v/>
      </c>
      <c r="R150" s="481" t="str">
        <f t="shared" si="103"/>
        <v/>
      </c>
      <c r="S150" s="482" t="str">
        <f t="shared" si="82"/>
        <v/>
      </c>
      <c r="T150" s="482" t="str">
        <f t="shared" si="104"/>
        <v/>
      </c>
      <c r="U150" s="483" t="str">
        <f t="shared" si="105"/>
        <v/>
      </c>
      <c r="V150" s="483" t="str">
        <f t="shared" si="106"/>
        <v/>
      </c>
      <c r="W150" s="483" t="str">
        <f t="shared" si="107"/>
        <v/>
      </c>
      <c r="X150" s="293"/>
      <c r="Y150" s="289"/>
      <c r="Z150" s="473" t="str">
        <f>IF($BS150&lt;&gt;"","確認",IF(COUNTIF(点検表４リスト用!AB$2:AB$100,J150),"○",IF(OR($BQ150="【3】",$BQ150="【2】",$BQ150="【1】"),"○",$BQ150)))</f>
        <v/>
      </c>
      <c r="AA150" s="532"/>
      <c r="AB150" s="559" t="str">
        <f t="shared" si="108"/>
        <v/>
      </c>
      <c r="AC150" s="294" t="str">
        <f>IF(COUNTIF(環境性能の高いＵＤタクシー!$A:$A,点検表４!J150),"○","")</f>
        <v/>
      </c>
      <c r="AD150" s="295" t="str">
        <f t="shared" si="109"/>
        <v/>
      </c>
      <c r="AE150" s="296" t="b">
        <f t="shared" si="83"/>
        <v>0</v>
      </c>
      <c r="AF150" s="296" t="b">
        <f t="shared" si="84"/>
        <v>0</v>
      </c>
      <c r="AG150" s="296" t="str">
        <f t="shared" si="85"/>
        <v/>
      </c>
      <c r="AH150" s="296">
        <f t="shared" si="86"/>
        <v>1</v>
      </c>
      <c r="AI150" s="296">
        <f t="shared" si="87"/>
        <v>0</v>
      </c>
      <c r="AJ150" s="296">
        <f t="shared" si="88"/>
        <v>0</v>
      </c>
      <c r="AK150" s="296" t="str">
        <f>IFERROR(VLOOKUP($I150,点検表４リスト用!$D$2:$G$10,2,FALSE),"")</f>
        <v/>
      </c>
      <c r="AL150" s="296" t="str">
        <f>IFERROR(VLOOKUP($I150,点検表４リスト用!$D$2:$G$10,3,FALSE),"")</f>
        <v/>
      </c>
      <c r="AM150" s="296" t="str">
        <f>IFERROR(VLOOKUP($I150,点検表４リスト用!$D$2:$G$10,4,FALSE),"")</f>
        <v/>
      </c>
      <c r="AN150" s="296" t="str">
        <f>IFERROR(VLOOKUP(LEFT($E150,1),点検表４リスト用!$I$2:$J$11,2,FALSE),"")</f>
        <v/>
      </c>
      <c r="AO150" s="296" t="b">
        <f>IF(IFERROR(VLOOKUP($J150,軽乗用車一覧!$A$2:$A$88,1,FALSE),"")&lt;&gt;"",TRUE,FALSE)</f>
        <v>0</v>
      </c>
      <c r="AP150" s="296" t="b">
        <f t="shared" si="89"/>
        <v>0</v>
      </c>
      <c r="AQ150" s="296" t="b">
        <f t="shared" si="110"/>
        <v>1</v>
      </c>
      <c r="AR150" s="296" t="str">
        <f t="shared" si="90"/>
        <v/>
      </c>
      <c r="AS150" s="296" t="str">
        <f t="shared" si="91"/>
        <v/>
      </c>
      <c r="AT150" s="296">
        <f t="shared" si="92"/>
        <v>1</v>
      </c>
      <c r="AU150" s="296">
        <f t="shared" si="93"/>
        <v>1</v>
      </c>
      <c r="AV150" s="296" t="str">
        <f t="shared" si="94"/>
        <v/>
      </c>
      <c r="AW150" s="296" t="str">
        <f>IFERROR(VLOOKUP($L150,点検表４リスト用!$L$2:$M$11,2,FALSE),"")</f>
        <v/>
      </c>
      <c r="AX150" s="296" t="str">
        <f>IFERROR(VLOOKUP($AV150,排出係数!$H$4:$N$1000,7,FALSE),"")</f>
        <v/>
      </c>
      <c r="AY150" s="296" t="str">
        <f t="shared" si="113"/>
        <v/>
      </c>
      <c r="AZ150" s="296" t="str">
        <f t="shared" si="95"/>
        <v>1</v>
      </c>
      <c r="BA150" s="296" t="str">
        <f>IFERROR(VLOOKUP($AV150,排出係数!$A$4:$G$10000,$AU150+2,FALSE),"")</f>
        <v/>
      </c>
      <c r="BB150" s="296">
        <f>IFERROR(VLOOKUP($AU150,点検表４リスト用!$P$2:$T$6,2,FALSE),"")</f>
        <v>0.48</v>
      </c>
      <c r="BC150" s="296" t="str">
        <f t="shared" si="96"/>
        <v/>
      </c>
      <c r="BD150" s="296" t="str">
        <f t="shared" si="97"/>
        <v/>
      </c>
      <c r="BE150" s="296" t="str">
        <f>IFERROR(VLOOKUP($AV150,排出係数!$H$4:$M$10000,$AU150+2,FALSE),"")</f>
        <v/>
      </c>
      <c r="BF150" s="296">
        <f>IFERROR(VLOOKUP($AU150,点検表４リスト用!$P$2:$T$6,IF($N150="H17",5,3),FALSE),"")</f>
        <v>5.5E-2</v>
      </c>
      <c r="BG150" s="296">
        <f t="shared" si="98"/>
        <v>0</v>
      </c>
      <c r="BH150" s="296">
        <f t="shared" si="111"/>
        <v>0</v>
      </c>
      <c r="BI150" s="296" t="str">
        <f>IFERROR(VLOOKUP($L150,点検表４リスト用!$L$2:$N$11,3,FALSE),"")</f>
        <v/>
      </c>
      <c r="BJ150" s="296" t="str">
        <f t="shared" si="99"/>
        <v/>
      </c>
      <c r="BK150" s="296" t="str">
        <f>IF($AK150="特","",IF($BP150="確認",MSG_電気・燃料電池車確認,IF($BS150=1,日野自動車新型式,IF($BS150=2,日野自動車新型式②,IF($BS150=3,日野自動車新型式③,IF($BS150=4,日野自動車新型式④,IFERROR(VLOOKUP($BJ150,'35条リスト'!$A$3:$C$9998,2,FALSE),"")))))))</f>
        <v/>
      </c>
      <c r="BL150" s="296" t="str">
        <f t="shared" si="100"/>
        <v/>
      </c>
      <c r="BM150" s="296" t="str">
        <f>IFERROR(VLOOKUP($X150,点検表４リスト用!$A$2:$B$10,2,FALSE),"")</f>
        <v/>
      </c>
      <c r="BN150" s="296" t="str">
        <f>IF($AK150="特","",IFERROR(VLOOKUP($BJ150,'35条リスト'!$A$3:$C$9998,3,FALSE),""))</f>
        <v/>
      </c>
      <c r="BO150" s="357" t="str">
        <f t="shared" si="114"/>
        <v/>
      </c>
      <c r="BP150" s="297" t="str">
        <f t="shared" si="101"/>
        <v/>
      </c>
      <c r="BQ150" s="297" t="str">
        <f t="shared" si="115"/>
        <v/>
      </c>
      <c r="BR150" s="296">
        <f t="shared" si="112"/>
        <v>0</v>
      </c>
      <c r="BS150" s="296" t="str">
        <f>IF(COUNTIF(点検表４リスト用!X$2:X$83,J150),1,IF(COUNTIF(点検表４リスト用!Y$2:Y$100,J150),2,IF(COUNTIF(点検表４リスト用!Z$2:Z$100,J150),3,IF(COUNTIF(点検表４リスト用!AA$2:AA$100,J150),4,""))))</f>
        <v/>
      </c>
      <c r="BT150" s="580" t="str">
        <f t="shared" si="116"/>
        <v/>
      </c>
    </row>
    <row r="151" spans="1:72">
      <c r="A151" s="289"/>
      <c r="B151" s="445"/>
      <c r="C151" s="290"/>
      <c r="D151" s="291"/>
      <c r="E151" s="291"/>
      <c r="F151" s="291"/>
      <c r="G151" s="292"/>
      <c r="H151" s="300"/>
      <c r="I151" s="292"/>
      <c r="J151" s="292"/>
      <c r="K151" s="292"/>
      <c r="L151" s="292"/>
      <c r="M151" s="290"/>
      <c r="N151" s="290"/>
      <c r="O151" s="292"/>
      <c r="P151" s="292"/>
      <c r="Q151" s="481" t="str">
        <f t="shared" si="102"/>
        <v/>
      </c>
      <c r="R151" s="481" t="str">
        <f t="shared" si="103"/>
        <v/>
      </c>
      <c r="S151" s="482" t="str">
        <f t="shared" si="82"/>
        <v/>
      </c>
      <c r="T151" s="482" t="str">
        <f t="shared" si="104"/>
        <v/>
      </c>
      <c r="U151" s="483" t="str">
        <f t="shared" si="105"/>
        <v/>
      </c>
      <c r="V151" s="483" t="str">
        <f t="shared" si="106"/>
        <v/>
      </c>
      <c r="W151" s="483" t="str">
        <f t="shared" si="107"/>
        <v/>
      </c>
      <c r="X151" s="293"/>
      <c r="Y151" s="289"/>
      <c r="Z151" s="473" t="str">
        <f>IF($BS151&lt;&gt;"","確認",IF(COUNTIF(点検表４リスト用!AB$2:AB$100,J151),"○",IF(OR($BQ151="【3】",$BQ151="【2】",$BQ151="【1】"),"○",$BQ151)))</f>
        <v/>
      </c>
      <c r="AA151" s="532"/>
      <c r="AB151" s="559" t="str">
        <f t="shared" si="108"/>
        <v/>
      </c>
      <c r="AC151" s="294" t="str">
        <f>IF(COUNTIF(環境性能の高いＵＤタクシー!$A:$A,点検表４!J151),"○","")</f>
        <v/>
      </c>
      <c r="AD151" s="295" t="str">
        <f t="shared" si="109"/>
        <v/>
      </c>
      <c r="AE151" s="296" t="b">
        <f t="shared" si="83"/>
        <v>0</v>
      </c>
      <c r="AF151" s="296" t="b">
        <f t="shared" si="84"/>
        <v>0</v>
      </c>
      <c r="AG151" s="296" t="str">
        <f t="shared" si="85"/>
        <v/>
      </c>
      <c r="AH151" s="296">
        <f t="shared" si="86"/>
        <v>1</v>
      </c>
      <c r="AI151" s="296">
        <f t="shared" si="87"/>
        <v>0</v>
      </c>
      <c r="AJ151" s="296">
        <f t="shared" si="88"/>
        <v>0</v>
      </c>
      <c r="AK151" s="296" t="str">
        <f>IFERROR(VLOOKUP($I151,点検表４リスト用!$D$2:$G$10,2,FALSE),"")</f>
        <v/>
      </c>
      <c r="AL151" s="296" t="str">
        <f>IFERROR(VLOOKUP($I151,点検表４リスト用!$D$2:$G$10,3,FALSE),"")</f>
        <v/>
      </c>
      <c r="AM151" s="296" t="str">
        <f>IFERROR(VLOOKUP($I151,点検表４リスト用!$D$2:$G$10,4,FALSE),"")</f>
        <v/>
      </c>
      <c r="AN151" s="296" t="str">
        <f>IFERROR(VLOOKUP(LEFT($E151,1),点検表４リスト用!$I$2:$J$11,2,FALSE),"")</f>
        <v/>
      </c>
      <c r="AO151" s="296" t="b">
        <f>IF(IFERROR(VLOOKUP($J151,軽乗用車一覧!$A$2:$A$88,1,FALSE),"")&lt;&gt;"",TRUE,FALSE)</f>
        <v>0</v>
      </c>
      <c r="AP151" s="296" t="b">
        <f t="shared" si="89"/>
        <v>0</v>
      </c>
      <c r="AQ151" s="296" t="b">
        <f t="shared" si="110"/>
        <v>1</v>
      </c>
      <c r="AR151" s="296" t="str">
        <f t="shared" si="90"/>
        <v/>
      </c>
      <c r="AS151" s="296" t="str">
        <f t="shared" si="91"/>
        <v/>
      </c>
      <c r="AT151" s="296">
        <f t="shared" si="92"/>
        <v>1</v>
      </c>
      <c r="AU151" s="296">
        <f t="shared" si="93"/>
        <v>1</v>
      </c>
      <c r="AV151" s="296" t="str">
        <f t="shared" si="94"/>
        <v/>
      </c>
      <c r="AW151" s="296" t="str">
        <f>IFERROR(VLOOKUP($L151,点検表４リスト用!$L$2:$M$11,2,FALSE),"")</f>
        <v/>
      </c>
      <c r="AX151" s="296" t="str">
        <f>IFERROR(VLOOKUP($AV151,排出係数!$H$4:$N$1000,7,FALSE),"")</f>
        <v/>
      </c>
      <c r="AY151" s="296" t="str">
        <f t="shared" si="113"/>
        <v/>
      </c>
      <c r="AZ151" s="296" t="str">
        <f t="shared" si="95"/>
        <v>1</v>
      </c>
      <c r="BA151" s="296" t="str">
        <f>IFERROR(VLOOKUP($AV151,排出係数!$A$4:$G$10000,$AU151+2,FALSE),"")</f>
        <v/>
      </c>
      <c r="BB151" s="296">
        <f>IFERROR(VLOOKUP($AU151,点検表４リスト用!$P$2:$T$6,2,FALSE),"")</f>
        <v>0.48</v>
      </c>
      <c r="BC151" s="296" t="str">
        <f t="shared" si="96"/>
        <v/>
      </c>
      <c r="BD151" s="296" t="str">
        <f t="shared" si="97"/>
        <v/>
      </c>
      <c r="BE151" s="296" t="str">
        <f>IFERROR(VLOOKUP($AV151,排出係数!$H$4:$M$10000,$AU151+2,FALSE),"")</f>
        <v/>
      </c>
      <c r="BF151" s="296">
        <f>IFERROR(VLOOKUP($AU151,点検表４リスト用!$P$2:$T$6,IF($N151="H17",5,3),FALSE),"")</f>
        <v>5.5E-2</v>
      </c>
      <c r="BG151" s="296">
        <f t="shared" si="98"/>
        <v>0</v>
      </c>
      <c r="BH151" s="296">
        <f t="shared" si="111"/>
        <v>0</v>
      </c>
      <c r="BI151" s="296" t="str">
        <f>IFERROR(VLOOKUP($L151,点検表４リスト用!$L$2:$N$11,3,FALSE),"")</f>
        <v/>
      </c>
      <c r="BJ151" s="296" t="str">
        <f t="shared" si="99"/>
        <v/>
      </c>
      <c r="BK151" s="296" t="str">
        <f>IF($AK151="特","",IF($BP151="確認",MSG_電気・燃料電池車確認,IF($BS151=1,日野自動車新型式,IF($BS151=2,日野自動車新型式②,IF($BS151=3,日野自動車新型式③,IF($BS151=4,日野自動車新型式④,IFERROR(VLOOKUP($BJ151,'35条リスト'!$A$3:$C$9998,2,FALSE),"")))))))</f>
        <v/>
      </c>
      <c r="BL151" s="296" t="str">
        <f t="shared" si="100"/>
        <v/>
      </c>
      <c r="BM151" s="296" t="str">
        <f>IFERROR(VLOOKUP($X151,点検表４リスト用!$A$2:$B$10,2,FALSE),"")</f>
        <v/>
      </c>
      <c r="BN151" s="296" t="str">
        <f>IF($AK151="特","",IFERROR(VLOOKUP($BJ151,'35条リスト'!$A$3:$C$9998,3,FALSE),""))</f>
        <v/>
      </c>
      <c r="BO151" s="357" t="str">
        <f t="shared" si="114"/>
        <v/>
      </c>
      <c r="BP151" s="297" t="str">
        <f t="shared" si="101"/>
        <v/>
      </c>
      <c r="BQ151" s="297" t="str">
        <f t="shared" si="115"/>
        <v/>
      </c>
      <c r="BR151" s="296">
        <f t="shared" si="112"/>
        <v>0</v>
      </c>
      <c r="BS151" s="296" t="str">
        <f>IF(COUNTIF(点検表４リスト用!X$2:X$83,J151),1,IF(COUNTIF(点検表４リスト用!Y$2:Y$100,J151),2,IF(COUNTIF(点検表４リスト用!Z$2:Z$100,J151),3,IF(COUNTIF(点検表４リスト用!AA$2:AA$100,J151),4,""))))</f>
        <v/>
      </c>
      <c r="BT151" s="580" t="str">
        <f t="shared" si="116"/>
        <v/>
      </c>
    </row>
    <row r="152" spans="1:72">
      <c r="A152" s="289"/>
      <c r="B152" s="445"/>
      <c r="C152" s="290"/>
      <c r="D152" s="291"/>
      <c r="E152" s="291"/>
      <c r="F152" s="291"/>
      <c r="G152" s="292"/>
      <c r="H152" s="300"/>
      <c r="I152" s="292"/>
      <c r="J152" s="292"/>
      <c r="K152" s="292"/>
      <c r="L152" s="292"/>
      <c r="M152" s="290"/>
      <c r="N152" s="290"/>
      <c r="O152" s="292"/>
      <c r="P152" s="292"/>
      <c r="Q152" s="481" t="str">
        <f t="shared" si="102"/>
        <v/>
      </c>
      <c r="R152" s="481" t="str">
        <f t="shared" si="103"/>
        <v/>
      </c>
      <c r="S152" s="482" t="str">
        <f t="shared" si="82"/>
        <v/>
      </c>
      <c r="T152" s="482" t="str">
        <f t="shared" si="104"/>
        <v/>
      </c>
      <c r="U152" s="483" t="str">
        <f t="shared" si="105"/>
        <v/>
      </c>
      <c r="V152" s="483" t="str">
        <f t="shared" si="106"/>
        <v/>
      </c>
      <c r="W152" s="483" t="str">
        <f t="shared" si="107"/>
        <v/>
      </c>
      <c r="X152" s="293"/>
      <c r="Y152" s="289"/>
      <c r="Z152" s="473" t="str">
        <f>IF($BS152&lt;&gt;"","確認",IF(COUNTIF(点検表４リスト用!AB$2:AB$100,J152),"○",IF(OR($BQ152="【3】",$BQ152="【2】",$BQ152="【1】"),"○",$BQ152)))</f>
        <v/>
      </c>
      <c r="AA152" s="532"/>
      <c r="AB152" s="559" t="str">
        <f t="shared" si="108"/>
        <v/>
      </c>
      <c r="AC152" s="294" t="str">
        <f>IF(COUNTIF(環境性能の高いＵＤタクシー!$A:$A,点検表４!J152),"○","")</f>
        <v/>
      </c>
      <c r="AD152" s="295" t="str">
        <f t="shared" si="109"/>
        <v/>
      </c>
      <c r="AE152" s="296" t="b">
        <f t="shared" si="83"/>
        <v>0</v>
      </c>
      <c r="AF152" s="296" t="b">
        <f t="shared" si="84"/>
        <v>0</v>
      </c>
      <c r="AG152" s="296" t="str">
        <f t="shared" si="85"/>
        <v/>
      </c>
      <c r="AH152" s="296">
        <f t="shared" si="86"/>
        <v>1</v>
      </c>
      <c r="AI152" s="296">
        <f t="shared" si="87"/>
        <v>0</v>
      </c>
      <c r="AJ152" s="296">
        <f t="shared" si="88"/>
        <v>0</v>
      </c>
      <c r="AK152" s="296" t="str">
        <f>IFERROR(VLOOKUP($I152,点検表４リスト用!$D$2:$G$10,2,FALSE),"")</f>
        <v/>
      </c>
      <c r="AL152" s="296" t="str">
        <f>IFERROR(VLOOKUP($I152,点検表４リスト用!$D$2:$G$10,3,FALSE),"")</f>
        <v/>
      </c>
      <c r="AM152" s="296" t="str">
        <f>IFERROR(VLOOKUP($I152,点検表４リスト用!$D$2:$G$10,4,FALSE),"")</f>
        <v/>
      </c>
      <c r="AN152" s="296" t="str">
        <f>IFERROR(VLOOKUP(LEFT($E152,1),点検表４リスト用!$I$2:$J$11,2,FALSE),"")</f>
        <v/>
      </c>
      <c r="AO152" s="296" t="b">
        <f>IF(IFERROR(VLOOKUP($J152,軽乗用車一覧!$A$2:$A$88,1,FALSE),"")&lt;&gt;"",TRUE,FALSE)</f>
        <v>0</v>
      </c>
      <c r="AP152" s="296" t="b">
        <f t="shared" si="89"/>
        <v>0</v>
      </c>
      <c r="AQ152" s="296" t="b">
        <f t="shared" si="110"/>
        <v>1</v>
      </c>
      <c r="AR152" s="296" t="str">
        <f t="shared" si="90"/>
        <v/>
      </c>
      <c r="AS152" s="296" t="str">
        <f t="shared" si="91"/>
        <v/>
      </c>
      <c r="AT152" s="296">
        <f t="shared" si="92"/>
        <v>1</v>
      </c>
      <c r="AU152" s="296">
        <f t="shared" si="93"/>
        <v>1</v>
      </c>
      <c r="AV152" s="296" t="str">
        <f t="shared" si="94"/>
        <v/>
      </c>
      <c r="AW152" s="296" t="str">
        <f>IFERROR(VLOOKUP($L152,点検表４リスト用!$L$2:$M$11,2,FALSE),"")</f>
        <v/>
      </c>
      <c r="AX152" s="296" t="str">
        <f>IFERROR(VLOOKUP($AV152,排出係数!$H$4:$N$1000,7,FALSE),"")</f>
        <v/>
      </c>
      <c r="AY152" s="296" t="str">
        <f t="shared" si="113"/>
        <v/>
      </c>
      <c r="AZ152" s="296" t="str">
        <f t="shared" si="95"/>
        <v>1</v>
      </c>
      <c r="BA152" s="296" t="str">
        <f>IFERROR(VLOOKUP($AV152,排出係数!$A$4:$G$10000,$AU152+2,FALSE),"")</f>
        <v/>
      </c>
      <c r="BB152" s="296">
        <f>IFERROR(VLOOKUP($AU152,点検表４リスト用!$P$2:$T$6,2,FALSE),"")</f>
        <v>0.48</v>
      </c>
      <c r="BC152" s="296" t="str">
        <f t="shared" si="96"/>
        <v/>
      </c>
      <c r="BD152" s="296" t="str">
        <f t="shared" si="97"/>
        <v/>
      </c>
      <c r="BE152" s="296" t="str">
        <f>IFERROR(VLOOKUP($AV152,排出係数!$H$4:$M$10000,$AU152+2,FALSE),"")</f>
        <v/>
      </c>
      <c r="BF152" s="296">
        <f>IFERROR(VLOOKUP($AU152,点検表４リスト用!$P$2:$T$6,IF($N152="H17",5,3),FALSE),"")</f>
        <v>5.5E-2</v>
      </c>
      <c r="BG152" s="296">
        <f t="shared" si="98"/>
        <v>0</v>
      </c>
      <c r="BH152" s="296">
        <f t="shared" si="111"/>
        <v>0</v>
      </c>
      <c r="BI152" s="296" t="str">
        <f>IFERROR(VLOOKUP($L152,点検表４リスト用!$L$2:$N$11,3,FALSE),"")</f>
        <v/>
      </c>
      <c r="BJ152" s="296" t="str">
        <f t="shared" si="99"/>
        <v/>
      </c>
      <c r="BK152" s="296" t="str">
        <f>IF($AK152="特","",IF($BP152="確認",MSG_電気・燃料電池車確認,IF($BS152=1,日野自動車新型式,IF($BS152=2,日野自動車新型式②,IF($BS152=3,日野自動車新型式③,IF($BS152=4,日野自動車新型式④,IFERROR(VLOOKUP($BJ152,'35条リスト'!$A$3:$C$9998,2,FALSE),"")))))))</f>
        <v/>
      </c>
      <c r="BL152" s="296" t="str">
        <f t="shared" si="100"/>
        <v/>
      </c>
      <c r="BM152" s="296" t="str">
        <f>IFERROR(VLOOKUP($X152,点検表４リスト用!$A$2:$B$10,2,FALSE),"")</f>
        <v/>
      </c>
      <c r="BN152" s="296" t="str">
        <f>IF($AK152="特","",IFERROR(VLOOKUP($BJ152,'35条リスト'!$A$3:$C$9998,3,FALSE),""))</f>
        <v/>
      </c>
      <c r="BO152" s="357" t="str">
        <f t="shared" si="114"/>
        <v/>
      </c>
      <c r="BP152" s="297" t="str">
        <f t="shared" si="101"/>
        <v/>
      </c>
      <c r="BQ152" s="297" t="str">
        <f t="shared" si="115"/>
        <v/>
      </c>
      <c r="BR152" s="296">
        <f t="shared" si="112"/>
        <v>0</v>
      </c>
      <c r="BS152" s="296" t="str">
        <f>IF(COUNTIF(点検表４リスト用!X$2:X$83,J152),1,IF(COUNTIF(点検表４リスト用!Y$2:Y$100,J152),2,IF(COUNTIF(点検表４リスト用!Z$2:Z$100,J152),3,IF(COUNTIF(点検表４リスト用!AA$2:AA$100,J152),4,""))))</f>
        <v/>
      </c>
      <c r="BT152" s="580" t="str">
        <f t="shared" si="116"/>
        <v/>
      </c>
    </row>
    <row r="153" spans="1:72">
      <c r="A153" s="289"/>
      <c r="B153" s="445"/>
      <c r="C153" s="290"/>
      <c r="D153" s="291"/>
      <c r="E153" s="291"/>
      <c r="F153" s="291"/>
      <c r="G153" s="292"/>
      <c r="H153" s="300"/>
      <c r="I153" s="292"/>
      <c r="J153" s="292"/>
      <c r="K153" s="292"/>
      <c r="L153" s="292"/>
      <c r="M153" s="290"/>
      <c r="N153" s="290"/>
      <c r="O153" s="292"/>
      <c r="P153" s="292"/>
      <c r="Q153" s="481" t="str">
        <f t="shared" si="102"/>
        <v/>
      </c>
      <c r="R153" s="481" t="str">
        <f t="shared" si="103"/>
        <v/>
      </c>
      <c r="S153" s="482" t="str">
        <f t="shared" si="82"/>
        <v/>
      </c>
      <c r="T153" s="482" t="str">
        <f t="shared" si="104"/>
        <v/>
      </c>
      <c r="U153" s="483" t="str">
        <f t="shared" si="105"/>
        <v/>
      </c>
      <c r="V153" s="483" t="str">
        <f t="shared" si="106"/>
        <v/>
      </c>
      <c r="W153" s="483" t="str">
        <f t="shared" si="107"/>
        <v/>
      </c>
      <c r="X153" s="293"/>
      <c r="Y153" s="289"/>
      <c r="Z153" s="473" t="str">
        <f>IF($BS153&lt;&gt;"","確認",IF(COUNTIF(点検表４リスト用!AB$2:AB$100,J153),"○",IF(OR($BQ153="【3】",$BQ153="【2】",$BQ153="【1】"),"○",$BQ153)))</f>
        <v/>
      </c>
      <c r="AA153" s="532"/>
      <c r="AB153" s="559" t="str">
        <f t="shared" si="108"/>
        <v/>
      </c>
      <c r="AC153" s="294" t="str">
        <f>IF(COUNTIF(環境性能の高いＵＤタクシー!$A:$A,点検表４!J153),"○","")</f>
        <v/>
      </c>
      <c r="AD153" s="295" t="str">
        <f t="shared" si="109"/>
        <v/>
      </c>
      <c r="AE153" s="296" t="b">
        <f t="shared" si="83"/>
        <v>0</v>
      </c>
      <c r="AF153" s="296" t="b">
        <f t="shared" si="84"/>
        <v>0</v>
      </c>
      <c r="AG153" s="296" t="str">
        <f t="shared" si="85"/>
        <v/>
      </c>
      <c r="AH153" s="296">
        <f t="shared" si="86"/>
        <v>1</v>
      </c>
      <c r="AI153" s="296">
        <f t="shared" si="87"/>
        <v>0</v>
      </c>
      <c r="AJ153" s="296">
        <f t="shared" si="88"/>
        <v>0</v>
      </c>
      <c r="AK153" s="296" t="str">
        <f>IFERROR(VLOOKUP($I153,点検表４リスト用!$D$2:$G$10,2,FALSE),"")</f>
        <v/>
      </c>
      <c r="AL153" s="296" t="str">
        <f>IFERROR(VLOOKUP($I153,点検表４リスト用!$D$2:$G$10,3,FALSE),"")</f>
        <v/>
      </c>
      <c r="AM153" s="296" t="str">
        <f>IFERROR(VLOOKUP($I153,点検表４リスト用!$D$2:$G$10,4,FALSE),"")</f>
        <v/>
      </c>
      <c r="AN153" s="296" t="str">
        <f>IFERROR(VLOOKUP(LEFT($E153,1),点検表４リスト用!$I$2:$J$11,2,FALSE),"")</f>
        <v/>
      </c>
      <c r="AO153" s="296" t="b">
        <f>IF(IFERROR(VLOOKUP($J153,軽乗用車一覧!$A$2:$A$88,1,FALSE),"")&lt;&gt;"",TRUE,FALSE)</f>
        <v>0</v>
      </c>
      <c r="AP153" s="296" t="b">
        <f t="shared" si="89"/>
        <v>0</v>
      </c>
      <c r="AQ153" s="296" t="b">
        <f t="shared" si="110"/>
        <v>1</v>
      </c>
      <c r="AR153" s="296" t="str">
        <f t="shared" si="90"/>
        <v/>
      </c>
      <c r="AS153" s="296" t="str">
        <f t="shared" si="91"/>
        <v/>
      </c>
      <c r="AT153" s="296">
        <f t="shared" si="92"/>
        <v>1</v>
      </c>
      <c r="AU153" s="296">
        <f t="shared" si="93"/>
        <v>1</v>
      </c>
      <c r="AV153" s="296" t="str">
        <f t="shared" si="94"/>
        <v/>
      </c>
      <c r="AW153" s="296" t="str">
        <f>IFERROR(VLOOKUP($L153,点検表４リスト用!$L$2:$M$11,2,FALSE),"")</f>
        <v/>
      </c>
      <c r="AX153" s="296" t="str">
        <f>IFERROR(VLOOKUP($AV153,排出係数!$H$4:$N$1000,7,FALSE),"")</f>
        <v/>
      </c>
      <c r="AY153" s="296" t="str">
        <f t="shared" si="113"/>
        <v/>
      </c>
      <c r="AZ153" s="296" t="str">
        <f t="shared" si="95"/>
        <v>1</v>
      </c>
      <c r="BA153" s="296" t="str">
        <f>IFERROR(VLOOKUP($AV153,排出係数!$A$4:$G$10000,$AU153+2,FALSE),"")</f>
        <v/>
      </c>
      <c r="BB153" s="296">
        <f>IFERROR(VLOOKUP($AU153,点検表４リスト用!$P$2:$T$6,2,FALSE),"")</f>
        <v>0.48</v>
      </c>
      <c r="BC153" s="296" t="str">
        <f t="shared" si="96"/>
        <v/>
      </c>
      <c r="BD153" s="296" t="str">
        <f t="shared" si="97"/>
        <v/>
      </c>
      <c r="BE153" s="296" t="str">
        <f>IFERROR(VLOOKUP($AV153,排出係数!$H$4:$M$10000,$AU153+2,FALSE),"")</f>
        <v/>
      </c>
      <c r="BF153" s="296">
        <f>IFERROR(VLOOKUP($AU153,点検表４リスト用!$P$2:$T$6,IF($N153="H17",5,3),FALSE),"")</f>
        <v>5.5E-2</v>
      </c>
      <c r="BG153" s="296">
        <f t="shared" si="98"/>
        <v>0</v>
      </c>
      <c r="BH153" s="296">
        <f t="shared" si="111"/>
        <v>0</v>
      </c>
      <c r="BI153" s="296" t="str">
        <f>IFERROR(VLOOKUP($L153,点検表４リスト用!$L$2:$N$11,3,FALSE),"")</f>
        <v/>
      </c>
      <c r="BJ153" s="296" t="str">
        <f t="shared" si="99"/>
        <v/>
      </c>
      <c r="BK153" s="296" t="str">
        <f>IF($AK153="特","",IF($BP153="確認",MSG_電気・燃料電池車確認,IF($BS153=1,日野自動車新型式,IF($BS153=2,日野自動車新型式②,IF($BS153=3,日野自動車新型式③,IF($BS153=4,日野自動車新型式④,IFERROR(VLOOKUP($BJ153,'35条リスト'!$A$3:$C$9998,2,FALSE),"")))))))</f>
        <v/>
      </c>
      <c r="BL153" s="296" t="str">
        <f t="shared" si="100"/>
        <v/>
      </c>
      <c r="BM153" s="296" t="str">
        <f>IFERROR(VLOOKUP($X153,点検表４リスト用!$A$2:$B$10,2,FALSE),"")</f>
        <v/>
      </c>
      <c r="BN153" s="296" t="str">
        <f>IF($AK153="特","",IFERROR(VLOOKUP($BJ153,'35条リスト'!$A$3:$C$9998,3,FALSE),""))</f>
        <v/>
      </c>
      <c r="BO153" s="357" t="str">
        <f t="shared" si="114"/>
        <v/>
      </c>
      <c r="BP153" s="297" t="str">
        <f t="shared" si="101"/>
        <v/>
      </c>
      <c r="BQ153" s="297" t="str">
        <f t="shared" si="115"/>
        <v/>
      </c>
      <c r="BR153" s="296">
        <f t="shared" si="112"/>
        <v>0</v>
      </c>
      <c r="BS153" s="296" t="str">
        <f>IF(COUNTIF(点検表４リスト用!X$2:X$83,J153),1,IF(COUNTIF(点検表４リスト用!Y$2:Y$100,J153),2,IF(COUNTIF(点検表４リスト用!Z$2:Z$100,J153),3,IF(COUNTIF(点検表４リスト用!AA$2:AA$100,J153),4,""))))</f>
        <v/>
      </c>
      <c r="BT153" s="580" t="str">
        <f t="shared" si="116"/>
        <v/>
      </c>
    </row>
    <row r="154" spans="1:72">
      <c r="A154" s="289"/>
      <c r="B154" s="445"/>
      <c r="C154" s="290"/>
      <c r="D154" s="291"/>
      <c r="E154" s="291"/>
      <c r="F154" s="291"/>
      <c r="G154" s="292"/>
      <c r="H154" s="300"/>
      <c r="I154" s="292"/>
      <c r="J154" s="292"/>
      <c r="K154" s="292"/>
      <c r="L154" s="292"/>
      <c r="M154" s="290"/>
      <c r="N154" s="290"/>
      <c r="O154" s="292"/>
      <c r="P154" s="292"/>
      <c r="Q154" s="481" t="str">
        <f t="shared" si="102"/>
        <v/>
      </c>
      <c r="R154" s="481" t="str">
        <f t="shared" si="103"/>
        <v/>
      </c>
      <c r="S154" s="482" t="str">
        <f t="shared" si="82"/>
        <v/>
      </c>
      <c r="T154" s="482" t="str">
        <f t="shared" si="104"/>
        <v/>
      </c>
      <c r="U154" s="483" t="str">
        <f t="shared" si="105"/>
        <v/>
      </c>
      <c r="V154" s="483" t="str">
        <f t="shared" si="106"/>
        <v/>
      </c>
      <c r="W154" s="483" t="str">
        <f t="shared" si="107"/>
        <v/>
      </c>
      <c r="X154" s="293"/>
      <c r="Y154" s="289"/>
      <c r="Z154" s="473" t="str">
        <f>IF($BS154&lt;&gt;"","確認",IF(COUNTIF(点検表４リスト用!AB$2:AB$100,J154),"○",IF(OR($BQ154="【3】",$BQ154="【2】",$BQ154="【1】"),"○",$BQ154)))</f>
        <v/>
      </c>
      <c r="AA154" s="532"/>
      <c r="AB154" s="559" t="str">
        <f t="shared" si="108"/>
        <v/>
      </c>
      <c r="AC154" s="294" t="str">
        <f>IF(COUNTIF(環境性能の高いＵＤタクシー!$A:$A,点検表４!J154),"○","")</f>
        <v/>
      </c>
      <c r="AD154" s="295" t="str">
        <f t="shared" si="109"/>
        <v/>
      </c>
      <c r="AE154" s="296" t="b">
        <f t="shared" si="83"/>
        <v>0</v>
      </c>
      <c r="AF154" s="296" t="b">
        <f t="shared" si="84"/>
        <v>0</v>
      </c>
      <c r="AG154" s="296" t="str">
        <f t="shared" si="85"/>
        <v/>
      </c>
      <c r="AH154" s="296">
        <f t="shared" si="86"/>
        <v>1</v>
      </c>
      <c r="AI154" s="296">
        <f t="shared" si="87"/>
        <v>0</v>
      </c>
      <c r="AJ154" s="296">
        <f t="shared" si="88"/>
        <v>0</v>
      </c>
      <c r="AK154" s="296" t="str">
        <f>IFERROR(VLOOKUP($I154,点検表４リスト用!$D$2:$G$10,2,FALSE),"")</f>
        <v/>
      </c>
      <c r="AL154" s="296" t="str">
        <f>IFERROR(VLOOKUP($I154,点検表４リスト用!$D$2:$G$10,3,FALSE),"")</f>
        <v/>
      </c>
      <c r="AM154" s="296" t="str">
        <f>IFERROR(VLOOKUP($I154,点検表４リスト用!$D$2:$G$10,4,FALSE),"")</f>
        <v/>
      </c>
      <c r="AN154" s="296" t="str">
        <f>IFERROR(VLOOKUP(LEFT($E154,1),点検表４リスト用!$I$2:$J$11,2,FALSE),"")</f>
        <v/>
      </c>
      <c r="AO154" s="296" t="b">
        <f>IF(IFERROR(VLOOKUP($J154,軽乗用車一覧!$A$2:$A$88,1,FALSE),"")&lt;&gt;"",TRUE,FALSE)</f>
        <v>0</v>
      </c>
      <c r="AP154" s="296" t="b">
        <f t="shared" si="89"/>
        <v>0</v>
      </c>
      <c r="AQ154" s="296" t="b">
        <f t="shared" si="110"/>
        <v>1</v>
      </c>
      <c r="AR154" s="296" t="str">
        <f t="shared" si="90"/>
        <v/>
      </c>
      <c r="AS154" s="296" t="str">
        <f t="shared" si="91"/>
        <v/>
      </c>
      <c r="AT154" s="296">
        <f t="shared" si="92"/>
        <v>1</v>
      </c>
      <c r="AU154" s="296">
        <f t="shared" si="93"/>
        <v>1</v>
      </c>
      <c r="AV154" s="296" t="str">
        <f t="shared" si="94"/>
        <v/>
      </c>
      <c r="AW154" s="296" t="str">
        <f>IFERROR(VLOOKUP($L154,点検表４リスト用!$L$2:$M$11,2,FALSE),"")</f>
        <v/>
      </c>
      <c r="AX154" s="296" t="str">
        <f>IFERROR(VLOOKUP($AV154,排出係数!$H$4:$N$1000,7,FALSE),"")</f>
        <v/>
      </c>
      <c r="AY154" s="296" t="str">
        <f t="shared" si="113"/>
        <v/>
      </c>
      <c r="AZ154" s="296" t="str">
        <f t="shared" si="95"/>
        <v>1</v>
      </c>
      <c r="BA154" s="296" t="str">
        <f>IFERROR(VLOOKUP($AV154,排出係数!$A$4:$G$10000,$AU154+2,FALSE),"")</f>
        <v/>
      </c>
      <c r="BB154" s="296">
        <f>IFERROR(VLOOKUP($AU154,点検表４リスト用!$P$2:$T$6,2,FALSE),"")</f>
        <v>0.48</v>
      </c>
      <c r="BC154" s="296" t="str">
        <f t="shared" si="96"/>
        <v/>
      </c>
      <c r="BD154" s="296" t="str">
        <f t="shared" si="97"/>
        <v/>
      </c>
      <c r="BE154" s="296" t="str">
        <f>IFERROR(VLOOKUP($AV154,排出係数!$H$4:$M$10000,$AU154+2,FALSE),"")</f>
        <v/>
      </c>
      <c r="BF154" s="296">
        <f>IFERROR(VLOOKUP($AU154,点検表４リスト用!$P$2:$T$6,IF($N154="H17",5,3),FALSE),"")</f>
        <v>5.5E-2</v>
      </c>
      <c r="BG154" s="296">
        <f t="shared" si="98"/>
        <v>0</v>
      </c>
      <c r="BH154" s="296">
        <f t="shared" si="111"/>
        <v>0</v>
      </c>
      <c r="BI154" s="296" t="str">
        <f>IFERROR(VLOOKUP($L154,点検表４リスト用!$L$2:$N$11,3,FALSE),"")</f>
        <v/>
      </c>
      <c r="BJ154" s="296" t="str">
        <f t="shared" si="99"/>
        <v/>
      </c>
      <c r="BK154" s="296" t="str">
        <f>IF($AK154="特","",IF($BP154="確認",MSG_電気・燃料電池車確認,IF($BS154=1,日野自動車新型式,IF($BS154=2,日野自動車新型式②,IF($BS154=3,日野自動車新型式③,IF($BS154=4,日野自動車新型式④,IFERROR(VLOOKUP($BJ154,'35条リスト'!$A$3:$C$9998,2,FALSE),"")))))))</f>
        <v/>
      </c>
      <c r="BL154" s="296" t="str">
        <f t="shared" si="100"/>
        <v/>
      </c>
      <c r="BM154" s="296" t="str">
        <f>IFERROR(VLOOKUP($X154,点検表４リスト用!$A$2:$B$10,2,FALSE),"")</f>
        <v/>
      </c>
      <c r="BN154" s="296" t="str">
        <f>IF($AK154="特","",IFERROR(VLOOKUP($BJ154,'35条リスト'!$A$3:$C$9998,3,FALSE),""))</f>
        <v/>
      </c>
      <c r="BO154" s="357" t="str">
        <f t="shared" si="114"/>
        <v/>
      </c>
      <c r="BP154" s="297" t="str">
        <f t="shared" si="101"/>
        <v/>
      </c>
      <c r="BQ154" s="297" t="str">
        <f t="shared" si="115"/>
        <v/>
      </c>
      <c r="BR154" s="296">
        <f t="shared" si="112"/>
        <v>0</v>
      </c>
      <c r="BS154" s="296" t="str">
        <f>IF(COUNTIF(点検表４リスト用!X$2:X$83,J154),1,IF(COUNTIF(点検表４リスト用!Y$2:Y$100,J154),2,IF(COUNTIF(点検表４リスト用!Z$2:Z$100,J154),3,IF(COUNTIF(点検表４リスト用!AA$2:AA$100,J154),4,""))))</f>
        <v/>
      </c>
      <c r="BT154" s="580" t="str">
        <f t="shared" si="116"/>
        <v/>
      </c>
    </row>
    <row r="155" spans="1:72">
      <c r="A155" s="289"/>
      <c r="B155" s="445"/>
      <c r="C155" s="290"/>
      <c r="D155" s="291"/>
      <c r="E155" s="291"/>
      <c r="F155" s="291"/>
      <c r="G155" s="292"/>
      <c r="H155" s="300"/>
      <c r="I155" s="292"/>
      <c r="J155" s="292"/>
      <c r="K155" s="292"/>
      <c r="L155" s="292"/>
      <c r="M155" s="290"/>
      <c r="N155" s="290"/>
      <c r="O155" s="292"/>
      <c r="P155" s="292"/>
      <c r="Q155" s="481" t="str">
        <f t="shared" si="102"/>
        <v/>
      </c>
      <c r="R155" s="481" t="str">
        <f t="shared" si="103"/>
        <v/>
      </c>
      <c r="S155" s="482" t="str">
        <f t="shared" si="82"/>
        <v/>
      </c>
      <c r="T155" s="482" t="str">
        <f t="shared" si="104"/>
        <v/>
      </c>
      <c r="U155" s="483" t="str">
        <f t="shared" si="105"/>
        <v/>
      </c>
      <c r="V155" s="483" t="str">
        <f t="shared" si="106"/>
        <v/>
      </c>
      <c r="W155" s="483" t="str">
        <f t="shared" si="107"/>
        <v/>
      </c>
      <c r="X155" s="293"/>
      <c r="Y155" s="289"/>
      <c r="Z155" s="473" t="str">
        <f>IF($BS155&lt;&gt;"","確認",IF(COUNTIF(点検表４リスト用!AB$2:AB$100,J155),"○",IF(OR($BQ155="【3】",$BQ155="【2】",$BQ155="【1】"),"○",$BQ155)))</f>
        <v/>
      </c>
      <c r="AA155" s="532"/>
      <c r="AB155" s="559" t="str">
        <f t="shared" si="108"/>
        <v/>
      </c>
      <c r="AC155" s="294" t="str">
        <f>IF(COUNTIF(環境性能の高いＵＤタクシー!$A:$A,点検表４!J155),"○","")</f>
        <v/>
      </c>
      <c r="AD155" s="295" t="str">
        <f t="shared" si="109"/>
        <v/>
      </c>
      <c r="AE155" s="296" t="b">
        <f t="shared" si="83"/>
        <v>0</v>
      </c>
      <c r="AF155" s="296" t="b">
        <f t="shared" si="84"/>
        <v>0</v>
      </c>
      <c r="AG155" s="296" t="str">
        <f t="shared" si="85"/>
        <v/>
      </c>
      <c r="AH155" s="296">
        <f t="shared" si="86"/>
        <v>1</v>
      </c>
      <c r="AI155" s="296">
        <f t="shared" si="87"/>
        <v>0</v>
      </c>
      <c r="AJ155" s="296">
        <f t="shared" si="88"/>
        <v>0</v>
      </c>
      <c r="AK155" s="296" t="str">
        <f>IFERROR(VLOOKUP($I155,点検表４リスト用!$D$2:$G$10,2,FALSE),"")</f>
        <v/>
      </c>
      <c r="AL155" s="296" t="str">
        <f>IFERROR(VLOOKUP($I155,点検表４リスト用!$D$2:$G$10,3,FALSE),"")</f>
        <v/>
      </c>
      <c r="AM155" s="296" t="str">
        <f>IFERROR(VLOOKUP($I155,点検表４リスト用!$D$2:$G$10,4,FALSE),"")</f>
        <v/>
      </c>
      <c r="AN155" s="296" t="str">
        <f>IFERROR(VLOOKUP(LEFT($E155,1),点検表４リスト用!$I$2:$J$11,2,FALSE),"")</f>
        <v/>
      </c>
      <c r="AO155" s="296" t="b">
        <f>IF(IFERROR(VLOOKUP($J155,軽乗用車一覧!$A$2:$A$88,1,FALSE),"")&lt;&gt;"",TRUE,FALSE)</f>
        <v>0</v>
      </c>
      <c r="AP155" s="296" t="b">
        <f t="shared" si="89"/>
        <v>0</v>
      </c>
      <c r="AQ155" s="296" t="b">
        <f t="shared" si="110"/>
        <v>1</v>
      </c>
      <c r="AR155" s="296" t="str">
        <f t="shared" si="90"/>
        <v/>
      </c>
      <c r="AS155" s="296" t="str">
        <f t="shared" si="91"/>
        <v/>
      </c>
      <c r="AT155" s="296">
        <f t="shared" si="92"/>
        <v>1</v>
      </c>
      <c r="AU155" s="296">
        <f t="shared" si="93"/>
        <v>1</v>
      </c>
      <c r="AV155" s="296" t="str">
        <f t="shared" si="94"/>
        <v/>
      </c>
      <c r="AW155" s="296" t="str">
        <f>IFERROR(VLOOKUP($L155,点検表４リスト用!$L$2:$M$11,2,FALSE),"")</f>
        <v/>
      </c>
      <c r="AX155" s="296" t="str">
        <f>IFERROR(VLOOKUP($AV155,排出係数!$H$4:$N$1000,7,FALSE),"")</f>
        <v/>
      </c>
      <c r="AY155" s="296" t="str">
        <f t="shared" si="113"/>
        <v/>
      </c>
      <c r="AZ155" s="296" t="str">
        <f t="shared" si="95"/>
        <v>1</v>
      </c>
      <c r="BA155" s="296" t="str">
        <f>IFERROR(VLOOKUP($AV155,排出係数!$A$4:$G$10000,$AU155+2,FALSE),"")</f>
        <v/>
      </c>
      <c r="BB155" s="296">
        <f>IFERROR(VLOOKUP($AU155,点検表４リスト用!$P$2:$T$6,2,FALSE),"")</f>
        <v>0.48</v>
      </c>
      <c r="BC155" s="296" t="str">
        <f t="shared" si="96"/>
        <v/>
      </c>
      <c r="BD155" s="296" t="str">
        <f t="shared" si="97"/>
        <v/>
      </c>
      <c r="BE155" s="296" t="str">
        <f>IFERROR(VLOOKUP($AV155,排出係数!$H$4:$M$10000,$AU155+2,FALSE),"")</f>
        <v/>
      </c>
      <c r="BF155" s="296">
        <f>IFERROR(VLOOKUP($AU155,点検表４リスト用!$P$2:$T$6,IF($N155="H17",5,3),FALSE),"")</f>
        <v>5.5E-2</v>
      </c>
      <c r="BG155" s="296">
        <f t="shared" si="98"/>
        <v>0</v>
      </c>
      <c r="BH155" s="296">
        <f t="shared" si="111"/>
        <v>0</v>
      </c>
      <c r="BI155" s="296" t="str">
        <f>IFERROR(VLOOKUP($L155,点検表４リスト用!$L$2:$N$11,3,FALSE),"")</f>
        <v/>
      </c>
      <c r="BJ155" s="296" t="str">
        <f t="shared" si="99"/>
        <v/>
      </c>
      <c r="BK155" s="296" t="str">
        <f>IF($AK155="特","",IF($BP155="確認",MSG_電気・燃料電池車確認,IF($BS155=1,日野自動車新型式,IF($BS155=2,日野自動車新型式②,IF($BS155=3,日野自動車新型式③,IF($BS155=4,日野自動車新型式④,IFERROR(VLOOKUP($BJ155,'35条リスト'!$A$3:$C$9998,2,FALSE),"")))))))</f>
        <v/>
      </c>
      <c r="BL155" s="296" t="str">
        <f t="shared" si="100"/>
        <v/>
      </c>
      <c r="BM155" s="296" t="str">
        <f>IFERROR(VLOOKUP($X155,点検表４リスト用!$A$2:$B$10,2,FALSE),"")</f>
        <v/>
      </c>
      <c r="BN155" s="296" t="str">
        <f>IF($AK155="特","",IFERROR(VLOOKUP($BJ155,'35条リスト'!$A$3:$C$9998,3,FALSE),""))</f>
        <v/>
      </c>
      <c r="BO155" s="357" t="str">
        <f t="shared" si="114"/>
        <v/>
      </c>
      <c r="BP155" s="297" t="str">
        <f t="shared" si="101"/>
        <v/>
      </c>
      <c r="BQ155" s="297" t="str">
        <f t="shared" si="115"/>
        <v/>
      </c>
      <c r="BR155" s="296">
        <f t="shared" si="112"/>
        <v>0</v>
      </c>
      <c r="BS155" s="296" t="str">
        <f>IF(COUNTIF(点検表４リスト用!X$2:X$83,J155),1,IF(COUNTIF(点検表４リスト用!Y$2:Y$100,J155),2,IF(COUNTIF(点検表４リスト用!Z$2:Z$100,J155),3,IF(COUNTIF(点検表４リスト用!AA$2:AA$100,J155),4,""))))</f>
        <v/>
      </c>
      <c r="BT155" s="580" t="str">
        <f t="shared" si="116"/>
        <v/>
      </c>
    </row>
    <row r="156" spans="1:72">
      <c r="A156" s="289"/>
      <c r="B156" s="445"/>
      <c r="C156" s="290"/>
      <c r="D156" s="291"/>
      <c r="E156" s="291"/>
      <c r="F156" s="291"/>
      <c r="G156" s="292"/>
      <c r="H156" s="300"/>
      <c r="I156" s="292"/>
      <c r="J156" s="292"/>
      <c r="K156" s="292"/>
      <c r="L156" s="292"/>
      <c r="M156" s="290"/>
      <c r="N156" s="290"/>
      <c r="O156" s="292"/>
      <c r="P156" s="292"/>
      <c r="Q156" s="481" t="str">
        <f t="shared" si="102"/>
        <v/>
      </c>
      <c r="R156" s="481" t="str">
        <f t="shared" si="103"/>
        <v/>
      </c>
      <c r="S156" s="482" t="str">
        <f t="shared" si="82"/>
        <v/>
      </c>
      <c r="T156" s="482" t="str">
        <f t="shared" si="104"/>
        <v/>
      </c>
      <c r="U156" s="483" t="str">
        <f t="shared" si="105"/>
        <v/>
      </c>
      <c r="V156" s="483" t="str">
        <f t="shared" si="106"/>
        <v/>
      </c>
      <c r="W156" s="483" t="str">
        <f t="shared" si="107"/>
        <v/>
      </c>
      <c r="X156" s="293"/>
      <c r="Y156" s="289"/>
      <c r="Z156" s="473" t="str">
        <f>IF($BS156&lt;&gt;"","確認",IF(COUNTIF(点検表４リスト用!AB$2:AB$100,J156),"○",IF(OR($BQ156="【3】",$BQ156="【2】",$BQ156="【1】"),"○",$BQ156)))</f>
        <v/>
      </c>
      <c r="AA156" s="532"/>
      <c r="AB156" s="559" t="str">
        <f t="shared" si="108"/>
        <v/>
      </c>
      <c r="AC156" s="294" t="str">
        <f>IF(COUNTIF(環境性能の高いＵＤタクシー!$A:$A,点検表４!J156),"○","")</f>
        <v/>
      </c>
      <c r="AD156" s="295" t="str">
        <f t="shared" si="109"/>
        <v/>
      </c>
      <c r="AE156" s="296" t="b">
        <f t="shared" si="83"/>
        <v>0</v>
      </c>
      <c r="AF156" s="296" t="b">
        <f t="shared" si="84"/>
        <v>0</v>
      </c>
      <c r="AG156" s="296" t="str">
        <f t="shared" si="85"/>
        <v/>
      </c>
      <c r="AH156" s="296">
        <f t="shared" si="86"/>
        <v>1</v>
      </c>
      <c r="AI156" s="296">
        <f t="shared" si="87"/>
        <v>0</v>
      </c>
      <c r="AJ156" s="296">
        <f t="shared" si="88"/>
        <v>0</v>
      </c>
      <c r="AK156" s="296" t="str">
        <f>IFERROR(VLOOKUP($I156,点検表４リスト用!$D$2:$G$10,2,FALSE),"")</f>
        <v/>
      </c>
      <c r="AL156" s="296" t="str">
        <f>IFERROR(VLOOKUP($I156,点検表４リスト用!$D$2:$G$10,3,FALSE),"")</f>
        <v/>
      </c>
      <c r="AM156" s="296" t="str">
        <f>IFERROR(VLOOKUP($I156,点検表４リスト用!$D$2:$G$10,4,FALSE),"")</f>
        <v/>
      </c>
      <c r="AN156" s="296" t="str">
        <f>IFERROR(VLOOKUP(LEFT($E156,1),点検表４リスト用!$I$2:$J$11,2,FALSE),"")</f>
        <v/>
      </c>
      <c r="AO156" s="296" t="b">
        <f>IF(IFERROR(VLOOKUP($J156,軽乗用車一覧!$A$2:$A$88,1,FALSE),"")&lt;&gt;"",TRUE,FALSE)</f>
        <v>0</v>
      </c>
      <c r="AP156" s="296" t="b">
        <f t="shared" si="89"/>
        <v>0</v>
      </c>
      <c r="AQ156" s="296" t="b">
        <f t="shared" si="110"/>
        <v>1</v>
      </c>
      <c r="AR156" s="296" t="str">
        <f t="shared" si="90"/>
        <v/>
      </c>
      <c r="AS156" s="296" t="str">
        <f t="shared" si="91"/>
        <v/>
      </c>
      <c r="AT156" s="296">
        <f t="shared" si="92"/>
        <v>1</v>
      </c>
      <c r="AU156" s="296">
        <f t="shared" si="93"/>
        <v>1</v>
      </c>
      <c r="AV156" s="296" t="str">
        <f t="shared" si="94"/>
        <v/>
      </c>
      <c r="AW156" s="296" t="str">
        <f>IFERROR(VLOOKUP($L156,点検表４リスト用!$L$2:$M$11,2,FALSE),"")</f>
        <v/>
      </c>
      <c r="AX156" s="296" t="str">
        <f>IFERROR(VLOOKUP($AV156,排出係数!$H$4:$N$1000,7,FALSE),"")</f>
        <v/>
      </c>
      <c r="AY156" s="296" t="str">
        <f t="shared" si="113"/>
        <v/>
      </c>
      <c r="AZ156" s="296" t="str">
        <f t="shared" si="95"/>
        <v>1</v>
      </c>
      <c r="BA156" s="296" t="str">
        <f>IFERROR(VLOOKUP($AV156,排出係数!$A$4:$G$10000,$AU156+2,FALSE),"")</f>
        <v/>
      </c>
      <c r="BB156" s="296">
        <f>IFERROR(VLOOKUP($AU156,点検表４リスト用!$P$2:$T$6,2,FALSE),"")</f>
        <v>0.48</v>
      </c>
      <c r="BC156" s="296" t="str">
        <f t="shared" si="96"/>
        <v/>
      </c>
      <c r="BD156" s="296" t="str">
        <f t="shared" si="97"/>
        <v/>
      </c>
      <c r="BE156" s="296" t="str">
        <f>IFERROR(VLOOKUP($AV156,排出係数!$H$4:$M$10000,$AU156+2,FALSE),"")</f>
        <v/>
      </c>
      <c r="BF156" s="296">
        <f>IFERROR(VLOOKUP($AU156,点検表４リスト用!$P$2:$T$6,IF($N156="H17",5,3),FALSE),"")</f>
        <v>5.5E-2</v>
      </c>
      <c r="BG156" s="296">
        <f t="shared" si="98"/>
        <v>0</v>
      </c>
      <c r="BH156" s="296">
        <f t="shared" si="111"/>
        <v>0</v>
      </c>
      <c r="BI156" s="296" t="str">
        <f>IFERROR(VLOOKUP($L156,点検表４リスト用!$L$2:$N$11,3,FALSE),"")</f>
        <v/>
      </c>
      <c r="BJ156" s="296" t="str">
        <f t="shared" si="99"/>
        <v/>
      </c>
      <c r="BK156" s="296" t="str">
        <f>IF($AK156="特","",IF($BP156="確認",MSG_電気・燃料電池車確認,IF($BS156=1,日野自動車新型式,IF($BS156=2,日野自動車新型式②,IF($BS156=3,日野自動車新型式③,IF($BS156=4,日野自動車新型式④,IFERROR(VLOOKUP($BJ156,'35条リスト'!$A$3:$C$9998,2,FALSE),"")))))))</f>
        <v/>
      </c>
      <c r="BL156" s="296" t="str">
        <f t="shared" si="100"/>
        <v/>
      </c>
      <c r="BM156" s="296" t="str">
        <f>IFERROR(VLOOKUP($X156,点検表４リスト用!$A$2:$B$10,2,FALSE),"")</f>
        <v/>
      </c>
      <c r="BN156" s="296" t="str">
        <f>IF($AK156="特","",IFERROR(VLOOKUP($BJ156,'35条リスト'!$A$3:$C$9998,3,FALSE),""))</f>
        <v/>
      </c>
      <c r="BO156" s="357" t="str">
        <f t="shared" si="114"/>
        <v/>
      </c>
      <c r="BP156" s="297" t="str">
        <f t="shared" si="101"/>
        <v/>
      </c>
      <c r="BQ156" s="297" t="str">
        <f t="shared" si="115"/>
        <v/>
      </c>
      <c r="BR156" s="296">
        <f t="shared" si="112"/>
        <v>0</v>
      </c>
      <c r="BS156" s="296" t="str">
        <f>IF(COUNTIF(点検表４リスト用!X$2:X$83,J156),1,IF(COUNTIF(点検表４リスト用!Y$2:Y$100,J156),2,IF(COUNTIF(点検表４リスト用!Z$2:Z$100,J156),3,IF(COUNTIF(点検表４リスト用!AA$2:AA$100,J156),4,""))))</f>
        <v/>
      </c>
      <c r="BT156" s="580" t="str">
        <f t="shared" si="116"/>
        <v/>
      </c>
    </row>
    <row r="157" spans="1:72">
      <c r="A157" s="289"/>
      <c r="B157" s="445"/>
      <c r="C157" s="290"/>
      <c r="D157" s="291"/>
      <c r="E157" s="291"/>
      <c r="F157" s="291"/>
      <c r="G157" s="292"/>
      <c r="H157" s="300"/>
      <c r="I157" s="292"/>
      <c r="J157" s="292"/>
      <c r="K157" s="292"/>
      <c r="L157" s="292"/>
      <c r="M157" s="290"/>
      <c r="N157" s="290"/>
      <c r="O157" s="292"/>
      <c r="P157" s="292"/>
      <c r="Q157" s="481" t="str">
        <f t="shared" si="102"/>
        <v/>
      </c>
      <c r="R157" s="481" t="str">
        <f t="shared" si="103"/>
        <v/>
      </c>
      <c r="S157" s="482" t="str">
        <f t="shared" si="82"/>
        <v/>
      </c>
      <c r="T157" s="482" t="str">
        <f t="shared" si="104"/>
        <v/>
      </c>
      <c r="U157" s="483" t="str">
        <f t="shared" si="105"/>
        <v/>
      </c>
      <c r="V157" s="483" t="str">
        <f t="shared" si="106"/>
        <v/>
      </c>
      <c r="W157" s="483" t="str">
        <f t="shared" si="107"/>
        <v/>
      </c>
      <c r="X157" s="293"/>
      <c r="Y157" s="289"/>
      <c r="Z157" s="473" t="str">
        <f>IF($BS157&lt;&gt;"","確認",IF(COUNTIF(点検表４リスト用!AB$2:AB$100,J157),"○",IF(OR($BQ157="【3】",$BQ157="【2】",$BQ157="【1】"),"○",$BQ157)))</f>
        <v/>
      </c>
      <c r="AA157" s="532"/>
      <c r="AB157" s="559" t="str">
        <f t="shared" si="108"/>
        <v/>
      </c>
      <c r="AC157" s="294" t="str">
        <f>IF(COUNTIF(環境性能の高いＵＤタクシー!$A:$A,点検表４!J157),"○","")</f>
        <v/>
      </c>
      <c r="AD157" s="295" t="str">
        <f t="shared" si="109"/>
        <v/>
      </c>
      <c r="AE157" s="296" t="b">
        <f t="shared" si="83"/>
        <v>0</v>
      </c>
      <c r="AF157" s="296" t="b">
        <f t="shared" si="84"/>
        <v>0</v>
      </c>
      <c r="AG157" s="296" t="str">
        <f t="shared" si="85"/>
        <v/>
      </c>
      <c r="AH157" s="296">
        <f t="shared" si="86"/>
        <v>1</v>
      </c>
      <c r="AI157" s="296">
        <f t="shared" si="87"/>
        <v>0</v>
      </c>
      <c r="AJ157" s="296">
        <f t="shared" si="88"/>
        <v>0</v>
      </c>
      <c r="AK157" s="296" t="str">
        <f>IFERROR(VLOOKUP($I157,点検表４リスト用!$D$2:$G$10,2,FALSE),"")</f>
        <v/>
      </c>
      <c r="AL157" s="296" t="str">
        <f>IFERROR(VLOOKUP($I157,点検表４リスト用!$D$2:$G$10,3,FALSE),"")</f>
        <v/>
      </c>
      <c r="AM157" s="296" t="str">
        <f>IFERROR(VLOOKUP($I157,点検表４リスト用!$D$2:$G$10,4,FALSE),"")</f>
        <v/>
      </c>
      <c r="AN157" s="296" t="str">
        <f>IFERROR(VLOOKUP(LEFT($E157,1),点検表４リスト用!$I$2:$J$11,2,FALSE),"")</f>
        <v/>
      </c>
      <c r="AO157" s="296" t="b">
        <f>IF(IFERROR(VLOOKUP($J157,軽乗用車一覧!$A$2:$A$88,1,FALSE),"")&lt;&gt;"",TRUE,FALSE)</f>
        <v>0</v>
      </c>
      <c r="AP157" s="296" t="b">
        <f t="shared" si="89"/>
        <v>0</v>
      </c>
      <c r="AQ157" s="296" t="b">
        <f t="shared" si="110"/>
        <v>1</v>
      </c>
      <c r="AR157" s="296" t="str">
        <f t="shared" si="90"/>
        <v/>
      </c>
      <c r="AS157" s="296" t="str">
        <f t="shared" si="91"/>
        <v/>
      </c>
      <c r="AT157" s="296">
        <f t="shared" si="92"/>
        <v>1</v>
      </c>
      <c r="AU157" s="296">
        <f t="shared" si="93"/>
        <v>1</v>
      </c>
      <c r="AV157" s="296" t="str">
        <f t="shared" si="94"/>
        <v/>
      </c>
      <c r="AW157" s="296" t="str">
        <f>IFERROR(VLOOKUP($L157,点検表４リスト用!$L$2:$M$11,2,FALSE),"")</f>
        <v/>
      </c>
      <c r="AX157" s="296" t="str">
        <f>IFERROR(VLOOKUP($AV157,排出係数!$H$4:$N$1000,7,FALSE),"")</f>
        <v/>
      </c>
      <c r="AY157" s="296" t="str">
        <f t="shared" si="113"/>
        <v/>
      </c>
      <c r="AZ157" s="296" t="str">
        <f t="shared" si="95"/>
        <v>1</v>
      </c>
      <c r="BA157" s="296" t="str">
        <f>IFERROR(VLOOKUP($AV157,排出係数!$A$4:$G$10000,$AU157+2,FALSE),"")</f>
        <v/>
      </c>
      <c r="BB157" s="296">
        <f>IFERROR(VLOOKUP($AU157,点検表４リスト用!$P$2:$T$6,2,FALSE),"")</f>
        <v>0.48</v>
      </c>
      <c r="BC157" s="296" t="str">
        <f t="shared" si="96"/>
        <v/>
      </c>
      <c r="BD157" s="296" t="str">
        <f t="shared" si="97"/>
        <v/>
      </c>
      <c r="BE157" s="296" t="str">
        <f>IFERROR(VLOOKUP($AV157,排出係数!$H$4:$M$10000,$AU157+2,FALSE),"")</f>
        <v/>
      </c>
      <c r="BF157" s="296">
        <f>IFERROR(VLOOKUP($AU157,点検表４リスト用!$P$2:$T$6,IF($N157="H17",5,3),FALSE),"")</f>
        <v>5.5E-2</v>
      </c>
      <c r="BG157" s="296">
        <f t="shared" si="98"/>
        <v>0</v>
      </c>
      <c r="BH157" s="296">
        <f t="shared" si="111"/>
        <v>0</v>
      </c>
      <c r="BI157" s="296" t="str">
        <f>IFERROR(VLOOKUP($L157,点検表４リスト用!$L$2:$N$11,3,FALSE),"")</f>
        <v/>
      </c>
      <c r="BJ157" s="296" t="str">
        <f t="shared" si="99"/>
        <v/>
      </c>
      <c r="BK157" s="296" t="str">
        <f>IF($AK157="特","",IF($BP157="確認",MSG_電気・燃料電池車確認,IF($BS157=1,日野自動車新型式,IF($BS157=2,日野自動車新型式②,IF($BS157=3,日野自動車新型式③,IF($BS157=4,日野自動車新型式④,IFERROR(VLOOKUP($BJ157,'35条リスト'!$A$3:$C$9998,2,FALSE),"")))))))</f>
        <v/>
      </c>
      <c r="BL157" s="296" t="str">
        <f t="shared" si="100"/>
        <v/>
      </c>
      <c r="BM157" s="296" t="str">
        <f>IFERROR(VLOOKUP($X157,点検表４リスト用!$A$2:$B$10,2,FALSE),"")</f>
        <v/>
      </c>
      <c r="BN157" s="296" t="str">
        <f>IF($AK157="特","",IFERROR(VLOOKUP($BJ157,'35条リスト'!$A$3:$C$9998,3,FALSE),""))</f>
        <v/>
      </c>
      <c r="BO157" s="357" t="str">
        <f t="shared" si="114"/>
        <v/>
      </c>
      <c r="BP157" s="297" t="str">
        <f t="shared" si="101"/>
        <v/>
      </c>
      <c r="BQ157" s="297" t="str">
        <f t="shared" si="115"/>
        <v/>
      </c>
      <c r="BR157" s="296">
        <f t="shared" si="112"/>
        <v>0</v>
      </c>
      <c r="BS157" s="296" t="str">
        <f>IF(COUNTIF(点検表４リスト用!X$2:X$83,J157),1,IF(COUNTIF(点検表４リスト用!Y$2:Y$100,J157),2,IF(COUNTIF(点検表４リスト用!Z$2:Z$100,J157),3,IF(COUNTIF(点検表４リスト用!AA$2:AA$100,J157),4,""))))</f>
        <v/>
      </c>
      <c r="BT157" s="580" t="str">
        <f t="shared" si="116"/>
        <v/>
      </c>
    </row>
    <row r="158" spans="1:72">
      <c r="A158" s="289"/>
      <c r="B158" s="445"/>
      <c r="C158" s="290"/>
      <c r="D158" s="291"/>
      <c r="E158" s="291"/>
      <c r="F158" s="291"/>
      <c r="G158" s="292"/>
      <c r="H158" s="300"/>
      <c r="I158" s="292"/>
      <c r="J158" s="292"/>
      <c r="K158" s="292"/>
      <c r="L158" s="292"/>
      <c r="M158" s="290"/>
      <c r="N158" s="290"/>
      <c r="O158" s="292"/>
      <c r="P158" s="292"/>
      <c r="Q158" s="481" t="str">
        <f t="shared" si="102"/>
        <v/>
      </c>
      <c r="R158" s="481" t="str">
        <f t="shared" si="103"/>
        <v/>
      </c>
      <c r="S158" s="482" t="str">
        <f t="shared" si="82"/>
        <v/>
      </c>
      <c r="T158" s="482" t="str">
        <f t="shared" si="104"/>
        <v/>
      </c>
      <c r="U158" s="483" t="str">
        <f t="shared" si="105"/>
        <v/>
      </c>
      <c r="V158" s="483" t="str">
        <f t="shared" si="106"/>
        <v/>
      </c>
      <c r="W158" s="483" t="str">
        <f t="shared" si="107"/>
        <v/>
      </c>
      <c r="X158" s="293"/>
      <c r="Y158" s="289"/>
      <c r="Z158" s="473" t="str">
        <f>IF($BS158&lt;&gt;"","確認",IF(COUNTIF(点検表４リスト用!AB$2:AB$100,J158),"○",IF(OR($BQ158="【3】",$BQ158="【2】",$BQ158="【1】"),"○",$BQ158)))</f>
        <v/>
      </c>
      <c r="AA158" s="532"/>
      <c r="AB158" s="559" t="str">
        <f t="shared" si="108"/>
        <v/>
      </c>
      <c r="AC158" s="294" t="str">
        <f>IF(COUNTIF(環境性能の高いＵＤタクシー!$A:$A,点検表４!J158),"○","")</f>
        <v/>
      </c>
      <c r="AD158" s="295" t="str">
        <f t="shared" si="109"/>
        <v/>
      </c>
      <c r="AE158" s="296" t="b">
        <f t="shared" si="83"/>
        <v>0</v>
      </c>
      <c r="AF158" s="296" t="b">
        <f t="shared" si="84"/>
        <v>0</v>
      </c>
      <c r="AG158" s="296" t="str">
        <f t="shared" si="85"/>
        <v/>
      </c>
      <c r="AH158" s="296">
        <f t="shared" si="86"/>
        <v>1</v>
      </c>
      <c r="AI158" s="296">
        <f t="shared" si="87"/>
        <v>0</v>
      </c>
      <c r="AJ158" s="296">
        <f t="shared" si="88"/>
        <v>0</v>
      </c>
      <c r="AK158" s="296" t="str">
        <f>IFERROR(VLOOKUP($I158,点検表４リスト用!$D$2:$G$10,2,FALSE),"")</f>
        <v/>
      </c>
      <c r="AL158" s="296" t="str">
        <f>IFERROR(VLOOKUP($I158,点検表４リスト用!$D$2:$G$10,3,FALSE),"")</f>
        <v/>
      </c>
      <c r="AM158" s="296" t="str">
        <f>IFERROR(VLOOKUP($I158,点検表４リスト用!$D$2:$G$10,4,FALSE),"")</f>
        <v/>
      </c>
      <c r="AN158" s="296" t="str">
        <f>IFERROR(VLOOKUP(LEFT($E158,1),点検表４リスト用!$I$2:$J$11,2,FALSE),"")</f>
        <v/>
      </c>
      <c r="AO158" s="296" t="b">
        <f>IF(IFERROR(VLOOKUP($J158,軽乗用車一覧!$A$2:$A$88,1,FALSE),"")&lt;&gt;"",TRUE,FALSE)</f>
        <v>0</v>
      </c>
      <c r="AP158" s="296" t="b">
        <f t="shared" si="89"/>
        <v>0</v>
      </c>
      <c r="AQ158" s="296" t="b">
        <f t="shared" si="110"/>
        <v>1</v>
      </c>
      <c r="AR158" s="296" t="str">
        <f t="shared" si="90"/>
        <v/>
      </c>
      <c r="AS158" s="296" t="str">
        <f t="shared" si="91"/>
        <v/>
      </c>
      <c r="AT158" s="296">
        <f t="shared" si="92"/>
        <v>1</v>
      </c>
      <c r="AU158" s="296">
        <f t="shared" si="93"/>
        <v>1</v>
      </c>
      <c r="AV158" s="296" t="str">
        <f t="shared" si="94"/>
        <v/>
      </c>
      <c r="AW158" s="296" t="str">
        <f>IFERROR(VLOOKUP($L158,点検表４リスト用!$L$2:$M$11,2,FALSE),"")</f>
        <v/>
      </c>
      <c r="AX158" s="296" t="str">
        <f>IFERROR(VLOOKUP($AV158,排出係数!$H$4:$N$1000,7,FALSE),"")</f>
        <v/>
      </c>
      <c r="AY158" s="296" t="str">
        <f t="shared" si="113"/>
        <v/>
      </c>
      <c r="AZ158" s="296" t="str">
        <f t="shared" si="95"/>
        <v>1</v>
      </c>
      <c r="BA158" s="296" t="str">
        <f>IFERROR(VLOOKUP($AV158,排出係数!$A$4:$G$10000,$AU158+2,FALSE),"")</f>
        <v/>
      </c>
      <c r="BB158" s="296">
        <f>IFERROR(VLOOKUP($AU158,点検表４リスト用!$P$2:$T$6,2,FALSE),"")</f>
        <v>0.48</v>
      </c>
      <c r="BC158" s="296" t="str">
        <f t="shared" si="96"/>
        <v/>
      </c>
      <c r="BD158" s="296" t="str">
        <f t="shared" si="97"/>
        <v/>
      </c>
      <c r="BE158" s="296" t="str">
        <f>IFERROR(VLOOKUP($AV158,排出係数!$H$4:$M$10000,$AU158+2,FALSE),"")</f>
        <v/>
      </c>
      <c r="BF158" s="296">
        <f>IFERROR(VLOOKUP($AU158,点検表４リスト用!$P$2:$T$6,IF($N158="H17",5,3),FALSE),"")</f>
        <v>5.5E-2</v>
      </c>
      <c r="BG158" s="296">
        <f t="shared" si="98"/>
        <v>0</v>
      </c>
      <c r="BH158" s="296">
        <f t="shared" si="111"/>
        <v>0</v>
      </c>
      <c r="BI158" s="296" t="str">
        <f>IFERROR(VLOOKUP($L158,点検表４リスト用!$L$2:$N$11,3,FALSE),"")</f>
        <v/>
      </c>
      <c r="BJ158" s="296" t="str">
        <f t="shared" si="99"/>
        <v/>
      </c>
      <c r="BK158" s="296" t="str">
        <f>IF($AK158="特","",IF($BP158="確認",MSG_電気・燃料電池車確認,IF($BS158=1,日野自動車新型式,IF($BS158=2,日野自動車新型式②,IF($BS158=3,日野自動車新型式③,IF($BS158=4,日野自動車新型式④,IFERROR(VLOOKUP($BJ158,'35条リスト'!$A$3:$C$9998,2,FALSE),"")))))))</f>
        <v/>
      </c>
      <c r="BL158" s="296" t="str">
        <f t="shared" si="100"/>
        <v/>
      </c>
      <c r="BM158" s="296" t="str">
        <f>IFERROR(VLOOKUP($X158,点検表４リスト用!$A$2:$B$10,2,FALSE),"")</f>
        <v/>
      </c>
      <c r="BN158" s="296" t="str">
        <f>IF($AK158="特","",IFERROR(VLOOKUP($BJ158,'35条リスト'!$A$3:$C$9998,3,FALSE),""))</f>
        <v/>
      </c>
      <c r="BO158" s="357" t="str">
        <f t="shared" si="114"/>
        <v/>
      </c>
      <c r="BP158" s="297" t="str">
        <f t="shared" si="101"/>
        <v/>
      </c>
      <c r="BQ158" s="297" t="str">
        <f t="shared" si="115"/>
        <v/>
      </c>
      <c r="BR158" s="296">
        <f t="shared" si="112"/>
        <v>0</v>
      </c>
      <c r="BS158" s="296" t="str">
        <f>IF(COUNTIF(点検表４リスト用!X$2:X$83,J158),1,IF(COUNTIF(点検表４リスト用!Y$2:Y$100,J158),2,IF(COUNTIF(点検表４リスト用!Z$2:Z$100,J158),3,IF(COUNTIF(点検表４リスト用!AA$2:AA$100,J158),4,""))))</f>
        <v/>
      </c>
      <c r="BT158" s="580" t="str">
        <f t="shared" si="116"/>
        <v/>
      </c>
    </row>
    <row r="159" spans="1:72">
      <c r="A159" s="289"/>
      <c r="B159" s="445"/>
      <c r="C159" s="290"/>
      <c r="D159" s="291"/>
      <c r="E159" s="291"/>
      <c r="F159" s="291"/>
      <c r="G159" s="292"/>
      <c r="H159" s="300"/>
      <c r="I159" s="292"/>
      <c r="J159" s="292"/>
      <c r="K159" s="292"/>
      <c r="L159" s="292"/>
      <c r="M159" s="290"/>
      <c r="N159" s="290"/>
      <c r="O159" s="292"/>
      <c r="P159" s="292"/>
      <c r="Q159" s="481" t="str">
        <f t="shared" si="102"/>
        <v/>
      </c>
      <c r="R159" s="481" t="str">
        <f t="shared" si="103"/>
        <v/>
      </c>
      <c r="S159" s="482" t="str">
        <f t="shared" si="82"/>
        <v/>
      </c>
      <c r="T159" s="482" t="str">
        <f t="shared" si="104"/>
        <v/>
      </c>
      <c r="U159" s="483" t="str">
        <f t="shared" si="105"/>
        <v/>
      </c>
      <c r="V159" s="483" t="str">
        <f t="shared" si="106"/>
        <v/>
      </c>
      <c r="W159" s="483" t="str">
        <f t="shared" si="107"/>
        <v/>
      </c>
      <c r="X159" s="293"/>
      <c r="Y159" s="289"/>
      <c r="Z159" s="473" t="str">
        <f>IF($BS159&lt;&gt;"","確認",IF(COUNTIF(点検表４リスト用!AB$2:AB$100,J159),"○",IF(OR($BQ159="【3】",$BQ159="【2】",$BQ159="【1】"),"○",$BQ159)))</f>
        <v/>
      </c>
      <c r="AA159" s="532"/>
      <c r="AB159" s="559" t="str">
        <f t="shared" si="108"/>
        <v/>
      </c>
      <c r="AC159" s="294" t="str">
        <f>IF(COUNTIF(環境性能の高いＵＤタクシー!$A:$A,点検表４!J159),"○","")</f>
        <v/>
      </c>
      <c r="AD159" s="295" t="str">
        <f t="shared" si="109"/>
        <v/>
      </c>
      <c r="AE159" s="296" t="b">
        <f t="shared" si="83"/>
        <v>0</v>
      </c>
      <c r="AF159" s="296" t="b">
        <f t="shared" si="84"/>
        <v>0</v>
      </c>
      <c r="AG159" s="296" t="str">
        <f t="shared" si="85"/>
        <v/>
      </c>
      <c r="AH159" s="296">
        <f t="shared" si="86"/>
        <v>1</v>
      </c>
      <c r="AI159" s="296">
        <f t="shared" si="87"/>
        <v>0</v>
      </c>
      <c r="AJ159" s="296">
        <f t="shared" si="88"/>
        <v>0</v>
      </c>
      <c r="AK159" s="296" t="str">
        <f>IFERROR(VLOOKUP($I159,点検表４リスト用!$D$2:$G$10,2,FALSE),"")</f>
        <v/>
      </c>
      <c r="AL159" s="296" t="str">
        <f>IFERROR(VLOOKUP($I159,点検表４リスト用!$D$2:$G$10,3,FALSE),"")</f>
        <v/>
      </c>
      <c r="AM159" s="296" t="str">
        <f>IFERROR(VLOOKUP($I159,点検表４リスト用!$D$2:$G$10,4,FALSE),"")</f>
        <v/>
      </c>
      <c r="AN159" s="296" t="str">
        <f>IFERROR(VLOOKUP(LEFT($E159,1),点検表４リスト用!$I$2:$J$11,2,FALSE),"")</f>
        <v/>
      </c>
      <c r="AO159" s="296" t="b">
        <f>IF(IFERROR(VLOOKUP($J159,軽乗用車一覧!$A$2:$A$88,1,FALSE),"")&lt;&gt;"",TRUE,FALSE)</f>
        <v>0</v>
      </c>
      <c r="AP159" s="296" t="b">
        <f t="shared" si="89"/>
        <v>0</v>
      </c>
      <c r="AQ159" s="296" t="b">
        <f t="shared" si="110"/>
        <v>1</v>
      </c>
      <c r="AR159" s="296" t="str">
        <f t="shared" si="90"/>
        <v/>
      </c>
      <c r="AS159" s="296" t="str">
        <f t="shared" si="91"/>
        <v/>
      </c>
      <c r="AT159" s="296">
        <f t="shared" si="92"/>
        <v>1</v>
      </c>
      <c r="AU159" s="296">
        <f t="shared" si="93"/>
        <v>1</v>
      </c>
      <c r="AV159" s="296" t="str">
        <f t="shared" si="94"/>
        <v/>
      </c>
      <c r="AW159" s="296" t="str">
        <f>IFERROR(VLOOKUP($L159,点検表４リスト用!$L$2:$M$11,2,FALSE),"")</f>
        <v/>
      </c>
      <c r="AX159" s="296" t="str">
        <f>IFERROR(VLOOKUP($AV159,排出係数!$H$4:$N$1000,7,FALSE),"")</f>
        <v/>
      </c>
      <c r="AY159" s="296" t="str">
        <f t="shared" si="113"/>
        <v/>
      </c>
      <c r="AZ159" s="296" t="str">
        <f t="shared" si="95"/>
        <v>1</v>
      </c>
      <c r="BA159" s="296" t="str">
        <f>IFERROR(VLOOKUP($AV159,排出係数!$A$4:$G$10000,$AU159+2,FALSE),"")</f>
        <v/>
      </c>
      <c r="BB159" s="296">
        <f>IFERROR(VLOOKUP($AU159,点検表４リスト用!$P$2:$T$6,2,FALSE),"")</f>
        <v>0.48</v>
      </c>
      <c r="BC159" s="296" t="str">
        <f t="shared" si="96"/>
        <v/>
      </c>
      <c r="BD159" s="296" t="str">
        <f t="shared" si="97"/>
        <v/>
      </c>
      <c r="BE159" s="296" t="str">
        <f>IFERROR(VLOOKUP($AV159,排出係数!$H$4:$M$10000,$AU159+2,FALSE),"")</f>
        <v/>
      </c>
      <c r="BF159" s="296">
        <f>IFERROR(VLOOKUP($AU159,点検表４リスト用!$P$2:$T$6,IF($N159="H17",5,3),FALSE),"")</f>
        <v>5.5E-2</v>
      </c>
      <c r="BG159" s="296">
        <f t="shared" si="98"/>
        <v>0</v>
      </c>
      <c r="BH159" s="296">
        <f t="shared" si="111"/>
        <v>0</v>
      </c>
      <c r="BI159" s="296" t="str">
        <f>IFERROR(VLOOKUP($L159,点検表４リスト用!$L$2:$N$11,3,FALSE),"")</f>
        <v/>
      </c>
      <c r="BJ159" s="296" t="str">
        <f t="shared" si="99"/>
        <v/>
      </c>
      <c r="BK159" s="296" t="str">
        <f>IF($AK159="特","",IF($BP159="確認",MSG_電気・燃料電池車確認,IF($BS159=1,日野自動車新型式,IF($BS159=2,日野自動車新型式②,IF($BS159=3,日野自動車新型式③,IF($BS159=4,日野自動車新型式④,IFERROR(VLOOKUP($BJ159,'35条リスト'!$A$3:$C$9998,2,FALSE),"")))))))</f>
        <v/>
      </c>
      <c r="BL159" s="296" t="str">
        <f t="shared" si="100"/>
        <v/>
      </c>
      <c r="BM159" s="296" t="str">
        <f>IFERROR(VLOOKUP($X159,点検表４リスト用!$A$2:$B$10,2,FALSE),"")</f>
        <v/>
      </c>
      <c r="BN159" s="296" t="str">
        <f>IF($AK159="特","",IFERROR(VLOOKUP($BJ159,'35条リスト'!$A$3:$C$9998,3,FALSE),""))</f>
        <v/>
      </c>
      <c r="BO159" s="357" t="str">
        <f t="shared" si="114"/>
        <v/>
      </c>
      <c r="BP159" s="297" t="str">
        <f t="shared" si="101"/>
        <v/>
      </c>
      <c r="BQ159" s="297" t="str">
        <f t="shared" si="115"/>
        <v/>
      </c>
      <c r="BR159" s="296">
        <f t="shared" si="112"/>
        <v>0</v>
      </c>
      <c r="BS159" s="296" t="str">
        <f>IF(COUNTIF(点検表４リスト用!X$2:X$83,J159),1,IF(COUNTIF(点検表４リスト用!Y$2:Y$100,J159),2,IF(COUNTIF(点検表４リスト用!Z$2:Z$100,J159),3,IF(COUNTIF(点検表４リスト用!AA$2:AA$100,J159),4,""))))</f>
        <v/>
      </c>
      <c r="BT159" s="580" t="str">
        <f t="shared" si="116"/>
        <v/>
      </c>
    </row>
    <row r="160" spans="1:72">
      <c r="A160" s="289"/>
      <c r="B160" s="445"/>
      <c r="C160" s="290"/>
      <c r="D160" s="291"/>
      <c r="E160" s="291"/>
      <c r="F160" s="291"/>
      <c r="G160" s="292"/>
      <c r="H160" s="300"/>
      <c r="I160" s="292"/>
      <c r="J160" s="292"/>
      <c r="K160" s="292"/>
      <c r="L160" s="292"/>
      <c r="M160" s="290"/>
      <c r="N160" s="290"/>
      <c r="O160" s="292"/>
      <c r="P160" s="292"/>
      <c r="Q160" s="481" t="str">
        <f t="shared" si="102"/>
        <v/>
      </c>
      <c r="R160" s="481" t="str">
        <f t="shared" si="103"/>
        <v/>
      </c>
      <c r="S160" s="482" t="str">
        <f t="shared" si="82"/>
        <v/>
      </c>
      <c r="T160" s="482" t="str">
        <f t="shared" si="104"/>
        <v/>
      </c>
      <c r="U160" s="483" t="str">
        <f t="shared" si="105"/>
        <v/>
      </c>
      <c r="V160" s="483" t="str">
        <f t="shared" si="106"/>
        <v/>
      </c>
      <c r="W160" s="483" t="str">
        <f t="shared" si="107"/>
        <v/>
      </c>
      <c r="X160" s="293"/>
      <c r="Y160" s="289"/>
      <c r="Z160" s="473" t="str">
        <f>IF($BS160&lt;&gt;"","確認",IF(COUNTIF(点検表４リスト用!AB$2:AB$100,J160),"○",IF(OR($BQ160="【3】",$BQ160="【2】",$BQ160="【1】"),"○",$BQ160)))</f>
        <v/>
      </c>
      <c r="AA160" s="532"/>
      <c r="AB160" s="559" t="str">
        <f t="shared" si="108"/>
        <v/>
      </c>
      <c r="AC160" s="294" t="str">
        <f>IF(COUNTIF(環境性能の高いＵＤタクシー!$A:$A,点検表４!J160),"○","")</f>
        <v/>
      </c>
      <c r="AD160" s="295" t="str">
        <f t="shared" si="109"/>
        <v/>
      </c>
      <c r="AE160" s="296" t="b">
        <f t="shared" si="83"/>
        <v>0</v>
      </c>
      <c r="AF160" s="296" t="b">
        <f t="shared" si="84"/>
        <v>0</v>
      </c>
      <c r="AG160" s="296" t="str">
        <f t="shared" si="85"/>
        <v/>
      </c>
      <c r="AH160" s="296">
        <f t="shared" si="86"/>
        <v>1</v>
      </c>
      <c r="AI160" s="296">
        <f t="shared" si="87"/>
        <v>0</v>
      </c>
      <c r="AJ160" s="296">
        <f t="shared" si="88"/>
        <v>0</v>
      </c>
      <c r="AK160" s="296" t="str">
        <f>IFERROR(VLOOKUP($I160,点検表４リスト用!$D$2:$G$10,2,FALSE),"")</f>
        <v/>
      </c>
      <c r="AL160" s="296" t="str">
        <f>IFERROR(VLOOKUP($I160,点検表４リスト用!$D$2:$G$10,3,FALSE),"")</f>
        <v/>
      </c>
      <c r="AM160" s="296" t="str">
        <f>IFERROR(VLOOKUP($I160,点検表４リスト用!$D$2:$G$10,4,FALSE),"")</f>
        <v/>
      </c>
      <c r="AN160" s="296" t="str">
        <f>IFERROR(VLOOKUP(LEFT($E160,1),点検表４リスト用!$I$2:$J$11,2,FALSE),"")</f>
        <v/>
      </c>
      <c r="AO160" s="296" t="b">
        <f>IF(IFERROR(VLOOKUP($J160,軽乗用車一覧!$A$2:$A$88,1,FALSE),"")&lt;&gt;"",TRUE,FALSE)</f>
        <v>0</v>
      </c>
      <c r="AP160" s="296" t="b">
        <f t="shared" si="89"/>
        <v>0</v>
      </c>
      <c r="AQ160" s="296" t="b">
        <f t="shared" si="110"/>
        <v>1</v>
      </c>
      <c r="AR160" s="296" t="str">
        <f t="shared" si="90"/>
        <v/>
      </c>
      <c r="AS160" s="296" t="str">
        <f t="shared" si="91"/>
        <v/>
      </c>
      <c r="AT160" s="296">
        <f t="shared" si="92"/>
        <v>1</v>
      </c>
      <c r="AU160" s="296">
        <f t="shared" si="93"/>
        <v>1</v>
      </c>
      <c r="AV160" s="296" t="str">
        <f t="shared" si="94"/>
        <v/>
      </c>
      <c r="AW160" s="296" t="str">
        <f>IFERROR(VLOOKUP($L160,点検表４リスト用!$L$2:$M$11,2,FALSE),"")</f>
        <v/>
      </c>
      <c r="AX160" s="296" t="str">
        <f>IFERROR(VLOOKUP($AV160,排出係数!$H$4:$N$1000,7,FALSE),"")</f>
        <v/>
      </c>
      <c r="AY160" s="296" t="str">
        <f t="shared" si="113"/>
        <v/>
      </c>
      <c r="AZ160" s="296" t="str">
        <f t="shared" si="95"/>
        <v>1</v>
      </c>
      <c r="BA160" s="296" t="str">
        <f>IFERROR(VLOOKUP($AV160,排出係数!$A$4:$G$10000,$AU160+2,FALSE),"")</f>
        <v/>
      </c>
      <c r="BB160" s="296">
        <f>IFERROR(VLOOKUP($AU160,点検表４リスト用!$P$2:$T$6,2,FALSE),"")</f>
        <v>0.48</v>
      </c>
      <c r="BC160" s="296" t="str">
        <f t="shared" si="96"/>
        <v/>
      </c>
      <c r="BD160" s="296" t="str">
        <f t="shared" si="97"/>
        <v/>
      </c>
      <c r="BE160" s="296" t="str">
        <f>IFERROR(VLOOKUP($AV160,排出係数!$H$4:$M$10000,$AU160+2,FALSE),"")</f>
        <v/>
      </c>
      <c r="BF160" s="296">
        <f>IFERROR(VLOOKUP($AU160,点検表４リスト用!$P$2:$T$6,IF($N160="H17",5,3),FALSE),"")</f>
        <v>5.5E-2</v>
      </c>
      <c r="BG160" s="296">
        <f t="shared" si="98"/>
        <v>0</v>
      </c>
      <c r="BH160" s="296">
        <f t="shared" si="111"/>
        <v>0</v>
      </c>
      <c r="BI160" s="296" t="str">
        <f>IFERROR(VLOOKUP($L160,点検表４リスト用!$L$2:$N$11,3,FALSE),"")</f>
        <v/>
      </c>
      <c r="BJ160" s="296" t="str">
        <f t="shared" si="99"/>
        <v/>
      </c>
      <c r="BK160" s="296" t="str">
        <f>IF($AK160="特","",IF($BP160="確認",MSG_電気・燃料電池車確認,IF($BS160=1,日野自動車新型式,IF($BS160=2,日野自動車新型式②,IF($BS160=3,日野自動車新型式③,IF($BS160=4,日野自動車新型式④,IFERROR(VLOOKUP($BJ160,'35条リスト'!$A$3:$C$9998,2,FALSE),"")))))))</f>
        <v/>
      </c>
      <c r="BL160" s="296" t="str">
        <f t="shared" si="100"/>
        <v/>
      </c>
      <c r="BM160" s="296" t="str">
        <f>IFERROR(VLOOKUP($X160,点検表４リスト用!$A$2:$B$10,2,FALSE),"")</f>
        <v/>
      </c>
      <c r="BN160" s="296" t="str">
        <f>IF($AK160="特","",IFERROR(VLOOKUP($BJ160,'35条リスト'!$A$3:$C$9998,3,FALSE),""))</f>
        <v/>
      </c>
      <c r="BO160" s="357" t="str">
        <f t="shared" si="114"/>
        <v/>
      </c>
      <c r="BP160" s="297" t="str">
        <f t="shared" si="101"/>
        <v/>
      </c>
      <c r="BQ160" s="297" t="str">
        <f t="shared" si="115"/>
        <v/>
      </c>
      <c r="BR160" s="296">
        <f t="shared" si="112"/>
        <v>0</v>
      </c>
      <c r="BS160" s="296" t="str">
        <f>IF(COUNTIF(点検表４リスト用!X$2:X$83,J160),1,IF(COUNTIF(点検表４リスト用!Y$2:Y$100,J160),2,IF(COUNTIF(点検表４リスト用!Z$2:Z$100,J160),3,IF(COUNTIF(点検表４リスト用!AA$2:AA$100,J160),4,""))))</f>
        <v/>
      </c>
      <c r="BT160" s="580" t="str">
        <f t="shared" si="116"/>
        <v/>
      </c>
    </row>
    <row r="161" spans="1:72">
      <c r="A161" s="289"/>
      <c r="B161" s="445"/>
      <c r="C161" s="290"/>
      <c r="D161" s="291"/>
      <c r="E161" s="291"/>
      <c r="F161" s="291"/>
      <c r="G161" s="292"/>
      <c r="H161" s="300"/>
      <c r="I161" s="292"/>
      <c r="J161" s="292"/>
      <c r="K161" s="292"/>
      <c r="L161" s="292"/>
      <c r="M161" s="290"/>
      <c r="N161" s="290"/>
      <c r="O161" s="292"/>
      <c r="P161" s="292"/>
      <c r="Q161" s="481" t="str">
        <f t="shared" si="102"/>
        <v/>
      </c>
      <c r="R161" s="481" t="str">
        <f t="shared" si="103"/>
        <v/>
      </c>
      <c r="S161" s="482" t="str">
        <f t="shared" si="82"/>
        <v/>
      </c>
      <c r="T161" s="482" t="str">
        <f t="shared" si="104"/>
        <v/>
      </c>
      <c r="U161" s="483" t="str">
        <f t="shared" si="105"/>
        <v/>
      </c>
      <c r="V161" s="483" t="str">
        <f t="shared" si="106"/>
        <v/>
      </c>
      <c r="W161" s="483" t="str">
        <f t="shared" si="107"/>
        <v/>
      </c>
      <c r="X161" s="293"/>
      <c r="Y161" s="289"/>
      <c r="Z161" s="473" t="str">
        <f>IF($BS161&lt;&gt;"","確認",IF(COUNTIF(点検表４リスト用!AB$2:AB$100,J161),"○",IF(OR($BQ161="【3】",$BQ161="【2】",$BQ161="【1】"),"○",$BQ161)))</f>
        <v/>
      </c>
      <c r="AA161" s="532"/>
      <c r="AB161" s="559" t="str">
        <f t="shared" si="108"/>
        <v/>
      </c>
      <c r="AC161" s="294" t="str">
        <f>IF(COUNTIF(環境性能の高いＵＤタクシー!$A:$A,点検表４!J161),"○","")</f>
        <v/>
      </c>
      <c r="AD161" s="295" t="str">
        <f t="shared" si="109"/>
        <v/>
      </c>
      <c r="AE161" s="296" t="b">
        <f t="shared" si="83"/>
        <v>0</v>
      </c>
      <c r="AF161" s="296" t="b">
        <f t="shared" si="84"/>
        <v>0</v>
      </c>
      <c r="AG161" s="296" t="str">
        <f t="shared" si="85"/>
        <v/>
      </c>
      <c r="AH161" s="296">
        <f t="shared" si="86"/>
        <v>1</v>
      </c>
      <c r="AI161" s="296">
        <f t="shared" si="87"/>
        <v>0</v>
      </c>
      <c r="AJ161" s="296">
        <f t="shared" si="88"/>
        <v>0</v>
      </c>
      <c r="AK161" s="296" t="str">
        <f>IFERROR(VLOOKUP($I161,点検表４リスト用!$D$2:$G$10,2,FALSE),"")</f>
        <v/>
      </c>
      <c r="AL161" s="296" t="str">
        <f>IFERROR(VLOOKUP($I161,点検表４リスト用!$D$2:$G$10,3,FALSE),"")</f>
        <v/>
      </c>
      <c r="AM161" s="296" t="str">
        <f>IFERROR(VLOOKUP($I161,点検表４リスト用!$D$2:$G$10,4,FALSE),"")</f>
        <v/>
      </c>
      <c r="AN161" s="296" t="str">
        <f>IFERROR(VLOOKUP(LEFT($E161,1),点検表４リスト用!$I$2:$J$11,2,FALSE),"")</f>
        <v/>
      </c>
      <c r="AO161" s="296" t="b">
        <f>IF(IFERROR(VLOOKUP($J161,軽乗用車一覧!$A$2:$A$88,1,FALSE),"")&lt;&gt;"",TRUE,FALSE)</f>
        <v>0</v>
      </c>
      <c r="AP161" s="296" t="b">
        <f t="shared" si="89"/>
        <v>0</v>
      </c>
      <c r="AQ161" s="296" t="b">
        <f t="shared" si="110"/>
        <v>1</v>
      </c>
      <c r="AR161" s="296" t="str">
        <f t="shared" si="90"/>
        <v/>
      </c>
      <c r="AS161" s="296" t="str">
        <f t="shared" si="91"/>
        <v/>
      </c>
      <c r="AT161" s="296">
        <f t="shared" si="92"/>
        <v>1</v>
      </c>
      <c r="AU161" s="296">
        <f t="shared" si="93"/>
        <v>1</v>
      </c>
      <c r="AV161" s="296" t="str">
        <f t="shared" si="94"/>
        <v/>
      </c>
      <c r="AW161" s="296" t="str">
        <f>IFERROR(VLOOKUP($L161,点検表４リスト用!$L$2:$M$11,2,FALSE),"")</f>
        <v/>
      </c>
      <c r="AX161" s="296" t="str">
        <f>IFERROR(VLOOKUP($AV161,排出係数!$H$4:$N$1000,7,FALSE),"")</f>
        <v/>
      </c>
      <c r="AY161" s="296" t="str">
        <f t="shared" si="113"/>
        <v/>
      </c>
      <c r="AZ161" s="296" t="str">
        <f t="shared" si="95"/>
        <v>1</v>
      </c>
      <c r="BA161" s="296" t="str">
        <f>IFERROR(VLOOKUP($AV161,排出係数!$A$4:$G$10000,$AU161+2,FALSE),"")</f>
        <v/>
      </c>
      <c r="BB161" s="296">
        <f>IFERROR(VLOOKUP($AU161,点検表４リスト用!$P$2:$T$6,2,FALSE),"")</f>
        <v>0.48</v>
      </c>
      <c r="BC161" s="296" t="str">
        <f t="shared" si="96"/>
        <v/>
      </c>
      <c r="BD161" s="296" t="str">
        <f t="shared" si="97"/>
        <v/>
      </c>
      <c r="BE161" s="296" t="str">
        <f>IFERROR(VLOOKUP($AV161,排出係数!$H$4:$M$10000,$AU161+2,FALSE),"")</f>
        <v/>
      </c>
      <c r="BF161" s="296">
        <f>IFERROR(VLOOKUP($AU161,点検表４リスト用!$P$2:$T$6,IF($N161="H17",5,3),FALSE),"")</f>
        <v>5.5E-2</v>
      </c>
      <c r="BG161" s="296">
        <f t="shared" si="98"/>
        <v>0</v>
      </c>
      <c r="BH161" s="296">
        <f t="shared" si="111"/>
        <v>0</v>
      </c>
      <c r="BI161" s="296" t="str">
        <f>IFERROR(VLOOKUP($L161,点検表４リスト用!$L$2:$N$11,3,FALSE),"")</f>
        <v/>
      </c>
      <c r="BJ161" s="296" t="str">
        <f t="shared" si="99"/>
        <v/>
      </c>
      <c r="BK161" s="296" t="str">
        <f>IF($AK161="特","",IF($BP161="確認",MSG_電気・燃料電池車確認,IF($BS161=1,日野自動車新型式,IF($BS161=2,日野自動車新型式②,IF($BS161=3,日野自動車新型式③,IF($BS161=4,日野自動車新型式④,IFERROR(VLOOKUP($BJ161,'35条リスト'!$A$3:$C$9998,2,FALSE),"")))))))</f>
        <v/>
      </c>
      <c r="BL161" s="296" t="str">
        <f t="shared" si="100"/>
        <v/>
      </c>
      <c r="BM161" s="296" t="str">
        <f>IFERROR(VLOOKUP($X161,点検表４リスト用!$A$2:$B$10,2,FALSE),"")</f>
        <v/>
      </c>
      <c r="BN161" s="296" t="str">
        <f>IF($AK161="特","",IFERROR(VLOOKUP($BJ161,'35条リスト'!$A$3:$C$9998,3,FALSE),""))</f>
        <v/>
      </c>
      <c r="BO161" s="357" t="str">
        <f t="shared" si="114"/>
        <v/>
      </c>
      <c r="BP161" s="297" t="str">
        <f t="shared" si="101"/>
        <v/>
      </c>
      <c r="BQ161" s="297" t="str">
        <f t="shared" si="115"/>
        <v/>
      </c>
      <c r="BR161" s="296">
        <f t="shared" si="112"/>
        <v>0</v>
      </c>
      <c r="BS161" s="296" t="str">
        <f>IF(COUNTIF(点検表４リスト用!X$2:X$83,J161),1,IF(COUNTIF(点検表４リスト用!Y$2:Y$100,J161),2,IF(COUNTIF(点検表４リスト用!Z$2:Z$100,J161),3,IF(COUNTIF(点検表４リスト用!AA$2:AA$100,J161),4,""))))</f>
        <v/>
      </c>
      <c r="BT161" s="580" t="str">
        <f t="shared" si="116"/>
        <v/>
      </c>
    </row>
    <row r="162" spans="1:72">
      <c r="A162" s="289"/>
      <c r="B162" s="445"/>
      <c r="C162" s="290"/>
      <c r="D162" s="291"/>
      <c r="E162" s="291"/>
      <c r="F162" s="291"/>
      <c r="G162" s="292"/>
      <c r="H162" s="300"/>
      <c r="I162" s="292"/>
      <c r="J162" s="292"/>
      <c r="K162" s="292"/>
      <c r="L162" s="292"/>
      <c r="M162" s="290"/>
      <c r="N162" s="290"/>
      <c r="O162" s="292"/>
      <c r="P162" s="292"/>
      <c r="Q162" s="481" t="str">
        <f t="shared" si="102"/>
        <v/>
      </c>
      <c r="R162" s="481" t="str">
        <f t="shared" si="103"/>
        <v/>
      </c>
      <c r="S162" s="482" t="str">
        <f t="shared" si="82"/>
        <v/>
      </c>
      <c r="T162" s="482" t="str">
        <f t="shared" si="104"/>
        <v/>
      </c>
      <c r="U162" s="483" t="str">
        <f t="shared" si="105"/>
        <v/>
      </c>
      <c r="V162" s="483" t="str">
        <f t="shared" si="106"/>
        <v/>
      </c>
      <c r="W162" s="483" t="str">
        <f t="shared" si="107"/>
        <v/>
      </c>
      <c r="X162" s="293"/>
      <c r="Y162" s="289"/>
      <c r="Z162" s="473" t="str">
        <f>IF($BS162&lt;&gt;"","確認",IF(COUNTIF(点検表４リスト用!AB$2:AB$100,J162),"○",IF(OR($BQ162="【3】",$BQ162="【2】",$BQ162="【1】"),"○",$BQ162)))</f>
        <v/>
      </c>
      <c r="AA162" s="532"/>
      <c r="AB162" s="559" t="str">
        <f t="shared" si="108"/>
        <v/>
      </c>
      <c r="AC162" s="294" t="str">
        <f>IF(COUNTIF(環境性能の高いＵＤタクシー!$A:$A,点検表４!J162),"○","")</f>
        <v/>
      </c>
      <c r="AD162" s="295" t="str">
        <f t="shared" si="109"/>
        <v/>
      </c>
      <c r="AE162" s="296" t="b">
        <f t="shared" si="83"/>
        <v>0</v>
      </c>
      <c r="AF162" s="296" t="b">
        <f t="shared" si="84"/>
        <v>0</v>
      </c>
      <c r="AG162" s="296" t="str">
        <f t="shared" si="85"/>
        <v/>
      </c>
      <c r="AH162" s="296">
        <f t="shared" si="86"/>
        <v>1</v>
      </c>
      <c r="AI162" s="296">
        <f t="shared" si="87"/>
        <v>0</v>
      </c>
      <c r="AJ162" s="296">
        <f t="shared" si="88"/>
        <v>0</v>
      </c>
      <c r="AK162" s="296" t="str">
        <f>IFERROR(VLOOKUP($I162,点検表４リスト用!$D$2:$G$10,2,FALSE),"")</f>
        <v/>
      </c>
      <c r="AL162" s="296" t="str">
        <f>IFERROR(VLOOKUP($I162,点検表４リスト用!$D$2:$G$10,3,FALSE),"")</f>
        <v/>
      </c>
      <c r="AM162" s="296" t="str">
        <f>IFERROR(VLOOKUP($I162,点検表４リスト用!$D$2:$G$10,4,FALSE),"")</f>
        <v/>
      </c>
      <c r="AN162" s="296" t="str">
        <f>IFERROR(VLOOKUP(LEFT($E162,1),点検表４リスト用!$I$2:$J$11,2,FALSE),"")</f>
        <v/>
      </c>
      <c r="AO162" s="296" t="b">
        <f>IF(IFERROR(VLOOKUP($J162,軽乗用車一覧!$A$2:$A$88,1,FALSE),"")&lt;&gt;"",TRUE,FALSE)</f>
        <v>0</v>
      </c>
      <c r="AP162" s="296" t="b">
        <f t="shared" si="89"/>
        <v>0</v>
      </c>
      <c r="AQ162" s="296" t="b">
        <f t="shared" si="110"/>
        <v>1</v>
      </c>
      <c r="AR162" s="296" t="str">
        <f t="shared" si="90"/>
        <v/>
      </c>
      <c r="AS162" s="296" t="str">
        <f t="shared" si="91"/>
        <v/>
      </c>
      <c r="AT162" s="296">
        <f t="shared" si="92"/>
        <v>1</v>
      </c>
      <c r="AU162" s="296">
        <f t="shared" si="93"/>
        <v>1</v>
      </c>
      <c r="AV162" s="296" t="str">
        <f t="shared" si="94"/>
        <v/>
      </c>
      <c r="AW162" s="296" t="str">
        <f>IFERROR(VLOOKUP($L162,点検表４リスト用!$L$2:$M$11,2,FALSE),"")</f>
        <v/>
      </c>
      <c r="AX162" s="296" t="str">
        <f>IFERROR(VLOOKUP($AV162,排出係数!$H$4:$N$1000,7,FALSE),"")</f>
        <v/>
      </c>
      <c r="AY162" s="296" t="str">
        <f t="shared" si="113"/>
        <v/>
      </c>
      <c r="AZ162" s="296" t="str">
        <f t="shared" si="95"/>
        <v>1</v>
      </c>
      <c r="BA162" s="296" t="str">
        <f>IFERROR(VLOOKUP($AV162,排出係数!$A$4:$G$10000,$AU162+2,FALSE),"")</f>
        <v/>
      </c>
      <c r="BB162" s="296">
        <f>IFERROR(VLOOKUP($AU162,点検表４リスト用!$P$2:$T$6,2,FALSE),"")</f>
        <v>0.48</v>
      </c>
      <c r="BC162" s="296" t="str">
        <f t="shared" si="96"/>
        <v/>
      </c>
      <c r="BD162" s="296" t="str">
        <f t="shared" si="97"/>
        <v/>
      </c>
      <c r="BE162" s="296" t="str">
        <f>IFERROR(VLOOKUP($AV162,排出係数!$H$4:$M$10000,$AU162+2,FALSE),"")</f>
        <v/>
      </c>
      <c r="BF162" s="296">
        <f>IFERROR(VLOOKUP($AU162,点検表４リスト用!$P$2:$T$6,IF($N162="H17",5,3),FALSE),"")</f>
        <v>5.5E-2</v>
      </c>
      <c r="BG162" s="296">
        <f t="shared" si="98"/>
        <v>0</v>
      </c>
      <c r="BH162" s="296">
        <f t="shared" si="111"/>
        <v>0</v>
      </c>
      <c r="BI162" s="296" t="str">
        <f>IFERROR(VLOOKUP($L162,点検表４リスト用!$L$2:$N$11,3,FALSE),"")</f>
        <v/>
      </c>
      <c r="BJ162" s="296" t="str">
        <f t="shared" si="99"/>
        <v/>
      </c>
      <c r="BK162" s="296" t="str">
        <f>IF($AK162="特","",IF($BP162="確認",MSG_電気・燃料電池車確認,IF($BS162=1,日野自動車新型式,IF($BS162=2,日野自動車新型式②,IF($BS162=3,日野自動車新型式③,IF($BS162=4,日野自動車新型式④,IFERROR(VLOOKUP($BJ162,'35条リスト'!$A$3:$C$9998,2,FALSE),"")))))))</f>
        <v/>
      </c>
      <c r="BL162" s="296" t="str">
        <f t="shared" si="100"/>
        <v/>
      </c>
      <c r="BM162" s="296" t="str">
        <f>IFERROR(VLOOKUP($X162,点検表４リスト用!$A$2:$B$10,2,FALSE),"")</f>
        <v/>
      </c>
      <c r="BN162" s="296" t="str">
        <f>IF($AK162="特","",IFERROR(VLOOKUP($BJ162,'35条リスト'!$A$3:$C$9998,3,FALSE),""))</f>
        <v/>
      </c>
      <c r="BO162" s="357" t="str">
        <f t="shared" si="114"/>
        <v/>
      </c>
      <c r="BP162" s="297" t="str">
        <f t="shared" si="101"/>
        <v/>
      </c>
      <c r="BQ162" s="297" t="str">
        <f t="shared" si="115"/>
        <v/>
      </c>
      <c r="BR162" s="296">
        <f t="shared" si="112"/>
        <v>0</v>
      </c>
      <c r="BS162" s="296" t="str">
        <f>IF(COUNTIF(点検表４リスト用!X$2:X$83,J162),1,IF(COUNTIF(点検表４リスト用!Y$2:Y$100,J162),2,IF(COUNTIF(点検表４リスト用!Z$2:Z$100,J162),3,IF(COUNTIF(点検表４リスト用!AA$2:AA$100,J162),4,""))))</f>
        <v/>
      </c>
      <c r="BT162" s="580" t="str">
        <f t="shared" si="116"/>
        <v/>
      </c>
    </row>
    <row r="163" spans="1:72">
      <c r="A163" s="289"/>
      <c r="B163" s="445"/>
      <c r="C163" s="290"/>
      <c r="D163" s="291"/>
      <c r="E163" s="291"/>
      <c r="F163" s="291"/>
      <c r="G163" s="292"/>
      <c r="H163" s="300"/>
      <c r="I163" s="292"/>
      <c r="J163" s="292"/>
      <c r="K163" s="292"/>
      <c r="L163" s="292"/>
      <c r="M163" s="290"/>
      <c r="N163" s="290"/>
      <c r="O163" s="292"/>
      <c r="P163" s="292"/>
      <c r="Q163" s="481" t="str">
        <f t="shared" si="102"/>
        <v/>
      </c>
      <c r="R163" s="481" t="str">
        <f t="shared" si="103"/>
        <v/>
      </c>
      <c r="S163" s="482" t="str">
        <f t="shared" si="82"/>
        <v/>
      </c>
      <c r="T163" s="482" t="str">
        <f t="shared" si="104"/>
        <v/>
      </c>
      <c r="U163" s="483" t="str">
        <f t="shared" si="105"/>
        <v/>
      </c>
      <c r="V163" s="483" t="str">
        <f t="shared" si="106"/>
        <v/>
      </c>
      <c r="W163" s="483" t="str">
        <f t="shared" si="107"/>
        <v/>
      </c>
      <c r="X163" s="293"/>
      <c r="Y163" s="289"/>
      <c r="Z163" s="473" t="str">
        <f>IF($BS163&lt;&gt;"","確認",IF(COUNTIF(点検表４リスト用!AB$2:AB$100,J163),"○",IF(OR($BQ163="【3】",$BQ163="【2】",$BQ163="【1】"),"○",$BQ163)))</f>
        <v/>
      </c>
      <c r="AA163" s="532"/>
      <c r="AB163" s="559" t="str">
        <f t="shared" si="108"/>
        <v/>
      </c>
      <c r="AC163" s="294" t="str">
        <f>IF(COUNTIF(環境性能の高いＵＤタクシー!$A:$A,点検表４!J163),"○","")</f>
        <v/>
      </c>
      <c r="AD163" s="295" t="str">
        <f t="shared" si="109"/>
        <v/>
      </c>
      <c r="AE163" s="296" t="b">
        <f t="shared" si="83"/>
        <v>0</v>
      </c>
      <c r="AF163" s="296" t="b">
        <f t="shared" si="84"/>
        <v>0</v>
      </c>
      <c r="AG163" s="296" t="str">
        <f t="shared" si="85"/>
        <v/>
      </c>
      <c r="AH163" s="296">
        <f t="shared" si="86"/>
        <v>1</v>
      </c>
      <c r="AI163" s="296">
        <f t="shared" si="87"/>
        <v>0</v>
      </c>
      <c r="AJ163" s="296">
        <f t="shared" si="88"/>
        <v>0</v>
      </c>
      <c r="AK163" s="296" t="str">
        <f>IFERROR(VLOOKUP($I163,点検表４リスト用!$D$2:$G$10,2,FALSE),"")</f>
        <v/>
      </c>
      <c r="AL163" s="296" t="str">
        <f>IFERROR(VLOOKUP($I163,点検表４リスト用!$D$2:$G$10,3,FALSE),"")</f>
        <v/>
      </c>
      <c r="AM163" s="296" t="str">
        <f>IFERROR(VLOOKUP($I163,点検表４リスト用!$D$2:$G$10,4,FALSE),"")</f>
        <v/>
      </c>
      <c r="AN163" s="296" t="str">
        <f>IFERROR(VLOOKUP(LEFT($E163,1),点検表４リスト用!$I$2:$J$11,2,FALSE),"")</f>
        <v/>
      </c>
      <c r="AO163" s="296" t="b">
        <f>IF(IFERROR(VLOOKUP($J163,軽乗用車一覧!$A$2:$A$88,1,FALSE),"")&lt;&gt;"",TRUE,FALSE)</f>
        <v>0</v>
      </c>
      <c r="AP163" s="296" t="b">
        <f t="shared" si="89"/>
        <v>0</v>
      </c>
      <c r="AQ163" s="296" t="b">
        <f t="shared" si="110"/>
        <v>1</v>
      </c>
      <c r="AR163" s="296" t="str">
        <f t="shared" si="90"/>
        <v/>
      </c>
      <c r="AS163" s="296" t="str">
        <f t="shared" si="91"/>
        <v/>
      </c>
      <c r="AT163" s="296">
        <f t="shared" si="92"/>
        <v>1</v>
      </c>
      <c r="AU163" s="296">
        <f t="shared" si="93"/>
        <v>1</v>
      </c>
      <c r="AV163" s="296" t="str">
        <f t="shared" si="94"/>
        <v/>
      </c>
      <c r="AW163" s="296" t="str">
        <f>IFERROR(VLOOKUP($L163,点検表４リスト用!$L$2:$M$11,2,FALSE),"")</f>
        <v/>
      </c>
      <c r="AX163" s="296" t="str">
        <f>IFERROR(VLOOKUP($AV163,排出係数!$H$4:$N$1000,7,FALSE),"")</f>
        <v/>
      </c>
      <c r="AY163" s="296" t="str">
        <f t="shared" si="113"/>
        <v/>
      </c>
      <c r="AZ163" s="296" t="str">
        <f t="shared" si="95"/>
        <v>1</v>
      </c>
      <c r="BA163" s="296" t="str">
        <f>IFERROR(VLOOKUP($AV163,排出係数!$A$4:$G$10000,$AU163+2,FALSE),"")</f>
        <v/>
      </c>
      <c r="BB163" s="296">
        <f>IFERROR(VLOOKUP($AU163,点検表４リスト用!$P$2:$T$6,2,FALSE),"")</f>
        <v>0.48</v>
      </c>
      <c r="BC163" s="296" t="str">
        <f t="shared" si="96"/>
        <v/>
      </c>
      <c r="BD163" s="296" t="str">
        <f t="shared" si="97"/>
        <v/>
      </c>
      <c r="BE163" s="296" t="str">
        <f>IFERROR(VLOOKUP($AV163,排出係数!$H$4:$M$10000,$AU163+2,FALSE),"")</f>
        <v/>
      </c>
      <c r="BF163" s="296">
        <f>IFERROR(VLOOKUP($AU163,点検表４リスト用!$P$2:$T$6,IF($N163="H17",5,3),FALSE),"")</f>
        <v>5.5E-2</v>
      </c>
      <c r="BG163" s="296">
        <f t="shared" si="98"/>
        <v>0</v>
      </c>
      <c r="BH163" s="296">
        <f t="shared" si="111"/>
        <v>0</v>
      </c>
      <c r="BI163" s="296" t="str">
        <f>IFERROR(VLOOKUP($L163,点検表４リスト用!$L$2:$N$11,3,FALSE),"")</f>
        <v/>
      </c>
      <c r="BJ163" s="296" t="str">
        <f t="shared" si="99"/>
        <v/>
      </c>
      <c r="BK163" s="296" t="str">
        <f>IF($AK163="特","",IF($BP163="確認",MSG_電気・燃料電池車確認,IF($BS163=1,日野自動車新型式,IF($BS163=2,日野自動車新型式②,IF($BS163=3,日野自動車新型式③,IF($BS163=4,日野自動車新型式④,IFERROR(VLOOKUP($BJ163,'35条リスト'!$A$3:$C$9998,2,FALSE),"")))))))</f>
        <v/>
      </c>
      <c r="BL163" s="296" t="str">
        <f t="shared" si="100"/>
        <v/>
      </c>
      <c r="BM163" s="296" t="str">
        <f>IFERROR(VLOOKUP($X163,点検表４リスト用!$A$2:$B$10,2,FALSE),"")</f>
        <v/>
      </c>
      <c r="BN163" s="296" t="str">
        <f>IF($AK163="特","",IFERROR(VLOOKUP($BJ163,'35条リスト'!$A$3:$C$9998,3,FALSE),""))</f>
        <v/>
      </c>
      <c r="BO163" s="357" t="str">
        <f t="shared" si="114"/>
        <v/>
      </c>
      <c r="BP163" s="297" t="str">
        <f t="shared" si="101"/>
        <v/>
      </c>
      <c r="BQ163" s="297" t="str">
        <f t="shared" si="115"/>
        <v/>
      </c>
      <c r="BR163" s="296">
        <f t="shared" si="112"/>
        <v>0</v>
      </c>
      <c r="BS163" s="296" t="str">
        <f>IF(COUNTIF(点検表４リスト用!X$2:X$83,J163),1,IF(COUNTIF(点検表４リスト用!Y$2:Y$100,J163),2,IF(COUNTIF(点検表４リスト用!Z$2:Z$100,J163),3,IF(COUNTIF(点検表４リスト用!AA$2:AA$100,J163),4,""))))</f>
        <v/>
      </c>
      <c r="BT163" s="580" t="str">
        <f t="shared" si="116"/>
        <v/>
      </c>
    </row>
    <row r="164" spans="1:72">
      <c r="A164" s="289"/>
      <c r="B164" s="445"/>
      <c r="C164" s="290"/>
      <c r="D164" s="291"/>
      <c r="E164" s="291"/>
      <c r="F164" s="291"/>
      <c r="G164" s="292"/>
      <c r="H164" s="300"/>
      <c r="I164" s="292"/>
      <c r="J164" s="292"/>
      <c r="K164" s="292"/>
      <c r="L164" s="292"/>
      <c r="M164" s="290"/>
      <c r="N164" s="290"/>
      <c r="O164" s="292"/>
      <c r="P164" s="292"/>
      <c r="Q164" s="481" t="str">
        <f t="shared" si="102"/>
        <v/>
      </c>
      <c r="R164" s="481" t="str">
        <f t="shared" si="103"/>
        <v/>
      </c>
      <c r="S164" s="482" t="str">
        <f t="shared" si="82"/>
        <v/>
      </c>
      <c r="T164" s="482" t="str">
        <f t="shared" si="104"/>
        <v/>
      </c>
      <c r="U164" s="483" t="str">
        <f t="shared" si="105"/>
        <v/>
      </c>
      <c r="V164" s="483" t="str">
        <f t="shared" si="106"/>
        <v/>
      </c>
      <c r="W164" s="483" t="str">
        <f t="shared" si="107"/>
        <v/>
      </c>
      <c r="X164" s="293"/>
      <c r="Y164" s="289"/>
      <c r="Z164" s="473" t="str">
        <f>IF($BS164&lt;&gt;"","確認",IF(COUNTIF(点検表４リスト用!AB$2:AB$100,J164),"○",IF(OR($BQ164="【3】",$BQ164="【2】",$BQ164="【1】"),"○",$BQ164)))</f>
        <v/>
      </c>
      <c r="AA164" s="532"/>
      <c r="AB164" s="559" t="str">
        <f t="shared" si="108"/>
        <v/>
      </c>
      <c r="AC164" s="294" t="str">
        <f>IF(COUNTIF(環境性能の高いＵＤタクシー!$A:$A,点検表４!J164),"○","")</f>
        <v/>
      </c>
      <c r="AD164" s="295" t="str">
        <f t="shared" si="109"/>
        <v/>
      </c>
      <c r="AE164" s="296" t="b">
        <f t="shared" si="83"/>
        <v>0</v>
      </c>
      <c r="AF164" s="296" t="b">
        <f t="shared" si="84"/>
        <v>0</v>
      </c>
      <c r="AG164" s="296" t="str">
        <f t="shared" si="85"/>
        <v/>
      </c>
      <c r="AH164" s="296">
        <f t="shared" si="86"/>
        <v>1</v>
      </c>
      <c r="AI164" s="296">
        <f t="shared" si="87"/>
        <v>0</v>
      </c>
      <c r="AJ164" s="296">
        <f t="shared" si="88"/>
        <v>0</v>
      </c>
      <c r="AK164" s="296" t="str">
        <f>IFERROR(VLOOKUP($I164,点検表４リスト用!$D$2:$G$10,2,FALSE),"")</f>
        <v/>
      </c>
      <c r="AL164" s="296" t="str">
        <f>IFERROR(VLOOKUP($I164,点検表４リスト用!$D$2:$G$10,3,FALSE),"")</f>
        <v/>
      </c>
      <c r="AM164" s="296" t="str">
        <f>IFERROR(VLOOKUP($I164,点検表４リスト用!$D$2:$G$10,4,FALSE),"")</f>
        <v/>
      </c>
      <c r="AN164" s="296" t="str">
        <f>IFERROR(VLOOKUP(LEFT($E164,1),点検表４リスト用!$I$2:$J$11,2,FALSE),"")</f>
        <v/>
      </c>
      <c r="AO164" s="296" t="b">
        <f>IF(IFERROR(VLOOKUP($J164,軽乗用車一覧!$A$2:$A$88,1,FALSE),"")&lt;&gt;"",TRUE,FALSE)</f>
        <v>0</v>
      </c>
      <c r="AP164" s="296" t="b">
        <f t="shared" si="89"/>
        <v>0</v>
      </c>
      <c r="AQ164" s="296" t="b">
        <f t="shared" si="110"/>
        <v>1</v>
      </c>
      <c r="AR164" s="296" t="str">
        <f t="shared" si="90"/>
        <v/>
      </c>
      <c r="AS164" s="296" t="str">
        <f t="shared" si="91"/>
        <v/>
      </c>
      <c r="AT164" s="296">
        <f t="shared" si="92"/>
        <v>1</v>
      </c>
      <c r="AU164" s="296">
        <f t="shared" si="93"/>
        <v>1</v>
      </c>
      <c r="AV164" s="296" t="str">
        <f t="shared" si="94"/>
        <v/>
      </c>
      <c r="AW164" s="296" t="str">
        <f>IFERROR(VLOOKUP($L164,点検表４リスト用!$L$2:$M$11,2,FALSE),"")</f>
        <v/>
      </c>
      <c r="AX164" s="296" t="str">
        <f>IFERROR(VLOOKUP($AV164,排出係数!$H$4:$N$1000,7,FALSE),"")</f>
        <v/>
      </c>
      <c r="AY164" s="296" t="str">
        <f t="shared" si="113"/>
        <v/>
      </c>
      <c r="AZ164" s="296" t="str">
        <f t="shared" si="95"/>
        <v>1</v>
      </c>
      <c r="BA164" s="296" t="str">
        <f>IFERROR(VLOOKUP($AV164,排出係数!$A$4:$G$10000,$AU164+2,FALSE),"")</f>
        <v/>
      </c>
      <c r="BB164" s="296">
        <f>IFERROR(VLOOKUP($AU164,点検表４リスト用!$P$2:$T$6,2,FALSE),"")</f>
        <v>0.48</v>
      </c>
      <c r="BC164" s="296" t="str">
        <f t="shared" si="96"/>
        <v/>
      </c>
      <c r="BD164" s="296" t="str">
        <f t="shared" si="97"/>
        <v/>
      </c>
      <c r="BE164" s="296" t="str">
        <f>IFERROR(VLOOKUP($AV164,排出係数!$H$4:$M$10000,$AU164+2,FALSE),"")</f>
        <v/>
      </c>
      <c r="BF164" s="296">
        <f>IFERROR(VLOOKUP($AU164,点検表４リスト用!$P$2:$T$6,IF($N164="H17",5,3),FALSE),"")</f>
        <v>5.5E-2</v>
      </c>
      <c r="BG164" s="296">
        <f t="shared" si="98"/>
        <v>0</v>
      </c>
      <c r="BH164" s="296">
        <f t="shared" si="111"/>
        <v>0</v>
      </c>
      <c r="BI164" s="296" t="str">
        <f>IFERROR(VLOOKUP($L164,点検表４リスト用!$L$2:$N$11,3,FALSE),"")</f>
        <v/>
      </c>
      <c r="BJ164" s="296" t="str">
        <f t="shared" si="99"/>
        <v/>
      </c>
      <c r="BK164" s="296" t="str">
        <f>IF($AK164="特","",IF($BP164="確認",MSG_電気・燃料電池車確認,IF($BS164=1,日野自動車新型式,IF($BS164=2,日野自動車新型式②,IF($BS164=3,日野自動車新型式③,IF($BS164=4,日野自動車新型式④,IFERROR(VLOOKUP($BJ164,'35条リスト'!$A$3:$C$9998,2,FALSE),"")))))))</f>
        <v/>
      </c>
      <c r="BL164" s="296" t="str">
        <f t="shared" si="100"/>
        <v/>
      </c>
      <c r="BM164" s="296" t="str">
        <f>IFERROR(VLOOKUP($X164,点検表４リスト用!$A$2:$B$10,2,FALSE),"")</f>
        <v/>
      </c>
      <c r="BN164" s="296" t="str">
        <f>IF($AK164="特","",IFERROR(VLOOKUP($BJ164,'35条リスト'!$A$3:$C$9998,3,FALSE),""))</f>
        <v/>
      </c>
      <c r="BO164" s="357" t="str">
        <f t="shared" si="114"/>
        <v/>
      </c>
      <c r="BP164" s="297" t="str">
        <f t="shared" si="101"/>
        <v/>
      </c>
      <c r="BQ164" s="297" t="str">
        <f t="shared" si="115"/>
        <v/>
      </c>
      <c r="BR164" s="296">
        <f t="shared" si="112"/>
        <v>0</v>
      </c>
      <c r="BS164" s="296" t="str">
        <f>IF(COUNTIF(点検表４リスト用!X$2:X$83,J164),1,IF(COUNTIF(点検表４リスト用!Y$2:Y$100,J164),2,IF(COUNTIF(点検表４リスト用!Z$2:Z$100,J164),3,IF(COUNTIF(点検表４リスト用!AA$2:AA$100,J164),4,""))))</f>
        <v/>
      </c>
      <c r="BT164" s="580" t="str">
        <f t="shared" si="116"/>
        <v/>
      </c>
    </row>
    <row r="165" spans="1:72">
      <c r="A165" s="289"/>
      <c r="B165" s="445"/>
      <c r="C165" s="290"/>
      <c r="D165" s="291"/>
      <c r="E165" s="291"/>
      <c r="F165" s="291"/>
      <c r="G165" s="292"/>
      <c r="H165" s="300"/>
      <c r="I165" s="292"/>
      <c r="J165" s="292"/>
      <c r="K165" s="292"/>
      <c r="L165" s="292"/>
      <c r="M165" s="290"/>
      <c r="N165" s="290"/>
      <c r="O165" s="292"/>
      <c r="P165" s="292"/>
      <c r="Q165" s="481" t="str">
        <f t="shared" si="102"/>
        <v/>
      </c>
      <c r="R165" s="481" t="str">
        <f t="shared" si="103"/>
        <v/>
      </c>
      <c r="S165" s="482" t="str">
        <f t="shared" si="82"/>
        <v/>
      </c>
      <c r="T165" s="482" t="str">
        <f t="shared" si="104"/>
        <v/>
      </c>
      <c r="U165" s="483" t="str">
        <f t="shared" si="105"/>
        <v/>
      </c>
      <c r="V165" s="483" t="str">
        <f t="shared" si="106"/>
        <v/>
      </c>
      <c r="W165" s="483" t="str">
        <f t="shared" si="107"/>
        <v/>
      </c>
      <c r="X165" s="293"/>
      <c r="Y165" s="289"/>
      <c r="Z165" s="473" t="str">
        <f>IF($BS165&lt;&gt;"","確認",IF(COUNTIF(点検表４リスト用!AB$2:AB$100,J165),"○",IF(OR($BQ165="【3】",$BQ165="【2】",$BQ165="【1】"),"○",$BQ165)))</f>
        <v/>
      </c>
      <c r="AA165" s="532"/>
      <c r="AB165" s="559" t="str">
        <f t="shared" si="108"/>
        <v/>
      </c>
      <c r="AC165" s="294" t="str">
        <f>IF(COUNTIF(環境性能の高いＵＤタクシー!$A:$A,点検表４!J165),"○","")</f>
        <v/>
      </c>
      <c r="AD165" s="295" t="str">
        <f t="shared" si="109"/>
        <v/>
      </c>
      <c r="AE165" s="296" t="b">
        <f t="shared" si="83"/>
        <v>0</v>
      </c>
      <c r="AF165" s="296" t="b">
        <f t="shared" si="84"/>
        <v>0</v>
      </c>
      <c r="AG165" s="296" t="str">
        <f t="shared" si="85"/>
        <v/>
      </c>
      <c r="AH165" s="296">
        <f t="shared" si="86"/>
        <v>1</v>
      </c>
      <c r="AI165" s="296">
        <f t="shared" si="87"/>
        <v>0</v>
      </c>
      <c r="AJ165" s="296">
        <f t="shared" si="88"/>
        <v>0</v>
      </c>
      <c r="AK165" s="296" t="str">
        <f>IFERROR(VLOOKUP($I165,点検表４リスト用!$D$2:$G$10,2,FALSE),"")</f>
        <v/>
      </c>
      <c r="AL165" s="296" t="str">
        <f>IFERROR(VLOOKUP($I165,点検表４リスト用!$D$2:$G$10,3,FALSE),"")</f>
        <v/>
      </c>
      <c r="AM165" s="296" t="str">
        <f>IFERROR(VLOOKUP($I165,点検表４リスト用!$D$2:$G$10,4,FALSE),"")</f>
        <v/>
      </c>
      <c r="AN165" s="296" t="str">
        <f>IFERROR(VLOOKUP(LEFT($E165,1),点検表４リスト用!$I$2:$J$11,2,FALSE),"")</f>
        <v/>
      </c>
      <c r="AO165" s="296" t="b">
        <f>IF(IFERROR(VLOOKUP($J165,軽乗用車一覧!$A$2:$A$88,1,FALSE),"")&lt;&gt;"",TRUE,FALSE)</f>
        <v>0</v>
      </c>
      <c r="AP165" s="296" t="b">
        <f t="shared" si="89"/>
        <v>0</v>
      </c>
      <c r="AQ165" s="296" t="b">
        <f t="shared" si="110"/>
        <v>1</v>
      </c>
      <c r="AR165" s="296" t="str">
        <f t="shared" si="90"/>
        <v/>
      </c>
      <c r="AS165" s="296" t="str">
        <f t="shared" si="91"/>
        <v/>
      </c>
      <c r="AT165" s="296">
        <f t="shared" si="92"/>
        <v>1</v>
      </c>
      <c r="AU165" s="296">
        <f t="shared" si="93"/>
        <v>1</v>
      </c>
      <c r="AV165" s="296" t="str">
        <f t="shared" si="94"/>
        <v/>
      </c>
      <c r="AW165" s="296" t="str">
        <f>IFERROR(VLOOKUP($L165,点検表４リスト用!$L$2:$M$11,2,FALSE),"")</f>
        <v/>
      </c>
      <c r="AX165" s="296" t="str">
        <f>IFERROR(VLOOKUP($AV165,排出係数!$H$4:$N$1000,7,FALSE),"")</f>
        <v/>
      </c>
      <c r="AY165" s="296" t="str">
        <f t="shared" si="113"/>
        <v/>
      </c>
      <c r="AZ165" s="296" t="str">
        <f t="shared" si="95"/>
        <v>1</v>
      </c>
      <c r="BA165" s="296" t="str">
        <f>IFERROR(VLOOKUP($AV165,排出係数!$A$4:$G$10000,$AU165+2,FALSE),"")</f>
        <v/>
      </c>
      <c r="BB165" s="296">
        <f>IFERROR(VLOOKUP($AU165,点検表４リスト用!$P$2:$T$6,2,FALSE),"")</f>
        <v>0.48</v>
      </c>
      <c r="BC165" s="296" t="str">
        <f t="shared" si="96"/>
        <v/>
      </c>
      <c r="BD165" s="296" t="str">
        <f t="shared" si="97"/>
        <v/>
      </c>
      <c r="BE165" s="296" t="str">
        <f>IFERROR(VLOOKUP($AV165,排出係数!$H$4:$M$10000,$AU165+2,FALSE),"")</f>
        <v/>
      </c>
      <c r="BF165" s="296">
        <f>IFERROR(VLOOKUP($AU165,点検表４リスト用!$P$2:$T$6,IF($N165="H17",5,3),FALSE),"")</f>
        <v>5.5E-2</v>
      </c>
      <c r="BG165" s="296">
        <f t="shared" si="98"/>
        <v>0</v>
      </c>
      <c r="BH165" s="296">
        <f t="shared" si="111"/>
        <v>0</v>
      </c>
      <c r="BI165" s="296" t="str">
        <f>IFERROR(VLOOKUP($L165,点検表４リスト用!$L$2:$N$11,3,FALSE),"")</f>
        <v/>
      </c>
      <c r="BJ165" s="296" t="str">
        <f t="shared" si="99"/>
        <v/>
      </c>
      <c r="BK165" s="296" t="str">
        <f>IF($AK165="特","",IF($BP165="確認",MSG_電気・燃料電池車確認,IF($BS165=1,日野自動車新型式,IF($BS165=2,日野自動車新型式②,IF($BS165=3,日野自動車新型式③,IF($BS165=4,日野自動車新型式④,IFERROR(VLOOKUP($BJ165,'35条リスト'!$A$3:$C$9998,2,FALSE),"")))))))</f>
        <v/>
      </c>
      <c r="BL165" s="296" t="str">
        <f t="shared" si="100"/>
        <v/>
      </c>
      <c r="BM165" s="296" t="str">
        <f>IFERROR(VLOOKUP($X165,点検表４リスト用!$A$2:$B$10,2,FALSE),"")</f>
        <v/>
      </c>
      <c r="BN165" s="296" t="str">
        <f>IF($AK165="特","",IFERROR(VLOOKUP($BJ165,'35条リスト'!$A$3:$C$9998,3,FALSE),""))</f>
        <v/>
      </c>
      <c r="BO165" s="357" t="str">
        <f t="shared" si="114"/>
        <v/>
      </c>
      <c r="BP165" s="297" t="str">
        <f t="shared" si="101"/>
        <v/>
      </c>
      <c r="BQ165" s="297" t="str">
        <f t="shared" si="115"/>
        <v/>
      </c>
      <c r="BR165" s="296">
        <f t="shared" si="112"/>
        <v>0</v>
      </c>
      <c r="BS165" s="296" t="str">
        <f>IF(COUNTIF(点検表４リスト用!X$2:X$83,J165),1,IF(COUNTIF(点検表４リスト用!Y$2:Y$100,J165),2,IF(COUNTIF(点検表４リスト用!Z$2:Z$100,J165),3,IF(COUNTIF(点検表４リスト用!AA$2:AA$100,J165),4,""))))</f>
        <v/>
      </c>
      <c r="BT165" s="580" t="str">
        <f t="shared" si="116"/>
        <v/>
      </c>
    </row>
    <row r="166" spans="1:72">
      <c r="A166" s="289"/>
      <c r="B166" s="445"/>
      <c r="C166" s="290"/>
      <c r="D166" s="291"/>
      <c r="E166" s="291"/>
      <c r="F166" s="291"/>
      <c r="G166" s="292"/>
      <c r="H166" s="300"/>
      <c r="I166" s="292"/>
      <c r="J166" s="292"/>
      <c r="K166" s="292"/>
      <c r="L166" s="292"/>
      <c r="M166" s="290"/>
      <c r="N166" s="290"/>
      <c r="O166" s="292"/>
      <c r="P166" s="292"/>
      <c r="Q166" s="481" t="str">
        <f t="shared" si="102"/>
        <v/>
      </c>
      <c r="R166" s="481" t="str">
        <f t="shared" si="103"/>
        <v/>
      </c>
      <c r="S166" s="482" t="str">
        <f t="shared" si="82"/>
        <v/>
      </c>
      <c r="T166" s="482" t="str">
        <f t="shared" si="104"/>
        <v/>
      </c>
      <c r="U166" s="483" t="str">
        <f t="shared" si="105"/>
        <v/>
      </c>
      <c r="V166" s="483" t="str">
        <f t="shared" si="106"/>
        <v/>
      </c>
      <c r="W166" s="483" t="str">
        <f t="shared" si="107"/>
        <v/>
      </c>
      <c r="X166" s="293"/>
      <c r="Y166" s="289"/>
      <c r="Z166" s="473" t="str">
        <f>IF($BS166&lt;&gt;"","確認",IF(COUNTIF(点検表４リスト用!AB$2:AB$100,J166),"○",IF(OR($BQ166="【3】",$BQ166="【2】",$BQ166="【1】"),"○",$BQ166)))</f>
        <v/>
      </c>
      <c r="AA166" s="532"/>
      <c r="AB166" s="559" t="str">
        <f t="shared" si="108"/>
        <v/>
      </c>
      <c r="AC166" s="294" t="str">
        <f>IF(COUNTIF(環境性能の高いＵＤタクシー!$A:$A,点検表４!J166),"○","")</f>
        <v/>
      </c>
      <c r="AD166" s="295" t="str">
        <f t="shared" si="109"/>
        <v/>
      </c>
      <c r="AE166" s="296" t="b">
        <f t="shared" si="83"/>
        <v>0</v>
      </c>
      <c r="AF166" s="296" t="b">
        <f t="shared" si="84"/>
        <v>0</v>
      </c>
      <c r="AG166" s="296" t="str">
        <f t="shared" si="85"/>
        <v/>
      </c>
      <c r="AH166" s="296">
        <f t="shared" si="86"/>
        <v>1</v>
      </c>
      <c r="AI166" s="296">
        <f t="shared" si="87"/>
        <v>0</v>
      </c>
      <c r="AJ166" s="296">
        <f t="shared" si="88"/>
        <v>0</v>
      </c>
      <c r="AK166" s="296" t="str">
        <f>IFERROR(VLOOKUP($I166,点検表４リスト用!$D$2:$G$10,2,FALSE),"")</f>
        <v/>
      </c>
      <c r="AL166" s="296" t="str">
        <f>IFERROR(VLOOKUP($I166,点検表４リスト用!$D$2:$G$10,3,FALSE),"")</f>
        <v/>
      </c>
      <c r="AM166" s="296" t="str">
        <f>IFERROR(VLOOKUP($I166,点検表４リスト用!$D$2:$G$10,4,FALSE),"")</f>
        <v/>
      </c>
      <c r="AN166" s="296" t="str">
        <f>IFERROR(VLOOKUP(LEFT($E166,1),点検表４リスト用!$I$2:$J$11,2,FALSE),"")</f>
        <v/>
      </c>
      <c r="AO166" s="296" t="b">
        <f>IF(IFERROR(VLOOKUP($J166,軽乗用車一覧!$A$2:$A$88,1,FALSE),"")&lt;&gt;"",TRUE,FALSE)</f>
        <v>0</v>
      </c>
      <c r="AP166" s="296" t="b">
        <f t="shared" si="89"/>
        <v>0</v>
      </c>
      <c r="AQ166" s="296" t="b">
        <f t="shared" si="110"/>
        <v>1</v>
      </c>
      <c r="AR166" s="296" t="str">
        <f t="shared" si="90"/>
        <v/>
      </c>
      <c r="AS166" s="296" t="str">
        <f t="shared" si="91"/>
        <v/>
      </c>
      <c r="AT166" s="296">
        <f t="shared" si="92"/>
        <v>1</v>
      </c>
      <c r="AU166" s="296">
        <f t="shared" si="93"/>
        <v>1</v>
      </c>
      <c r="AV166" s="296" t="str">
        <f t="shared" si="94"/>
        <v/>
      </c>
      <c r="AW166" s="296" t="str">
        <f>IFERROR(VLOOKUP($L166,点検表４リスト用!$L$2:$M$11,2,FALSE),"")</f>
        <v/>
      </c>
      <c r="AX166" s="296" t="str">
        <f>IFERROR(VLOOKUP($AV166,排出係数!$H$4:$N$1000,7,FALSE),"")</f>
        <v/>
      </c>
      <c r="AY166" s="296" t="str">
        <f t="shared" si="113"/>
        <v/>
      </c>
      <c r="AZ166" s="296" t="str">
        <f t="shared" si="95"/>
        <v>1</v>
      </c>
      <c r="BA166" s="296" t="str">
        <f>IFERROR(VLOOKUP($AV166,排出係数!$A$4:$G$10000,$AU166+2,FALSE),"")</f>
        <v/>
      </c>
      <c r="BB166" s="296">
        <f>IFERROR(VLOOKUP($AU166,点検表４リスト用!$P$2:$T$6,2,FALSE),"")</f>
        <v>0.48</v>
      </c>
      <c r="BC166" s="296" t="str">
        <f t="shared" si="96"/>
        <v/>
      </c>
      <c r="BD166" s="296" t="str">
        <f t="shared" si="97"/>
        <v/>
      </c>
      <c r="BE166" s="296" t="str">
        <f>IFERROR(VLOOKUP($AV166,排出係数!$H$4:$M$10000,$AU166+2,FALSE),"")</f>
        <v/>
      </c>
      <c r="BF166" s="296">
        <f>IFERROR(VLOOKUP($AU166,点検表４リスト用!$P$2:$T$6,IF($N166="H17",5,3),FALSE),"")</f>
        <v>5.5E-2</v>
      </c>
      <c r="BG166" s="296">
        <f t="shared" si="98"/>
        <v>0</v>
      </c>
      <c r="BH166" s="296">
        <f t="shared" si="111"/>
        <v>0</v>
      </c>
      <c r="BI166" s="296" t="str">
        <f>IFERROR(VLOOKUP($L166,点検表４リスト用!$L$2:$N$11,3,FALSE),"")</f>
        <v/>
      </c>
      <c r="BJ166" s="296" t="str">
        <f t="shared" si="99"/>
        <v/>
      </c>
      <c r="BK166" s="296" t="str">
        <f>IF($AK166="特","",IF($BP166="確認",MSG_電気・燃料電池車確認,IF($BS166=1,日野自動車新型式,IF($BS166=2,日野自動車新型式②,IF($BS166=3,日野自動車新型式③,IF($BS166=4,日野自動車新型式④,IFERROR(VLOOKUP($BJ166,'35条リスト'!$A$3:$C$9998,2,FALSE),"")))))))</f>
        <v/>
      </c>
      <c r="BL166" s="296" t="str">
        <f t="shared" si="100"/>
        <v/>
      </c>
      <c r="BM166" s="296" t="str">
        <f>IFERROR(VLOOKUP($X166,点検表４リスト用!$A$2:$B$10,2,FALSE),"")</f>
        <v/>
      </c>
      <c r="BN166" s="296" t="str">
        <f>IF($AK166="特","",IFERROR(VLOOKUP($BJ166,'35条リスト'!$A$3:$C$9998,3,FALSE),""))</f>
        <v/>
      </c>
      <c r="BO166" s="357" t="str">
        <f t="shared" si="114"/>
        <v/>
      </c>
      <c r="BP166" s="297" t="str">
        <f t="shared" si="101"/>
        <v/>
      </c>
      <c r="BQ166" s="297" t="str">
        <f t="shared" si="115"/>
        <v/>
      </c>
      <c r="BR166" s="296">
        <f t="shared" si="112"/>
        <v>0</v>
      </c>
      <c r="BS166" s="296" t="str">
        <f>IF(COUNTIF(点検表４リスト用!X$2:X$83,J166),1,IF(COUNTIF(点検表４リスト用!Y$2:Y$100,J166),2,IF(COUNTIF(点検表４リスト用!Z$2:Z$100,J166),3,IF(COUNTIF(点検表４リスト用!AA$2:AA$100,J166),4,""))))</f>
        <v/>
      </c>
      <c r="BT166" s="580" t="str">
        <f t="shared" si="116"/>
        <v/>
      </c>
    </row>
    <row r="167" spans="1:72">
      <c r="A167" s="289"/>
      <c r="B167" s="445"/>
      <c r="C167" s="290"/>
      <c r="D167" s="291"/>
      <c r="E167" s="291"/>
      <c r="F167" s="291"/>
      <c r="G167" s="292"/>
      <c r="H167" s="300"/>
      <c r="I167" s="292"/>
      <c r="J167" s="292"/>
      <c r="K167" s="292"/>
      <c r="L167" s="292"/>
      <c r="M167" s="290"/>
      <c r="N167" s="290"/>
      <c r="O167" s="292"/>
      <c r="P167" s="292"/>
      <c r="Q167" s="481" t="str">
        <f t="shared" si="102"/>
        <v/>
      </c>
      <c r="R167" s="481" t="str">
        <f t="shared" si="103"/>
        <v/>
      </c>
      <c r="S167" s="482" t="str">
        <f t="shared" si="82"/>
        <v/>
      </c>
      <c r="T167" s="482" t="str">
        <f t="shared" si="104"/>
        <v/>
      </c>
      <c r="U167" s="483" t="str">
        <f t="shared" si="105"/>
        <v/>
      </c>
      <c r="V167" s="483" t="str">
        <f t="shared" si="106"/>
        <v/>
      </c>
      <c r="W167" s="483" t="str">
        <f t="shared" si="107"/>
        <v/>
      </c>
      <c r="X167" s="293"/>
      <c r="Y167" s="289"/>
      <c r="Z167" s="473" t="str">
        <f>IF($BS167&lt;&gt;"","確認",IF(COUNTIF(点検表４リスト用!AB$2:AB$100,J167),"○",IF(OR($BQ167="【3】",$BQ167="【2】",$BQ167="【1】"),"○",$BQ167)))</f>
        <v/>
      </c>
      <c r="AA167" s="532"/>
      <c r="AB167" s="559" t="str">
        <f t="shared" si="108"/>
        <v/>
      </c>
      <c r="AC167" s="294" t="str">
        <f>IF(COUNTIF(環境性能の高いＵＤタクシー!$A:$A,点検表４!J167),"○","")</f>
        <v/>
      </c>
      <c r="AD167" s="295" t="str">
        <f t="shared" si="109"/>
        <v/>
      </c>
      <c r="AE167" s="296" t="b">
        <f t="shared" si="83"/>
        <v>0</v>
      </c>
      <c r="AF167" s="296" t="b">
        <f t="shared" si="84"/>
        <v>0</v>
      </c>
      <c r="AG167" s="296" t="str">
        <f t="shared" si="85"/>
        <v/>
      </c>
      <c r="AH167" s="296">
        <f t="shared" si="86"/>
        <v>1</v>
      </c>
      <c r="AI167" s="296">
        <f t="shared" si="87"/>
        <v>0</v>
      </c>
      <c r="AJ167" s="296">
        <f t="shared" si="88"/>
        <v>0</v>
      </c>
      <c r="AK167" s="296" t="str">
        <f>IFERROR(VLOOKUP($I167,点検表４リスト用!$D$2:$G$10,2,FALSE),"")</f>
        <v/>
      </c>
      <c r="AL167" s="296" t="str">
        <f>IFERROR(VLOOKUP($I167,点検表４リスト用!$D$2:$G$10,3,FALSE),"")</f>
        <v/>
      </c>
      <c r="AM167" s="296" t="str">
        <f>IFERROR(VLOOKUP($I167,点検表４リスト用!$D$2:$G$10,4,FALSE),"")</f>
        <v/>
      </c>
      <c r="AN167" s="296" t="str">
        <f>IFERROR(VLOOKUP(LEFT($E167,1),点検表４リスト用!$I$2:$J$11,2,FALSE),"")</f>
        <v/>
      </c>
      <c r="AO167" s="296" t="b">
        <f>IF(IFERROR(VLOOKUP($J167,軽乗用車一覧!$A$2:$A$88,1,FALSE),"")&lt;&gt;"",TRUE,FALSE)</f>
        <v>0</v>
      </c>
      <c r="AP167" s="296" t="b">
        <f t="shared" si="89"/>
        <v>0</v>
      </c>
      <c r="AQ167" s="296" t="b">
        <f t="shared" si="110"/>
        <v>1</v>
      </c>
      <c r="AR167" s="296" t="str">
        <f t="shared" si="90"/>
        <v/>
      </c>
      <c r="AS167" s="296" t="str">
        <f t="shared" si="91"/>
        <v/>
      </c>
      <c r="AT167" s="296">
        <f t="shared" si="92"/>
        <v>1</v>
      </c>
      <c r="AU167" s="296">
        <f t="shared" si="93"/>
        <v>1</v>
      </c>
      <c r="AV167" s="296" t="str">
        <f t="shared" si="94"/>
        <v/>
      </c>
      <c r="AW167" s="296" t="str">
        <f>IFERROR(VLOOKUP($L167,点検表４リスト用!$L$2:$M$11,2,FALSE),"")</f>
        <v/>
      </c>
      <c r="AX167" s="296" t="str">
        <f>IFERROR(VLOOKUP($AV167,排出係数!$H$4:$N$1000,7,FALSE),"")</f>
        <v/>
      </c>
      <c r="AY167" s="296" t="str">
        <f t="shared" si="113"/>
        <v/>
      </c>
      <c r="AZ167" s="296" t="str">
        <f t="shared" si="95"/>
        <v>1</v>
      </c>
      <c r="BA167" s="296" t="str">
        <f>IFERROR(VLOOKUP($AV167,排出係数!$A$4:$G$10000,$AU167+2,FALSE),"")</f>
        <v/>
      </c>
      <c r="BB167" s="296">
        <f>IFERROR(VLOOKUP($AU167,点検表４リスト用!$P$2:$T$6,2,FALSE),"")</f>
        <v>0.48</v>
      </c>
      <c r="BC167" s="296" t="str">
        <f t="shared" si="96"/>
        <v/>
      </c>
      <c r="BD167" s="296" t="str">
        <f t="shared" si="97"/>
        <v/>
      </c>
      <c r="BE167" s="296" t="str">
        <f>IFERROR(VLOOKUP($AV167,排出係数!$H$4:$M$10000,$AU167+2,FALSE),"")</f>
        <v/>
      </c>
      <c r="BF167" s="296">
        <f>IFERROR(VLOOKUP($AU167,点検表４リスト用!$P$2:$T$6,IF($N167="H17",5,3),FALSE),"")</f>
        <v>5.5E-2</v>
      </c>
      <c r="BG167" s="296">
        <f t="shared" si="98"/>
        <v>0</v>
      </c>
      <c r="BH167" s="296">
        <f t="shared" si="111"/>
        <v>0</v>
      </c>
      <c r="BI167" s="296" t="str">
        <f>IFERROR(VLOOKUP($L167,点検表４リスト用!$L$2:$N$11,3,FALSE),"")</f>
        <v/>
      </c>
      <c r="BJ167" s="296" t="str">
        <f t="shared" si="99"/>
        <v/>
      </c>
      <c r="BK167" s="296" t="str">
        <f>IF($AK167="特","",IF($BP167="確認",MSG_電気・燃料電池車確認,IF($BS167=1,日野自動車新型式,IF($BS167=2,日野自動車新型式②,IF($BS167=3,日野自動車新型式③,IF($BS167=4,日野自動車新型式④,IFERROR(VLOOKUP($BJ167,'35条リスト'!$A$3:$C$9998,2,FALSE),"")))))))</f>
        <v/>
      </c>
      <c r="BL167" s="296" t="str">
        <f t="shared" si="100"/>
        <v/>
      </c>
      <c r="BM167" s="296" t="str">
        <f>IFERROR(VLOOKUP($X167,点検表４リスト用!$A$2:$B$10,2,FALSE),"")</f>
        <v/>
      </c>
      <c r="BN167" s="296" t="str">
        <f>IF($AK167="特","",IFERROR(VLOOKUP($BJ167,'35条リスト'!$A$3:$C$9998,3,FALSE),""))</f>
        <v/>
      </c>
      <c r="BO167" s="357" t="str">
        <f t="shared" si="114"/>
        <v/>
      </c>
      <c r="BP167" s="297" t="str">
        <f t="shared" si="101"/>
        <v/>
      </c>
      <c r="BQ167" s="297" t="str">
        <f t="shared" si="115"/>
        <v/>
      </c>
      <c r="BR167" s="296">
        <f t="shared" si="112"/>
        <v>0</v>
      </c>
      <c r="BS167" s="296" t="str">
        <f>IF(COUNTIF(点検表４リスト用!X$2:X$83,J167),1,IF(COUNTIF(点検表４リスト用!Y$2:Y$100,J167),2,IF(COUNTIF(点検表４リスト用!Z$2:Z$100,J167),3,IF(COUNTIF(点検表４リスト用!AA$2:AA$100,J167),4,""))))</f>
        <v/>
      </c>
      <c r="BT167" s="580" t="str">
        <f t="shared" si="116"/>
        <v/>
      </c>
    </row>
    <row r="168" spans="1:72">
      <c r="A168" s="289"/>
      <c r="B168" s="445"/>
      <c r="C168" s="290"/>
      <c r="D168" s="291"/>
      <c r="E168" s="291"/>
      <c r="F168" s="291"/>
      <c r="G168" s="292"/>
      <c r="H168" s="300"/>
      <c r="I168" s="292"/>
      <c r="J168" s="292"/>
      <c r="K168" s="292"/>
      <c r="L168" s="292"/>
      <c r="M168" s="290"/>
      <c r="N168" s="290"/>
      <c r="O168" s="292"/>
      <c r="P168" s="292"/>
      <c r="Q168" s="481" t="str">
        <f t="shared" si="102"/>
        <v/>
      </c>
      <c r="R168" s="481" t="str">
        <f t="shared" si="103"/>
        <v/>
      </c>
      <c r="S168" s="482" t="str">
        <f t="shared" si="82"/>
        <v/>
      </c>
      <c r="T168" s="482" t="str">
        <f t="shared" si="104"/>
        <v/>
      </c>
      <c r="U168" s="483" t="str">
        <f t="shared" si="105"/>
        <v/>
      </c>
      <c r="V168" s="483" t="str">
        <f t="shared" si="106"/>
        <v/>
      </c>
      <c r="W168" s="483" t="str">
        <f t="shared" si="107"/>
        <v/>
      </c>
      <c r="X168" s="293"/>
      <c r="Y168" s="289"/>
      <c r="Z168" s="473" t="str">
        <f>IF($BS168&lt;&gt;"","確認",IF(COUNTIF(点検表４リスト用!AB$2:AB$100,J168),"○",IF(OR($BQ168="【3】",$BQ168="【2】",$BQ168="【1】"),"○",$BQ168)))</f>
        <v/>
      </c>
      <c r="AA168" s="532"/>
      <c r="AB168" s="559" t="str">
        <f t="shared" si="108"/>
        <v/>
      </c>
      <c r="AC168" s="294" t="str">
        <f>IF(COUNTIF(環境性能の高いＵＤタクシー!$A:$A,点検表４!J168),"○","")</f>
        <v/>
      </c>
      <c r="AD168" s="295" t="str">
        <f t="shared" si="109"/>
        <v/>
      </c>
      <c r="AE168" s="296" t="b">
        <f t="shared" si="83"/>
        <v>0</v>
      </c>
      <c r="AF168" s="296" t="b">
        <f t="shared" si="84"/>
        <v>0</v>
      </c>
      <c r="AG168" s="296" t="str">
        <f t="shared" si="85"/>
        <v/>
      </c>
      <c r="AH168" s="296">
        <f t="shared" si="86"/>
        <v>1</v>
      </c>
      <c r="AI168" s="296">
        <f t="shared" si="87"/>
        <v>0</v>
      </c>
      <c r="AJ168" s="296">
        <f t="shared" si="88"/>
        <v>0</v>
      </c>
      <c r="AK168" s="296" t="str">
        <f>IFERROR(VLOOKUP($I168,点検表４リスト用!$D$2:$G$10,2,FALSE),"")</f>
        <v/>
      </c>
      <c r="AL168" s="296" t="str">
        <f>IFERROR(VLOOKUP($I168,点検表４リスト用!$D$2:$G$10,3,FALSE),"")</f>
        <v/>
      </c>
      <c r="AM168" s="296" t="str">
        <f>IFERROR(VLOOKUP($I168,点検表４リスト用!$D$2:$G$10,4,FALSE),"")</f>
        <v/>
      </c>
      <c r="AN168" s="296" t="str">
        <f>IFERROR(VLOOKUP(LEFT($E168,1),点検表４リスト用!$I$2:$J$11,2,FALSE),"")</f>
        <v/>
      </c>
      <c r="AO168" s="296" t="b">
        <f>IF(IFERROR(VLOOKUP($J168,軽乗用車一覧!$A$2:$A$88,1,FALSE),"")&lt;&gt;"",TRUE,FALSE)</f>
        <v>0</v>
      </c>
      <c r="AP168" s="296" t="b">
        <f t="shared" si="89"/>
        <v>0</v>
      </c>
      <c r="AQ168" s="296" t="b">
        <f t="shared" si="110"/>
        <v>1</v>
      </c>
      <c r="AR168" s="296" t="str">
        <f t="shared" si="90"/>
        <v/>
      </c>
      <c r="AS168" s="296" t="str">
        <f t="shared" si="91"/>
        <v/>
      </c>
      <c r="AT168" s="296">
        <f t="shared" si="92"/>
        <v>1</v>
      </c>
      <c r="AU168" s="296">
        <f t="shared" si="93"/>
        <v>1</v>
      </c>
      <c r="AV168" s="296" t="str">
        <f t="shared" si="94"/>
        <v/>
      </c>
      <c r="AW168" s="296" t="str">
        <f>IFERROR(VLOOKUP($L168,点検表４リスト用!$L$2:$M$11,2,FALSE),"")</f>
        <v/>
      </c>
      <c r="AX168" s="296" t="str">
        <f>IFERROR(VLOOKUP($AV168,排出係数!$H$4:$N$1000,7,FALSE),"")</f>
        <v/>
      </c>
      <c r="AY168" s="296" t="str">
        <f t="shared" si="113"/>
        <v/>
      </c>
      <c r="AZ168" s="296" t="str">
        <f t="shared" si="95"/>
        <v>1</v>
      </c>
      <c r="BA168" s="296" t="str">
        <f>IFERROR(VLOOKUP($AV168,排出係数!$A$4:$G$10000,$AU168+2,FALSE),"")</f>
        <v/>
      </c>
      <c r="BB168" s="296">
        <f>IFERROR(VLOOKUP($AU168,点検表４リスト用!$P$2:$T$6,2,FALSE),"")</f>
        <v>0.48</v>
      </c>
      <c r="BC168" s="296" t="str">
        <f t="shared" si="96"/>
        <v/>
      </c>
      <c r="BD168" s="296" t="str">
        <f t="shared" si="97"/>
        <v/>
      </c>
      <c r="BE168" s="296" t="str">
        <f>IFERROR(VLOOKUP($AV168,排出係数!$H$4:$M$10000,$AU168+2,FALSE),"")</f>
        <v/>
      </c>
      <c r="BF168" s="296">
        <f>IFERROR(VLOOKUP($AU168,点検表４リスト用!$P$2:$T$6,IF($N168="H17",5,3),FALSE),"")</f>
        <v>5.5E-2</v>
      </c>
      <c r="BG168" s="296">
        <f t="shared" si="98"/>
        <v>0</v>
      </c>
      <c r="BH168" s="296">
        <f t="shared" si="111"/>
        <v>0</v>
      </c>
      <c r="BI168" s="296" t="str">
        <f>IFERROR(VLOOKUP($L168,点検表４リスト用!$L$2:$N$11,3,FALSE),"")</f>
        <v/>
      </c>
      <c r="BJ168" s="296" t="str">
        <f t="shared" si="99"/>
        <v/>
      </c>
      <c r="BK168" s="296" t="str">
        <f>IF($AK168="特","",IF($BP168="確認",MSG_電気・燃料電池車確認,IF($BS168=1,日野自動車新型式,IF($BS168=2,日野自動車新型式②,IF($BS168=3,日野自動車新型式③,IF($BS168=4,日野自動車新型式④,IFERROR(VLOOKUP($BJ168,'35条リスト'!$A$3:$C$9998,2,FALSE),"")))))))</f>
        <v/>
      </c>
      <c r="BL168" s="296" t="str">
        <f t="shared" si="100"/>
        <v/>
      </c>
      <c r="BM168" s="296" t="str">
        <f>IFERROR(VLOOKUP($X168,点検表４リスト用!$A$2:$B$10,2,FALSE),"")</f>
        <v/>
      </c>
      <c r="BN168" s="296" t="str">
        <f>IF($AK168="特","",IFERROR(VLOOKUP($BJ168,'35条リスト'!$A$3:$C$9998,3,FALSE),""))</f>
        <v/>
      </c>
      <c r="BO168" s="357" t="str">
        <f t="shared" si="114"/>
        <v/>
      </c>
      <c r="BP168" s="297" t="str">
        <f t="shared" si="101"/>
        <v/>
      </c>
      <c r="BQ168" s="297" t="str">
        <f t="shared" si="115"/>
        <v/>
      </c>
      <c r="BR168" s="296">
        <f t="shared" si="112"/>
        <v>0</v>
      </c>
      <c r="BS168" s="296" t="str">
        <f>IF(COUNTIF(点検表４リスト用!X$2:X$83,J168),1,IF(COUNTIF(点検表４リスト用!Y$2:Y$100,J168),2,IF(COUNTIF(点検表４リスト用!Z$2:Z$100,J168),3,IF(COUNTIF(点検表４リスト用!AA$2:AA$100,J168),4,""))))</f>
        <v/>
      </c>
      <c r="BT168" s="580" t="str">
        <f t="shared" si="116"/>
        <v/>
      </c>
    </row>
    <row r="169" spans="1:72">
      <c r="A169" s="289"/>
      <c r="B169" s="445"/>
      <c r="C169" s="290"/>
      <c r="D169" s="291"/>
      <c r="E169" s="291"/>
      <c r="F169" s="291"/>
      <c r="G169" s="292"/>
      <c r="H169" s="300"/>
      <c r="I169" s="292"/>
      <c r="J169" s="292"/>
      <c r="K169" s="292"/>
      <c r="L169" s="292"/>
      <c r="M169" s="290"/>
      <c r="N169" s="290"/>
      <c r="O169" s="292"/>
      <c r="P169" s="292"/>
      <c r="Q169" s="481" t="str">
        <f t="shared" si="102"/>
        <v/>
      </c>
      <c r="R169" s="481" t="str">
        <f t="shared" si="103"/>
        <v/>
      </c>
      <c r="S169" s="482" t="str">
        <f t="shared" si="82"/>
        <v/>
      </c>
      <c r="T169" s="482" t="str">
        <f t="shared" si="104"/>
        <v/>
      </c>
      <c r="U169" s="483" t="str">
        <f t="shared" si="105"/>
        <v/>
      </c>
      <c r="V169" s="483" t="str">
        <f t="shared" si="106"/>
        <v/>
      </c>
      <c r="W169" s="483" t="str">
        <f t="shared" si="107"/>
        <v/>
      </c>
      <c r="X169" s="293"/>
      <c r="Y169" s="289"/>
      <c r="Z169" s="473" t="str">
        <f>IF($BS169&lt;&gt;"","確認",IF(COUNTIF(点検表４リスト用!AB$2:AB$100,J169),"○",IF(OR($BQ169="【3】",$BQ169="【2】",$BQ169="【1】"),"○",$BQ169)))</f>
        <v/>
      </c>
      <c r="AA169" s="532"/>
      <c r="AB169" s="559" t="str">
        <f t="shared" si="108"/>
        <v/>
      </c>
      <c r="AC169" s="294" t="str">
        <f>IF(COUNTIF(環境性能の高いＵＤタクシー!$A:$A,点検表４!J169),"○","")</f>
        <v/>
      </c>
      <c r="AD169" s="295" t="str">
        <f t="shared" si="109"/>
        <v/>
      </c>
      <c r="AE169" s="296" t="b">
        <f t="shared" si="83"/>
        <v>0</v>
      </c>
      <c r="AF169" s="296" t="b">
        <f t="shared" si="84"/>
        <v>0</v>
      </c>
      <c r="AG169" s="296" t="str">
        <f t="shared" si="85"/>
        <v/>
      </c>
      <c r="AH169" s="296">
        <f t="shared" si="86"/>
        <v>1</v>
      </c>
      <c r="AI169" s="296">
        <f t="shared" si="87"/>
        <v>0</v>
      </c>
      <c r="AJ169" s="296">
        <f t="shared" si="88"/>
        <v>0</v>
      </c>
      <c r="AK169" s="296" t="str">
        <f>IFERROR(VLOOKUP($I169,点検表４リスト用!$D$2:$G$10,2,FALSE),"")</f>
        <v/>
      </c>
      <c r="AL169" s="296" t="str">
        <f>IFERROR(VLOOKUP($I169,点検表４リスト用!$D$2:$G$10,3,FALSE),"")</f>
        <v/>
      </c>
      <c r="AM169" s="296" t="str">
        <f>IFERROR(VLOOKUP($I169,点検表４リスト用!$D$2:$G$10,4,FALSE),"")</f>
        <v/>
      </c>
      <c r="AN169" s="296" t="str">
        <f>IFERROR(VLOOKUP(LEFT($E169,1),点検表４リスト用!$I$2:$J$11,2,FALSE),"")</f>
        <v/>
      </c>
      <c r="AO169" s="296" t="b">
        <f>IF(IFERROR(VLOOKUP($J169,軽乗用車一覧!$A$2:$A$88,1,FALSE),"")&lt;&gt;"",TRUE,FALSE)</f>
        <v>0</v>
      </c>
      <c r="AP169" s="296" t="b">
        <f t="shared" si="89"/>
        <v>0</v>
      </c>
      <c r="AQ169" s="296" t="b">
        <f t="shared" si="110"/>
        <v>1</v>
      </c>
      <c r="AR169" s="296" t="str">
        <f t="shared" si="90"/>
        <v/>
      </c>
      <c r="AS169" s="296" t="str">
        <f t="shared" si="91"/>
        <v/>
      </c>
      <c r="AT169" s="296">
        <f t="shared" si="92"/>
        <v>1</v>
      </c>
      <c r="AU169" s="296">
        <f t="shared" si="93"/>
        <v>1</v>
      </c>
      <c r="AV169" s="296" t="str">
        <f t="shared" si="94"/>
        <v/>
      </c>
      <c r="AW169" s="296" t="str">
        <f>IFERROR(VLOOKUP($L169,点検表４リスト用!$L$2:$M$11,2,FALSE),"")</f>
        <v/>
      </c>
      <c r="AX169" s="296" t="str">
        <f>IFERROR(VLOOKUP($AV169,排出係数!$H$4:$N$1000,7,FALSE),"")</f>
        <v/>
      </c>
      <c r="AY169" s="296" t="str">
        <f t="shared" si="113"/>
        <v/>
      </c>
      <c r="AZ169" s="296" t="str">
        <f t="shared" si="95"/>
        <v>1</v>
      </c>
      <c r="BA169" s="296" t="str">
        <f>IFERROR(VLOOKUP($AV169,排出係数!$A$4:$G$10000,$AU169+2,FALSE),"")</f>
        <v/>
      </c>
      <c r="BB169" s="296">
        <f>IFERROR(VLOOKUP($AU169,点検表４リスト用!$P$2:$T$6,2,FALSE),"")</f>
        <v>0.48</v>
      </c>
      <c r="BC169" s="296" t="str">
        <f t="shared" si="96"/>
        <v/>
      </c>
      <c r="BD169" s="296" t="str">
        <f t="shared" si="97"/>
        <v/>
      </c>
      <c r="BE169" s="296" t="str">
        <f>IFERROR(VLOOKUP($AV169,排出係数!$H$4:$M$10000,$AU169+2,FALSE),"")</f>
        <v/>
      </c>
      <c r="BF169" s="296">
        <f>IFERROR(VLOOKUP($AU169,点検表４リスト用!$P$2:$T$6,IF($N169="H17",5,3),FALSE),"")</f>
        <v>5.5E-2</v>
      </c>
      <c r="BG169" s="296">
        <f t="shared" si="98"/>
        <v>0</v>
      </c>
      <c r="BH169" s="296">
        <f t="shared" si="111"/>
        <v>0</v>
      </c>
      <c r="BI169" s="296" t="str">
        <f>IFERROR(VLOOKUP($L169,点検表４リスト用!$L$2:$N$11,3,FALSE),"")</f>
        <v/>
      </c>
      <c r="BJ169" s="296" t="str">
        <f t="shared" si="99"/>
        <v/>
      </c>
      <c r="BK169" s="296" t="str">
        <f>IF($AK169="特","",IF($BP169="確認",MSG_電気・燃料電池車確認,IF($BS169=1,日野自動車新型式,IF($BS169=2,日野自動車新型式②,IF($BS169=3,日野自動車新型式③,IF($BS169=4,日野自動車新型式④,IFERROR(VLOOKUP($BJ169,'35条リスト'!$A$3:$C$9998,2,FALSE),"")))))))</f>
        <v/>
      </c>
      <c r="BL169" s="296" t="str">
        <f t="shared" si="100"/>
        <v/>
      </c>
      <c r="BM169" s="296" t="str">
        <f>IFERROR(VLOOKUP($X169,点検表４リスト用!$A$2:$B$10,2,FALSE),"")</f>
        <v/>
      </c>
      <c r="BN169" s="296" t="str">
        <f>IF($AK169="特","",IFERROR(VLOOKUP($BJ169,'35条リスト'!$A$3:$C$9998,3,FALSE),""))</f>
        <v/>
      </c>
      <c r="BO169" s="357" t="str">
        <f t="shared" si="114"/>
        <v/>
      </c>
      <c r="BP169" s="297" t="str">
        <f t="shared" si="101"/>
        <v/>
      </c>
      <c r="BQ169" s="297" t="str">
        <f t="shared" si="115"/>
        <v/>
      </c>
      <c r="BR169" s="296">
        <f t="shared" si="112"/>
        <v>0</v>
      </c>
      <c r="BS169" s="296" t="str">
        <f>IF(COUNTIF(点検表４リスト用!X$2:X$83,J169),1,IF(COUNTIF(点検表４リスト用!Y$2:Y$100,J169),2,IF(COUNTIF(点検表４リスト用!Z$2:Z$100,J169),3,IF(COUNTIF(点検表４リスト用!AA$2:AA$100,J169),4,""))))</f>
        <v/>
      </c>
      <c r="BT169" s="580" t="str">
        <f t="shared" si="116"/>
        <v/>
      </c>
    </row>
    <row r="170" spans="1:72">
      <c r="A170" s="289"/>
      <c r="B170" s="445"/>
      <c r="C170" s="290"/>
      <c r="D170" s="291"/>
      <c r="E170" s="291"/>
      <c r="F170" s="291"/>
      <c r="G170" s="292"/>
      <c r="H170" s="300"/>
      <c r="I170" s="292"/>
      <c r="J170" s="292"/>
      <c r="K170" s="292"/>
      <c r="L170" s="292"/>
      <c r="M170" s="290"/>
      <c r="N170" s="290"/>
      <c r="O170" s="292"/>
      <c r="P170" s="292"/>
      <c r="Q170" s="481" t="str">
        <f t="shared" si="102"/>
        <v/>
      </c>
      <c r="R170" s="481" t="str">
        <f t="shared" si="103"/>
        <v/>
      </c>
      <c r="S170" s="482" t="str">
        <f t="shared" si="82"/>
        <v/>
      </c>
      <c r="T170" s="482" t="str">
        <f t="shared" si="104"/>
        <v/>
      </c>
      <c r="U170" s="483" t="str">
        <f t="shared" si="105"/>
        <v/>
      </c>
      <c r="V170" s="483" t="str">
        <f t="shared" si="106"/>
        <v/>
      </c>
      <c r="W170" s="483" t="str">
        <f t="shared" si="107"/>
        <v/>
      </c>
      <c r="X170" s="293"/>
      <c r="Y170" s="289"/>
      <c r="Z170" s="473" t="str">
        <f>IF($BS170&lt;&gt;"","確認",IF(COUNTIF(点検表４リスト用!AB$2:AB$100,J170),"○",IF(OR($BQ170="【3】",$BQ170="【2】",$BQ170="【1】"),"○",$BQ170)))</f>
        <v/>
      </c>
      <c r="AA170" s="532"/>
      <c r="AB170" s="559" t="str">
        <f t="shared" si="108"/>
        <v/>
      </c>
      <c r="AC170" s="294" t="str">
        <f>IF(COUNTIF(環境性能の高いＵＤタクシー!$A:$A,点検表４!J170),"○","")</f>
        <v/>
      </c>
      <c r="AD170" s="295" t="str">
        <f t="shared" si="109"/>
        <v/>
      </c>
      <c r="AE170" s="296" t="b">
        <f t="shared" si="83"/>
        <v>0</v>
      </c>
      <c r="AF170" s="296" t="b">
        <f t="shared" si="84"/>
        <v>0</v>
      </c>
      <c r="AG170" s="296" t="str">
        <f t="shared" si="85"/>
        <v/>
      </c>
      <c r="AH170" s="296">
        <f t="shared" si="86"/>
        <v>1</v>
      </c>
      <c r="AI170" s="296">
        <f t="shared" si="87"/>
        <v>0</v>
      </c>
      <c r="AJ170" s="296">
        <f t="shared" si="88"/>
        <v>0</v>
      </c>
      <c r="AK170" s="296" t="str">
        <f>IFERROR(VLOOKUP($I170,点検表４リスト用!$D$2:$G$10,2,FALSE),"")</f>
        <v/>
      </c>
      <c r="AL170" s="296" t="str">
        <f>IFERROR(VLOOKUP($I170,点検表４リスト用!$D$2:$G$10,3,FALSE),"")</f>
        <v/>
      </c>
      <c r="AM170" s="296" t="str">
        <f>IFERROR(VLOOKUP($I170,点検表４リスト用!$D$2:$G$10,4,FALSE),"")</f>
        <v/>
      </c>
      <c r="AN170" s="296" t="str">
        <f>IFERROR(VLOOKUP(LEFT($E170,1),点検表４リスト用!$I$2:$J$11,2,FALSE),"")</f>
        <v/>
      </c>
      <c r="AO170" s="296" t="b">
        <f>IF(IFERROR(VLOOKUP($J170,軽乗用車一覧!$A$2:$A$88,1,FALSE),"")&lt;&gt;"",TRUE,FALSE)</f>
        <v>0</v>
      </c>
      <c r="AP170" s="296" t="b">
        <f t="shared" si="89"/>
        <v>0</v>
      </c>
      <c r="AQ170" s="296" t="b">
        <f t="shared" si="110"/>
        <v>1</v>
      </c>
      <c r="AR170" s="296" t="str">
        <f t="shared" si="90"/>
        <v/>
      </c>
      <c r="AS170" s="296" t="str">
        <f t="shared" si="91"/>
        <v/>
      </c>
      <c r="AT170" s="296">
        <f t="shared" si="92"/>
        <v>1</v>
      </c>
      <c r="AU170" s="296">
        <f t="shared" si="93"/>
        <v>1</v>
      </c>
      <c r="AV170" s="296" t="str">
        <f t="shared" si="94"/>
        <v/>
      </c>
      <c r="AW170" s="296" t="str">
        <f>IFERROR(VLOOKUP($L170,点検表４リスト用!$L$2:$M$11,2,FALSE),"")</f>
        <v/>
      </c>
      <c r="AX170" s="296" t="str">
        <f>IFERROR(VLOOKUP($AV170,排出係数!$H$4:$N$1000,7,FALSE),"")</f>
        <v/>
      </c>
      <c r="AY170" s="296" t="str">
        <f t="shared" si="113"/>
        <v/>
      </c>
      <c r="AZ170" s="296" t="str">
        <f t="shared" si="95"/>
        <v>1</v>
      </c>
      <c r="BA170" s="296" t="str">
        <f>IFERROR(VLOOKUP($AV170,排出係数!$A$4:$G$10000,$AU170+2,FALSE),"")</f>
        <v/>
      </c>
      <c r="BB170" s="296">
        <f>IFERROR(VLOOKUP($AU170,点検表４リスト用!$P$2:$T$6,2,FALSE),"")</f>
        <v>0.48</v>
      </c>
      <c r="BC170" s="296" t="str">
        <f t="shared" si="96"/>
        <v/>
      </c>
      <c r="BD170" s="296" t="str">
        <f t="shared" si="97"/>
        <v/>
      </c>
      <c r="BE170" s="296" t="str">
        <f>IFERROR(VLOOKUP($AV170,排出係数!$H$4:$M$10000,$AU170+2,FALSE),"")</f>
        <v/>
      </c>
      <c r="BF170" s="296">
        <f>IFERROR(VLOOKUP($AU170,点検表４リスト用!$P$2:$T$6,IF($N170="H17",5,3),FALSE),"")</f>
        <v>5.5E-2</v>
      </c>
      <c r="BG170" s="296">
        <f t="shared" si="98"/>
        <v>0</v>
      </c>
      <c r="BH170" s="296">
        <f t="shared" si="111"/>
        <v>0</v>
      </c>
      <c r="BI170" s="296" t="str">
        <f>IFERROR(VLOOKUP($L170,点検表４リスト用!$L$2:$N$11,3,FALSE),"")</f>
        <v/>
      </c>
      <c r="BJ170" s="296" t="str">
        <f t="shared" si="99"/>
        <v/>
      </c>
      <c r="BK170" s="296" t="str">
        <f>IF($AK170="特","",IF($BP170="確認",MSG_電気・燃料電池車確認,IF($BS170=1,日野自動車新型式,IF($BS170=2,日野自動車新型式②,IF($BS170=3,日野自動車新型式③,IF($BS170=4,日野自動車新型式④,IFERROR(VLOOKUP($BJ170,'35条リスト'!$A$3:$C$9998,2,FALSE),"")))))))</f>
        <v/>
      </c>
      <c r="BL170" s="296" t="str">
        <f t="shared" si="100"/>
        <v/>
      </c>
      <c r="BM170" s="296" t="str">
        <f>IFERROR(VLOOKUP($X170,点検表４リスト用!$A$2:$B$10,2,FALSE),"")</f>
        <v/>
      </c>
      <c r="BN170" s="296" t="str">
        <f>IF($AK170="特","",IFERROR(VLOOKUP($BJ170,'35条リスト'!$A$3:$C$9998,3,FALSE),""))</f>
        <v/>
      </c>
      <c r="BO170" s="357" t="str">
        <f t="shared" si="114"/>
        <v/>
      </c>
      <c r="BP170" s="297" t="str">
        <f t="shared" si="101"/>
        <v/>
      </c>
      <c r="BQ170" s="297" t="str">
        <f t="shared" si="115"/>
        <v/>
      </c>
      <c r="BR170" s="296">
        <f t="shared" si="112"/>
        <v>0</v>
      </c>
      <c r="BS170" s="296" t="str">
        <f>IF(COUNTIF(点検表４リスト用!X$2:X$83,J170),1,IF(COUNTIF(点検表４リスト用!Y$2:Y$100,J170),2,IF(COUNTIF(点検表４リスト用!Z$2:Z$100,J170),3,IF(COUNTIF(点検表４リスト用!AA$2:AA$100,J170),4,""))))</f>
        <v/>
      </c>
      <c r="BT170" s="580" t="str">
        <f t="shared" si="116"/>
        <v/>
      </c>
    </row>
    <row r="171" spans="1:72">
      <c r="A171" s="289"/>
      <c r="B171" s="445"/>
      <c r="C171" s="290"/>
      <c r="D171" s="291"/>
      <c r="E171" s="291"/>
      <c r="F171" s="291"/>
      <c r="G171" s="292"/>
      <c r="H171" s="300"/>
      <c r="I171" s="292"/>
      <c r="J171" s="292"/>
      <c r="K171" s="292"/>
      <c r="L171" s="292"/>
      <c r="M171" s="290"/>
      <c r="N171" s="290"/>
      <c r="O171" s="292"/>
      <c r="P171" s="292"/>
      <c r="Q171" s="481" t="str">
        <f t="shared" si="102"/>
        <v/>
      </c>
      <c r="R171" s="481" t="str">
        <f t="shared" si="103"/>
        <v/>
      </c>
      <c r="S171" s="482" t="str">
        <f t="shared" si="82"/>
        <v/>
      </c>
      <c r="T171" s="482" t="str">
        <f t="shared" si="104"/>
        <v/>
      </c>
      <c r="U171" s="483" t="str">
        <f t="shared" si="105"/>
        <v/>
      </c>
      <c r="V171" s="483" t="str">
        <f t="shared" si="106"/>
        <v/>
      </c>
      <c r="W171" s="483" t="str">
        <f t="shared" si="107"/>
        <v/>
      </c>
      <c r="X171" s="293"/>
      <c r="Y171" s="289"/>
      <c r="Z171" s="473" t="str">
        <f>IF($BS171&lt;&gt;"","確認",IF(COUNTIF(点検表４リスト用!AB$2:AB$100,J171),"○",IF(OR($BQ171="【3】",$BQ171="【2】",$BQ171="【1】"),"○",$BQ171)))</f>
        <v/>
      </c>
      <c r="AA171" s="532"/>
      <c r="AB171" s="559" t="str">
        <f t="shared" si="108"/>
        <v/>
      </c>
      <c r="AC171" s="294" t="str">
        <f>IF(COUNTIF(環境性能の高いＵＤタクシー!$A:$A,点検表４!J171),"○","")</f>
        <v/>
      </c>
      <c r="AD171" s="295" t="str">
        <f t="shared" si="109"/>
        <v/>
      </c>
      <c r="AE171" s="296" t="b">
        <f t="shared" si="83"/>
        <v>0</v>
      </c>
      <c r="AF171" s="296" t="b">
        <f t="shared" si="84"/>
        <v>0</v>
      </c>
      <c r="AG171" s="296" t="str">
        <f t="shared" si="85"/>
        <v/>
      </c>
      <c r="AH171" s="296">
        <f t="shared" si="86"/>
        <v>1</v>
      </c>
      <c r="AI171" s="296">
        <f t="shared" si="87"/>
        <v>0</v>
      </c>
      <c r="AJ171" s="296">
        <f t="shared" si="88"/>
        <v>0</v>
      </c>
      <c r="AK171" s="296" t="str">
        <f>IFERROR(VLOOKUP($I171,点検表４リスト用!$D$2:$G$10,2,FALSE),"")</f>
        <v/>
      </c>
      <c r="AL171" s="296" t="str">
        <f>IFERROR(VLOOKUP($I171,点検表４リスト用!$D$2:$G$10,3,FALSE),"")</f>
        <v/>
      </c>
      <c r="AM171" s="296" t="str">
        <f>IFERROR(VLOOKUP($I171,点検表４リスト用!$D$2:$G$10,4,FALSE),"")</f>
        <v/>
      </c>
      <c r="AN171" s="296" t="str">
        <f>IFERROR(VLOOKUP(LEFT($E171,1),点検表４リスト用!$I$2:$J$11,2,FALSE),"")</f>
        <v/>
      </c>
      <c r="AO171" s="296" t="b">
        <f>IF(IFERROR(VLOOKUP($J171,軽乗用車一覧!$A$2:$A$88,1,FALSE),"")&lt;&gt;"",TRUE,FALSE)</f>
        <v>0</v>
      </c>
      <c r="AP171" s="296" t="b">
        <f t="shared" si="89"/>
        <v>0</v>
      </c>
      <c r="AQ171" s="296" t="b">
        <f t="shared" si="110"/>
        <v>1</v>
      </c>
      <c r="AR171" s="296" t="str">
        <f t="shared" si="90"/>
        <v/>
      </c>
      <c r="AS171" s="296" t="str">
        <f t="shared" si="91"/>
        <v/>
      </c>
      <c r="AT171" s="296">
        <f t="shared" si="92"/>
        <v>1</v>
      </c>
      <c r="AU171" s="296">
        <f t="shared" si="93"/>
        <v>1</v>
      </c>
      <c r="AV171" s="296" t="str">
        <f t="shared" si="94"/>
        <v/>
      </c>
      <c r="AW171" s="296" t="str">
        <f>IFERROR(VLOOKUP($L171,点検表４リスト用!$L$2:$M$11,2,FALSE),"")</f>
        <v/>
      </c>
      <c r="AX171" s="296" t="str">
        <f>IFERROR(VLOOKUP($AV171,排出係数!$H$4:$N$1000,7,FALSE),"")</f>
        <v/>
      </c>
      <c r="AY171" s="296" t="str">
        <f t="shared" si="113"/>
        <v/>
      </c>
      <c r="AZ171" s="296" t="str">
        <f t="shared" si="95"/>
        <v>1</v>
      </c>
      <c r="BA171" s="296" t="str">
        <f>IFERROR(VLOOKUP($AV171,排出係数!$A$4:$G$10000,$AU171+2,FALSE),"")</f>
        <v/>
      </c>
      <c r="BB171" s="296">
        <f>IFERROR(VLOOKUP($AU171,点検表４リスト用!$P$2:$T$6,2,FALSE),"")</f>
        <v>0.48</v>
      </c>
      <c r="BC171" s="296" t="str">
        <f t="shared" si="96"/>
        <v/>
      </c>
      <c r="BD171" s="296" t="str">
        <f t="shared" si="97"/>
        <v/>
      </c>
      <c r="BE171" s="296" t="str">
        <f>IFERROR(VLOOKUP($AV171,排出係数!$H$4:$M$10000,$AU171+2,FALSE),"")</f>
        <v/>
      </c>
      <c r="BF171" s="296">
        <f>IFERROR(VLOOKUP($AU171,点検表４リスト用!$P$2:$T$6,IF($N171="H17",5,3),FALSE),"")</f>
        <v>5.5E-2</v>
      </c>
      <c r="BG171" s="296">
        <f t="shared" si="98"/>
        <v>0</v>
      </c>
      <c r="BH171" s="296">
        <f t="shared" si="111"/>
        <v>0</v>
      </c>
      <c r="BI171" s="296" t="str">
        <f>IFERROR(VLOOKUP($L171,点検表４リスト用!$L$2:$N$11,3,FALSE),"")</f>
        <v/>
      </c>
      <c r="BJ171" s="296" t="str">
        <f t="shared" si="99"/>
        <v/>
      </c>
      <c r="BK171" s="296" t="str">
        <f>IF($AK171="特","",IF($BP171="確認",MSG_電気・燃料電池車確認,IF($BS171=1,日野自動車新型式,IF($BS171=2,日野自動車新型式②,IF($BS171=3,日野自動車新型式③,IF($BS171=4,日野自動車新型式④,IFERROR(VLOOKUP($BJ171,'35条リスト'!$A$3:$C$9998,2,FALSE),"")))))))</f>
        <v/>
      </c>
      <c r="BL171" s="296" t="str">
        <f t="shared" si="100"/>
        <v/>
      </c>
      <c r="BM171" s="296" t="str">
        <f>IFERROR(VLOOKUP($X171,点検表４リスト用!$A$2:$B$10,2,FALSE),"")</f>
        <v/>
      </c>
      <c r="BN171" s="296" t="str">
        <f>IF($AK171="特","",IFERROR(VLOOKUP($BJ171,'35条リスト'!$A$3:$C$9998,3,FALSE),""))</f>
        <v/>
      </c>
      <c r="BO171" s="357" t="str">
        <f t="shared" si="114"/>
        <v/>
      </c>
      <c r="BP171" s="297" t="str">
        <f t="shared" si="101"/>
        <v/>
      </c>
      <c r="BQ171" s="297" t="str">
        <f t="shared" si="115"/>
        <v/>
      </c>
      <c r="BR171" s="296">
        <f t="shared" si="112"/>
        <v>0</v>
      </c>
      <c r="BS171" s="296" t="str">
        <f>IF(COUNTIF(点検表４リスト用!X$2:X$83,J171),1,IF(COUNTIF(点検表４リスト用!Y$2:Y$100,J171),2,IF(COUNTIF(点検表４リスト用!Z$2:Z$100,J171),3,IF(COUNTIF(点検表４リスト用!AA$2:AA$100,J171),4,""))))</f>
        <v/>
      </c>
      <c r="BT171" s="580" t="str">
        <f t="shared" si="116"/>
        <v/>
      </c>
    </row>
    <row r="172" spans="1:72">
      <c r="A172" s="289"/>
      <c r="B172" s="445"/>
      <c r="C172" s="290"/>
      <c r="D172" s="291"/>
      <c r="E172" s="291"/>
      <c r="F172" s="291"/>
      <c r="G172" s="292"/>
      <c r="H172" s="300"/>
      <c r="I172" s="292"/>
      <c r="J172" s="292"/>
      <c r="K172" s="292"/>
      <c r="L172" s="292"/>
      <c r="M172" s="290"/>
      <c r="N172" s="290"/>
      <c r="O172" s="292"/>
      <c r="P172" s="292"/>
      <c r="Q172" s="481" t="str">
        <f t="shared" si="102"/>
        <v/>
      </c>
      <c r="R172" s="481" t="str">
        <f t="shared" si="103"/>
        <v/>
      </c>
      <c r="S172" s="482" t="str">
        <f t="shared" si="82"/>
        <v/>
      </c>
      <c r="T172" s="482" t="str">
        <f t="shared" si="104"/>
        <v/>
      </c>
      <c r="U172" s="483" t="str">
        <f t="shared" si="105"/>
        <v/>
      </c>
      <c r="V172" s="483" t="str">
        <f t="shared" si="106"/>
        <v/>
      </c>
      <c r="W172" s="483" t="str">
        <f t="shared" si="107"/>
        <v/>
      </c>
      <c r="X172" s="293"/>
      <c r="Y172" s="289"/>
      <c r="Z172" s="473" t="str">
        <f>IF($BS172&lt;&gt;"","確認",IF(COUNTIF(点検表４リスト用!AB$2:AB$100,J172),"○",IF(OR($BQ172="【3】",$BQ172="【2】",$BQ172="【1】"),"○",$BQ172)))</f>
        <v/>
      </c>
      <c r="AA172" s="532"/>
      <c r="AB172" s="559" t="str">
        <f t="shared" si="108"/>
        <v/>
      </c>
      <c r="AC172" s="294" t="str">
        <f>IF(COUNTIF(環境性能の高いＵＤタクシー!$A:$A,点検表４!J172),"○","")</f>
        <v/>
      </c>
      <c r="AD172" s="295" t="str">
        <f t="shared" si="109"/>
        <v/>
      </c>
      <c r="AE172" s="296" t="b">
        <f t="shared" si="83"/>
        <v>0</v>
      </c>
      <c r="AF172" s="296" t="b">
        <f t="shared" si="84"/>
        <v>0</v>
      </c>
      <c r="AG172" s="296" t="str">
        <f t="shared" si="85"/>
        <v/>
      </c>
      <c r="AH172" s="296">
        <f t="shared" si="86"/>
        <v>1</v>
      </c>
      <c r="AI172" s="296">
        <f t="shared" si="87"/>
        <v>0</v>
      </c>
      <c r="AJ172" s="296">
        <f t="shared" si="88"/>
        <v>0</v>
      </c>
      <c r="AK172" s="296" t="str">
        <f>IFERROR(VLOOKUP($I172,点検表４リスト用!$D$2:$G$10,2,FALSE),"")</f>
        <v/>
      </c>
      <c r="AL172" s="296" t="str">
        <f>IFERROR(VLOOKUP($I172,点検表４リスト用!$D$2:$G$10,3,FALSE),"")</f>
        <v/>
      </c>
      <c r="AM172" s="296" t="str">
        <f>IFERROR(VLOOKUP($I172,点検表４リスト用!$D$2:$G$10,4,FALSE),"")</f>
        <v/>
      </c>
      <c r="AN172" s="296" t="str">
        <f>IFERROR(VLOOKUP(LEFT($E172,1),点検表４リスト用!$I$2:$J$11,2,FALSE),"")</f>
        <v/>
      </c>
      <c r="AO172" s="296" t="b">
        <f>IF(IFERROR(VLOOKUP($J172,軽乗用車一覧!$A$2:$A$88,1,FALSE),"")&lt;&gt;"",TRUE,FALSE)</f>
        <v>0</v>
      </c>
      <c r="AP172" s="296" t="b">
        <f t="shared" si="89"/>
        <v>0</v>
      </c>
      <c r="AQ172" s="296" t="b">
        <f t="shared" si="110"/>
        <v>1</v>
      </c>
      <c r="AR172" s="296" t="str">
        <f t="shared" si="90"/>
        <v/>
      </c>
      <c r="AS172" s="296" t="str">
        <f t="shared" si="91"/>
        <v/>
      </c>
      <c r="AT172" s="296">
        <f t="shared" si="92"/>
        <v>1</v>
      </c>
      <c r="AU172" s="296">
        <f t="shared" si="93"/>
        <v>1</v>
      </c>
      <c r="AV172" s="296" t="str">
        <f t="shared" si="94"/>
        <v/>
      </c>
      <c r="AW172" s="296" t="str">
        <f>IFERROR(VLOOKUP($L172,点検表４リスト用!$L$2:$M$11,2,FALSE),"")</f>
        <v/>
      </c>
      <c r="AX172" s="296" t="str">
        <f>IFERROR(VLOOKUP($AV172,排出係数!$H$4:$N$1000,7,FALSE),"")</f>
        <v/>
      </c>
      <c r="AY172" s="296" t="str">
        <f t="shared" si="113"/>
        <v/>
      </c>
      <c r="AZ172" s="296" t="str">
        <f t="shared" si="95"/>
        <v>1</v>
      </c>
      <c r="BA172" s="296" t="str">
        <f>IFERROR(VLOOKUP($AV172,排出係数!$A$4:$G$10000,$AU172+2,FALSE),"")</f>
        <v/>
      </c>
      <c r="BB172" s="296">
        <f>IFERROR(VLOOKUP($AU172,点検表４リスト用!$P$2:$T$6,2,FALSE),"")</f>
        <v>0.48</v>
      </c>
      <c r="BC172" s="296" t="str">
        <f t="shared" si="96"/>
        <v/>
      </c>
      <c r="BD172" s="296" t="str">
        <f t="shared" si="97"/>
        <v/>
      </c>
      <c r="BE172" s="296" t="str">
        <f>IFERROR(VLOOKUP($AV172,排出係数!$H$4:$M$10000,$AU172+2,FALSE),"")</f>
        <v/>
      </c>
      <c r="BF172" s="296">
        <f>IFERROR(VLOOKUP($AU172,点検表４リスト用!$P$2:$T$6,IF($N172="H17",5,3),FALSE),"")</f>
        <v>5.5E-2</v>
      </c>
      <c r="BG172" s="296">
        <f t="shared" si="98"/>
        <v>0</v>
      </c>
      <c r="BH172" s="296">
        <f t="shared" si="111"/>
        <v>0</v>
      </c>
      <c r="BI172" s="296" t="str">
        <f>IFERROR(VLOOKUP($L172,点検表４リスト用!$L$2:$N$11,3,FALSE),"")</f>
        <v/>
      </c>
      <c r="BJ172" s="296" t="str">
        <f t="shared" si="99"/>
        <v/>
      </c>
      <c r="BK172" s="296" t="str">
        <f>IF($AK172="特","",IF($BP172="確認",MSG_電気・燃料電池車確認,IF($BS172=1,日野自動車新型式,IF($BS172=2,日野自動車新型式②,IF($BS172=3,日野自動車新型式③,IF($BS172=4,日野自動車新型式④,IFERROR(VLOOKUP($BJ172,'35条リスト'!$A$3:$C$9998,2,FALSE),"")))))))</f>
        <v/>
      </c>
      <c r="BL172" s="296" t="str">
        <f t="shared" si="100"/>
        <v/>
      </c>
      <c r="BM172" s="296" t="str">
        <f>IFERROR(VLOOKUP($X172,点検表４リスト用!$A$2:$B$10,2,FALSE),"")</f>
        <v/>
      </c>
      <c r="BN172" s="296" t="str">
        <f>IF($AK172="特","",IFERROR(VLOOKUP($BJ172,'35条リスト'!$A$3:$C$9998,3,FALSE),""))</f>
        <v/>
      </c>
      <c r="BO172" s="357" t="str">
        <f t="shared" si="114"/>
        <v/>
      </c>
      <c r="BP172" s="297" t="str">
        <f t="shared" si="101"/>
        <v/>
      </c>
      <c r="BQ172" s="297" t="str">
        <f t="shared" si="115"/>
        <v/>
      </c>
      <c r="BR172" s="296">
        <f t="shared" si="112"/>
        <v>0</v>
      </c>
      <c r="BS172" s="296" t="str">
        <f>IF(COUNTIF(点検表４リスト用!X$2:X$83,J172),1,IF(COUNTIF(点検表４リスト用!Y$2:Y$100,J172),2,IF(COUNTIF(点検表４リスト用!Z$2:Z$100,J172),3,IF(COUNTIF(点検表４リスト用!AA$2:AA$100,J172),4,""))))</f>
        <v/>
      </c>
      <c r="BT172" s="580" t="str">
        <f t="shared" si="116"/>
        <v/>
      </c>
    </row>
    <row r="173" spans="1:72">
      <c r="A173" s="289"/>
      <c r="B173" s="445"/>
      <c r="C173" s="290"/>
      <c r="D173" s="291"/>
      <c r="E173" s="291"/>
      <c r="F173" s="291"/>
      <c r="G173" s="292"/>
      <c r="H173" s="300"/>
      <c r="I173" s="292"/>
      <c r="J173" s="292"/>
      <c r="K173" s="292"/>
      <c r="L173" s="292"/>
      <c r="M173" s="290"/>
      <c r="N173" s="290"/>
      <c r="O173" s="292"/>
      <c r="P173" s="292"/>
      <c r="Q173" s="481" t="str">
        <f t="shared" si="102"/>
        <v/>
      </c>
      <c r="R173" s="481" t="str">
        <f t="shared" si="103"/>
        <v/>
      </c>
      <c r="S173" s="482" t="str">
        <f t="shared" si="82"/>
        <v/>
      </c>
      <c r="T173" s="482" t="str">
        <f t="shared" si="104"/>
        <v/>
      </c>
      <c r="U173" s="483" t="str">
        <f t="shared" si="105"/>
        <v/>
      </c>
      <c r="V173" s="483" t="str">
        <f t="shared" si="106"/>
        <v/>
      </c>
      <c r="W173" s="483" t="str">
        <f t="shared" si="107"/>
        <v/>
      </c>
      <c r="X173" s="293"/>
      <c r="Y173" s="289"/>
      <c r="Z173" s="473" t="str">
        <f>IF($BS173&lt;&gt;"","確認",IF(COUNTIF(点検表４リスト用!AB$2:AB$100,J173),"○",IF(OR($BQ173="【3】",$BQ173="【2】",$BQ173="【1】"),"○",$BQ173)))</f>
        <v/>
      </c>
      <c r="AA173" s="532"/>
      <c r="AB173" s="559" t="str">
        <f t="shared" si="108"/>
        <v/>
      </c>
      <c r="AC173" s="294" t="str">
        <f>IF(COUNTIF(環境性能の高いＵＤタクシー!$A:$A,点検表４!J173),"○","")</f>
        <v/>
      </c>
      <c r="AD173" s="295" t="str">
        <f t="shared" si="109"/>
        <v/>
      </c>
      <c r="AE173" s="296" t="b">
        <f t="shared" si="83"/>
        <v>0</v>
      </c>
      <c r="AF173" s="296" t="b">
        <f t="shared" si="84"/>
        <v>0</v>
      </c>
      <c r="AG173" s="296" t="str">
        <f t="shared" si="85"/>
        <v/>
      </c>
      <c r="AH173" s="296">
        <f t="shared" si="86"/>
        <v>1</v>
      </c>
      <c r="AI173" s="296">
        <f t="shared" si="87"/>
        <v>0</v>
      </c>
      <c r="AJ173" s="296">
        <f t="shared" si="88"/>
        <v>0</v>
      </c>
      <c r="AK173" s="296" t="str">
        <f>IFERROR(VLOOKUP($I173,点検表４リスト用!$D$2:$G$10,2,FALSE),"")</f>
        <v/>
      </c>
      <c r="AL173" s="296" t="str">
        <f>IFERROR(VLOOKUP($I173,点検表４リスト用!$D$2:$G$10,3,FALSE),"")</f>
        <v/>
      </c>
      <c r="AM173" s="296" t="str">
        <f>IFERROR(VLOOKUP($I173,点検表４リスト用!$D$2:$G$10,4,FALSE),"")</f>
        <v/>
      </c>
      <c r="AN173" s="296" t="str">
        <f>IFERROR(VLOOKUP(LEFT($E173,1),点検表４リスト用!$I$2:$J$11,2,FALSE),"")</f>
        <v/>
      </c>
      <c r="AO173" s="296" t="b">
        <f>IF(IFERROR(VLOOKUP($J173,軽乗用車一覧!$A$2:$A$88,1,FALSE),"")&lt;&gt;"",TRUE,FALSE)</f>
        <v>0</v>
      </c>
      <c r="AP173" s="296" t="b">
        <f t="shared" si="89"/>
        <v>0</v>
      </c>
      <c r="AQ173" s="296" t="b">
        <f t="shared" si="110"/>
        <v>1</v>
      </c>
      <c r="AR173" s="296" t="str">
        <f t="shared" si="90"/>
        <v/>
      </c>
      <c r="AS173" s="296" t="str">
        <f t="shared" si="91"/>
        <v/>
      </c>
      <c r="AT173" s="296">
        <f t="shared" si="92"/>
        <v>1</v>
      </c>
      <c r="AU173" s="296">
        <f t="shared" si="93"/>
        <v>1</v>
      </c>
      <c r="AV173" s="296" t="str">
        <f t="shared" si="94"/>
        <v/>
      </c>
      <c r="AW173" s="296" t="str">
        <f>IFERROR(VLOOKUP($L173,点検表４リスト用!$L$2:$M$11,2,FALSE),"")</f>
        <v/>
      </c>
      <c r="AX173" s="296" t="str">
        <f>IFERROR(VLOOKUP($AV173,排出係数!$H$4:$N$1000,7,FALSE),"")</f>
        <v/>
      </c>
      <c r="AY173" s="296" t="str">
        <f t="shared" si="113"/>
        <v/>
      </c>
      <c r="AZ173" s="296" t="str">
        <f t="shared" si="95"/>
        <v>1</v>
      </c>
      <c r="BA173" s="296" t="str">
        <f>IFERROR(VLOOKUP($AV173,排出係数!$A$4:$G$10000,$AU173+2,FALSE),"")</f>
        <v/>
      </c>
      <c r="BB173" s="296">
        <f>IFERROR(VLOOKUP($AU173,点検表４リスト用!$P$2:$T$6,2,FALSE),"")</f>
        <v>0.48</v>
      </c>
      <c r="BC173" s="296" t="str">
        <f t="shared" si="96"/>
        <v/>
      </c>
      <c r="BD173" s="296" t="str">
        <f t="shared" si="97"/>
        <v/>
      </c>
      <c r="BE173" s="296" t="str">
        <f>IFERROR(VLOOKUP($AV173,排出係数!$H$4:$M$10000,$AU173+2,FALSE),"")</f>
        <v/>
      </c>
      <c r="BF173" s="296">
        <f>IFERROR(VLOOKUP($AU173,点検表４リスト用!$P$2:$T$6,IF($N173="H17",5,3),FALSE),"")</f>
        <v>5.5E-2</v>
      </c>
      <c r="BG173" s="296">
        <f t="shared" si="98"/>
        <v>0</v>
      </c>
      <c r="BH173" s="296">
        <f t="shared" si="111"/>
        <v>0</v>
      </c>
      <c r="BI173" s="296" t="str">
        <f>IFERROR(VLOOKUP($L173,点検表４リスト用!$L$2:$N$11,3,FALSE),"")</f>
        <v/>
      </c>
      <c r="BJ173" s="296" t="str">
        <f t="shared" si="99"/>
        <v/>
      </c>
      <c r="BK173" s="296" t="str">
        <f>IF($AK173="特","",IF($BP173="確認",MSG_電気・燃料電池車確認,IF($BS173=1,日野自動車新型式,IF($BS173=2,日野自動車新型式②,IF($BS173=3,日野自動車新型式③,IF($BS173=4,日野自動車新型式④,IFERROR(VLOOKUP($BJ173,'35条リスト'!$A$3:$C$9998,2,FALSE),"")))))))</f>
        <v/>
      </c>
      <c r="BL173" s="296" t="str">
        <f t="shared" si="100"/>
        <v/>
      </c>
      <c r="BM173" s="296" t="str">
        <f>IFERROR(VLOOKUP($X173,点検表４リスト用!$A$2:$B$10,2,FALSE),"")</f>
        <v/>
      </c>
      <c r="BN173" s="296" t="str">
        <f>IF($AK173="特","",IFERROR(VLOOKUP($BJ173,'35条リスト'!$A$3:$C$9998,3,FALSE),""))</f>
        <v/>
      </c>
      <c r="BO173" s="357" t="str">
        <f t="shared" si="114"/>
        <v/>
      </c>
      <c r="BP173" s="297" t="str">
        <f t="shared" si="101"/>
        <v/>
      </c>
      <c r="BQ173" s="297" t="str">
        <f t="shared" si="115"/>
        <v/>
      </c>
      <c r="BR173" s="296">
        <f t="shared" si="112"/>
        <v>0</v>
      </c>
      <c r="BS173" s="296" t="str">
        <f>IF(COUNTIF(点検表４リスト用!X$2:X$83,J173),1,IF(COUNTIF(点検表４リスト用!Y$2:Y$100,J173),2,IF(COUNTIF(点検表４リスト用!Z$2:Z$100,J173),3,IF(COUNTIF(点検表４リスト用!AA$2:AA$100,J173),4,""))))</f>
        <v/>
      </c>
      <c r="BT173" s="580" t="str">
        <f t="shared" si="116"/>
        <v/>
      </c>
    </row>
    <row r="174" spans="1:72">
      <c r="A174" s="289"/>
      <c r="B174" s="445"/>
      <c r="C174" s="290"/>
      <c r="D174" s="291"/>
      <c r="E174" s="291"/>
      <c r="F174" s="291"/>
      <c r="G174" s="292"/>
      <c r="H174" s="300"/>
      <c r="I174" s="292"/>
      <c r="J174" s="292"/>
      <c r="K174" s="292"/>
      <c r="L174" s="292"/>
      <c r="M174" s="290"/>
      <c r="N174" s="290"/>
      <c r="O174" s="292"/>
      <c r="P174" s="292"/>
      <c r="Q174" s="481" t="str">
        <f t="shared" si="102"/>
        <v/>
      </c>
      <c r="R174" s="481" t="str">
        <f t="shared" si="103"/>
        <v/>
      </c>
      <c r="S174" s="482" t="str">
        <f t="shared" si="82"/>
        <v/>
      </c>
      <c r="T174" s="482" t="str">
        <f t="shared" si="104"/>
        <v/>
      </c>
      <c r="U174" s="483" t="str">
        <f t="shared" si="105"/>
        <v/>
      </c>
      <c r="V174" s="483" t="str">
        <f t="shared" si="106"/>
        <v/>
      </c>
      <c r="W174" s="483" t="str">
        <f t="shared" si="107"/>
        <v/>
      </c>
      <c r="X174" s="293"/>
      <c r="Y174" s="289"/>
      <c r="Z174" s="473" t="str">
        <f>IF($BS174&lt;&gt;"","確認",IF(COUNTIF(点検表４リスト用!AB$2:AB$100,J174),"○",IF(OR($BQ174="【3】",$BQ174="【2】",$BQ174="【1】"),"○",$BQ174)))</f>
        <v/>
      </c>
      <c r="AA174" s="532"/>
      <c r="AB174" s="559" t="str">
        <f t="shared" si="108"/>
        <v/>
      </c>
      <c r="AC174" s="294" t="str">
        <f>IF(COUNTIF(環境性能の高いＵＤタクシー!$A:$A,点検表４!J174),"○","")</f>
        <v/>
      </c>
      <c r="AD174" s="295" t="str">
        <f t="shared" si="109"/>
        <v/>
      </c>
      <c r="AE174" s="296" t="b">
        <f t="shared" si="83"/>
        <v>0</v>
      </c>
      <c r="AF174" s="296" t="b">
        <f t="shared" si="84"/>
        <v>0</v>
      </c>
      <c r="AG174" s="296" t="str">
        <f t="shared" si="85"/>
        <v/>
      </c>
      <c r="AH174" s="296">
        <f t="shared" si="86"/>
        <v>1</v>
      </c>
      <c r="AI174" s="296">
        <f t="shared" si="87"/>
        <v>0</v>
      </c>
      <c r="AJ174" s="296">
        <f t="shared" si="88"/>
        <v>0</v>
      </c>
      <c r="AK174" s="296" t="str">
        <f>IFERROR(VLOOKUP($I174,点検表４リスト用!$D$2:$G$10,2,FALSE),"")</f>
        <v/>
      </c>
      <c r="AL174" s="296" t="str">
        <f>IFERROR(VLOOKUP($I174,点検表４リスト用!$D$2:$G$10,3,FALSE),"")</f>
        <v/>
      </c>
      <c r="AM174" s="296" t="str">
        <f>IFERROR(VLOOKUP($I174,点検表４リスト用!$D$2:$G$10,4,FALSE),"")</f>
        <v/>
      </c>
      <c r="AN174" s="296" t="str">
        <f>IFERROR(VLOOKUP(LEFT($E174,1),点検表４リスト用!$I$2:$J$11,2,FALSE),"")</f>
        <v/>
      </c>
      <c r="AO174" s="296" t="b">
        <f>IF(IFERROR(VLOOKUP($J174,軽乗用車一覧!$A$2:$A$88,1,FALSE),"")&lt;&gt;"",TRUE,FALSE)</f>
        <v>0</v>
      </c>
      <c r="AP174" s="296" t="b">
        <f t="shared" si="89"/>
        <v>0</v>
      </c>
      <c r="AQ174" s="296" t="b">
        <f t="shared" si="110"/>
        <v>1</v>
      </c>
      <c r="AR174" s="296" t="str">
        <f t="shared" si="90"/>
        <v/>
      </c>
      <c r="AS174" s="296" t="str">
        <f t="shared" si="91"/>
        <v/>
      </c>
      <c r="AT174" s="296">
        <f t="shared" si="92"/>
        <v>1</v>
      </c>
      <c r="AU174" s="296">
        <f t="shared" si="93"/>
        <v>1</v>
      </c>
      <c r="AV174" s="296" t="str">
        <f t="shared" si="94"/>
        <v/>
      </c>
      <c r="AW174" s="296" t="str">
        <f>IFERROR(VLOOKUP($L174,点検表４リスト用!$L$2:$M$11,2,FALSE),"")</f>
        <v/>
      </c>
      <c r="AX174" s="296" t="str">
        <f>IFERROR(VLOOKUP($AV174,排出係数!$H$4:$N$1000,7,FALSE),"")</f>
        <v/>
      </c>
      <c r="AY174" s="296" t="str">
        <f t="shared" si="113"/>
        <v/>
      </c>
      <c r="AZ174" s="296" t="str">
        <f t="shared" si="95"/>
        <v>1</v>
      </c>
      <c r="BA174" s="296" t="str">
        <f>IFERROR(VLOOKUP($AV174,排出係数!$A$4:$G$10000,$AU174+2,FALSE),"")</f>
        <v/>
      </c>
      <c r="BB174" s="296">
        <f>IFERROR(VLOOKUP($AU174,点検表４リスト用!$P$2:$T$6,2,FALSE),"")</f>
        <v>0.48</v>
      </c>
      <c r="BC174" s="296" t="str">
        <f t="shared" si="96"/>
        <v/>
      </c>
      <c r="BD174" s="296" t="str">
        <f t="shared" si="97"/>
        <v/>
      </c>
      <c r="BE174" s="296" t="str">
        <f>IFERROR(VLOOKUP($AV174,排出係数!$H$4:$M$10000,$AU174+2,FALSE),"")</f>
        <v/>
      </c>
      <c r="BF174" s="296">
        <f>IFERROR(VLOOKUP($AU174,点検表４リスト用!$P$2:$T$6,IF($N174="H17",5,3),FALSE),"")</f>
        <v>5.5E-2</v>
      </c>
      <c r="BG174" s="296">
        <f t="shared" si="98"/>
        <v>0</v>
      </c>
      <c r="BH174" s="296">
        <f t="shared" si="111"/>
        <v>0</v>
      </c>
      <c r="BI174" s="296" t="str">
        <f>IFERROR(VLOOKUP($L174,点検表４リスト用!$L$2:$N$11,3,FALSE),"")</f>
        <v/>
      </c>
      <c r="BJ174" s="296" t="str">
        <f t="shared" si="99"/>
        <v/>
      </c>
      <c r="BK174" s="296" t="str">
        <f>IF($AK174="特","",IF($BP174="確認",MSG_電気・燃料電池車確認,IF($BS174=1,日野自動車新型式,IF($BS174=2,日野自動車新型式②,IF($BS174=3,日野自動車新型式③,IF($BS174=4,日野自動車新型式④,IFERROR(VLOOKUP($BJ174,'35条リスト'!$A$3:$C$9998,2,FALSE),"")))))))</f>
        <v/>
      </c>
      <c r="BL174" s="296" t="str">
        <f t="shared" si="100"/>
        <v/>
      </c>
      <c r="BM174" s="296" t="str">
        <f>IFERROR(VLOOKUP($X174,点検表４リスト用!$A$2:$B$10,2,FALSE),"")</f>
        <v/>
      </c>
      <c r="BN174" s="296" t="str">
        <f>IF($AK174="特","",IFERROR(VLOOKUP($BJ174,'35条リスト'!$A$3:$C$9998,3,FALSE),""))</f>
        <v/>
      </c>
      <c r="BO174" s="357" t="str">
        <f t="shared" si="114"/>
        <v/>
      </c>
      <c r="BP174" s="297" t="str">
        <f t="shared" si="101"/>
        <v/>
      </c>
      <c r="BQ174" s="297" t="str">
        <f t="shared" si="115"/>
        <v/>
      </c>
      <c r="BR174" s="296">
        <f t="shared" si="112"/>
        <v>0</v>
      </c>
      <c r="BS174" s="296" t="str">
        <f>IF(COUNTIF(点検表４リスト用!X$2:X$83,J174),1,IF(COUNTIF(点検表４リスト用!Y$2:Y$100,J174),2,IF(COUNTIF(点検表４リスト用!Z$2:Z$100,J174),3,IF(COUNTIF(点検表４リスト用!AA$2:AA$100,J174),4,""))))</f>
        <v/>
      </c>
      <c r="BT174" s="580" t="str">
        <f t="shared" si="116"/>
        <v/>
      </c>
    </row>
    <row r="175" spans="1:72">
      <c r="A175" s="289"/>
      <c r="B175" s="445"/>
      <c r="C175" s="290"/>
      <c r="D175" s="291"/>
      <c r="E175" s="291"/>
      <c r="F175" s="291"/>
      <c r="G175" s="292"/>
      <c r="H175" s="300"/>
      <c r="I175" s="292"/>
      <c r="J175" s="292"/>
      <c r="K175" s="292"/>
      <c r="L175" s="292"/>
      <c r="M175" s="290"/>
      <c r="N175" s="290"/>
      <c r="O175" s="292"/>
      <c r="P175" s="292"/>
      <c r="Q175" s="481" t="str">
        <f t="shared" si="102"/>
        <v/>
      </c>
      <c r="R175" s="481" t="str">
        <f t="shared" si="103"/>
        <v/>
      </c>
      <c r="S175" s="482" t="str">
        <f t="shared" si="82"/>
        <v/>
      </c>
      <c r="T175" s="482" t="str">
        <f t="shared" si="104"/>
        <v/>
      </c>
      <c r="U175" s="483" t="str">
        <f t="shared" si="105"/>
        <v/>
      </c>
      <c r="V175" s="483" t="str">
        <f t="shared" si="106"/>
        <v/>
      </c>
      <c r="W175" s="483" t="str">
        <f t="shared" si="107"/>
        <v/>
      </c>
      <c r="X175" s="293"/>
      <c r="Y175" s="289"/>
      <c r="Z175" s="473" t="str">
        <f>IF($BS175&lt;&gt;"","確認",IF(COUNTIF(点検表４リスト用!AB$2:AB$100,J175),"○",IF(OR($BQ175="【3】",$BQ175="【2】",$BQ175="【1】"),"○",$BQ175)))</f>
        <v/>
      </c>
      <c r="AA175" s="532"/>
      <c r="AB175" s="559" t="str">
        <f t="shared" si="108"/>
        <v/>
      </c>
      <c r="AC175" s="294" t="str">
        <f>IF(COUNTIF(環境性能の高いＵＤタクシー!$A:$A,点検表４!J175),"○","")</f>
        <v/>
      </c>
      <c r="AD175" s="295" t="str">
        <f t="shared" si="109"/>
        <v/>
      </c>
      <c r="AE175" s="296" t="b">
        <f t="shared" si="83"/>
        <v>0</v>
      </c>
      <c r="AF175" s="296" t="b">
        <f t="shared" si="84"/>
        <v>0</v>
      </c>
      <c r="AG175" s="296" t="str">
        <f t="shared" si="85"/>
        <v/>
      </c>
      <c r="AH175" s="296">
        <f t="shared" si="86"/>
        <v>1</v>
      </c>
      <c r="AI175" s="296">
        <f t="shared" si="87"/>
        <v>0</v>
      </c>
      <c r="AJ175" s="296">
        <f t="shared" si="88"/>
        <v>0</v>
      </c>
      <c r="AK175" s="296" t="str">
        <f>IFERROR(VLOOKUP($I175,点検表４リスト用!$D$2:$G$10,2,FALSE),"")</f>
        <v/>
      </c>
      <c r="AL175" s="296" t="str">
        <f>IFERROR(VLOOKUP($I175,点検表４リスト用!$D$2:$G$10,3,FALSE),"")</f>
        <v/>
      </c>
      <c r="AM175" s="296" t="str">
        <f>IFERROR(VLOOKUP($I175,点検表４リスト用!$D$2:$G$10,4,FALSE),"")</f>
        <v/>
      </c>
      <c r="AN175" s="296" t="str">
        <f>IFERROR(VLOOKUP(LEFT($E175,1),点検表４リスト用!$I$2:$J$11,2,FALSE),"")</f>
        <v/>
      </c>
      <c r="AO175" s="296" t="b">
        <f>IF(IFERROR(VLOOKUP($J175,軽乗用車一覧!$A$2:$A$88,1,FALSE),"")&lt;&gt;"",TRUE,FALSE)</f>
        <v>0</v>
      </c>
      <c r="AP175" s="296" t="b">
        <f t="shared" si="89"/>
        <v>0</v>
      </c>
      <c r="AQ175" s="296" t="b">
        <f t="shared" si="110"/>
        <v>1</v>
      </c>
      <c r="AR175" s="296" t="str">
        <f t="shared" si="90"/>
        <v/>
      </c>
      <c r="AS175" s="296" t="str">
        <f t="shared" si="91"/>
        <v/>
      </c>
      <c r="AT175" s="296">
        <f t="shared" si="92"/>
        <v>1</v>
      </c>
      <c r="AU175" s="296">
        <f t="shared" si="93"/>
        <v>1</v>
      </c>
      <c r="AV175" s="296" t="str">
        <f t="shared" si="94"/>
        <v/>
      </c>
      <c r="AW175" s="296" t="str">
        <f>IFERROR(VLOOKUP($L175,点検表４リスト用!$L$2:$M$11,2,FALSE),"")</f>
        <v/>
      </c>
      <c r="AX175" s="296" t="str">
        <f>IFERROR(VLOOKUP($AV175,排出係数!$H$4:$N$1000,7,FALSE),"")</f>
        <v/>
      </c>
      <c r="AY175" s="296" t="str">
        <f t="shared" si="113"/>
        <v/>
      </c>
      <c r="AZ175" s="296" t="str">
        <f t="shared" si="95"/>
        <v>1</v>
      </c>
      <c r="BA175" s="296" t="str">
        <f>IFERROR(VLOOKUP($AV175,排出係数!$A$4:$G$10000,$AU175+2,FALSE),"")</f>
        <v/>
      </c>
      <c r="BB175" s="296">
        <f>IFERROR(VLOOKUP($AU175,点検表４リスト用!$P$2:$T$6,2,FALSE),"")</f>
        <v>0.48</v>
      </c>
      <c r="BC175" s="296" t="str">
        <f t="shared" si="96"/>
        <v/>
      </c>
      <c r="BD175" s="296" t="str">
        <f t="shared" si="97"/>
        <v/>
      </c>
      <c r="BE175" s="296" t="str">
        <f>IFERROR(VLOOKUP($AV175,排出係数!$H$4:$M$10000,$AU175+2,FALSE),"")</f>
        <v/>
      </c>
      <c r="BF175" s="296">
        <f>IFERROR(VLOOKUP($AU175,点検表４リスト用!$P$2:$T$6,IF($N175="H17",5,3),FALSE),"")</f>
        <v>5.5E-2</v>
      </c>
      <c r="BG175" s="296">
        <f t="shared" si="98"/>
        <v>0</v>
      </c>
      <c r="BH175" s="296">
        <f t="shared" si="111"/>
        <v>0</v>
      </c>
      <c r="BI175" s="296" t="str">
        <f>IFERROR(VLOOKUP($L175,点検表４リスト用!$L$2:$N$11,3,FALSE),"")</f>
        <v/>
      </c>
      <c r="BJ175" s="296" t="str">
        <f t="shared" si="99"/>
        <v/>
      </c>
      <c r="BK175" s="296" t="str">
        <f>IF($AK175="特","",IF($BP175="確認",MSG_電気・燃料電池車確認,IF($BS175=1,日野自動車新型式,IF($BS175=2,日野自動車新型式②,IF($BS175=3,日野自動車新型式③,IF($BS175=4,日野自動車新型式④,IFERROR(VLOOKUP($BJ175,'35条リスト'!$A$3:$C$9998,2,FALSE),"")))))))</f>
        <v/>
      </c>
      <c r="BL175" s="296" t="str">
        <f t="shared" si="100"/>
        <v/>
      </c>
      <c r="BM175" s="296" t="str">
        <f>IFERROR(VLOOKUP($X175,点検表４リスト用!$A$2:$B$10,2,FALSE),"")</f>
        <v/>
      </c>
      <c r="BN175" s="296" t="str">
        <f>IF($AK175="特","",IFERROR(VLOOKUP($BJ175,'35条リスト'!$A$3:$C$9998,3,FALSE),""))</f>
        <v/>
      </c>
      <c r="BO175" s="357" t="str">
        <f t="shared" si="114"/>
        <v/>
      </c>
      <c r="BP175" s="297" t="str">
        <f t="shared" si="101"/>
        <v/>
      </c>
      <c r="BQ175" s="297" t="str">
        <f t="shared" si="115"/>
        <v/>
      </c>
      <c r="BR175" s="296">
        <f t="shared" si="112"/>
        <v>0</v>
      </c>
      <c r="BS175" s="296" t="str">
        <f>IF(COUNTIF(点検表４リスト用!X$2:X$83,J175),1,IF(COUNTIF(点検表４リスト用!Y$2:Y$100,J175),2,IF(COUNTIF(点検表４リスト用!Z$2:Z$100,J175),3,IF(COUNTIF(点検表４リスト用!AA$2:AA$100,J175),4,""))))</f>
        <v/>
      </c>
      <c r="BT175" s="580" t="str">
        <f t="shared" si="116"/>
        <v/>
      </c>
    </row>
    <row r="176" spans="1:72">
      <c r="A176" s="289"/>
      <c r="B176" s="445"/>
      <c r="C176" s="290"/>
      <c r="D176" s="291"/>
      <c r="E176" s="291"/>
      <c r="F176" s="291"/>
      <c r="G176" s="292"/>
      <c r="H176" s="300"/>
      <c r="I176" s="292"/>
      <c r="J176" s="292"/>
      <c r="K176" s="292"/>
      <c r="L176" s="292"/>
      <c r="M176" s="290"/>
      <c r="N176" s="290"/>
      <c r="O176" s="292"/>
      <c r="P176" s="292"/>
      <c r="Q176" s="481" t="str">
        <f t="shared" si="102"/>
        <v/>
      </c>
      <c r="R176" s="481" t="str">
        <f t="shared" si="103"/>
        <v/>
      </c>
      <c r="S176" s="482" t="str">
        <f t="shared" si="82"/>
        <v/>
      </c>
      <c r="T176" s="482" t="str">
        <f t="shared" si="104"/>
        <v/>
      </c>
      <c r="U176" s="483" t="str">
        <f t="shared" si="105"/>
        <v/>
      </c>
      <c r="V176" s="483" t="str">
        <f t="shared" si="106"/>
        <v/>
      </c>
      <c r="W176" s="483" t="str">
        <f t="shared" si="107"/>
        <v/>
      </c>
      <c r="X176" s="293"/>
      <c r="Y176" s="289"/>
      <c r="Z176" s="473" t="str">
        <f>IF($BS176&lt;&gt;"","確認",IF(COUNTIF(点検表４リスト用!AB$2:AB$100,J176),"○",IF(OR($BQ176="【3】",$BQ176="【2】",$BQ176="【1】"),"○",$BQ176)))</f>
        <v/>
      </c>
      <c r="AA176" s="532"/>
      <c r="AB176" s="559" t="str">
        <f t="shared" si="108"/>
        <v/>
      </c>
      <c r="AC176" s="294" t="str">
        <f>IF(COUNTIF(環境性能の高いＵＤタクシー!$A:$A,点検表４!J176),"○","")</f>
        <v/>
      </c>
      <c r="AD176" s="295" t="str">
        <f t="shared" si="109"/>
        <v/>
      </c>
      <c r="AE176" s="296" t="b">
        <f t="shared" si="83"/>
        <v>0</v>
      </c>
      <c r="AF176" s="296" t="b">
        <f t="shared" si="84"/>
        <v>0</v>
      </c>
      <c r="AG176" s="296" t="str">
        <f t="shared" si="85"/>
        <v/>
      </c>
      <c r="AH176" s="296">
        <f t="shared" si="86"/>
        <v>1</v>
      </c>
      <c r="AI176" s="296">
        <f t="shared" si="87"/>
        <v>0</v>
      </c>
      <c r="AJ176" s="296">
        <f t="shared" si="88"/>
        <v>0</v>
      </c>
      <c r="AK176" s="296" t="str">
        <f>IFERROR(VLOOKUP($I176,点検表４リスト用!$D$2:$G$10,2,FALSE),"")</f>
        <v/>
      </c>
      <c r="AL176" s="296" t="str">
        <f>IFERROR(VLOOKUP($I176,点検表４リスト用!$D$2:$G$10,3,FALSE),"")</f>
        <v/>
      </c>
      <c r="AM176" s="296" t="str">
        <f>IFERROR(VLOOKUP($I176,点検表４リスト用!$D$2:$G$10,4,FALSE),"")</f>
        <v/>
      </c>
      <c r="AN176" s="296" t="str">
        <f>IFERROR(VLOOKUP(LEFT($E176,1),点検表４リスト用!$I$2:$J$11,2,FALSE),"")</f>
        <v/>
      </c>
      <c r="AO176" s="296" t="b">
        <f>IF(IFERROR(VLOOKUP($J176,軽乗用車一覧!$A$2:$A$88,1,FALSE),"")&lt;&gt;"",TRUE,FALSE)</f>
        <v>0</v>
      </c>
      <c r="AP176" s="296" t="b">
        <f t="shared" si="89"/>
        <v>0</v>
      </c>
      <c r="AQ176" s="296" t="b">
        <f t="shared" si="110"/>
        <v>1</v>
      </c>
      <c r="AR176" s="296" t="str">
        <f t="shared" si="90"/>
        <v/>
      </c>
      <c r="AS176" s="296" t="str">
        <f t="shared" si="91"/>
        <v/>
      </c>
      <c r="AT176" s="296">
        <f t="shared" si="92"/>
        <v>1</v>
      </c>
      <c r="AU176" s="296">
        <f t="shared" si="93"/>
        <v>1</v>
      </c>
      <c r="AV176" s="296" t="str">
        <f t="shared" si="94"/>
        <v/>
      </c>
      <c r="AW176" s="296" t="str">
        <f>IFERROR(VLOOKUP($L176,点検表４リスト用!$L$2:$M$11,2,FALSE),"")</f>
        <v/>
      </c>
      <c r="AX176" s="296" t="str">
        <f>IFERROR(VLOOKUP($AV176,排出係数!$H$4:$N$1000,7,FALSE),"")</f>
        <v/>
      </c>
      <c r="AY176" s="296" t="str">
        <f t="shared" si="113"/>
        <v/>
      </c>
      <c r="AZ176" s="296" t="str">
        <f t="shared" si="95"/>
        <v>1</v>
      </c>
      <c r="BA176" s="296" t="str">
        <f>IFERROR(VLOOKUP($AV176,排出係数!$A$4:$G$10000,$AU176+2,FALSE),"")</f>
        <v/>
      </c>
      <c r="BB176" s="296">
        <f>IFERROR(VLOOKUP($AU176,点検表４リスト用!$P$2:$T$6,2,FALSE),"")</f>
        <v>0.48</v>
      </c>
      <c r="BC176" s="296" t="str">
        <f t="shared" si="96"/>
        <v/>
      </c>
      <c r="BD176" s="296" t="str">
        <f t="shared" si="97"/>
        <v/>
      </c>
      <c r="BE176" s="296" t="str">
        <f>IFERROR(VLOOKUP($AV176,排出係数!$H$4:$M$10000,$AU176+2,FALSE),"")</f>
        <v/>
      </c>
      <c r="BF176" s="296">
        <f>IFERROR(VLOOKUP($AU176,点検表４リスト用!$P$2:$T$6,IF($N176="H17",5,3),FALSE),"")</f>
        <v>5.5E-2</v>
      </c>
      <c r="BG176" s="296">
        <f t="shared" si="98"/>
        <v>0</v>
      </c>
      <c r="BH176" s="296">
        <f t="shared" si="111"/>
        <v>0</v>
      </c>
      <c r="BI176" s="296" t="str">
        <f>IFERROR(VLOOKUP($L176,点検表４リスト用!$L$2:$N$11,3,FALSE),"")</f>
        <v/>
      </c>
      <c r="BJ176" s="296" t="str">
        <f t="shared" si="99"/>
        <v/>
      </c>
      <c r="BK176" s="296" t="str">
        <f>IF($AK176="特","",IF($BP176="確認",MSG_電気・燃料電池車確認,IF($BS176=1,日野自動車新型式,IF($BS176=2,日野自動車新型式②,IF($BS176=3,日野自動車新型式③,IF($BS176=4,日野自動車新型式④,IFERROR(VLOOKUP($BJ176,'35条リスト'!$A$3:$C$9998,2,FALSE),"")))))))</f>
        <v/>
      </c>
      <c r="BL176" s="296" t="str">
        <f t="shared" si="100"/>
        <v/>
      </c>
      <c r="BM176" s="296" t="str">
        <f>IFERROR(VLOOKUP($X176,点検表４リスト用!$A$2:$B$10,2,FALSE),"")</f>
        <v/>
      </c>
      <c r="BN176" s="296" t="str">
        <f>IF($AK176="特","",IFERROR(VLOOKUP($BJ176,'35条リスト'!$A$3:$C$9998,3,FALSE),""))</f>
        <v/>
      </c>
      <c r="BO176" s="357" t="str">
        <f t="shared" si="114"/>
        <v/>
      </c>
      <c r="BP176" s="297" t="str">
        <f t="shared" si="101"/>
        <v/>
      </c>
      <c r="BQ176" s="297" t="str">
        <f t="shared" si="115"/>
        <v/>
      </c>
      <c r="BR176" s="296">
        <f t="shared" si="112"/>
        <v>0</v>
      </c>
      <c r="BS176" s="296" t="str">
        <f>IF(COUNTIF(点検表４リスト用!X$2:X$83,J176),1,IF(COUNTIF(点検表４リスト用!Y$2:Y$100,J176),2,IF(COUNTIF(点検表４リスト用!Z$2:Z$100,J176),3,IF(COUNTIF(点検表４リスト用!AA$2:AA$100,J176),4,""))))</f>
        <v/>
      </c>
      <c r="BT176" s="580" t="str">
        <f t="shared" si="116"/>
        <v/>
      </c>
    </row>
    <row r="177" spans="1:72">
      <c r="A177" s="289"/>
      <c r="B177" s="445"/>
      <c r="C177" s="290"/>
      <c r="D177" s="291"/>
      <c r="E177" s="291"/>
      <c r="F177" s="291"/>
      <c r="G177" s="292"/>
      <c r="H177" s="300"/>
      <c r="I177" s="292"/>
      <c r="J177" s="292"/>
      <c r="K177" s="292"/>
      <c r="L177" s="292"/>
      <c r="M177" s="290"/>
      <c r="N177" s="290"/>
      <c r="O177" s="292"/>
      <c r="P177" s="292"/>
      <c r="Q177" s="481" t="str">
        <f t="shared" si="102"/>
        <v/>
      </c>
      <c r="R177" s="481" t="str">
        <f t="shared" si="103"/>
        <v/>
      </c>
      <c r="S177" s="482" t="str">
        <f t="shared" si="82"/>
        <v/>
      </c>
      <c r="T177" s="482" t="str">
        <f t="shared" si="104"/>
        <v/>
      </c>
      <c r="U177" s="483" t="str">
        <f t="shared" si="105"/>
        <v/>
      </c>
      <c r="V177" s="483" t="str">
        <f t="shared" si="106"/>
        <v/>
      </c>
      <c r="W177" s="483" t="str">
        <f t="shared" si="107"/>
        <v/>
      </c>
      <c r="X177" s="293"/>
      <c r="Y177" s="289"/>
      <c r="Z177" s="473" t="str">
        <f>IF($BS177&lt;&gt;"","確認",IF(COUNTIF(点検表４リスト用!AB$2:AB$100,J177),"○",IF(OR($BQ177="【3】",$BQ177="【2】",$BQ177="【1】"),"○",$BQ177)))</f>
        <v/>
      </c>
      <c r="AA177" s="532"/>
      <c r="AB177" s="559" t="str">
        <f t="shared" si="108"/>
        <v/>
      </c>
      <c r="AC177" s="294" t="str">
        <f>IF(COUNTIF(環境性能の高いＵＤタクシー!$A:$A,点検表４!J177),"○","")</f>
        <v/>
      </c>
      <c r="AD177" s="295" t="str">
        <f t="shared" si="109"/>
        <v/>
      </c>
      <c r="AE177" s="296" t="b">
        <f t="shared" si="83"/>
        <v>0</v>
      </c>
      <c r="AF177" s="296" t="b">
        <f t="shared" si="84"/>
        <v>0</v>
      </c>
      <c r="AG177" s="296" t="str">
        <f t="shared" si="85"/>
        <v/>
      </c>
      <c r="AH177" s="296">
        <f t="shared" si="86"/>
        <v>1</v>
      </c>
      <c r="AI177" s="296">
        <f t="shared" si="87"/>
        <v>0</v>
      </c>
      <c r="AJ177" s="296">
        <f t="shared" si="88"/>
        <v>0</v>
      </c>
      <c r="AK177" s="296" t="str">
        <f>IFERROR(VLOOKUP($I177,点検表４リスト用!$D$2:$G$10,2,FALSE),"")</f>
        <v/>
      </c>
      <c r="AL177" s="296" t="str">
        <f>IFERROR(VLOOKUP($I177,点検表４リスト用!$D$2:$G$10,3,FALSE),"")</f>
        <v/>
      </c>
      <c r="AM177" s="296" t="str">
        <f>IFERROR(VLOOKUP($I177,点検表４リスト用!$D$2:$G$10,4,FALSE),"")</f>
        <v/>
      </c>
      <c r="AN177" s="296" t="str">
        <f>IFERROR(VLOOKUP(LEFT($E177,1),点検表４リスト用!$I$2:$J$11,2,FALSE),"")</f>
        <v/>
      </c>
      <c r="AO177" s="296" t="b">
        <f>IF(IFERROR(VLOOKUP($J177,軽乗用車一覧!$A$2:$A$88,1,FALSE),"")&lt;&gt;"",TRUE,FALSE)</f>
        <v>0</v>
      </c>
      <c r="AP177" s="296" t="b">
        <f t="shared" si="89"/>
        <v>0</v>
      </c>
      <c r="AQ177" s="296" t="b">
        <f t="shared" si="110"/>
        <v>1</v>
      </c>
      <c r="AR177" s="296" t="str">
        <f t="shared" si="90"/>
        <v/>
      </c>
      <c r="AS177" s="296" t="str">
        <f t="shared" si="91"/>
        <v/>
      </c>
      <c r="AT177" s="296">
        <f t="shared" si="92"/>
        <v>1</v>
      </c>
      <c r="AU177" s="296">
        <f t="shared" si="93"/>
        <v>1</v>
      </c>
      <c r="AV177" s="296" t="str">
        <f t="shared" si="94"/>
        <v/>
      </c>
      <c r="AW177" s="296" t="str">
        <f>IFERROR(VLOOKUP($L177,点検表４リスト用!$L$2:$M$11,2,FALSE),"")</f>
        <v/>
      </c>
      <c r="AX177" s="296" t="str">
        <f>IFERROR(VLOOKUP($AV177,排出係数!$H$4:$N$1000,7,FALSE),"")</f>
        <v/>
      </c>
      <c r="AY177" s="296" t="str">
        <f t="shared" si="113"/>
        <v/>
      </c>
      <c r="AZ177" s="296" t="str">
        <f t="shared" si="95"/>
        <v>1</v>
      </c>
      <c r="BA177" s="296" t="str">
        <f>IFERROR(VLOOKUP($AV177,排出係数!$A$4:$G$10000,$AU177+2,FALSE),"")</f>
        <v/>
      </c>
      <c r="BB177" s="296">
        <f>IFERROR(VLOOKUP($AU177,点検表４リスト用!$P$2:$T$6,2,FALSE),"")</f>
        <v>0.48</v>
      </c>
      <c r="BC177" s="296" t="str">
        <f t="shared" si="96"/>
        <v/>
      </c>
      <c r="BD177" s="296" t="str">
        <f t="shared" si="97"/>
        <v/>
      </c>
      <c r="BE177" s="296" t="str">
        <f>IFERROR(VLOOKUP($AV177,排出係数!$H$4:$M$10000,$AU177+2,FALSE),"")</f>
        <v/>
      </c>
      <c r="BF177" s="296">
        <f>IFERROR(VLOOKUP($AU177,点検表４リスト用!$P$2:$T$6,IF($N177="H17",5,3),FALSE),"")</f>
        <v>5.5E-2</v>
      </c>
      <c r="BG177" s="296">
        <f t="shared" si="98"/>
        <v>0</v>
      </c>
      <c r="BH177" s="296">
        <f t="shared" si="111"/>
        <v>0</v>
      </c>
      <c r="BI177" s="296" t="str">
        <f>IFERROR(VLOOKUP($L177,点検表４リスト用!$L$2:$N$11,3,FALSE),"")</f>
        <v/>
      </c>
      <c r="BJ177" s="296" t="str">
        <f t="shared" si="99"/>
        <v/>
      </c>
      <c r="BK177" s="296" t="str">
        <f>IF($AK177="特","",IF($BP177="確認",MSG_電気・燃料電池車確認,IF($BS177=1,日野自動車新型式,IF($BS177=2,日野自動車新型式②,IF($BS177=3,日野自動車新型式③,IF($BS177=4,日野自動車新型式④,IFERROR(VLOOKUP($BJ177,'35条リスト'!$A$3:$C$9998,2,FALSE),"")))))))</f>
        <v/>
      </c>
      <c r="BL177" s="296" t="str">
        <f t="shared" si="100"/>
        <v/>
      </c>
      <c r="BM177" s="296" t="str">
        <f>IFERROR(VLOOKUP($X177,点検表４リスト用!$A$2:$B$10,2,FALSE),"")</f>
        <v/>
      </c>
      <c r="BN177" s="296" t="str">
        <f>IF($AK177="特","",IFERROR(VLOOKUP($BJ177,'35条リスト'!$A$3:$C$9998,3,FALSE),""))</f>
        <v/>
      </c>
      <c r="BO177" s="357" t="str">
        <f t="shared" si="114"/>
        <v/>
      </c>
      <c r="BP177" s="297" t="str">
        <f t="shared" si="101"/>
        <v/>
      </c>
      <c r="BQ177" s="297" t="str">
        <f t="shared" si="115"/>
        <v/>
      </c>
      <c r="BR177" s="296">
        <f t="shared" si="112"/>
        <v>0</v>
      </c>
      <c r="BS177" s="296" t="str">
        <f>IF(COUNTIF(点検表４リスト用!X$2:X$83,J177),1,IF(COUNTIF(点検表４リスト用!Y$2:Y$100,J177),2,IF(COUNTIF(点検表４リスト用!Z$2:Z$100,J177),3,IF(COUNTIF(点検表４リスト用!AA$2:AA$100,J177),4,""))))</f>
        <v/>
      </c>
      <c r="BT177" s="580" t="str">
        <f t="shared" si="116"/>
        <v/>
      </c>
    </row>
    <row r="178" spans="1:72">
      <c r="A178" s="289"/>
      <c r="B178" s="445"/>
      <c r="C178" s="290"/>
      <c r="D178" s="291"/>
      <c r="E178" s="291"/>
      <c r="F178" s="291"/>
      <c r="G178" s="292"/>
      <c r="H178" s="300"/>
      <c r="I178" s="292"/>
      <c r="J178" s="292"/>
      <c r="K178" s="292"/>
      <c r="L178" s="292"/>
      <c r="M178" s="290"/>
      <c r="N178" s="290"/>
      <c r="O178" s="292"/>
      <c r="P178" s="292"/>
      <c r="Q178" s="481" t="str">
        <f t="shared" si="102"/>
        <v/>
      </c>
      <c r="R178" s="481" t="str">
        <f t="shared" si="103"/>
        <v/>
      </c>
      <c r="S178" s="482" t="str">
        <f t="shared" si="82"/>
        <v/>
      </c>
      <c r="T178" s="482" t="str">
        <f t="shared" si="104"/>
        <v/>
      </c>
      <c r="U178" s="483" t="str">
        <f t="shared" si="105"/>
        <v/>
      </c>
      <c r="V178" s="483" t="str">
        <f t="shared" si="106"/>
        <v/>
      </c>
      <c r="W178" s="483" t="str">
        <f t="shared" si="107"/>
        <v/>
      </c>
      <c r="X178" s="293"/>
      <c r="Y178" s="289"/>
      <c r="Z178" s="473" t="str">
        <f>IF($BS178&lt;&gt;"","確認",IF(COUNTIF(点検表４リスト用!AB$2:AB$100,J178),"○",IF(OR($BQ178="【3】",$BQ178="【2】",$BQ178="【1】"),"○",$BQ178)))</f>
        <v/>
      </c>
      <c r="AA178" s="532"/>
      <c r="AB178" s="559" t="str">
        <f t="shared" si="108"/>
        <v/>
      </c>
      <c r="AC178" s="294" t="str">
        <f>IF(COUNTIF(環境性能の高いＵＤタクシー!$A:$A,点検表４!J178),"○","")</f>
        <v/>
      </c>
      <c r="AD178" s="295" t="str">
        <f t="shared" si="109"/>
        <v/>
      </c>
      <c r="AE178" s="296" t="b">
        <f t="shared" si="83"/>
        <v>0</v>
      </c>
      <c r="AF178" s="296" t="b">
        <f t="shared" si="84"/>
        <v>0</v>
      </c>
      <c r="AG178" s="296" t="str">
        <f t="shared" si="85"/>
        <v/>
      </c>
      <c r="AH178" s="296">
        <f t="shared" si="86"/>
        <v>1</v>
      </c>
      <c r="AI178" s="296">
        <f t="shared" si="87"/>
        <v>0</v>
      </c>
      <c r="AJ178" s="296">
        <f t="shared" si="88"/>
        <v>0</v>
      </c>
      <c r="AK178" s="296" t="str">
        <f>IFERROR(VLOOKUP($I178,点検表４リスト用!$D$2:$G$10,2,FALSE),"")</f>
        <v/>
      </c>
      <c r="AL178" s="296" t="str">
        <f>IFERROR(VLOOKUP($I178,点検表４リスト用!$D$2:$G$10,3,FALSE),"")</f>
        <v/>
      </c>
      <c r="AM178" s="296" t="str">
        <f>IFERROR(VLOOKUP($I178,点検表４リスト用!$D$2:$G$10,4,FALSE),"")</f>
        <v/>
      </c>
      <c r="AN178" s="296" t="str">
        <f>IFERROR(VLOOKUP(LEFT($E178,1),点検表４リスト用!$I$2:$J$11,2,FALSE),"")</f>
        <v/>
      </c>
      <c r="AO178" s="296" t="b">
        <f>IF(IFERROR(VLOOKUP($J178,軽乗用車一覧!$A$2:$A$88,1,FALSE),"")&lt;&gt;"",TRUE,FALSE)</f>
        <v>0</v>
      </c>
      <c r="AP178" s="296" t="b">
        <f t="shared" si="89"/>
        <v>0</v>
      </c>
      <c r="AQ178" s="296" t="b">
        <f t="shared" si="110"/>
        <v>1</v>
      </c>
      <c r="AR178" s="296" t="str">
        <f t="shared" si="90"/>
        <v/>
      </c>
      <c r="AS178" s="296" t="str">
        <f t="shared" si="91"/>
        <v/>
      </c>
      <c r="AT178" s="296">
        <f t="shared" si="92"/>
        <v>1</v>
      </c>
      <c r="AU178" s="296">
        <f t="shared" si="93"/>
        <v>1</v>
      </c>
      <c r="AV178" s="296" t="str">
        <f t="shared" si="94"/>
        <v/>
      </c>
      <c r="AW178" s="296" t="str">
        <f>IFERROR(VLOOKUP($L178,点検表４リスト用!$L$2:$M$11,2,FALSE),"")</f>
        <v/>
      </c>
      <c r="AX178" s="296" t="str">
        <f>IFERROR(VLOOKUP($AV178,排出係数!$H$4:$N$1000,7,FALSE),"")</f>
        <v/>
      </c>
      <c r="AY178" s="296" t="str">
        <f t="shared" si="113"/>
        <v/>
      </c>
      <c r="AZ178" s="296" t="str">
        <f t="shared" si="95"/>
        <v>1</v>
      </c>
      <c r="BA178" s="296" t="str">
        <f>IFERROR(VLOOKUP($AV178,排出係数!$A$4:$G$10000,$AU178+2,FALSE),"")</f>
        <v/>
      </c>
      <c r="BB178" s="296">
        <f>IFERROR(VLOOKUP($AU178,点検表４リスト用!$P$2:$T$6,2,FALSE),"")</f>
        <v>0.48</v>
      </c>
      <c r="BC178" s="296" t="str">
        <f t="shared" si="96"/>
        <v/>
      </c>
      <c r="BD178" s="296" t="str">
        <f t="shared" si="97"/>
        <v/>
      </c>
      <c r="BE178" s="296" t="str">
        <f>IFERROR(VLOOKUP($AV178,排出係数!$H$4:$M$10000,$AU178+2,FALSE),"")</f>
        <v/>
      </c>
      <c r="BF178" s="296">
        <f>IFERROR(VLOOKUP($AU178,点検表４リスト用!$P$2:$T$6,IF($N178="H17",5,3),FALSE),"")</f>
        <v>5.5E-2</v>
      </c>
      <c r="BG178" s="296">
        <f t="shared" si="98"/>
        <v>0</v>
      </c>
      <c r="BH178" s="296">
        <f t="shared" si="111"/>
        <v>0</v>
      </c>
      <c r="BI178" s="296" t="str">
        <f>IFERROR(VLOOKUP($L178,点検表４リスト用!$L$2:$N$11,3,FALSE),"")</f>
        <v/>
      </c>
      <c r="BJ178" s="296" t="str">
        <f t="shared" si="99"/>
        <v/>
      </c>
      <c r="BK178" s="296" t="str">
        <f>IF($AK178="特","",IF($BP178="確認",MSG_電気・燃料電池車確認,IF($BS178=1,日野自動車新型式,IF($BS178=2,日野自動車新型式②,IF($BS178=3,日野自動車新型式③,IF($BS178=4,日野自動車新型式④,IFERROR(VLOOKUP($BJ178,'35条リスト'!$A$3:$C$9998,2,FALSE),"")))))))</f>
        <v/>
      </c>
      <c r="BL178" s="296" t="str">
        <f t="shared" si="100"/>
        <v/>
      </c>
      <c r="BM178" s="296" t="str">
        <f>IFERROR(VLOOKUP($X178,点検表４リスト用!$A$2:$B$10,2,FALSE),"")</f>
        <v/>
      </c>
      <c r="BN178" s="296" t="str">
        <f>IF($AK178="特","",IFERROR(VLOOKUP($BJ178,'35条リスト'!$A$3:$C$9998,3,FALSE),""))</f>
        <v/>
      </c>
      <c r="BO178" s="357" t="str">
        <f t="shared" si="114"/>
        <v/>
      </c>
      <c r="BP178" s="297" t="str">
        <f t="shared" si="101"/>
        <v/>
      </c>
      <c r="BQ178" s="297" t="str">
        <f t="shared" si="115"/>
        <v/>
      </c>
      <c r="BR178" s="296">
        <f t="shared" si="112"/>
        <v>0</v>
      </c>
      <c r="BS178" s="296" t="str">
        <f>IF(COUNTIF(点検表４リスト用!X$2:X$83,J178),1,IF(COUNTIF(点検表４リスト用!Y$2:Y$100,J178),2,IF(COUNTIF(点検表４リスト用!Z$2:Z$100,J178),3,IF(COUNTIF(点検表４リスト用!AA$2:AA$100,J178),4,""))))</f>
        <v/>
      </c>
      <c r="BT178" s="580" t="str">
        <f t="shared" si="116"/>
        <v/>
      </c>
    </row>
    <row r="179" spans="1:72">
      <c r="A179" s="289"/>
      <c r="B179" s="445"/>
      <c r="C179" s="290"/>
      <c r="D179" s="291"/>
      <c r="E179" s="291"/>
      <c r="F179" s="291"/>
      <c r="G179" s="292"/>
      <c r="H179" s="300"/>
      <c r="I179" s="292"/>
      <c r="J179" s="292"/>
      <c r="K179" s="292"/>
      <c r="L179" s="292"/>
      <c r="M179" s="290"/>
      <c r="N179" s="290"/>
      <c r="O179" s="292"/>
      <c r="P179" s="292"/>
      <c r="Q179" s="481" t="str">
        <f t="shared" si="102"/>
        <v/>
      </c>
      <c r="R179" s="481" t="str">
        <f t="shared" si="103"/>
        <v/>
      </c>
      <c r="S179" s="482" t="str">
        <f t="shared" si="82"/>
        <v/>
      </c>
      <c r="T179" s="482" t="str">
        <f t="shared" si="104"/>
        <v/>
      </c>
      <c r="U179" s="483" t="str">
        <f t="shared" si="105"/>
        <v/>
      </c>
      <c r="V179" s="483" t="str">
        <f t="shared" si="106"/>
        <v/>
      </c>
      <c r="W179" s="483" t="str">
        <f t="shared" si="107"/>
        <v/>
      </c>
      <c r="X179" s="293"/>
      <c r="Y179" s="289"/>
      <c r="Z179" s="473" t="str">
        <f>IF($BS179&lt;&gt;"","確認",IF(COUNTIF(点検表４リスト用!AB$2:AB$100,J179),"○",IF(OR($BQ179="【3】",$BQ179="【2】",$BQ179="【1】"),"○",$BQ179)))</f>
        <v/>
      </c>
      <c r="AA179" s="532"/>
      <c r="AB179" s="559" t="str">
        <f t="shared" si="108"/>
        <v/>
      </c>
      <c r="AC179" s="294" t="str">
        <f>IF(COUNTIF(環境性能の高いＵＤタクシー!$A:$A,点検表４!J179),"○","")</f>
        <v/>
      </c>
      <c r="AD179" s="295" t="str">
        <f t="shared" si="109"/>
        <v/>
      </c>
      <c r="AE179" s="296" t="b">
        <f t="shared" si="83"/>
        <v>0</v>
      </c>
      <c r="AF179" s="296" t="b">
        <f t="shared" si="84"/>
        <v>0</v>
      </c>
      <c r="AG179" s="296" t="str">
        <f t="shared" si="85"/>
        <v/>
      </c>
      <c r="AH179" s="296">
        <f t="shared" si="86"/>
        <v>1</v>
      </c>
      <c r="AI179" s="296">
        <f t="shared" si="87"/>
        <v>0</v>
      </c>
      <c r="AJ179" s="296">
        <f t="shared" si="88"/>
        <v>0</v>
      </c>
      <c r="AK179" s="296" t="str">
        <f>IFERROR(VLOOKUP($I179,点検表４リスト用!$D$2:$G$10,2,FALSE),"")</f>
        <v/>
      </c>
      <c r="AL179" s="296" t="str">
        <f>IFERROR(VLOOKUP($I179,点検表４リスト用!$D$2:$G$10,3,FALSE),"")</f>
        <v/>
      </c>
      <c r="AM179" s="296" t="str">
        <f>IFERROR(VLOOKUP($I179,点検表４リスト用!$D$2:$G$10,4,FALSE),"")</f>
        <v/>
      </c>
      <c r="AN179" s="296" t="str">
        <f>IFERROR(VLOOKUP(LEFT($E179,1),点検表４リスト用!$I$2:$J$11,2,FALSE),"")</f>
        <v/>
      </c>
      <c r="AO179" s="296" t="b">
        <f>IF(IFERROR(VLOOKUP($J179,軽乗用車一覧!$A$2:$A$88,1,FALSE),"")&lt;&gt;"",TRUE,FALSE)</f>
        <v>0</v>
      </c>
      <c r="AP179" s="296" t="b">
        <f t="shared" si="89"/>
        <v>0</v>
      </c>
      <c r="AQ179" s="296" t="b">
        <f t="shared" si="110"/>
        <v>1</v>
      </c>
      <c r="AR179" s="296" t="str">
        <f t="shared" si="90"/>
        <v/>
      </c>
      <c r="AS179" s="296" t="str">
        <f t="shared" si="91"/>
        <v/>
      </c>
      <c r="AT179" s="296">
        <f t="shared" si="92"/>
        <v>1</v>
      </c>
      <c r="AU179" s="296">
        <f t="shared" si="93"/>
        <v>1</v>
      </c>
      <c r="AV179" s="296" t="str">
        <f t="shared" si="94"/>
        <v/>
      </c>
      <c r="AW179" s="296" t="str">
        <f>IFERROR(VLOOKUP($L179,点検表４リスト用!$L$2:$M$11,2,FALSE),"")</f>
        <v/>
      </c>
      <c r="AX179" s="296" t="str">
        <f>IFERROR(VLOOKUP($AV179,排出係数!$H$4:$N$1000,7,FALSE),"")</f>
        <v/>
      </c>
      <c r="AY179" s="296" t="str">
        <f t="shared" si="113"/>
        <v/>
      </c>
      <c r="AZ179" s="296" t="str">
        <f t="shared" si="95"/>
        <v>1</v>
      </c>
      <c r="BA179" s="296" t="str">
        <f>IFERROR(VLOOKUP($AV179,排出係数!$A$4:$G$10000,$AU179+2,FALSE),"")</f>
        <v/>
      </c>
      <c r="BB179" s="296">
        <f>IFERROR(VLOOKUP($AU179,点検表４リスト用!$P$2:$T$6,2,FALSE),"")</f>
        <v>0.48</v>
      </c>
      <c r="BC179" s="296" t="str">
        <f t="shared" si="96"/>
        <v/>
      </c>
      <c r="BD179" s="296" t="str">
        <f t="shared" si="97"/>
        <v/>
      </c>
      <c r="BE179" s="296" t="str">
        <f>IFERROR(VLOOKUP($AV179,排出係数!$H$4:$M$10000,$AU179+2,FALSE),"")</f>
        <v/>
      </c>
      <c r="BF179" s="296">
        <f>IFERROR(VLOOKUP($AU179,点検表４リスト用!$P$2:$T$6,IF($N179="H17",5,3),FALSE),"")</f>
        <v>5.5E-2</v>
      </c>
      <c r="BG179" s="296">
        <f t="shared" si="98"/>
        <v>0</v>
      </c>
      <c r="BH179" s="296">
        <f t="shared" si="111"/>
        <v>0</v>
      </c>
      <c r="BI179" s="296" t="str">
        <f>IFERROR(VLOOKUP($L179,点検表４リスト用!$L$2:$N$11,3,FALSE),"")</f>
        <v/>
      </c>
      <c r="BJ179" s="296" t="str">
        <f t="shared" si="99"/>
        <v/>
      </c>
      <c r="BK179" s="296" t="str">
        <f>IF($AK179="特","",IF($BP179="確認",MSG_電気・燃料電池車確認,IF($BS179=1,日野自動車新型式,IF($BS179=2,日野自動車新型式②,IF($BS179=3,日野自動車新型式③,IF($BS179=4,日野自動車新型式④,IFERROR(VLOOKUP($BJ179,'35条リスト'!$A$3:$C$9998,2,FALSE),"")))))))</f>
        <v/>
      </c>
      <c r="BL179" s="296" t="str">
        <f t="shared" si="100"/>
        <v/>
      </c>
      <c r="BM179" s="296" t="str">
        <f>IFERROR(VLOOKUP($X179,点検表４リスト用!$A$2:$B$10,2,FALSE),"")</f>
        <v/>
      </c>
      <c r="BN179" s="296" t="str">
        <f>IF($AK179="特","",IFERROR(VLOOKUP($BJ179,'35条リスト'!$A$3:$C$9998,3,FALSE),""))</f>
        <v/>
      </c>
      <c r="BO179" s="357" t="str">
        <f t="shared" si="114"/>
        <v/>
      </c>
      <c r="BP179" s="297" t="str">
        <f t="shared" si="101"/>
        <v/>
      </c>
      <c r="BQ179" s="297" t="str">
        <f t="shared" si="115"/>
        <v/>
      </c>
      <c r="BR179" s="296">
        <f t="shared" si="112"/>
        <v>0</v>
      </c>
      <c r="BS179" s="296" t="str">
        <f>IF(COUNTIF(点検表４リスト用!X$2:X$83,J179),1,IF(COUNTIF(点検表４リスト用!Y$2:Y$100,J179),2,IF(COUNTIF(点検表４リスト用!Z$2:Z$100,J179),3,IF(COUNTIF(点検表４リスト用!AA$2:AA$100,J179),4,""))))</f>
        <v/>
      </c>
      <c r="BT179" s="580" t="str">
        <f t="shared" si="116"/>
        <v/>
      </c>
    </row>
    <row r="180" spans="1:72">
      <c r="A180" s="289"/>
      <c r="B180" s="445"/>
      <c r="C180" s="290"/>
      <c r="D180" s="291"/>
      <c r="E180" s="291"/>
      <c r="F180" s="291"/>
      <c r="G180" s="292"/>
      <c r="H180" s="300"/>
      <c r="I180" s="292"/>
      <c r="J180" s="292"/>
      <c r="K180" s="292"/>
      <c r="L180" s="292"/>
      <c r="M180" s="290"/>
      <c r="N180" s="290"/>
      <c r="O180" s="292"/>
      <c r="P180" s="292"/>
      <c r="Q180" s="481" t="str">
        <f t="shared" si="102"/>
        <v/>
      </c>
      <c r="R180" s="481" t="str">
        <f t="shared" si="103"/>
        <v/>
      </c>
      <c r="S180" s="482" t="str">
        <f t="shared" si="82"/>
        <v/>
      </c>
      <c r="T180" s="482" t="str">
        <f t="shared" si="104"/>
        <v/>
      </c>
      <c r="U180" s="483" t="str">
        <f t="shared" si="105"/>
        <v/>
      </c>
      <c r="V180" s="483" t="str">
        <f t="shared" si="106"/>
        <v/>
      </c>
      <c r="W180" s="483" t="str">
        <f t="shared" si="107"/>
        <v/>
      </c>
      <c r="X180" s="293"/>
      <c r="Y180" s="289"/>
      <c r="Z180" s="473" t="str">
        <f>IF($BS180&lt;&gt;"","確認",IF(COUNTIF(点検表４リスト用!AB$2:AB$100,J180),"○",IF(OR($BQ180="【3】",$BQ180="【2】",$BQ180="【1】"),"○",$BQ180)))</f>
        <v/>
      </c>
      <c r="AA180" s="532"/>
      <c r="AB180" s="559" t="str">
        <f t="shared" si="108"/>
        <v/>
      </c>
      <c r="AC180" s="294" t="str">
        <f>IF(COUNTIF(環境性能の高いＵＤタクシー!$A:$A,点検表４!J180),"○","")</f>
        <v/>
      </c>
      <c r="AD180" s="295" t="str">
        <f t="shared" si="109"/>
        <v/>
      </c>
      <c r="AE180" s="296" t="b">
        <f t="shared" si="83"/>
        <v>0</v>
      </c>
      <c r="AF180" s="296" t="b">
        <f t="shared" si="84"/>
        <v>0</v>
      </c>
      <c r="AG180" s="296" t="str">
        <f t="shared" si="85"/>
        <v/>
      </c>
      <c r="AH180" s="296">
        <f t="shared" si="86"/>
        <v>1</v>
      </c>
      <c r="AI180" s="296">
        <f t="shared" si="87"/>
        <v>0</v>
      </c>
      <c r="AJ180" s="296">
        <f t="shared" si="88"/>
        <v>0</v>
      </c>
      <c r="AK180" s="296" t="str">
        <f>IFERROR(VLOOKUP($I180,点検表４リスト用!$D$2:$G$10,2,FALSE),"")</f>
        <v/>
      </c>
      <c r="AL180" s="296" t="str">
        <f>IFERROR(VLOOKUP($I180,点検表４リスト用!$D$2:$G$10,3,FALSE),"")</f>
        <v/>
      </c>
      <c r="AM180" s="296" t="str">
        <f>IFERROR(VLOOKUP($I180,点検表４リスト用!$D$2:$G$10,4,FALSE),"")</f>
        <v/>
      </c>
      <c r="AN180" s="296" t="str">
        <f>IFERROR(VLOOKUP(LEFT($E180,1),点検表４リスト用!$I$2:$J$11,2,FALSE),"")</f>
        <v/>
      </c>
      <c r="AO180" s="296" t="b">
        <f>IF(IFERROR(VLOOKUP($J180,軽乗用車一覧!$A$2:$A$88,1,FALSE),"")&lt;&gt;"",TRUE,FALSE)</f>
        <v>0</v>
      </c>
      <c r="AP180" s="296" t="b">
        <f t="shared" si="89"/>
        <v>0</v>
      </c>
      <c r="AQ180" s="296" t="b">
        <f t="shared" si="110"/>
        <v>1</v>
      </c>
      <c r="AR180" s="296" t="str">
        <f t="shared" si="90"/>
        <v/>
      </c>
      <c r="AS180" s="296" t="str">
        <f t="shared" si="91"/>
        <v/>
      </c>
      <c r="AT180" s="296">
        <f t="shared" si="92"/>
        <v>1</v>
      </c>
      <c r="AU180" s="296">
        <f t="shared" si="93"/>
        <v>1</v>
      </c>
      <c r="AV180" s="296" t="str">
        <f t="shared" si="94"/>
        <v/>
      </c>
      <c r="AW180" s="296" t="str">
        <f>IFERROR(VLOOKUP($L180,点検表４リスト用!$L$2:$M$11,2,FALSE),"")</f>
        <v/>
      </c>
      <c r="AX180" s="296" t="str">
        <f>IFERROR(VLOOKUP($AV180,排出係数!$H$4:$N$1000,7,FALSE),"")</f>
        <v/>
      </c>
      <c r="AY180" s="296" t="str">
        <f t="shared" si="113"/>
        <v/>
      </c>
      <c r="AZ180" s="296" t="str">
        <f t="shared" si="95"/>
        <v>1</v>
      </c>
      <c r="BA180" s="296" t="str">
        <f>IFERROR(VLOOKUP($AV180,排出係数!$A$4:$G$10000,$AU180+2,FALSE),"")</f>
        <v/>
      </c>
      <c r="BB180" s="296">
        <f>IFERROR(VLOOKUP($AU180,点検表４リスト用!$P$2:$T$6,2,FALSE),"")</f>
        <v>0.48</v>
      </c>
      <c r="BC180" s="296" t="str">
        <f t="shared" si="96"/>
        <v/>
      </c>
      <c r="BD180" s="296" t="str">
        <f t="shared" si="97"/>
        <v/>
      </c>
      <c r="BE180" s="296" t="str">
        <f>IFERROR(VLOOKUP($AV180,排出係数!$H$4:$M$10000,$AU180+2,FALSE),"")</f>
        <v/>
      </c>
      <c r="BF180" s="296">
        <f>IFERROR(VLOOKUP($AU180,点検表４リスト用!$P$2:$T$6,IF($N180="H17",5,3),FALSE),"")</f>
        <v>5.5E-2</v>
      </c>
      <c r="BG180" s="296">
        <f t="shared" si="98"/>
        <v>0</v>
      </c>
      <c r="BH180" s="296">
        <f t="shared" si="111"/>
        <v>0</v>
      </c>
      <c r="BI180" s="296" t="str">
        <f>IFERROR(VLOOKUP($L180,点検表４リスト用!$L$2:$N$11,3,FALSE),"")</f>
        <v/>
      </c>
      <c r="BJ180" s="296" t="str">
        <f t="shared" si="99"/>
        <v/>
      </c>
      <c r="BK180" s="296" t="str">
        <f>IF($AK180="特","",IF($BP180="確認",MSG_電気・燃料電池車確認,IF($BS180=1,日野自動車新型式,IF($BS180=2,日野自動車新型式②,IF($BS180=3,日野自動車新型式③,IF($BS180=4,日野自動車新型式④,IFERROR(VLOOKUP($BJ180,'35条リスト'!$A$3:$C$9998,2,FALSE),"")))))))</f>
        <v/>
      </c>
      <c r="BL180" s="296" t="str">
        <f t="shared" si="100"/>
        <v/>
      </c>
      <c r="BM180" s="296" t="str">
        <f>IFERROR(VLOOKUP($X180,点検表４リスト用!$A$2:$B$10,2,FALSE),"")</f>
        <v/>
      </c>
      <c r="BN180" s="296" t="str">
        <f>IF($AK180="特","",IFERROR(VLOOKUP($BJ180,'35条リスト'!$A$3:$C$9998,3,FALSE),""))</f>
        <v/>
      </c>
      <c r="BO180" s="357" t="str">
        <f t="shared" si="114"/>
        <v/>
      </c>
      <c r="BP180" s="297" t="str">
        <f t="shared" si="101"/>
        <v/>
      </c>
      <c r="BQ180" s="297" t="str">
        <f t="shared" si="115"/>
        <v/>
      </c>
      <c r="BR180" s="296">
        <f t="shared" si="112"/>
        <v>0</v>
      </c>
      <c r="BS180" s="296" t="str">
        <f>IF(COUNTIF(点検表４リスト用!X$2:X$83,J180),1,IF(COUNTIF(点検表４リスト用!Y$2:Y$100,J180),2,IF(COUNTIF(点検表４リスト用!Z$2:Z$100,J180),3,IF(COUNTIF(点検表４リスト用!AA$2:AA$100,J180),4,""))))</f>
        <v/>
      </c>
      <c r="BT180" s="580" t="str">
        <f t="shared" si="116"/>
        <v/>
      </c>
    </row>
    <row r="181" spans="1:72">
      <c r="A181" s="289"/>
      <c r="B181" s="445"/>
      <c r="C181" s="290"/>
      <c r="D181" s="291"/>
      <c r="E181" s="291"/>
      <c r="F181" s="291"/>
      <c r="G181" s="292"/>
      <c r="H181" s="300"/>
      <c r="I181" s="292"/>
      <c r="J181" s="292"/>
      <c r="K181" s="292"/>
      <c r="L181" s="292"/>
      <c r="M181" s="290"/>
      <c r="N181" s="290"/>
      <c r="O181" s="292"/>
      <c r="P181" s="292"/>
      <c r="Q181" s="481" t="str">
        <f t="shared" si="102"/>
        <v/>
      </c>
      <c r="R181" s="481" t="str">
        <f t="shared" si="103"/>
        <v/>
      </c>
      <c r="S181" s="482" t="str">
        <f t="shared" si="82"/>
        <v/>
      </c>
      <c r="T181" s="482" t="str">
        <f t="shared" si="104"/>
        <v/>
      </c>
      <c r="U181" s="483" t="str">
        <f t="shared" si="105"/>
        <v/>
      </c>
      <c r="V181" s="483" t="str">
        <f t="shared" si="106"/>
        <v/>
      </c>
      <c r="W181" s="483" t="str">
        <f t="shared" si="107"/>
        <v/>
      </c>
      <c r="X181" s="293"/>
      <c r="Y181" s="289"/>
      <c r="Z181" s="473" t="str">
        <f>IF($BS181&lt;&gt;"","確認",IF(COUNTIF(点検表４リスト用!AB$2:AB$100,J181),"○",IF(OR($BQ181="【3】",$BQ181="【2】",$BQ181="【1】"),"○",$BQ181)))</f>
        <v/>
      </c>
      <c r="AA181" s="532"/>
      <c r="AB181" s="559" t="str">
        <f t="shared" si="108"/>
        <v/>
      </c>
      <c r="AC181" s="294" t="str">
        <f>IF(COUNTIF(環境性能の高いＵＤタクシー!$A:$A,点検表４!J181),"○","")</f>
        <v/>
      </c>
      <c r="AD181" s="295" t="str">
        <f t="shared" si="109"/>
        <v/>
      </c>
      <c r="AE181" s="296" t="b">
        <f t="shared" si="83"/>
        <v>0</v>
      </c>
      <c r="AF181" s="296" t="b">
        <f t="shared" si="84"/>
        <v>0</v>
      </c>
      <c r="AG181" s="296" t="str">
        <f t="shared" si="85"/>
        <v/>
      </c>
      <c r="AH181" s="296">
        <f t="shared" si="86"/>
        <v>1</v>
      </c>
      <c r="AI181" s="296">
        <f t="shared" si="87"/>
        <v>0</v>
      </c>
      <c r="AJ181" s="296">
        <f t="shared" si="88"/>
        <v>0</v>
      </c>
      <c r="AK181" s="296" t="str">
        <f>IFERROR(VLOOKUP($I181,点検表４リスト用!$D$2:$G$10,2,FALSE),"")</f>
        <v/>
      </c>
      <c r="AL181" s="296" t="str">
        <f>IFERROR(VLOOKUP($I181,点検表４リスト用!$D$2:$G$10,3,FALSE),"")</f>
        <v/>
      </c>
      <c r="AM181" s="296" t="str">
        <f>IFERROR(VLOOKUP($I181,点検表４リスト用!$D$2:$G$10,4,FALSE),"")</f>
        <v/>
      </c>
      <c r="AN181" s="296" t="str">
        <f>IFERROR(VLOOKUP(LEFT($E181,1),点検表４リスト用!$I$2:$J$11,2,FALSE),"")</f>
        <v/>
      </c>
      <c r="AO181" s="296" t="b">
        <f>IF(IFERROR(VLOOKUP($J181,軽乗用車一覧!$A$2:$A$88,1,FALSE),"")&lt;&gt;"",TRUE,FALSE)</f>
        <v>0</v>
      </c>
      <c r="AP181" s="296" t="b">
        <f t="shared" si="89"/>
        <v>0</v>
      </c>
      <c r="AQ181" s="296" t="b">
        <f t="shared" si="110"/>
        <v>1</v>
      </c>
      <c r="AR181" s="296" t="str">
        <f t="shared" si="90"/>
        <v/>
      </c>
      <c r="AS181" s="296" t="str">
        <f t="shared" si="91"/>
        <v/>
      </c>
      <c r="AT181" s="296">
        <f t="shared" si="92"/>
        <v>1</v>
      </c>
      <c r="AU181" s="296">
        <f t="shared" si="93"/>
        <v>1</v>
      </c>
      <c r="AV181" s="296" t="str">
        <f t="shared" si="94"/>
        <v/>
      </c>
      <c r="AW181" s="296" t="str">
        <f>IFERROR(VLOOKUP($L181,点検表４リスト用!$L$2:$M$11,2,FALSE),"")</f>
        <v/>
      </c>
      <c r="AX181" s="296" t="str">
        <f>IFERROR(VLOOKUP($AV181,排出係数!$H$4:$N$1000,7,FALSE),"")</f>
        <v/>
      </c>
      <c r="AY181" s="296" t="str">
        <f t="shared" si="113"/>
        <v/>
      </c>
      <c r="AZ181" s="296" t="str">
        <f t="shared" si="95"/>
        <v>1</v>
      </c>
      <c r="BA181" s="296" t="str">
        <f>IFERROR(VLOOKUP($AV181,排出係数!$A$4:$G$10000,$AU181+2,FALSE),"")</f>
        <v/>
      </c>
      <c r="BB181" s="296">
        <f>IFERROR(VLOOKUP($AU181,点検表４リスト用!$P$2:$T$6,2,FALSE),"")</f>
        <v>0.48</v>
      </c>
      <c r="BC181" s="296" t="str">
        <f t="shared" si="96"/>
        <v/>
      </c>
      <c r="BD181" s="296" t="str">
        <f t="shared" si="97"/>
        <v/>
      </c>
      <c r="BE181" s="296" t="str">
        <f>IFERROR(VLOOKUP($AV181,排出係数!$H$4:$M$10000,$AU181+2,FALSE),"")</f>
        <v/>
      </c>
      <c r="BF181" s="296">
        <f>IFERROR(VLOOKUP($AU181,点検表４リスト用!$P$2:$T$6,IF($N181="H17",5,3),FALSE),"")</f>
        <v>5.5E-2</v>
      </c>
      <c r="BG181" s="296">
        <f t="shared" si="98"/>
        <v>0</v>
      </c>
      <c r="BH181" s="296">
        <f t="shared" si="111"/>
        <v>0</v>
      </c>
      <c r="BI181" s="296" t="str">
        <f>IFERROR(VLOOKUP($L181,点検表４リスト用!$L$2:$N$11,3,FALSE),"")</f>
        <v/>
      </c>
      <c r="BJ181" s="296" t="str">
        <f t="shared" si="99"/>
        <v/>
      </c>
      <c r="BK181" s="296" t="str">
        <f>IF($AK181="特","",IF($BP181="確認",MSG_電気・燃料電池車確認,IF($BS181=1,日野自動車新型式,IF($BS181=2,日野自動車新型式②,IF($BS181=3,日野自動車新型式③,IF($BS181=4,日野自動車新型式④,IFERROR(VLOOKUP($BJ181,'35条リスト'!$A$3:$C$9998,2,FALSE),"")))))))</f>
        <v/>
      </c>
      <c r="BL181" s="296" t="str">
        <f t="shared" si="100"/>
        <v/>
      </c>
      <c r="BM181" s="296" t="str">
        <f>IFERROR(VLOOKUP($X181,点検表４リスト用!$A$2:$B$10,2,FALSE),"")</f>
        <v/>
      </c>
      <c r="BN181" s="296" t="str">
        <f>IF($AK181="特","",IFERROR(VLOOKUP($BJ181,'35条リスト'!$A$3:$C$9998,3,FALSE),""))</f>
        <v/>
      </c>
      <c r="BO181" s="357" t="str">
        <f t="shared" si="114"/>
        <v/>
      </c>
      <c r="BP181" s="297" t="str">
        <f t="shared" si="101"/>
        <v/>
      </c>
      <c r="BQ181" s="297" t="str">
        <f t="shared" si="115"/>
        <v/>
      </c>
      <c r="BR181" s="296">
        <f t="shared" si="112"/>
        <v>0</v>
      </c>
      <c r="BS181" s="296" t="str">
        <f>IF(COUNTIF(点検表４リスト用!X$2:X$83,J181),1,IF(COUNTIF(点検表４リスト用!Y$2:Y$100,J181),2,IF(COUNTIF(点検表４リスト用!Z$2:Z$100,J181),3,IF(COUNTIF(点検表４リスト用!AA$2:AA$100,J181),4,""))))</f>
        <v/>
      </c>
      <c r="BT181" s="580" t="str">
        <f t="shared" si="116"/>
        <v/>
      </c>
    </row>
    <row r="182" spans="1:72">
      <c r="A182" s="289"/>
      <c r="B182" s="445"/>
      <c r="C182" s="290"/>
      <c r="D182" s="291"/>
      <c r="E182" s="291"/>
      <c r="F182" s="291"/>
      <c r="G182" s="292"/>
      <c r="H182" s="300"/>
      <c r="I182" s="292"/>
      <c r="J182" s="292"/>
      <c r="K182" s="292"/>
      <c r="L182" s="292"/>
      <c r="M182" s="290"/>
      <c r="N182" s="290"/>
      <c r="O182" s="292"/>
      <c r="P182" s="292"/>
      <c r="Q182" s="481" t="str">
        <f t="shared" si="102"/>
        <v/>
      </c>
      <c r="R182" s="481" t="str">
        <f t="shared" si="103"/>
        <v/>
      </c>
      <c r="S182" s="482" t="str">
        <f t="shared" si="82"/>
        <v/>
      </c>
      <c r="T182" s="482" t="str">
        <f t="shared" si="104"/>
        <v/>
      </c>
      <c r="U182" s="483" t="str">
        <f t="shared" si="105"/>
        <v/>
      </c>
      <c r="V182" s="483" t="str">
        <f t="shared" si="106"/>
        <v/>
      </c>
      <c r="W182" s="483" t="str">
        <f t="shared" si="107"/>
        <v/>
      </c>
      <c r="X182" s="293"/>
      <c r="Y182" s="289"/>
      <c r="Z182" s="473" t="str">
        <f>IF($BS182&lt;&gt;"","確認",IF(COUNTIF(点検表４リスト用!AB$2:AB$100,J182),"○",IF(OR($BQ182="【3】",$BQ182="【2】",$BQ182="【1】"),"○",$BQ182)))</f>
        <v/>
      </c>
      <c r="AA182" s="532"/>
      <c r="AB182" s="559" t="str">
        <f t="shared" si="108"/>
        <v/>
      </c>
      <c r="AC182" s="294" t="str">
        <f>IF(COUNTIF(環境性能の高いＵＤタクシー!$A:$A,点検表４!J182),"○","")</f>
        <v/>
      </c>
      <c r="AD182" s="295" t="str">
        <f t="shared" si="109"/>
        <v/>
      </c>
      <c r="AE182" s="296" t="b">
        <f t="shared" si="83"/>
        <v>0</v>
      </c>
      <c r="AF182" s="296" t="b">
        <f t="shared" si="84"/>
        <v>0</v>
      </c>
      <c r="AG182" s="296" t="str">
        <f t="shared" si="85"/>
        <v/>
      </c>
      <c r="AH182" s="296">
        <f t="shared" si="86"/>
        <v>1</v>
      </c>
      <c r="AI182" s="296">
        <f t="shared" si="87"/>
        <v>0</v>
      </c>
      <c r="AJ182" s="296">
        <f t="shared" si="88"/>
        <v>0</v>
      </c>
      <c r="AK182" s="296" t="str">
        <f>IFERROR(VLOOKUP($I182,点検表４リスト用!$D$2:$G$10,2,FALSE),"")</f>
        <v/>
      </c>
      <c r="AL182" s="296" t="str">
        <f>IFERROR(VLOOKUP($I182,点検表４リスト用!$D$2:$G$10,3,FALSE),"")</f>
        <v/>
      </c>
      <c r="AM182" s="296" t="str">
        <f>IFERROR(VLOOKUP($I182,点検表４リスト用!$D$2:$G$10,4,FALSE),"")</f>
        <v/>
      </c>
      <c r="AN182" s="296" t="str">
        <f>IFERROR(VLOOKUP(LEFT($E182,1),点検表４リスト用!$I$2:$J$11,2,FALSE),"")</f>
        <v/>
      </c>
      <c r="AO182" s="296" t="b">
        <f>IF(IFERROR(VLOOKUP($J182,軽乗用車一覧!$A$2:$A$88,1,FALSE),"")&lt;&gt;"",TRUE,FALSE)</f>
        <v>0</v>
      </c>
      <c r="AP182" s="296" t="b">
        <f t="shared" si="89"/>
        <v>0</v>
      </c>
      <c r="AQ182" s="296" t="b">
        <f t="shared" si="110"/>
        <v>1</v>
      </c>
      <c r="AR182" s="296" t="str">
        <f t="shared" si="90"/>
        <v/>
      </c>
      <c r="AS182" s="296" t="str">
        <f t="shared" si="91"/>
        <v/>
      </c>
      <c r="AT182" s="296">
        <f t="shared" si="92"/>
        <v>1</v>
      </c>
      <c r="AU182" s="296">
        <f t="shared" si="93"/>
        <v>1</v>
      </c>
      <c r="AV182" s="296" t="str">
        <f t="shared" si="94"/>
        <v/>
      </c>
      <c r="AW182" s="296" t="str">
        <f>IFERROR(VLOOKUP($L182,点検表４リスト用!$L$2:$M$11,2,FALSE),"")</f>
        <v/>
      </c>
      <c r="AX182" s="296" t="str">
        <f>IFERROR(VLOOKUP($AV182,排出係数!$H$4:$N$1000,7,FALSE),"")</f>
        <v/>
      </c>
      <c r="AY182" s="296" t="str">
        <f t="shared" si="113"/>
        <v/>
      </c>
      <c r="AZ182" s="296" t="str">
        <f t="shared" si="95"/>
        <v>1</v>
      </c>
      <c r="BA182" s="296" t="str">
        <f>IFERROR(VLOOKUP($AV182,排出係数!$A$4:$G$10000,$AU182+2,FALSE),"")</f>
        <v/>
      </c>
      <c r="BB182" s="296">
        <f>IFERROR(VLOOKUP($AU182,点検表４リスト用!$P$2:$T$6,2,FALSE),"")</f>
        <v>0.48</v>
      </c>
      <c r="BC182" s="296" t="str">
        <f t="shared" si="96"/>
        <v/>
      </c>
      <c r="BD182" s="296" t="str">
        <f t="shared" si="97"/>
        <v/>
      </c>
      <c r="BE182" s="296" t="str">
        <f>IFERROR(VLOOKUP($AV182,排出係数!$H$4:$M$10000,$AU182+2,FALSE),"")</f>
        <v/>
      </c>
      <c r="BF182" s="296">
        <f>IFERROR(VLOOKUP($AU182,点検表４リスト用!$P$2:$T$6,IF($N182="H17",5,3),FALSE),"")</f>
        <v>5.5E-2</v>
      </c>
      <c r="BG182" s="296">
        <f t="shared" si="98"/>
        <v>0</v>
      </c>
      <c r="BH182" s="296">
        <f t="shared" si="111"/>
        <v>0</v>
      </c>
      <c r="BI182" s="296" t="str">
        <f>IFERROR(VLOOKUP($L182,点検表４リスト用!$L$2:$N$11,3,FALSE),"")</f>
        <v/>
      </c>
      <c r="BJ182" s="296" t="str">
        <f t="shared" si="99"/>
        <v/>
      </c>
      <c r="BK182" s="296" t="str">
        <f>IF($AK182="特","",IF($BP182="確認",MSG_電気・燃料電池車確認,IF($BS182=1,日野自動車新型式,IF($BS182=2,日野自動車新型式②,IF($BS182=3,日野自動車新型式③,IF($BS182=4,日野自動車新型式④,IFERROR(VLOOKUP($BJ182,'35条リスト'!$A$3:$C$9998,2,FALSE),"")))))))</f>
        <v/>
      </c>
      <c r="BL182" s="296" t="str">
        <f t="shared" si="100"/>
        <v/>
      </c>
      <c r="BM182" s="296" t="str">
        <f>IFERROR(VLOOKUP($X182,点検表４リスト用!$A$2:$B$10,2,FALSE),"")</f>
        <v/>
      </c>
      <c r="BN182" s="296" t="str">
        <f>IF($AK182="特","",IFERROR(VLOOKUP($BJ182,'35条リスト'!$A$3:$C$9998,3,FALSE),""))</f>
        <v/>
      </c>
      <c r="BO182" s="357" t="str">
        <f t="shared" si="114"/>
        <v/>
      </c>
      <c r="BP182" s="297" t="str">
        <f t="shared" si="101"/>
        <v/>
      </c>
      <c r="BQ182" s="297" t="str">
        <f t="shared" si="115"/>
        <v/>
      </c>
      <c r="BR182" s="296">
        <f t="shared" si="112"/>
        <v>0</v>
      </c>
      <c r="BS182" s="296" t="str">
        <f>IF(COUNTIF(点検表４リスト用!X$2:X$83,J182),1,IF(COUNTIF(点検表４リスト用!Y$2:Y$100,J182),2,IF(COUNTIF(点検表４リスト用!Z$2:Z$100,J182),3,IF(COUNTIF(点検表４リスト用!AA$2:AA$100,J182),4,""))))</f>
        <v/>
      </c>
      <c r="BT182" s="580" t="str">
        <f t="shared" si="116"/>
        <v/>
      </c>
    </row>
    <row r="183" spans="1:72">
      <c r="A183" s="289"/>
      <c r="B183" s="445"/>
      <c r="C183" s="290"/>
      <c r="D183" s="291"/>
      <c r="E183" s="291"/>
      <c r="F183" s="291"/>
      <c r="G183" s="292"/>
      <c r="H183" s="300"/>
      <c r="I183" s="292"/>
      <c r="J183" s="292"/>
      <c r="K183" s="292"/>
      <c r="L183" s="292"/>
      <c r="M183" s="290"/>
      <c r="N183" s="290"/>
      <c r="O183" s="292"/>
      <c r="P183" s="292"/>
      <c r="Q183" s="481" t="str">
        <f t="shared" si="102"/>
        <v/>
      </c>
      <c r="R183" s="481" t="str">
        <f t="shared" si="103"/>
        <v/>
      </c>
      <c r="S183" s="482" t="str">
        <f t="shared" si="82"/>
        <v/>
      </c>
      <c r="T183" s="482" t="str">
        <f t="shared" si="104"/>
        <v/>
      </c>
      <c r="U183" s="483" t="str">
        <f t="shared" si="105"/>
        <v/>
      </c>
      <c r="V183" s="483" t="str">
        <f t="shared" si="106"/>
        <v/>
      </c>
      <c r="W183" s="483" t="str">
        <f t="shared" si="107"/>
        <v/>
      </c>
      <c r="X183" s="293"/>
      <c r="Y183" s="289"/>
      <c r="Z183" s="473" t="str">
        <f>IF($BS183&lt;&gt;"","確認",IF(COUNTIF(点検表４リスト用!AB$2:AB$100,J183),"○",IF(OR($BQ183="【3】",$BQ183="【2】",$BQ183="【1】"),"○",$BQ183)))</f>
        <v/>
      </c>
      <c r="AA183" s="532"/>
      <c r="AB183" s="559" t="str">
        <f t="shared" si="108"/>
        <v/>
      </c>
      <c r="AC183" s="294" t="str">
        <f>IF(COUNTIF(環境性能の高いＵＤタクシー!$A:$A,点検表４!J183),"○","")</f>
        <v/>
      </c>
      <c r="AD183" s="295" t="str">
        <f t="shared" si="109"/>
        <v/>
      </c>
      <c r="AE183" s="296" t="b">
        <f t="shared" si="83"/>
        <v>0</v>
      </c>
      <c r="AF183" s="296" t="b">
        <f t="shared" si="84"/>
        <v>0</v>
      </c>
      <c r="AG183" s="296" t="str">
        <f t="shared" si="85"/>
        <v/>
      </c>
      <c r="AH183" s="296">
        <f t="shared" si="86"/>
        <v>1</v>
      </c>
      <c r="AI183" s="296">
        <f t="shared" si="87"/>
        <v>0</v>
      </c>
      <c r="AJ183" s="296">
        <f t="shared" si="88"/>
        <v>0</v>
      </c>
      <c r="AK183" s="296" t="str">
        <f>IFERROR(VLOOKUP($I183,点検表４リスト用!$D$2:$G$10,2,FALSE),"")</f>
        <v/>
      </c>
      <c r="AL183" s="296" t="str">
        <f>IFERROR(VLOOKUP($I183,点検表４リスト用!$D$2:$G$10,3,FALSE),"")</f>
        <v/>
      </c>
      <c r="AM183" s="296" t="str">
        <f>IFERROR(VLOOKUP($I183,点検表４リスト用!$D$2:$G$10,4,FALSE),"")</f>
        <v/>
      </c>
      <c r="AN183" s="296" t="str">
        <f>IFERROR(VLOOKUP(LEFT($E183,1),点検表４リスト用!$I$2:$J$11,2,FALSE),"")</f>
        <v/>
      </c>
      <c r="AO183" s="296" t="b">
        <f>IF(IFERROR(VLOOKUP($J183,軽乗用車一覧!$A$2:$A$88,1,FALSE),"")&lt;&gt;"",TRUE,FALSE)</f>
        <v>0</v>
      </c>
      <c r="AP183" s="296" t="b">
        <f t="shared" si="89"/>
        <v>0</v>
      </c>
      <c r="AQ183" s="296" t="b">
        <f t="shared" si="110"/>
        <v>1</v>
      </c>
      <c r="AR183" s="296" t="str">
        <f t="shared" si="90"/>
        <v/>
      </c>
      <c r="AS183" s="296" t="str">
        <f t="shared" si="91"/>
        <v/>
      </c>
      <c r="AT183" s="296">
        <f t="shared" si="92"/>
        <v>1</v>
      </c>
      <c r="AU183" s="296">
        <f t="shared" si="93"/>
        <v>1</v>
      </c>
      <c r="AV183" s="296" t="str">
        <f t="shared" si="94"/>
        <v/>
      </c>
      <c r="AW183" s="296" t="str">
        <f>IFERROR(VLOOKUP($L183,点検表４リスト用!$L$2:$M$11,2,FALSE),"")</f>
        <v/>
      </c>
      <c r="AX183" s="296" t="str">
        <f>IFERROR(VLOOKUP($AV183,排出係数!$H$4:$N$1000,7,FALSE),"")</f>
        <v/>
      </c>
      <c r="AY183" s="296" t="str">
        <f t="shared" si="113"/>
        <v/>
      </c>
      <c r="AZ183" s="296" t="str">
        <f t="shared" si="95"/>
        <v>1</v>
      </c>
      <c r="BA183" s="296" t="str">
        <f>IFERROR(VLOOKUP($AV183,排出係数!$A$4:$G$10000,$AU183+2,FALSE),"")</f>
        <v/>
      </c>
      <c r="BB183" s="296">
        <f>IFERROR(VLOOKUP($AU183,点検表４リスト用!$P$2:$T$6,2,FALSE),"")</f>
        <v>0.48</v>
      </c>
      <c r="BC183" s="296" t="str">
        <f t="shared" si="96"/>
        <v/>
      </c>
      <c r="BD183" s="296" t="str">
        <f t="shared" si="97"/>
        <v/>
      </c>
      <c r="BE183" s="296" t="str">
        <f>IFERROR(VLOOKUP($AV183,排出係数!$H$4:$M$10000,$AU183+2,FALSE),"")</f>
        <v/>
      </c>
      <c r="BF183" s="296">
        <f>IFERROR(VLOOKUP($AU183,点検表４リスト用!$P$2:$T$6,IF($N183="H17",5,3),FALSE),"")</f>
        <v>5.5E-2</v>
      </c>
      <c r="BG183" s="296">
        <f t="shared" si="98"/>
        <v>0</v>
      </c>
      <c r="BH183" s="296">
        <f t="shared" si="111"/>
        <v>0</v>
      </c>
      <c r="BI183" s="296" t="str">
        <f>IFERROR(VLOOKUP($L183,点検表４リスト用!$L$2:$N$11,3,FALSE),"")</f>
        <v/>
      </c>
      <c r="BJ183" s="296" t="str">
        <f t="shared" si="99"/>
        <v/>
      </c>
      <c r="BK183" s="296" t="str">
        <f>IF($AK183="特","",IF($BP183="確認",MSG_電気・燃料電池車確認,IF($BS183=1,日野自動車新型式,IF($BS183=2,日野自動車新型式②,IF($BS183=3,日野自動車新型式③,IF($BS183=4,日野自動車新型式④,IFERROR(VLOOKUP($BJ183,'35条リスト'!$A$3:$C$9998,2,FALSE),"")))))))</f>
        <v/>
      </c>
      <c r="BL183" s="296" t="str">
        <f t="shared" si="100"/>
        <v/>
      </c>
      <c r="BM183" s="296" t="str">
        <f>IFERROR(VLOOKUP($X183,点検表４リスト用!$A$2:$B$10,2,FALSE),"")</f>
        <v/>
      </c>
      <c r="BN183" s="296" t="str">
        <f>IF($AK183="特","",IFERROR(VLOOKUP($BJ183,'35条リスト'!$A$3:$C$9998,3,FALSE),""))</f>
        <v/>
      </c>
      <c r="BO183" s="357" t="str">
        <f t="shared" si="114"/>
        <v/>
      </c>
      <c r="BP183" s="297" t="str">
        <f t="shared" si="101"/>
        <v/>
      </c>
      <c r="BQ183" s="297" t="str">
        <f t="shared" si="115"/>
        <v/>
      </c>
      <c r="BR183" s="296">
        <f t="shared" si="112"/>
        <v>0</v>
      </c>
      <c r="BS183" s="296" t="str">
        <f>IF(COUNTIF(点検表４リスト用!X$2:X$83,J183),1,IF(COUNTIF(点検表４リスト用!Y$2:Y$100,J183),2,IF(COUNTIF(点検表４リスト用!Z$2:Z$100,J183),3,IF(COUNTIF(点検表４リスト用!AA$2:AA$100,J183),4,""))))</f>
        <v/>
      </c>
      <c r="BT183" s="580" t="str">
        <f t="shared" si="116"/>
        <v/>
      </c>
    </row>
    <row r="184" spans="1:72">
      <c r="A184" s="289"/>
      <c r="B184" s="445"/>
      <c r="C184" s="290"/>
      <c r="D184" s="291"/>
      <c r="E184" s="291"/>
      <c r="F184" s="291"/>
      <c r="G184" s="292"/>
      <c r="H184" s="300"/>
      <c r="I184" s="292"/>
      <c r="J184" s="292"/>
      <c r="K184" s="292"/>
      <c r="L184" s="292"/>
      <c r="M184" s="290"/>
      <c r="N184" s="290"/>
      <c r="O184" s="292"/>
      <c r="P184" s="292"/>
      <c r="Q184" s="481" t="str">
        <f t="shared" si="102"/>
        <v/>
      </c>
      <c r="R184" s="481" t="str">
        <f t="shared" si="103"/>
        <v/>
      </c>
      <c r="S184" s="482" t="str">
        <f t="shared" si="82"/>
        <v/>
      </c>
      <c r="T184" s="482" t="str">
        <f t="shared" si="104"/>
        <v/>
      </c>
      <c r="U184" s="483" t="str">
        <f t="shared" si="105"/>
        <v/>
      </c>
      <c r="V184" s="483" t="str">
        <f t="shared" si="106"/>
        <v/>
      </c>
      <c r="W184" s="483" t="str">
        <f t="shared" si="107"/>
        <v/>
      </c>
      <c r="X184" s="293"/>
      <c r="Y184" s="289"/>
      <c r="Z184" s="473" t="str">
        <f>IF($BS184&lt;&gt;"","確認",IF(COUNTIF(点検表４リスト用!AB$2:AB$100,J184),"○",IF(OR($BQ184="【3】",$BQ184="【2】",$BQ184="【1】"),"○",$BQ184)))</f>
        <v/>
      </c>
      <c r="AA184" s="532"/>
      <c r="AB184" s="559" t="str">
        <f t="shared" si="108"/>
        <v/>
      </c>
      <c r="AC184" s="294" t="str">
        <f>IF(COUNTIF(環境性能の高いＵＤタクシー!$A:$A,点検表４!J184),"○","")</f>
        <v/>
      </c>
      <c r="AD184" s="295" t="str">
        <f t="shared" si="109"/>
        <v/>
      </c>
      <c r="AE184" s="296" t="b">
        <f t="shared" si="83"/>
        <v>0</v>
      </c>
      <c r="AF184" s="296" t="b">
        <f t="shared" si="84"/>
        <v>0</v>
      </c>
      <c r="AG184" s="296" t="str">
        <f t="shared" si="85"/>
        <v/>
      </c>
      <c r="AH184" s="296">
        <f t="shared" si="86"/>
        <v>1</v>
      </c>
      <c r="AI184" s="296">
        <f t="shared" si="87"/>
        <v>0</v>
      </c>
      <c r="AJ184" s="296">
        <f t="shared" si="88"/>
        <v>0</v>
      </c>
      <c r="AK184" s="296" t="str">
        <f>IFERROR(VLOOKUP($I184,点検表４リスト用!$D$2:$G$10,2,FALSE),"")</f>
        <v/>
      </c>
      <c r="AL184" s="296" t="str">
        <f>IFERROR(VLOOKUP($I184,点検表４リスト用!$D$2:$G$10,3,FALSE),"")</f>
        <v/>
      </c>
      <c r="AM184" s="296" t="str">
        <f>IFERROR(VLOOKUP($I184,点検表４リスト用!$D$2:$G$10,4,FALSE),"")</f>
        <v/>
      </c>
      <c r="AN184" s="296" t="str">
        <f>IFERROR(VLOOKUP(LEFT($E184,1),点検表４リスト用!$I$2:$J$11,2,FALSE),"")</f>
        <v/>
      </c>
      <c r="AO184" s="296" t="b">
        <f>IF(IFERROR(VLOOKUP($J184,軽乗用車一覧!$A$2:$A$88,1,FALSE),"")&lt;&gt;"",TRUE,FALSE)</f>
        <v>0</v>
      </c>
      <c r="AP184" s="296" t="b">
        <f t="shared" si="89"/>
        <v>0</v>
      </c>
      <c r="AQ184" s="296" t="b">
        <f t="shared" si="110"/>
        <v>1</v>
      </c>
      <c r="AR184" s="296" t="str">
        <f t="shared" si="90"/>
        <v/>
      </c>
      <c r="AS184" s="296" t="str">
        <f t="shared" si="91"/>
        <v/>
      </c>
      <c r="AT184" s="296">
        <f t="shared" si="92"/>
        <v>1</v>
      </c>
      <c r="AU184" s="296">
        <f t="shared" si="93"/>
        <v>1</v>
      </c>
      <c r="AV184" s="296" t="str">
        <f t="shared" si="94"/>
        <v/>
      </c>
      <c r="AW184" s="296" t="str">
        <f>IFERROR(VLOOKUP($L184,点検表４リスト用!$L$2:$M$11,2,FALSE),"")</f>
        <v/>
      </c>
      <c r="AX184" s="296" t="str">
        <f>IFERROR(VLOOKUP($AV184,排出係数!$H$4:$N$1000,7,FALSE),"")</f>
        <v/>
      </c>
      <c r="AY184" s="296" t="str">
        <f t="shared" si="113"/>
        <v/>
      </c>
      <c r="AZ184" s="296" t="str">
        <f t="shared" si="95"/>
        <v>1</v>
      </c>
      <c r="BA184" s="296" t="str">
        <f>IFERROR(VLOOKUP($AV184,排出係数!$A$4:$G$10000,$AU184+2,FALSE),"")</f>
        <v/>
      </c>
      <c r="BB184" s="296">
        <f>IFERROR(VLOOKUP($AU184,点検表４リスト用!$P$2:$T$6,2,FALSE),"")</f>
        <v>0.48</v>
      </c>
      <c r="BC184" s="296" t="str">
        <f t="shared" si="96"/>
        <v/>
      </c>
      <c r="BD184" s="296" t="str">
        <f t="shared" si="97"/>
        <v/>
      </c>
      <c r="BE184" s="296" t="str">
        <f>IFERROR(VLOOKUP($AV184,排出係数!$H$4:$M$10000,$AU184+2,FALSE),"")</f>
        <v/>
      </c>
      <c r="BF184" s="296">
        <f>IFERROR(VLOOKUP($AU184,点検表４リスト用!$P$2:$T$6,IF($N184="H17",5,3),FALSE),"")</f>
        <v>5.5E-2</v>
      </c>
      <c r="BG184" s="296">
        <f t="shared" si="98"/>
        <v>0</v>
      </c>
      <c r="BH184" s="296">
        <f t="shared" si="111"/>
        <v>0</v>
      </c>
      <c r="BI184" s="296" t="str">
        <f>IFERROR(VLOOKUP($L184,点検表４リスト用!$L$2:$N$11,3,FALSE),"")</f>
        <v/>
      </c>
      <c r="BJ184" s="296" t="str">
        <f t="shared" si="99"/>
        <v/>
      </c>
      <c r="BK184" s="296" t="str">
        <f>IF($AK184="特","",IF($BP184="確認",MSG_電気・燃料電池車確認,IF($BS184=1,日野自動車新型式,IF($BS184=2,日野自動車新型式②,IF($BS184=3,日野自動車新型式③,IF($BS184=4,日野自動車新型式④,IFERROR(VLOOKUP($BJ184,'35条リスト'!$A$3:$C$9998,2,FALSE),"")))))))</f>
        <v/>
      </c>
      <c r="BL184" s="296" t="str">
        <f t="shared" si="100"/>
        <v/>
      </c>
      <c r="BM184" s="296" t="str">
        <f>IFERROR(VLOOKUP($X184,点検表４リスト用!$A$2:$B$10,2,FALSE),"")</f>
        <v/>
      </c>
      <c r="BN184" s="296" t="str">
        <f>IF($AK184="特","",IFERROR(VLOOKUP($BJ184,'35条リスト'!$A$3:$C$9998,3,FALSE),""))</f>
        <v/>
      </c>
      <c r="BO184" s="357" t="str">
        <f t="shared" si="114"/>
        <v/>
      </c>
      <c r="BP184" s="297" t="str">
        <f t="shared" si="101"/>
        <v/>
      </c>
      <c r="BQ184" s="297" t="str">
        <f t="shared" si="115"/>
        <v/>
      </c>
      <c r="BR184" s="296">
        <f t="shared" si="112"/>
        <v>0</v>
      </c>
      <c r="BS184" s="296" t="str">
        <f>IF(COUNTIF(点検表４リスト用!X$2:X$83,J184),1,IF(COUNTIF(点検表４リスト用!Y$2:Y$100,J184),2,IF(COUNTIF(点検表４リスト用!Z$2:Z$100,J184),3,IF(COUNTIF(点検表４リスト用!AA$2:AA$100,J184),4,""))))</f>
        <v/>
      </c>
      <c r="BT184" s="580" t="str">
        <f t="shared" si="116"/>
        <v/>
      </c>
    </row>
    <row r="185" spans="1:72">
      <c r="A185" s="289"/>
      <c r="B185" s="445"/>
      <c r="C185" s="290"/>
      <c r="D185" s="291"/>
      <c r="E185" s="291"/>
      <c r="F185" s="291"/>
      <c r="G185" s="292"/>
      <c r="H185" s="300"/>
      <c r="I185" s="292"/>
      <c r="J185" s="292"/>
      <c r="K185" s="292"/>
      <c r="L185" s="292"/>
      <c r="M185" s="290"/>
      <c r="N185" s="290"/>
      <c r="O185" s="292"/>
      <c r="P185" s="292"/>
      <c r="Q185" s="481" t="str">
        <f t="shared" si="102"/>
        <v/>
      </c>
      <c r="R185" s="481" t="str">
        <f t="shared" si="103"/>
        <v/>
      </c>
      <c r="S185" s="482" t="str">
        <f t="shared" si="82"/>
        <v/>
      </c>
      <c r="T185" s="482" t="str">
        <f t="shared" si="104"/>
        <v/>
      </c>
      <c r="U185" s="483" t="str">
        <f t="shared" si="105"/>
        <v/>
      </c>
      <c r="V185" s="483" t="str">
        <f t="shared" si="106"/>
        <v/>
      </c>
      <c r="W185" s="483" t="str">
        <f t="shared" si="107"/>
        <v/>
      </c>
      <c r="X185" s="293"/>
      <c r="Y185" s="289"/>
      <c r="Z185" s="473" t="str">
        <f>IF($BS185&lt;&gt;"","確認",IF(COUNTIF(点検表４リスト用!AB$2:AB$100,J185),"○",IF(OR($BQ185="【3】",$BQ185="【2】",$BQ185="【1】"),"○",$BQ185)))</f>
        <v/>
      </c>
      <c r="AA185" s="532"/>
      <c r="AB185" s="559" t="str">
        <f t="shared" si="108"/>
        <v/>
      </c>
      <c r="AC185" s="294" t="str">
        <f>IF(COUNTIF(環境性能の高いＵＤタクシー!$A:$A,点検表４!J185),"○","")</f>
        <v/>
      </c>
      <c r="AD185" s="295" t="str">
        <f t="shared" si="109"/>
        <v/>
      </c>
      <c r="AE185" s="296" t="b">
        <f t="shared" si="83"/>
        <v>0</v>
      </c>
      <c r="AF185" s="296" t="b">
        <f t="shared" si="84"/>
        <v>0</v>
      </c>
      <c r="AG185" s="296" t="str">
        <f t="shared" si="85"/>
        <v/>
      </c>
      <c r="AH185" s="296">
        <f t="shared" si="86"/>
        <v>1</v>
      </c>
      <c r="AI185" s="296">
        <f t="shared" si="87"/>
        <v>0</v>
      </c>
      <c r="AJ185" s="296">
        <f t="shared" si="88"/>
        <v>0</v>
      </c>
      <c r="AK185" s="296" t="str">
        <f>IFERROR(VLOOKUP($I185,点検表４リスト用!$D$2:$G$10,2,FALSE),"")</f>
        <v/>
      </c>
      <c r="AL185" s="296" t="str">
        <f>IFERROR(VLOOKUP($I185,点検表４リスト用!$D$2:$G$10,3,FALSE),"")</f>
        <v/>
      </c>
      <c r="AM185" s="296" t="str">
        <f>IFERROR(VLOOKUP($I185,点検表４リスト用!$D$2:$G$10,4,FALSE),"")</f>
        <v/>
      </c>
      <c r="AN185" s="296" t="str">
        <f>IFERROR(VLOOKUP(LEFT($E185,1),点検表４リスト用!$I$2:$J$11,2,FALSE),"")</f>
        <v/>
      </c>
      <c r="AO185" s="296" t="b">
        <f>IF(IFERROR(VLOOKUP($J185,軽乗用車一覧!$A$2:$A$88,1,FALSE),"")&lt;&gt;"",TRUE,FALSE)</f>
        <v>0</v>
      </c>
      <c r="AP185" s="296" t="b">
        <f t="shared" si="89"/>
        <v>0</v>
      </c>
      <c r="AQ185" s="296" t="b">
        <f t="shared" si="110"/>
        <v>1</v>
      </c>
      <c r="AR185" s="296" t="str">
        <f t="shared" si="90"/>
        <v/>
      </c>
      <c r="AS185" s="296" t="str">
        <f t="shared" si="91"/>
        <v/>
      </c>
      <c r="AT185" s="296">
        <f t="shared" si="92"/>
        <v>1</v>
      </c>
      <c r="AU185" s="296">
        <f t="shared" si="93"/>
        <v>1</v>
      </c>
      <c r="AV185" s="296" t="str">
        <f t="shared" si="94"/>
        <v/>
      </c>
      <c r="AW185" s="296" t="str">
        <f>IFERROR(VLOOKUP($L185,点検表４リスト用!$L$2:$M$11,2,FALSE),"")</f>
        <v/>
      </c>
      <c r="AX185" s="296" t="str">
        <f>IFERROR(VLOOKUP($AV185,排出係数!$H$4:$N$1000,7,FALSE),"")</f>
        <v/>
      </c>
      <c r="AY185" s="296" t="str">
        <f t="shared" si="113"/>
        <v/>
      </c>
      <c r="AZ185" s="296" t="str">
        <f t="shared" si="95"/>
        <v>1</v>
      </c>
      <c r="BA185" s="296" t="str">
        <f>IFERROR(VLOOKUP($AV185,排出係数!$A$4:$G$10000,$AU185+2,FALSE),"")</f>
        <v/>
      </c>
      <c r="BB185" s="296">
        <f>IFERROR(VLOOKUP($AU185,点検表４リスト用!$P$2:$T$6,2,FALSE),"")</f>
        <v>0.48</v>
      </c>
      <c r="BC185" s="296" t="str">
        <f t="shared" si="96"/>
        <v/>
      </c>
      <c r="BD185" s="296" t="str">
        <f t="shared" si="97"/>
        <v/>
      </c>
      <c r="BE185" s="296" t="str">
        <f>IFERROR(VLOOKUP($AV185,排出係数!$H$4:$M$10000,$AU185+2,FALSE),"")</f>
        <v/>
      </c>
      <c r="BF185" s="296">
        <f>IFERROR(VLOOKUP($AU185,点検表４リスト用!$P$2:$T$6,IF($N185="H17",5,3),FALSE),"")</f>
        <v>5.5E-2</v>
      </c>
      <c r="BG185" s="296">
        <f t="shared" si="98"/>
        <v>0</v>
      </c>
      <c r="BH185" s="296">
        <f t="shared" si="111"/>
        <v>0</v>
      </c>
      <c r="BI185" s="296" t="str">
        <f>IFERROR(VLOOKUP($L185,点検表４リスト用!$L$2:$N$11,3,FALSE),"")</f>
        <v/>
      </c>
      <c r="BJ185" s="296" t="str">
        <f t="shared" si="99"/>
        <v/>
      </c>
      <c r="BK185" s="296" t="str">
        <f>IF($AK185="特","",IF($BP185="確認",MSG_電気・燃料電池車確認,IF($BS185=1,日野自動車新型式,IF($BS185=2,日野自動車新型式②,IF($BS185=3,日野自動車新型式③,IF($BS185=4,日野自動車新型式④,IFERROR(VLOOKUP($BJ185,'35条リスト'!$A$3:$C$9998,2,FALSE),"")))))))</f>
        <v/>
      </c>
      <c r="BL185" s="296" t="str">
        <f t="shared" si="100"/>
        <v/>
      </c>
      <c r="BM185" s="296" t="str">
        <f>IFERROR(VLOOKUP($X185,点検表４リスト用!$A$2:$B$10,2,FALSE),"")</f>
        <v/>
      </c>
      <c r="BN185" s="296" t="str">
        <f>IF($AK185="特","",IFERROR(VLOOKUP($BJ185,'35条リスト'!$A$3:$C$9998,3,FALSE),""))</f>
        <v/>
      </c>
      <c r="BO185" s="357" t="str">
        <f t="shared" si="114"/>
        <v/>
      </c>
      <c r="BP185" s="297" t="str">
        <f t="shared" si="101"/>
        <v/>
      </c>
      <c r="BQ185" s="297" t="str">
        <f t="shared" si="115"/>
        <v/>
      </c>
      <c r="BR185" s="296">
        <f t="shared" si="112"/>
        <v>0</v>
      </c>
      <c r="BS185" s="296" t="str">
        <f>IF(COUNTIF(点検表４リスト用!X$2:X$83,J185),1,IF(COUNTIF(点検表４リスト用!Y$2:Y$100,J185),2,IF(COUNTIF(点検表４リスト用!Z$2:Z$100,J185),3,IF(COUNTIF(点検表４リスト用!AA$2:AA$100,J185),4,""))))</f>
        <v/>
      </c>
      <c r="BT185" s="580" t="str">
        <f t="shared" si="116"/>
        <v/>
      </c>
    </row>
    <row r="186" spans="1:72">
      <c r="A186" s="289"/>
      <c r="B186" s="445"/>
      <c r="C186" s="290"/>
      <c r="D186" s="291"/>
      <c r="E186" s="291"/>
      <c r="F186" s="291"/>
      <c r="G186" s="292"/>
      <c r="H186" s="300"/>
      <c r="I186" s="292"/>
      <c r="J186" s="292"/>
      <c r="K186" s="292"/>
      <c r="L186" s="292"/>
      <c r="M186" s="290"/>
      <c r="N186" s="290"/>
      <c r="O186" s="292"/>
      <c r="P186" s="292"/>
      <c r="Q186" s="481" t="str">
        <f t="shared" si="102"/>
        <v/>
      </c>
      <c r="R186" s="481" t="str">
        <f t="shared" si="103"/>
        <v/>
      </c>
      <c r="S186" s="482" t="str">
        <f t="shared" si="82"/>
        <v/>
      </c>
      <c r="T186" s="482" t="str">
        <f t="shared" si="104"/>
        <v/>
      </c>
      <c r="U186" s="483" t="str">
        <f t="shared" si="105"/>
        <v/>
      </c>
      <c r="V186" s="483" t="str">
        <f t="shared" si="106"/>
        <v/>
      </c>
      <c r="W186" s="483" t="str">
        <f t="shared" si="107"/>
        <v/>
      </c>
      <c r="X186" s="293"/>
      <c r="Y186" s="289"/>
      <c r="Z186" s="473" t="str">
        <f>IF($BS186&lt;&gt;"","確認",IF(COUNTIF(点検表４リスト用!AB$2:AB$100,J186),"○",IF(OR($BQ186="【3】",$BQ186="【2】",$BQ186="【1】"),"○",$BQ186)))</f>
        <v/>
      </c>
      <c r="AA186" s="532"/>
      <c r="AB186" s="559" t="str">
        <f t="shared" si="108"/>
        <v/>
      </c>
      <c r="AC186" s="294" t="str">
        <f>IF(COUNTIF(環境性能の高いＵＤタクシー!$A:$A,点検表４!J186),"○","")</f>
        <v/>
      </c>
      <c r="AD186" s="295" t="str">
        <f t="shared" si="109"/>
        <v/>
      </c>
      <c r="AE186" s="296" t="b">
        <f t="shared" si="83"/>
        <v>0</v>
      </c>
      <c r="AF186" s="296" t="b">
        <f t="shared" si="84"/>
        <v>0</v>
      </c>
      <c r="AG186" s="296" t="str">
        <f t="shared" si="85"/>
        <v/>
      </c>
      <c r="AH186" s="296">
        <f t="shared" si="86"/>
        <v>1</v>
      </c>
      <c r="AI186" s="296">
        <f t="shared" si="87"/>
        <v>0</v>
      </c>
      <c r="AJ186" s="296">
        <f t="shared" si="88"/>
        <v>0</v>
      </c>
      <c r="AK186" s="296" t="str">
        <f>IFERROR(VLOOKUP($I186,点検表４リスト用!$D$2:$G$10,2,FALSE),"")</f>
        <v/>
      </c>
      <c r="AL186" s="296" t="str">
        <f>IFERROR(VLOOKUP($I186,点検表４リスト用!$D$2:$G$10,3,FALSE),"")</f>
        <v/>
      </c>
      <c r="AM186" s="296" t="str">
        <f>IFERROR(VLOOKUP($I186,点検表４リスト用!$D$2:$G$10,4,FALSE),"")</f>
        <v/>
      </c>
      <c r="AN186" s="296" t="str">
        <f>IFERROR(VLOOKUP(LEFT($E186,1),点検表４リスト用!$I$2:$J$11,2,FALSE),"")</f>
        <v/>
      </c>
      <c r="AO186" s="296" t="b">
        <f>IF(IFERROR(VLOOKUP($J186,軽乗用車一覧!$A$2:$A$88,1,FALSE),"")&lt;&gt;"",TRUE,FALSE)</f>
        <v>0</v>
      </c>
      <c r="AP186" s="296" t="b">
        <f t="shared" si="89"/>
        <v>0</v>
      </c>
      <c r="AQ186" s="296" t="b">
        <f t="shared" si="110"/>
        <v>1</v>
      </c>
      <c r="AR186" s="296" t="str">
        <f t="shared" si="90"/>
        <v/>
      </c>
      <c r="AS186" s="296" t="str">
        <f t="shared" si="91"/>
        <v/>
      </c>
      <c r="AT186" s="296">
        <f t="shared" si="92"/>
        <v>1</v>
      </c>
      <c r="AU186" s="296">
        <f t="shared" si="93"/>
        <v>1</v>
      </c>
      <c r="AV186" s="296" t="str">
        <f t="shared" si="94"/>
        <v/>
      </c>
      <c r="AW186" s="296" t="str">
        <f>IFERROR(VLOOKUP($L186,点検表４リスト用!$L$2:$M$11,2,FALSE),"")</f>
        <v/>
      </c>
      <c r="AX186" s="296" t="str">
        <f>IFERROR(VLOOKUP($AV186,排出係数!$H$4:$N$1000,7,FALSE),"")</f>
        <v/>
      </c>
      <c r="AY186" s="296" t="str">
        <f t="shared" si="113"/>
        <v/>
      </c>
      <c r="AZ186" s="296" t="str">
        <f t="shared" si="95"/>
        <v>1</v>
      </c>
      <c r="BA186" s="296" t="str">
        <f>IFERROR(VLOOKUP($AV186,排出係数!$A$4:$G$10000,$AU186+2,FALSE),"")</f>
        <v/>
      </c>
      <c r="BB186" s="296">
        <f>IFERROR(VLOOKUP($AU186,点検表４リスト用!$P$2:$T$6,2,FALSE),"")</f>
        <v>0.48</v>
      </c>
      <c r="BC186" s="296" t="str">
        <f t="shared" si="96"/>
        <v/>
      </c>
      <c r="BD186" s="296" t="str">
        <f t="shared" si="97"/>
        <v/>
      </c>
      <c r="BE186" s="296" t="str">
        <f>IFERROR(VLOOKUP($AV186,排出係数!$H$4:$M$10000,$AU186+2,FALSE),"")</f>
        <v/>
      </c>
      <c r="BF186" s="296">
        <f>IFERROR(VLOOKUP($AU186,点検表４リスト用!$P$2:$T$6,IF($N186="H17",5,3),FALSE),"")</f>
        <v>5.5E-2</v>
      </c>
      <c r="BG186" s="296">
        <f t="shared" si="98"/>
        <v>0</v>
      </c>
      <c r="BH186" s="296">
        <f t="shared" si="111"/>
        <v>0</v>
      </c>
      <c r="BI186" s="296" t="str">
        <f>IFERROR(VLOOKUP($L186,点検表４リスト用!$L$2:$N$11,3,FALSE),"")</f>
        <v/>
      </c>
      <c r="BJ186" s="296" t="str">
        <f t="shared" si="99"/>
        <v/>
      </c>
      <c r="BK186" s="296" t="str">
        <f>IF($AK186="特","",IF($BP186="確認",MSG_電気・燃料電池車確認,IF($BS186=1,日野自動車新型式,IF($BS186=2,日野自動車新型式②,IF($BS186=3,日野自動車新型式③,IF($BS186=4,日野自動車新型式④,IFERROR(VLOOKUP($BJ186,'35条リスト'!$A$3:$C$9998,2,FALSE),"")))))))</f>
        <v/>
      </c>
      <c r="BL186" s="296" t="str">
        <f t="shared" si="100"/>
        <v/>
      </c>
      <c r="BM186" s="296" t="str">
        <f>IFERROR(VLOOKUP($X186,点検表４リスト用!$A$2:$B$10,2,FALSE),"")</f>
        <v/>
      </c>
      <c r="BN186" s="296" t="str">
        <f>IF($AK186="特","",IFERROR(VLOOKUP($BJ186,'35条リスト'!$A$3:$C$9998,3,FALSE),""))</f>
        <v/>
      </c>
      <c r="BO186" s="357" t="str">
        <f t="shared" si="114"/>
        <v/>
      </c>
      <c r="BP186" s="297" t="str">
        <f t="shared" si="101"/>
        <v/>
      </c>
      <c r="BQ186" s="297" t="str">
        <f t="shared" si="115"/>
        <v/>
      </c>
      <c r="BR186" s="296">
        <f t="shared" si="112"/>
        <v>0</v>
      </c>
      <c r="BS186" s="296" t="str">
        <f>IF(COUNTIF(点検表４リスト用!X$2:X$83,J186),1,IF(COUNTIF(点検表４リスト用!Y$2:Y$100,J186),2,IF(COUNTIF(点検表４リスト用!Z$2:Z$100,J186),3,IF(COUNTIF(点検表４リスト用!AA$2:AA$100,J186),4,""))))</f>
        <v/>
      </c>
      <c r="BT186" s="580" t="str">
        <f t="shared" si="116"/>
        <v/>
      </c>
    </row>
    <row r="187" spans="1:72">
      <c r="A187" s="289"/>
      <c r="B187" s="445"/>
      <c r="C187" s="290"/>
      <c r="D187" s="291"/>
      <c r="E187" s="291"/>
      <c r="F187" s="291"/>
      <c r="G187" s="292"/>
      <c r="H187" s="300"/>
      <c r="I187" s="292"/>
      <c r="J187" s="292"/>
      <c r="K187" s="292"/>
      <c r="L187" s="292"/>
      <c r="M187" s="290"/>
      <c r="N187" s="290"/>
      <c r="O187" s="292"/>
      <c r="P187" s="292"/>
      <c r="Q187" s="481" t="str">
        <f t="shared" si="102"/>
        <v/>
      </c>
      <c r="R187" s="481" t="str">
        <f t="shared" si="103"/>
        <v/>
      </c>
      <c r="S187" s="482" t="str">
        <f t="shared" si="82"/>
        <v/>
      </c>
      <c r="T187" s="482" t="str">
        <f t="shared" si="104"/>
        <v/>
      </c>
      <c r="U187" s="483" t="str">
        <f t="shared" si="105"/>
        <v/>
      </c>
      <c r="V187" s="483" t="str">
        <f t="shared" si="106"/>
        <v/>
      </c>
      <c r="W187" s="483" t="str">
        <f t="shared" si="107"/>
        <v/>
      </c>
      <c r="X187" s="293"/>
      <c r="Y187" s="289"/>
      <c r="Z187" s="473" t="str">
        <f>IF($BS187&lt;&gt;"","確認",IF(COUNTIF(点検表４リスト用!AB$2:AB$100,J187),"○",IF(OR($BQ187="【3】",$BQ187="【2】",$BQ187="【1】"),"○",$BQ187)))</f>
        <v/>
      </c>
      <c r="AA187" s="532"/>
      <c r="AB187" s="559" t="str">
        <f t="shared" si="108"/>
        <v/>
      </c>
      <c r="AC187" s="294" t="str">
        <f>IF(COUNTIF(環境性能の高いＵＤタクシー!$A:$A,点検表４!J187),"○","")</f>
        <v/>
      </c>
      <c r="AD187" s="295" t="str">
        <f t="shared" si="109"/>
        <v/>
      </c>
      <c r="AE187" s="296" t="b">
        <f t="shared" si="83"/>
        <v>0</v>
      </c>
      <c r="AF187" s="296" t="b">
        <f t="shared" si="84"/>
        <v>0</v>
      </c>
      <c r="AG187" s="296" t="str">
        <f t="shared" si="85"/>
        <v/>
      </c>
      <c r="AH187" s="296">
        <f t="shared" si="86"/>
        <v>1</v>
      </c>
      <c r="AI187" s="296">
        <f t="shared" si="87"/>
        <v>0</v>
      </c>
      <c r="AJ187" s="296">
        <f t="shared" si="88"/>
        <v>0</v>
      </c>
      <c r="AK187" s="296" t="str">
        <f>IFERROR(VLOOKUP($I187,点検表４リスト用!$D$2:$G$10,2,FALSE),"")</f>
        <v/>
      </c>
      <c r="AL187" s="296" t="str">
        <f>IFERROR(VLOOKUP($I187,点検表４リスト用!$D$2:$G$10,3,FALSE),"")</f>
        <v/>
      </c>
      <c r="AM187" s="296" t="str">
        <f>IFERROR(VLOOKUP($I187,点検表４リスト用!$D$2:$G$10,4,FALSE),"")</f>
        <v/>
      </c>
      <c r="AN187" s="296" t="str">
        <f>IFERROR(VLOOKUP(LEFT($E187,1),点検表４リスト用!$I$2:$J$11,2,FALSE),"")</f>
        <v/>
      </c>
      <c r="AO187" s="296" t="b">
        <f>IF(IFERROR(VLOOKUP($J187,軽乗用車一覧!$A$2:$A$88,1,FALSE),"")&lt;&gt;"",TRUE,FALSE)</f>
        <v>0</v>
      </c>
      <c r="AP187" s="296" t="b">
        <f t="shared" si="89"/>
        <v>0</v>
      </c>
      <c r="AQ187" s="296" t="b">
        <f t="shared" si="110"/>
        <v>1</v>
      </c>
      <c r="AR187" s="296" t="str">
        <f t="shared" si="90"/>
        <v/>
      </c>
      <c r="AS187" s="296" t="str">
        <f t="shared" si="91"/>
        <v/>
      </c>
      <c r="AT187" s="296">
        <f t="shared" si="92"/>
        <v>1</v>
      </c>
      <c r="AU187" s="296">
        <f t="shared" si="93"/>
        <v>1</v>
      </c>
      <c r="AV187" s="296" t="str">
        <f t="shared" si="94"/>
        <v/>
      </c>
      <c r="AW187" s="296" t="str">
        <f>IFERROR(VLOOKUP($L187,点検表４リスト用!$L$2:$M$11,2,FALSE),"")</f>
        <v/>
      </c>
      <c r="AX187" s="296" t="str">
        <f>IFERROR(VLOOKUP($AV187,排出係数!$H$4:$N$1000,7,FALSE),"")</f>
        <v/>
      </c>
      <c r="AY187" s="296" t="str">
        <f t="shared" si="113"/>
        <v/>
      </c>
      <c r="AZ187" s="296" t="str">
        <f t="shared" si="95"/>
        <v>1</v>
      </c>
      <c r="BA187" s="296" t="str">
        <f>IFERROR(VLOOKUP($AV187,排出係数!$A$4:$G$10000,$AU187+2,FALSE),"")</f>
        <v/>
      </c>
      <c r="BB187" s="296">
        <f>IFERROR(VLOOKUP($AU187,点検表４リスト用!$P$2:$T$6,2,FALSE),"")</f>
        <v>0.48</v>
      </c>
      <c r="BC187" s="296" t="str">
        <f t="shared" si="96"/>
        <v/>
      </c>
      <c r="BD187" s="296" t="str">
        <f t="shared" si="97"/>
        <v/>
      </c>
      <c r="BE187" s="296" t="str">
        <f>IFERROR(VLOOKUP($AV187,排出係数!$H$4:$M$10000,$AU187+2,FALSE),"")</f>
        <v/>
      </c>
      <c r="BF187" s="296">
        <f>IFERROR(VLOOKUP($AU187,点検表４リスト用!$P$2:$T$6,IF($N187="H17",5,3),FALSE),"")</f>
        <v>5.5E-2</v>
      </c>
      <c r="BG187" s="296">
        <f t="shared" si="98"/>
        <v>0</v>
      </c>
      <c r="BH187" s="296">
        <f t="shared" si="111"/>
        <v>0</v>
      </c>
      <c r="BI187" s="296" t="str">
        <f>IFERROR(VLOOKUP($L187,点検表４リスト用!$L$2:$N$11,3,FALSE),"")</f>
        <v/>
      </c>
      <c r="BJ187" s="296" t="str">
        <f t="shared" si="99"/>
        <v/>
      </c>
      <c r="BK187" s="296" t="str">
        <f>IF($AK187="特","",IF($BP187="確認",MSG_電気・燃料電池車確認,IF($BS187=1,日野自動車新型式,IF($BS187=2,日野自動車新型式②,IF($BS187=3,日野自動車新型式③,IF($BS187=4,日野自動車新型式④,IFERROR(VLOOKUP($BJ187,'35条リスト'!$A$3:$C$9998,2,FALSE),"")))))))</f>
        <v/>
      </c>
      <c r="BL187" s="296" t="str">
        <f t="shared" si="100"/>
        <v/>
      </c>
      <c r="BM187" s="296" t="str">
        <f>IFERROR(VLOOKUP($X187,点検表４リスト用!$A$2:$B$10,2,FALSE),"")</f>
        <v/>
      </c>
      <c r="BN187" s="296" t="str">
        <f>IF($AK187="特","",IFERROR(VLOOKUP($BJ187,'35条リスト'!$A$3:$C$9998,3,FALSE),""))</f>
        <v/>
      </c>
      <c r="BO187" s="357" t="str">
        <f t="shared" si="114"/>
        <v/>
      </c>
      <c r="BP187" s="297" t="str">
        <f t="shared" si="101"/>
        <v/>
      </c>
      <c r="BQ187" s="297" t="str">
        <f t="shared" si="115"/>
        <v/>
      </c>
      <c r="BR187" s="296">
        <f t="shared" si="112"/>
        <v>0</v>
      </c>
      <c r="BS187" s="296" t="str">
        <f>IF(COUNTIF(点検表４リスト用!X$2:X$83,J187),1,IF(COUNTIF(点検表４リスト用!Y$2:Y$100,J187),2,IF(COUNTIF(点検表４リスト用!Z$2:Z$100,J187),3,IF(COUNTIF(点検表４リスト用!AA$2:AA$100,J187),4,""))))</f>
        <v/>
      </c>
      <c r="BT187" s="580" t="str">
        <f t="shared" si="116"/>
        <v/>
      </c>
    </row>
    <row r="188" spans="1:72">
      <c r="A188" s="289"/>
      <c r="B188" s="445"/>
      <c r="C188" s="290"/>
      <c r="D188" s="291"/>
      <c r="E188" s="291"/>
      <c r="F188" s="291"/>
      <c r="G188" s="292"/>
      <c r="H188" s="300"/>
      <c r="I188" s="292"/>
      <c r="J188" s="292"/>
      <c r="K188" s="292"/>
      <c r="L188" s="292"/>
      <c r="M188" s="290"/>
      <c r="N188" s="290"/>
      <c r="O188" s="292"/>
      <c r="P188" s="292"/>
      <c r="Q188" s="481" t="str">
        <f t="shared" si="102"/>
        <v/>
      </c>
      <c r="R188" s="481" t="str">
        <f t="shared" si="103"/>
        <v/>
      </c>
      <c r="S188" s="482" t="str">
        <f t="shared" si="82"/>
        <v/>
      </c>
      <c r="T188" s="482" t="str">
        <f t="shared" si="104"/>
        <v/>
      </c>
      <c r="U188" s="483" t="str">
        <f t="shared" si="105"/>
        <v/>
      </c>
      <c r="V188" s="483" t="str">
        <f t="shared" si="106"/>
        <v/>
      </c>
      <c r="W188" s="483" t="str">
        <f t="shared" si="107"/>
        <v/>
      </c>
      <c r="X188" s="293"/>
      <c r="Y188" s="289"/>
      <c r="Z188" s="473" t="str">
        <f>IF($BS188&lt;&gt;"","確認",IF(COUNTIF(点検表４リスト用!AB$2:AB$100,J188),"○",IF(OR($BQ188="【3】",$BQ188="【2】",$BQ188="【1】"),"○",$BQ188)))</f>
        <v/>
      </c>
      <c r="AA188" s="532"/>
      <c r="AB188" s="559" t="str">
        <f t="shared" si="108"/>
        <v/>
      </c>
      <c r="AC188" s="294" t="str">
        <f>IF(COUNTIF(環境性能の高いＵＤタクシー!$A:$A,点検表４!J188),"○","")</f>
        <v/>
      </c>
      <c r="AD188" s="295" t="str">
        <f t="shared" si="109"/>
        <v/>
      </c>
      <c r="AE188" s="296" t="b">
        <f t="shared" si="83"/>
        <v>0</v>
      </c>
      <c r="AF188" s="296" t="b">
        <f t="shared" si="84"/>
        <v>0</v>
      </c>
      <c r="AG188" s="296" t="str">
        <f t="shared" si="85"/>
        <v/>
      </c>
      <c r="AH188" s="296">
        <f t="shared" si="86"/>
        <v>1</v>
      </c>
      <c r="AI188" s="296">
        <f t="shared" si="87"/>
        <v>0</v>
      </c>
      <c r="AJ188" s="296">
        <f t="shared" si="88"/>
        <v>0</v>
      </c>
      <c r="AK188" s="296" t="str">
        <f>IFERROR(VLOOKUP($I188,点検表４リスト用!$D$2:$G$10,2,FALSE),"")</f>
        <v/>
      </c>
      <c r="AL188" s="296" t="str">
        <f>IFERROR(VLOOKUP($I188,点検表４リスト用!$D$2:$G$10,3,FALSE),"")</f>
        <v/>
      </c>
      <c r="AM188" s="296" t="str">
        <f>IFERROR(VLOOKUP($I188,点検表４リスト用!$D$2:$G$10,4,FALSE),"")</f>
        <v/>
      </c>
      <c r="AN188" s="296" t="str">
        <f>IFERROR(VLOOKUP(LEFT($E188,1),点検表４リスト用!$I$2:$J$11,2,FALSE),"")</f>
        <v/>
      </c>
      <c r="AO188" s="296" t="b">
        <f>IF(IFERROR(VLOOKUP($J188,軽乗用車一覧!$A$2:$A$88,1,FALSE),"")&lt;&gt;"",TRUE,FALSE)</f>
        <v>0</v>
      </c>
      <c r="AP188" s="296" t="b">
        <f t="shared" si="89"/>
        <v>0</v>
      </c>
      <c r="AQ188" s="296" t="b">
        <f t="shared" si="110"/>
        <v>1</v>
      </c>
      <c r="AR188" s="296" t="str">
        <f t="shared" si="90"/>
        <v/>
      </c>
      <c r="AS188" s="296" t="str">
        <f t="shared" si="91"/>
        <v/>
      </c>
      <c r="AT188" s="296">
        <f t="shared" si="92"/>
        <v>1</v>
      </c>
      <c r="AU188" s="296">
        <f t="shared" si="93"/>
        <v>1</v>
      </c>
      <c r="AV188" s="296" t="str">
        <f t="shared" si="94"/>
        <v/>
      </c>
      <c r="AW188" s="296" t="str">
        <f>IFERROR(VLOOKUP($L188,点検表４リスト用!$L$2:$M$11,2,FALSE),"")</f>
        <v/>
      </c>
      <c r="AX188" s="296" t="str">
        <f>IFERROR(VLOOKUP($AV188,排出係数!$H$4:$N$1000,7,FALSE),"")</f>
        <v/>
      </c>
      <c r="AY188" s="296" t="str">
        <f t="shared" si="113"/>
        <v/>
      </c>
      <c r="AZ188" s="296" t="str">
        <f t="shared" si="95"/>
        <v>1</v>
      </c>
      <c r="BA188" s="296" t="str">
        <f>IFERROR(VLOOKUP($AV188,排出係数!$A$4:$G$10000,$AU188+2,FALSE),"")</f>
        <v/>
      </c>
      <c r="BB188" s="296">
        <f>IFERROR(VLOOKUP($AU188,点検表４リスト用!$P$2:$T$6,2,FALSE),"")</f>
        <v>0.48</v>
      </c>
      <c r="BC188" s="296" t="str">
        <f t="shared" si="96"/>
        <v/>
      </c>
      <c r="BD188" s="296" t="str">
        <f t="shared" si="97"/>
        <v/>
      </c>
      <c r="BE188" s="296" t="str">
        <f>IFERROR(VLOOKUP($AV188,排出係数!$H$4:$M$10000,$AU188+2,FALSE),"")</f>
        <v/>
      </c>
      <c r="BF188" s="296">
        <f>IFERROR(VLOOKUP($AU188,点検表４リスト用!$P$2:$T$6,IF($N188="H17",5,3),FALSE),"")</f>
        <v>5.5E-2</v>
      </c>
      <c r="BG188" s="296">
        <f t="shared" si="98"/>
        <v>0</v>
      </c>
      <c r="BH188" s="296">
        <f t="shared" si="111"/>
        <v>0</v>
      </c>
      <c r="BI188" s="296" t="str">
        <f>IFERROR(VLOOKUP($L188,点検表４リスト用!$L$2:$N$11,3,FALSE),"")</f>
        <v/>
      </c>
      <c r="BJ188" s="296" t="str">
        <f t="shared" si="99"/>
        <v/>
      </c>
      <c r="BK188" s="296" t="str">
        <f>IF($AK188="特","",IF($BP188="確認",MSG_電気・燃料電池車確認,IF($BS188=1,日野自動車新型式,IF($BS188=2,日野自動車新型式②,IF($BS188=3,日野自動車新型式③,IF($BS188=4,日野自動車新型式④,IFERROR(VLOOKUP($BJ188,'35条リスト'!$A$3:$C$9998,2,FALSE),"")))))))</f>
        <v/>
      </c>
      <c r="BL188" s="296" t="str">
        <f t="shared" si="100"/>
        <v/>
      </c>
      <c r="BM188" s="296" t="str">
        <f>IFERROR(VLOOKUP($X188,点検表４リスト用!$A$2:$B$10,2,FALSE),"")</f>
        <v/>
      </c>
      <c r="BN188" s="296" t="str">
        <f>IF($AK188="特","",IFERROR(VLOOKUP($BJ188,'35条リスト'!$A$3:$C$9998,3,FALSE),""))</f>
        <v/>
      </c>
      <c r="BO188" s="357" t="str">
        <f t="shared" si="114"/>
        <v/>
      </c>
      <c r="BP188" s="297" t="str">
        <f t="shared" si="101"/>
        <v/>
      </c>
      <c r="BQ188" s="297" t="str">
        <f t="shared" si="115"/>
        <v/>
      </c>
      <c r="BR188" s="296">
        <f t="shared" si="112"/>
        <v>0</v>
      </c>
      <c r="BS188" s="296" t="str">
        <f>IF(COUNTIF(点検表４リスト用!X$2:X$83,J188),1,IF(COUNTIF(点検表４リスト用!Y$2:Y$100,J188),2,IF(COUNTIF(点検表４リスト用!Z$2:Z$100,J188),3,IF(COUNTIF(点検表４リスト用!AA$2:AA$100,J188),4,""))))</f>
        <v/>
      </c>
      <c r="BT188" s="580" t="str">
        <f t="shared" si="116"/>
        <v/>
      </c>
    </row>
    <row r="189" spans="1:72">
      <c r="A189" s="289"/>
      <c r="B189" s="445"/>
      <c r="C189" s="290"/>
      <c r="D189" s="291"/>
      <c r="E189" s="291"/>
      <c r="F189" s="291"/>
      <c r="G189" s="292"/>
      <c r="H189" s="300"/>
      <c r="I189" s="292"/>
      <c r="J189" s="292"/>
      <c r="K189" s="292"/>
      <c r="L189" s="292"/>
      <c r="M189" s="290"/>
      <c r="N189" s="290"/>
      <c r="O189" s="292"/>
      <c r="P189" s="292"/>
      <c r="Q189" s="481" t="str">
        <f t="shared" si="102"/>
        <v/>
      </c>
      <c r="R189" s="481" t="str">
        <f t="shared" si="103"/>
        <v/>
      </c>
      <c r="S189" s="482" t="str">
        <f t="shared" si="82"/>
        <v/>
      </c>
      <c r="T189" s="482" t="str">
        <f t="shared" si="104"/>
        <v/>
      </c>
      <c r="U189" s="483" t="str">
        <f t="shared" si="105"/>
        <v/>
      </c>
      <c r="V189" s="483" t="str">
        <f t="shared" si="106"/>
        <v/>
      </c>
      <c r="W189" s="483" t="str">
        <f t="shared" si="107"/>
        <v/>
      </c>
      <c r="X189" s="293"/>
      <c r="Y189" s="289"/>
      <c r="Z189" s="473" t="str">
        <f>IF($BS189&lt;&gt;"","確認",IF(COUNTIF(点検表４リスト用!AB$2:AB$100,J189),"○",IF(OR($BQ189="【3】",$BQ189="【2】",$BQ189="【1】"),"○",$BQ189)))</f>
        <v/>
      </c>
      <c r="AA189" s="532"/>
      <c r="AB189" s="559" t="str">
        <f t="shared" si="108"/>
        <v/>
      </c>
      <c r="AC189" s="294" t="str">
        <f>IF(COUNTIF(環境性能の高いＵＤタクシー!$A:$A,点検表４!J189),"○","")</f>
        <v/>
      </c>
      <c r="AD189" s="295" t="str">
        <f t="shared" si="109"/>
        <v/>
      </c>
      <c r="AE189" s="296" t="b">
        <f t="shared" si="83"/>
        <v>0</v>
      </c>
      <c r="AF189" s="296" t="b">
        <f t="shared" si="84"/>
        <v>0</v>
      </c>
      <c r="AG189" s="296" t="str">
        <f t="shared" si="85"/>
        <v/>
      </c>
      <c r="AH189" s="296">
        <f t="shared" si="86"/>
        <v>1</v>
      </c>
      <c r="AI189" s="296">
        <f t="shared" si="87"/>
        <v>0</v>
      </c>
      <c r="AJ189" s="296">
        <f t="shared" si="88"/>
        <v>0</v>
      </c>
      <c r="AK189" s="296" t="str">
        <f>IFERROR(VLOOKUP($I189,点検表４リスト用!$D$2:$G$10,2,FALSE),"")</f>
        <v/>
      </c>
      <c r="AL189" s="296" t="str">
        <f>IFERROR(VLOOKUP($I189,点検表４リスト用!$D$2:$G$10,3,FALSE),"")</f>
        <v/>
      </c>
      <c r="AM189" s="296" t="str">
        <f>IFERROR(VLOOKUP($I189,点検表４リスト用!$D$2:$G$10,4,FALSE),"")</f>
        <v/>
      </c>
      <c r="AN189" s="296" t="str">
        <f>IFERROR(VLOOKUP(LEFT($E189,1),点検表４リスト用!$I$2:$J$11,2,FALSE),"")</f>
        <v/>
      </c>
      <c r="AO189" s="296" t="b">
        <f>IF(IFERROR(VLOOKUP($J189,軽乗用車一覧!$A$2:$A$88,1,FALSE),"")&lt;&gt;"",TRUE,FALSE)</f>
        <v>0</v>
      </c>
      <c r="AP189" s="296" t="b">
        <f t="shared" si="89"/>
        <v>0</v>
      </c>
      <c r="AQ189" s="296" t="b">
        <f t="shared" si="110"/>
        <v>1</v>
      </c>
      <c r="AR189" s="296" t="str">
        <f t="shared" si="90"/>
        <v/>
      </c>
      <c r="AS189" s="296" t="str">
        <f t="shared" si="91"/>
        <v/>
      </c>
      <c r="AT189" s="296">
        <f t="shared" si="92"/>
        <v>1</v>
      </c>
      <c r="AU189" s="296">
        <f t="shared" si="93"/>
        <v>1</v>
      </c>
      <c r="AV189" s="296" t="str">
        <f t="shared" si="94"/>
        <v/>
      </c>
      <c r="AW189" s="296" t="str">
        <f>IFERROR(VLOOKUP($L189,点検表４リスト用!$L$2:$M$11,2,FALSE),"")</f>
        <v/>
      </c>
      <c r="AX189" s="296" t="str">
        <f>IFERROR(VLOOKUP($AV189,排出係数!$H$4:$N$1000,7,FALSE),"")</f>
        <v/>
      </c>
      <c r="AY189" s="296" t="str">
        <f t="shared" si="113"/>
        <v/>
      </c>
      <c r="AZ189" s="296" t="str">
        <f t="shared" si="95"/>
        <v>1</v>
      </c>
      <c r="BA189" s="296" t="str">
        <f>IFERROR(VLOOKUP($AV189,排出係数!$A$4:$G$10000,$AU189+2,FALSE),"")</f>
        <v/>
      </c>
      <c r="BB189" s="296">
        <f>IFERROR(VLOOKUP($AU189,点検表４リスト用!$P$2:$T$6,2,FALSE),"")</f>
        <v>0.48</v>
      </c>
      <c r="BC189" s="296" t="str">
        <f t="shared" si="96"/>
        <v/>
      </c>
      <c r="BD189" s="296" t="str">
        <f t="shared" si="97"/>
        <v/>
      </c>
      <c r="BE189" s="296" t="str">
        <f>IFERROR(VLOOKUP($AV189,排出係数!$H$4:$M$10000,$AU189+2,FALSE),"")</f>
        <v/>
      </c>
      <c r="BF189" s="296">
        <f>IFERROR(VLOOKUP($AU189,点検表４リスト用!$P$2:$T$6,IF($N189="H17",5,3),FALSE),"")</f>
        <v>5.5E-2</v>
      </c>
      <c r="BG189" s="296">
        <f t="shared" si="98"/>
        <v>0</v>
      </c>
      <c r="BH189" s="296">
        <f t="shared" si="111"/>
        <v>0</v>
      </c>
      <c r="BI189" s="296" t="str">
        <f>IFERROR(VLOOKUP($L189,点検表４リスト用!$L$2:$N$11,3,FALSE),"")</f>
        <v/>
      </c>
      <c r="BJ189" s="296" t="str">
        <f t="shared" si="99"/>
        <v/>
      </c>
      <c r="BK189" s="296" t="str">
        <f>IF($AK189="特","",IF($BP189="確認",MSG_電気・燃料電池車確認,IF($BS189=1,日野自動車新型式,IF($BS189=2,日野自動車新型式②,IF($BS189=3,日野自動車新型式③,IF($BS189=4,日野自動車新型式④,IFERROR(VLOOKUP($BJ189,'35条リスト'!$A$3:$C$9998,2,FALSE),"")))))))</f>
        <v/>
      </c>
      <c r="BL189" s="296" t="str">
        <f t="shared" si="100"/>
        <v/>
      </c>
      <c r="BM189" s="296" t="str">
        <f>IFERROR(VLOOKUP($X189,点検表４リスト用!$A$2:$B$10,2,FALSE),"")</f>
        <v/>
      </c>
      <c r="BN189" s="296" t="str">
        <f>IF($AK189="特","",IFERROR(VLOOKUP($BJ189,'35条リスト'!$A$3:$C$9998,3,FALSE),""))</f>
        <v/>
      </c>
      <c r="BO189" s="357" t="str">
        <f t="shared" si="114"/>
        <v/>
      </c>
      <c r="BP189" s="297" t="str">
        <f t="shared" si="101"/>
        <v/>
      </c>
      <c r="BQ189" s="297" t="str">
        <f t="shared" si="115"/>
        <v/>
      </c>
      <c r="BR189" s="296">
        <f t="shared" si="112"/>
        <v>0</v>
      </c>
      <c r="BS189" s="296" t="str">
        <f>IF(COUNTIF(点検表４リスト用!X$2:X$83,J189),1,IF(COUNTIF(点検表４リスト用!Y$2:Y$100,J189),2,IF(COUNTIF(点検表４リスト用!Z$2:Z$100,J189),3,IF(COUNTIF(点検表４リスト用!AA$2:AA$100,J189),4,""))))</f>
        <v/>
      </c>
      <c r="BT189" s="580" t="str">
        <f t="shared" si="116"/>
        <v/>
      </c>
    </row>
    <row r="190" spans="1:72">
      <c r="A190" s="289"/>
      <c r="B190" s="445"/>
      <c r="C190" s="290"/>
      <c r="D190" s="291"/>
      <c r="E190" s="291"/>
      <c r="F190" s="291"/>
      <c r="G190" s="292"/>
      <c r="H190" s="300"/>
      <c r="I190" s="292"/>
      <c r="J190" s="292"/>
      <c r="K190" s="292"/>
      <c r="L190" s="292"/>
      <c r="M190" s="290"/>
      <c r="N190" s="290"/>
      <c r="O190" s="292"/>
      <c r="P190" s="292"/>
      <c r="Q190" s="481" t="str">
        <f t="shared" si="102"/>
        <v/>
      </c>
      <c r="R190" s="481" t="str">
        <f t="shared" si="103"/>
        <v/>
      </c>
      <c r="S190" s="482" t="str">
        <f t="shared" si="82"/>
        <v/>
      </c>
      <c r="T190" s="482" t="str">
        <f t="shared" si="104"/>
        <v/>
      </c>
      <c r="U190" s="483" t="str">
        <f t="shared" si="105"/>
        <v/>
      </c>
      <c r="V190" s="483" t="str">
        <f t="shared" si="106"/>
        <v/>
      </c>
      <c r="W190" s="483" t="str">
        <f t="shared" si="107"/>
        <v/>
      </c>
      <c r="X190" s="293"/>
      <c r="Y190" s="289"/>
      <c r="Z190" s="473" t="str">
        <f>IF($BS190&lt;&gt;"","確認",IF(COUNTIF(点検表４リスト用!AB$2:AB$100,J190),"○",IF(OR($BQ190="【3】",$BQ190="【2】",$BQ190="【1】"),"○",$BQ190)))</f>
        <v/>
      </c>
      <c r="AA190" s="532"/>
      <c r="AB190" s="559" t="str">
        <f t="shared" si="108"/>
        <v/>
      </c>
      <c r="AC190" s="294" t="str">
        <f>IF(COUNTIF(環境性能の高いＵＤタクシー!$A:$A,点検表４!J190),"○","")</f>
        <v/>
      </c>
      <c r="AD190" s="295" t="str">
        <f t="shared" si="109"/>
        <v/>
      </c>
      <c r="AE190" s="296" t="b">
        <f t="shared" si="83"/>
        <v>0</v>
      </c>
      <c r="AF190" s="296" t="b">
        <f t="shared" si="84"/>
        <v>0</v>
      </c>
      <c r="AG190" s="296" t="str">
        <f t="shared" si="85"/>
        <v/>
      </c>
      <c r="AH190" s="296">
        <f t="shared" si="86"/>
        <v>1</v>
      </c>
      <c r="AI190" s="296">
        <f t="shared" si="87"/>
        <v>0</v>
      </c>
      <c r="AJ190" s="296">
        <f t="shared" si="88"/>
        <v>0</v>
      </c>
      <c r="AK190" s="296" t="str">
        <f>IFERROR(VLOOKUP($I190,点検表４リスト用!$D$2:$G$10,2,FALSE),"")</f>
        <v/>
      </c>
      <c r="AL190" s="296" t="str">
        <f>IFERROR(VLOOKUP($I190,点検表４リスト用!$D$2:$G$10,3,FALSE),"")</f>
        <v/>
      </c>
      <c r="AM190" s="296" t="str">
        <f>IFERROR(VLOOKUP($I190,点検表４リスト用!$D$2:$G$10,4,FALSE),"")</f>
        <v/>
      </c>
      <c r="AN190" s="296" t="str">
        <f>IFERROR(VLOOKUP(LEFT($E190,1),点検表４リスト用!$I$2:$J$11,2,FALSE),"")</f>
        <v/>
      </c>
      <c r="AO190" s="296" t="b">
        <f>IF(IFERROR(VLOOKUP($J190,軽乗用車一覧!$A$2:$A$88,1,FALSE),"")&lt;&gt;"",TRUE,FALSE)</f>
        <v>0</v>
      </c>
      <c r="AP190" s="296" t="b">
        <f t="shared" si="89"/>
        <v>0</v>
      </c>
      <c r="AQ190" s="296" t="b">
        <f t="shared" si="110"/>
        <v>1</v>
      </c>
      <c r="AR190" s="296" t="str">
        <f t="shared" si="90"/>
        <v/>
      </c>
      <c r="AS190" s="296" t="str">
        <f t="shared" si="91"/>
        <v/>
      </c>
      <c r="AT190" s="296">
        <f t="shared" si="92"/>
        <v>1</v>
      </c>
      <c r="AU190" s="296">
        <f t="shared" si="93"/>
        <v>1</v>
      </c>
      <c r="AV190" s="296" t="str">
        <f t="shared" si="94"/>
        <v/>
      </c>
      <c r="AW190" s="296" t="str">
        <f>IFERROR(VLOOKUP($L190,点検表４リスト用!$L$2:$M$11,2,FALSE),"")</f>
        <v/>
      </c>
      <c r="AX190" s="296" t="str">
        <f>IFERROR(VLOOKUP($AV190,排出係数!$H$4:$N$1000,7,FALSE),"")</f>
        <v/>
      </c>
      <c r="AY190" s="296" t="str">
        <f t="shared" si="113"/>
        <v/>
      </c>
      <c r="AZ190" s="296" t="str">
        <f t="shared" si="95"/>
        <v>1</v>
      </c>
      <c r="BA190" s="296" t="str">
        <f>IFERROR(VLOOKUP($AV190,排出係数!$A$4:$G$10000,$AU190+2,FALSE),"")</f>
        <v/>
      </c>
      <c r="BB190" s="296">
        <f>IFERROR(VLOOKUP($AU190,点検表４リスト用!$P$2:$T$6,2,FALSE),"")</f>
        <v>0.48</v>
      </c>
      <c r="BC190" s="296" t="str">
        <f t="shared" si="96"/>
        <v/>
      </c>
      <c r="BD190" s="296" t="str">
        <f t="shared" si="97"/>
        <v/>
      </c>
      <c r="BE190" s="296" t="str">
        <f>IFERROR(VLOOKUP($AV190,排出係数!$H$4:$M$10000,$AU190+2,FALSE),"")</f>
        <v/>
      </c>
      <c r="BF190" s="296">
        <f>IFERROR(VLOOKUP($AU190,点検表４リスト用!$P$2:$T$6,IF($N190="H17",5,3),FALSE),"")</f>
        <v>5.5E-2</v>
      </c>
      <c r="BG190" s="296">
        <f t="shared" si="98"/>
        <v>0</v>
      </c>
      <c r="BH190" s="296">
        <f t="shared" si="111"/>
        <v>0</v>
      </c>
      <c r="BI190" s="296" t="str">
        <f>IFERROR(VLOOKUP($L190,点検表４リスト用!$L$2:$N$11,3,FALSE),"")</f>
        <v/>
      </c>
      <c r="BJ190" s="296" t="str">
        <f t="shared" si="99"/>
        <v/>
      </c>
      <c r="BK190" s="296" t="str">
        <f>IF($AK190="特","",IF($BP190="確認",MSG_電気・燃料電池車確認,IF($BS190=1,日野自動車新型式,IF($BS190=2,日野自動車新型式②,IF($BS190=3,日野自動車新型式③,IF($BS190=4,日野自動車新型式④,IFERROR(VLOOKUP($BJ190,'35条リスト'!$A$3:$C$9998,2,FALSE),"")))))))</f>
        <v/>
      </c>
      <c r="BL190" s="296" t="str">
        <f t="shared" si="100"/>
        <v/>
      </c>
      <c r="BM190" s="296" t="str">
        <f>IFERROR(VLOOKUP($X190,点検表４リスト用!$A$2:$B$10,2,FALSE),"")</f>
        <v/>
      </c>
      <c r="BN190" s="296" t="str">
        <f>IF($AK190="特","",IFERROR(VLOOKUP($BJ190,'35条リスト'!$A$3:$C$9998,3,FALSE),""))</f>
        <v/>
      </c>
      <c r="BO190" s="357" t="str">
        <f t="shared" si="114"/>
        <v/>
      </c>
      <c r="BP190" s="297" t="str">
        <f t="shared" si="101"/>
        <v/>
      </c>
      <c r="BQ190" s="297" t="str">
        <f t="shared" si="115"/>
        <v/>
      </c>
      <c r="BR190" s="296">
        <f t="shared" si="112"/>
        <v>0</v>
      </c>
      <c r="BS190" s="296" t="str">
        <f>IF(COUNTIF(点検表４リスト用!X$2:X$83,J190),1,IF(COUNTIF(点検表４リスト用!Y$2:Y$100,J190),2,IF(COUNTIF(点検表４リスト用!Z$2:Z$100,J190),3,IF(COUNTIF(点検表４リスト用!AA$2:AA$100,J190),4,""))))</f>
        <v/>
      </c>
      <c r="BT190" s="580" t="str">
        <f t="shared" si="116"/>
        <v/>
      </c>
    </row>
    <row r="191" spans="1:72">
      <c r="A191" s="289"/>
      <c r="B191" s="445"/>
      <c r="C191" s="290"/>
      <c r="D191" s="291"/>
      <c r="E191" s="291"/>
      <c r="F191" s="291"/>
      <c r="G191" s="292"/>
      <c r="H191" s="300"/>
      <c r="I191" s="292"/>
      <c r="J191" s="292"/>
      <c r="K191" s="292"/>
      <c r="L191" s="292"/>
      <c r="M191" s="290"/>
      <c r="N191" s="290"/>
      <c r="O191" s="292"/>
      <c r="P191" s="292"/>
      <c r="Q191" s="481" t="str">
        <f t="shared" si="102"/>
        <v/>
      </c>
      <c r="R191" s="481" t="str">
        <f t="shared" si="103"/>
        <v/>
      </c>
      <c r="S191" s="482" t="str">
        <f t="shared" si="82"/>
        <v/>
      </c>
      <c r="T191" s="482" t="str">
        <f t="shared" si="104"/>
        <v/>
      </c>
      <c r="U191" s="483" t="str">
        <f t="shared" si="105"/>
        <v/>
      </c>
      <c r="V191" s="483" t="str">
        <f t="shared" si="106"/>
        <v/>
      </c>
      <c r="W191" s="483" t="str">
        <f t="shared" si="107"/>
        <v/>
      </c>
      <c r="X191" s="293"/>
      <c r="Y191" s="289"/>
      <c r="Z191" s="473" t="str">
        <f>IF($BS191&lt;&gt;"","確認",IF(COUNTIF(点検表４リスト用!AB$2:AB$100,J191),"○",IF(OR($BQ191="【3】",$BQ191="【2】",$BQ191="【1】"),"○",$BQ191)))</f>
        <v/>
      </c>
      <c r="AA191" s="532"/>
      <c r="AB191" s="559" t="str">
        <f t="shared" si="108"/>
        <v/>
      </c>
      <c r="AC191" s="294" t="str">
        <f>IF(COUNTIF(環境性能の高いＵＤタクシー!$A:$A,点検表４!J191),"○","")</f>
        <v/>
      </c>
      <c r="AD191" s="295" t="str">
        <f t="shared" si="109"/>
        <v/>
      </c>
      <c r="AE191" s="296" t="b">
        <f t="shared" si="83"/>
        <v>0</v>
      </c>
      <c r="AF191" s="296" t="b">
        <f t="shared" si="84"/>
        <v>0</v>
      </c>
      <c r="AG191" s="296" t="str">
        <f t="shared" si="85"/>
        <v/>
      </c>
      <c r="AH191" s="296">
        <f t="shared" si="86"/>
        <v>1</v>
      </c>
      <c r="AI191" s="296">
        <f t="shared" si="87"/>
        <v>0</v>
      </c>
      <c r="AJ191" s="296">
        <f t="shared" si="88"/>
        <v>0</v>
      </c>
      <c r="AK191" s="296" t="str">
        <f>IFERROR(VLOOKUP($I191,点検表４リスト用!$D$2:$G$10,2,FALSE),"")</f>
        <v/>
      </c>
      <c r="AL191" s="296" t="str">
        <f>IFERROR(VLOOKUP($I191,点検表４リスト用!$D$2:$G$10,3,FALSE),"")</f>
        <v/>
      </c>
      <c r="AM191" s="296" t="str">
        <f>IFERROR(VLOOKUP($I191,点検表４リスト用!$D$2:$G$10,4,FALSE),"")</f>
        <v/>
      </c>
      <c r="AN191" s="296" t="str">
        <f>IFERROR(VLOOKUP(LEFT($E191,1),点検表４リスト用!$I$2:$J$11,2,FALSE),"")</f>
        <v/>
      </c>
      <c r="AO191" s="296" t="b">
        <f>IF(IFERROR(VLOOKUP($J191,軽乗用車一覧!$A$2:$A$88,1,FALSE),"")&lt;&gt;"",TRUE,FALSE)</f>
        <v>0</v>
      </c>
      <c r="AP191" s="296" t="b">
        <f t="shared" si="89"/>
        <v>0</v>
      </c>
      <c r="AQ191" s="296" t="b">
        <f t="shared" si="110"/>
        <v>1</v>
      </c>
      <c r="AR191" s="296" t="str">
        <f t="shared" si="90"/>
        <v/>
      </c>
      <c r="AS191" s="296" t="str">
        <f t="shared" si="91"/>
        <v/>
      </c>
      <c r="AT191" s="296">
        <f t="shared" si="92"/>
        <v>1</v>
      </c>
      <c r="AU191" s="296">
        <f t="shared" si="93"/>
        <v>1</v>
      </c>
      <c r="AV191" s="296" t="str">
        <f t="shared" si="94"/>
        <v/>
      </c>
      <c r="AW191" s="296" t="str">
        <f>IFERROR(VLOOKUP($L191,点検表４リスト用!$L$2:$M$11,2,FALSE),"")</f>
        <v/>
      </c>
      <c r="AX191" s="296" t="str">
        <f>IFERROR(VLOOKUP($AV191,排出係数!$H$4:$N$1000,7,FALSE),"")</f>
        <v/>
      </c>
      <c r="AY191" s="296" t="str">
        <f t="shared" si="113"/>
        <v/>
      </c>
      <c r="AZ191" s="296" t="str">
        <f t="shared" si="95"/>
        <v>1</v>
      </c>
      <c r="BA191" s="296" t="str">
        <f>IFERROR(VLOOKUP($AV191,排出係数!$A$4:$G$10000,$AU191+2,FALSE),"")</f>
        <v/>
      </c>
      <c r="BB191" s="296">
        <f>IFERROR(VLOOKUP($AU191,点検表４リスト用!$P$2:$T$6,2,FALSE),"")</f>
        <v>0.48</v>
      </c>
      <c r="BC191" s="296" t="str">
        <f t="shared" si="96"/>
        <v/>
      </c>
      <c r="BD191" s="296" t="str">
        <f t="shared" si="97"/>
        <v/>
      </c>
      <c r="BE191" s="296" t="str">
        <f>IFERROR(VLOOKUP($AV191,排出係数!$H$4:$M$10000,$AU191+2,FALSE),"")</f>
        <v/>
      </c>
      <c r="BF191" s="296">
        <f>IFERROR(VLOOKUP($AU191,点検表４リスト用!$P$2:$T$6,IF($N191="H17",5,3),FALSE),"")</f>
        <v>5.5E-2</v>
      </c>
      <c r="BG191" s="296">
        <f t="shared" si="98"/>
        <v>0</v>
      </c>
      <c r="BH191" s="296">
        <f t="shared" si="111"/>
        <v>0</v>
      </c>
      <c r="BI191" s="296" t="str">
        <f>IFERROR(VLOOKUP($L191,点検表４リスト用!$L$2:$N$11,3,FALSE),"")</f>
        <v/>
      </c>
      <c r="BJ191" s="296" t="str">
        <f t="shared" si="99"/>
        <v/>
      </c>
      <c r="BK191" s="296" t="str">
        <f>IF($AK191="特","",IF($BP191="確認",MSG_電気・燃料電池車確認,IF($BS191=1,日野自動車新型式,IF($BS191=2,日野自動車新型式②,IF($BS191=3,日野自動車新型式③,IF($BS191=4,日野自動車新型式④,IFERROR(VLOOKUP($BJ191,'35条リスト'!$A$3:$C$9998,2,FALSE),"")))))))</f>
        <v/>
      </c>
      <c r="BL191" s="296" t="str">
        <f t="shared" si="100"/>
        <v/>
      </c>
      <c r="BM191" s="296" t="str">
        <f>IFERROR(VLOOKUP($X191,点検表４リスト用!$A$2:$B$10,2,FALSE),"")</f>
        <v/>
      </c>
      <c r="BN191" s="296" t="str">
        <f>IF($AK191="特","",IFERROR(VLOOKUP($BJ191,'35条リスト'!$A$3:$C$9998,3,FALSE),""))</f>
        <v/>
      </c>
      <c r="BO191" s="357" t="str">
        <f t="shared" si="114"/>
        <v/>
      </c>
      <c r="BP191" s="297" t="str">
        <f t="shared" si="101"/>
        <v/>
      </c>
      <c r="BQ191" s="297" t="str">
        <f t="shared" si="115"/>
        <v/>
      </c>
      <c r="BR191" s="296">
        <f t="shared" si="112"/>
        <v>0</v>
      </c>
      <c r="BS191" s="296" t="str">
        <f>IF(COUNTIF(点検表４リスト用!X$2:X$83,J191),1,IF(COUNTIF(点検表４リスト用!Y$2:Y$100,J191),2,IF(COUNTIF(点検表４リスト用!Z$2:Z$100,J191),3,IF(COUNTIF(点検表４リスト用!AA$2:AA$100,J191),4,""))))</f>
        <v/>
      </c>
      <c r="BT191" s="580" t="str">
        <f t="shared" si="116"/>
        <v/>
      </c>
    </row>
    <row r="192" spans="1:72">
      <c r="A192" s="289"/>
      <c r="B192" s="445"/>
      <c r="C192" s="290"/>
      <c r="D192" s="291"/>
      <c r="E192" s="291"/>
      <c r="F192" s="291"/>
      <c r="G192" s="292"/>
      <c r="H192" s="300"/>
      <c r="I192" s="292"/>
      <c r="J192" s="292"/>
      <c r="K192" s="292"/>
      <c r="L192" s="292"/>
      <c r="M192" s="290"/>
      <c r="N192" s="290"/>
      <c r="O192" s="292"/>
      <c r="P192" s="292"/>
      <c r="Q192" s="481" t="str">
        <f t="shared" si="102"/>
        <v/>
      </c>
      <c r="R192" s="481" t="str">
        <f t="shared" si="103"/>
        <v/>
      </c>
      <c r="S192" s="482" t="str">
        <f t="shared" si="82"/>
        <v/>
      </c>
      <c r="T192" s="482" t="str">
        <f t="shared" si="104"/>
        <v/>
      </c>
      <c r="U192" s="483" t="str">
        <f t="shared" si="105"/>
        <v/>
      </c>
      <c r="V192" s="483" t="str">
        <f t="shared" si="106"/>
        <v/>
      </c>
      <c r="W192" s="483" t="str">
        <f t="shared" si="107"/>
        <v/>
      </c>
      <c r="X192" s="293"/>
      <c r="Y192" s="289"/>
      <c r="Z192" s="473" t="str">
        <f>IF($BS192&lt;&gt;"","確認",IF(COUNTIF(点検表４リスト用!AB$2:AB$100,J192),"○",IF(OR($BQ192="【3】",$BQ192="【2】",$BQ192="【1】"),"○",$BQ192)))</f>
        <v/>
      </c>
      <c r="AA192" s="532"/>
      <c r="AB192" s="559" t="str">
        <f t="shared" si="108"/>
        <v/>
      </c>
      <c r="AC192" s="294" t="str">
        <f>IF(COUNTIF(環境性能の高いＵＤタクシー!$A:$A,点検表４!J192),"○","")</f>
        <v/>
      </c>
      <c r="AD192" s="295" t="str">
        <f t="shared" si="109"/>
        <v/>
      </c>
      <c r="AE192" s="296" t="b">
        <f t="shared" si="83"/>
        <v>0</v>
      </c>
      <c r="AF192" s="296" t="b">
        <f t="shared" si="84"/>
        <v>0</v>
      </c>
      <c r="AG192" s="296" t="str">
        <f t="shared" si="85"/>
        <v/>
      </c>
      <c r="AH192" s="296">
        <f t="shared" si="86"/>
        <v>1</v>
      </c>
      <c r="AI192" s="296">
        <f t="shared" si="87"/>
        <v>0</v>
      </c>
      <c r="AJ192" s="296">
        <f t="shared" si="88"/>
        <v>0</v>
      </c>
      <c r="AK192" s="296" t="str">
        <f>IFERROR(VLOOKUP($I192,点検表４リスト用!$D$2:$G$10,2,FALSE),"")</f>
        <v/>
      </c>
      <c r="AL192" s="296" t="str">
        <f>IFERROR(VLOOKUP($I192,点検表４リスト用!$D$2:$G$10,3,FALSE),"")</f>
        <v/>
      </c>
      <c r="AM192" s="296" t="str">
        <f>IFERROR(VLOOKUP($I192,点検表４リスト用!$D$2:$G$10,4,FALSE),"")</f>
        <v/>
      </c>
      <c r="AN192" s="296" t="str">
        <f>IFERROR(VLOOKUP(LEFT($E192,1),点検表４リスト用!$I$2:$J$11,2,FALSE),"")</f>
        <v/>
      </c>
      <c r="AO192" s="296" t="b">
        <f>IF(IFERROR(VLOOKUP($J192,軽乗用車一覧!$A$2:$A$88,1,FALSE),"")&lt;&gt;"",TRUE,FALSE)</f>
        <v>0</v>
      </c>
      <c r="AP192" s="296" t="b">
        <f t="shared" si="89"/>
        <v>0</v>
      </c>
      <c r="AQ192" s="296" t="b">
        <f t="shared" si="110"/>
        <v>1</v>
      </c>
      <c r="AR192" s="296" t="str">
        <f t="shared" si="90"/>
        <v/>
      </c>
      <c r="AS192" s="296" t="str">
        <f t="shared" si="91"/>
        <v/>
      </c>
      <c r="AT192" s="296">
        <f t="shared" si="92"/>
        <v>1</v>
      </c>
      <c r="AU192" s="296">
        <f t="shared" si="93"/>
        <v>1</v>
      </c>
      <c r="AV192" s="296" t="str">
        <f t="shared" si="94"/>
        <v/>
      </c>
      <c r="AW192" s="296" t="str">
        <f>IFERROR(VLOOKUP($L192,点検表４リスト用!$L$2:$M$11,2,FALSE),"")</f>
        <v/>
      </c>
      <c r="AX192" s="296" t="str">
        <f>IFERROR(VLOOKUP($AV192,排出係数!$H$4:$N$1000,7,FALSE),"")</f>
        <v/>
      </c>
      <c r="AY192" s="296" t="str">
        <f t="shared" si="113"/>
        <v/>
      </c>
      <c r="AZ192" s="296" t="str">
        <f t="shared" si="95"/>
        <v>1</v>
      </c>
      <c r="BA192" s="296" t="str">
        <f>IFERROR(VLOOKUP($AV192,排出係数!$A$4:$G$10000,$AU192+2,FALSE),"")</f>
        <v/>
      </c>
      <c r="BB192" s="296">
        <f>IFERROR(VLOOKUP($AU192,点検表４リスト用!$P$2:$T$6,2,FALSE),"")</f>
        <v>0.48</v>
      </c>
      <c r="BC192" s="296" t="str">
        <f t="shared" si="96"/>
        <v/>
      </c>
      <c r="BD192" s="296" t="str">
        <f t="shared" si="97"/>
        <v/>
      </c>
      <c r="BE192" s="296" t="str">
        <f>IFERROR(VLOOKUP($AV192,排出係数!$H$4:$M$10000,$AU192+2,FALSE),"")</f>
        <v/>
      </c>
      <c r="BF192" s="296">
        <f>IFERROR(VLOOKUP($AU192,点検表４リスト用!$P$2:$T$6,IF($N192="H17",5,3),FALSE),"")</f>
        <v>5.5E-2</v>
      </c>
      <c r="BG192" s="296">
        <f t="shared" si="98"/>
        <v>0</v>
      </c>
      <c r="BH192" s="296">
        <f t="shared" si="111"/>
        <v>0</v>
      </c>
      <c r="BI192" s="296" t="str">
        <f>IFERROR(VLOOKUP($L192,点検表４リスト用!$L$2:$N$11,3,FALSE),"")</f>
        <v/>
      </c>
      <c r="BJ192" s="296" t="str">
        <f t="shared" si="99"/>
        <v/>
      </c>
      <c r="BK192" s="296" t="str">
        <f>IF($AK192="特","",IF($BP192="確認",MSG_電気・燃料電池車確認,IF($BS192=1,日野自動車新型式,IF($BS192=2,日野自動車新型式②,IF($BS192=3,日野自動車新型式③,IF($BS192=4,日野自動車新型式④,IFERROR(VLOOKUP($BJ192,'35条リスト'!$A$3:$C$9998,2,FALSE),"")))))))</f>
        <v/>
      </c>
      <c r="BL192" s="296" t="str">
        <f t="shared" si="100"/>
        <v/>
      </c>
      <c r="BM192" s="296" t="str">
        <f>IFERROR(VLOOKUP($X192,点検表４リスト用!$A$2:$B$10,2,FALSE),"")</f>
        <v/>
      </c>
      <c r="BN192" s="296" t="str">
        <f>IF($AK192="特","",IFERROR(VLOOKUP($BJ192,'35条リスト'!$A$3:$C$9998,3,FALSE),""))</f>
        <v/>
      </c>
      <c r="BO192" s="357" t="str">
        <f t="shared" si="114"/>
        <v/>
      </c>
      <c r="BP192" s="297" t="str">
        <f t="shared" si="101"/>
        <v/>
      </c>
      <c r="BQ192" s="297" t="str">
        <f t="shared" si="115"/>
        <v/>
      </c>
      <c r="BR192" s="296">
        <f t="shared" si="112"/>
        <v>0</v>
      </c>
      <c r="BS192" s="296" t="str">
        <f>IF(COUNTIF(点検表４リスト用!X$2:X$83,J192),1,IF(COUNTIF(点検表４リスト用!Y$2:Y$100,J192),2,IF(COUNTIF(点検表４リスト用!Z$2:Z$100,J192),3,IF(COUNTIF(点検表４リスト用!AA$2:AA$100,J192),4,""))))</f>
        <v/>
      </c>
      <c r="BT192" s="580" t="str">
        <f t="shared" si="116"/>
        <v/>
      </c>
    </row>
    <row r="193" spans="1:72">
      <c r="A193" s="289"/>
      <c r="B193" s="445"/>
      <c r="C193" s="290"/>
      <c r="D193" s="291"/>
      <c r="E193" s="291"/>
      <c r="F193" s="291"/>
      <c r="G193" s="292"/>
      <c r="H193" s="300"/>
      <c r="I193" s="292"/>
      <c r="J193" s="292"/>
      <c r="K193" s="292"/>
      <c r="L193" s="292"/>
      <c r="M193" s="290"/>
      <c r="N193" s="290"/>
      <c r="O193" s="292"/>
      <c r="P193" s="292"/>
      <c r="Q193" s="481" t="str">
        <f t="shared" si="102"/>
        <v/>
      </c>
      <c r="R193" s="481" t="str">
        <f t="shared" si="103"/>
        <v/>
      </c>
      <c r="S193" s="482" t="str">
        <f t="shared" si="82"/>
        <v/>
      </c>
      <c r="T193" s="482" t="str">
        <f t="shared" si="104"/>
        <v/>
      </c>
      <c r="U193" s="483" t="str">
        <f t="shared" si="105"/>
        <v/>
      </c>
      <c r="V193" s="483" t="str">
        <f t="shared" si="106"/>
        <v/>
      </c>
      <c r="W193" s="483" t="str">
        <f t="shared" si="107"/>
        <v/>
      </c>
      <c r="X193" s="293"/>
      <c r="Y193" s="289"/>
      <c r="Z193" s="473" t="str">
        <f>IF($BS193&lt;&gt;"","確認",IF(COUNTIF(点検表４リスト用!AB$2:AB$100,J193),"○",IF(OR($BQ193="【3】",$BQ193="【2】",$BQ193="【1】"),"○",$BQ193)))</f>
        <v/>
      </c>
      <c r="AA193" s="532"/>
      <c r="AB193" s="559" t="str">
        <f t="shared" si="108"/>
        <v/>
      </c>
      <c r="AC193" s="294" t="str">
        <f>IF(COUNTIF(環境性能の高いＵＤタクシー!$A:$A,点検表４!J193),"○","")</f>
        <v/>
      </c>
      <c r="AD193" s="295" t="str">
        <f t="shared" si="109"/>
        <v/>
      </c>
      <c r="AE193" s="296" t="b">
        <f t="shared" si="83"/>
        <v>0</v>
      </c>
      <c r="AF193" s="296" t="b">
        <f t="shared" si="84"/>
        <v>0</v>
      </c>
      <c r="AG193" s="296" t="str">
        <f t="shared" si="85"/>
        <v/>
      </c>
      <c r="AH193" s="296">
        <f t="shared" si="86"/>
        <v>1</v>
      </c>
      <c r="AI193" s="296">
        <f t="shared" si="87"/>
        <v>0</v>
      </c>
      <c r="AJ193" s="296">
        <f t="shared" si="88"/>
        <v>0</v>
      </c>
      <c r="AK193" s="296" t="str">
        <f>IFERROR(VLOOKUP($I193,点検表４リスト用!$D$2:$G$10,2,FALSE),"")</f>
        <v/>
      </c>
      <c r="AL193" s="296" t="str">
        <f>IFERROR(VLOOKUP($I193,点検表４リスト用!$D$2:$G$10,3,FALSE),"")</f>
        <v/>
      </c>
      <c r="AM193" s="296" t="str">
        <f>IFERROR(VLOOKUP($I193,点検表４リスト用!$D$2:$G$10,4,FALSE),"")</f>
        <v/>
      </c>
      <c r="AN193" s="296" t="str">
        <f>IFERROR(VLOOKUP(LEFT($E193,1),点検表４リスト用!$I$2:$J$11,2,FALSE),"")</f>
        <v/>
      </c>
      <c r="AO193" s="296" t="b">
        <f>IF(IFERROR(VLOOKUP($J193,軽乗用車一覧!$A$2:$A$88,1,FALSE),"")&lt;&gt;"",TRUE,FALSE)</f>
        <v>0</v>
      </c>
      <c r="AP193" s="296" t="b">
        <f t="shared" si="89"/>
        <v>0</v>
      </c>
      <c r="AQ193" s="296" t="b">
        <f t="shared" si="110"/>
        <v>1</v>
      </c>
      <c r="AR193" s="296" t="str">
        <f t="shared" si="90"/>
        <v/>
      </c>
      <c r="AS193" s="296" t="str">
        <f t="shared" si="91"/>
        <v/>
      </c>
      <c r="AT193" s="296">
        <f t="shared" si="92"/>
        <v>1</v>
      </c>
      <c r="AU193" s="296">
        <f t="shared" si="93"/>
        <v>1</v>
      </c>
      <c r="AV193" s="296" t="str">
        <f t="shared" si="94"/>
        <v/>
      </c>
      <c r="AW193" s="296" t="str">
        <f>IFERROR(VLOOKUP($L193,点検表４リスト用!$L$2:$M$11,2,FALSE),"")</f>
        <v/>
      </c>
      <c r="AX193" s="296" t="str">
        <f>IFERROR(VLOOKUP($AV193,排出係数!$H$4:$N$1000,7,FALSE),"")</f>
        <v/>
      </c>
      <c r="AY193" s="296" t="str">
        <f t="shared" si="113"/>
        <v/>
      </c>
      <c r="AZ193" s="296" t="str">
        <f t="shared" si="95"/>
        <v>1</v>
      </c>
      <c r="BA193" s="296" t="str">
        <f>IFERROR(VLOOKUP($AV193,排出係数!$A$4:$G$10000,$AU193+2,FALSE),"")</f>
        <v/>
      </c>
      <c r="BB193" s="296">
        <f>IFERROR(VLOOKUP($AU193,点検表４リスト用!$P$2:$T$6,2,FALSE),"")</f>
        <v>0.48</v>
      </c>
      <c r="BC193" s="296" t="str">
        <f t="shared" si="96"/>
        <v/>
      </c>
      <c r="BD193" s="296" t="str">
        <f t="shared" si="97"/>
        <v/>
      </c>
      <c r="BE193" s="296" t="str">
        <f>IFERROR(VLOOKUP($AV193,排出係数!$H$4:$M$10000,$AU193+2,FALSE),"")</f>
        <v/>
      </c>
      <c r="BF193" s="296">
        <f>IFERROR(VLOOKUP($AU193,点検表４リスト用!$P$2:$T$6,IF($N193="H17",5,3),FALSE),"")</f>
        <v>5.5E-2</v>
      </c>
      <c r="BG193" s="296">
        <f t="shared" si="98"/>
        <v>0</v>
      </c>
      <c r="BH193" s="296">
        <f t="shared" si="111"/>
        <v>0</v>
      </c>
      <c r="BI193" s="296" t="str">
        <f>IFERROR(VLOOKUP($L193,点検表４リスト用!$L$2:$N$11,3,FALSE),"")</f>
        <v/>
      </c>
      <c r="BJ193" s="296" t="str">
        <f t="shared" si="99"/>
        <v/>
      </c>
      <c r="BK193" s="296" t="str">
        <f>IF($AK193="特","",IF($BP193="確認",MSG_電気・燃料電池車確認,IF($BS193=1,日野自動車新型式,IF($BS193=2,日野自動車新型式②,IF($BS193=3,日野自動車新型式③,IF($BS193=4,日野自動車新型式④,IFERROR(VLOOKUP($BJ193,'35条リスト'!$A$3:$C$9998,2,FALSE),"")))))))</f>
        <v/>
      </c>
      <c r="BL193" s="296" t="str">
        <f t="shared" si="100"/>
        <v/>
      </c>
      <c r="BM193" s="296" t="str">
        <f>IFERROR(VLOOKUP($X193,点検表４リスト用!$A$2:$B$10,2,FALSE),"")</f>
        <v/>
      </c>
      <c r="BN193" s="296" t="str">
        <f>IF($AK193="特","",IFERROR(VLOOKUP($BJ193,'35条リスト'!$A$3:$C$9998,3,FALSE),""))</f>
        <v/>
      </c>
      <c r="BO193" s="357" t="str">
        <f t="shared" si="114"/>
        <v/>
      </c>
      <c r="BP193" s="297" t="str">
        <f t="shared" si="101"/>
        <v/>
      </c>
      <c r="BQ193" s="297" t="str">
        <f t="shared" si="115"/>
        <v/>
      </c>
      <c r="BR193" s="296">
        <f t="shared" si="112"/>
        <v>0</v>
      </c>
      <c r="BS193" s="296" t="str">
        <f>IF(COUNTIF(点検表４リスト用!X$2:X$83,J193),1,IF(COUNTIF(点検表４リスト用!Y$2:Y$100,J193),2,IF(COUNTIF(点検表４リスト用!Z$2:Z$100,J193),3,IF(COUNTIF(点検表４リスト用!AA$2:AA$100,J193),4,""))))</f>
        <v/>
      </c>
      <c r="BT193" s="580" t="str">
        <f t="shared" si="116"/>
        <v/>
      </c>
    </row>
    <row r="194" spans="1:72">
      <c r="A194" s="289"/>
      <c r="B194" s="445"/>
      <c r="C194" s="290"/>
      <c r="D194" s="291"/>
      <c r="E194" s="291"/>
      <c r="F194" s="291"/>
      <c r="G194" s="292"/>
      <c r="H194" s="300"/>
      <c r="I194" s="292"/>
      <c r="J194" s="292"/>
      <c r="K194" s="292"/>
      <c r="L194" s="292"/>
      <c r="M194" s="290"/>
      <c r="N194" s="290"/>
      <c r="O194" s="292"/>
      <c r="P194" s="292"/>
      <c r="Q194" s="481" t="str">
        <f t="shared" si="102"/>
        <v/>
      </c>
      <c r="R194" s="481" t="str">
        <f t="shared" si="103"/>
        <v/>
      </c>
      <c r="S194" s="482" t="str">
        <f t="shared" si="82"/>
        <v/>
      </c>
      <c r="T194" s="482" t="str">
        <f t="shared" si="104"/>
        <v/>
      </c>
      <c r="U194" s="483" t="str">
        <f t="shared" si="105"/>
        <v/>
      </c>
      <c r="V194" s="483" t="str">
        <f t="shared" si="106"/>
        <v/>
      </c>
      <c r="W194" s="483" t="str">
        <f t="shared" si="107"/>
        <v/>
      </c>
      <c r="X194" s="293"/>
      <c r="Y194" s="289"/>
      <c r="Z194" s="473" t="str">
        <f>IF($BS194&lt;&gt;"","確認",IF(COUNTIF(点検表４リスト用!AB$2:AB$100,J194),"○",IF(OR($BQ194="【3】",$BQ194="【2】",$BQ194="【1】"),"○",$BQ194)))</f>
        <v/>
      </c>
      <c r="AA194" s="532"/>
      <c r="AB194" s="559" t="str">
        <f t="shared" si="108"/>
        <v/>
      </c>
      <c r="AC194" s="294" t="str">
        <f>IF(COUNTIF(環境性能の高いＵＤタクシー!$A:$A,点検表４!J194),"○","")</f>
        <v/>
      </c>
      <c r="AD194" s="295" t="str">
        <f t="shared" si="109"/>
        <v/>
      </c>
      <c r="AE194" s="296" t="b">
        <f t="shared" si="83"/>
        <v>0</v>
      </c>
      <c r="AF194" s="296" t="b">
        <f t="shared" si="84"/>
        <v>0</v>
      </c>
      <c r="AG194" s="296" t="str">
        <f t="shared" si="85"/>
        <v/>
      </c>
      <c r="AH194" s="296">
        <f t="shared" si="86"/>
        <v>1</v>
      </c>
      <c r="AI194" s="296">
        <f t="shared" si="87"/>
        <v>0</v>
      </c>
      <c r="AJ194" s="296">
        <f t="shared" si="88"/>
        <v>0</v>
      </c>
      <c r="AK194" s="296" t="str">
        <f>IFERROR(VLOOKUP($I194,点検表４リスト用!$D$2:$G$10,2,FALSE),"")</f>
        <v/>
      </c>
      <c r="AL194" s="296" t="str">
        <f>IFERROR(VLOOKUP($I194,点検表４リスト用!$D$2:$G$10,3,FALSE),"")</f>
        <v/>
      </c>
      <c r="AM194" s="296" t="str">
        <f>IFERROR(VLOOKUP($I194,点検表４リスト用!$D$2:$G$10,4,FALSE),"")</f>
        <v/>
      </c>
      <c r="AN194" s="296" t="str">
        <f>IFERROR(VLOOKUP(LEFT($E194,1),点検表４リスト用!$I$2:$J$11,2,FALSE),"")</f>
        <v/>
      </c>
      <c r="AO194" s="296" t="b">
        <f>IF(IFERROR(VLOOKUP($J194,軽乗用車一覧!$A$2:$A$88,1,FALSE),"")&lt;&gt;"",TRUE,FALSE)</f>
        <v>0</v>
      </c>
      <c r="AP194" s="296" t="b">
        <f t="shared" si="89"/>
        <v>0</v>
      </c>
      <c r="AQ194" s="296" t="b">
        <f t="shared" si="110"/>
        <v>1</v>
      </c>
      <c r="AR194" s="296" t="str">
        <f t="shared" si="90"/>
        <v/>
      </c>
      <c r="AS194" s="296" t="str">
        <f t="shared" si="91"/>
        <v/>
      </c>
      <c r="AT194" s="296">
        <f t="shared" si="92"/>
        <v>1</v>
      </c>
      <c r="AU194" s="296">
        <f t="shared" si="93"/>
        <v>1</v>
      </c>
      <c r="AV194" s="296" t="str">
        <f t="shared" si="94"/>
        <v/>
      </c>
      <c r="AW194" s="296" t="str">
        <f>IFERROR(VLOOKUP($L194,点検表４リスト用!$L$2:$M$11,2,FALSE),"")</f>
        <v/>
      </c>
      <c r="AX194" s="296" t="str">
        <f>IFERROR(VLOOKUP($AV194,排出係数!$H$4:$N$1000,7,FALSE),"")</f>
        <v/>
      </c>
      <c r="AY194" s="296" t="str">
        <f t="shared" si="113"/>
        <v/>
      </c>
      <c r="AZ194" s="296" t="str">
        <f t="shared" si="95"/>
        <v>1</v>
      </c>
      <c r="BA194" s="296" t="str">
        <f>IFERROR(VLOOKUP($AV194,排出係数!$A$4:$G$10000,$AU194+2,FALSE),"")</f>
        <v/>
      </c>
      <c r="BB194" s="296">
        <f>IFERROR(VLOOKUP($AU194,点検表４リスト用!$P$2:$T$6,2,FALSE),"")</f>
        <v>0.48</v>
      </c>
      <c r="BC194" s="296" t="str">
        <f t="shared" si="96"/>
        <v/>
      </c>
      <c r="BD194" s="296" t="str">
        <f t="shared" si="97"/>
        <v/>
      </c>
      <c r="BE194" s="296" t="str">
        <f>IFERROR(VLOOKUP($AV194,排出係数!$H$4:$M$10000,$AU194+2,FALSE),"")</f>
        <v/>
      </c>
      <c r="BF194" s="296">
        <f>IFERROR(VLOOKUP($AU194,点検表４リスト用!$P$2:$T$6,IF($N194="H17",5,3),FALSE),"")</f>
        <v>5.5E-2</v>
      </c>
      <c r="BG194" s="296">
        <f t="shared" si="98"/>
        <v>0</v>
      </c>
      <c r="BH194" s="296">
        <f t="shared" si="111"/>
        <v>0</v>
      </c>
      <c r="BI194" s="296" t="str">
        <f>IFERROR(VLOOKUP($L194,点検表４リスト用!$L$2:$N$11,3,FALSE),"")</f>
        <v/>
      </c>
      <c r="BJ194" s="296" t="str">
        <f t="shared" si="99"/>
        <v/>
      </c>
      <c r="BK194" s="296" t="str">
        <f>IF($AK194="特","",IF($BP194="確認",MSG_電気・燃料電池車確認,IF($BS194=1,日野自動車新型式,IF($BS194=2,日野自動車新型式②,IF($BS194=3,日野自動車新型式③,IF($BS194=4,日野自動車新型式④,IFERROR(VLOOKUP($BJ194,'35条リスト'!$A$3:$C$9998,2,FALSE),"")))))))</f>
        <v/>
      </c>
      <c r="BL194" s="296" t="str">
        <f t="shared" si="100"/>
        <v/>
      </c>
      <c r="BM194" s="296" t="str">
        <f>IFERROR(VLOOKUP($X194,点検表４リスト用!$A$2:$B$10,2,FALSE),"")</f>
        <v/>
      </c>
      <c r="BN194" s="296" t="str">
        <f>IF($AK194="特","",IFERROR(VLOOKUP($BJ194,'35条リスト'!$A$3:$C$9998,3,FALSE),""))</f>
        <v/>
      </c>
      <c r="BO194" s="357" t="str">
        <f t="shared" si="114"/>
        <v/>
      </c>
      <c r="BP194" s="297" t="str">
        <f t="shared" si="101"/>
        <v/>
      </c>
      <c r="BQ194" s="297" t="str">
        <f t="shared" si="115"/>
        <v/>
      </c>
      <c r="BR194" s="296">
        <f t="shared" si="112"/>
        <v>0</v>
      </c>
      <c r="BS194" s="296" t="str">
        <f>IF(COUNTIF(点検表４リスト用!X$2:X$83,J194),1,IF(COUNTIF(点検表４リスト用!Y$2:Y$100,J194),2,IF(COUNTIF(点検表４リスト用!Z$2:Z$100,J194),3,IF(COUNTIF(点検表４リスト用!AA$2:AA$100,J194),4,""))))</f>
        <v/>
      </c>
      <c r="BT194" s="580" t="str">
        <f t="shared" si="116"/>
        <v/>
      </c>
    </row>
    <row r="195" spans="1:72">
      <c r="A195" s="289"/>
      <c r="B195" s="445"/>
      <c r="C195" s="290"/>
      <c r="D195" s="291"/>
      <c r="E195" s="291"/>
      <c r="F195" s="291"/>
      <c r="G195" s="292"/>
      <c r="H195" s="300"/>
      <c r="I195" s="292"/>
      <c r="J195" s="292"/>
      <c r="K195" s="292"/>
      <c r="L195" s="292"/>
      <c r="M195" s="290"/>
      <c r="N195" s="290"/>
      <c r="O195" s="292"/>
      <c r="P195" s="292"/>
      <c r="Q195" s="481" t="str">
        <f t="shared" si="102"/>
        <v/>
      </c>
      <c r="R195" s="481" t="str">
        <f t="shared" si="103"/>
        <v/>
      </c>
      <c r="S195" s="482" t="str">
        <f t="shared" si="82"/>
        <v/>
      </c>
      <c r="T195" s="482" t="str">
        <f t="shared" si="104"/>
        <v/>
      </c>
      <c r="U195" s="483" t="str">
        <f t="shared" si="105"/>
        <v/>
      </c>
      <c r="V195" s="483" t="str">
        <f t="shared" si="106"/>
        <v/>
      </c>
      <c r="W195" s="483" t="str">
        <f t="shared" si="107"/>
        <v/>
      </c>
      <c r="X195" s="293"/>
      <c r="Y195" s="289"/>
      <c r="Z195" s="473" t="str">
        <f>IF($BS195&lt;&gt;"","確認",IF(COUNTIF(点検表４リスト用!AB$2:AB$100,J195),"○",IF(OR($BQ195="【3】",$BQ195="【2】",$BQ195="【1】"),"○",$BQ195)))</f>
        <v/>
      </c>
      <c r="AA195" s="532"/>
      <c r="AB195" s="559" t="str">
        <f t="shared" si="108"/>
        <v/>
      </c>
      <c r="AC195" s="294" t="str">
        <f>IF(COUNTIF(環境性能の高いＵＤタクシー!$A:$A,点検表４!J195),"○","")</f>
        <v/>
      </c>
      <c r="AD195" s="295" t="str">
        <f t="shared" si="109"/>
        <v/>
      </c>
      <c r="AE195" s="296" t="b">
        <f t="shared" si="83"/>
        <v>0</v>
      </c>
      <c r="AF195" s="296" t="b">
        <f t="shared" si="84"/>
        <v>0</v>
      </c>
      <c r="AG195" s="296" t="str">
        <f t="shared" si="85"/>
        <v/>
      </c>
      <c r="AH195" s="296">
        <f t="shared" si="86"/>
        <v>1</v>
      </c>
      <c r="AI195" s="296">
        <f t="shared" si="87"/>
        <v>0</v>
      </c>
      <c r="AJ195" s="296">
        <f t="shared" si="88"/>
        <v>0</v>
      </c>
      <c r="AK195" s="296" t="str">
        <f>IFERROR(VLOOKUP($I195,点検表４リスト用!$D$2:$G$10,2,FALSE),"")</f>
        <v/>
      </c>
      <c r="AL195" s="296" t="str">
        <f>IFERROR(VLOOKUP($I195,点検表４リスト用!$D$2:$G$10,3,FALSE),"")</f>
        <v/>
      </c>
      <c r="AM195" s="296" t="str">
        <f>IFERROR(VLOOKUP($I195,点検表４リスト用!$D$2:$G$10,4,FALSE),"")</f>
        <v/>
      </c>
      <c r="AN195" s="296" t="str">
        <f>IFERROR(VLOOKUP(LEFT($E195,1),点検表４リスト用!$I$2:$J$11,2,FALSE),"")</f>
        <v/>
      </c>
      <c r="AO195" s="296" t="b">
        <f>IF(IFERROR(VLOOKUP($J195,軽乗用車一覧!$A$2:$A$88,1,FALSE),"")&lt;&gt;"",TRUE,FALSE)</f>
        <v>0</v>
      </c>
      <c r="AP195" s="296" t="b">
        <f t="shared" si="89"/>
        <v>0</v>
      </c>
      <c r="AQ195" s="296" t="b">
        <f t="shared" si="110"/>
        <v>1</v>
      </c>
      <c r="AR195" s="296" t="str">
        <f t="shared" si="90"/>
        <v/>
      </c>
      <c r="AS195" s="296" t="str">
        <f t="shared" si="91"/>
        <v/>
      </c>
      <c r="AT195" s="296">
        <f t="shared" si="92"/>
        <v>1</v>
      </c>
      <c r="AU195" s="296">
        <f t="shared" si="93"/>
        <v>1</v>
      </c>
      <c r="AV195" s="296" t="str">
        <f t="shared" si="94"/>
        <v/>
      </c>
      <c r="AW195" s="296" t="str">
        <f>IFERROR(VLOOKUP($L195,点検表４リスト用!$L$2:$M$11,2,FALSE),"")</f>
        <v/>
      </c>
      <c r="AX195" s="296" t="str">
        <f>IFERROR(VLOOKUP($AV195,排出係数!$H$4:$N$1000,7,FALSE),"")</f>
        <v/>
      </c>
      <c r="AY195" s="296" t="str">
        <f t="shared" si="113"/>
        <v/>
      </c>
      <c r="AZ195" s="296" t="str">
        <f t="shared" si="95"/>
        <v>1</v>
      </c>
      <c r="BA195" s="296" t="str">
        <f>IFERROR(VLOOKUP($AV195,排出係数!$A$4:$G$10000,$AU195+2,FALSE),"")</f>
        <v/>
      </c>
      <c r="BB195" s="296">
        <f>IFERROR(VLOOKUP($AU195,点検表４リスト用!$P$2:$T$6,2,FALSE),"")</f>
        <v>0.48</v>
      </c>
      <c r="BC195" s="296" t="str">
        <f t="shared" si="96"/>
        <v/>
      </c>
      <c r="BD195" s="296" t="str">
        <f t="shared" si="97"/>
        <v/>
      </c>
      <c r="BE195" s="296" t="str">
        <f>IFERROR(VLOOKUP($AV195,排出係数!$H$4:$M$10000,$AU195+2,FALSE),"")</f>
        <v/>
      </c>
      <c r="BF195" s="296">
        <f>IFERROR(VLOOKUP($AU195,点検表４リスト用!$P$2:$T$6,IF($N195="H17",5,3),FALSE),"")</f>
        <v>5.5E-2</v>
      </c>
      <c r="BG195" s="296">
        <f t="shared" si="98"/>
        <v>0</v>
      </c>
      <c r="BH195" s="296">
        <f t="shared" si="111"/>
        <v>0</v>
      </c>
      <c r="BI195" s="296" t="str">
        <f>IFERROR(VLOOKUP($L195,点検表４リスト用!$L$2:$N$11,3,FALSE),"")</f>
        <v/>
      </c>
      <c r="BJ195" s="296" t="str">
        <f t="shared" si="99"/>
        <v/>
      </c>
      <c r="BK195" s="296" t="str">
        <f>IF($AK195="特","",IF($BP195="確認",MSG_電気・燃料電池車確認,IF($BS195=1,日野自動車新型式,IF($BS195=2,日野自動車新型式②,IF($BS195=3,日野自動車新型式③,IF($BS195=4,日野自動車新型式④,IFERROR(VLOOKUP($BJ195,'35条リスト'!$A$3:$C$9998,2,FALSE),"")))))))</f>
        <v/>
      </c>
      <c r="BL195" s="296" t="str">
        <f t="shared" si="100"/>
        <v/>
      </c>
      <c r="BM195" s="296" t="str">
        <f>IFERROR(VLOOKUP($X195,点検表４リスト用!$A$2:$B$10,2,FALSE),"")</f>
        <v/>
      </c>
      <c r="BN195" s="296" t="str">
        <f>IF($AK195="特","",IFERROR(VLOOKUP($BJ195,'35条リスト'!$A$3:$C$9998,3,FALSE),""))</f>
        <v/>
      </c>
      <c r="BO195" s="357" t="str">
        <f t="shared" si="114"/>
        <v/>
      </c>
      <c r="BP195" s="297" t="str">
        <f t="shared" si="101"/>
        <v/>
      </c>
      <c r="BQ195" s="297" t="str">
        <f t="shared" si="115"/>
        <v/>
      </c>
      <c r="BR195" s="296">
        <f t="shared" si="112"/>
        <v>0</v>
      </c>
      <c r="BS195" s="296" t="str">
        <f>IF(COUNTIF(点検表４リスト用!X$2:X$83,J195),1,IF(COUNTIF(点検表４リスト用!Y$2:Y$100,J195),2,IF(COUNTIF(点検表４リスト用!Z$2:Z$100,J195),3,IF(COUNTIF(点検表４リスト用!AA$2:AA$100,J195),4,""))))</f>
        <v/>
      </c>
      <c r="BT195" s="580" t="str">
        <f t="shared" si="116"/>
        <v/>
      </c>
    </row>
    <row r="196" spans="1:72">
      <c r="A196" s="289"/>
      <c r="B196" s="445"/>
      <c r="C196" s="290"/>
      <c r="D196" s="291"/>
      <c r="E196" s="291"/>
      <c r="F196" s="291"/>
      <c r="G196" s="292"/>
      <c r="H196" s="300"/>
      <c r="I196" s="292"/>
      <c r="J196" s="292"/>
      <c r="K196" s="292"/>
      <c r="L196" s="292"/>
      <c r="M196" s="290"/>
      <c r="N196" s="290"/>
      <c r="O196" s="292"/>
      <c r="P196" s="292"/>
      <c r="Q196" s="481" t="str">
        <f t="shared" si="102"/>
        <v/>
      </c>
      <c r="R196" s="481" t="str">
        <f t="shared" si="103"/>
        <v/>
      </c>
      <c r="S196" s="482" t="str">
        <f t="shared" si="82"/>
        <v/>
      </c>
      <c r="T196" s="482" t="str">
        <f t="shared" si="104"/>
        <v/>
      </c>
      <c r="U196" s="483" t="str">
        <f t="shared" si="105"/>
        <v/>
      </c>
      <c r="V196" s="483" t="str">
        <f t="shared" si="106"/>
        <v/>
      </c>
      <c r="W196" s="483" t="str">
        <f t="shared" si="107"/>
        <v/>
      </c>
      <c r="X196" s="293"/>
      <c r="Y196" s="289"/>
      <c r="Z196" s="473" t="str">
        <f>IF($BS196&lt;&gt;"","確認",IF(COUNTIF(点検表４リスト用!AB$2:AB$100,J196),"○",IF(OR($BQ196="【3】",$BQ196="【2】",$BQ196="【1】"),"○",$BQ196)))</f>
        <v/>
      </c>
      <c r="AA196" s="532"/>
      <c r="AB196" s="559" t="str">
        <f t="shared" si="108"/>
        <v/>
      </c>
      <c r="AC196" s="294" t="str">
        <f>IF(COUNTIF(環境性能の高いＵＤタクシー!$A:$A,点検表４!J196),"○","")</f>
        <v/>
      </c>
      <c r="AD196" s="295" t="str">
        <f t="shared" si="109"/>
        <v/>
      </c>
      <c r="AE196" s="296" t="b">
        <f t="shared" si="83"/>
        <v>0</v>
      </c>
      <c r="AF196" s="296" t="b">
        <f t="shared" si="84"/>
        <v>0</v>
      </c>
      <c r="AG196" s="296" t="str">
        <f t="shared" si="85"/>
        <v/>
      </c>
      <c r="AH196" s="296">
        <f t="shared" si="86"/>
        <v>1</v>
      </c>
      <c r="AI196" s="296">
        <f t="shared" si="87"/>
        <v>0</v>
      </c>
      <c r="AJ196" s="296">
        <f t="shared" si="88"/>
        <v>0</v>
      </c>
      <c r="AK196" s="296" t="str">
        <f>IFERROR(VLOOKUP($I196,点検表４リスト用!$D$2:$G$10,2,FALSE),"")</f>
        <v/>
      </c>
      <c r="AL196" s="296" t="str">
        <f>IFERROR(VLOOKUP($I196,点検表４リスト用!$D$2:$G$10,3,FALSE),"")</f>
        <v/>
      </c>
      <c r="AM196" s="296" t="str">
        <f>IFERROR(VLOOKUP($I196,点検表４リスト用!$D$2:$G$10,4,FALSE),"")</f>
        <v/>
      </c>
      <c r="AN196" s="296" t="str">
        <f>IFERROR(VLOOKUP(LEFT($E196,1),点検表４リスト用!$I$2:$J$11,2,FALSE),"")</f>
        <v/>
      </c>
      <c r="AO196" s="296" t="b">
        <f>IF(IFERROR(VLOOKUP($J196,軽乗用車一覧!$A$2:$A$88,1,FALSE),"")&lt;&gt;"",TRUE,FALSE)</f>
        <v>0</v>
      </c>
      <c r="AP196" s="296" t="b">
        <f t="shared" si="89"/>
        <v>0</v>
      </c>
      <c r="AQ196" s="296" t="b">
        <f t="shared" si="110"/>
        <v>1</v>
      </c>
      <c r="AR196" s="296" t="str">
        <f t="shared" si="90"/>
        <v/>
      </c>
      <c r="AS196" s="296" t="str">
        <f t="shared" si="91"/>
        <v/>
      </c>
      <c r="AT196" s="296">
        <f t="shared" si="92"/>
        <v>1</v>
      </c>
      <c r="AU196" s="296">
        <f t="shared" si="93"/>
        <v>1</v>
      </c>
      <c r="AV196" s="296" t="str">
        <f t="shared" si="94"/>
        <v/>
      </c>
      <c r="AW196" s="296" t="str">
        <f>IFERROR(VLOOKUP($L196,点検表４リスト用!$L$2:$M$11,2,FALSE),"")</f>
        <v/>
      </c>
      <c r="AX196" s="296" t="str">
        <f>IFERROR(VLOOKUP($AV196,排出係数!$H$4:$N$1000,7,FALSE),"")</f>
        <v/>
      </c>
      <c r="AY196" s="296" t="str">
        <f t="shared" si="113"/>
        <v/>
      </c>
      <c r="AZ196" s="296" t="str">
        <f t="shared" si="95"/>
        <v>1</v>
      </c>
      <c r="BA196" s="296" t="str">
        <f>IFERROR(VLOOKUP($AV196,排出係数!$A$4:$G$10000,$AU196+2,FALSE),"")</f>
        <v/>
      </c>
      <c r="BB196" s="296">
        <f>IFERROR(VLOOKUP($AU196,点検表４リスト用!$P$2:$T$6,2,FALSE),"")</f>
        <v>0.48</v>
      </c>
      <c r="BC196" s="296" t="str">
        <f t="shared" si="96"/>
        <v/>
      </c>
      <c r="BD196" s="296" t="str">
        <f t="shared" si="97"/>
        <v/>
      </c>
      <c r="BE196" s="296" t="str">
        <f>IFERROR(VLOOKUP($AV196,排出係数!$H$4:$M$10000,$AU196+2,FALSE),"")</f>
        <v/>
      </c>
      <c r="BF196" s="296">
        <f>IFERROR(VLOOKUP($AU196,点検表４リスト用!$P$2:$T$6,IF($N196="H17",5,3),FALSE),"")</f>
        <v>5.5E-2</v>
      </c>
      <c r="BG196" s="296">
        <f t="shared" si="98"/>
        <v>0</v>
      </c>
      <c r="BH196" s="296">
        <f t="shared" si="111"/>
        <v>0</v>
      </c>
      <c r="BI196" s="296" t="str">
        <f>IFERROR(VLOOKUP($L196,点検表４リスト用!$L$2:$N$11,3,FALSE),"")</f>
        <v/>
      </c>
      <c r="BJ196" s="296" t="str">
        <f t="shared" si="99"/>
        <v/>
      </c>
      <c r="BK196" s="296" t="str">
        <f>IF($AK196="特","",IF($BP196="確認",MSG_電気・燃料電池車確認,IF($BS196=1,日野自動車新型式,IF($BS196=2,日野自動車新型式②,IF($BS196=3,日野自動車新型式③,IF($BS196=4,日野自動車新型式④,IFERROR(VLOOKUP($BJ196,'35条リスト'!$A$3:$C$9998,2,FALSE),"")))))))</f>
        <v/>
      </c>
      <c r="BL196" s="296" t="str">
        <f t="shared" si="100"/>
        <v/>
      </c>
      <c r="BM196" s="296" t="str">
        <f>IFERROR(VLOOKUP($X196,点検表４リスト用!$A$2:$B$10,2,FALSE),"")</f>
        <v/>
      </c>
      <c r="BN196" s="296" t="str">
        <f>IF($AK196="特","",IFERROR(VLOOKUP($BJ196,'35条リスト'!$A$3:$C$9998,3,FALSE),""))</f>
        <v/>
      </c>
      <c r="BO196" s="357" t="str">
        <f t="shared" si="114"/>
        <v/>
      </c>
      <c r="BP196" s="297" t="str">
        <f t="shared" si="101"/>
        <v/>
      </c>
      <c r="BQ196" s="297" t="str">
        <f t="shared" si="115"/>
        <v/>
      </c>
      <c r="BR196" s="296">
        <f t="shared" si="112"/>
        <v>0</v>
      </c>
      <c r="BS196" s="296" t="str">
        <f>IF(COUNTIF(点検表４リスト用!X$2:X$83,J196),1,IF(COUNTIF(点検表４リスト用!Y$2:Y$100,J196),2,IF(COUNTIF(点検表４リスト用!Z$2:Z$100,J196),3,IF(COUNTIF(点検表４リスト用!AA$2:AA$100,J196),4,""))))</f>
        <v/>
      </c>
      <c r="BT196" s="580" t="str">
        <f t="shared" si="116"/>
        <v/>
      </c>
    </row>
    <row r="197" spans="1:72">
      <c r="A197" s="289"/>
      <c r="B197" s="445"/>
      <c r="C197" s="290"/>
      <c r="D197" s="291"/>
      <c r="E197" s="291"/>
      <c r="F197" s="291"/>
      <c r="G197" s="292"/>
      <c r="H197" s="300"/>
      <c r="I197" s="292"/>
      <c r="J197" s="292"/>
      <c r="K197" s="292"/>
      <c r="L197" s="292"/>
      <c r="M197" s="290"/>
      <c r="N197" s="290"/>
      <c r="O197" s="292"/>
      <c r="P197" s="292"/>
      <c r="Q197" s="481" t="str">
        <f t="shared" si="102"/>
        <v/>
      </c>
      <c r="R197" s="481" t="str">
        <f t="shared" si="103"/>
        <v/>
      </c>
      <c r="S197" s="482" t="str">
        <f t="shared" si="82"/>
        <v/>
      </c>
      <c r="T197" s="482" t="str">
        <f t="shared" si="104"/>
        <v/>
      </c>
      <c r="U197" s="483" t="str">
        <f t="shared" si="105"/>
        <v/>
      </c>
      <c r="V197" s="483" t="str">
        <f t="shared" si="106"/>
        <v/>
      </c>
      <c r="W197" s="483" t="str">
        <f t="shared" si="107"/>
        <v/>
      </c>
      <c r="X197" s="293"/>
      <c r="Y197" s="289"/>
      <c r="Z197" s="473" t="str">
        <f>IF($BS197&lt;&gt;"","確認",IF(COUNTIF(点検表４リスト用!AB$2:AB$100,J197),"○",IF(OR($BQ197="【3】",$BQ197="【2】",$BQ197="【1】"),"○",$BQ197)))</f>
        <v/>
      </c>
      <c r="AA197" s="532"/>
      <c r="AB197" s="559" t="str">
        <f t="shared" si="108"/>
        <v/>
      </c>
      <c r="AC197" s="294" t="str">
        <f>IF(COUNTIF(環境性能の高いＵＤタクシー!$A:$A,点検表４!J197),"○","")</f>
        <v/>
      </c>
      <c r="AD197" s="295" t="str">
        <f t="shared" si="109"/>
        <v/>
      </c>
      <c r="AE197" s="296" t="b">
        <f t="shared" si="83"/>
        <v>0</v>
      </c>
      <c r="AF197" s="296" t="b">
        <f t="shared" si="84"/>
        <v>0</v>
      </c>
      <c r="AG197" s="296" t="str">
        <f t="shared" si="85"/>
        <v/>
      </c>
      <c r="AH197" s="296">
        <f t="shared" si="86"/>
        <v>1</v>
      </c>
      <c r="AI197" s="296">
        <f t="shared" si="87"/>
        <v>0</v>
      </c>
      <c r="AJ197" s="296">
        <f t="shared" si="88"/>
        <v>0</v>
      </c>
      <c r="AK197" s="296" t="str">
        <f>IFERROR(VLOOKUP($I197,点検表４リスト用!$D$2:$G$10,2,FALSE),"")</f>
        <v/>
      </c>
      <c r="AL197" s="296" t="str">
        <f>IFERROR(VLOOKUP($I197,点検表４リスト用!$D$2:$G$10,3,FALSE),"")</f>
        <v/>
      </c>
      <c r="AM197" s="296" t="str">
        <f>IFERROR(VLOOKUP($I197,点検表４リスト用!$D$2:$G$10,4,FALSE),"")</f>
        <v/>
      </c>
      <c r="AN197" s="296" t="str">
        <f>IFERROR(VLOOKUP(LEFT($E197,1),点検表４リスト用!$I$2:$J$11,2,FALSE),"")</f>
        <v/>
      </c>
      <c r="AO197" s="296" t="b">
        <f>IF(IFERROR(VLOOKUP($J197,軽乗用車一覧!$A$2:$A$88,1,FALSE),"")&lt;&gt;"",TRUE,FALSE)</f>
        <v>0</v>
      </c>
      <c r="AP197" s="296" t="b">
        <f t="shared" si="89"/>
        <v>0</v>
      </c>
      <c r="AQ197" s="296" t="b">
        <f t="shared" si="110"/>
        <v>1</v>
      </c>
      <c r="AR197" s="296" t="str">
        <f t="shared" si="90"/>
        <v/>
      </c>
      <c r="AS197" s="296" t="str">
        <f t="shared" si="91"/>
        <v/>
      </c>
      <c r="AT197" s="296">
        <f t="shared" si="92"/>
        <v>1</v>
      </c>
      <c r="AU197" s="296">
        <f t="shared" si="93"/>
        <v>1</v>
      </c>
      <c r="AV197" s="296" t="str">
        <f t="shared" si="94"/>
        <v/>
      </c>
      <c r="AW197" s="296" t="str">
        <f>IFERROR(VLOOKUP($L197,点検表４リスト用!$L$2:$M$11,2,FALSE),"")</f>
        <v/>
      </c>
      <c r="AX197" s="296" t="str">
        <f>IFERROR(VLOOKUP($AV197,排出係数!$H$4:$N$1000,7,FALSE),"")</f>
        <v/>
      </c>
      <c r="AY197" s="296" t="str">
        <f t="shared" si="113"/>
        <v/>
      </c>
      <c r="AZ197" s="296" t="str">
        <f t="shared" si="95"/>
        <v>1</v>
      </c>
      <c r="BA197" s="296" t="str">
        <f>IFERROR(VLOOKUP($AV197,排出係数!$A$4:$G$10000,$AU197+2,FALSE),"")</f>
        <v/>
      </c>
      <c r="BB197" s="296">
        <f>IFERROR(VLOOKUP($AU197,点検表４リスト用!$P$2:$T$6,2,FALSE),"")</f>
        <v>0.48</v>
      </c>
      <c r="BC197" s="296" t="str">
        <f t="shared" si="96"/>
        <v/>
      </c>
      <c r="BD197" s="296" t="str">
        <f t="shared" si="97"/>
        <v/>
      </c>
      <c r="BE197" s="296" t="str">
        <f>IFERROR(VLOOKUP($AV197,排出係数!$H$4:$M$10000,$AU197+2,FALSE),"")</f>
        <v/>
      </c>
      <c r="BF197" s="296">
        <f>IFERROR(VLOOKUP($AU197,点検表４リスト用!$P$2:$T$6,IF($N197="H17",5,3),FALSE),"")</f>
        <v>5.5E-2</v>
      </c>
      <c r="BG197" s="296">
        <f t="shared" si="98"/>
        <v>0</v>
      </c>
      <c r="BH197" s="296">
        <f t="shared" si="111"/>
        <v>0</v>
      </c>
      <c r="BI197" s="296" t="str">
        <f>IFERROR(VLOOKUP($L197,点検表４リスト用!$L$2:$N$11,3,FALSE),"")</f>
        <v/>
      </c>
      <c r="BJ197" s="296" t="str">
        <f t="shared" si="99"/>
        <v/>
      </c>
      <c r="BK197" s="296" t="str">
        <f>IF($AK197="特","",IF($BP197="確認",MSG_電気・燃料電池車確認,IF($BS197=1,日野自動車新型式,IF($BS197=2,日野自動車新型式②,IF($BS197=3,日野自動車新型式③,IF($BS197=4,日野自動車新型式④,IFERROR(VLOOKUP($BJ197,'35条リスト'!$A$3:$C$9998,2,FALSE),"")))))))</f>
        <v/>
      </c>
      <c r="BL197" s="296" t="str">
        <f t="shared" si="100"/>
        <v/>
      </c>
      <c r="BM197" s="296" t="str">
        <f>IFERROR(VLOOKUP($X197,点検表４リスト用!$A$2:$B$10,2,FALSE),"")</f>
        <v/>
      </c>
      <c r="BN197" s="296" t="str">
        <f>IF($AK197="特","",IFERROR(VLOOKUP($BJ197,'35条リスト'!$A$3:$C$9998,3,FALSE),""))</f>
        <v/>
      </c>
      <c r="BO197" s="357" t="str">
        <f t="shared" si="114"/>
        <v/>
      </c>
      <c r="BP197" s="297" t="str">
        <f t="shared" si="101"/>
        <v/>
      </c>
      <c r="BQ197" s="297" t="str">
        <f t="shared" si="115"/>
        <v/>
      </c>
      <c r="BR197" s="296">
        <f t="shared" si="112"/>
        <v>0</v>
      </c>
      <c r="BS197" s="296" t="str">
        <f>IF(COUNTIF(点検表４リスト用!X$2:X$83,J197),1,IF(COUNTIF(点検表４リスト用!Y$2:Y$100,J197),2,IF(COUNTIF(点検表４リスト用!Z$2:Z$100,J197),3,IF(COUNTIF(点検表４リスト用!AA$2:AA$100,J197),4,""))))</f>
        <v/>
      </c>
      <c r="BT197" s="580" t="str">
        <f t="shared" si="116"/>
        <v/>
      </c>
    </row>
    <row r="198" spans="1:72">
      <c r="A198" s="289"/>
      <c r="B198" s="445"/>
      <c r="C198" s="290"/>
      <c r="D198" s="291"/>
      <c r="E198" s="291"/>
      <c r="F198" s="291"/>
      <c r="G198" s="292"/>
      <c r="H198" s="300"/>
      <c r="I198" s="292"/>
      <c r="J198" s="292"/>
      <c r="K198" s="292"/>
      <c r="L198" s="292"/>
      <c r="M198" s="290"/>
      <c r="N198" s="290"/>
      <c r="O198" s="292"/>
      <c r="P198" s="292"/>
      <c r="Q198" s="481" t="str">
        <f t="shared" si="102"/>
        <v/>
      </c>
      <c r="R198" s="481" t="str">
        <f t="shared" si="103"/>
        <v/>
      </c>
      <c r="S198" s="482" t="str">
        <f t="shared" ref="S198:S1005" si="117">IF($L198="","",IF($AE198=TRUE,"-",IF(ISNUMBER($BI198)=TRUE,$BI198,"エラー")))</f>
        <v/>
      </c>
      <c r="T198" s="482" t="str">
        <f t="shared" si="104"/>
        <v/>
      </c>
      <c r="U198" s="483" t="str">
        <f t="shared" si="105"/>
        <v/>
      </c>
      <c r="V198" s="483" t="str">
        <f t="shared" si="106"/>
        <v/>
      </c>
      <c r="W198" s="483" t="str">
        <f t="shared" si="107"/>
        <v/>
      </c>
      <c r="X198" s="293"/>
      <c r="Y198" s="289"/>
      <c r="Z198" s="473" t="str">
        <f>IF($BS198&lt;&gt;"","確認",IF(COUNTIF(点検表４リスト用!AB$2:AB$100,J198),"○",IF(OR($BQ198="【3】",$BQ198="【2】",$BQ198="【1】"),"○",$BQ198)))</f>
        <v/>
      </c>
      <c r="AA198" s="532"/>
      <c r="AB198" s="559" t="str">
        <f t="shared" si="108"/>
        <v/>
      </c>
      <c r="AC198" s="294" t="str">
        <f>IF(COUNTIF(環境性能の高いＵＤタクシー!$A:$A,点検表４!J198),"○","")</f>
        <v/>
      </c>
      <c r="AD198" s="295" t="str">
        <f t="shared" si="109"/>
        <v/>
      </c>
      <c r="AE198" s="296" t="b">
        <f t="shared" ref="AE198:AE1005" si="118">IF(OR($I198="大型特殊自動車",$I198="小型特殊自動車",$Y198=3),TRUE,FALSE)</f>
        <v>0</v>
      </c>
      <c r="AF198" s="296" t="b">
        <f t="shared" ref="AF198:AF1005" si="119">IF(OR($AE198=TRUE,AND($I198&lt;&gt;"",$J198&lt;&gt;"",$K198&lt;&gt;"",$L198&lt;&gt;"")),TRUE,FALSE)</f>
        <v>0</v>
      </c>
      <c r="AG198" s="296" t="str">
        <f t="shared" ref="AG198:AG1005" si="120">IF($AF198=TRUE,ROW()-5,"")</f>
        <v/>
      </c>
      <c r="AH198" s="296">
        <f t="shared" ref="AH198:AH1005" si="121">IF($B198="減車",0,1)</f>
        <v>1</v>
      </c>
      <c r="AI198" s="296">
        <f t="shared" ref="AI198:AI1005" si="122">IF($B198="増車",1,0)</f>
        <v>0</v>
      </c>
      <c r="AJ198" s="296">
        <f t="shared" ref="AJ198:AJ1005" si="123">IF($B198="減車",1,0)</f>
        <v>0</v>
      </c>
      <c r="AK198" s="296" t="str">
        <f>IFERROR(VLOOKUP($I198,点検表４リスト用!$D$2:$G$10,2,FALSE),"")</f>
        <v/>
      </c>
      <c r="AL198" s="296" t="str">
        <f>IFERROR(VLOOKUP($I198,点検表４リスト用!$D$2:$G$10,3,FALSE),"")</f>
        <v/>
      </c>
      <c r="AM198" s="296" t="str">
        <f>IFERROR(VLOOKUP($I198,点検表４リスト用!$D$2:$G$10,4,FALSE),"")</f>
        <v/>
      </c>
      <c r="AN198" s="296" t="str">
        <f>IFERROR(VLOOKUP(LEFT($E198,1),点検表４リスト用!$I$2:$J$11,2,FALSE),"")</f>
        <v/>
      </c>
      <c r="AO198" s="296" t="b">
        <f>IF(IFERROR(VLOOKUP($J198,軽乗用車一覧!$A$2:$A$88,1,FALSE),"")&lt;&gt;"",TRUE,FALSE)</f>
        <v>0</v>
      </c>
      <c r="AP198" s="296" t="b">
        <f t="shared" ref="AP198:AP1005" si="124">IF(OR(AND($AO198=TRUE,$I198&lt;&gt;"軽自動車（乗用）"),AND($AO198=FALSE,$I198="軽自動車（乗用）")),TRUE,FALSE)</f>
        <v>0</v>
      </c>
      <c r="AQ198" s="296" t="b">
        <f t="shared" si="110"/>
        <v>1</v>
      </c>
      <c r="AR198" s="296" t="str">
        <f t="shared" ref="AR198:AR1005" si="125">$AL198&amp;IF($AL198&gt;=5,"",IF($K198&lt;=1700,1,IF($K198&lt;=2500,2,IF($K198&lt;=3500,3,IF($K198&lt;8000,4,5)))))</f>
        <v/>
      </c>
      <c r="AS198" s="296" t="str">
        <f t="shared" ref="AS198:AS1005" si="126">IF(OR($I198="小型・普通乗用車",$I198="軽自動車（乗用）"),"乗用",IF(AND($K198&gt;1,$K198&lt;=1700),"軽量",IF(AND($K198&gt;1700,$K198&lt;=3500),"中量",IF(AND($K198&gt;3500,$K198&lt;=7500),"重量1",IF($K198&gt;7500,"重量2","")))))</f>
        <v/>
      </c>
      <c r="AT198" s="296">
        <f t="shared" ref="AT198:AT1005" si="127">IF($K198&gt;3500,$K198/1000,1)</f>
        <v>1</v>
      </c>
      <c r="AU198" s="296">
        <f t="shared" ref="AU198:AU1005" si="128">IF($AK198="乗",0,IF(OR($AK198="軽",$AK198="特"),5,IF($K198&lt;=1700,1,IF($K198&lt;=2500,2,IF($K198&lt;=3500,3,4)))))</f>
        <v>1</v>
      </c>
      <c r="AV198" s="296" t="str">
        <f t="shared" ref="AV198:AV1005" si="129">IFERROR(LEFT($J198,SEARCH("-",$J198,1)-1),"")</f>
        <v/>
      </c>
      <c r="AW198" s="296" t="str">
        <f>IFERROR(VLOOKUP($L198,点検表４リスト用!$L$2:$M$11,2,FALSE),"")</f>
        <v/>
      </c>
      <c r="AX198" s="296" t="str">
        <f>IFERROR(VLOOKUP($AV198,排出係数!$H$4:$N$1000,7,FALSE),"")</f>
        <v/>
      </c>
      <c r="AY198" s="296" t="str">
        <f t="shared" si="113"/>
        <v/>
      </c>
      <c r="AZ198" s="296" t="str">
        <f t="shared" ref="AZ198:AZ1005" si="130">IF(OR($AW198="電",$AW198="燃電"),$AW198,$AK198&amp;$AU198&amp;$AW198&amp;$AV198)</f>
        <v>1</v>
      </c>
      <c r="BA198" s="296" t="str">
        <f>IFERROR(VLOOKUP($AV198,排出係数!$A$4:$G$10000,$AU198+2,FALSE),"")</f>
        <v/>
      </c>
      <c r="BB198" s="296">
        <f>IFERROR(VLOOKUP($AU198,点検表４リスト用!$P$2:$T$6,2,FALSE),"")</f>
        <v>0.48</v>
      </c>
      <c r="BC198" s="296" t="str">
        <f t="shared" ref="BC198:BC1005" si="131">IF(OR($AW198="C",$AW198="ハガ",$AW198="ハ軽"),$BA198/2,$BA198)</f>
        <v/>
      </c>
      <c r="BD198" s="296" t="str">
        <f t="shared" ref="BD198:BD1005" si="132">IF(OR($AZ198="電",$AZ198="燃電"),0,IF(OR(AND($M198=1,$AW198="軽"),AND($M198=1,$AW198="ハ軽")),$BB198,$BC198))</f>
        <v/>
      </c>
      <c r="BE198" s="296" t="str">
        <f>IFERROR(VLOOKUP($AV198,排出係数!$H$4:$M$10000,$AU198+2,FALSE),"")</f>
        <v/>
      </c>
      <c r="BF198" s="296">
        <f>IFERROR(VLOOKUP($AU198,点検表４リスト用!$P$2:$T$6,IF($N198="H17",5,3),FALSE),"")</f>
        <v>5.5E-2</v>
      </c>
      <c r="BG198" s="296">
        <f t="shared" ref="BG198:BG1005" si="133">IF($AW198="軽",$BE198,IF($AW198="ハ軽",$BE198/2,0))</f>
        <v>0</v>
      </c>
      <c r="BH198" s="296">
        <f t="shared" si="111"/>
        <v>0</v>
      </c>
      <c r="BI198" s="296" t="str">
        <f>IFERROR(VLOOKUP($L198,点検表４リスト用!$L$2:$N$11,3,FALSE),"")</f>
        <v/>
      </c>
      <c r="BJ198" s="296" t="str">
        <f t="shared" ref="BJ198:BJ1005" si="134">LEFT($L198,2)&amp;IF(AND($Y198=1,RIGHT($J198,1)="改"),LEFT($J198,LEN($J198)-1),$J198)</f>
        <v/>
      </c>
      <c r="BK198" s="296" t="str">
        <f>IF($AK198="特","",IF($BP198="確認",MSG_電気・燃料電池車確認,IF($BS198=1,日野自動車新型式,IF($BS198=2,日野自動車新型式②,IF($BS198=3,日野自動車新型式③,IF($BS198=4,日野自動車新型式④,IFERROR(VLOOKUP($BJ198,'35条リスト'!$A$3:$C$9998,2,FALSE),"")))))))</f>
        <v/>
      </c>
      <c r="BL198" s="296" t="str">
        <f t="shared" ref="BL198:BL1005" si="135">IF(OR(LEFT($J198,1)="D",LEFT($J198,1)="6"),75,IF(OR(LEFT($J198,1)="C",LEFT($J198,1)="5"),50,""))</f>
        <v/>
      </c>
      <c r="BM198" s="296" t="str">
        <f>IFERROR(VLOOKUP($X198,点検表４リスト用!$A$2:$B$10,2,FALSE),"")</f>
        <v/>
      </c>
      <c r="BN198" s="296" t="str">
        <f>IF($AK198="特","",IFERROR(VLOOKUP($BJ198,'35条リスト'!$A$3:$C$9998,3,FALSE),""))</f>
        <v/>
      </c>
      <c r="BO198" s="357" t="str">
        <f t="shared" si="114"/>
        <v/>
      </c>
      <c r="BP198" s="297" t="str">
        <f t="shared" ref="BP198:BP1005" si="136">IF(AND(OR($AW198="電",$AW198="燃電"),$AE198=FALSE),IF(LEFT($J198,1)&lt;&gt;"Z","確認","【3】"),"")</f>
        <v/>
      </c>
      <c r="BQ198" s="297" t="str">
        <f t="shared" si="115"/>
        <v/>
      </c>
      <c r="BR198" s="296">
        <f t="shared" si="112"/>
        <v>0</v>
      </c>
      <c r="BS198" s="296" t="str">
        <f>IF(COUNTIF(点検表４リスト用!X$2:X$83,J198),1,IF(COUNTIF(点検表４リスト用!Y$2:Y$100,J198),2,IF(COUNTIF(点検表４リスト用!Z$2:Z$100,J198),3,IF(COUNTIF(点検表４リスト用!AA$2:AA$100,J198),4,""))))</f>
        <v/>
      </c>
      <c r="BT198" s="580" t="str">
        <f t="shared" si="116"/>
        <v/>
      </c>
    </row>
    <row r="199" spans="1:72">
      <c r="A199" s="289"/>
      <c r="B199" s="445"/>
      <c r="C199" s="290"/>
      <c r="D199" s="291"/>
      <c r="E199" s="291"/>
      <c r="F199" s="291"/>
      <c r="G199" s="292"/>
      <c r="H199" s="300"/>
      <c r="I199" s="292"/>
      <c r="J199" s="292"/>
      <c r="K199" s="292"/>
      <c r="L199" s="292"/>
      <c r="M199" s="290"/>
      <c r="N199" s="290"/>
      <c r="O199" s="292"/>
      <c r="P199" s="292"/>
      <c r="Q199" s="481" t="str">
        <f t="shared" ref="Q199:Q1005" si="137">IF($L199="","",IF(OR($AE199=TRUE,$AK199="軽",J199="不明",J199="型式不明"),"-",IF(ISNUMBER($BD199)=TRUE,$BD199,"エラー")))</f>
        <v/>
      </c>
      <c r="R199" s="481" t="str">
        <f t="shared" ref="R199:R1005" si="138">IF($L199="","",IF(OR($AE199=TRUE,$AK199="軽",J199="不明",J199="型式不明"),"-",IF(ISNUMBER($BH199)=TRUE,$BH199,"エラー")))</f>
        <v/>
      </c>
      <c r="S199" s="482" t="str">
        <f t="shared" si="117"/>
        <v/>
      </c>
      <c r="T199" s="482" t="str">
        <f t="shared" ref="T199:T1005" si="139">IF(OR(O199="",P199="",P199=0),"",IFERROR(O199/P199,"エラー"))</f>
        <v/>
      </c>
      <c r="U199" s="483" t="str">
        <f t="shared" ref="U199:U1005" si="140">IF($L199="","",IF(OR($AE199=TRUE,$AK199="軽",B199="減車",J199="不明",J199="型式不明"),"-",IFERROR($O199*$Q199*$AT199/1000,"エラー")))</f>
        <v/>
      </c>
      <c r="V199" s="483" t="str">
        <f t="shared" ref="V199:V1005" si="141">IF($L199="","",IF(OR($AE199=TRUE,$AK199="軽",B199="減車",J199="不明",J199="型式不明"),"-",IFERROR($O199*$R199*$AT199/1000,"エラー")))</f>
        <v/>
      </c>
      <c r="W199" s="483" t="str">
        <f t="shared" ref="W199:W1005" si="142">IF($L199="","",IF(OR($AE199=TRUE,B199="減車"),"-",IFERROR($P199*$S199/1000,"エラー")))</f>
        <v/>
      </c>
      <c r="X199" s="293"/>
      <c r="Y199" s="289"/>
      <c r="Z199" s="473" t="str">
        <f>IF($BS199&lt;&gt;"","確認",IF(COUNTIF(点検表４リスト用!AB$2:AB$100,J199),"○",IF(OR($BQ199="【3】",$BQ199="【2】",$BQ199="【1】"),"○",$BQ199)))</f>
        <v/>
      </c>
      <c r="AA199" s="532"/>
      <c r="AB199" s="559" t="str">
        <f t="shared" ref="AB199:AB1005" si="143">IF(AND(AK199="乗",OR(AW199="電",AW199="燃電",AW199="ハガ",AW199="ハL",AW199="ハ軽"),OR(Z199="○",AA199="○")),"○","")</f>
        <v/>
      </c>
      <c r="AC199" s="294" t="str">
        <f>IF(COUNTIF(環境性能の高いＵＤタクシー!$A:$A,点検表４!J199),"○","")</f>
        <v/>
      </c>
      <c r="AD199" s="295" t="str">
        <f t="shared" ref="AD199:AD1005" si="144">IF(Z199="確認",BK199,"")</f>
        <v/>
      </c>
      <c r="AE199" s="296" t="b">
        <f t="shared" si="118"/>
        <v>0</v>
      </c>
      <c r="AF199" s="296" t="b">
        <f t="shared" si="119"/>
        <v>0</v>
      </c>
      <c r="AG199" s="296" t="str">
        <f t="shared" si="120"/>
        <v/>
      </c>
      <c r="AH199" s="296">
        <f t="shared" si="121"/>
        <v>1</v>
      </c>
      <c r="AI199" s="296">
        <f t="shared" si="122"/>
        <v>0</v>
      </c>
      <c r="AJ199" s="296">
        <f t="shared" si="123"/>
        <v>0</v>
      </c>
      <c r="AK199" s="296" t="str">
        <f>IFERROR(VLOOKUP($I199,点検表４リスト用!$D$2:$G$10,2,FALSE),"")</f>
        <v/>
      </c>
      <c r="AL199" s="296" t="str">
        <f>IFERROR(VLOOKUP($I199,点検表４リスト用!$D$2:$G$10,3,FALSE),"")</f>
        <v/>
      </c>
      <c r="AM199" s="296" t="str">
        <f>IFERROR(VLOOKUP($I199,点検表４リスト用!$D$2:$G$10,4,FALSE),"")</f>
        <v/>
      </c>
      <c r="AN199" s="296" t="str">
        <f>IFERROR(VLOOKUP(LEFT($E199,1),点検表４リスト用!$I$2:$J$11,2,FALSE),"")</f>
        <v/>
      </c>
      <c r="AO199" s="296" t="b">
        <f>IF(IFERROR(VLOOKUP($J199,軽乗用車一覧!$A$2:$A$88,1,FALSE),"")&lt;&gt;"",TRUE,FALSE)</f>
        <v>0</v>
      </c>
      <c r="AP199" s="296" t="b">
        <f t="shared" si="124"/>
        <v>0</v>
      </c>
      <c r="AQ199" s="296" t="b">
        <f t="shared" ref="AQ199:AQ1005" si="145">IF(AND($E199&lt;&gt;"",$I199&lt;&gt;""),IF($AM199=$AN199,TRUE,IF(LEFT(E199,1)="8",TRUE,FALSE)),TRUE)</f>
        <v>1</v>
      </c>
      <c r="AR199" s="296" t="str">
        <f t="shared" si="125"/>
        <v/>
      </c>
      <c r="AS199" s="296" t="str">
        <f t="shared" si="126"/>
        <v/>
      </c>
      <c r="AT199" s="296">
        <f t="shared" si="127"/>
        <v>1</v>
      </c>
      <c r="AU199" s="296">
        <f t="shared" si="128"/>
        <v>1</v>
      </c>
      <c r="AV199" s="296" t="str">
        <f t="shared" si="129"/>
        <v/>
      </c>
      <c r="AW199" s="296" t="str">
        <f>IFERROR(VLOOKUP($L199,点検表４リスト用!$L$2:$M$11,2,FALSE),"")</f>
        <v/>
      </c>
      <c r="AX199" s="296" t="str">
        <f>IFERROR(VLOOKUP($AV199,排出係数!$H$4:$N$1000,7,FALSE),"")</f>
        <v/>
      </c>
      <c r="AY199" s="296" t="str">
        <f t="shared" si="113"/>
        <v/>
      </c>
      <c r="AZ199" s="296" t="str">
        <f t="shared" si="130"/>
        <v>1</v>
      </c>
      <c r="BA199" s="296" t="str">
        <f>IFERROR(VLOOKUP($AV199,排出係数!$A$4:$G$10000,$AU199+2,FALSE),"")</f>
        <v/>
      </c>
      <c r="BB199" s="296">
        <f>IFERROR(VLOOKUP($AU199,点検表４リスト用!$P$2:$T$6,2,FALSE),"")</f>
        <v>0.48</v>
      </c>
      <c r="BC199" s="296" t="str">
        <f t="shared" si="131"/>
        <v/>
      </c>
      <c r="BD199" s="296" t="str">
        <f t="shared" si="132"/>
        <v/>
      </c>
      <c r="BE199" s="296" t="str">
        <f>IFERROR(VLOOKUP($AV199,排出係数!$H$4:$M$10000,$AU199+2,FALSE),"")</f>
        <v/>
      </c>
      <c r="BF199" s="296">
        <f>IFERROR(VLOOKUP($AU199,点検表４リスト用!$P$2:$T$6,IF($N199="H17",5,3),FALSE),"")</f>
        <v>5.5E-2</v>
      </c>
      <c r="BG199" s="296">
        <f t="shared" si="133"/>
        <v>0</v>
      </c>
      <c r="BH199" s="296">
        <f t="shared" ref="BH199:BH1005" si="146">IF(OR($N199="H17",AND($M199=1,$N199="")),$BF199,$BG199)</f>
        <v>0</v>
      </c>
      <c r="BI199" s="296" t="str">
        <f>IFERROR(VLOOKUP($L199,点検表４リスト用!$L$2:$N$11,3,FALSE),"")</f>
        <v/>
      </c>
      <c r="BJ199" s="296" t="str">
        <f t="shared" si="134"/>
        <v/>
      </c>
      <c r="BK199" s="296" t="str">
        <f>IF($AK199="特","",IF($BP199="確認",MSG_電気・燃料電池車確認,IF($BS199=1,日野自動車新型式,IF($BS199=2,日野自動車新型式②,IF($BS199=3,日野自動車新型式③,IF($BS199=4,日野自動車新型式④,IFERROR(VLOOKUP($BJ199,'35条リスト'!$A$3:$C$9998,2,FALSE),"")))))))</f>
        <v/>
      </c>
      <c r="BL199" s="296" t="str">
        <f t="shared" si="135"/>
        <v/>
      </c>
      <c r="BM199" s="296" t="str">
        <f>IFERROR(VLOOKUP($X199,点検表４リスト用!$A$2:$B$10,2,FALSE),"")</f>
        <v/>
      </c>
      <c r="BN199" s="296" t="str">
        <f>IF($AK199="特","",IFERROR(VLOOKUP($BJ199,'35条リスト'!$A$3:$C$9998,3,FALSE),""))</f>
        <v/>
      </c>
      <c r="BO199" s="357" t="str">
        <f t="shared" si="114"/>
        <v/>
      </c>
      <c r="BP199" s="297" t="str">
        <f t="shared" si="136"/>
        <v/>
      </c>
      <c r="BQ199" s="297" t="str">
        <f t="shared" si="115"/>
        <v/>
      </c>
      <c r="BR199" s="296">
        <f t="shared" ref="BR199:BR1005" si="147">IF($Z199="○",$Z199,IF($AA199="○",$AA199,0))</f>
        <v>0</v>
      </c>
      <c r="BS199" s="296" t="str">
        <f>IF(COUNTIF(点検表４リスト用!X$2:X$83,J199),1,IF(COUNTIF(点検表４リスト用!Y$2:Y$100,J199),2,IF(COUNTIF(点検表４リスト用!Z$2:Z$100,J199),3,IF(COUNTIF(点検表４リスト用!AA$2:AA$100,J199),4,""))))</f>
        <v/>
      </c>
      <c r="BT199" s="580" t="str">
        <f t="shared" si="116"/>
        <v/>
      </c>
    </row>
    <row r="200" spans="1:72">
      <c r="A200" s="289"/>
      <c r="B200" s="445"/>
      <c r="C200" s="290"/>
      <c r="D200" s="291"/>
      <c r="E200" s="291"/>
      <c r="F200" s="291"/>
      <c r="G200" s="292"/>
      <c r="H200" s="300"/>
      <c r="I200" s="292"/>
      <c r="J200" s="292"/>
      <c r="K200" s="292"/>
      <c r="L200" s="292"/>
      <c r="M200" s="290"/>
      <c r="N200" s="290"/>
      <c r="O200" s="292"/>
      <c r="P200" s="292"/>
      <c r="Q200" s="481" t="str">
        <f t="shared" si="137"/>
        <v/>
      </c>
      <c r="R200" s="481" t="str">
        <f t="shared" si="138"/>
        <v/>
      </c>
      <c r="S200" s="482" t="str">
        <f t="shared" si="117"/>
        <v/>
      </c>
      <c r="T200" s="482" t="str">
        <f t="shared" si="139"/>
        <v/>
      </c>
      <c r="U200" s="483" t="str">
        <f t="shared" si="140"/>
        <v/>
      </c>
      <c r="V200" s="483" t="str">
        <f t="shared" si="141"/>
        <v/>
      </c>
      <c r="W200" s="483" t="str">
        <f t="shared" si="142"/>
        <v/>
      </c>
      <c r="X200" s="293"/>
      <c r="Y200" s="289"/>
      <c r="Z200" s="473" t="str">
        <f>IF($BS200&lt;&gt;"","確認",IF(COUNTIF(点検表４リスト用!AB$2:AB$100,J200),"○",IF(OR($BQ200="【3】",$BQ200="【2】",$BQ200="【1】"),"○",$BQ200)))</f>
        <v/>
      </c>
      <c r="AA200" s="532"/>
      <c r="AB200" s="559" t="str">
        <f t="shared" si="143"/>
        <v/>
      </c>
      <c r="AC200" s="294" t="str">
        <f>IF(COUNTIF(環境性能の高いＵＤタクシー!$A:$A,点検表４!J200),"○","")</f>
        <v/>
      </c>
      <c r="AD200" s="295" t="str">
        <f t="shared" si="144"/>
        <v/>
      </c>
      <c r="AE200" s="296" t="b">
        <f t="shared" si="118"/>
        <v>0</v>
      </c>
      <c r="AF200" s="296" t="b">
        <f t="shared" si="119"/>
        <v>0</v>
      </c>
      <c r="AG200" s="296" t="str">
        <f t="shared" si="120"/>
        <v/>
      </c>
      <c r="AH200" s="296">
        <f t="shared" si="121"/>
        <v>1</v>
      </c>
      <c r="AI200" s="296">
        <f t="shared" si="122"/>
        <v>0</v>
      </c>
      <c r="AJ200" s="296">
        <f t="shared" si="123"/>
        <v>0</v>
      </c>
      <c r="AK200" s="296" t="str">
        <f>IFERROR(VLOOKUP($I200,点検表４リスト用!$D$2:$G$10,2,FALSE),"")</f>
        <v/>
      </c>
      <c r="AL200" s="296" t="str">
        <f>IFERROR(VLOOKUP($I200,点検表４リスト用!$D$2:$G$10,3,FALSE),"")</f>
        <v/>
      </c>
      <c r="AM200" s="296" t="str">
        <f>IFERROR(VLOOKUP($I200,点検表４リスト用!$D$2:$G$10,4,FALSE),"")</f>
        <v/>
      </c>
      <c r="AN200" s="296" t="str">
        <f>IFERROR(VLOOKUP(LEFT($E200,1),点検表４リスト用!$I$2:$J$11,2,FALSE),"")</f>
        <v/>
      </c>
      <c r="AO200" s="296" t="b">
        <f>IF(IFERROR(VLOOKUP($J200,軽乗用車一覧!$A$2:$A$88,1,FALSE),"")&lt;&gt;"",TRUE,FALSE)</f>
        <v>0</v>
      </c>
      <c r="AP200" s="296" t="b">
        <f t="shared" si="124"/>
        <v>0</v>
      </c>
      <c r="AQ200" s="296" t="b">
        <f t="shared" si="145"/>
        <v>1</v>
      </c>
      <c r="AR200" s="296" t="str">
        <f t="shared" si="125"/>
        <v/>
      </c>
      <c r="AS200" s="296" t="str">
        <f t="shared" si="126"/>
        <v/>
      </c>
      <c r="AT200" s="296">
        <f t="shared" si="127"/>
        <v>1</v>
      </c>
      <c r="AU200" s="296">
        <f t="shared" si="128"/>
        <v>1</v>
      </c>
      <c r="AV200" s="296" t="str">
        <f t="shared" si="129"/>
        <v/>
      </c>
      <c r="AW200" s="296" t="str">
        <f>IFERROR(VLOOKUP($L200,点検表４リスト用!$L$2:$M$11,2,FALSE),"")</f>
        <v/>
      </c>
      <c r="AX200" s="296" t="str">
        <f>IFERROR(VLOOKUP($AV200,排出係数!$H$4:$N$1000,7,FALSE),"")</f>
        <v/>
      </c>
      <c r="AY200" s="296" t="str">
        <f t="shared" si="113"/>
        <v/>
      </c>
      <c r="AZ200" s="296" t="str">
        <f t="shared" si="130"/>
        <v>1</v>
      </c>
      <c r="BA200" s="296" t="str">
        <f>IFERROR(VLOOKUP($AV200,排出係数!$A$4:$G$10000,$AU200+2,FALSE),"")</f>
        <v/>
      </c>
      <c r="BB200" s="296">
        <f>IFERROR(VLOOKUP($AU200,点検表４リスト用!$P$2:$T$6,2,FALSE),"")</f>
        <v>0.48</v>
      </c>
      <c r="BC200" s="296" t="str">
        <f t="shared" si="131"/>
        <v/>
      </c>
      <c r="BD200" s="296" t="str">
        <f t="shared" si="132"/>
        <v/>
      </c>
      <c r="BE200" s="296" t="str">
        <f>IFERROR(VLOOKUP($AV200,排出係数!$H$4:$M$10000,$AU200+2,FALSE),"")</f>
        <v/>
      </c>
      <c r="BF200" s="296">
        <f>IFERROR(VLOOKUP($AU200,点検表４リスト用!$P$2:$T$6,IF($N200="H17",5,3),FALSE),"")</f>
        <v>5.5E-2</v>
      </c>
      <c r="BG200" s="296">
        <f t="shared" si="133"/>
        <v>0</v>
      </c>
      <c r="BH200" s="296">
        <f t="shared" si="146"/>
        <v>0</v>
      </c>
      <c r="BI200" s="296" t="str">
        <f>IFERROR(VLOOKUP($L200,点検表４リスト用!$L$2:$N$11,3,FALSE),"")</f>
        <v/>
      </c>
      <c r="BJ200" s="296" t="str">
        <f t="shared" si="134"/>
        <v/>
      </c>
      <c r="BK200" s="296" t="str">
        <f>IF($AK200="特","",IF($BP200="確認",MSG_電気・燃料電池車確認,IF($BS200=1,日野自動車新型式,IF($BS200=2,日野自動車新型式②,IF($BS200=3,日野自動車新型式③,IF($BS200=4,日野自動車新型式④,IFERROR(VLOOKUP($BJ200,'35条リスト'!$A$3:$C$9998,2,FALSE),"")))))))</f>
        <v/>
      </c>
      <c r="BL200" s="296" t="str">
        <f t="shared" si="135"/>
        <v/>
      </c>
      <c r="BM200" s="296" t="str">
        <f>IFERROR(VLOOKUP($X200,点検表４リスト用!$A$2:$B$10,2,FALSE),"")</f>
        <v/>
      </c>
      <c r="BN200" s="296" t="str">
        <f>IF($AK200="特","",IFERROR(VLOOKUP($BJ200,'35条リスト'!$A$3:$C$9998,3,FALSE),""))</f>
        <v/>
      </c>
      <c r="BO200" s="357" t="str">
        <f t="shared" si="114"/>
        <v/>
      </c>
      <c r="BP200" s="297" t="str">
        <f t="shared" si="136"/>
        <v/>
      </c>
      <c r="BQ200" s="297" t="str">
        <f t="shared" si="115"/>
        <v/>
      </c>
      <c r="BR200" s="296">
        <f t="shared" si="147"/>
        <v>0</v>
      </c>
      <c r="BS200" s="296" t="str">
        <f>IF(COUNTIF(点検表４リスト用!X$2:X$83,J200),1,IF(COUNTIF(点検表４リスト用!Y$2:Y$100,J200),2,IF(COUNTIF(点検表４リスト用!Z$2:Z$100,J200),3,IF(COUNTIF(点検表４リスト用!AA$2:AA$100,J200),4,""))))</f>
        <v/>
      </c>
      <c r="BT200" s="580" t="str">
        <f t="shared" si="116"/>
        <v/>
      </c>
    </row>
    <row r="201" spans="1:72">
      <c r="A201" s="289"/>
      <c r="B201" s="445"/>
      <c r="C201" s="290"/>
      <c r="D201" s="291"/>
      <c r="E201" s="291"/>
      <c r="F201" s="291"/>
      <c r="G201" s="292"/>
      <c r="H201" s="300"/>
      <c r="I201" s="292"/>
      <c r="J201" s="292"/>
      <c r="K201" s="292"/>
      <c r="L201" s="292"/>
      <c r="M201" s="290"/>
      <c r="N201" s="290"/>
      <c r="O201" s="292"/>
      <c r="P201" s="292"/>
      <c r="Q201" s="481" t="str">
        <f t="shared" si="137"/>
        <v/>
      </c>
      <c r="R201" s="481" t="str">
        <f t="shared" si="138"/>
        <v/>
      </c>
      <c r="S201" s="482" t="str">
        <f t="shared" si="117"/>
        <v/>
      </c>
      <c r="T201" s="482" t="str">
        <f t="shared" si="139"/>
        <v/>
      </c>
      <c r="U201" s="483" t="str">
        <f t="shared" si="140"/>
        <v/>
      </c>
      <c r="V201" s="483" t="str">
        <f t="shared" si="141"/>
        <v/>
      </c>
      <c r="W201" s="483" t="str">
        <f t="shared" si="142"/>
        <v/>
      </c>
      <c r="X201" s="293"/>
      <c r="Y201" s="289"/>
      <c r="Z201" s="473" t="str">
        <f>IF($BS201&lt;&gt;"","確認",IF(COUNTIF(点検表４リスト用!AB$2:AB$100,J201),"○",IF(OR($BQ201="【3】",$BQ201="【2】",$BQ201="【1】"),"○",$BQ201)))</f>
        <v/>
      </c>
      <c r="AA201" s="532"/>
      <c r="AB201" s="559" t="str">
        <f t="shared" si="143"/>
        <v/>
      </c>
      <c r="AC201" s="294" t="str">
        <f>IF(COUNTIF(環境性能の高いＵＤタクシー!$A:$A,点検表４!J201),"○","")</f>
        <v/>
      </c>
      <c r="AD201" s="295" t="str">
        <f t="shared" si="144"/>
        <v/>
      </c>
      <c r="AE201" s="296" t="b">
        <f t="shared" si="118"/>
        <v>0</v>
      </c>
      <c r="AF201" s="296" t="b">
        <f t="shared" si="119"/>
        <v>0</v>
      </c>
      <c r="AG201" s="296" t="str">
        <f t="shared" si="120"/>
        <v/>
      </c>
      <c r="AH201" s="296">
        <f t="shared" si="121"/>
        <v>1</v>
      </c>
      <c r="AI201" s="296">
        <f t="shared" si="122"/>
        <v>0</v>
      </c>
      <c r="AJ201" s="296">
        <f t="shared" si="123"/>
        <v>0</v>
      </c>
      <c r="AK201" s="296" t="str">
        <f>IFERROR(VLOOKUP($I201,点検表４リスト用!$D$2:$G$10,2,FALSE),"")</f>
        <v/>
      </c>
      <c r="AL201" s="296" t="str">
        <f>IFERROR(VLOOKUP($I201,点検表４リスト用!$D$2:$G$10,3,FALSE),"")</f>
        <v/>
      </c>
      <c r="AM201" s="296" t="str">
        <f>IFERROR(VLOOKUP($I201,点検表４リスト用!$D$2:$G$10,4,FALSE),"")</f>
        <v/>
      </c>
      <c r="AN201" s="296" t="str">
        <f>IFERROR(VLOOKUP(LEFT($E201,1),点検表４リスト用!$I$2:$J$11,2,FALSE),"")</f>
        <v/>
      </c>
      <c r="AO201" s="296" t="b">
        <f>IF(IFERROR(VLOOKUP($J201,軽乗用車一覧!$A$2:$A$88,1,FALSE),"")&lt;&gt;"",TRUE,FALSE)</f>
        <v>0</v>
      </c>
      <c r="AP201" s="296" t="b">
        <f t="shared" si="124"/>
        <v>0</v>
      </c>
      <c r="AQ201" s="296" t="b">
        <f t="shared" si="145"/>
        <v>1</v>
      </c>
      <c r="AR201" s="296" t="str">
        <f t="shared" si="125"/>
        <v/>
      </c>
      <c r="AS201" s="296" t="str">
        <f t="shared" si="126"/>
        <v/>
      </c>
      <c r="AT201" s="296">
        <f t="shared" si="127"/>
        <v>1</v>
      </c>
      <c r="AU201" s="296">
        <f t="shared" si="128"/>
        <v>1</v>
      </c>
      <c r="AV201" s="296" t="str">
        <f t="shared" si="129"/>
        <v/>
      </c>
      <c r="AW201" s="296" t="str">
        <f>IFERROR(VLOOKUP($L201,点検表４リスト用!$L$2:$M$11,2,FALSE),"")</f>
        <v/>
      </c>
      <c r="AX201" s="296" t="str">
        <f>IFERROR(VLOOKUP($AV201,排出係数!$H$4:$N$1000,7,FALSE),"")</f>
        <v/>
      </c>
      <c r="AY201" s="296" t="str">
        <f t="shared" si="113"/>
        <v/>
      </c>
      <c r="AZ201" s="296" t="str">
        <f t="shared" si="130"/>
        <v>1</v>
      </c>
      <c r="BA201" s="296" t="str">
        <f>IFERROR(VLOOKUP($AV201,排出係数!$A$4:$G$10000,$AU201+2,FALSE),"")</f>
        <v/>
      </c>
      <c r="BB201" s="296">
        <f>IFERROR(VLOOKUP($AU201,点検表４リスト用!$P$2:$T$6,2,FALSE),"")</f>
        <v>0.48</v>
      </c>
      <c r="BC201" s="296" t="str">
        <f t="shared" si="131"/>
        <v/>
      </c>
      <c r="BD201" s="296" t="str">
        <f t="shared" si="132"/>
        <v/>
      </c>
      <c r="BE201" s="296" t="str">
        <f>IFERROR(VLOOKUP($AV201,排出係数!$H$4:$M$10000,$AU201+2,FALSE),"")</f>
        <v/>
      </c>
      <c r="BF201" s="296">
        <f>IFERROR(VLOOKUP($AU201,点検表４リスト用!$P$2:$T$6,IF($N201="H17",5,3),FALSE),"")</f>
        <v>5.5E-2</v>
      </c>
      <c r="BG201" s="296">
        <f t="shared" si="133"/>
        <v>0</v>
      </c>
      <c r="BH201" s="296">
        <f t="shared" si="146"/>
        <v>0</v>
      </c>
      <c r="BI201" s="296" t="str">
        <f>IFERROR(VLOOKUP($L201,点検表４リスト用!$L$2:$N$11,3,FALSE),"")</f>
        <v/>
      </c>
      <c r="BJ201" s="296" t="str">
        <f t="shared" si="134"/>
        <v/>
      </c>
      <c r="BK201" s="296" t="str">
        <f>IF($AK201="特","",IF($BP201="確認",MSG_電気・燃料電池車確認,IF($BS201=1,日野自動車新型式,IF($BS201=2,日野自動車新型式②,IF($BS201=3,日野自動車新型式③,IF($BS201=4,日野自動車新型式④,IFERROR(VLOOKUP($BJ201,'35条リスト'!$A$3:$C$9998,2,FALSE),"")))))))</f>
        <v/>
      </c>
      <c r="BL201" s="296" t="str">
        <f t="shared" si="135"/>
        <v/>
      </c>
      <c r="BM201" s="296" t="str">
        <f>IFERROR(VLOOKUP($X201,点検表４リスト用!$A$2:$B$10,2,FALSE),"")</f>
        <v/>
      </c>
      <c r="BN201" s="296" t="str">
        <f>IF($AK201="特","",IFERROR(VLOOKUP($BJ201,'35条リスト'!$A$3:$C$9998,3,FALSE),""))</f>
        <v/>
      </c>
      <c r="BO201" s="357" t="str">
        <f t="shared" si="114"/>
        <v/>
      </c>
      <c r="BP201" s="297" t="str">
        <f t="shared" si="136"/>
        <v/>
      </c>
      <c r="BQ201" s="297" t="str">
        <f t="shared" si="115"/>
        <v/>
      </c>
      <c r="BR201" s="296">
        <f t="shared" si="147"/>
        <v>0</v>
      </c>
      <c r="BS201" s="296" t="str">
        <f>IF(COUNTIF(点検表４リスト用!X$2:X$83,J201),1,IF(COUNTIF(点検表４リスト用!Y$2:Y$100,J201),2,IF(COUNTIF(点検表４リスト用!Z$2:Z$100,J201),3,IF(COUNTIF(点検表４リスト用!AA$2:AA$100,J201),4,""))))</f>
        <v/>
      </c>
      <c r="BT201" s="580" t="str">
        <f t="shared" si="116"/>
        <v/>
      </c>
    </row>
    <row r="202" spans="1:72">
      <c r="A202" s="289"/>
      <c r="B202" s="445"/>
      <c r="C202" s="290"/>
      <c r="D202" s="291"/>
      <c r="E202" s="291"/>
      <c r="F202" s="291"/>
      <c r="G202" s="292"/>
      <c r="H202" s="300"/>
      <c r="I202" s="292"/>
      <c r="J202" s="292"/>
      <c r="K202" s="292"/>
      <c r="L202" s="292"/>
      <c r="M202" s="290"/>
      <c r="N202" s="290"/>
      <c r="O202" s="292"/>
      <c r="P202" s="292"/>
      <c r="Q202" s="481" t="str">
        <f t="shared" si="137"/>
        <v/>
      </c>
      <c r="R202" s="481" t="str">
        <f t="shared" si="138"/>
        <v/>
      </c>
      <c r="S202" s="482" t="str">
        <f t="shared" si="117"/>
        <v/>
      </c>
      <c r="T202" s="482" t="str">
        <f t="shared" si="139"/>
        <v/>
      </c>
      <c r="U202" s="483" t="str">
        <f t="shared" si="140"/>
        <v/>
      </c>
      <c r="V202" s="483" t="str">
        <f t="shared" si="141"/>
        <v/>
      </c>
      <c r="W202" s="483" t="str">
        <f t="shared" si="142"/>
        <v/>
      </c>
      <c r="X202" s="293"/>
      <c r="Y202" s="289"/>
      <c r="Z202" s="473" t="str">
        <f>IF($BS202&lt;&gt;"","確認",IF(COUNTIF(点検表４リスト用!AB$2:AB$100,J202),"○",IF(OR($BQ202="【3】",$BQ202="【2】",$BQ202="【1】"),"○",$BQ202)))</f>
        <v/>
      </c>
      <c r="AA202" s="532"/>
      <c r="AB202" s="559" t="str">
        <f t="shared" si="143"/>
        <v/>
      </c>
      <c r="AC202" s="294" t="str">
        <f>IF(COUNTIF(環境性能の高いＵＤタクシー!$A:$A,点検表４!J202),"○","")</f>
        <v/>
      </c>
      <c r="AD202" s="295" t="str">
        <f t="shared" si="144"/>
        <v/>
      </c>
      <c r="AE202" s="296" t="b">
        <f t="shared" si="118"/>
        <v>0</v>
      </c>
      <c r="AF202" s="296" t="b">
        <f t="shared" si="119"/>
        <v>0</v>
      </c>
      <c r="AG202" s="296" t="str">
        <f t="shared" si="120"/>
        <v/>
      </c>
      <c r="AH202" s="296">
        <f t="shared" si="121"/>
        <v>1</v>
      </c>
      <c r="AI202" s="296">
        <f t="shared" si="122"/>
        <v>0</v>
      </c>
      <c r="AJ202" s="296">
        <f t="shared" si="123"/>
        <v>0</v>
      </c>
      <c r="AK202" s="296" t="str">
        <f>IFERROR(VLOOKUP($I202,点検表４リスト用!$D$2:$G$10,2,FALSE),"")</f>
        <v/>
      </c>
      <c r="AL202" s="296" t="str">
        <f>IFERROR(VLOOKUP($I202,点検表４リスト用!$D$2:$G$10,3,FALSE),"")</f>
        <v/>
      </c>
      <c r="AM202" s="296" t="str">
        <f>IFERROR(VLOOKUP($I202,点検表４リスト用!$D$2:$G$10,4,FALSE),"")</f>
        <v/>
      </c>
      <c r="AN202" s="296" t="str">
        <f>IFERROR(VLOOKUP(LEFT($E202,1),点検表４リスト用!$I$2:$J$11,2,FALSE),"")</f>
        <v/>
      </c>
      <c r="AO202" s="296" t="b">
        <f>IF(IFERROR(VLOOKUP($J202,軽乗用車一覧!$A$2:$A$88,1,FALSE),"")&lt;&gt;"",TRUE,FALSE)</f>
        <v>0</v>
      </c>
      <c r="AP202" s="296" t="b">
        <f t="shared" si="124"/>
        <v>0</v>
      </c>
      <c r="AQ202" s="296" t="b">
        <f t="shared" si="145"/>
        <v>1</v>
      </c>
      <c r="AR202" s="296" t="str">
        <f t="shared" si="125"/>
        <v/>
      </c>
      <c r="AS202" s="296" t="str">
        <f t="shared" si="126"/>
        <v/>
      </c>
      <c r="AT202" s="296">
        <f t="shared" si="127"/>
        <v>1</v>
      </c>
      <c r="AU202" s="296">
        <f t="shared" si="128"/>
        <v>1</v>
      </c>
      <c r="AV202" s="296" t="str">
        <f t="shared" si="129"/>
        <v/>
      </c>
      <c r="AW202" s="296" t="str">
        <f>IFERROR(VLOOKUP($L202,点検表４リスト用!$L$2:$M$11,2,FALSE),"")</f>
        <v/>
      </c>
      <c r="AX202" s="296" t="str">
        <f>IFERROR(VLOOKUP($AV202,排出係数!$H$4:$N$1000,7,FALSE),"")</f>
        <v/>
      </c>
      <c r="AY202" s="296" t="str">
        <f t="shared" si="113"/>
        <v/>
      </c>
      <c r="AZ202" s="296" t="str">
        <f t="shared" si="130"/>
        <v>1</v>
      </c>
      <c r="BA202" s="296" t="str">
        <f>IFERROR(VLOOKUP($AV202,排出係数!$A$4:$G$10000,$AU202+2,FALSE),"")</f>
        <v/>
      </c>
      <c r="BB202" s="296">
        <f>IFERROR(VLOOKUP($AU202,点検表４リスト用!$P$2:$T$6,2,FALSE),"")</f>
        <v>0.48</v>
      </c>
      <c r="BC202" s="296" t="str">
        <f t="shared" si="131"/>
        <v/>
      </c>
      <c r="BD202" s="296" t="str">
        <f t="shared" si="132"/>
        <v/>
      </c>
      <c r="BE202" s="296" t="str">
        <f>IFERROR(VLOOKUP($AV202,排出係数!$H$4:$M$10000,$AU202+2,FALSE),"")</f>
        <v/>
      </c>
      <c r="BF202" s="296">
        <f>IFERROR(VLOOKUP($AU202,点検表４リスト用!$P$2:$T$6,IF($N202="H17",5,3),FALSE),"")</f>
        <v>5.5E-2</v>
      </c>
      <c r="BG202" s="296">
        <f t="shared" si="133"/>
        <v>0</v>
      </c>
      <c r="BH202" s="296">
        <f t="shared" si="146"/>
        <v>0</v>
      </c>
      <c r="BI202" s="296" t="str">
        <f>IFERROR(VLOOKUP($L202,点検表４リスト用!$L$2:$N$11,3,FALSE),"")</f>
        <v/>
      </c>
      <c r="BJ202" s="296" t="str">
        <f t="shared" si="134"/>
        <v/>
      </c>
      <c r="BK202" s="296" t="str">
        <f>IF($AK202="特","",IF($BP202="確認",MSG_電気・燃料電池車確認,IF($BS202=1,日野自動車新型式,IF($BS202=2,日野自動車新型式②,IF($BS202=3,日野自動車新型式③,IF($BS202=4,日野自動車新型式④,IFERROR(VLOOKUP($BJ202,'35条リスト'!$A$3:$C$9998,2,FALSE),"")))))))</f>
        <v/>
      </c>
      <c r="BL202" s="296" t="str">
        <f t="shared" si="135"/>
        <v/>
      </c>
      <c r="BM202" s="296" t="str">
        <f>IFERROR(VLOOKUP($X202,点検表４リスト用!$A$2:$B$10,2,FALSE),"")</f>
        <v/>
      </c>
      <c r="BN202" s="296" t="str">
        <f>IF($AK202="特","",IFERROR(VLOOKUP($BJ202,'35条リスト'!$A$3:$C$9998,3,FALSE),""))</f>
        <v/>
      </c>
      <c r="BO202" s="357" t="str">
        <f t="shared" si="114"/>
        <v/>
      </c>
      <c r="BP202" s="297" t="str">
        <f t="shared" si="136"/>
        <v/>
      </c>
      <c r="BQ202" s="297" t="str">
        <f t="shared" si="115"/>
        <v/>
      </c>
      <c r="BR202" s="296">
        <f t="shared" si="147"/>
        <v>0</v>
      </c>
      <c r="BS202" s="296" t="str">
        <f>IF(COUNTIF(点検表４リスト用!X$2:X$83,J202),1,IF(COUNTIF(点検表４リスト用!Y$2:Y$100,J202),2,IF(COUNTIF(点検表４リスト用!Z$2:Z$100,J202),3,IF(COUNTIF(点検表４リスト用!AA$2:AA$100,J202),4,""))))</f>
        <v/>
      </c>
      <c r="BT202" s="580" t="str">
        <f t="shared" si="116"/>
        <v/>
      </c>
    </row>
    <row r="203" spans="1:72">
      <c r="A203" s="289"/>
      <c r="B203" s="445"/>
      <c r="C203" s="290"/>
      <c r="D203" s="291"/>
      <c r="E203" s="291"/>
      <c r="F203" s="291"/>
      <c r="G203" s="292"/>
      <c r="H203" s="300"/>
      <c r="I203" s="292"/>
      <c r="J203" s="292"/>
      <c r="K203" s="292"/>
      <c r="L203" s="292"/>
      <c r="M203" s="290"/>
      <c r="N203" s="290"/>
      <c r="O203" s="292"/>
      <c r="P203" s="292"/>
      <c r="Q203" s="481" t="str">
        <f t="shared" si="137"/>
        <v/>
      </c>
      <c r="R203" s="481" t="str">
        <f t="shared" si="138"/>
        <v/>
      </c>
      <c r="S203" s="482" t="str">
        <f t="shared" si="117"/>
        <v/>
      </c>
      <c r="T203" s="482" t="str">
        <f t="shared" si="139"/>
        <v/>
      </c>
      <c r="U203" s="483" t="str">
        <f t="shared" si="140"/>
        <v/>
      </c>
      <c r="V203" s="483" t="str">
        <f t="shared" si="141"/>
        <v/>
      </c>
      <c r="W203" s="483" t="str">
        <f t="shared" si="142"/>
        <v/>
      </c>
      <c r="X203" s="293"/>
      <c r="Y203" s="289"/>
      <c r="Z203" s="473" t="str">
        <f>IF($BS203&lt;&gt;"","確認",IF(COUNTIF(点検表４リスト用!AB$2:AB$100,J203),"○",IF(OR($BQ203="【3】",$BQ203="【2】",$BQ203="【1】"),"○",$BQ203)))</f>
        <v/>
      </c>
      <c r="AA203" s="532"/>
      <c r="AB203" s="559" t="str">
        <f t="shared" si="143"/>
        <v/>
      </c>
      <c r="AC203" s="294" t="str">
        <f>IF(COUNTIF(環境性能の高いＵＤタクシー!$A:$A,点検表４!J203),"○","")</f>
        <v/>
      </c>
      <c r="AD203" s="295" t="str">
        <f t="shared" si="144"/>
        <v/>
      </c>
      <c r="AE203" s="296" t="b">
        <f t="shared" si="118"/>
        <v>0</v>
      </c>
      <c r="AF203" s="296" t="b">
        <f t="shared" si="119"/>
        <v>0</v>
      </c>
      <c r="AG203" s="296" t="str">
        <f t="shared" si="120"/>
        <v/>
      </c>
      <c r="AH203" s="296">
        <f t="shared" si="121"/>
        <v>1</v>
      </c>
      <c r="AI203" s="296">
        <f t="shared" si="122"/>
        <v>0</v>
      </c>
      <c r="AJ203" s="296">
        <f t="shared" si="123"/>
        <v>0</v>
      </c>
      <c r="AK203" s="296" t="str">
        <f>IFERROR(VLOOKUP($I203,点検表４リスト用!$D$2:$G$10,2,FALSE),"")</f>
        <v/>
      </c>
      <c r="AL203" s="296" t="str">
        <f>IFERROR(VLOOKUP($I203,点検表４リスト用!$D$2:$G$10,3,FALSE),"")</f>
        <v/>
      </c>
      <c r="AM203" s="296" t="str">
        <f>IFERROR(VLOOKUP($I203,点検表４リスト用!$D$2:$G$10,4,FALSE),"")</f>
        <v/>
      </c>
      <c r="AN203" s="296" t="str">
        <f>IFERROR(VLOOKUP(LEFT($E203,1),点検表４リスト用!$I$2:$J$11,2,FALSE),"")</f>
        <v/>
      </c>
      <c r="AO203" s="296" t="b">
        <f>IF(IFERROR(VLOOKUP($J203,軽乗用車一覧!$A$2:$A$88,1,FALSE),"")&lt;&gt;"",TRUE,FALSE)</f>
        <v>0</v>
      </c>
      <c r="AP203" s="296" t="b">
        <f t="shared" si="124"/>
        <v>0</v>
      </c>
      <c r="AQ203" s="296" t="b">
        <f t="shared" si="145"/>
        <v>1</v>
      </c>
      <c r="AR203" s="296" t="str">
        <f t="shared" si="125"/>
        <v/>
      </c>
      <c r="AS203" s="296" t="str">
        <f t="shared" si="126"/>
        <v/>
      </c>
      <c r="AT203" s="296">
        <f t="shared" si="127"/>
        <v>1</v>
      </c>
      <c r="AU203" s="296">
        <f t="shared" si="128"/>
        <v>1</v>
      </c>
      <c r="AV203" s="296" t="str">
        <f t="shared" si="129"/>
        <v/>
      </c>
      <c r="AW203" s="296" t="str">
        <f>IFERROR(VLOOKUP($L203,点検表４リスト用!$L$2:$M$11,2,FALSE),"")</f>
        <v/>
      </c>
      <c r="AX203" s="296" t="str">
        <f>IFERROR(VLOOKUP($AV203,排出係数!$H$4:$N$1000,7,FALSE),"")</f>
        <v/>
      </c>
      <c r="AY203" s="296" t="str">
        <f t="shared" si="113"/>
        <v/>
      </c>
      <c r="AZ203" s="296" t="str">
        <f t="shared" si="130"/>
        <v>1</v>
      </c>
      <c r="BA203" s="296" t="str">
        <f>IFERROR(VLOOKUP($AV203,排出係数!$A$4:$G$10000,$AU203+2,FALSE),"")</f>
        <v/>
      </c>
      <c r="BB203" s="296">
        <f>IFERROR(VLOOKUP($AU203,点検表４リスト用!$P$2:$T$6,2,FALSE),"")</f>
        <v>0.48</v>
      </c>
      <c r="BC203" s="296" t="str">
        <f t="shared" si="131"/>
        <v/>
      </c>
      <c r="BD203" s="296" t="str">
        <f t="shared" si="132"/>
        <v/>
      </c>
      <c r="BE203" s="296" t="str">
        <f>IFERROR(VLOOKUP($AV203,排出係数!$H$4:$M$10000,$AU203+2,FALSE),"")</f>
        <v/>
      </c>
      <c r="BF203" s="296">
        <f>IFERROR(VLOOKUP($AU203,点検表４リスト用!$P$2:$T$6,IF($N203="H17",5,3),FALSE),"")</f>
        <v>5.5E-2</v>
      </c>
      <c r="BG203" s="296">
        <f t="shared" si="133"/>
        <v>0</v>
      </c>
      <c r="BH203" s="296">
        <f t="shared" si="146"/>
        <v>0</v>
      </c>
      <c r="BI203" s="296" t="str">
        <f>IFERROR(VLOOKUP($L203,点検表４リスト用!$L$2:$N$11,3,FALSE),"")</f>
        <v/>
      </c>
      <c r="BJ203" s="296" t="str">
        <f t="shared" si="134"/>
        <v/>
      </c>
      <c r="BK203" s="296" t="str">
        <f>IF($AK203="特","",IF($BP203="確認",MSG_電気・燃料電池車確認,IF($BS203=1,日野自動車新型式,IF($BS203=2,日野自動車新型式②,IF($BS203=3,日野自動車新型式③,IF($BS203=4,日野自動車新型式④,IFERROR(VLOOKUP($BJ203,'35条リスト'!$A$3:$C$9998,2,FALSE),"")))))))</f>
        <v/>
      </c>
      <c r="BL203" s="296" t="str">
        <f t="shared" si="135"/>
        <v/>
      </c>
      <c r="BM203" s="296" t="str">
        <f>IFERROR(VLOOKUP($X203,点検表４リスト用!$A$2:$B$10,2,FALSE),"")</f>
        <v/>
      </c>
      <c r="BN203" s="296" t="str">
        <f>IF($AK203="特","",IFERROR(VLOOKUP($BJ203,'35条リスト'!$A$3:$C$9998,3,FALSE),""))</f>
        <v/>
      </c>
      <c r="BO203" s="357" t="str">
        <f t="shared" si="114"/>
        <v/>
      </c>
      <c r="BP203" s="297" t="str">
        <f t="shared" si="136"/>
        <v/>
      </c>
      <c r="BQ203" s="297" t="str">
        <f t="shared" si="115"/>
        <v/>
      </c>
      <c r="BR203" s="296">
        <f t="shared" si="147"/>
        <v>0</v>
      </c>
      <c r="BS203" s="296" t="str">
        <f>IF(COUNTIF(点検表４リスト用!X$2:X$83,J203),1,IF(COUNTIF(点検表４リスト用!Y$2:Y$100,J203),2,IF(COUNTIF(点検表４リスト用!Z$2:Z$100,J203),3,IF(COUNTIF(点検表４リスト用!AA$2:AA$100,J203),4,""))))</f>
        <v/>
      </c>
      <c r="BT203" s="580" t="str">
        <f t="shared" si="116"/>
        <v/>
      </c>
    </row>
    <row r="204" spans="1:72">
      <c r="A204" s="289"/>
      <c r="B204" s="445"/>
      <c r="C204" s="290"/>
      <c r="D204" s="291"/>
      <c r="E204" s="291"/>
      <c r="F204" s="291"/>
      <c r="G204" s="292"/>
      <c r="H204" s="300"/>
      <c r="I204" s="292"/>
      <c r="J204" s="292"/>
      <c r="K204" s="292"/>
      <c r="L204" s="292"/>
      <c r="M204" s="290"/>
      <c r="N204" s="290"/>
      <c r="O204" s="292"/>
      <c r="P204" s="292"/>
      <c r="Q204" s="481" t="str">
        <f t="shared" si="137"/>
        <v/>
      </c>
      <c r="R204" s="481" t="str">
        <f t="shared" si="138"/>
        <v/>
      </c>
      <c r="S204" s="482" t="str">
        <f t="shared" si="117"/>
        <v/>
      </c>
      <c r="T204" s="482" t="str">
        <f t="shared" si="139"/>
        <v/>
      </c>
      <c r="U204" s="483" t="str">
        <f t="shared" si="140"/>
        <v/>
      </c>
      <c r="V204" s="483" t="str">
        <f t="shared" si="141"/>
        <v/>
      </c>
      <c r="W204" s="483" t="str">
        <f t="shared" si="142"/>
        <v/>
      </c>
      <c r="X204" s="293"/>
      <c r="Y204" s="289"/>
      <c r="Z204" s="473" t="str">
        <f>IF($BS204&lt;&gt;"","確認",IF(COUNTIF(点検表４リスト用!AB$2:AB$100,J204),"○",IF(OR($BQ204="【3】",$BQ204="【2】",$BQ204="【1】"),"○",$BQ204)))</f>
        <v/>
      </c>
      <c r="AA204" s="532"/>
      <c r="AB204" s="559" t="str">
        <f t="shared" si="143"/>
        <v/>
      </c>
      <c r="AC204" s="294" t="str">
        <f>IF(COUNTIF(環境性能の高いＵＤタクシー!$A:$A,点検表４!J204),"○","")</f>
        <v/>
      </c>
      <c r="AD204" s="295" t="str">
        <f t="shared" si="144"/>
        <v/>
      </c>
      <c r="AE204" s="296" t="b">
        <f t="shared" si="118"/>
        <v>0</v>
      </c>
      <c r="AF204" s="296" t="b">
        <f t="shared" si="119"/>
        <v>0</v>
      </c>
      <c r="AG204" s="296" t="str">
        <f t="shared" si="120"/>
        <v/>
      </c>
      <c r="AH204" s="296">
        <f t="shared" si="121"/>
        <v>1</v>
      </c>
      <c r="AI204" s="296">
        <f t="shared" si="122"/>
        <v>0</v>
      </c>
      <c r="AJ204" s="296">
        <f t="shared" si="123"/>
        <v>0</v>
      </c>
      <c r="AK204" s="296" t="str">
        <f>IFERROR(VLOOKUP($I204,点検表４リスト用!$D$2:$G$10,2,FALSE),"")</f>
        <v/>
      </c>
      <c r="AL204" s="296" t="str">
        <f>IFERROR(VLOOKUP($I204,点検表４リスト用!$D$2:$G$10,3,FALSE),"")</f>
        <v/>
      </c>
      <c r="AM204" s="296" t="str">
        <f>IFERROR(VLOOKUP($I204,点検表４リスト用!$D$2:$G$10,4,FALSE),"")</f>
        <v/>
      </c>
      <c r="AN204" s="296" t="str">
        <f>IFERROR(VLOOKUP(LEFT($E204,1),点検表４リスト用!$I$2:$J$11,2,FALSE),"")</f>
        <v/>
      </c>
      <c r="AO204" s="296" t="b">
        <f>IF(IFERROR(VLOOKUP($J204,軽乗用車一覧!$A$2:$A$88,1,FALSE),"")&lt;&gt;"",TRUE,FALSE)</f>
        <v>0</v>
      </c>
      <c r="AP204" s="296" t="b">
        <f t="shared" si="124"/>
        <v>0</v>
      </c>
      <c r="AQ204" s="296" t="b">
        <f t="shared" si="145"/>
        <v>1</v>
      </c>
      <c r="AR204" s="296" t="str">
        <f t="shared" si="125"/>
        <v/>
      </c>
      <c r="AS204" s="296" t="str">
        <f t="shared" si="126"/>
        <v/>
      </c>
      <c r="AT204" s="296">
        <f t="shared" si="127"/>
        <v>1</v>
      </c>
      <c r="AU204" s="296">
        <f t="shared" si="128"/>
        <v>1</v>
      </c>
      <c r="AV204" s="296" t="str">
        <f t="shared" si="129"/>
        <v/>
      </c>
      <c r="AW204" s="296" t="str">
        <f>IFERROR(VLOOKUP($L204,点検表４リスト用!$L$2:$M$11,2,FALSE),"")</f>
        <v/>
      </c>
      <c r="AX204" s="296" t="str">
        <f>IFERROR(VLOOKUP($AV204,排出係数!$H$4:$N$1000,7,FALSE),"")</f>
        <v/>
      </c>
      <c r="AY204" s="296" t="str">
        <f t="shared" ref="AY204:AY1005" si="148">IF(OR($AW204="C",$AW204="電",$AW204="燃電"),$AW204,IF(AND(LEFT($AW204,1)&lt;&gt;"ハ",RIGHT($AX204,1)&lt;&gt;"ハ"),IF(AND(OR($AW204="ガ",$AW204="L"),LEFT($AX204,2)&lt;&gt;"ガL"),"ガL3",IF(AND($AW204="軽",LEFT($AX204,1)&lt;&gt;"軽"),"軽3",IF(RIGHT($AX204,1)="ハ","ハ",$AX204))),IF($AX204="",$BT204,$AX204)))</f>
        <v/>
      </c>
      <c r="AZ204" s="296" t="str">
        <f t="shared" si="130"/>
        <v>1</v>
      </c>
      <c r="BA204" s="296" t="str">
        <f>IFERROR(VLOOKUP($AV204,排出係数!$A$4:$G$10000,$AU204+2,FALSE),"")</f>
        <v/>
      </c>
      <c r="BB204" s="296">
        <f>IFERROR(VLOOKUP($AU204,点検表４リスト用!$P$2:$T$6,2,FALSE),"")</f>
        <v>0.48</v>
      </c>
      <c r="BC204" s="296" t="str">
        <f t="shared" si="131"/>
        <v/>
      </c>
      <c r="BD204" s="296" t="str">
        <f t="shared" si="132"/>
        <v/>
      </c>
      <c r="BE204" s="296" t="str">
        <f>IFERROR(VLOOKUP($AV204,排出係数!$H$4:$M$10000,$AU204+2,FALSE),"")</f>
        <v/>
      </c>
      <c r="BF204" s="296">
        <f>IFERROR(VLOOKUP($AU204,点検表４リスト用!$P$2:$T$6,IF($N204="H17",5,3),FALSE),"")</f>
        <v>5.5E-2</v>
      </c>
      <c r="BG204" s="296">
        <f t="shared" si="133"/>
        <v>0</v>
      </c>
      <c r="BH204" s="296">
        <f t="shared" si="146"/>
        <v>0</v>
      </c>
      <c r="BI204" s="296" t="str">
        <f>IFERROR(VLOOKUP($L204,点検表４リスト用!$L$2:$N$11,3,FALSE),"")</f>
        <v/>
      </c>
      <c r="BJ204" s="296" t="str">
        <f t="shared" si="134"/>
        <v/>
      </c>
      <c r="BK204" s="296" t="str">
        <f>IF($AK204="特","",IF($BP204="確認",MSG_電気・燃料電池車確認,IF($BS204=1,日野自動車新型式,IF($BS204=2,日野自動車新型式②,IF($BS204=3,日野自動車新型式③,IF($BS204=4,日野自動車新型式④,IFERROR(VLOOKUP($BJ204,'35条リスト'!$A$3:$C$9998,2,FALSE),"")))))))</f>
        <v/>
      </c>
      <c r="BL204" s="296" t="str">
        <f t="shared" si="135"/>
        <v/>
      </c>
      <c r="BM204" s="296" t="str">
        <f>IFERROR(VLOOKUP($X204,点検表４リスト用!$A$2:$B$10,2,FALSE),"")</f>
        <v/>
      </c>
      <c r="BN204" s="296" t="str">
        <f>IF($AK204="特","",IFERROR(VLOOKUP($BJ204,'35条リスト'!$A$3:$C$9998,3,FALSE),""))</f>
        <v/>
      </c>
      <c r="BO204" s="357" t="str">
        <f t="shared" ref="BO204:BO1005" si="149">IF(AND($AS204="乗用",OR($L204="ハイブリッド（ガソリン）",$L204="ガソリン",$L204="ハイブリッド（ＬＰＧ）",$L204="液化石油ガス（ＬＰＧ）"),$BL204=75,$BM204=6),"【1】",IF(AND($AS204="乗用",$L204="プラグインハイブリッド",$BL204=75),"【2】",IF(AND($AS204="軽量",OR($L204="ハイブリッド（ガソリン）",$L204="ガソリン"),$BL204=75,$BM204=4),"【1】",IF(AND($AS204="中量",OR($L204="ハイブリッド（ガソリン）",$L204="ガソリン"),$BL204=75,OR($BM204=4,$BM204=3,$BM204=2,$BM204=1)),"【1】",IF(AND($AS204="中量",OR($L204="ハイブリッド（ガソリン）",$L204="ガソリン"),$BL204=50,OR($BM204=4,$BM204=3,$BM204=2)),"【1】",IF(AND($AS204="重量1",OR($L204="ハイブリッド（軽油）",$L204="軽油"),LEFT($J204,1)="2",OR($BM204=4,$BM204=3,$BM204=2,$BM204=1)),"【1】",IF(AND($AS204="重量2",OR($L204="ハイブリッド（軽油）",$L204="軽油"),LEFT($J204,1)="2",OR($BM204=4,$BM204=3,$BM204=2,$BM204=1,$BM204=0)),"【1】","")))))))</f>
        <v/>
      </c>
      <c r="BP204" s="297" t="str">
        <f t="shared" si="136"/>
        <v/>
      </c>
      <c r="BQ204" s="297" t="str">
        <f t="shared" ref="BQ204:BQ1005" si="150">IF($BO204="【2】",$BO204,IF($BN204&lt;&gt;"",$BN204,IF($BO204&lt;&gt;"",$BO204,$BP204)))</f>
        <v/>
      </c>
      <c r="BR204" s="296">
        <f t="shared" si="147"/>
        <v>0</v>
      </c>
      <c r="BS204" s="296" t="str">
        <f>IF(COUNTIF(点検表４リスト用!X$2:X$83,J204),1,IF(COUNTIF(点検表４リスト用!Y$2:Y$100,J204),2,IF(COUNTIF(点検表４リスト用!Z$2:Z$100,J204),3,IF(COUNTIF(点検表４リスト用!AA$2:AA$100,J204),4,""))))</f>
        <v/>
      </c>
      <c r="BT204" s="580" t="str">
        <f t="shared" ref="BT204:BT1005" si="151">IF(OR($J204="不明",$AX204=""),IF(LEFT($L204,1)="ハ","ハ",IF($L204="プラグインハイブリッド","Pハ",$AW204)),$AW204)</f>
        <v/>
      </c>
    </row>
    <row r="205" spans="1:72">
      <c r="A205" s="289"/>
      <c r="B205" s="445"/>
      <c r="C205" s="290"/>
      <c r="D205" s="291"/>
      <c r="E205" s="291"/>
      <c r="F205" s="291"/>
      <c r="G205" s="292"/>
      <c r="H205" s="300"/>
      <c r="I205" s="292"/>
      <c r="J205" s="292"/>
      <c r="K205" s="292"/>
      <c r="L205" s="292"/>
      <c r="M205" s="290"/>
      <c r="N205" s="290"/>
      <c r="O205" s="292"/>
      <c r="P205" s="292"/>
      <c r="Q205" s="481" t="str">
        <f t="shared" ref="Q205:Q268" si="152">IF($L205="","",IF(OR($AE205=TRUE,$AK205="軽",J205="不明",J205="型式不明"),"-",IF(ISNUMBER($BD205)=TRUE,$BD205,"エラー")))</f>
        <v/>
      </c>
      <c r="R205" s="481" t="str">
        <f t="shared" ref="R205:R268" si="153">IF($L205="","",IF(OR($AE205=TRUE,$AK205="軽",J205="不明",J205="型式不明"),"-",IF(ISNUMBER($BH205)=TRUE,$BH205,"エラー")))</f>
        <v/>
      </c>
      <c r="S205" s="482" t="str">
        <f t="shared" si="117"/>
        <v/>
      </c>
      <c r="T205" s="482" t="str">
        <f t="shared" ref="T205:T268" si="154">IF(OR(O205="",P205="",P205=0),"",IFERROR(O205/P205,"エラー"))</f>
        <v/>
      </c>
      <c r="U205" s="483" t="str">
        <f t="shared" ref="U205:U268" si="155">IF($L205="","",IF(OR($AE205=TRUE,$AK205="軽",B205="減車",J205="不明",J205="型式不明"),"-",IFERROR($O205*$Q205*$AT205/1000,"エラー")))</f>
        <v/>
      </c>
      <c r="V205" s="483" t="str">
        <f t="shared" ref="V205:V268" si="156">IF($L205="","",IF(OR($AE205=TRUE,$AK205="軽",B205="減車",J205="不明",J205="型式不明"),"-",IFERROR($O205*$R205*$AT205/1000,"エラー")))</f>
        <v/>
      </c>
      <c r="W205" s="483" t="str">
        <f t="shared" ref="W205:W268" si="157">IF($L205="","",IF(OR($AE205=TRUE,B205="減車"),"-",IFERROR($P205*$S205/1000,"エラー")))</f>
        <v/>
      </c>
      <c r="X205" s="293"/>
      <c r="Y205" s="289"/>
      <c r="Z205" s="473" t="str">
        <f>IF($BS205&lt;&gt;"","確認",IF(COUNTIF(点検表４リスト用!AB$2:AB$100,J205),"○",IF(OR($BQ205="【3】",$BQ205="【2】",$BQ205="【1】"),"○",$BQ205)))</f>
        <v/>
      </c>
      <c r="AA205" s="532"/>
      <c r="AB205" s="559" t="str">
        <f t="shared" ref="AB205:AB268" si="158">IF(AND(AK205="乗",OR(AW205="電",AW205="燃電",AW205="ハガ",AW205="ハL",AW205="ハ軽"),OR(Z205="○",AA205="○")),"○","")</f>
        <v/>
      </c>
      <c r="AC205" s="294" t="str">
        <f>IF(COUNTIF(環境性能の高いＵＤタクシー!$A:$A,点検表４!J205),"○","")</f>
        <v/>
      </c>
      <c r="AD205" s="295" t="str">
        <f t="shared" ref="AD205:AD268" si="159">IF(Z205="確認",BK205,"")</f>
        <v/>
      </c>
      <c r="AE205" s="296" t="b">
        <f t="shared" si="118"/>
        <v>0</v>
      </c>
      <c r="AF205" s="296" t="b">
        <f t="shared" si="119"/>
        <v>0</v>
      </c>
      <c r="AG205" s="296" t="str">
        <f t="shared" si="120"/>
        <v/>
      </c>
      <c r="AH205" s="296">
        <f t="shared" si="121"/>
        <v>1</v>
      </c>
      <c r="AI205" s="296">
        <f t="shared" si="122"/>
        <v>0</v>
      </c>
      <c r="AJ205" s="296">
        <f t="shared" si="123"/>
        <v>0</v>
      </c>
      <c r="AK205" s="296" t="str">
        <f>IFERROR(VLOOKUP($I205,点検表４リスト用!$D$2:$G$10,2,FALSE),"")</f>
        <v/>
      </c>
      <c r="AL205" s="296" t="str">
        <f>IFERROR(VLOOKUP($I205,点検表４リスト用!$D$2:$G$10,3,FALSE),"")</f>
        <v/>
      </c>
      <c r="AM205" s="296" t="str">
        <f>IFERROR(VLOOKUP($I205,点検表４リスト用!$D$2:$G$10,4,FALSE),"")</f>
        <v/>
      </c>
      <c r="AN205" s="296" t="str">
        <f>IFERROR(VLOOKUP(LEFT($E205,1),点検表４リスト用!$I$2:$J$11,2,FALSE),"")</f>
        <v/>
      </c>
      <c r="AO205" s="296" t="b">
        <f>IF(IFERROR(VLOOKUP($J205,軽乗用車一覧!$A$2:$A$88,1,FALSE),"")&lt;&gt;"",TRUE,FALSE)</f>
        <v>0</v>
      </c>
      <c r="AP205" s="296" t="b">
        <f t="shared" si="124"/>
        <v>0</v>
      </c>
      <c r="AQ205" s="296" t="b">
        <f t="shared" ref="AQ205:AQ268" si="160">IF(AND($E205&lt;&gt;"",$I205&lt;&gt;""),IF($AM205=$AN205,TRUE,IF(LEFT(E205,1)="8",TRUE,FALSE)),TRUE)</f>
        <v>1</v>
      </c>
      <c r="AR205" s="296" t="str">
        <f t="shared" si="125"/>
        <v/>
      </c>
      <c r="AS205" s="296" t="str">
        <f t="shared" si="126"/>
        <v/>
      </c>
      <c r="AT205" s="296">
        <f t="shared" si="127"/>
        <v>1</v>
      </c>
      <c r="AU205" s="296">
        <f t="shared" si="128"/>
        <v>1</v>
      </c>
      <c r="AV205" s="296" t="str">
        <f t="shared" si="129"/>
        <v/>
      </c>
      <c r="AW205" s="296" t="str">
        <f>IFERROR(VLOOKUP($L205,点検表４リスト用!$L$2:$M$11,2,FALSE),"")</f>
        <v/>
      </c>
      <c r="AX205" s="296" t="str">
        <f>IFERROR(VLOOKUP($AV205,排出係数!$H$4:$N$1000,7,FALSE),"")</f>
        <v/>
      </c>
      <c r="AY205" s="296" t="str">
        <f t="shared" si="148"/>
        <v/>
      </c>
      <c r="AZ205" s="296" t="str">
        <f t="shared" si="130"/>
        <v>1</v>
      </c>
      <c r="BA205" s="296" t="str">
        <f>IFERROR(VLOOKUP($AV205,排出係数!$A$4:$G$10000,$AU205+2,FALSE),"")</f>
        <v/>
      </c>
      <c r="BB205" s="296">
        <f>IFERROR(VLOOKUP($AU205,点検表４リスト用!$P$2:$T$6,2,FALSE),"")</f>
        <v>0.48</v>
      </c>
      <c r="BC205" s="296" t="str">
        <f t="shared" si="131"/>
        <v/>
      </c>
      <c r="BD205" s="296" t="str">
        <f t="shared" si="132"/>
        <v/>
      </c>
      <c r="BE205" s="296" t="str">
        <f>IFERROR(VLOOKUP($AV205,排出係数!$H$4:$M$10000,$AU205+2,FALSE),"")</f>
        <v/>
      </c>
      <c r="BF205" s="296">
        <f>IFERROR(VLOOKUP($AU205,点検表４リスト用!$P$2:$T$6,IF($N205="H17",5,3),FALSE),"")</f>
        <v>5.5E-2</v>
      </c>
      <c r="BG205" s="296">
        <f t="shared" si="133"/>
        <v>0</v>
      </c>
      <c r="BH205" s="296">
        <f t="shared" si="146"/>
        <v>0</v>
      </c>
      <c r="BI205" s="296" t="str">
        <f>IFERROR(VLOOKUP($L205,点検表４リスト用!$L$2:$N$11,3,FALSE),"")</f>
        <v/>
      </c>
      <c r="BJ205" s="296" t="str">
        <f t="shared" si="134"/>
        <v/>
      </c>
      <c r="BK205" s="296" t="str">
        <f>IF($AK205="特","",IF($BP205="確認",MSG_電気・燃料電池車確認,IF($BS205=1,日野自動車新型式,IF($BS205=2,日野自動車新型式②,IF($BS205=3,日野自動車新型式③,IF($BS205=4,日野自動車新型式④,IFERROR(VLOOKUP($BJ205,'35条リスト'!$A$3:$C$9998,2,FALSE),"")))))))</f>
        <v/>
      </c>
      <c r="BL205" s="296" t="str">
        <f t="shared" si="135"/>
        <v/>
      </c>
      <c r="BM205" s="296" t="str">
        <f>IFERROR(VLOOKUP($X205,点検表４リスト用!$A$2:$B$10,2,FALSE),"")</f>
        <v/>
      </c>
      <c r="BN205" s="296" t="str">
        <f>IF($AK205="特","",IFERROR(VLOOKUP($BJ205,'35条リスト'!$A$3:$C$9998,3,FALSE),""))</f>
        <v/>
      </c>
      <c r="BO205" s="357" t="str">
        <f t="shared" si="149"/>
        <v/>
      </c>
      <c r="BP205" s="297" t="str">
        <f t="shared" si="136"/>
        <v/>
      </c>
      <c r="BQ205" s="297" t="str">
        <f t="shared" si="150"/>
        <v/>
      </c>
      <c r="BR205" s="296">
        <f t="shared" si="147"/>
        <v>0</v>
      </c>
      <c r="BS205" s="296" t="str">
        <f>IF(COUNTIF(点検表４リスト用!X$2:X$83,J205),1,IF(COUNTIF(点検表４リスト用!Y$2:Y$100,J205),2,IF(COUNTIF(点検表４リスト用!Z$2:Z$100,J205),3,IF(COUNTIF(点検表４リスト用!AA$2:AA$100,J205),4,""))))</f>
        <v/>
      </c>
      <c r="BT205" s="580" t="str">
        <f t="shared" si="151"/>
        <v/>
      </c>
    </row>
    <row r="206" spans="1:72">
      <c r="A206" s="289"/>
      <c r="B206" s="445"/>
      <c r="C206" s="290"/>
      <c r="D206" s="291"/>
      <c r="E206" s="291"/>
      <c r="F206" s="291"/>
      <c r="G206" s="292"/>
      <c r="H206" s="300"/>
      <c r="I206" s="292"/>
      <c r="J206" s="292"/>
      <c r="K206" s="292"/>
      <c r="L206" s="292"/>
      <c r="M206" s="290"/>
      <c r="N206" s="290"/>
      <c r="O206" s="292"/>
      <c r="P206" s="292"/>
      <c r="Q206" s="481" t="str">
        <f t="shared" si="152"/>
        <v/>
      </c>
      <c r="R206" s="481" t="str">
        <f t="shared" si="153"/>
        <v/>
      </c>
      <c r="S206" s="482" t="str">
        <f t="shared" si="117"/>
        <v/>
      </c>
      <c r="T206" s="482" t="str">
        <f t="shared" si="154"/>
        <v/>
      </c>
      <c r="U206" s="483" t="str">
        <f t="shared" si="155"/>
        <v/>
      </c>
      <c r="V206" s="483" t="str">
        <f t="shared" si="156"/>
        <v/>
      </c>
      <c r="W206" s="483" t="str">
        <f t="shared" si="157"/>
        <v/>
      </c>
      <c r="X206" s="293"/>
      <c r="Y206" s="289"/>
      <c r="Z206" s="473" t="str">
        <f>IF($BS206&lt;&gt;"","確認",IF(COUNTIF(点検表４リスト用!AB$2:AB$100,J206),"○",IF(OR($BQ206="【3】",$BQ206="【2】",$BQ206="【1】"),"○",$BQ206)))</f>
        <v/>
      </c>
      <c r="AA206" s="532"/>
      <c r="AB206" s="559" t="str">
        <f t="shared" si="158"/>
        <v/>
      </c>
      <c r="AC206" s="294" t="str">
        <f>IF(COUNTIF(環境性能の高いＵＤタクシー!$A:$A,点検表４!J206),"○","")</f>
        <v/>
      </c>
      <c r="AD206" s="295" t="str">
        <f t="shared" si="159"/>
        <v/>
      </c>
      <c r="AE206" s="296" t="b">
        <f t="shared" si="118"/>
        <v>0</v>
      </c>
      <c r="AF206" s="296" t="b">
        <f t="shared" si="119"/>
        <v>0</v>
      </c>
      <c r="AG206" s="296" t="str">
        <f t="shared" si="120"/>
        <v/>
      </c>
      <c r="AH206" s="296">
        <f t="shared" si="121"/>
        <v>1</v>
      </c>
      <c r="AI206" s="296">
        <f t="shared" si="122"/>
        <v>0</v>
      </c>
      <c r="AJ206" s="296">
        <f t="shared" si="123"/>
        <v>0</v>
      </c>
      <c r="AK206" s="296" t="str">
        <f>IFERROR(VLOOKUP($I206,点検表４リスト用!$D$2:$G$10,2,FALSE),"")</f>
        <v/>
      </c>
      <c r="AL206" s="296" t="str">
        <f>IFERROR(VLOOKUP($I206,点検表４リスト用!$D$2:$G$10,3,FALSE),"")</f>
        <v/>
      </c>
      <c r="AM206" s="296" t="str">
        <f>IFERROR(VLOOKUP($I206,点検表４リスト用!$D$2:$G$10,4,FALSE),"")</f>
        <v/>
      </c>
      <c r="AN206" s="296" t="str">
        <f>IFERROR(VLOOKUP(LEFT($E206,1),点検表４リスト用!$I$2:$J$11,2,FALSE),"")</f>
        <v/>
      </c>
      <c r="AO206" s="296" t="b">
        <f>IF(IFERROR(VLOOKUP($J206,軽乗用車一覧!$A$2:$A$88,1,FALSE),"")&lt;&gt;"",TRUE,FALSE)</f>
        <v>0</v>
      </c>
      <c r="AP206" s="296" t="b">
        <f t="shared" si="124"/>
        <v>0</v>
      </c>
      <c r="AQ206" s="296" t="b">
        <f t="shared" si="160"/>
        <v>1</v>
      </c>
      <c r="AR206" s="296" t="str">
        <f t="shared" si="125"/>
        <v/>
      </c>
      <c r="AS206" s="296" t="str">
        <f t="shared" si="126"/>
        <v/>
      </c>
      <c r="AT206" s="296">
        <f t="shared" si="127"/>
        <v>1</v>
      </c>
      <c r="AU206" s="296">
        <f t="shared" si="128"/>
        <v>1</v>
      </c>
      <c r="AV206" s="296" t="str">
        <f t="shared" si="129"/>
        <v/>
      </c>
      <c r="AW206" s="296" t="str">
        <f>IFERROR(VLOOKUP($L206,点検表４リスト用!$L$2:$M$11,2,FALSE),"")</f>
        <v/>
      </c>
      <c r="AX206" s="296" t="str">
        <f>IFERROR(VLOOKUP($AV206,排出係数!$H$4:$N$1000,7,FALSE),"")</f>
        <v/>
      </c>
      <c r="AY206" s="296" t="str">
        <f t="shared" si="148"/>
        <v/>
      </c>
      <c r="AZ206" s="296" t="str">
        <f t="shared" si="130"/>
        <v>1</v>
      </c>
      <c r="BA206" s="296" t="str">
        <f>IFERROR(VLOOKUP($AV206,排出係数!$A$4:$G$10000,$AU206+2,FALSE),"")</f>
        <v/>
      </c>
      <c r="BB206" s="296">
        <f>IFERROR(VLOOKUP($AU206,点検表４リスト用!$P$2:$T$6,2,FALSE),"")</f>
        <v>0.48</v>
      </c>
      <c r="BC206" s="296" t="str">
        <f t="shared" si="131"/>
        <v/>
      </c>
      <c r="BD206" s="296" t="str">
        <f t="shared" si="132"/>
        <v/>
      </c>
      <c r="BE206" s="296" t="str">
        <f>IFERROR(VLOOKUP($AV206,排出係数!$H$4:$M$10000,$AU206+2,FALSE),"")</f>
        <v/>
      </c>
      <c r="BF206" s="296">
        <f>IFERROR(VLOOKUP($AU206,点検表４リスト用!$P$2:$T$6,IF($N206="H17",5,3),FALSE),"")</f>
        <v>5.5E-2</v>
      </c>
      <c r="BG206" s="296">
        <f t="shared" si="133"/>
        <v>0</v>
      </c>
      <c r="BH206" s="296">
        <f t="shared" si="146"/>
        <v>0</v>
      </c>
      <c r="BI206" s="296" t="str">
        <f>IFERROR(VLOOKUP($L206,点検表４リスト用!$L$2:$N$11,3,FALSE),"")</f>
        <v/>
      </c>
      <c r="BJ206" s="296" t="str">
        <f t="shared" si="134"/>
        <v/>
      </c>
      <c r="BK206" s="296" t="str">
        <f>IF($AK206="特","",IF($BP206="確認",MSG_電気・燃料電池車確認,IF($BS206=1,日野自動車新型式,IF($BS206=2,日野自動車新型式②,IF($BS206=3,日野自動車新型式③,IF($BS206=4,日野自動車新型式④,IFERROR(VLOOKUP($BJ206,'35条リスト'!$A$3:$C$9998,2,FALSE),"")))))))</f>
        <v/>
      </c>
      <c r="BL206" s="296" t="str">
        <f t="shared" si="135"/>
        <v/>
      </c>
      <c r="BM206" s="296" t="str">
        <f>IFERROR(VLOOKUP($X206,点検表４リスト用!$A$2:$B$10,2,FALSE),"")</f>
        <v/>
      </c>
      <c r="BN206" s="296" t="str">
        <f>IF($AK206="特","",IFERROR(VLOOKUP($BJ206,'35条リスト'!$A$3:$C$9998,3,FALSE),""))</f>
        <v/>
      </c>
      <c r="BO206" s="357" t="str">
        <f t="shared" si="149"/>
        <v/>
      </c>
      <c r="BP206" s="297" t="str">
        <f t="shared" si="136"/>
        <v/>
      </c>
      <c r="BQ206" s="297" t="str">
        <f t="shared" si="150"/>
        <v/>
      </c>
      <c r="BR206" s="296">
        <f t="shared" si="147"/>
        <v>0</v>
      </c>
      <c r="BS206" s="296" t="str">
        <f>IF(COUNTIF(点検表４リスト用!X$2:X$83,J206),1,IF(COUNTIF(点検表４リスト用!Y$2:Y$100,J206),2,IF(COUNTIF(点検表４リスト用!Z$2:Z$100,J206),3,IF(COUNTIF(点検表４リスト用!AA$2:AA$100,J206),4,""))))</f>
        <v/>
      </c>
      <c r="BT206" s="580" t="str">
        <f t="shared" si="151"/>
        <v/>
      </c>
    </row>
    <row r="207" spans="1:72">
      <c r="A207" s="289"/>
      <c r="B207" s="445"/>
      <c r="C207" s="290"/>
      <c r="D207" s="291"/>
      <c r="E207" s="291"/>
      <c r="F207" s="291"/>
      <c r="G207" s="292"/>
      <c r="H207" s="300"/>
      <c r="I207" s="292"/>
      <c r="J207" s="292"/>
      <c r="K207" s="292"/>
      <c r="L207" s="292"/>
      <c r="M207" s="290"/>
      <c r="N207" s="290"/>
      <c r="O207" s="292"/>
      <c r="P207" s="292"/>
      <c r="Q207" s="481" t="str">
        <f t="shared" si="152"/>
        <v/>
      </c>
      <c r="R207" s="481" t="str">
        <f t="shared" si="153"/>
        <v/>
      </c>
      <c r="S207" s="482" t="str">
        <f t="shared" si="117"/>
        <v/>
      </c>
      <c r="T207" s="482" t="str">
        <f t="shared" si="154"/>
        <v/>
      </c>
      <c r="U207" s="483" t="str">
        <f t="shared" si="155"/>
        <v/>
      </c>
      <c r="V207" s="483" t="str">
        <f t="shared" si="156"/>
        <v/>
      </c>
      <c r="W207" s="483" t="str">
        <f t="shared" si="157"/>
        <v/>
      </c>
      <c r="X207" s="293"/>
      <c r="Y207" s="289"/>
      <c r="Z207" s="473" t="str">
        <f>IF($BS207&lt;&gt;"","確認",IF(COUNTIF(点検表４リスト用!AB$2:AB$100,J207),"○",IF(OR($BQ207="【3】",$BQ207="【2】",$BQ207="【1】"),"○",$BQ207)))</f>
        <v/>
      </c>
      <c r="AA207" s="532"/>
      <c r="AB207" s="559" t="str">
        <f t="shared" si="158"/>
        <v/>
      </c>
      <c r="AC207" s="294" t="str">
        <f>IF(COUNTIF(環境性能の高いＵＤタクシー!$A:$A,点検表４!J207),"○","")</f>
        <v/>
      </c>
      <c r="AD207" s="295" t="str">
        <f t="shared" si="159"/>
        <v/>
      </c>
      <c r="AE207" s="296" t="b">
        <f t="shared" si="118"/>
        <v>0</v>
      </c>
      <c r="AF207" s="296" t="b">
        <f t="shared" si="119"/>
        <v>0</v>
      </c>
      <c r="AG207" s="296" t="str">
        <f t="shared" si="120"/>
        <v/>
      </c>
      <c r="AH207" s="296">
        <f t="shared" si="121"/>
        <v>1</v>
      </c>
      <c r="AI207" s="296">
        <f t="shared" si="122"/>
        <v>0</v>
      </c>
      <c r="AJ207" s="296">
        <f t="shared" si="123"/>
        <v>0</v>
      </c>
      <c r="AK207" s="296" t="str">
        <f>IFERROR(VLOOKUP($I207,点検表４リスト用!$D$2:$G$10,2,FALSE),"")</f>
        <v/>
      </c>
      <c r="AL207" s="296" t="str">
        <f>IFERROR(VLOOKUP($I207,点検表４リスト用!$D$2:$G$10,3,FALSE),"")</f>
        <v/>
      </c>
      <c r="AM207" s="296" t="str">
        <f>IFERROR(VLOOKUP($I207,点検表４リスト用!$D$2:$G$10,4,FALSE),"")</f>
        <v/>
      </c>
      <c r="AN207" s="296" t="str">
        <f>IFERROR(VLOOKUP(LEFT($E207,1),点検表４リスト用!$I$2:$J$11,2,FALSE),"")</f>
        <v/>
      </c>
      <c r="AO207" s="296" t="b">
        <f>IF(IFERROR(VLOOKUP($J207,軽乗用車一覧!$A$2:$A$88,1,FALSE),"")&lt;&gt;"",TRUE,FALSE)</f>
        <v>0</v>
      </c>
      <c r="AP207" s="296" t="b">
        <f t="shared" si="124"/>
        <v>0</v>
      </c>
      <c r="AQ207" s="296" t="b">
        <f t="shared" si="160"/>
        <v>1</v>
      </c>
      <c r="AR207" s="296" t="str">
        <f t="shared" si="125"/>
        <v/>
      </c>
      <c r="AS207" s="296" t="str">
        <f t="shared" si="126"/>
        <v/>
      </c>
      <c r="AT207" s="296">
        <f t="shared" si="127"/>
        <v>1</v>
      </c>
      <c r="AU207" s="296">
        <f t="shared" si="128"/>
        <v>1</v>
      </c>
      <c r="AV207" s="296" t="str">
        <f t="shared" si="129"/>
        <v/>
      </c>
      <c r="AW207" s="296" t="str">
        <f>IFERROR(VLOOKUP($L207,点検表４リスト用!$L$2:$M$11,2,FALSE),"")</f>
        <v/>
      </c>
      <c r="AX207" s="296" t="str">
        <f>IFERROR(VLOOKUP($AV207,排出係数!$H$4:$N$1000,7,FALSE),"")</f>
        <v/>
      </c>
      <c r="AY207" s="296" t="str">
        <f t="shared" si="148"/>
        <v/>
      </c>
      <c r="AZ207" s="296" t="str">
        <f t="shared" si="130"/>
        <v>1</v>
      </c>
      <c r="BA207" s="296" t="str">
        <f>IFERROR(VLOOKUP($AV207,排出係数!$A$4:$G$10000,$AU207+2,FALSE),"")</f>
        <v/>
      </c>
      <c r="BB207" s="296">
        <f>IFERROR(VLOOKUP($AU207,点検表４リスト用!$P$2:$T$6,2,FALSE),"")</f>
        <v>0.48</v>
      </c>
      <c r="BC207" s="296" t="str">
        <f t="shared" si="131"/>
        <v/>
      </c>
      <c r="BD207" s="296" t="str">
        <f t="shared" si="132"/>
        <v/>
      </c>
      <c r="BE207" s="296" t="str">
        <f>IFERROR(VLOOKUP($AV207,排出係数!$H$4:$M$10000,$AU207+2,FALSE),"")</f>
        <v/>
      </c>
      <c r="BF207" s="296">
        <f>IFERROR(VLOOKUP($AU207,点検表４リスト用!$P$2:$T$6,IF($N207="H17",5,3),FALSE),"")</f>
        <v>5.5E-2</v>
      </c>
      <c r="BG207" s="296">
        <f t="shared" si="133"/>
        <v>0</v>
      </c>
      <c r="BH207" s="296">
        <f t="shared" si="146"/>
        <v>0</v>
      </c>
      <c r="BI207" s="296" t="str">
        <f>IFERROR(VLOOKUP($L207,点検表４リスト用!$L$2:$N$11,3,FALSE),"")</f>
        <v/>
      </c>
      <c r="BJ207" s="296" t="str">
        <f t="shared" si="134"/>
        <v/>
      </c>
      <c r="BK207" s="296" t="str">
        <f>IF($AK207="特","",IF($BP207="確認",MSG_電気・燃料電池車確認,IF($BS207=1,日野自動車新型式,IF($BS207=2,日野自動車新型式②,IF($BS207=3,日野自動車新型式③,IF($BS207=4,日野自動車新型式④,IFERROR(VLOOKUP($BJ207,'35条リスト'!$A$3:$C$9998,2,FALSE),"")))))))</f>
        <v/>
      </c>
      <c r="BL207" s="296" t="str">
        <f t="shared" si="135"/>
        <v/>
      </c>
      <c r="BM207" s="296" t="str">
        <f>IFERROR(VLOOKUP($X207,点検表４リスト用!$A$2:$B$10,2,FALSE),"")</f>
        <v/>
      </c>
      <c r="BN207" s="296" t="str">
        <f>IF($AK207="特","",IFERROR(VLOOKUP($BJ207,'35条リスト'!$A$3:$C$9998,3,FALSE),""))</f>
        <v/>
      </c>
      <c r="BO207" s="357" t="str">
        <f t="shared" si="149"/>
        <v/>
      </c>
      <c r="BP207" s="297" t="str">
        <f t="shared" si="136"/>
        <v/>
      </c>
      <c r="BQ207" s="297" t="str">
        <f t="shared" si="150"/>
        <v/>
      </c>
      <c r="BR207" s="296">
        <f t="shared" si="147"/>
        <v>0</v>
      </c>
      <c r="BS207" s="296" t="str">
        <f>IF(COUNTIF(点検表４リスト用!X$2:X$83,J207),1,IF(COUNTIF(点検表４リスト用!Y$2:Y$100,J207),2,IF(COUNTIF(点検表４リスト用!Z$2:Z$100,J207),3,IF(COUNTIF(点検表４リスト用!AA$2:AA$100,J207),4,""))))</f>
        <v/>
      </c>
      <c r="BT207" s="580" t="str">
        <f t="shared" si="151"/>
        <v/>
      </c>
    </row>
    <row r="208" spans="1:72">
      <c r="A208" s="289"/>
      <c r="B208" s="445"/>
      <c r="C208" s="290"/>
      <c r="D208" s="291"/>
      <c r="E208" s="291"/>
      <c r="F208" s="291"/>
      <c r="G208" s="292"/>
      <c r="H208" s="300"/>
      <c r="I208" s="292"/>
      <c r="J208" s="292"/>
      <c r="K208" s="292"/>
      <c r="L208" s="292"/>
      <c r="M208" s="290"/>
      <c r="N208" s="290"/>
      <c r="O208" s="292"/>
      <c r="P208" s="292"/>
      <c r="Q208" s="481" t="str">
        <f t="shared" si="152"/>
        <v/>
      </c>
      <c r="R208" s="481" t="str">
        <f t="shared" si="153"/>
        <v/>
      </c>
      <c r="S208" s="482" t="str">
        <f t="shared" si="117"/>
        <v/>
      </c>
      <c r="T208" s="482" t="str">
        <f t="shared" si="154"/>
        <v/>
      </c>
      <c r="U208" s="483" t="str">
        <f t="shared" si="155"/>
        <v/>
      </c>
      <c r="V208" s="483" t="str">
        <f t="shared" si="156"/>
        <v/>
      </c>
      <c r="W208" s="483" t="str">
        <f t="shared" si="157"/>
        <v/>
      </c>
      <c r="X208" s="293"/>
      <c r="Y208" s="289"/>
      <c r="Z208" s="473" t="str">
        <f>IF($BS208&lt;&gt;"","確認",IF(COUNTIF(点検表４リスト用!AB$2:AB$100,J208),"○",IF(OR($BQ208="【3】",$BQ208="【2】",$BQ208="【1】"),"○",$BQ208)))</f>
        <v/>
      </c>
      <c r="AA208" s="532"/>
      <c r="AB208" s="559" t="str">
        <f t="shared" si="158"/>
        <v/>
      </c>
      <c r="AC208" s="294" t="str">
        <f>IF(COUNTIF(環境性能の高いＵＤタクシー!$A:$A,点検表４!J208),"○","")</f>
        <v/>
      </c>
      <c r="AD208" s="295" t="str">
        <f t="shared" si="159"/>
        <v/>
      </c>
      <c r="AE208" s="296" t="b">
        <f t="shared" si="118"/>
        <v>0</v>
      </c>
      <c r="AF208" s="296" t="b">
        <f t="shared" si="119"/>
        <v>0</v>
      </c>
      <c r="AG208" s="296" t="str">
        <f t="shared" si="120"/>
        <v/>
      </c>
      <c r="AH208" s="296">
        <f t="shared" si="121"/>
        <v>1</v>
      </c>
      <c r="AI208" s="296">
        <f t="shared" si="122"/>
        <v>0</v>
      </c>
      <c r="AJ208" s="296">
        <f t="shared" si="123"/>
        <v>0</v>
      </c>
      <c r="AK208" s="296" t="str">
        <f>IFERROR(VLOOKUP($I208,点検表４リスト用!$D$2:$G$10,2,FALSE),"")</f>
        <v/>
      </c>
      <c r="AL208" s="296" t="str">
        <f>IFERROR(VLOOKUP($I208,点検表４リスト用!$D$2:$G$10,3,FALSE),"")</f>
        <v/>
      </c>
      <c r="AM208" s="296" t="str">
        <f>IFERROR(VLOOKUP($I208,点検表４リスト用!$D$2:$G$10,4,FALSE),"")</f>
        <v/>
      </c>
      <c r="AN208" s="296" t="str">
        <f>IFERROR(VLOOKUP(LEFT($E208,1),点検表４リスト用!$I$2:$J$11,2,FALSE),"")</f>
        <v/>
      </c>
      <c r="AO208" s="296" t="b">
        <f>IF(IFERROR(VLOOKUP($J208,軽乗用車一覧!$A$2:$A$88,1,FALSE),"")&lt;&gt;"",TRUE,FALSE)</f>
        <v>0</v>
      </c>
      <c r="AP208" s="296" t="b">
        <f t="shared" si="124"/>
        <v>0</v>
      </c>
      <c r="AQ208" s="296" t="b">
        <f t="shared" si="160"/>
        <v>1</v>
      </c>
      <c r="AR208" s="296" t="str">
        <f t="shared" si="125"/>
        <v/>
      </c>
      <c r="AS208" s="296" t="str">
        <f t="shared" si="126"/>
        <v/>
      </c>
      <c r="AT208" s="296">
        <f t="shared" si="127"/>
        <v>1</v>
      </c>
      <c r="AU208" s="296">
        <f t="shared" si="128"/>
        <v>1</v>
      </c>
      <c r="AV208" s="296" t="str">
        <f t="shared" si="129"/>
        <v/>
      </c>
      <c r="AW208" s="296" t="str">
        <f>IFERROR(VLOOKUP($L208,点検表４リスト用!$L$2:$M$11,2,FALSE),"")</f>
        <v/>
      </c>
      <c r="AX208" s="296" t="str">
        <f>IFERROR(VLOOKUP($AV208,排出係数!$H$4:$N$1000,7,FALSE),"")</f>
        <v/>
      </c>
      <c r="AY208" s="296" t="str">
        <f t="shared" si="148"/>
        <v/>
      </c>
      <c r="AZ208" s="296" t="str">
        <f t="shared" si="130"/>
        <v>1</v>
      </c>
      <c r="BA208" s="296" t="str">
        <f>IFERROR(VLOOKUP($AV208,排出係数!$A$4:$G$10000,$AU208+2,FALSE),"")</f>
        <v/>
      </c>
      <c r="BB208" s="296">
        <f>IFERROR(VLOOKUP($AU208,点検表４リスト用!$P$2:$T$6,2,FALSE),"")</f>
        <v>0.48</v>
      </c>
      <c r="BC208" s="296" t="str">
        <f t="shared" si="131"/>
        <v/>
      </c>
      <c r="BD208" s="296" t="str">
        <f t="shared" si="132"/>
        <v/>
      </c>
      <c r="BE208" s="296" t="str">
        <f>IFERROR(VLOOKUP($AV208,排出係数!$H$4:$M$10000,$AU208+2,FALSE),"")</f>
        <v/>
      </c>
      <c r="BF208" s="296">
        <f>IFERROR(VLOOKUP($AU208,点検表４リスト用!$P$2:$T$6,IF($N208="H17",5,3),FALSE),"")</f>
        <v>5.5E-2</v>
      </c>
      <c r="BG208" s="296">
        <f t="shared" si="133"/>
        <v>0</v>
      </c>
      <c r="BH208" s="296">
        <f t="shared" si="146"/>
        <v>0</v>
      </c>
      <c r="BI208" s="296" t="str">
        <f>IFERROR(VLOOKUP($L208,点検表４リスト用!$L$2:$N$11,3,FALSE),"")</f>
        <v/>
      </c>
      <c r="BJ208" s="296" t="str">
        <f t="shared" si="134"/>
        <v/>
      </c>
      <c r="BK208" s="296" t="str">
        <f>IF($AK208="特","",IF($BP208="確認",MSG_電気・燃料電池車確認,IF($BS208=1,日野自動車新型式,IF($BS208=2,日野自動車新型式②,IF($BS208=3,日野自動車新型式③,IF($BS208=4,日野自動車新型式④,IFERROR(VLOOKUP($BJ208,'35条リスト'!$A$3:$C$9998,2,FALSE),"")))))))</f>
        <v/>
      </c>
      <c r="BL208" s="296" t="str">
        <f t="shared" si="135"/>
        <v/>
      </c>
      <c r="BM208" s="296" t="str">
        <f>IFERROR(VLOOKUP($X208,点検表４リスト用!$A$2:$B$10,2,FALSE),"")</f>
        <v/>
      </c>
      <c r="BN208" s="296" t="str">
        <f>IF($AK208="特","",IFERROR(VLOOKUP($BJ208,'35条リスト'!$A$3:$C$9998,3,FALSE),""))</f>
        <v/>
      </c>
      <c r="BO208" s="357" t="str">
        <f t="shared" si="149"/>
        <v/>
      </c>
      <c r="BP208" s="297" t="str">
        <f t="shared" si="136"/>
        <v/>
      </c>
      <c r="BQ208" s="297" t="str">
        <f t="shared" si="150"/>
        <v/>
      </c>
      <c r="BR208" s="296">
        <f t="shared" si="147"/>
        <v>0</v>
      </c>
      <c r="BS208" s="296" t="str">
        <f>IF(COUNTIF(点検表４リスト用!X$2:X$83,J208),1,IF(COUNTIF(点検表４リスト用!Y$2:Y$100,J208),2,IF(COUNTIF(点検表４リスト用!Z$2:Z$100,J208),3,IF(COUNTIF(点検表４リスト用!AA$2:AA$100,J208),4,""))))</f>
        <v/>
      </c>
      <c r="BT208" s="580" t="str">
        <f t="shared" si="151"/>
        <v/>
      </c>
    </row>
    <row r="209" spans="1:72">
      <c r="A209" s="289"/>
      <c r="B209" s="445"/>
      <c r="C209" s="290"/>
      <c r="D209" s="291"/>
      <c r="E209" s="291"/>
      <c r="F209" s="291"/>
      <c r="G209" s="292"/>
      <c r="H209" s="300"/>
      <c r="I209" s="292"/>
      <c r="J209" s="292"/>
      <c r="K209" s="292"/>
      <c r="L209" s="292"/>
      <c r="M209" s="290"/>
      <c r="N209" s="290"/>
      <c r="O209" s="292"/>
      <c r="P209" s="292"/>
      <c r="Q209" s="481" t="str">
        <f t="shared" si="152"/>
        <v/>
      </c>
      <c r="R209" s="481" t="str">
        <f t="shared" si="153"/>
        <v/>
      </c>
      <c r="S209" s="482" t="str">
        <f t="shared" si="117"/>
        <v/>
      </c>
      <c r="T209" s="482" t="str">
        <f t="shared" si="154"/>
        <v/>
      </c>
      <c r="U209" s="483" t="str">
        <f t="shared" si="155"/>
        <v/>
      </c>
      <c r="V209" s="483" t="str">
        <f t="shared" si="156"/>
        <v/>
      </c>
      <c r="W209" s="483" t="str">
        <f t="shared" si="157"/>
        <v/>
      </c>
      <c r="X209" s="293"/>
      <c r="Y209" s="289"/>
      <c r="Z209" s="473" t="str">
        <f>IF($BS209&lt;&gt;"","確認",IF(COUNTIF(点検表４リスト用!AB$2:AB$100,J209),"○",IF(OR($BQ209="【3】",$BQ209="【2】",$BQ209="【1】"),"○",$BQ209)))</f>
        <v/>
      </c>
      <c r="AA209" s="532"/>
      <c r="AB209" s="559" t="str">
        <f t="shared" si="158"/>
        <v/>
      </c>
      <c r="AC209" s="294" t="str">
        <f>IF(COUNTIF(環境性能の高いＵＤタクシー!$A:$A,点検表４!J209),"○","")</f>
        <v/>
      </c>
      <c r="AD209" s="295" t="str">
        <f t="shared" si="159"/>
        <v/>
      </c>
      <c r="AE209" s="296" t="b">
        <f t="shared" si="118"/>
        <v>0</v>
      </c>
      <c r="AF209" s="296" t="b">
        <f t="shared" si="119"/>
        <v>0</v>
      </c>
      <c r="AG209" s="296" t="str">
        <f t="shared" si="120"/>
        <v/>
      </c>
      <c r="AH209" s="296">
        <f t="shared" si="121"/>
        <v>1</v>
      </c>
      <c r="AI209" s="296">
        <f t="shared" si="122"/>
        <v>0</v>
      </c>
      <c r="AJ209" s="296">
        <f t="shared" si="123"/>
        <v>0</v>
      </c>
      <c r="AK209" s="296" t="str">
        <f>IFERROR(VLOOKUP($I209,点検表４リスト用!$D$2:$G$10,2,FALSE),"")</f>
        <v/>
      </c>
      <c r="AL209" s="296" t="str">
        <f>IFERROR(VLOOKUP($I209,点検表４リスト用!$D$2:$G$10,3,FALSE),"")</f>
        <v/>
      </c>
      <c r="AM209" s="296" t="str">
        <f>IFERROR(VLOOKUP($I209,点検表４リスト用!$D$2:$G$10,4,FALSE),"")</f>
        <v/>
      </c>
      <c r="AN209" s="296" t="str">
        <f>IFERROR(VLOOKUP(LEFT($E209,1),点検表４リスト用!$I$2:$J$11,2,FALSE),"")</f>
        <v/>
      </c>
      <c r="AO209" s="296" t="b">
        <f>IF(IFERROR(VLOOKUP($J209,軽乗用車一覧!$A$2:$A$88,1,FALSE),"")&lt;&gt;"",TRUE,FALSE)</f>
        <v>0</v>
      </c>
      <c r="AP209" s="296" t="b">
        <f t="shared" si="124"/>
        <v>0</v>
      </c>
      <c r="AQ209" s="296" t="b">
        <f t="shared" si="160"/>
        <v>1</v>
      </c>
      <c r="AR209" s="296" t="str">
        <f t="shared" si="125"/>
        <v/>
      </c>
      <c r="AS209" s="296" t="str">
        <f t="shared" si="126"/>
        <v/>
      </c>
      <c r="AT209" s="296">
        <f t="shared" si="127"/>
        <v>1</v>
      </c>
      <c r="AU209" s="296">
        <f t="shared" si="128"/>
        <v>1</v>
      </c>
      <c r="AV209" s="296" t="str">
        <f t="shared" si="129"/>
        <v/>
      </c>
      <c r="AW209" s="296" t="str">
        <f>IFERROR(VLOOKUP($L209,点検表４リスト用!$L$2:$M$11,2,FALSE),"")</f>
        <v/>
      </c>
      <c r="AX209" s="296" t="str">
        <f>IFERROR(VLOOKUP($AV209,排出係数!$H$4:$N$1000,7,FALSE),"")</f>
        <v/>
      </c>
      <c r="AY209" s="296" t="str">
        <f t="shared" si="148"/>
        <v/>
      </c>
      <c r="AZ209" s="296" t="str">
        <f t="shared" si="130"/>
        <v>1</v>
      </c>
      <c r="BA209" s="296" t="str">
        <f>IFERROR(VLOOKUP($AV209,排出係数!$A$4:$G$10000,$AU209+2,FALSE),"")</f>
        <v/>
      </c>
      <c r="BB209" s="296">
        <f>IFERROR(VLOOKUP($AU209,点検表４リスト用!$P$2:$T$6,2,FALSE),"")</f>
        <v>0.48</v>
      </c>
      <c r="BC209" s="296" t="str">
        <f t="shared" si="131"/>
        <v/>
      </c>
      <c r="BD209" s="296" t="str">
        <f t="shared" si="132"/>
        <v/>
      </c>
      <c r="BE209" s="296" t="str">
        <f>IFERROR(VLOOKUP($AV209,排出係数!$H$4:$M$10000,$AU209+2,FALSE),"")</f>
        <v/>
      </c>
      <c r="BF209" s="296">
        <f>IFERROR(VLOOKUP($AU209,点検表４リスト用!$P$2:$T$6,IF($N209="H17",5,3),FALSE),"")</f>
        <v>5.5E-2</v>
      </c>
      <c r="BG209" s="296">
        <f t="shared" si="133"/>
        <v>0</v>
      </c>
      <c r="BH209" s="296">
        <f t="shared" si="146"/>
        <v>0</v>
      </c>
      <c r="BI209" s="296" t="str">
        <f>IFERROR(VLOOKUP($L209,点検表４リスト用!$L$2:$N$11,3,FALSE),"")</f>
        <v/>
      </c>
      <c r="BJ209" s="296" t="str">
        <f t="shared" si="134"/>
        <v/>
      </c>
      <c r="BK209" s="296" t="str">
        <f>IF($AK209="特","",IF($BP209="確認",MSG_電気・燃料電池車確認,IF($BS209=1,日野自動車新型式,IF($BS209=2,日野自動車新型式②,IF($BS209=3,日野自動車新型式③,IF($BS209=4,日野自動車新型式④,IFERROR(VLOOKUP($BJ209,'35条リスト'!$A$3:$C$9998,2,FALSE),"")))))))</f>
        <v/>
      </c>
      <c r="BL209" s="296" t="str">
        <f t="shared" si="135"/>
        <v/>
      </c>
      <c r="BM209" s="296" t="str">
        <f>IFERROR(VLOOKUP($X209,点検表４リスト用!$A$2:$B$10,2,FALSE),"")</f>
        <v/>
      </c>
      <c r="BN209" s="296" t="str">
        <f>IF($AK209="特","",IFERROR(VLOOKUP($BJ209,'35条リスト'!$A$3:$C$9998,3,FALSE),""))</f>
        <v/>
      </c>
      <c r="BO209" s="357" t="str">
        <f t="shared" si="149"/>
        <v/>
      </c>
      <c r="BP209" s="297" t="str">
        <f t="shared" si="136"/>
        <v/>
      </c>
      <c r="BQ209" s="297" t="str">
        <f t="shared" si="150"/>
        <v/>
      </c>
      <c r="BR209" s="296">
        <f t="shared" si="147"/>
        <v>0</v>
      </c>
      <c r="BS209" s="296" t="str">
        <f>IF(COUNTIF(点検表４リスト用!X$2:X$83,J209),1,IF(COUNTIF(点検表４リスト用!Y$2:Y$100,J209),2,IF(COUNTIF(点検表４リスト用!Z$2:Z$100,J209),3,IF(COUNTIF(点検表４リスト用!AA$2:AA$100,J209),4,""))))</f>
        <v/>
      </c>
      <c r="BT209" s="580" t="str">
        <f t="shared" si="151"/>
        <v/>
      </c>
    </row>
    <row r="210" spans="1:72">
      <c r="A210" s="289"/>
      <c r="B210" s="445"/>
      <c r="C210" s="290"/>
      <c r="D210" s="291"/>
      <c r="E210" s="291"/>
      <c r="F210" s="291"/>
      <c r="G210" s="292"/>
      <c r="H210" s="300"/>
      <c r="I210" s="292"/>
      <c r="J210" s="292"/>
      <c r="K210" s="292"/>
      <c r="L210" s="292"/>
      <c r="M210" s="290"/>
      <c r="N210" s="290"/>
      <c r="O210" s="292"/>
      <c r="P210" s="292"/>
      <c r="Q210" s="481" t="str">
        <f t="shared" si="152"/>
        <v/>
      </c>
      <c r="R210" s="481" t="str">
        <f t="shared" si="153"/>
        <v/>
      </c>
      <c r="S210" s="482" t="str">
        <f t="shared" si="117"/>
        <v/>
      </c>
      <c r="T210" s="482" t="str">
        <f t="shared" si="154"/>
        <v/>
      </c>
      <c r="U210" s="483" t="str">
        <f t="shared" si="155"/>
        <v/>
      </c>
      <c r="V210" s="483" t="str">
        <f t="shared" si="156"/>
        <v/>
      </c>
      <c r="W210" s="483" t="str">
        <f t="shared" si="157"/>
        <v/>
      </c>
      <c r="X210" s="293"/>
      <c r="Y210" s="289"/>
      <c r="Z210" s="473" t="str">
        <f>IF($BS210&lt;&gt;"","確認",IF(COUNTIF(点検表４リスト用!AB$2:AB$100,J210),"○",IF(OR($BQ210="【3】",$BQ210="【2】",$BQ210="【1】"),"○",$BQ210)))</f>
        <v/>
      </c>
      <c r="AA210" s="532"/>
      <c r="AB210" s="559" t="str">
        <f t="shared" si="158"/>
        <v/>
      </c>
      <c r="AC210" s="294" t="str">
        <f>IF(COUNTIF(環境性能の高いＵＤタクシー!$A:$A,点検表４!J210),"○","")</f>
        <v/>
      </c>
      <c r="AD210" s="295" t="str">
        <f t="shared" si="159"/>
        <v/>
      </c>
      <c r="AE210" s="296" t="b">
        <f t="shared" si="118"/>
        <v>0</v>
      </c>
      <c r="AF210" s="296" t="b">
        <f t="shared" si="119"/>
        <v>0</v>
      </c>
      <c r="AG210" s="296" t="str">
        <f t="shared" si="120"/>
        <v/>
      </c>
      <c r="AH210" s="296">
        <f t="shared" si="121"/>
        <v>1</v>
      </c>
      <c r="AI210" s="296">
        <f t="shared" si="122"/>
        <v>0</v>
      </c>
      <c r="AJ210" s="296">
        <f t="shared" si="123"/>
        <v>0</v>
      </c>
      <c r="AK210" s="296" t="str">
        <f>IFERROR(VLOOKUP($I210,点検表４リスト用!$D$2:$G$10,2,FALSE),"")</f>
        <v/>
      </c>
      <c r="AL210" s="296" t="str">
        <f>IFERROR(VLOOKUP($I210,点検表４リスト用!$D$2:$G$10,3,FALSE),"")</f>
        <v/>
      </c>
      <c r="AM210" s="296" t="str">
        <f>IFERROR(VLOOKUP($I210,点検表４リスト用!$D$2:$G$10,4,FALSE),"")</f>
        <v/>
      </c>
      <c r="AN210" s="296" t="str">
        <f>IFERROR(VLOOKUP(LEFT($E210,1),点検表４リスト用!$I$2:$J$11,2,FALSE),"")</f>
        <v/>
      </c>
      <c r="AO210" s="296" t="b">
        <f>IF(IFERROR(VLOOKUP($J210,軽乗用車一覧!$A$2:$A$88,1,FALSE),"")&lt;&gt;"",TRUE,FALSE)</f>
        <v>0</v>
      </c>
      <c r="AP210" s="296" t="b">
        <f t="shared" si="124"/>
        <v>0</v>
      </c>
      <c r="AQ210" s="296" t="b">
        <f t="shared" si="160"/>
        <v>1</v>
      </c>
      <c r="AR210" s="296" t="str">
        <f t="shared" si="125"/>
        <v/>
      </c>
      <c r="AS210" s="296" t="str">
        <f t="shared" si="126"/>
        <v/>
      </c>
      <c r="AT210" s="296">
        <f t="shared" si="127"/>
        <v>1</v>
      </c>
      <c r="AU210" s="296">
        <f t="shared" si="128"/>
        <v>1</v>
      </c>
      <c r="AV210" s="296" t="str">
        <f t="shared" si="129"/>
        <v/>
      </c>
      <c r="AW210" s="296" t="str">
        <f>IFERROR(VLOOKUP($L210,点検表４リスト用!$L$2:$M$11,2,FALSE),"")</f>
        <v/>
      </c>
      <c r="AX210" s="296" t="str">
        <f>IFERROR(VLOOKUP($AV210,排出係数!$H$4:$N$1000,7,FALSE),"")</f>
        <v/>
      </c>
      <c r="AY210" s="296" t="str">
        <f t="shared" si="148"/>
        <v/>
      </c>
      <c r="AZ210" s="296" t="str">
        <f t="shared" si="130"/>
        <v>1</v>
      </c>
      <c r="BA210" s="296" t="str">
        <f>IFERROR(VLOOKUP($AV210,排出係数!$A$4:$G$10000,$AU210+2,FALSE),"")</f>
        <v/>
      </c>
      <c r="BB210" s="296">
        <f>IFERROR(VLOOKUP($AU210,点検表４リスト用!$P$2:$T$6,2,FALSE),"")</f>
        <v>0.48</v>
      </c>
      <c r="BC210" s="296" t="str">
        <f t="shared" si="131"/>
        <v/>
      </c>
      <c r="BD210" s="296" t="str">
        <f t="shared" si="132"/>
        <v/>
      </c>
      <c r="BE210" s="296" t="str">
        <f>IFERROR(VLOOKUP($AV210,排出係数!$H$4:$M$10000,$AU210+2,FALSE),"")</f>
        <v/>
      </c>
      <c r="BF210" s="296">
        <f>IFERROR(VLOOKUP($AU210,点検表４リスト用!$P$2:$T$6,IF($N210="H17",5,3),FALSE),"")</f>
        <v>5.5E-2</v>
      </c>
      <c r="BG210" s="296">
        <f t="shared" si="133"/>
        <v>0</v>
      </c>
      <c r="BH210" s="296">
        <f t="shared" si="146"/>
        <v>0</v>
      </c>
      <c r="BI210" s="296" t="str">
        <f>IFERROR(VLOOKUP($L210,点検表４リスト用!$L$2:$N$11,3,FALSE),"")</f>
        <v/>
      </c>
      <c r="BJ210" s="296" t="str">
        <f t="shared" si="134"/>
        <v/>
      </c>
      <c r="BK210" s="296" t="str">
        <f>IF($AK210="特","",IF($BP210="確認",MSG_電気・燃料電池車確認,IF($BS210=1,日野自動車新型式,IF($BS210=2,日野自動車新型式②,IF($BS210=3,日野自動車新型式③,IF($BS210=4,日野自動車新型式④,IFERROR(VLOOKUP($BJ210,'35条リスト'!$A$3:$C$9998,2,FALSE),"")))))))</f>
        <v/>
      </c>
      <c r="BL210" s="296" t="str">
        <f t="shared" si="135"/>
        <v/>
      </c>
      <c r="BM210" s="296" t="str">
        <f>IFERROR(VLOOKUP($X210,点検表４リスト用!$A$2:$B$10,2,FALSE),"")</f>
        <v/>
      </c>
      <c r="BN210" s="296" t="str">
        <f>IF($AK210="特","",IFERROR(VLOOKUP($BJ210,'35条リスト'!$A$3:$C$9998,3,FALSE),""))</f>
        <v/>
      </c>
      <c r="BO210" s="357" t="str">
        <f t="shared" si="149"/>
        <v/>
      </c>
      <c r="BP210" s="297" t="str">
        <f t="shared" si="136"/>
        <v/>
      </c>
      <c r="BQ210" s="297" t="str">
        <f t="shared" si="150"/>
        <v/>
      </c>
      <c r="BR210" s="296">
        <f t="shared" si="147"/>
        <v>0</v>
      </c>
      <c r="BS210" s="296" t="str">
        <f>IF(COUNTIF(点検表４リスト用!X$2:X$83,J210),1,IF(COUNTIF(点検表４リスト用!Y$2:Y$100,J210),2,IF(COUNTIF(点検表４リスト用!Z$2:Z$100,J210),3,IF(COUNTIF(点検表４リスト用!AA$2:AA$100,J210),4,""))))</f>
        <v/>
      </c>
      <c r="BT210" s="580" t="str">
        <f t="shared" si="151"/>
        <v/>
      </c>
    </row>
    <row r="211" spans="1:72">
      <c r="A211" s="289"/>
      <c r="B211" s="445"/>
      <c r="C211" s="290"/>
      <c r="D211" s="291"/>
      <c r="E211" s="291"/>
      <c r="F211" s="291"/>
      <c r="G211" s="292"/>
      <c r="H211" s="300"/>
      <c r="I211" s="292"/>
      <c r="J211" s="292"/>
      <c r="K211" s="292"/>
      <c r="L211" s="292"/>
      <c r="M211" s="290"/>
      <c r="N211" s="290"/>
      <c r="O211" s="292"/>
      <c r="P211" s="292"/>
      <c r="Q211" s="481" t="str">
        <f t="shared" si="152"/>
        <v/>
      </c>
      <c r="R211" s="481" t="str">
        <f t="shared" si="153"/>
        <v/>
      </c>
      <c r="S211" s="482" t="str">
        <f t="shared" si="117"/>
        <v/>
      </c>
      <c r="T211" s="482" t="str">
        <f t="shared" si="154"/>
        <v/>
      </c>
      <c r="U211" s="483" t="str">
        <f t="shared" si="155"/>
        <v/>
      </c>
      <c r="V211" s="483" t="str">
        <f t="shared" si="156"/>
        <v/>
      </c>
      <c r="W211" s="483" t="str">
        <f t="shared" si="157"/>
        <v/>
      </c>
      <c r="X211" s="293"/>
      <c r="Y211" s="289"/>
      <c r="Z211" s="473" t="str">
        <f>IF($BS211&lt;&gt;"","確認",IF(COUNTIF(点検表４リスト用!AB$2:AB$100,J211),"○",IF(OR($BQ211="【3】",$BQ211="【2】",$BQ211="【1】"),"○",$BQ211)))</f>
        <v/>
      </c>
      <c r="AA211" s="532"/>
      <c r="AB211" s="559" t="str">
        <f t="shared" si="158"/>
        <v/>
      </c>
      <c r="AC211" s="294" t="str">
        <f>IF(COUNTIF(環境性能の高いＵＤタクシー!$A:$A,点検表４!J211),"○","")</f>
        <v/>
      </c>
      <c r="AD211" s="295" t="str">
        <f t="shared" si="159"/>
        <v/>
      </c>
      <c r="AE211" s="296" t="b">
        <f t="shared" si="118"/>
        <v>0</v>
      </c>
      <c r="AF211" s="296" t="b">
        <f t="shared" si="119"/>
        <v>0</v>
      </c>
      <c r="AG211" s="296" t="str">
        <f t="shared" si="120"/>
        <v/>
      </c>
      <c r="AH211" s="296">
        <f t="shared" si="121"/>
        <v>1</v>
      </c>
      <c r="AI211" s="296">
        <f t="shared" si="122"/>
        <v>0</v>
      </c>
      <c r="AJ211" s="296">
        <f t="shared" si="123"/>
        <v>0</v>
      </c>
      <c r="AK211" s="296" t="str">
        <f>IFERROR(VLOOKUP($I211,点検表４リスト用!$D$2:$G$10,2,FALSE),"")</f>
        <v/>
      </c>
      <c r="AL211" s="296" t="str">
        <f>IFERROR(VLOOKUP($I211,点検表４リスト用!$D$2:$G$10,3,FALSE),"")</f>
        <v/>
      </c>
      <c r="AM211" s="296" t="str">
        <f>IFERROR(VLOOKUP($I211,点検表４リスト用!$D$2:$G$10,4,FALSE),"")</f>
        <v/>
      </c>
      <c r="AN211" s="296" t="str">
        <f>IFERROR(VLOOKUP(LEFT($E211,1),点検表４リスト用!$I$2:$J$11,2,FALSE),"")</f>
        <v/>
      </c>
      <c r="AO211" s="296" t="b">
        <f>IF(IFERROR(VLOOKUP($J211,軽乗用車一覧!$A$2:$A$88,1,FALSE),"")&lt;&gt;"",TRUE,FALSE)</f>
        <v>0</v>
      </c>
      <c r="AP211" s="296" t="b">
        <f t="shared" si="124"/>
        <v>0</v>
      </c>
      <c r="AQ211" s="296" t="b">
        <f t="shared" si="160"/>
        <v>1</v>
      </c>
      <c r="AR211" s="296" t="str">
        <f t="shared" si="125"/>
        <v/>
      </c>
      <c r="AS211" s="296" t="str">
        <f t="shared" si="126"/>
        <v/>
      </c>
      <c r="AT211" s="296">
        <f t="shared" si="127"/>
        <v>1</v>
      </c>
      <c r="AU211" s="296">
        <f t="shared" si="128"/>
        <v>1</v>
      </c>
      <c r="AV211" s="296" t="str">
        <f t="shared" si="129"/>
        <v/>
      </c>
      <c r="AW211" s="296" t="str">
        <f>IFERROR(VLOOKUP($L211,点検表４リスト用!$L$2:$M$11,2,FALSE),"")</f>
        <v/>
      </c>
      <c r="AX211" s="296" t="str">
        <f>IFERROR(VLOOKUP($AV211,排出係数!$H$4:$N$1000,7,FALSE),"")</f>
        <v/>
      </c>
      <c r="AY211" s="296" t="str">
        <f t="shared" si="148"/>
        <v/>
      </c>
      <c r="AZ211" s="296" t="str">
        <f t="shared" si="130"/>
        <v>1</v>
      </c>
      <c r="BA211" s="296" t="str">
        <f>IFERROR(VLOOKUP($AV211,排出係数!$A$4:$G$10000,$AU211+2,FALSE),"")</f>
        <v/>
      </c>
      <c r="BB211" s="296">
        <f>IFERROR(VLOOKUP($AU211,点検表４リスト用!$P$2:$T$6,2,FALSE),"")</f>
        <v>0.48</v>
      </c>
      <c r="BC211" s="296" t="str">
        <f t="shared" si="131"/>
        <v/>
      </c>
      <c r="BD211" s="296" t="str">
        <f t="shared" si="132"/>
        <v/>
      </c>
      <c r="BE211" s="296" t="str">
        <f>IFERROR(VLOOKUP($AV211,排出係数!$H$4:$M$10000,$AU211+2,FALSE),"")</f>
        <v/>
      </c>
      <c r="BF211" s="296">
        <f>IFERROR(VLOOKUP($AU211,点検表４リスト用!$P$2:$T$6,IF($N211="H17",5,3),FALSE),"")</f>
        <v>5.5E-2</v>
      </c>
      <c r="BG211" s="296">
        <f t="shared" si="133"/>
        <v>0</v>
      </c>
      <c r="BH211" s="296">
        <f t="shared" si="146"/>
        <v>0</v>
      </c>
      <c r="BI211" s="296" t="str">
        <f>IFERROR(VLOOKUP($L211,点検表４リスト用!$L$2:$N$11,3,FALSE),"")</f>
        <v/>
      </c>
      <c r="BJ211" s="296" t="str">
        <f t="shared" si="134"/>
        <v/>
      </c>
      <c r="BK211" s="296" t="str">
        <f>IF($AK211="特","",IF($BP211="確認",MSG_電気・燃料電池車確認,IF($BS211=1,日野自動車新型式,IF($BS211=2,日野自動車新型式②,IF($BS211=3,日野自動車新型式③,IF($BS211=4,日野自動車新型式④,IFERROR(VLOOKUP($BJ211,'35条リスト'!$A$3:$C$9998,2,FALSE),"")))))))</f>
        <v/>
      </c>
      <c r="BL211" s="296" t="str">
        <f t="shared" si="135"/>
        <v/>
      </c>
      <c r="BM211" s="296" t="str">
        <f>IFERROR(VLOOKUP($X211,点検表４リスト用!$A$2:$B$10,2,FALSE),"")</f>
        <v/>
      </c>
      <c r="BN211" s="296" t="str">
        <f>IF($AK211="特","",IFERROR(VLOOKUP($BJ211,'35条リスト'!$A$3:$C$9998,3,FALSE),""))</f>
        <v/>
      </c>
      <c r="BO211" s="357" t="str">
        <f t="shared" si="149"/>
        <v/>
      </c>
      <c r="BP211" s="297" t="str">
        <f t="shared" si="136"/>
        <v/>
      </c>
      <c r="BQ211" s="297" t="str">
        <f t="shared" si="150"/>
        <v/>
      </c>
      <c r="BR211" s="296">
        <f t="shared" si="147"/>
        <v>0</v>
      </c>
      <c r="BS211" s="296" t="str">
        <f>IF(COUNTIF(点検表４リスト用!X$2:X$83,J211),1,IF(COUNTIF(点検表４リスト用!Y$2:Y$100,J211),2,IF(COUNTIF(点検表４リスト用!Z$2:Z$100,J211),3,IF(COUNTIF(点検表４リスト用!AA$2:AA$100,J211),4,""))))</f>
        <v/>
      </c>
      <c r="BT211" s="580" t="str">
        <f t="shared" si="151"/>
        <v/>
      </c>
    </row>
    <row r="212" spans="1:72">
      <c r="A212" s="289"/>
      <c r="B212" s="445"/>
      <c r="C212" s="290"/>
      <c r="D212" s="291"/>
      <c r="E212" s="291"/>
      <c r="F212" s="291"/>
      <c r="G212" s="292"/>
      <c r="H212" s="300"/>
      <c r="I212" s="292"/>
      <c r="J212" s="292"/>
      <c r="K212" s="292"/>
      <c r="L212" s="292"/>
      <c r="M212" s="290"/>
      <c r="N212" s="290"/>
      <c r="O212" s="292"/>
      <c r="P212" s="292"/>
      <c r="Q212" s="481" t="str">
        <f t="shared" si="152"/>
        <v/>
      </c>
      <c r="R212" s="481" t="str">
        <f t="shared" si="153"/>
        <v/>
      </c>
      <c r="S212" s="482" t="str">
        <f t="shared" si="117"/>
        <v/>
      </c>
      <c r="T212" s="482" t="str">
        <f t="shared" si="154"/>
        <v/>
      </c>
      <c r="U212" s="483" t="str">
        <f t="shared" si="155"/>
        <v/>
      </c>
      <c r="V212" s="483" t="str">
        <f t="shared" si="156"/>
        <v/>
      </c>
      <c r="W212" s="483" t="str">
        <f t="shared" si="157"/>
        <v/>
      </c>
      <c r="X212" s="293"/>
      <c r="Y212" s="289"/>
      <c r="Z212" s="473" t="str">
        <f>IF($BS212&lt;&gt;"","確認",IF(COUNTIF(点検表４リスト用!AB$2:AB$100,J212),"○",IF(OR($BQ212="【3】",$BQ212="【2】",$BQ212="【1】"),"○",$BQ212)))</f>
        <v/>
      </c>
      <c r="AA212" s="532"/>
      <c r="AB212" s="559" t="str">
        <f t="shared" si="158"/>
        <v/>
      </c>
      <c r="AC212" s="294" t="str">
        <f>IF(COUNTIF(環境性能の高いＵＤタクシー!$A:$A,点検表４!J212),"○","")</f>
        <v/>
      </c>
      <c r="AD212" s="295" t="str">
        <f t="shared" si="159"/>
        <v/>
      </c>
      <c r="AE212" s="296" t="b">
        <f t="shared" si="118"/>
        <v>0</v>
      </c>
      <c r="AF212" s="296" t="b">
        <f t="shared" si="119"/>
        <v>0</v>
      </c>
      <c r="AG212" s="296" t="str">
        <f t="shared" si="120"/>
        <v/>
      </c>
      <c r="AH212" s="296">
        <f t="shared" si="121"/>
        <v>1</v>
      </c>
      <c r="AI212" s="296">
        <f t="shared" si="122"/>
        <v>0</v>
      </c>
      <c r="AJ212" s="296">
        <f t="shared" si="123"/>
        <v>0</v>
      </c>
      <c r="AK212" s="296" t="str">
        <f>IFERROR(VLOOKUP($I212,点検表４リスト用!$D$2:$G$10,2,FALSE),"")</f>
        <v/>
      </c>
      <c r="AL212" s="296" t="str">
        <f>IFERROR(VLOOKUP($I212,点検表４リスト用!$D$2:$G$10,3,FALSE),"")</f>
        <v/>
      </c>
      <c r="AM212" s="296" t="str">
        <f>IFERROR(VLOOKUP($I212,点検表４リスト用!$D$2:$G$10,4,FALSE),"")</f>
        <v/>
      </c>
      <c r="AN212" s="296" t="str">
        <f>IFERROR(VLOOKUP(LEFT($E212,1),点検表４リスト用!$I$2:$J$11,2,FALSE),"")</f>
        <v/>
      </c>
      <c r="AO212" s="296" t="b">
        <f>IF(IFERROR(VLOOKUP($J212,軽乗用車一覧!$A$2:$A$88,1,FALSE),"")&lt;&gt;"",TRUE,FALSE)</f>
        <v>0</v>
      </c>
      <c r="AP212" s="296" t="b">
        <f t="shared" si="124"/>
        <v>0</v>
      </c>
      <c r="AQ212" s="296" t="b">
        <f t="shared" si="160"/>
        <v>1</v>
      </c>
      <c r="AR212" s="296" t="str">
        <f t="shared" si="125"/>
        <v/>
      </c>
      <c r="AS212" s="296" t="str">
        <f t="shared" si="126"/>
        <v/>
      </c>
      <c r="AT212" s="296">
        <f t="shared" si="127"/>
        <v>1</v>
      </c>
      <c r="AU212" s="296">
        <f t="shared" si="128"/>
        <v>1</v>
      </c>
      <c r="AV212" s="296" t="str">
        <f t="shared" si="129"/>
        <v/>
      </c>
      <c r="AW212" s="296" t="str">
        <f>IFERROR(VLOOKUP($L212,点検表４リスト用!$L$2:$M$11,2,FALSE),"")</f>
        <v/>
      </c>
      <c r="AX212" s="296" t="str">
        <f>IFERROR(VLOOKUP($AV212,排出係数!$H$4:$N$1000,7,FALSE),"")</f>
        <v/>
      </c>
      <c r="AY212" s="296" t="str">
        <f t="shared" si="148"/>
        <v/>
      </c>
      <c r="AZ212" s="296" t="str">
        <f t="shared" si="130"/>
        <v>1</v>
      </c>
      <c r="BA212" s="296" t="str">
        <f>IFERROR(VLOOKUP($AV212,排出係数!$A$4:$G$10000,$AU212+2,FALSE),"")</f>
        <v/>
      </c>
      <c r="BB212" s="296">
        <f>IFERROR(VLOOKUP($AU212,点検表４リスト用!$P$2:$T$6,2,FALSE),"")</f>
        <v>0.48</v>
      </c>
      <c r="BC212" s="296" t="str">
        <f t="shared" si="131"/>
        <v/>
      </c>
      <c r="BD212" s="296" t="str">
        <f t="shared" si="132"/>
        <v/>
      </c>
      <c r="BE212" s="296" t="str">
        <f>IFERROR(VLOOKUP($AV212,排出係数!$H$4:$M$10000,$AU212+2,FALSE),"")</f>
        <v/>
      </c>
      <c r="BF212" s="296">
        <f>IFERROR(VLOOKUP($AU212,点検表４リスト用!$P$2:$T$6,IF($N212="H17",5,3),FALSE),"")</f>
        <v>5.5E-2</v>
      </c>
      <c r="BG212" s="296">
        <f t="shared" si="133"/>
        <v>0</v>
      </c>
      <c r="BH212" s="296">
        <f t="shared" si="146"/>
        <v>0</v>
      </c>
      <c r="BI212" s="296" t="str">
        <f>IFERROR(VLOOKUP($L212,点検表４リスト用!$L$2:$N$11,3,FALSE),"")</f>
        <v/>
      </c>
      <c r="BJ212" s="296" t="str">
        <f t="shared" si="134"/>
        <v/>
      </c>
      <c r="BK212" s="296" t="str">
        <f>IF($AK212="特","",IF($BP212="確認",MSG_電気・燃料電池車確認,IF($BS212=1,日野自動車新型式,IF($BS212=2,日野自動車新型式②,IF($BS212=3,日野自動車新型式③,IF($BS212=4,日野自動車新型式④,IFERROR(VLOOKUP($BJ212,'35条リスト'!$A$3:$C$9998,2,FALSE),"")))))))</f>
        <v/>
      </c>
      <c r="BL212" s="296" t="str">
        <f t="shared" si="135"/>
        <v/>
      </c>
      <c r="BM212" s="296" t="str">
        <f>IFERROR(VLOOKUP($X212,点検表４リスト用!$A$2:$B$10,2,FALSE),"")</f>
        <v/>
      </c>
      <c r="BN212" s="296" t="str">
        <f>IF($AK212="特","",IFERROR(VLOOKUP($BJ212,'35条リスト'!$A$3:$C$9998,3,FALSE),""))</f>
        <v/>
      </c>
      <c r="BO212" s="357" t="str">
        <f t="shared" si="149"/>
        <v/>
      </c>
      <c r="BP212" s="297" t="str">
        <f t="shared" si="136"/>
        <v/>
      </c>
      <c r="BQ212" s="297" t="str">
        <f t="shared" si="150"/>
        <v/>
      </c>
      <c r="BR212" s="296">
        <f t="shared" si="147"/>
        <v>0</v>
      </c>
      <c r="BS212" s="296" t="str">
        <f>IF(COUNTIF(点検表４リスト用!X$2:X$83,J212),1,IF(COUNTIF(点検表４リスト用!Y$2:Y$100,J212),2,IF(COUNTIF(点検表４リスト用!Z$2:Z$100,J212),3,IF(COUNTIF(点検表４リスト用!AA$2:AA$100,J212),4,""))))</f>
        <v/>
      </c>
      <c r="BT212" s="580" t="str">
        <f t="shared" si="151"/>
        <v/>
      </c>
    </row>
    <row r="213" spans="1:72">
      <c r="A213" s="289"/>
      <c r="B213" s="445"/>
      <c r="C213" s="290"/>
      <c r="D213" s="291"/>
      <c r="E213" s="291"/>
      <c r="F213" s="291"/>
      <c r="G213" s="292"/>
      <c r="H213" s="300"/>
      <c r="I213" s="292"/>
      <c r="J213" s="292"/>
      <c r="K213" s="292"/>
      <c r="L213" s="292"/>
      <c r="M213" s="290"/>
      <c r="N213" s="290"/>
      <c r="O213" s="292"/>
      <c r="P213" s="292"/>
      <c r="Q213" s="481" t="str">
        <f t="shared" si="152"/>
        <v/>
      </c>
      <c r="R213" s="481" t="str">
        <f t="shared" si="153"/>
        <v/>
      </c>
      <c r="S213" s="482" t="str">
        <f t="shared" si="117"/>
        <v/>
      </c>
      <c r="T213" s="482" t="str">
        <f t="shared" si="154"/>
        <v/>
      </c>
      <c r="U213" s="483" t="str">
        <f t="shared" si="155"/>
        <v/>
      </c>
      <c r="V213" s="483" t="str">
        <f t="shared" si="156"/>
        <v/>
      </c>
      <c r="W213" s="483" t="str">
        <f t="shared" si="157"/>
        <v/>
      </c>
      <c r="X213" s="293"/>
      <c r="Y213" s="289"/>
      <c r="Z213" s="473" t="str">
        <f>IF($BS213&lt;&gt;"","確認",IF(COUNTIF(点検表４リスト用!AB$2:AB$100,J213),"○",IF(OR($BQ213="【3】",$BQ213="【2】",$BQ213="【1】"),"○",$BQ213)))</f>
        <v/>
      </c>
      <c r="AA213" s="532"/>
      <c r="AB213" s="559" t="str">
        <f t="shared" si="158"/>
        <v/>
      </c>
      <c r="AC213" s="294" t="str">
        <f>IF(COUNTIF(環境性能の高いＵＤタクシー!$A:$A,点検表４!J213),"○","")</f>
        <v/>
      </c>
      <c r="AD213" s="295" t="str">
        <f t="shared" si="159"/>
        <v/>
      </c>
      <c r="AE213" s="296" t="b">
        <f t="shared" si="118"/>
        <v>0</v>
      </c>
      <c r="AF213" s="296" t="b">
        <f t="shared" si="119"/>
        <v>0</v>
      </c>
      <c r="AG213" s="296" t="str">
        <f t="shared" si="120"/>
        <v/>
      </c>
      <c r="AH213" s="296">
        <f t="shared" si="121"/>
        <v>1</v>
      </c>
      <c r="AI213" s="296">
        <f t="shared" si="122"/>
        <v>0</v>
      </c>
      <c r="AJ213" s="296">
        <f t="shared" si="123"/>
        <v>0</v>
      </c>
      <c r="AK213" s="296" t="str">
        <f>IFERROR(VLOOKUP($I213,点検表４リスト用!$D$2:$G$10,2,FALSE),"")</f>
        <v/>
      </c>
      <c r="AL213" s="296" t="str">
        <f>IFERROR(VLOOKUP($I213,点検表４リスト用!$D$2:$G$10,3,FALSE),"")</f>
        <v/>
      </c>
      <c r="AM213" s="296" t="str">
        <f>IFERROR(VLOOKUP($I213,点検表４リスト用!$D$2:$G$10,4,FALSE),"")</f>
        <v/>
      </c>
      <c r="AN213" s="296" t="str">
        <f>IFERROR(VLOOKUP(LEFT($E213,1),点検表４リスト用!$I$2:$J$11,2,FALSE),"")</f>
        <v/>
      </c>
      <c r="AO213" s="296" t="b">
        <f>IF(IFERROR(VLOOKUP($J213,軽乗用車一覧!$A$2:$A$88,1,FALSE),"")&lt;&gt;"",TRUE,FALSE)</f>
        <v>0</v>
      </c>
      <c r="AP213" s="296" t="b">
        <f t="shared" si="124"/>
        <v>0</v>
      </c>
      <c r="AQ213" s="296" t="b">
        <f t="shared" si="160"/>
        <v>1</v>
      </c>
      <c r="AR213" s="296" t="str">
        <f t="shared" si="125"/>
        <v/>
      </c>
      <c r="AS213" s="296" t="str">
        <f t="shared" si="126"/>
        <v/>
      </c>
      <c r="AT213" s="296">
        <f t="shared" si="127"/>
        <v>1</v>
      </c>
      <c r="AU213" s="296">
        <f t="shared" si="128"/>
        <v>1</v>
      </c>
      <c r="AV213" s="296" t="str">
        <f t="shared" si="129"/>
        <v/>
      </c>
      <c r="AW213" s="296" t="str">
        <f>IFERROR(VLOOKUP($L213,点検表４リスト用!$L$2:$M$11,2,FALSE),"")</f>
        <v/>
      </c>
      <c r="AX213" s="296" t="str">
        <f>IFERROR(VLOOKUP($AV213,排出係数!$H$4:$N$1000,7,FALSE),"")</f>
        <v/>
      </c>
      <c r="AY213" s="296" t="str">
        <f t="shared" si="148"/>
        <v/>
      </c>
      <c r="AZ213" s="296" t="str">
        <f t="shared" si="130"/>
        <v>1</v>
      </c>
      <c r="BA213" s="296" t="str">
        <f>IFERROR(VLOOKUP($AV213,排出係数!$A$4:$G$10000,$AU213+2,FALSE),"")</f>
        <v/>
      </c>
      <c r="BB213" s="296">
        <f>IFERROR(VLOOKUP($AU213,点検表４リスト用!$P$2:$T$6,2,FALSE),"")</f>
        <v>0.48</v>
      </c>
      <c r="BC213" s="296" t="str">
        <f t="shared" si="131"/>
        <v/>
      </c>
      <c r="BD213" s="296" t="str">
        <f t="shared" si="132"/>
        <v/>
      </c>
      <c r="BE213" s="296" t="str">
        <f>IFERROR(VLOOKUP($AV213,排出係数!$H$4:$M$10000,$AU213+2,FALSE),"")</f>
        <v/>
      </c>
      <c r="BF213" s="296">
        <f>IFERROR(VLOOKUP($AU213,点検表４リスト用!$P$2:$T$6,IF($N213="H17",5,3),FALSE),"")</f>
        <v>5.5E-2</v>
      </c>
      <c r="BG213" s="296">
        <f t="shared" si="133"/>
        <v>0</v>
      </c>
      <c r="BH213" s="296">
        <f t="shared" si="146"/>
        <v>0</v>
      </c>
      <c r="BI213" s="296" t="str">
        <f>IFERROR(VLOOKUP($L213,点検表４リスト用!$L$2:$N$11,3,FALSE),"")</f>
        <v/>
      </c>
      <c r="BJ213" s="296" t="str">
        <f t="shared" si="134"/>
        <v/>
      </c>
      <c r="BK213" s="296" t="str">
        <f>IF($AK213="特","",IF($BP213="確認",MSG_電気・燃料電池車確認,IF($BS213=1,日野自動車新型式,IF($BS213=2,日野自動車新型式②,IF($BS213=3,日野自動車新型式③,IF($BS213=4,日野自動車新型式④,IFERROR(VLOOKUP($BJ213,'35条リスト'!$A$3:$C$9998,2,FALSE),"")))))))</f>
        <v/>
      </c>
      <c r="BL213" s="296" t="str">
        <f t="shared" si="135"/>
        <v/>
      </c>
      <c r="BM213" s="296" t="str">
        <f>IFERROR(VLOOKUP($X213,点検表４リスト用!$A$2:$B$10,2,FALSE),"")</f>
        <v/>
      </c>
      <c r="BN213" s="296" t="str">
        <f>IF($AK213="特","",IFERROR(VLOOKUP($BJ213,'35条リスト'!$A$3:$C$9998,3,FALSE),""))</f>
        <v/>
      </c>
      <c r="BO213" s="357" t="str">
        <f t="shared" si="149"/>
        <v/>
      </c>
      <c r="BP213" s="297" t="str">
        <f t="shared" si="136"/>
        <v/>
      </c>
      <c r="BQ213" s="297" t="str">
        <f t="shared" si="150"/>
        <v/>
      </c>
      <c r="BR213" s="296">
        <f t="shared" si="147"/>
        <v>0</v>
      </c>
      <c r="BS213" s="296" t="str">
        <f>IF(COUNTIF(点検表４リスト用!X$2:X$83,J213),1,IF(COUNTIF(点検表４リスト用!Y$2:Y$100,J213),2,IF(COUNTIF(点検表４リスト用!Z$2:Z$100,J213),3,IF(COUNTIF(点検表４リスト用!AA$2:AA$100,J213),4,""))))</f>
        <v/>
      </c>
      <c r="BT213" s="580" t="str">
        <f t="shared" si="151"/>
        <v/>
      </c>
    </row>
    <row r="214" spans="1:72">
      <c r="A214" s="289"/>
      <c r="B214" s="445"/>
      <c r="C214" s="290"/>
      <c r="D214" s="291"/>
      <c r="E214" s="291"/>
      <c r="F214" s="291"/>
      <c r="G214" s="292"/>
      <c r="H214" s="300"/>
      <c r="I214" s="292"/>
      <c r="J214" s="292"/>
      <c r="K214" s="292"/>
      <c r="L214" s="292"/>
      <c r="M214" s="290"/>
      <c r="N214" s="290"/>
      <c r="O214" s="292"/>
      <c r="P214" s="292"/>
      <c r="Q214" s="481" t="str">
        <f t="shared" si="152"/>
        <v/>
      </c>
      <c r="R214" s="481" t="str">
        <f t="shared" si="153"/>
        <v/>
      </c>
      <c r="S214" s="482" t="str">
        <f t="shared" si="117"/>
        <v/>
      </c>
      <c r="T214" s="482" t="str">
        <f t="shared" si="154"/>
        <v/>
      </c>
      <c r="U214" s="483" t="str">
        <f t="shared" si="155"/>
        <v/>
      </c>
      <c r="V214" s="483" t="str">
        <f t="shared" si="156"/>
        <v/>
      </c>
      <c r="W214" s="483" t="str">
        <f t="shared" si="157"/>
        <v/>
      </c>
      <c r="X214" s="293"/>
      <c r="Y214" s="289"/>
      <c r="Z214" s="473" t="str">
        <f>IF($BS214&lt;&gt;"","確認",IF(COUNTIF(点検表４リスト用!AB$2:AB$100,J214),"○",IF(OR($BQ214="【3】",$BQ214="【2】",$BQ214="【1】"),"○",$BQ214)))</f>
        <v/>
      </c>
      <c r="AA214" s="532"/>
      <c r="AB214" s="559" t="str">
        <f t="shared" si="158"/>
        <v/>
      </c>
      <c r="AC214" s="294" t="str">
        <f>IF(COUNTIF(環境性能の高いＵＤタクシー!$A:$A,点検表４!J214),"○","")</f>
        <v/>
      </c>
      <c r="AD214" s="295" t="str">
        <f t="shared" si="159"/>
        <v/>
      </c>
      <c r="AE214" s="296" t="b">
        <f t="shared" si="118"/>
        <v>0</v>
      </c>
      <c r="AF214" s="296" t="b">
        <f t="shared" si="119"/>
        <v>0</v>
      </c>
      <c r="AG214" s="296" t="str">
        <f t="shared" si="120"/>
        <v/>
      </c>
      <c r="AH214" s="296">
        <f t="shared" si="121"/>
        <v>1</v>
      </c>
      <c r="AI214" s="296">
        <f t="shared" si="122"/>
        <v>0</v>
      </c>
      <c r="AJ214" s="296">
        <f t="shared" si="123"/>
        <v>0</v>
      </c>
      <c r="AK214" s="296" t="str">
        <f>IFERROR(VLOOKUP($I214,点検表４リスト用!$D$2:$G$10,2,FALSE),"")</f>
        <v/>
      </c>
      <c r="AL214" s="296" t="str">
        <f>IFERROR(VLOOKUP($I214,点検表４リスト用!$D$2:$G$10,3,FALSE),"")</f>
        <v/>
      </c>
      <c r="AM214" s="296" t="str">
        <f>IFERROR(VLOOKUP($I214,点検表４リスト用!$D$2:$G$10,4,FALSE),"")</f>
        <v/>
      </c>
      <c r="AN214" s="296" t="str">
        <f>IFERROR(VLOOKUP(LEFT($E214,1),点検表４リスト用!$I$2:$J$11,2,FALSE),"")</f>
        <v/>
      </c>
      <c r="AO214" s="296" t="b">
        <f>IF(IFERROR(VLOOKUP($J214,軽乗用車一覧!$A$2:$A$88,1,FALSE),"")&lt;&gt;"",TRUE,FALSE)</f>
        <v>0</v>
      </c>
      <c r="AP214" s="296" t="b">
        <f t="shared" si="124"/>
        <v>0</v>
      </c>
      <c r="AQ214" s="296" t="b">
        <f t="shared" si="160"/>
        <v>1</v>
      </c>
      <c r="AR214" s="296" t="str">
        <f t="shared" si="125"/>
        <v/>
      </c>
      <c r="AS214" s="296" t="str">
        <f t="shared" si="126"/>
        <v/>
      </c>
      <c r="AT214" s="296">
        <f t="shared" si="127"/>
        <v>1</v>
      </c>
      <c r="AU214" s="296">
        <f t="shared" si="128"/>
        <v>1</v>
      </c>
      <c r="AV214" s="296" t="str">
        <f t="shared" si="129"/>
        <v/>
      </c>
      <c r="AW214" s="296" t="str">
        <f>IFERROR(VLOOKUP($L214,点検表４リスト用!$L$2:$M$11,2,FALSE),"")</f>
        <v/>
      </c>
      <c r="AX214" s="296" t="str">
        <f>IFERROR(VLOOKUP($AV214,排出係数!$H$4:$N$1000,7,FALSE),"")</f>
        <v/>
      </c>
      <c r="AY214" s="296" t="str">
        <f t="shared" si="148"/>
        <v/>
      </c>
      <c r="AZ214" s="296" t="str">
        <f t="shared" si="130"/>
        <v>1</v>
      </c>
      <c r="BA214" s="296" t="str">
        <f>IFERROR(VLOOKUP($AV214,排出係数!$A$4:$G$10000,$AU214+2,FALSE),"")</f>
        <v/>
      </c>
      <c r="BB214" s="296">
        <f>IFERROR(VLOOKUP($AU214,点検表４リスト用!$P$2:$T$6,2,FALSE),"")</f>
        <v>0.48</v>
      </c>
      <c r="BC214" s="296" t="str">
        <f t="shared" si="131"/>
        <v/>
      </c>
      <c r="BD214" s="296" t="str">
        <f t="shared" si="132"/>
        <v/>
      </c>
      <c r="BE214" s="296" t="str">
        <f>IFERROR(VLOOKUP($AV214,排出係数!$H$4:$M$10000,$AU214+2,FALSE),"")</f>
        <v/>
      </c>
      <c r="BF214" s="296">
        <f>IFERROR(VLOOKUP($AU214,点検表４リスト用!$P$2:$T$6,IF($N214="H17",5,3),FALSE),"")</f>
        <v>5.5E-2</v>
      </c>
      <c r="BG214" s="296">
        <f t="shared" si="133"/>
        <v>0</v>
      </c>
      <c r="BH214" s="296">
        <f t="shared" si="146"/>
        <v>0</v>
      </c>
      <c r="BI214" s="296" t="str">
        <f>IFERROR(VLOOKUP($L214,点検表４リスト用!$L$2:$N$11,3,FALSE),"")</f>
        <v/>
      </c>
      <c r="BJ214" s="296" t="str">
        <f t="shared" si="134"/>
        <v/>
      </c>
      <c r="BK214" s="296" t="str">
        <f>IF($AK214="特","",IF($BP214="確認",MSG_電気・燃料電池車確認,IF($BS214=1,日野自動車新型式,IF($BS214=2,日野自動車新型式②,IF($BS214=3,日野自動車新型式③,IF($BS214=4,日野自動車新型式④,IFERROR(VLOOKUP($BJ214,'35条リスト'!$A$3:$C$9998,2,FALSE),"")))))))</f>
        <v/>
      </c>
      <c r="BL214" s="296" t="str">
        <f t="shared" si="135"/>
        <v/>
      </c>
      <c r="BM214" s="296" t="str">
        <f>IFERROR(VLOOKUP($X214,点検表４リスト用!$A$2:$B$10,2,FALSE),"")</f>
        <v/>
      </c>
      <c r="BN214" s="296" t="str">
        <f>IF($AK214="特","",IFERROR(VLOOKUP($BJ214,'35条リスト'!$A$3:$C$9998,3,FALSE),""))</f>
        <v/>
      </c>
      <c r="BO214" s="357" t="str">
        <f t="shared" si="149"/>
        <v/>
      </c>
      <c r="BP214" s="297" t="str">
        <f t="shared" si="136"/>
        <v/>
      </c>
      <c r="BQ214" s="297" t="str">
        <f t="shared" si="150"/>
        <v/>
      </c>
      <c r="BR214" s="296">
        <f t="shared" si="147"/>
        <v>0</v>
      </c>
      <c r="BS214" s="296" t="str">
        <f>IF(COUNTIF(点検表４リスト用!X$2:X$83,J214),1,IF(COUNTIF(点検表４リスト用!Y$2:Y$100,J214),2,IF(COUNTIF(点検表４リスト用!Z$2:Z$100,J214),3,IF(COUNTIF(点検表４リスト用!AA$2:AA$100,J214),4,""))))</f>
        <v/>
      </c>
      <c r="BT214" s="580" t="str">
        <f t="shared" si="151"/>
        <v/>
      </c>
    </row>
    <row r="215" spans="1:72">
      <c r="A215" s="289"/>
      <c r="B215" s="445"/>
      <c r="C215" s="290"/>
      <c r="D215" s="291"/>
      <c r="E215" s="291"/>
      <c r="F215" s="291"/>
      <c r="G215" s="292"/>
      <c r="H215" s="300"/>
      <c r="I215" s="292"/>
      <c r="J215" s="292"/>
      <c r="K215" s="292"/>
      <c r="L215" s="292"/>
      <c r="M215" s="290"/>
      <c r="N215" s="290"/>
      <c r="O215" s="292"/>
      <c r="P215" s="292"/>
      <c r="Q215" s="481" t="str">
        <f t="shared" si="152"/>
        <v/>
      </c>
      <c r="R215" s="481" t="str">
        <f t="shared" si="153"/>
        <v/>
      </c>
      <c r="S215" s="482" t="str">
        <f t="shared" si="117"/>
        <v/>
      </c>
      <c r="T215" s="482" t="str">
        <f t="shared" si="154"/>
        <v/>
      </c>
      <c r="U215" s="483" t="str">
        <f t="shared" si="155"/>
        <v/>
      </c>
      <c r="V215" s="483" t="str">
        <f t="shared" si="156"/>
        <v/>
      </c>
      <c r="W215" s="483" t="str">
        <f t="shared" si="157"/>
        <v/>
      </c>
      <c r="X215" s="293"/>
      <c r="Y215" s="289"/>
      <c r="Z215" s="473" t="str">
        <f>IF($BS215&lt;&gt;"","確認",IF(COUNTIF(点検表４リスト用!AB$2:AB$100,J215),"○",IF(OR($BQ215="【3】",$BQ215="【2】",$BQ215="【1】"),"○",$BQ215)))</f>
        <v/>
      </c>
      <c r="AA215" s="532"/>
      <c r="AB215" s="559" t="str">
        <f t="shared" si="158"/>
        <v/>
      </c>
      <c r="AC215" s="294" t="str">
        <f>IF(COUNTIF(環境性能の高いＵＤタクシー!$A:$A,点検表４!J215),"○","")</f>
        <v/>
      </c>
      <c r="AD215" s="295" t="str">
        <f t="shared" si="159"/>
        <v/>
      </c>
      <c r="AE215" s="296" t="b">
        <f t="shared" si="118"/>
        <v>0</v>
      </c>
      <c r="AF215" s="296" t="b">
        <f t="shared" si="119"/>
        <v>0</v>
      </c>
      <c r="AG215" s="296" t="str">
        <f t="shared" si="120"/>
        <v/>
      </c>
      <c r="AH215" s="296">
        <f t="shared" si="121"/>
        <v>1</v>
      </c>
      <c r="AI215" s="296">
        <f t="shared" si="122"/>
        <v>0</v>
      </c>
      <c r="AJ215" s="296">
        <f t="shared" si="123"/>
        <v>0</v>
      </c>
      <c r="AK215" s="296" t="str">
        <f>IFERROR(VLOOKUP($I215,点検表４リスト用!$D$2:$G$10,2,FALSE),"")</f>
        <v/>
      </c>
      <c r="AL215" s="296" t="str">
        <f>IFERROR(VLOOKUP($I215,点検表４リスト用!$D$2:$G$10,3,FALSE),"")</f>
        <v/>
      </c>
      <c r="AM215" s="296" t="str">
        <f>IFERROR(VLOOKUP($I215,点検表４リスト用!$D$2:$G$10,4,FALSE),"")</f>
        <v/>
      </c>
      <c r="AN215" s="296" t="str">
        <f>IFERROR(VLOOKUP(LEFT($E215,1),点検表４リスト用!$I$2:$J$11,2,FALSE),"")</f>
        <v/>
      </c>
      <c r="AO215" s="296" t="b">
        <f>IF(IFERROR(VLOOKUP($J215,軽乗用車一覧!$A$2:$A$88,1,FALSE),"")&lt;&gt;"",TRUE,FALSE)</f>
        <v>0</v>
      </c>
      <c r="AP215" s="296" t="b">
        <f t="shared" si="124"/>
        <v>0</v>
      </c>
      <c r="AQ215" s="296" t="b">
        <f t="shared" si="160"/>
        <v>1</v>
      </c>
      <c r="AR215" s="296" t="str">
        <f t="shared" si="125"/>
        <v/>
      </c>
      <c r="AS215" s="296" t="str">
        <f t="shared" si="126"/>
        <v/>
      </c>
      <c r="AT215" s="296">
        <f t="shared" si="127"/>
        <v>1</v>
      </c>
      <c r="AU215" s="296">
        <f t="shared" si="128"/>
        <v>1</v>
      </c>
      <c r="AV215" s="296" t="str">
        <f t="shared" si="129"/>
        <v/>
      </c>
      <c r="AW215" s="296" t="str">
        <f>IFERROR(VLOOKUP($L215,点検表４リスト用!$L$2:$M$11,2,FALSE),"")</f>
        <v/>
      </c>
      <c r="AX215" s="296" t="str">
        <f>IFERROR(VLOOKUP($AV215,排出係数!$H$4:$N$1000,7,FALSE),"")</f>
        <v/>
      </c>
      <c r="AY215" s="296" t="str">
        <f t="shared" si="148"/>
        <v/>
      </c>
      <c r="AZ215" s="296" t="str">
        <f t="shared" si="130"/>
        <v>1</v>
      </c>
      <c r="BA215" s="296" t="str">
        <f>IFERROR(VLOOKUP($AV215,排出係数!$A$4:$G$10000,$AU215+2,FALSE),"")</f>
        <v/>
      </c>
      <c r="BB215" s="296">
        <f>IFERROR(VLOOKUP($AU215,点検表４リスト用!$P$2:$T$6,2,FALSE),"")</f>
        <v>0.48</v>
      </c>
      <c r="BC215" s="296" t="str">
        <f t="shared" si="131"/>
        <v/>
      </c>
      <c r="BD215" s="296" t="str">
        <f t="shared" si="132"/>
        <v/>
      </c>
      <c r="BE215" s="296" t="str">
        <f>IFERROR(VLOOKUP($AV215,排出係数!$H$4:$M$10000,$AU215+2,FALSE),"")</f>
        <v/>
      </c>
      <c r="BF215" s="296">
        <f>IFERROR(VLOOKUP($AU215,点検表４リスト用!$P$2:$T$6,IF($N215="H17",5,3),FALSE),"")</f>
        <v>5.5E-2</v>
      </c>
      <c r="BG215" s="296">
        <f t="shared" si="133"/>
        <v>0</v>
      </c>
      <c r="BH215" s="296">
        <f t="shared" si="146"/>
        <v>0</v>
      </c>
      <c r="BI215" s="296" t="str">
        <f>IFERROR(VLOOKUP($L215,点検表４リスト用!$L$2:$N$11,3,FALSE),"")</f>
        <v/>
      </c>
      <c r="BJ215" s="296" t="str">
        <f t="shared" si="134"/>
        <v/>
      </c>
      <c r="BK215" s="296" t="str">
        <f>IF($AK215="特","",IF($BP215="確認",MSG_電気・燃料電池車確認,IF($BS215=1,日野自動車新型式,IF($BS215=2,日野自動車新型式②,IF($BS215=3,日野自動車新型式③,IF($BS215=4,日野自動車新型式④,IFERROR(VLOOKUP($BJ215,'35条リスト'!$A$3:$C$9998,2,FALSE),"")))))))</f>
        <v/>
      </c>
      <c r="BL215" s="296" t="str">
        <f t="shared" si="135"/>
        <v/>
      </c>
      <c r="BM215" s="296" t="str">
        <f>IFERROR(VLOOKUP($X215,点検表４リスト用!$A$2:$B$10,2,FALSE),"")</f>
        <v/>
      </c>
      <c r="BN215" s="296" t="str">
        <f>IF($AK215="特","",IFERROR(VLOOKUP($BJ215,'35条リスト'!$A$3:$C$9998,3,FALSE),""))</f>
        <v/>
      </c>
      <c r="BO215" s="357" t="str">
        <f t="shared" si="149"/>
        <v/>
      </c>
      <c r="BP215" s="297" t="str">
        <f t="shared" si="136"/>
        <v/>
      </c>
      <c r="BQ215" s="297" t="str">
        <f t="shared" si="150"/>
        <v/>
      </c>
      <c r="BR215" s="296">
        <f t="shared" si="147"/>
        <v>0</v>
      </c>
      <c r="BS215" s="296" t="str">
        <f>IF(COUNTIF(点検表４リスト用!X$2:X$83,J215),1,IF(COUNTIF(点検表４リスト用!Y$2:Y$100,J215),2,IF(COUNTIF(点検表４リスト用!Z$2:Z$100,J215),3,IF(COUNTIF(点検表４リスト用!AA$2:AA$100,J215),4,""))))</f>
        <v/>
      </c>
      <c r="BT215" s="580" t="str">
        <f t="shared" si="151"/>
        <v/>
      </c>
    </row>
    <row r="216" spans="1:72">
      <c r="A216" s="289"/>
      <c r="B216" s="445"/>
      <c r="C216" s="290"/>
      <c r="D216" s="291"/>
      <c r="E216" s="291"/>
      <c r="F216" s="291"/>
      <c r="G216" s="292"/>
      <c r="H216" s="300"/>
      <c r="I216" s="292"/>
      <c r="J216" s="292"/>
      <c r="K216" s="292"/>
      <c r="L216" s="292"/>
      <c r="M216" s="290"/>
      <c r="N216" s="290"/>
      <c r="O216" s="292"/>
      <c r="P216" s="292"/>
      <c r="Q216" s="481" t="str">
        <f t="shared" si="152"/>
        <v/>
      </c>
      <c r="R216" s="481" t="str">
        <f t="shared" si="153"/>
        <v/>
      </c>
      <c r="S216" s="482" t="str">
        <f t="shared" si="117"/>
        <v/>
      </c>
      <c r="T216" s="482" t="str">
        <f t="shared" si="154"/>
        <v/>
      </c>
      <c r="U216" s="483" t="str">
        <f t="shared" si="155"/>
        <v/>
      </c>
      <c r="V216" s="483" t="str">
        <f t="shared" si="156"/>
        <v/>
      </c>
      <c r="W216" s="483" t="str">
        <f t="shared" si="157"/>
        <v/>
      </c>
      <c r="X216" s="293"/>
      <c r="Y216" s="289"/>
      <c r="Z216" s="473" t="str">
        <f>IF($BS216&lt;&gt;"","確認",IF(COUNTIF(点検表４リスト用!AB$2:AB$100,J216),"○",IF(OR($BQ216="【3】",$BQ216="【2】",$BQ216="【1】"),"○",$BQ216)))</f>
        <v/>
      </c>
      <c r="AA216" s="532"/>
      <c r="AB216" s="559" t="str">
        <f t="shared" si="158"/>
        <v/>
      </c>
      <c r="AC216" s="294" t="str">
        <f>IF(COUNTIF(環境性能の高いＵＤタクシー!$A:$A,点検表４!J216),"○","")</f>
        <v/>
      </c>
      <c r="AD216" s="295" t="str">
        <f t="shared" si="159"/>
        <v/>
      </c>
      <c r="AE216" s="296" t="b">
        <f t="shared" si="118"/>
        <v>0</v>
      </c>
      <c r="AF216" s="296" t="b">
        <f t="shared" si="119"/>
        <v>0</v>
      </c>
      <c r="AG216" s="296" t="str">
        <f t="shared" si="120"/>
        <v/>
      </c>
      <c r="AH216" s="296">
        <f t="shared" si="121"/>
        <v>1</v>
      </c>
      <c r="AI216" s="296">
        <f t="shared" si="122"/>
        <v>0</v>
      </c>
      <c r="AJ216" s="296">
        <f t="shared" si="123"/>
        <v>0</v>
      </c>
      <c r="AK216" s="296" t="str">
        <f>IFERROR(VLOOKUP($I216,点検表４リスト用!$D$2:$G$10,2,FALSE),"")</f>
        <v/>
      </c>
      <c r="AL216" s="296" t="str">
        <f>IFERROR(VLOOKUP($I216,点検表４リスト用!$D$2:$G$10,3,FALSE),"")</f>
        <v/>
      </c>
      <c r="AM216" s="296" t="str">
        <f>IFERROR(VLOOKUP($I216,点検表４リスト用!$D$2:$G$10,4,FALSE),"")</f>
        <v/>
      </c>
      <c r="AN216" s="296" t="str">
        <f>IFERROR(VLOOKUP(LEFT($E216,1),点検表４リスト用!$I$2:$J$11,2,FALSE),"")</f>
        <v/>
      </c>
      <c r="AO216" s="296" t="b">
        <f>IF(IFERROR(VLOOKUP($J216,軽乗用車一覧!$A$2:$A$88,1,FALSE),"")&lt;&gt;"",TRUE,FALSE)</f>
        <v>0</v>
      </c>
      <c r="AP216" s="296" t="b">
        <f t="shared" si="124"/>
        <v>0</v>
      </c>
      <c r="AQ216" s="296" t="b">
        <f t="shared" si="160"/>
        <v>1</v>
      </c>
      <c r="AR216" s="296" t="str">
        <f t="shared" si="125"/>
        <v/>
      </c>
      <c r="AS216" s="296" t="str">
        <f t="shared" si="126"/>
        <v/>
      </c>
      <c r="AT216" s="296">
        <f t="shared" si="127"/>
        <v>1</v>
      </c>
      <c r="AU216" s="296">
        <f t="shared" si="128"/>
        <v>1</v>
      </c>
      <c r="AV216" s="296" t="str">
        <f t="shared" si="129"/>
        <v/>
      </c>
      <c r="AW216" s="296" t="str">
        <f>IFERROR(VLOOKUP($L216,点検表４リスト用!$L$2:$M$11,2,FALSE),"")</f>
        <v/>
      </c>
      <c r="AX216" s="296" t="str">
        <f>IFERROR(VLOOKUP($AV216,排出係数!$H$4:$N$1000,7,FALSE),"")</f>
        <v/>
      </c>
      <c r="AY216" s="296" t="str">
        <f t="shared" si="148"/>
        <v/>
      </c>
      <c r="AZ216" s="296" t="str">
        <f t="shared" si="130"/>
        <v>1</v>
      </c>
      <c r="BA216" s="296" t="str">
        <f>IFERROR(VLOOKUP($AV216,排出係数!$A$4:$G$10000,$AU216+2,FALSE),"")</f>
        <v/>
      </c>
      <c r="BB216" s="296">
        <f>IFERROR(VLOOKUP($AU216,点検表４リスト用!$P$2:$T$6,2,FALSE),"")</f>
        <v>0.48</v>
      </c>
      <c r="BC216" s="296" t="str">
        <f t="shared" si="131"/>
        <v/>
      </c>
      <c r="BD216" s="296" t="str">
        <f t="shared" si="132"/>
        <v/>
      </c>
      <c r="BE216" s="296" t="str">
        <f>IFERROR(VLOOKUP($AV216,排出係数!$H$4:$M$10000,$AU216+2,FALSE),"")</f>
        <v/>
      </c>
      <c r="BF216" s="296">
        <f>IFERROR(VLOOKUP($AU216,点検表４リスト用!$P$2:$T$6,IF($N216="H17",5,3),FALSE),"")</f>
        <v>5.5E-2</v>
      </c>
      <c r="BG216" s="296">
        <f t="shared" si="133"/>
        <v>0</v>
      </c>
      <c r="BH216" s="296">
        <f t="shared" si="146"/>
        <v>0</v>
      </c>
      <c r="BI216" s="296" t="str">
        <f>IFERROR(VLOOKUP($L216,点検表４リスト用!$L$2:$N$11,3,FALSE),"")</f>
        <v/>
      </c>
      <c r="BJ216" s="296" t="str">
        <f t="shared" si="134"/>
        <v/>
      </c>
      <c r="BK216" s="296" t="str">
        <f>IF($AK216="特","",IF($BP216="確認",MSG_電気・燃料電池車確認,IF($BS216=1,日野自動車新型式,IF($BS216=2,日野自動車新型式②,IF($BS216=3,日野自動車新型式③,IF($BS216=4,日野自動車新型式④,IFERROR(VLOOKUP($BJ216,'35条リスト'!$A$3:$C$9998,2,FALSE),"")))))))</f>
        <v/>
      </c>
      <c r="BL216" s="296" t="str">
        <f t="shared" si="135"/>
        <v/>
      </c>
      <c r="BM216" s="296" t="str">
        <f>IFERROR(VLOOKUP($X216,点検表４リスト用!$A$2:$B$10,2,FALSE),"")</f>
        <v/>
      </c>
      <c r="BN216" s="296" t="str">
        <f>IF($AK216="特","",IFERROR(VLOOKUP($BJ216,'35条リスト'!$A$3:$C$9998,3,FALSE),""))</f>
        <v/>
      </c>
      <c r="BO216" s="357" t="str">
        <f t="shared" si="149"/>
        <v/>
      </c>
      <c r="BP216" s="297" t="str">
        <f t="shared" si="136"/>
        <v/>
      </c>
      <c r="BQ216" s="297" t="str">
        <f t="shared" si="150"/>
        <v/>
      </c>
      <c r="BR216" s="296">
        <f t="shared" si="147"/>
        <v>0</v>
      </c>
      <c r="BS216" s="296" t="str">
        <f>IF(COUNTIF(点検表４リスト用!X$2:X$83,J216),1,IF(COUNTIF(点検表４リスト用!Y$2:Y$100,J216),2,IF(COUNTIF(点検表４リスト用!Z$2:Z$100,J216),3,IF(COUNTIF(点検表４リスト用!AA$2:AA$100,J216),4,""))))</f>
        <v/>
      </c>
      <c r="BT216" s="580" t="str">
        <f t="shared" si="151"/>
        <v/>
      </c>
    </row>
    <row r="217" spans="1:72">
      <c r="A217" s="289"/>
      <c r="B217" s="445"/>
      <c r="C217" s="290"/>
      <c r="D217" s="291"/>
      <c r="E217" s="291"/>
      <c r="F217" s="291"/>
      <c r="G217" s="292"/>
      <c r="H217" s="300"/>
      <c r="I217" s="292"/>
      <c r="J217" s="292"/>
      <c r="K217" s="292"/>
      <c r="L217" s="292"/>
      <c r="M217" s="290"/>
      <c r="N217" s="290"/>
      <c r="O217" s="292"/>
      <c r="P217" s="292"/>
      <c r="Q217" s="481" t="str">
        <f t="shared" si="152"/>
        <v/>
      </c>
      <c r="R217" s="481" t="str">
        <f t="shared" si="153"/>
        <v/>
      </c>
      <c r="S217" s="482" t="str">
        <f t="shared" si="117"/>
        <v/>
      </c>
      <c r="T217" s="482" t="str">
        <f t="shared" si="154"/>
        <v/>
      </c>
      <c r="U217" s="483" t="str">
        <f t="shared" si="155"/>
        <v/>
      </c>
      <c r="V217" s="483" t="str">
        <f t="shared" si="156"/>
        <v/>
      </c>
      <c r="W217" s="483" t="str">
        <f t="shared" si="157"/>
        <v/>
      </c>
      <c r="X217" s="293"/>
      <c r="Y217" s="289"/>
      <c r="Z217" s="473" t="str">
        <f>IF($BS217&lt;&gt;"","確認",IF(COUNTIF(点検表４リスト用!AB$2:AB$100,J217),"○",IF(OR($BQ217="【3】",$BQ217="【2】",$BQ217="【1】"),"○",$BQ217)))</f>
        <v/>
      </c>
      <c r="AA217" s="532"/>
      <c r="AB217" s="559" t="str">
        <f t="shared" si="158"/>
        <v/>
      </c>
      <c r="AC217" s="294" t="str">
        <f>IF(COUNTIF(環境性能の高いＵＤタクシー!$A:$A,点検表４!J217),"○","")</f>
        <v/>
      </c>
      <c r="AD217" s="295" t="str">
        <f t="shared" si="159"/>
        <v/>
      </c>
      <c r="AE217" s="296" t="b">
        <f t="shared" si="118"/>
        <v>0</v>
      </c>
      <c r="AF217" s="296" t="b">
        <f t="shared" si="119"/>
        <v>0</v>
      </c>
      <c r="AG217" s="296" t="str">
        <f t="shared" si="120"/>
        <v/>
      </c>
      <c r="AH217" s="296">
        <f t="shared" si="121"/>
        <v>1</v>
      </c>
      <c r="AI217" s="296">
        <f t="shared" si="122"/>
        <v>0</v>
      </c>
      <c r="AJ217" s="296">
        <f t="shared" si="123"/>
        <v>0</v>
      </c>
      <c r="AK217" s="296" t="str">
        <f>IFERROR(VLOOKUP($I217,点検表４リスト用!$D$2:$G$10,2,FALSE),"")</f>
        <v/>
      </c>
      <c r="AL217" s="296" t="str">
        <f>IFERROR(VLOOKUP($I217,点検表４リスト用!$D$2:$G$10,3,FALSE),"")</f>
        <v/>
      </c>
      <c r="AM217" s="296" t="str">
        <f>IFERROR(VLOOKUP($I217,点検表４リスト用!$D$2:$G$10,4,FALSE),"")</f>
        <v/>
      </c>
      <c r="AN217" s="296" t="str">
        <f>IFERROR(VLOOKUP(LEFT($E217,1),点検表４リスト用!$I$2:$J$11,2,FALSE),"")</f>
        <v/>
      </c>
      <c r="AO217" s="296" t="b">
        <f>IF(IFERROR(VLOOKUP($J217,軽乗用車一覧!$A$2:$A$88,1,FALSE),"")&lt;&gt;"",TRUE,FALSE)</f>
        <v>0</v>
      </c>
      <c r="AP217" s="296" t="b">
        <f t="shared" si="124"/>
        <v>0</v>
      </c>
      <c r="AQ217" s="296" t="b">
        <f t="shared" si="160"/>
        <v>1</v>
      </c>
      <c r="AR217" s="296" t="str">
        <f t="shared" si="125"/>
        <v/>
      </c>
      <c r="AS217" s="296" t="str">
        <f t="shared" si="126"/>
        <v/>
      </c>
      <c r="AT217" s="296">
        <f t="shared" si="127"/>
        <v>1</v>
      </c>
      <c r="AU217" s="296">
        <f t="shared" si="128"/>
        <v>1</v>
      </c>
      <c r="AV217" s="296" t="str">
        <f t="shared" si="129"/>
        <v/>
      </c>
      <c r="AW217" s="296" t="str">
        <f>IFERROR(VLOOKUP($L217,点検表４リスト用!$L$2:$M$11,2,FALSE),"")</f>
        <v/>
      </c>
      <c r="AX217" s="296" t="str">
        <f>IFERROR(VLOOKUP($AV217,排出係数!$H$4:$N$1000,7,FALSE),"")</f>
        <v/>
      </c>
      <c r="AY217" s="296" t="str">
        <f t="shared" si="148"/>
        <v/>
      </c>
      <c r="AZ217" s="296" t="str">
        <f t="shared" si="130"/>
        <v>1</v>
      </c>
      <c r="BA217" s="296" t="str">
        <f>IFERROR(VLOOKUP($AV217,排出係数!$A$4:$G$10000,$AU217+2,FALSE),"")</f>
        <v/>
      </c>
      <c r="BB217" s="296">
        <f>IFERROR(VLOOKUP($AU217,点検表４リスト用!$P$2:$T$6,2,FALSE),"")</f>
        <v>0.48</v>
      </c>
      <c r="BC217" s="296" t="str">
        <f t="shared" si="131"/>
        <v/>
      </c>
      <c r="BD217" s="296" t="str">
        <f t="shared" si="132"/>
        <v/>
      </c>
      <c r="BE217" s="296" t="str">
        <f>IFERROR(VLOOKUP($AV217,排出係数!$H$4:$M$10000,$AU217+2,FALSE),"")</f>
        <v/>
      </c>
      <c r="BF217" s="296">
        <f>IFERROR(VLOOKUP($AU217,点検表４リスト用!$P$2:$T$6,IF($N217="H17",5,3),FALSE),"")</f>
        <v>5.5E-2</v>
      </c>
      <c r="BG217" s="296">
        <f t="shared" si="133"/>
        <v>0</v>
      </c>
      <c r="BH217" s="296">
        <f t="shared" si="146"/>
        <v>0</v>
      </c>
      <c r="BI217" s="296" t="str">
        <f>IFERROR(VLOOKUP($L217,点検表４リスト用!$L$2:$N$11,3,FALSE),"")</f>
        <v/>
      </c>
      <c r="BJ217" s="296" t="str">
        <f t="shared" si="134"/>
        <v/>
      </c>
      <c r="BK217" s="296" t="str">
        <f>IF($AK217="特","",IF($BP217="確認",MSG_電気・燃料電池車確認,IF($BS217=1,日野自動車新型式,IF($BS217=2,日野自動車新型式②,IF($BS217=3,日野自動車新型式③,IF($BS217=4,日野自動車新型式④,IFERROR(VLOOKUP($BJ217,'35条リスト'!$A$3:$C$9998,2,FALSE),"")))))))</f>
        <v/>
      </c>
      <c r="BL217" s="296" t="str">
        <f t="shared" si="135"/>
        <v/>
      </c>
      <c r="BM217" s="296" t="str">
        <f>IFERROR(VLOOKUP($X217,点検表４リスト用!$A$2:$B$10,2,FALSE),"")</f>
        <v/>
      </c>
      <c r="BN217" s="296" t="str">
        <f>IF($AK217="特","",IFERROR(VLOOKUP($BJ217,'35条リスト'!$A$3:$C$9998,3,FALSE),""))</f>
        <v/>
      </c>
      <c r="BO217" s="357" t="str">
        <f t="shared" si="149"/>
        <v/>
      </c>
      <c r="BP217" s="297" t="str">
        <f t="shared" si="136"/>
        <v/>
      </c>
      <c r="BQ217" s="297" t="str">
        <f t="shared" si="150"/>
        <v/>
      </c>
      <c r="BR217" s="296">
        <f t="shared" si="147"/>
        <v>0</v>
      </c>
      <c r="BS217" s="296" t="str">
        <f>IF(COUNTIF(点検表４リスト用!X$2:X$83,J217),1,IF(COUNTIF(点検表４リスト用!Y$2:Y$100,J217),2,IF(COUNTIF(点検表４リスト用!Z$2:Z$100,J217),3,IF(COUNTIF(点検表４リスト用!AA$2:AA$100,J217),4,""))))</f>
        <v/>
      </c>
      <c r="BT217" s="580" t="str">
        <f t="shared" si="151"/>
        <v/>
      </c>
    </row>
    <row r="218" spans="1:72">
      <c r="A218" s="289"/>
      <c r="B218" s="445"/>
      <c r="C218" s="290"/>
      <c r="D218" s="291"/>
      <c r="E218" s="291"/>
      <c r="F218" s="291"/>
      <c r="G218" s="292"/>
      <c r="H218" s="300"/>
      <c r="I218" s="292"/>
      <c r="J218" s="292"/>
      <c r="K218" s="292"/>
      <c r="L218" s="292"/>
      <c r="M218" s="290"/>
      <c r="N218" s="290"/>
      <c r="O218" s="292"/>
      <c r="P218" s="292"/>
      <c r="Q218" s="481" t="str">
        <f t="shared" si="152"/>
        <v/>
      </c>
      <c r="R218" s="481" t="str">
        <f t="shared" si="153"/>
        <v/>
      </c>
      <c r="S218" s="482" t="str">
        <f t="shared" si="117"/>
        <v/>
      </c>
      <c r="T218" s="482" t="str">
        <f t="shared" si="154"/>
        <v/>
      </c>
      <c r="U218" s="483" t="str">
        <f t="shared" si="155"/>
        <v/>
      </c>
      <c r="V218" s="483" t="str">
        <f t="shared" si="156"/>
        <v/>
      </c>
      <c r="W218" s="483" t="str">
        <f t="shared" si="157"/>
        <v/>
      </c>
      <c r="X218" s="293"/>
      <c r="Y218" s="289"/>
      <c r="Z218" s="473" t="str">
        <f>IF($BS218&lt;&gt;"","確認",IF(COUNTIF(点検表４リスト用!AB$2:AB$100,J218),"○",IF(OR($BQ218="【3】",$BQ218="【2】",$BQ218="【1】"),"○",$BQ218)))</f>
        <v/>
      </c>
      <c r="AA218" s="532"/>
      <c r="AB218" s="559" t="str">
        <f t="shared" si="158"/>
        <v/>
      </c>
      <c r="AC218" s="294" t="str">
        <f>IF(COUNTIF(環境性能の高いＵＤタクシー!$A:$A,点検表４!J218),"○","")</f>
        <v/>
      </c>
      <c r="AD218" s="295" t="str">
        <f t="shared" si="159"/>
        <v/>
      </c>
      <c r="AE218" s="296" t="b">
        <f t="shared" si="118"/>
        <v>0</v>
      </c>
      <c r="AF218" s="296" t="b">
        <f t="shared" si="119"/>
        <v>0</v>
      </c>
      <c r="AG218" s="296" t="str">
        <f t="shared" si="120"/>
        <v/>
      </c>
      <c r="AH218" s="296">
        <f t="shared" si="121"/>
        <v>1</v>
      </c>
      <c r="AI218" s="296">
        <f t="shared" si="122"/>
        <v>0</v>
      </c>
      <c r="AJ218" s="296">
        <f t="shared" si="123"/>
        <v>0</v>
      </c>
      <c r="AK218" s="296" t="str">
        <f>IFERROR(VLOOKUP($I218,点検表４リスト用!$D$2:$G$10,2,FALSE),"")</f>
        <v/>
      </c>
      <c r="AL218" s="296" t="str">
        <f>IFERROR(VLOOKUP($I218,点検表４リスト用!$D$2:$G$10,3,FALSE),"")</f>
        <v/>
      </c>
      <c r="AM218" s="296" t="str">
        <f>IFERROR(VLOOKUP($I218,点検表４リスト用!$D$2:$G$10,4,FALSE),"")</f>
        <v/>
      </c>
      <c r="AN218" s="296" t="str">
        <f>IFERROR(VLOOKUP(LEFT($E218,1),点検表４リスト用!$I$2:$J$11,2,FALSE),"")</f>
        <v/>
      </c>
      <c r="AO218" s="296" t="b">
        <f>IF(IFERROR(VLOOKUP($J218,軽乗用車一覧!$A$2:$A$88,1,FALSE),"")&lt;&gt;"",TRUE,FALSE)</f>
        <v>0</v>
      </c>
      <c r="AP218" s="296" t="b">
        <f t="shared" si="124"/>
        <v>0</v>
      </c>
      <c r="AQ218" s="296" t="b">
        <f t="shared" si="160"/>
        <v>1</v>
      </c>
      <c r="AR218" s="296" t="str">
        <f t="shared" si="125"/>
        <v/>
      </c>
      <c r="AS218" s="296" t="str">
        <f t="shared" si="126"/>
        <v/>
      </c>
      <c r="AT218" s="296">
        <f t="shared" si="127"/>
        <v>1</v>
      </c>
      <c r="AU218" s="296">
        <f t="shared" si="128"/>
        <v>1</v>
      </c>
      <c r="AV218" s="296" t="str">
        <f t="shared" si="129"/>
        <v/>
      </c>
      <c r="AW218" s="296" t="str">
        <f>IFERROR(VLOOKUP($L218,点検表４リスト用!$L$2:$M$11,2,FALSE),"")</f>
        <v/>
      </c>
      <c r="AX218" s="296" t="str">
        <f>IFERROR(VLOOKUP($AV218,排出係数!$H$4:$N$1000,7,FALSE),"")</f>
        <v/>
      </c>
      <c r="AY218" s="296" t="str">
        <f t="shared" si="148"/>
        <v/>
      </c>
      <c r="AZ218" s="296" t="str">
        <f t="shared" si="130"/>
        <v>1</v>
      </c>
      <c r="BA218" s="296" t="str">
        <f>IFERROR(VLOOKUP($AV218,排出係数!$A$4:$G$10000,$AU218+2,FALSE),"")</f>
        <v/>
      </c>
      <c r="BB218" s="296">
        <f>IFERROR(VLOOKUP($AU218,点検表４リスト用!$P$2:$T$6,2,FALSE),"")</f>
        <v>0.48</v>
      </c>
      <c r="BC218" s="296" t="str">
        <f t="shared" si="131"/>
        <v/>
      </c>
      <c r="BD218" s="296" t="str">
        <f t="shared" si="132"/>
        <v/>
      </c>
      <c r="BE218" s="296" t="str">
        <f>IFERROR(VLOOKUP($AV218,排出係数!$H$4:$M$10000,$AU218+2,FALSE),"")</f>
        <v/>
      </c>
      <c r="BF218" s="296">
        <f>IFERROR(VLOOKUP($AU218,点検表４リスト用!$P$2:$T$6,IF($N218="H17",5,3),FALSE),"")</f>
        <v>5.5E-2</v>
      </c>
      <c r="BG218" s="296">
        <f t="shared" si="133"/>
        <v>0</v>
      </c>
      <c r="BH218" s="296">
        <f t="shared" si="146"/>
        <v>0</v>
      </c>
      <c r="BI218" s="296" t="str">
        <f>IFERROR(VLOOKUP($L218,点検表４リスト用!$L$2:$N$11,3,FALSE),"")</f>
        <v/>
      </c>
      <c r="BJ218" s="296" t="str">
        <f t="shared" si="134"/>
        <v/>
      </c>
      <c r="BK218" s="296" t="str">
        <f>IF($AK218="特","",IF($BP218="確認",MSG_電気・燃料電池車確認,IF($BS218=1,日野自動車新型式,IF($BS218=2,日野自動車新型式②,IF($BS218=3,日野自動車新型式③,IF($BS218=4,日野自動車新型式④,IFERROR(VLOOKUP($BJ218,'35条リスト'!$A$3:$C$9998,2,FALSE),"")))))))</f>
        <v/>
      </c>
      <c r="BL218" s="296" t="str">
        <f t="shared" si="135"/>
        <v/>
      </c>
      <c r="BM218" s="296" t="str">
        <f>IFERROR(VLOOKUP($X218,点検表４リスト用!$A$2:$B$10,2,FALSE),"")</f>
        <v/>
      </c>
      <c r="BN218" s="296" t="str">
        <f>IF($AK218="特","",IFERROR(VLOOKUP($BJ218,'35条リスト'!$A$3:$C$9998,3,FALSE),""))</f>
        <v/>
      </c>
      <c r="BO218" s="357" t="str">
        <f t="shared" si="149"/>
        <v/>
      </c>
      <c r="BP218" s="297" t="str">
        <f t="shared" si="136"/>
        <v/>
      </c>
      <c r="BQ218" s="297" t="str">
        <f t="shared" si="150"/>
        <v/>
      </c>
      <c r="BR218" s="296">
        <f t="shared" si="147"/>
        <v>0</v>
      </c>
      <c r="BS218" s="296" t="str">
        <f>IF(COUNTIF(点検表４リスト用!X$2:X$83,J218),1,IF(COUNTIF(点検表４リスト用!Y$2:Y$100,J218),2,IF(COUNTIF(点検表４リスト用!Z$2:Z$100,J218),3,IF(COUNTIF(点検表４リスト用!AA$2:AA$100,J218),4,""))))</f>
        <v/>
      </c>
      <c r="BT218" s="580" t="str">
        <f t="shared" si="151"/>
        <v/>
      </c>
    </row>
    <row r="219" spans="1:72">
      <c r="A219" s="289"/>
      <c r="B219" s="445"/>
      <c r="C219" s="290"/>
      <c r="D219" s="291"/>
      <c r="E219" s="291"/>
      <c r="F219" s="291"/>
      <c r="G219" s="292"/>
      <c r="H219" s="300"/>
      <c r="I219" s="292"/>
      <c r="J219" s="292"/>
      <c r="K219" s="292"/>
      <c r="L219" s="292"/>
      <c r="M219" s="290"/>
      <c r="N219" s="290"/>
      <c r="O219" s="292"/>
      <c r="P219" s="292"/>
      <c r="Q219" s="481" t="str">
        <f t="shared" si="152"/>
        <v/>
      </c>
      <c r="R219" s="481" t="str">
        <f t="shared" si="153"/>
        <v/>
      </c>
      <c r="S219" s="482" t="str">
        <f t="shared" si="117"/>
        <v/>
      </c>
      <c r="T219" s="482" t="str">
        <f t="shared" si="154"/>
        <v/>
      </c>
      <c r="U219" s="483" t="str">
        <f t="shared" si="155"/>
        <v/>
      </c>
      <c r="V219" s="483" t="str">
        <f t="shared" si="156"/>
        <v/>
      </c>
      <c r="W219" s="483" t="str">
        <f t="shared" si="157"/>
        <v/>
      </c>
      <c r="X219" s="293"/>
      <c r="Y219" s="289"/>
      <c r="Z219" s="473" t="str">
        <f>IF($BS219&lt;&gt;"","確認",IF(COUNTIF(点検表４リスト用!AB$2:AB$100,J219),"○",IF(OR($BQ219="【3】",$BQ219="【2】",$BQ219="【1】"),"○",$BQ219)))</f>
        <v/>
      </c>
      <c r="AA219" s="532"/>
      <c r="AB219" s="559" t="str">
        <f t="shared" si="158"/>
        <v/>
      </c>
      <c r="AC219" s="294" t="str">
        <f>IF(COUNTIF(環境性能の高いＵＤタクシー!$A:$A,点検表４!J219),"○","")</f>
        <v/>
      </c>
      <c r="AD219" s="295" t="str">
        <f t="shared" si="159"/>
        <v/>
      </c>
      <c r="AE219" s="296" t="b">
        <f t="shared" si="118"/>
        <v>0</v>
      </c>
      <c r="AF219" s="296" t="b">
        <f t="shared" si="119"/>
        <v>0</v>
      </c>
      <c r="AG219" s="296" t="str">
        <f t="shared" si="120"/>
        <v/>
      </c>
      <c r="AH219" s="296">
        <f t="shared" si="121"/>
        <v>1</v>
      </c>
      <c r="AI219" s="296">
        <f t="shared" si="122"/>
        <v>0</v>
      </c>
      <c r="AJ219" s="296">
        <f t="shared" si="123"/>
        <v>0</v>
      </c>
      <c r="AK219" s="296" t="str">
        <f>IFERROR(VLOOKUP($I219,点検表４リスト用!$D$2:$G$10,2,FALSE),"")</f>
        <v/>
      </c>
      <c r="AL219" s="296" t="str">
        <f>IFERROR(VLOOKUP($I219,点検表４リスト用!$D$2:$G$10,3,FALSE),"")</f>
        <v/>
      </c>
      <c r="AM219" s="296" t="str">
        <f>IFERROR(VLOOKUP($I219,点検表４リスト用!$D$2:$G$10,4,FALSE),"")</f>
        <v/>
      </c>
      <c r="AN219" s="296" t="str">
        <f>IFERROR(VLOOKUP(LEFT($E219,1),点検表４リスト用!$I$2:$J$11,2,FALSE),"")</f>
        <v/>
      </c>
      <c r="AO219" s="296" t="b">
        <f>IF(IFERROR(VLOOKUP($J219,軽乗用車一覧!$A$2:$A$88,1,FALSE),"")&lt;&gt;"",TRUE,FALSE)</f>
        <v>0</v>
      </c>
      <c r="AP219" s="296" t="b">
        <f t="shared" si="124"/>
        <v>0</v>
      </c>
      <c r="AQ219" s="296" t="b">
        <f t="shared" si="160"/>
        <v>1</v>
      </c>
      <c r="AR219" s="296" t="str">
        <f t="shared" si="125"/>
        <v/>
      </c>
      <c r="AS219" s="296" t="str">
        <f t="shared" si="126"/>
        <v/>
      </c>
      <c r="AT219" s="296">
        <f t="shared" si="127"/>
        <v>1</v>
      </c>
      <c r="AU219" s="296">
        <f t="shared" si="128"/>
        <v>1</v>
      </c>
      <c r="AV219" s="296" t="str">
        <f t="shared" si="129"/>
        <v/>
      </c>
      <c r="AW219" s="296" t="str">
        <f>IFERROR(VLOOKUP($L219,点検表４リスト用!$L$2:$M$11,2,FALSE),"")</f>
        <v/>
      </c>
      <c r="AX219" s="296" t="str">
        <f>IFERROR(VLOOKUP($AV219,排出係数!$H$4:$N$1000,7,FALSE),"")</f>
        <v/>
      </c>
      <c r="AY219" s="296" t="str">
        <f t="shared" si="148"/>
        <v/>
      </c>
      <c r="AZ219" s="296" t="str">
        <f t="shared" si="130"/>
        <v>1</v>
      </c>
      <c r="BA219" s="296" t="str">
        <f>IFERROR(VLOOKUP($AV219,排出係数!$A$4:$G$10000,$AU219+2,FALSE),"")</f>
        <v/>
      </c>
      <c r="BB219" s="296">
        <f>IFERROR(VLOOKUP($AU219,点検表４リスト用!$P$2:$T$6,2,FALSE),"")</f>
        <v>0.48</v>
      </c>
      <c r="BC219" s="296" t="str">
        <f t="shared" si="131"/>
        <v/>
      </c>
      <c r="BD219" s="296" t="str">
        <f t="shared" si="132"/>
        <v/>
      </c>
      <c r="BE219" s="296" t="str">
        <f>IFERROR(VLOOKUP($AV219,排出係数!$H$4:$M$10000,$AU219+2,FALSE),"")</f>
        <v/>
      </c>
      <c r="BF219" s="296">
        <f>IFERROR(VLOOKUP($AU219,点検表４リスト用!$P$2:$T$6,IF($N219="H17",5,3),FALSE),"")</f>
        <v>5.5E-2</v>
      </c>
      <c r="BG219" s="296">
        <f t="shared" si="133"/>
        <v>0</v>
      </c>
      <c r="BH219" s="296">
        <f t="shared" si="146"/>
        <v>0</v>
      </c>
      <c r="BI219" s="296" t="str">
        <f>IFERROR(VLOOKUP($L219,点検表４リスト用!$L$2:$N$11,3,FALSE),"")</f>
        <v/>
      </c>
      <c r="BJ219" s="296" t="str">
        <f t="shared" si="134"/>
        <v/>
      </c>
      <c r="BK219" s="296" t="str">
        <f>IF($AK219="特","",IF($BP219="確認",MSG_電気・燃料電池車確認,IF($BS219=1,日野自動車新型式,IF($BS219=2,日野自動車新型式②,IF($BS219=3,日野自動車新型式③,IF($BS219=4,日野自動車新型式④,IFERROR(VLOOKUP($BJ219,'35条リスト'!$A$3:$C$9998,2,FALSE),"")))))))</f>
        <v/>
      </c>
      <c r="BL219" s="296" t="str">
        <f t="shared" si="135"/>
        <v/>
      </c>
      <c r="BM219" s="296" t="str">
        <f>IFERROR(VLOOKUP($X219,点検表４リスト用!$A$2:$B$10,2,FALSE),"")</f>
        <v/>
      </c>
      <c r="BN219" s="296" t="str">
        <f>IF($AK219="特","",IFERROR(VLOOKUP($BJ219,'35条リスト'!$A$3:$C$9998,3,FALSE),""))</f>
        <v/>
      </c>
      <c r="BO219" s="357" t="str">
        <f t="shared" si="149"/>
        <v/>
      </c>
      <c r="BP219" s="297" t="str">
        <f t="shared" si="136"/>
        <v/>
      </c>
      <c r="BQ219" s="297" t="str">
        <f t="shared" si="150"/>
        <v/>
      </c>
      <c r="BR219" s="296">
        <f t="shared" si="147"/>
        <v>0</v>
      </c>
      <c r="BS219" s="296" t="str">
        <f>IF(COUNTIF(点検表４リスト用!X$2:X$83,J219),1,IF(COUNTIF(点検表４リスト用!Y$2:Y$100,J219),2,IF(COUNTIF(点検表４リスト用!Z$2:Z$100,J219),3,IF(COUNTIF(点検表４リスト用!AA$2:AA$100,J219),4,""))))</f>
        <v/>
      </c>
      <c r="BT219" s="580" t="str">
        <f t="shared" si="151"/>
        <v/>
      </c>
    </row>
    <row r="220" spans="1:72">
      <c r="A220" s="289"/>
      <c r="B220" s="445"/>
      <c r="C220" s="290"/>
      <c r="D220" s="291"/>
      <c r="E220" s="291"/>
      <c r="F220" s="291"/>
      <c r="G220" s="292"/>
      <c r="H220" s="300"/>
      <c r="I220" s="292"/>
      <c r="J220" s="292"/>
      <c r="K220" s="292"/>
      <c r="L220" s="292"/>
      <c r="M220" s="290"/>
      <c r="N220" s="290"/>
      <c r="O220" s="292"/>
      <c r="P220" s="292"/>
      <c r="Q220" s="481" t="str">
        <f t="shared" si="152"/>
        <v/>
      </c>
      <c r="R220" s="481" t="str">
        <f t="shared" si="153"/>
        <v/>
      </c>
      <c r="S220" s="482" t="str">
        <f t="shared" si="117"/>
        <v/>
      </c>
      <c r="T220" s="482" t="str">
        <f t="shared" si="154"/>
        <v/>
      </c>
      <c r="U220" s="483" t="str">
        <f t="shared" si="155"/>
        <v/>
      </c>
      <c r="V220" s="483" t="str">
        <f t="shared" si="156"/>
        <v/>
      </c>
      <c r="W220" s="483" t="str">
        <f t="shared" si="157"/>
        <v/>
      </c>
      <c r="X220" s="293"/>
      <c r="Y220" s="289"/>
      <c r="Z220" s="473" t="str">
        <f>IF($BS220&lt;&gt;"","確認",IF(COUNTIF(点検表４リスト用!AB$2:AB$100,J220),"○",IF(OR($BQ220="【3】",$BQ220="【2】",$BQ220="【1】"),"○",$BQ220)))</f>
        <v/>
      </c>
      <c r="AA220" s="532"/>
      <c r="AB220" s="559" t="str">
        <f t="shared" si="158"/>
        <v/>
      </c>
      <c r="AC220" s="294" t="str">
        <f>IF(COUNTIF(環境性能の高いＵＤタクシー!$A:$A,点検表４!J220),"○","")</f>
        <v/>
      </c>
      <c r="AD220" s="295" t="str">
        <f t="shared" si="159"/>
        <v/>
      </c>
      <c r="AE220" s="296" t="b">
        <f t="shared" si="118"/>
        <v>0</v>
      </c>
      <c r="AF220" s="296" t="b">
        <f t="shared" si="119"/>
        <v>0</v>
      </c>
      <c r="AG220" s="296" t="str">
        <f t="shared" si="120"/>
        <v/>
      </c>
      <c r="AH220" s="296">
        <f t="shared" si="121"/>
        <v>1</v>
      </c>
      <c r="AI220" s="296">
        <f t="shared" si="122"/>
        <v>0</v>
      </c>
      <c r="AJ220" s="296">
        <f t="shared" si="123"/>
        <v>0</v>
      </c>
      <c r="AK220" s="296" t="str">
        <f>IFERROR(VLOOKUP($I220,点検表４リスト用!$D$2:$G$10,2,FALSE),"")</f>
        <v/>
      </c>
      <c r="AL220" s="296" t="str">
        <f>IFERROR(VLOOKUP($I220,点検表４リスト用!$D$2:$G$10,3,FALSE),"")</f>
        <v/>
      </c>
      <c r="AM220" s="296" t="str">
        <f>IFERROR(VLOOKUP($I220,点検表４リスト用!$D$2:$G$10,4,FALSE),"")</f>
        <v/>
      </c>
      <c r="AN220" s="296" t="str">
        <f>IFERROR(VLOOKUP(LEFT($E220,1),点検表４リスト用!$I$2:$J$11,2,FALSE),"")</f>
        <v/>
      </c>
      <c r="AO220" s="296" t="b">
        <f>IF(IFERROR(VLOOKUP($J220,軽乗用車一覧!$A$2:$A$88,1,FALSE),"")&lt;&gt;"",TRUE,FALSE)</f>
        <v>0</v>
      </c>
      <c r="AP220" s="296" t="b">
        <f t="shared" si="124"/>
        <v>0</v>
      </c>
      <c r="AQ220" s="296" t="b">
        <f t="shared" si="160"/>
        <v>1</v>
      </c>
      <c r="AR220" s="296" t="str">
        <f t="shared" si="125"/>
        <v/>
      </c>
      <c r="AS220" s="296" t="str">
        <f t="shared" si="126"/>
        <v/>
      </c>
      <c r="AT220" s="296">
        <f t="shared" si="127"/>
        <v>1</v>
      </c>
      <c r="AU220" s="296">
        <f t="shared" si="128"/>
        <v>1</v>
      </c>
      <c r="AV220" s="296" t="str">
        <f t="shared" si="129"/>
        <v/>
      </c>
      <c r="AW220" s="296" t="str">
        <f>IFERROR(VLOOKUP($L220,点検表４リスト用!$L$2:$M$11,2,FALSE),"")</f>
        <v/>
      </c>
      <c r="AX220" s="296" t="str">
        <f>IFERROR(VLOOKUP($AV220,排出係数!$H$4:$N$1000,7,FALSE),"")</f>
        <v/>
      </c>
      <c r="AY220" s="296" t="str">
        <f t="shared" si="148"/>
        <v/>
      </c>
      <c r="AZ220" s="296" t="str">
        <f t="shared" si="130"/>
        <v>1</v>
      </c>
      <c r="BA220" s="296" t="str">
        <f>IFERROR(VLOOKUP($AV220,排出係数!$A$4:$G$10000,$AU220+2,FALSE),"")</f>
        <v/>
      </c>
      <c r="BB220" s="296">
        <f>IFERROR(VLOOKUP($AU220,点検表４リスト用!$P$2:$T$6,2,FALSE),"")</f>
        <v>0.48</v>
      </c>
      <c r="BC220" s="296" t="str">
        <f t="shared" si="131"/>
        <v/>
      </c>
      <c r="BD220" s="296" t="str">
        <f t="shared" si="132"/>
        <v/>
      </c>
      <c r="BE220" s="296" t="str">
        <f>IFERROR(VLOOKUP($AV220,排出係数!$H$4:$M$10000,$AU220+2,FALSE),"")</f>
        <v/>
      </c>
      <c r="BF220" s="296">
        <f>IFERROR(VLOOKUP($AU220,点検表４リスト用!$P$2:$T$6,IF($N220="H17",5,3),FALSE),"")</f>
        <v>5.5E-2</v>
      </c>
      <c r="BG220" s="296">
        <f t="shared" si="133"/>
        <v>0</v>
      </c>
      <c r="BH220" s="296">
        <f t="shared" si="146"/>
        <v>0</v>
      </c>
      <c r="BI220" s="296" t="str">
        <f>IFERROR(VLOOKUP($L220,点検表４リスト用!$L$2:$N$11,3,FALSE),"")</f>
        <v/>
      </c>
      <c r="BJ220" s="296" t="str">
        <f t="shared" si="134"/>
        <v/>
      </c>
      <c r="BK220" s="296" t="str">
        <f>IF($AK220="特","",IF($BP220="確認",MSG_電気・燃料電池車確認,IF($BS220=1,日野自動車新型式,IF($BS220=2,日野自動車新型式②,IF($BS220=3,日野自動車新型式③,IF($BS220=4,日野自動車新型式④,IFERROR(VLOOKUP($BJ220,'35条リスト'!$A$3:$C$9998,2,FALSE),"")))))))</f>
        <v/>
      </c>
      <c r="BL220" s="296" t="str">
        <f t="shared" si="135"/>
        <v/>
      </c>
      <c r="BM220" s="296" t="str">
        <f>IFERROR(VLOOKUP($X220,点検表４リスト用!$A$2:$B$10,2,FALSE),"")</f>
        <v/>
      </c>
      <c r="BN220" s="296" t="str">
        <f>IF($AK220="特","",IFERROR(VLOOKUP($BJ220,'35条リスト'!$A$3:$C$9998,3,FALSE),""))</f>
        <v/>
      </c>
      <c r="BO220" s="357" t="str">
        <f t="shared" si="149"/>
        <v/>
      </c>
      <c r="BP220" s="297" t="str">
        <f t="shared" si="136"/>
        <v/>
      </c>
      <c r="BQ220" s="297" t="str">
        <f t="shared" si="150"/>
        <v/>
      </c>
      <c r="BR220" s="296">
        <f t="shared" si="147"/>
        <v>0</v>
      </c>
      <c r="BS220" s="296" t="str">
        <f>IF(COUNTIF(点検表４リスト用!X$2:X$83,J220),1,IF(COUNTIF(点検表４リスト用!Y$2:Y$100,J220),2,IF(COUNTIF(点検表４リスト用!Z$2:Z$100,J220),3,IF(COUNTIF(点検表４リスト用!AA$2:AA$100,J220),4,""))))</f>
        <v/>
      </c>
      <c r="BT220" s="580" t="str">
        <f t="shared" si="151"/>
        <v/>
      </c>
    </row>
    <row r="221" spans="1:72">
      <c r="A221" s="289"/>
      <c r="B221" s="445"/>
      <c r="C221" s="290"/>
      <c r="D221" s="291"/>
      <c r="E221" s="291"/>
      <c r="F221" s="291"/>
      <c r="G221" s="292"/>
      <c r="H221" s="300"/>
      <c r="I221" s="292"/>
      <c r="J221" s="292"/>
      <c r="K221" s="292"/>
      <c r="L221" s="292"/>
      <c r="M221" s="290"/>
      <c r="N221" s="290"/>
      <c r="O221" s="292"/>
      <c r="P221" s="292"/>
      <c r="Q221" s="481" t="str">
        <f t="shared" si="152"/>
        <v/>
      </c>
      <c r="R221" s="481" t="str">
        <f t="shared" si="153"/>
        <v/>
      </c>
      <c r="S221" s="482" t="str">
        <f t="shared" si="117"/>
        <v/>
      </c>
      <c r="T221" s="482" t="str">
        <f t="shared" si="154"/>
        <v/>
      </c>
      <c r="U221" s="483" t="str">
        <f t="shared" si="155"/>
        <v/>
      </c>
      <c r="V221" s="483" t="str">
        <f t="shared" si="156"/>
        <v/>
      </c>
      <c r="W221" s="483" t="str">
        <f t="shared" si="157"/>
        <v/>
      </c>
      <c r="X221" s="293"/>
      <c r="Y221" s="289"/>
      <c r="Z221" s="473" t="str">
        <f>IF($BS221&lt;&gt;"","確認",IF(COUNTIF(点検表４リスト用!AB$2:AB$100,J221),"○",IF(OR($BQ221="【3】",$BQ221="【2】",$BQ221="【1】"),"○",$BQ221)))</f>
        <v/>
      </c>
      <c r="AA221" s="532"/>
      <c r="AB221" s="559" t="str">
        <f t="shared" si="158"/>
        <v/>
      </c>
      <c r="AC221" s="294" t="str">
        <f>IF(COUNTIF(環境性能の高いＵＤタクシー!$A:$A,点検表４!J221),"○","")</f>
        <v/>
      </c>
      <c r="AD221" s="295" t="str">
        <f t="shared" si="159"/>
        <v/>
      </c>
      <c r="AE221" s="296" t="b">
        <f t="shared" si="118"/>
        <v>0</v>
      </c>
      <c r="AF221" s="296" t="b">
        <f t="shared" si="119"/>
        <v>0</v>
      </c>
      <c r="AG221" s="296" t="str">
        <f t="shared" si="120"/>
        <v/>
      </c>
      <c r="AH221" s="296">
        <f t="shared" si="121"/>
        <v>1</v>
      </c>
      <c r="AI221" s="296">
        <f t="shared" si="122"/>
        <v>0</v>
      </c>
      <c r="AJ221" s="296">
        <f t="shared" si="123"/>
        <v>0</v>
      </c>
      <c r="AK221" s="296" t="str">
        <f>IFERROR(VLOOKUP($I221,点検表４リスト用!$D$2:$G$10,2,FALSE),"")</f>
        <v/>
      </c>
      <c r="AL221" s="296" t="str">
        <f>IFERROR(VLOOKUP($I221,点検表４リスト用!$D$2:$G$10,3,FALSE),"")</f>
        <v/>
      </c>
      <c r="AM221" s="296" t="str">
        <f>IFERROR(VLOOKUP($I221,点検表４リスト用!$D$2:$G$10,4,FALSE),"")</f>
        <v/>
      </c>
      <c r="AN221" s="296" t="str">
        <f>IFERROR(VLOOKUP(LEFT($E221,1),点検表４リスト用!$I$2:$J$11,2,FALSE),"")</f>
        <v/>
      </c>
      <c r="AO221" s="296" t="b">
        <f>IF(IFERROR(VLOOKUP($J221,軽乗用車一覧!$A$2:$A$88,1,FALSE),"")&lt;&gt;"",TRUE,FALSE)</f>
        <v>0</v>
      </c>
      <c r="AP221" s="296" t="b">
        <f t="shared" si="124"/>
        <v>0</v>
      </c>
      <c r="AQ221" s="296" t="b">
        <f t="shared" si="160"/>
        <v>1</v>
      </c>
      <c r="AR221" s="296" t="str">
        <f t="shared" si="125"/>
        <v/>
      </c>
      <c r="AS221" s="296" t="str">
        <f t="shared" si="126"/>
        <v/>
      </c>
      <c r="AT221" s="296">
        <f t="shared" si="127"/>
        <v>1</v>
      </c>
      <c r="AU221" s="296">
        <f t="shared" si="128"/>
        <v>1</v>
      </c>
      <c r="AV221" s="296" t="str">
        <f t="shared" si="129"/>
        <v/>
      </c>
      <c r="AW221" s="296" t="str">
        <f>IFERROR(VLOOKUP($L221,点検表４リスト用!$L$2:$M$11,2,FALSE),"")</f>
        <v/>
      </c>
      <c r="AX221" s="296" t="str">
        <f>IFERROR(VLOOKUP($AV221,排出係数!$H$4:$N$1000,7,FALSE),"")</f>
        <v/>
      </c>
      <c r="AY221" s="296" t="str">
        <f t="shared" si="148"/>
        <v/>
      </c>
      <c r="AZ221" s="296" t="str">
        <f t="shared" si="130"/>
        <v>1</v>
      </c>
      <c r="BA221" s="296" t="str">
        <f>IFERROR(VLOOKUP($AV221,排出係数!$A$4:$G$10000,$AU221+2,FALSE),"")</f>
        <v/>
      </c>
      <c r="BB221" s="296">
        <f>IFERROR(VLOOKUP($AU221,点検表４リスト用!$P$2:$T$6,2,FALSE),"")</f>
        <v>0.48</v>
      </c>
      <c r="BC221" s="296" t="str">
        <f t="shared" si="131"/>
        <v/>
      </c>
      <c r="BD221" s="296" t="str">
        <f t="shared" si="132"/>
        <v/>
      </c>
      <c r="BE221" s="296" t="str">
        <f>IFERROR(VLOOKUP($AV221,排出係数!$H$4:$M$10000,$AU221+2,FALSE),"")</f>
        <v/>
      </c>
      <c r="BF221" s="296">
        <f>IFERROR(VLOOKUP($AU221,点検表４リスト用!$P$2:$T$6,IF($N221="H17",5,3),FALSE),"")</f>
        <v>5.5E-2</v>
      </c>
      <c r="BG221" s="296">
        <f t="shared" si="133"/>
        <v>0</v>
      </c>
      <c r="BH221" s="296">
        <f t="shared" si="146"/>
        <v>0</v>
      </c>
      <c r="BI221" s="296" t="str">
        <f>IFERROR(VLOOKUP($L221,点検表４リスト用!$L$2:$N$11,3,FALSE),"")</f>
        <v/>
      </c>
      <c r="BJ221" s="296" t="str">
        <f t="shared" si="134"/>
        <v/>
      </c>
      <c r="BK221" s="296" t="str">
        <f>IF($AK221="特","",IF($BP221="確認",MSG_電気・燃料電池車確認,IF($BS221=1,日野自動車新型式,IF($BS221=2,日野自動車新型式②,IF($BS221=3,日野自動車新型式③,IF($BS221=4,日野自動車新型式④,IFERROR(VLOOKUP($BJ221,'35条リスト'!$A$3:$C$9998,2,FALSE),"")))))))</f>
        <v/>
      </c>
      <c r="BL221" s="296" t="str">
        <f t="shared" si="135"/>
        <v/>
      </c>
      <c r="BM221" s="296" t="str">
        <f>IFERROR(VLOOKUP($X221,点検表４リスト用!$A$2:$B$10,2,FALSE),"")</f>
        <v/>
      </c>
      <c r="BN221" s="296" t="str">
        <f>IF($AK221="特","",IFERROR(VLOOKUP($BJ221,'35条リスト'!$A$3:$C$9998,3,FALSE),""))</f>
        <v/>
      </c>
      <c r="BO221" s="357" t="str">
        <f t="shared" si="149"/>
        <v/>
      </c>
      <c r="BP221" s="297" t="str">
        <f t="shared" si="136"/>
        <v/>
      </c>
      <c r="BQ221" s="297" t="str">
        <f t="shared" si="150"/>
        <v/>
      </c>
      <c r="BR221" s="296">
        <f t="shared" si="147"/>
        <v>0</v>
      </c>
      <c r="BS221" s="296" t="str">
        <f>IF(COUNTIF(点検表４リスト用!X$2:X$83,J221),1,IF(COUNTIF(点検表４リスト用!Y$2:Y$100,J221),2,IF(COUNTIF(点検表４リスト用!Z$2:Z$100,J221),3,IF(COUNTIF(点検表４リスト用!AA$2:AA$100,J221),4,""))))</f>
        <v/>
      </c>
      <c r="BT221" s="580" t="str">
        <f t="shared" si="151"/>
        <v/>
      </c>
    </row>
    <row r="222" spans="1:72">
      <c r="A222" s="289"/>
      <c r="B222" s="445"/>
      <c r="C222" s="290"/>
      <c r="D222" s="291"/>
      <c r="E222" s="291"/>
      <c r="F222" s="291"/>
      <c r="G222" s="292"/>
      <c r="H222" s="300"/>
      <c r="I222" s="292"/>
      <c r="J222" s="292"/>
      <c r="K222" s="292"/>
      <c r="L222" s="292"/>
      <c r="M222" s="290"/>
      <c r="N222" s="290"/>
      <c r="O222" s="292"/>
      <c r="P222" s="292"/>
      <c r="Q222" s="481" t="str">
        <f t="shared" si="152"/>
        <v/>
      </c>
      <c r="R222" s="481" t="str">
        <f t="shared" si="153"/>
        <v/>
      </c>
      <c r="S222" s="482" t="str">
        <f t="shared" si="117"/>
        <v/>
      </c>
      <c r="T222" s="482" t="str">
        <f t="shared" si="154"/>
        <v/>
      </c>
      <c r="U222" s="483" t="str">
        <f t="shared" si="155"/>
        <v/>
      </c>
      <c r="V222" s="483" t="str">
        <f t="shared" si="156"/>
        <v/>
      </c>
      <c r="W222" s="483" t="str">
        <f t="shared" si="157"/>
        <v/>
      </c>
      <c r="X222" s="293"/>
      <c r="Y222" s="289"/>
      <c r="Z222" s="473" t="str">
        <f>IF($BS222&lt;&gt;"","確認",IF(COUNTIF(点検表４リスト用!AB$2:AB$100,J222),"○",IF(OR($BQ222="【3】",$BQ222="【2】",$BQ222="【1】"),"○",$BQ222)))</f>
        <v/>
      </c>
      <c r="AA222" s="532"/>
      <c r="AB222" s="559" t="str">
        <f t="shared" si="158"/>
        <v/>
      </c>
      <c r="AC222" s="294" t="str">
        <f>IF(COUNTIF(環境性能の高いＵＤタクシー!$A:$A,点検表４!J222),"○","")</f>
        <v/>
      </c>
      <c r="AD222" s="295" t="str">
        <f t="shared" si="159"/>
        <v/>
      </c>
      <c r="AE222" s="296" t="b">
        <f t="shared" si="118"/>
        <v>0</v>
      </c>
      <c r="AF222" s="296" t="b">
        <f t="shared" si="119"/>
        <v>0</v>
      </c>
      <c r="AG222" s="296" t="str">
        <f t="shared" si="120"/>
        <v/>
      </c>
      <c r="AH222" s="296">
        <f t="shared" si="121"/>
        <v>1</v>
      </c>
      <c r="AI222" s="296">
        <f t="shared" si="122"/>
        <v>0</v>
      </c>
      <c r="AJ222" s="296">
        <f t="shared" si="123"/>
        <v>0</v>
      </c>
      <c r="AK222" s="296" t="str">
        <f>IFERROR(VLOOKUP($I222,点検表４リスト用!$D$2:$G$10,2,FALSE),"")</f>
        <v/>
      </c>
      <c r="AL222" s="296" t="str">
        <f>IFERROR(VLOOKUP($I222,点検表４リスト用!$D$2:$G$10,3,FALSE),"")</f>
        <v/>
      </c>
      <c r="AM222" s="296" t="str">
        <f>IFERROR(VLOOKUP($I222,点検表４リスト用!$D$2:$G$10,4,FALSE),"")</f>
        <v/>
      </c>
      <c r="AN222" s="296" t="str">
        <f>IFERROR(VLOOKUP(LEFT($E222,1),点検表４リスト用!$I$2:$J$11,2,FALSE),"")</f>
        <v/>
      </c>
      <c r="AO222" s="296" t="b">
        <f>IF(IFERROR(VLOOKUP($J222,軽乗用車一覧!$A$2:$A$88,1,FALSE),"")&lt;&gt;"",TRUE,FALSE)</f>
        <v>0</v>
      </c>
      <c r="AP222" s="296" t="b">
        <f t="shared" si="124"/>
        <v>0</v>
      </c>
      <c r="AQ222" s="296" t="b">
        <f t="shared" si="160"/>
        <v>1</v>
      </c>
      <c r="AR222" s="296" t="str">
        <f t="shared" si="125"/>
        <v/>
      </c>
      <c r="AS222" s="296" t="str">
        <f t="shared" si="126"/>
        <v/>
      </c>
      <c r="AT222" s="296">
        <f t="shared" si="127"/>
        <v>1</v>
      </c>
      <c r="AU222" s="296">
        <f t="shared" si="128"/>
        <v>1</v>
      </c>
      <c r="AV222" s="296" t="str">
        <f t="shared" si="129"/>
        <v/>
      </c>
      <c r="AW222" s="296" t="str">
        <f>IFERROR(VLOOKUP($L222,点検表４リスト用!$L$2:$M$11,2,FALSE),"")</f>
        <v/>
      </c>
      <c r="AX222" s="296" t="str">
        <f>IFERROR(VLOOKUP($AV222,排出係数!$H$4:$N$1000,7,FALSE),"")</f>
        <v/>
      </c>
      <c r="AY222" s="296" t="str">
        <f t="shared" si="148"/>
        <v/>
      </c>
      <c r="AZ222" s="296" t="str">
        <f t="shared" si="130"/>
        <v>1</v>
      </c>
      <c r="BA222" s="296" t="str">
        <f>IFERROR(VLOOKUP($AV222,排出係数!$A$4:$G$10000,$AU222+2,FALSE),"")</f>
        <v/>
      </c>
      <c r="BB222" s="296">
        <f>IFERROR(VLOOKUP($AU222,点検表４リスト用!$P$2:$T$6,2,FALSE),"")</f>
        <v>0.48</v>
      </c>
      <c r="BC222" s="296" t="str">
        <f t="shared" si="131"/>
        <v/>
      </c>
      <c r="BD222" s="296" t="str">
        <f t="shared" si="132"/>
        <v/>
      </c>
      <c r="BE222" s="296" t="str">
        <f>IFERROR(VLOOKUP($AV222,排出係数!$H$4:$M$10000,$AU222+2,FALSE),"")</f>
        <v/>
      </c>
      <c r="BF222" s="296">
        <f>IFERROR(VLOOKUP($AU222,点検表４リスト用!$P$2:$T$6,IF($N222="H17",5,3),FALSE),"")</f>
        <v>5.5E-2</v>
      </c>
      <c r="BG222" s="296">
        <f t="shared" si="133"/>
        <v>0</v>
      </c>
      <c r="BH222" s="296">
        <f t="shared" si="146"/>
        <v>0</v>
      </c>
      <c r="BI222" s="296" t="str">
        <f>IFERROR(VLOOKUP($L222,点検表４リスト用!$L$2:$N$11,3,FALSE),"")</f>
        <v/>
      </c>
      <c r="BJ222" s="296" t="str">
        <f t="shared" si="134"/>
        <v/>
      </c>
      <c r="BK222" s="296" t="str">
        <f>IF($AK222="特","",IF($BP222="確認",MSG_電気・燃料電池車確認,IF($BS222=1,日野自動車新型式,IF($BS222=2,日野自動車新型式②,IF($BS222=3,日野自動車新型式③,IF($BS222=4,日野自動車新型式④,IFERROR(VLOOKUP($BJ222,'35条リスト'!$A$3:$C$9998,2,FALSE),"")))))))</f>
        <v/>
      </c>
      <c r="BL222" s="296" t="str">
        <f t="shared" si="135"/>
        <v/>
      </c>
      <c r="BM222" s="296" t="str">
        <f>IFERROR(VLOOKUP($X222,点検表４リスト用!$A$2:$B$10,2,FALSE),"")</f>
        <v/>
      </c>
      <c r="BN222" s="296" t="str">
        <f>IF($AK222="特","",IFERROR(VLOOKUP($BJ222,'35条リスト'!$A$3:$C$9998,3,FALSE),""))</f>
        <v/>
      </c>
      <c r="BO222" s="357" t="str">
        <f t="shared" si="149"/>
        <v/>
      </c>
      <c r="BP222" s="297" t="str">
        <f t="shared" si="136"/>
        <v/>
      </c>
      <c r="BQ222" s="297" t="str">
        <f t="shared" si="150"/>
        <v/>
      </c>
      <c r="BR222" s="296">
        <f t="shared" si="147"/>
        <v>0</v>
      </c>
      <c r="BS222" s="296" t="str">
        <f>IF(COUNTIF(点検表４リスト用!X$2:X$83,J222),1,IF(COUNTIF(点検表４リスト用!Y$2:Y$100,J222),2,IF(COUNTIF(点検表４リスト用!Z$2:Z$100,J222),3,IF(COUNTIF(点検表４リスト用!AA$2:AA$100,J222),4,""))))</f>
        <v/>
      </c>
      <c r="BT222" s="580" t="str">
        <f t="shared" si="151"/>
        <v/>
      </c>
    </row>
    <row r="223" spans="1:72">
      <c r="A223" s="289"/>
      <c r="B223" s="445"/>
      <c r="C223" s="290"/>
      <c r="D223" s="291"/>
      <c r="E223" s="291"/>
      <c r="F223" s="291"/>
      <c r="G223" s="292"/>
      <c r="H223" s="300"/>
      <c r="I223" s="292"/>
      <c r="J223" s="292"/>
      <c r="K223" s="292"/>
      <c r="L223" s="292"/>
      <c r="M223" s="290"/>
      <c r="N223" s="290"/>
      <c r="O223" s="292"/>
      <c r="P223" s="292"/>
      <c r="Q223" s="481" t="str">
        <f t="shared" si="152"/>
        <v/>
      </c>
      <c r="R223" s="481" t="str">
        <f t="shared" si="153"/>
        <v/>
      </c>
      <c r="S223" s="482" t="str">
        <f t="shared" si="117"/>
        <v/>
      </c>
      <c r="T223" s="482" t="str">
        <f t="shared" si="154"/>
        <v/>
      </c>
      <c r="U223" s="483" t="str">
        <f t="shared" si="155"/>
        <v/>
      </c>
      <c r="V223" s="483" t="str">
        <f t="shared" si="156"/>
        <v/>
      </c>
      <c r="W223" s="483" t="str">
        <f t="shared" si="157"/>
        <v/>
      </c>
      <c r="X223" s="293"/>
      <c r="Y223" s="289"/>
      <c r="Z223" s="473" t="str">
        <f>IF($BS223&lt;&gt;"","確認",IF(COUNTIF(点検表４リスト用!AB$2:AB$100,J223),"○",IF(OR($BQ223="【3】",$BQ223="【2】",$BQ223="【1】"),"○",$BQ223)))</f>
        <v/>
      </c>
      <c r="AA223" s="532"/>
      <c r="AB223" s="559" t="str">
        <f t="shared" si="158"/>
        <v/>
      </c>
      <c r="AC223" s="294" t="str">
        <f>IF(COUNTIF(環境性能の高いＵＤタクシー!$A:$A,点検表４!J223),"○","")</f>
        <v/>
      </c>
      <c r="AD223" s="295" t="str">
        <f t="shared" si="159"/>
        <v/>
      </c>
      <c r="AE223" s="296" t="b">
        <f t="shared" si="118"/>
        <v>0</v>
      </c>
      <c r="AF223" s="296" t="b">
        <f t="shared" si="119"/>
        <v>0</v>
      </c>
      <c r="AG223" s="296" t="str">
        <f t="shared" si="120"/>
        <v/>
      </c>
      <c r="AH223" s="296">
        <f t="shared" si="121"/>
        <v>1</v>
      </c>
      <c r="AI223" s="296">
        <f t="shared" si="122"/>
        <v>0</v>
      </c>
      <c r="AJ223" s="296">
        <f t="shared" si="123"/>
        <v>0</v>
      </c>
      <c r="AK223" s="296" t="str">
        <f>IFERROR(VLOOKUP($I223,点検表４リスト用!$D$2:$G$10,2,FALSE),"")</f>
        <v/>
      </c>
      <c r="AL223" s="296" t="str">
        <f>IFERROR(VLOOKUP($I223,点検表４リスト用!$D$2:$G$10,3,FALSE),"")</f>
        <v/>
      </c>
      <c r="AM223" s="296" t="str">
        <f>IFERROR(VLOOKUP($I223,点検表４リスト用!$D$2:$G$10,4,FALSE),"")</f>
        <v/>
      </c>
      <c r="AN223" s="296" t="str">
        <f>IFERROR(VLOOKUP(LEFT($E223,1),点検表４リスト用!$I$2:$J$11,2,FALSE),"")</f>
        <v/>
      </c>
      <c r="AO223" s="296" t="b">
        <f>IF(IFERROR(VLOOKUP($J223,軽乗用車一覧!$A$2:$A$88,1,FALSE),"")&lt;&gt;"",TRUE,FALSE)</f>
        <v>0</v>
      </c>
      <c r="AP223" s="296" t="b">
        <f t="shared" si="124"/>
        <v>0</v>
      </c>
      <c r="AQ223" s="296" t="b">
        <f t="shared" si="160"/>
        <v>1</v>
      </c>
      <c r="AR223" s="296" t="str">
        <f t="shared" si="125"/>
        <v/>
      </c>
      <c r="AS223" s="296" t="str">
        <f t="shared" si="126"/>
        <v/>
      </c>
      <c r="AT223" s="296">
        <f t="shared" si="127"/>
        <v>1</v>
      </c>
      <c r="AU223" s="296">
        <f t="shared" si="128"/>
        <v>1</v>
      </c>
      <c r="AV223" s="296" t="str">
        <f t="shared" si="129"/>
        <v/>
      </c>
      <c r="AW223" s="296" t="str">
        <f>IFERROR(VLOOKUP($L223,点検表４リスト用!$L$2:$M$11,2,FALSE),"")</f>
        <v/>
      </c>
      <c r="AX223" s="296" t="str">
        <f>IFERROR(VLOOKUP($AV223,排出係数!$H$4:$N$1000,7,FALSE),"")</f>
        <v/>
      </c>
      <c r="AY223" s="296" t="str">
        <f t="shared" si="148"/>
        <v/>
      </c>
      <c r="AZ223" s="296" t="str">
        <f t="shared" si="130"/>
        <v>1</v>
      </c>
      <c r="BA223" s="296" t="str">
        <f>IFERROR(VLOOKUP($AV223,排出係数!$A$4:$G$10000,$AU223+2,FALSE),"")</f>
        <v/>
      </c>
      <c r="BB223" s="296">
        <f>IFERROR(VLOOKUP($AU223,点検表４リスト用!$P$2:$T$6,2,FALSE),"")</f>
        <v>0.48</v>
      </c>
      <c r="BC223" s="296" t="str">
        <f t="shared" si="131"/>
        <v/>
      </c>
      <c r="BD223" s="296" t="str">
        <f t="shared" si="132"/>
        <v/>
      </c>
      <c r="BE223" s="296" t="str">
        <f>IFERROR(VLOOKUP($AV223,排出係数!$H$4:$M$10000,$AU223+2,FALSE),"")</f>
        <v/>
      </c>
      <c r="BF223" s="296">
        <f>IFERROR(VLOOKUP($AU223,点検表４リスト用!$P$2:$T$6,IF($N223="H17",5,3),FALSE),"")</f>
        <v>5.5E-2</v>
      </c>
      <c r="BG223" s="296">
        <f t="shared" si="133"/>
        <v>0</v>
      </c>
      <c r="BH223" s="296">
        <f t="shared" si="146"/>
        <v>0</v>
      </c>
      <c r="BI223" s="296" t="str">
        <f>IFERROR(VLOOKUP($L223,点検表４リスト用!$L$2:$N$11,3,FALSE),"")</f>
        <v/>
      </c>
      <c r="BJ223" s="296" t="str">
        <f t="shared" si="134"/>
        <v/>
      </c>
      <c r="BK223" s="296" t="str">
        <f>IF($AK223="特","",IF($BP223="確認",MSG_電気・燃料電池車確認,IF($BS223=1,日野自動車新型式,IF($BS223=2,日野自動車新型式②,IF($BS223=3,日野自動車新型式③,IF($BS223=4,日野自動車新型式④,IFERROR(VLOOKUP($BJ223,'35条リスト'!$A$3:$C$9998,2,FALSE),"")))))))</f>
        <v/>
      </c>
      <c r="BL223" s="296" t="str">
        <f t="shared" si="135"/>
        <v/>
      </c>
      <c r="BM223" s="296" t="str">
        <f>IFERROR(VLOOKUP($X223,点検表４リスト用!$A$2:$B$10,2,FALSE),"")</f>
        <v/>
      </c>
      <c r="BN223" s="296" t="str">
        <f>IF($AK223="特","",IFERROR(VLOOKUP($BJ223,'35条リスト'!$A$3:$C$9998,3,FALSE),""))</f>
        <v/>
      </c>
      <c r="BO223" s="357" t="str">
        <f t="shared" si="149"/>
        <v/>
      </c>
      <c r="BP223" s="297" t="str">
        <f t="shared" si="136"/>
        <v/>
      </c>
      <c r="BQ223" s="297" t="str">
        <f t="shared" si="150"/>
        <v/>
      </c>
      <c r="BR223" s="296">
        <f t="shared" si="147"/>
        <v>0</v>
      </c>
      <c r="BS223" s="296" t="str">
        <f>IF(COUNTIF(点検表４リスト用!X$2:X$83,J223),1,IF(COUNTIF(点検表４リスト用!Y$2:Y$100,J223),2,IF(COUNTIF(点検表４リスト用!Z$2:Z$100,J223),3,IF(COUNTIF(点検表４リスト用!AA$2:AA$100,J223),4,""))))</f>
        <v/>
      </c>
      <c r="BT223" s="580" t="str">
        <f t="shared" si="151"/>
        <v/>
      </c>
    </row>
    <row r="224" spans="1:72">
      <c r="A224" s="289"/>
      <c r="B224" s="445"/>
      <c r="C224" s="290"/>
      <c r="D224" s="291"/>
      <c r="E224" s="291"/>
      <c r="F224" s="291"/>
      <c r="G224" s="292"/>
      <c r="H224" s="300"/>
      <c r="I224" s="292"/>
      <c r="J224" s="292"/>
      <c r="K224" s="292"/>
      <c r="L224" s="292"/>
      <c r="M224" s="290"/>
      <c r="N224" s="290"/>
      <c r="O224" s="292"/>
      <c r="P224" s="292"/>
      <c r="Q224" s="481" t="str">
        <f t="shared" si="152"/>
        <v/>
      </c>
      <c r="R224" s="481" t="str">
        <f t="shared" si="153"/>
        <v/>
      </c>
      <c r="S224" s="482" t="str">
        <f t="shared" si="117"/>
        <v/>
      </c>
      <c r="T224" s="482" t="str">
        <f t="shared" si="154"/>
        <v/>
      </c>
      <c r="U224" s="483" t="str">
        <f t="shared" si="155"/>
        <v/>
      </c>
      <c r="V224" s="483" t="str">
        <f t="shared" si="156"/>
        <v/>
      </c>
      <c r="W224" s="483" t="str">
        <f t="shared" si="157"/>
        <v/>
      </c>
      <c r="X224" s="293"/>
      <c r="Y224" s="289"/>
      <c r="Z224" s="473" t="str">
        <f>IF($BS224&lt;&gt;"","確認",IF(COUNTIF(点検表４リスト用!AB$2:AB$100,J224),"○",IF(OR($BQ224="【3】",$BQ224="【2】",$BQ224="【1】"),"○",$BQ224)))</f>
        <v/>
      </c>
      <c r="AA224" s="532"/>
      <c r="AB224" s="559" t="str">
        <f t="shared" si="158"/>
        <v/>
      </c>
      <c r="AC224" s="294" t="str">
        <f>IF(COUNTIF(環境性能の高いＵＤタクシー!$A:$A,点検表４!J224),"○","")</f>
        <v/>
      </c>
      <c r="AD224" s="295" t="str">
        <f t="shared" si="159"/>
        <v/>
      </c>
      <c r="AE224" s="296" t="b">
        <f t="shared" si="118"/>
        <v>0</v>
      </c>
      <c r="AF224" s="296" t="b">
        <f t="shared" si="119"/>
        <v>0</v>
      </c>
      <c r="AG224" s="296" t="str">
        <f t="shared" si="120"/>
        <v/>
      </c>
      <c r="AH224" s="296">
        <f t="shared" si="121"/>
        <v>1</v>
      </c>
      <c r="AI224" s="296">
        <f t="shared" si="122"/>
        <v>0</v>
      </c>
      <c r="AJ224" s="296">
        <f t="shared" si="123"/>
        <v>0</v>
      </c>
      <c r="AK224" s="296" t="str">
        <f>IFERROR(VLOOKUP($I224,点検表４リスト用!$D$2:$G$10,2,FALSE),"")</f>
        <v/>
      </c>
      <c r="AL224" s="296" t="str">
        <f>IFERROR(VLOOKUP($I224,点検表４リスト用!$D$2:$G$10,3,FALSE),"")</f>
        <v/>
      </c>
      <c r="AM224" s="296" t="str">
        <f>IFERROR(VLOOKUP($I224,点検表４リスト用!$D$2:$G$10,4,FALSE),"")</f>
        <v/>
      </c>
      <c r="AN224" s="296" t="str">
        <f>IFERROR(VLOOKUP(LEFT($E224,1),点検表４リスト用!$I$2:$J$11,2,FALSE),"")</f>
        <v/>
      </c>
      <c r="AO224" s="296" t="b">
        <f>IF(IFERROR(VLOOKUP($J224,軽乗用車一覧!$A$2:$A$88,1,FALSE),"")&lt;&gt;"",TRUE,FALSE)</f>
        <v>0</v>
      </c>
      <c r="AP224" s="296" t="b">
        <f t="shared" si="124"/>
        <v>0</v>
      </c>
      <c r="AQ224" s="296" t="b">
        <f t="shared" si="160"/>
        <v>1</v>
      </c>
      <c r="AR224" s="296" t="str">
        <f t="shared" si="125"/>
        <v/>
      </c>
      <c r="AS224" s="296" t="str">
        <f t="shared" si="126"/>
        <v/>
      </c>
      <c r="AT224" s="296">
        <f t="shared" si="127"/>
        <v>1</v>
      </c>
      <c r="AU224" s="296">
        <f t="shared" si="128"/>
        <v>1</v>
      </c>
      <c r="AV224" s="296" t="str">
        <f t="shared" si="129"/>
        <v/>
      </c>
      <c r="AW224" s="296" t="str">
        <f>IFERROR(VLOOKUP($L224,点検表４リスト用!$L$2:$M$11,2,FALSE),"")</f>
        <v/>
      </c>
      <c r="AX224" s="296" t="str">
        <f>IFERROR(VLOOKUP($AV224,排出係数!$H$4:$N$1000,7,FALSE),"")</f>
        <v/>
      </c>
      <c r="AY224" s="296" t="str">
        <f t="shared" si="148"/>
        <v/>
      </c>
      <c r="AZ224" s="296" t="str">
        <f t="shared" si="130"/>
        <v>1</v>
      </c>
      <c r="BA224" s="296" t="str">
        <f>IFERROR(VLOOKUP($AV224,排出係数!$A$4:$G$10000,$AU224+2,FALSE),"")</f>
        <v/>
      </c>
      <c r="BB224" s="296">
        <f>IFERROR(VLOOKUP($AU224,点検表４リスト用!$P$2:$T$6,2,FALSE),"")</f>
        <v>0.48</v>
      </c>
      <c r="BC224" s="296" t="str">
        <f t="shared" si="131"/>
        <v/>
      </c>
      <c r="BD224" s="296" t="str">
        <f t="shared" si="132"/>
        <v/>
      </c>
      <c r="BE224" s="296" t="str">
        <f>IFERROR(VLOOKUP($AV224,排出係数!$H$4:$M$10000,$AU224+2,FALSE),"")</f>
        <v/>
      </c>
      <c r="BF224" s="296">
        <f>IFERROR(VLOOKUP($AU224,点検表４リスト用!$P$2:$T$6,IF($N224="H17",5,3),FALSE),"")</f>
        <v>5.5E-2</v>
      </c>
      <c r="BG224" s="296">
        <f t="shared" si="133"/>
        <v>0</v>
      </c>
      <c r="BH224" s="296">
        <f t="shared" si="146"/>
        <v>0</v>
      </c>
      <c r="BI224" s="296" t="str">
        <f>IFERROR(VLOOKUP($L224,点検表４リスト用!$L$2:$N$11,3,FALSE),"")</f>
        <v/>
      </c>
      <c r="BJ224" s="296" t="str">
        <f t="shared" si="134"/>
        <v/>
      </c>
      <c r="BK224" s="296" t="str">
        <f>IF($AK224="特","",IF($BP224="確認",MSG_電気・燃料電池車確認,IF($BS224=1,日野自動車新型式,IF($BS224=2,日野自動車新型式②,IF($BS224=3,日野自動車新型式③,IF($BS224=4,日野自動車新型式④,IFERROR(VLOOKUP($BJ224,'35条リスト'!$A$3:$C$9998,2,FALSE),"")))))))</f>
        <v/>
      </c>
      <c r="BL224" s="296" t="str">
        <f t="shared" si="135"/>
        <v/>
      </c>
      <c r="BM224" s="296" t="str">
        <f>IFERROR(VLOOKUP($X224,点検表４リスト用!$A$2:$B$10,2,FALSE),"")</f>
        <v/>
      </c>
      <c r="BN224" s="296" t="str">
        <f>IF($AK224="特","",IFERROR(VLOOKUP($BJ224,'35条リスト'!$A$3:$C$9998,3,FALSE),""))</f>
        <v/>
      </c>
      <c r="BO224" s="357" t="str">
        <f t="shared" si="149"/>
        <v/>
      </c>
      <c r="BP224" s="297" t="str">
        <f t="shared" si="136"/>
        <v/>
      </c>
      <c r="BQ224" s="297" t="str">
        <f t="shared" si="150"/>
        <v/>
      </c>
      <c r="BR224" s="296">
        <f t="shared" si="147"/>
        <v>0</v>
      </c>
      <c r="BS224" s="296" t="str">
        <f>IF(COUNTIF(点検表４リスト用!X$2:X$83,J224),1,IF(COUNTIF(点検表４リスト用!Y$2:Y$100,J224),2,IF(COUNTIF(点検表４リスト用!Z$2:Z$100,J224),3,IF(COUNTIF(点検表４リスト用!AA$2:AA$100,J224),4,""))))</f>
        <v/>
      </c>
      <c r="BT224" s="580" t="str">
        <f t="shared" si="151"/>
        <v/>
      </c>
    </row>
    <row r="225" spans="1:72">
      <c r="A225" s="289"/>
      <c r="B225" s="445"/>
      <c r="C225" s="290"/>
      <c r="D225" s="291"/>
      <c r="E225" s="291"/>
      <c r="F225" s="291"/>
      <c r="G225" s="292"/>
      <c r="H225" s="300"/>
      <c r="I225" s="292"/>
      <c r="J225" s="292"/>
      <c r="K225" s="292"/>
      <c r="L225" s="292"/>
      <c r="M225" s="290"/>
      <c r="N225" s="290"/>
      <c r="O225" s="292"/>
      <c r="P225" s="292"/>
      <c r="Q225" s="481" t="str">
        <f t="shared" si="152"/>
        <v/>
      </c>
      <c r="R225" s="481" t="str">
        <f t="shared" si="153"/>
        <v/>
      </c>
      <c r="S225" s="482" t="str">
        <f t="shared" si="117"/>
        <v/>
      </c>
      <c r="T225" s="482" t="str">
        <f t="shared" si="154"/>
        <v/>
      </c>
      <c r="U225" s="483" t="str">
        <f t="shared" si="155"/>
        <v/>
      </c>
      <c r="V225" s="483" t="str">
        <f t="shared" si="156"/>
        <v/>
      </c>
      <c r="W225" s="483" t="str">
        <f t="shared" si="157"/>
        <v/>
      </c>
      <c r="X225" s="293"/>
      <c r="Y225" s="289"/>
      <c r="Z225" s="473" t="str">
        <f>IF($BS225&lt;&gt;"","確認",IF(COUNTIF(点検表４リスト用!AB$2:AB$100,J225),"○",IF(OR($BQ225="【3】",$BQ225="【2】",$BQ225="【1】"),"○",$BQ225)))</f>
        <v/>
      </c>
      <c r="AA225" s="532"/>
      <c r="AB225" s="559" t="str">
        <f t="shared" si="158"/>
        <v/>
      </c>
      <c r="AC225" s="294" t="str">
        <f>IF(COUNTIF(環境性能の高いＵＤタクシー!$A:$A,点検表４!J225),"○","")</f>
        <v/>
      </c>
      <c r="AD225" s="295" t="str">
        <f t="shared" si="159"/>
        <v/>
      </c>
      <c r="AE225" s="296" t="b">
        <f t="shared" si="118"/>
        <v>0</v>
      </c>
      <c r="AF225" s="296" t="b">
        <f t="shared" si="119"/>
        <v>0</v>
      </c>
      <c r="AG225" s="296" t="str">
        <f t="shared" si="120"/>
        <v/>
      </c>
      <c r="AH225" s="296">
        <f t="shared" si="121"/>
        <v>1</v>
      </c>
      <c r="AI225" s="296">
        <f t="shared" si="122"/>
        <v>0</v>
      </c>
      <c r="AJ225" s="296">
        <f t="shared" si="123"/>
        <v>0</v>
      </c>
      <c r="AK225" s="296" t="str">
        <f>IFERROR(VLOOKUP($I225,点検表４リスト用!$D$2:$G$10,2,FALSE),"")</f>
        <v/>
      </c>
      <c r="AL225" s="296" t="str">
        <f>IFERROR(VLOOKUP($I225,点検表４リスト用!$D$2:$G$10,3,FALSE),"")</f>
        <v/>
      </c>
      <c r="AM225" s="296" t="str">
        <f>IFERROR(VLOOKUP($I225,点検表４リスト用!$D$2:$G$10,4,FALSE),"")</f>
        <v/>
      </c>
      <c r="AN225" s="296" t="str">
        <f>IFERROR(VLOOKUP(LEFT($E225,1),点検表４リスト用!$I$2:$J$11,2,FALSE),"")</f>
        <v/>
      </c>
      <c r="AO225" s="296" t="b">
        <f>IF(IFERROR(VLOOKUP($J225,軽乗用車一覧!$A$2:$A$88,1,FALSE),"")&lt;&gt;"",TRUE,FALSE)</f>
        <v>0</v>
      </c>
      <c r="AP225" s="296" t="b">
        <f t="shared" si="124"/>
        <v>0</v>
      </c>
      <c r="AQ225" s="296" t="b">
        <f t="shared" si="160"/>
        <v>1</v>
      </c>
      <c r="AR225" s="296" t="str">
        <f t="shared" si="125"/>
        <v/>
      </c>
      <c r="AS225" s="296" t="str">
        <f t="shared" si="126"/>
        <v/>
      </c>
      <c r="AT225" s="296">
        <f t="shared" si="127"/>
        <v>1</v>
      </c>
      <c r="AU225" s="296">
        <f t="shared" si="128"/>
        <v>1</v>
      </c>
      <c r="AV225" s="296" t="str">
        <f t="shared" si="129"/>
        <v/>
      </c>
      <c r="AW225" s="296" t="str">
        <f>IFERROR(VLOOKUP($L225,点検表４リスト用!$L$2:$M$11,2,FALSE),"")</f>
        <v/>
      </c>
      <c r="AX225" s="296" t="str">
        <f>IFERROR(VLOOKUP($AV225,排出係数!$H$4:$N$1000,7,FALSE),"")</f>
        <v/>
      </c>
      <c r="AY225" s="296" t="str">
        <f t="shared" si="148"/>
        <v/>
      </c>
      <c r="AZ225" s="296" t="str">
        <f t="shared" si="130"/>
        <v>1</v>
      </c>
      <c r="BA225" s="296" t="str">
        <f>IFERROR(VLOOKUP($AV225,排出係数!$A$4:$G$10000,$AU225+2,FALSE),"")</f>
        <v/>
      </c>
      <c r="BB225" s="296">
        <f>IFERROR(VLOOKUP($AU225,点検表４リスト用!$P$2:$T$6,2,FALSE),"")</f>
        <v>0.48</v>
      </c>
      <c r="BC225" s="296" t="str">
        <f t="shared" si="131"/>
        <v/>
      </c>
      <c r="BD225" s="296" t="str">
        <f t="shared" si="132"/>
        <v/>
      </c>
      <c r="BE225" s="296" t="str">
        <f>IFERROR(VLOOKUP($AV225,排出係数!$H$4:$M$10000,$AU225+2,FALSE),"")</f>
        <v/>
      </c>
      <c r="BF225" s="296">
        <f>IFERROR(VLOOKUP($AU225,点検表４リスト用!$P$2:$T$6,IF($N225="H17",5,3),FALSE),"")</f>
        <v>5.5E-2</v>
      </c>
      <c r="BG225" s="296">
        <f t="shared" si="133"/>
        <v>0</v>
      </c>
      <c r="BH225" s="296">
        <f t="shared" si="146"/>
        <v>0</v>
      </c>
      <c r="BI225" s="296" t="str">
        <f>IFERROR(VLOOKUP($L225,点検表４リスト用!$L$2:$N$11,3,FALSE),"")</f>
        <v/>
      </c>
      <c r="BJ225" s="296" t="str">
        <f t="shared" si="134"/>
        <v/>
      </c>
      <c r="BK225" s="296" t="str">
        <f>IF($AK225="特","",IF($BP225="確認",MSG_電気・燃料電池車確認,IF($BS225=1,日野自動車新型式,IF($BS225=2,日野自動車新型式②,IF($BS225=3,日野自動車新型式③,IF($BS225=4,日野自動車新型式④,IFERROR(VLOOKUP($BJ225,'35条リスト'!$A$3:$C$9998,2,FALSE),"")))))))</f>
        <v/>
      </c>
      <c r="BL225" s="296" t="str">
        <f t="shared" si="135"/>
        <v/>
      </c>
      <c r="BM225" s="296" t="str">
        <f>IFERROR(VLOOKUP($X225,点検表４リスト用!$A$2:$B$10,2,FALSE),"")</f>
        <v/>
      </c>
      <c r="BN225" s="296" t="str">
        <f>IF($AK225="特","",IFERROR(VLOOKUP($BJ225,'35条リスト'!$A$3:$C$9998,3,FALSE),""))</f>
        <v/>
      </c>
      <c r="BO225" s="357" t="str">
        <f t="shared" si="149"/>
        <v/>
      </c>
      <c r="BP225" s="297" t="str">
        <f t="shared" si="136"/>
        <v/>
      </c>
      <c r="BQ225" s="297" t="str">
        <f t="shared" si="150"/>
        <v/>
      </c>
      <c r="BR225" s="296">
        <f t="shared" si="147"/>
        <v>0</v>
      </c>
      <c r="BS225" s="296" t="str">
        <f>IF(COUNTIF(点検表４リスト用!X$2:X$83,J225),1,IF(COUNTIF(点検表４リスト用!Y$2:Y$100,J225),2,IF(COUNTIF(点検表４リスト用!Z$2:Z$100,J225),3,IF(COUNTIF(点検表４リスト用!AA$2:AA$100,J225),4,""))))</f>
        <v/>
      </c>
      <c r="BT225" s="580" t="str">
        <f t="shared" si="151"/>
        <v/>
      </c>
    </row>
    <row r="226" spans="1:72">
      <c r="A226" s="289"/>
      <c r="B226" s="445"/>
      <c r="C226" s="290"/>
      <c r="D226" s="291"/>
      <c r="E226" s="291"/>
      <c r="F226" s="291"/>
      <c r="G226" s="292"/>
      <c r="H226" s="300"/>
      <c r="I226" s="292"/>
      <c r="J226" s="292"/>
      <c r="K226" s="292"/>
      <c r="L226" s="292"/>
      <c r="M226" s="290"/>
      <c r="N226" s="290"/>
      <c r="O226" s="292"/>
      <c r="P226" s="292"/>
      <c r="Q226" s="481" t="str">
        <f t="shared" si="152"/>
        <v/>
      </c>
      <c r="R226" s="481" t="str">
        <f t="shared" si="153"/>
        <v/>
      </c>
      <c r="S226" s="482" t="str">
        <f t="shared" si="117"/>
        <v/>
      </c>
      <c r="T226" s="482" t="str">
        <f t="shared" si="154"/>
        <v/>
      </c>
      <c r="U226" s="483" t="str">
        <f t="shared" si="155"/>
        <v/>
      </c>
      <c r="V226" s="483" t="str">
        <f t="shared" si="156"/>
        <v/>
      </c>
      <c r="W226" s="483" t="str">
        <f t="shared" si="157"/>
        <v/>
      </c>
      <c r="X226" s="293"/>
      <c r="Y226" s="289"/>
      <c r="Z226" s="473" t="str">
        <f>IF($BS226&lt;&gt;"","確認",IF(COUNTIF(点検表４リスト用!AB$2:AB$100,J226),"○",IF(OR($BQ226="【3】",$BQ226="【2】",$BQ226="【1】"),"○",$BQ226)))</f>
        <v/>
      </c>
      <c r="AA226" s="532"/>
      <c r="AB226" s="559" t="str">
        <f t="shared" si="158"/>
        <v/>
      </c>
      <c r="AC226" s="294" t="str">
        <f>IF(COUNTIF(環境性能の高いＵＤタクシー!$A:$A,点検表４!J226),"○","")</f>
        <v/>
      </c>
      <c r="AD226" s="295" t="str">
        <f t="shared" si="159"/>
        <v/>
      </c>
      <c r="AE226" s="296" t="b">
        <f t="shared" si="118"/>
        <v>0</v>
      </c>
      <c r="AF226" s="296" t="b">
        <f t="shared" si="119"/>
        <v>0</v>
      </c>
      <c r="AG226" s="296" t="str">
        <f t="shared" si="120"/>
        <v/>
      </c>
      <c r="AH226" s="296">
        <f t="shared" si="121"/>
        <v>1</v>
      </c>
      <c r="AI226" s="296">
        <f t="shared" si="122"/>
        <v>0</v>
      </c>
      <c r="AJ226" s="296">
        <f t="shared" si="123"/>
        <v>0</v>
      </c>
      <c r="AK226" s="296" t="str">
        <f>IFERROR(VLOOKUP($I226,点検表４リスト用!$D$2:$G$10,2,FALSE),"")</f>
        <v/>
      </c>
      <c r="AL226" s="296" t="str">
        <f>IFERROR(VLOOKUP($I226,点検表４リスト用!$D$2:$G$10,3,FALSE),"")</f>
        <v/>
      </c>
      <c r="AM226" s="296" t="str">
        <f>IFERROR(VLOOKUP($I226,点検表４リスト用!$D$2:$G$10,4,FALSE),"")</f>
        <v/>
      </c>
      <c r="AN226" s="296" t="str">
        <f>IFERROR(VLOOKUP(LEFT($E226,1),点検表４リスト用!$I$2:$J$11,2,FALSE),"")</f>
        <v/>
      </c>
      <c r="AO226" s="296" t="b">
        <f>IF(IFERROR(VLOOKUP($J226,軽乗用車一覧!$A$2:$A$88,1,FALSE),"")&lt;&gt;"",TRUE,FALSE)</f>
        <v>0</v>
      </c>
      <c r="AP226" s="296" t="b">
        <f t="shared" si="124"/>
        <v>0</v>
      </c>
      <c r="AQ226" s="296" t="b">
        <f t="shared" si="160"/>
        <v>1</v>
      </c>
      <c r="AR226" s="296" t="str">
        <f t="shared" si="125"/>
        <v/>
      </c>
      <c r="AS226" s="296" t="str">
        <f t="shared" si="126"/>
        <v/>
      </c>
      <c r="AT226" s="296">
        <f t="shared" si="127"/>
        <v>1</v>
      </c>
      <c r="AU226" s="296">
        <f t="shared" si="128"/>
        <v>1</v>
      </c>
      <c r="AV226" s="296" t="str">
        <f t="shared" si="129"/>
        <v/>
      </c>
      <c r="AW226" s="296" t="str">
        <f>IFERROR(VLOOKUP($L226,点検表４リスト用!$L$2:$M$11,2,FALSE),"")</f>
        <v/>
      </c>
      <c r="AX226" s="296" t="str">
        <f>IFERROR(VLOOKUP($AV226,排出係数!$H$4:$N$1000,7,FALSE),"")</f>
        <v/>
      </c>
      <c r="AY226" s="296" t="str">
        <f t="shared" si="148"/>
        <v/>
      </c>
      <c r="AZ226" s="296" t="str">
        <f t="shared" si="130"/>
        <v>1</v>
      </c>
      <c r="BA226" s="296" t="str">
        <f>IFERROR(VLOOKUP($AV226,排出係数!$A$4:$G$10000,$AU226+2,FALSE),"")</f>
        <v/>
      </c>
      <c r="BB226" s="296">
        <f>IFERROR(VLOOKUP($AU226,点検表４リスト用!$P$2:$T$6,2,FALSE),"")</f>
        <v>0.48</v>
      </c>
      <c r="BC226" s="296" t="str">
        <f t="shared" si="131"/>
        <v/>
      </c>
      <c r="BD226" s="296" t="str">
        <f t="shared" si="132"/>
        <v/>
      </c>
      <c r="BE226" s="296" t="str">
        <f>IFERROR(VLOOKUP($AV226,排出係数!$H$4:$M$10000,$AU226+2,FALSE),"")</f>
        <v/>
      </c>
      <c r="BF226" s="296">
        <f>IFERROR(VLOOKUP($AU226,点検表４リスト用!$P$2:$T$6,IF($N226="H17",5,3),FALSE),"")</f>
        <v>5.5E-2</v>
      </c>
      <c r="BG226" s="296">
        <f t="shared" si="133"/>
        <v>0</v>
      </c>
      <c r="BH226" s="296">
        <f t="shared" si="146"/>
        <v>0</v>
      </c>
      <c r="BI226" s="296" t="str">
        <f>IFERROR(VLOOKUP($L226,点検表４リスト用!$L$2:$N$11,3,FALSE),"")</f>
        <v/>
      </c>
      <c r="BJ226" s="296" t="str">
        <f t="shared" si="134"/>
        <v/>
      </c>
      <c r="BK226" s="296" t="str">
        <f>IF($AK226="特","",IF($BP226="確認",MSG_電気・燃料電池車確認,IF($BS226=1,日野自動車新型式,IF($BS226=2,日野自動車新型式②,IF($BS226=3,日野自動車新型式③,IF($BS226=4,日野自動車新型式④,IFERROR(VLOOKUP($BJ226,'35条リスト'!$A$3:$C$9998,2,FALSE),"")))))))</f>
        <v/>
      </c>
      <c r="BL226" s="296" t="str">
        <f t="shared" si="135"/>
        <v/>
      </c>
      <c r="BM226" s="296" t="str">
        <f>IFERROR(VLOOKUP($X226,点検表４リスト用!$A$2:$B$10,2,FALSE),"")</f>
        <v/>
      </c>
      <c r="BN226" s="296" t="str">
        <f>IF($AK226="特","",IFERROR(VLOOKUP($BJ226,'35条リスト'!$A$3:$C$9998,3,FALSE),""))</f>
        <v/>
      </c>
      <c r="BO226" s="357" t="str">
        <f t="shared" si="149"/>
        <v/>
      </c>
      <c r="BP226" s="297" t="str">
        <f t="shared" si="136"/>
        <v/>
      </c>
      <c r="BQ226" s="297" t="str">
        <f t="shared" si="150"/>
        <v/>
      </c>
      <c r="BR226" s="296">
        <f t="shared" si="147"/>
        <v>0</v>
      </c>
      <c r="BS226" s="296" t="str">
        <f>IF(COUNTIF(点検表４リスト用!X$2:X$83,J226),1,IF(COUNTIF(点検表４リスト用!Y$2:Y$100,J226),2,IF(COUNTIF(点検表４リスト用!Z$2:Z$100,J226),3,IF(COUNTIF(点検表４リスト用!AA$2:AA$100,J226),4,""))))</f>
        <v/>
      </c>
      <c r="BT226" s="580" t="str">
        <f t="shared" si="151"/>
        <v/>
      </c>
    </row>
    <row r="227" spans="1:72">
      <c r="A227" s="289"/>
      <c r="B227" s="445"/>
      <c r="C227" s="290"/>
      <c r="D227" s="291"/>
      <c r="E227" s="291"/>
      <c r="F227" s="291"/>
      <c r="G227" s="292"/>
      <c r="H227" s="300"/>
      <c r="I227" s="292"/>
      <c r="J227" s="292"/>
      <c r="K227" s="292"/>
      <c r="L227" s="292"/>
      <c r="M227" s="290"/>
      <c r="N227" s="290"/>
      <c r="O227" s="292"/>
      <c r="P227" s="292"/>
      <c r="Q227" s="481" t="str">
        <f t="shared" si="152"/>
        <v/>
      </c>
      <c r="R227" s="481" t="str">
        <f t="shared" si="153"/>
        <v/>
      </c>
      <c r="S227" s="482" t="str">
        <f t="shared" si="117"/>
        <v/>
      </c>
      <c r="T227" s="482" t="str">
        <f t="shared" si="154"/>
        <v/>
      </c>
      <c r="U227" s="483" t="str">
        <f t="shared" si="155"/>
        <v/>
      </c>
      <c r="V227" s="483" t="str">
        <f t="shared" si="156"/>
        <v/>
      </c>
      <c r="W227" s="483" t="str">
        <f t="shared" si="157"/>
        <v/>
      </c>
      <c r="X227" s="293"/>
      <c r="Y227" s="289"/>
      <c r="Z227" s="473" t="str">
        <f>IF($BS227&lt;&gt;"","確認",IF(COUNTIF(点検表４リスト用!AB$2:AB$100,J227),"○",IF(OR($BQ227="【3】",$BQ227="【2】",$BQ227="【1】"),"○",$BQ227)))</f>
        <v/>
      </c>
      <c r="AA227" s="532"/>
      <c r="AB227" s="559" t="str">
        <f t="shared" si="158"/>
        <v/>
      </c>
      <c r="AC227" s="294" t="str">
        <f>IF(COUNTIF(環境性能の高いＵＤタクシー!$A:$A,点検表４!J227),"○","")</f>
        <v/>
      </c>
      <c r="AD227" s="295" t="str">
        <f t="shared" si="159"/>
        <v/>
      </c>
      <c r="AE227" s="296" t="b">
        <f t="shared" si="118"/>
        <v>0</v>
      </c>
      <c r="AF227" s="296" t="b">
        <f t="shared" si="119"/>
        <v>0</v>
      </c>
      <c r="AG227" s="296" t="str">
        <f t="shared" si="120"/>
        <v/>
      </c>
      <c r="AH227" s="296">
        <f t="shared" si="121"/>
        <v>1</v>
      </c>
      <c r="AI227" s="296">
        <f t="shared" si="122"/>
        <v>0</v>
      </c>
      <c r="AJ227" s="296">
        <f t="shared" si="123"/>
        <v>0</v>
      </c>
      <c r="AK227" s="296" t="str">
        <f>IFERROR(VLOOKUP($I227,点検表４リスト用!$D$2:$G$10,2,FALSE),"")</f>
        <v/>
      </c>
      <c r="AL227" s="296" t="str">
        <f>IFERROR(VLOOKUP($I227,点検表４リスト用!$D$2:$G$10,3,FALSE),"")</f>
        <v/>
      </c>
      <c r="AM227" s="296" t="str">
        <f>IFERROR(VLOOKUP($I227,点検表４リスト用!$D$2:$G$10,4,FALSE),"")</f>
        <v/>
      </c>
      <c r="AN227" s="296" t="str">
        <f>IFERROR(VLOOKUP(LEFT($E227,1),点検表４リスト用!$I$2:$J$11,2,FALSE),"")</f>
        <v/>
      </c>
      <c r="AO227" s="296" t="b">
        <f>IF(IFERROR(VLOOKUP($J227,軽乗用車一覧!$A$2:$A$88,1,FALSE),"")&lt;&gt;"",TRUE,FALSE)</f>
        <v>0</v>
      </c>
      <c r="AP227" s="296" t="b">
        <f t="shared" si="124"/>
        <v>0</v>
      </c>
      <c r="AQ227" s="296" t="b">
        <f t="shared" si="160"/>
        <v>1</v>
      </c>
      <c r="AR227" s="296" t="str">
        <f t="shared" si="125"/>
        <v/>
      </c>
      <c r="AS227" s="296" t="str">
        <f t="shared" si="126"/>
        <v/>
      </c>
      <c r="AT227" s="296">
        <f t="shared" si="127"/>
        <v>1</v>
      </c>
      <c r="AU227" s="296">
        <f t="shared" si="128"/>
        <v>1</v>
      </c>
      <c r="AV227" s="296" t="str">
        <f t="shared" si="129"/>
        <v/>
      </c>
      <c r="AW227" s="296" t="str">
        <f>IFERROR(VLOOKUP($L227,点検表４リスト用!$L$2:$M$11,2,FALSE),"")</f>
        <v/>
      </c>
      <c r="AX227" s="296" t="str">
        <f>IFERROR(VLOOKUP($AV227,排出係数!$H$4:$N$1000,7,FALSE),"")</f>
        <v/>
      </c>
      <c r="AY227" s="296" t="str">
        <f t="shared" si="148"/>
        <v/>
      </c>
      <c r="AZ227" s="296" t="str">
        <f t="shared" si="130"/>
        <v>1</v>
      </c>
      <c r="BA227" s="296" t="str">
        <f>IFERROR(VLOOKUP($AV227,排出係数!$A$4:$G$10000,$AU227+2,FALSE),"")</f>
        <v/>
      </c>
      <c r="BB227" s="296">
        <f>IFERROR(VLOOKUP($AU227,点検表４リスト用!$P$2:$T$6,2,FALSE),"")</f>
        <v>0.48</v>
      </c>
      <c r="BC227" s="296" t="str">
        <f t="shared" si="131"/>
        <v/>
      </c>
      <c r="BD227" s="296" t="str">
        <f t="shared" si="132"/>
        <v/>
      </c>
      <c r="BE227" s="296" t="str">
        <f>IFERROR(VLOOKUP($AV227,排出係数!$H$4:$M$10000,$AU227+2,FALSE),"")</f>
        <v/>
      </c>
      <c r="BF227" s="296">
        <f>IFERROR(VLOOKUP($AU227,点検表４リスト用!$P$2:$T$6,IF($N227="H17",5,3),FALSE),"")</f>
        <v>5.5E-2</v>
      </c>
      <c r="BG227" s="296">
        <f t="shared" si="133"/>
        <v>0</v>
      </c>
      <c r="BH227" s="296">
        <f t="shared" si="146"/>
        <v>0</v>
      </c>
      <c r="BI227" s="296" t="str">
        <f>IFERROR(VLOOKUP($L227,点検表４リスト用!$L$2:$N$11,3,FALSE),"")</f>
        <v/>
      </c>
      <c r="BJ227" s="296" t="str">
        <f t="shared" si="134"/>
        <v/>
      </c>
      <c r="BK227" s="296" t="str">
        <f>IF($AK227="特","",IF($BP227="確認",MSG_電気・燃料電池車確認,IF($BS227=1,日野自動車新型式,IF($BS227=2,日野自動車新型式②,IF($BS227=3,日野自動車新型式③,IF($BS227=4,日野自動車新型式④,IFERROR(VLOOKUP($BJ227,'35条リスト'!$A$3:$C$9998,2,FALSE),"")))))))</f>
        <v/>
      </c>
      <c r="BL227" s="296" t="str">
        <f t="shared" si="135"/>
        <v/>
      </c>
      <c r="BM227" s="296" t="str">
        <f>IFERROR(VLOOKUP($X227,点検表４リスト用!$A$2:$B$10,2,FALSE),"")</f>
        <v/>
      </c>
      <c r="BN227" s="296" t="str">
        <f>IF($AK227="特","",IFERROR(VLOOKUP($BJ227,'35条リスト'!$A$3:$C$9998,3,FALSE),""))</f>
        <v/>
      </c>
      <c r="BO227" s="357" t="str">
        <f t="shared" si="149"/>
        <v/>
      </c>
      <c r="BP227" s="297" t="str">
        <f t="shared" si="136"/>
        <v/>
      </c>
      <c r="BQ227" s="297" t="str">
        <f t="shared" si="150"/>
        <v/>
      </c>
      <c r="BR227" s="296">
        <f t="shared" si="147"/>
        <v>0</v>
      </c>
      <c r="BS227" s="296" t="str">
        <f>IF(COUNTIF(点検表４リスト用!X$2:X$83,J227),1,IF(COUNTIF(点検表４リスト用!Y$2:Y$100,J227),2,IF(COUNTIF(点検表４リスト用!Z$2:Z$100,J227),3,IF(COUNTIF(点検表４リスト用!AA$2:AA$100,J227),4,""))))</f>
        <v/>
      </c>
      <c r="BT227" s="580" t="str">
        <f t="shared" si="151"/>
        <v/>
      </c>
    </row>
    <row r="228" spans="1:72">
      <c r="A228" s="289"/>
      <c r="B228" s="445"/>
      <c r="C228" s="290"/>
      <c r="D228" s="291"/>
      <c r="E228" s="291"/>
      <c r="F228" s="291"/>
      <c r="G228" s="292"/>
      <c r="H228" s="300"/>
      <c r="I228" s="292"/>
      <c r="J228" s="292"/>
      <c r="K228" s="292"/>
      <c r="L228" s="292"/>
      <c r="M228" s="290"/>
      <c r="N228" s="290"/>
      <c r="O228" s="292"/>
      <c r="P228" s="292"/>
      <c r="Q228" s="481" t="str">
        <f t="shared" si="152"/>
        <v/>
      </c>
      <c r="R228" s="481" t="str">
        <f t="shared" si="153"/>
        <v/>
      </c>
      <c r="S228" s="482" t="str">
        <f t="shared" si="117"/>
        <v/>
      </c>
      <c r="T228" s="482" t="str">
        <f t="shared" si="154"/>
        <v/>
      </c>
      <c r="U228" s="483" t="str">
        <f t="shared" si="155"/>
        <v/>
      </c>
      <c r="V228" s="483" t="str">
        <f t="shared" si="156"/>
        <v/>
      </c>
      <c r="W228" s="483" t="str">
        <f t="shared" si="157"/>
        <v/>
      </c>
      <c r="X228" s="293"/>
      <c r="Y228" s="289"/>
      <c r="Z228" s="473" t="str">
        <f>IF($BS228&lt;&gt;"","確認",IF(COUNTIF(点検表４リスト用!AB$2:AB$100,J228),"○",IF(OR($BQ228="【3】",$BQ228="【2】",$BQ228="【1】"),"○",$BQ228)))</f>
        <v/>
      </c>
      <c r="AA228" s="532"/>
      <c r="AB228" s="559" t="str">
        <f t="shared" si="158"/>
        <v/>
      </c>
      <c r="AC228" s="294" t="str">
        <f>IF(COUNTIF(環境性能の高いＵＤタクシー!$A:$A,点検表４!J228),"○","")</f>
        <v/>
      </c>
      <c r="AD228" s="295" t="str">
        <f t="shared" si="159"/>
        <v/>
      </c>
      <c r="AE228" s="296" t="b">
        <f t="shared" si="118"/>
        <v>0</v>
      </c>
      <c r="AF228" s="296" t="b">
        <f t="shared" si="119"/>
        <v>0</v>
      </c>
      <c r="AG228" s="296" t="str">
        <f t="shared" si="120"/>
        <v/>
      </c>
      <c r="AH228" s="296">
        <f t="shared" si="121"/>
        <v>1</v>
      </c>
      <c r="AI228" s="296">
        <f t="shared" si="122"/>
        <v>0</v>
      </c>
      <c r="AJ228" s="296">
        <f t="shared" si="123"/>
        <v>0</v>
      </c>
      <c r="AK228" s="296" t="str">
        <f>IFERROR(VLOOKUP($I228,点検表４リスト用!$D$2:$G$10,2,FALSE),"")</f>
        <v/>
      </c>
      <c r="AL228" s="296" t="str">
        <f>IFERROR(VLOOKUP($I228,点検表４リスト用!$D$2:$G$10,3,FALSE),"")</f>
        <v/>
      </c>
      <c r="AM228" s="296" t="str">
        <f>IFERROR(VLOOKUP($I228,点検表４リスト用!$D$2:$G$10,4,FALSE),"")</f>
        <v/>
      </c>
      <c r="AN228" s="296" t="str">
        <f>IFERROR(VLOOKUP(LEFT($E228,1),点検表４リスト用!$I$2:$J$11,2,FALSE),"")</f>
        <v/>
      </c>
      <c r="AO228" s="296" t="b">
        <f>IF(IFERROR(VLOOKUP($J228,軽乗用車一覧!$A$2:$A$88,1,FALSE),"")&lt;&gt;"",TRUE,FALSE)</f>
        <v>0</v>
      </c>
      <c r="AP228" s="296" t="b">
        <f t="shared" si="124"/>
        <v>0</v>
      </c>
      <c r="AQ228" s="296" t="b">
        <f t="shared" si="160"/>
        <v>1</v>
      </c>
      <c r="AR228" s="296" t="str">
        <f t="shared" si="125"/>
        <v/>
      </c>
      <c r="AS228" s="296" t="str">
        <f t="shared" si="126"/>
        <v/>
      </c>
      <c r="AT228" s="296">
        <f t="shared" si="127"/>
        <v>1</v>
      </c>
      <c r="AU228" s="296">
        <f t="shared" si="128"/>
        <v>1</v>
      </c>
      <c r="AV228" s="296" t="str">
        <f t="shared" si="129"/>
        <v/>
      </c>
      <c r="AW228" s="296" t="str">
        <f>IFERROR(VLOOKUP($L228,点検表４リスト用!$L$2:$M$11,2,FALSE),"")</f>
        <v/>
      </c>
      <c r="AX228" s="296" t="str">
        <f>IFERROR(VLOOKUP($AV228,排出係数!$H$4:$N$1000,7,FALSE),"")</f>
        <v/>
      </c>
      <c r="AY228" s="296" t="str">
        <f t="shared" si="148"/>
        <v/>
      </c>
      <c r="AZ228" s="296" t="str">
        <f t="shared" si="130"/>
        <v>1</v>
      </c>
      <c r="BA228" s="296" t="str">
        <f>IFERROR(VLOOKUP($AV228,排出係数!$A$4:$G$10000,$AU228+2,FALSE),"")</f>
        <v/>
      </c>
      <c r="BB228" s="296">
        <f>IFERROR(VLOOKUP($AU228,点検表４リスト用!$P$2:$T$6,2,FALSE),"")</f>
        <v>0.48</v>
      </c>
      <c r="BC228" s="296" t="str">
        <f t="shared" si="131"/>
        <v/>
      </c>
      <c r="BD228" s="296" t="str">
        <f t="shared" si="132"/>
        <v/>
      </c>
      <c r="BE228" s="296" t="str">
        <f>IFERROR(VLOOKUP($AV228,排出係数!$H$4:$M$10000,$AU228+2,FALSE),"")</f>
        <v/>
      </c>
      <c r="BF228" s="296">
        <f>IFERROR(VLOOKUP($AU228,点検表４リスト用!$P$2:$T$6,IF($N228="H17",5,3),FALSE),"")</f>
        <v>5.5E-2</v>
      </c>
      <c r="BG228" s="296">
        <f t="shared" si="133"/>
        <v>0</v>
      </c>
      <c r="BH228" s="296">
        <f t="shared" si="146"/>
        <v>0</v>
      </c>
      <c r="BI228" s="296" t="str">
        <f>IFERROR(VLOOKUP($L228,点検表４リスト用!$L$2:$N$11,3,FALSE),"")</f>
        <v/>
      </c>
      <c r="BJ228" s="296" t="str">
        <f t="shared" si="134"/>
        <v/>
      </c>
      <c r="BK228" s="296" t="str">
        <f>IF($AK228="特","",IF($BP228="確認",MSG_電気・燃料電池車確認,IF($BS228=1,日野自動車新型式,IF($BS228=2,日野自動車新型式②,IF($BS228=3,日野自動車新型式③,IF($BS228=4,日野自動車新型式④,IFERROR(VLOOKUP($BJ228,'35条リスト'!$A$3:$C$9998,2,FALSE),"")))))))</f>
        <v/>
      </c>
      <c r="BL228" s="296" t="str">
        <f t="shared" si="135"/>
        <v/>
      </c>
      <c r="BM228" s="296" t="str">
        <f>IFERROR(VLOOKUP($X228,点検表４リスト用!$A$2:$B$10,2,FALSE),"")</f>
        <v/>
      </c>
      <c r="BN228" s="296" t="str">
        <f>IF($AK228="特","",IFERROR(VLOOKUP($BJ228,'35条リスト'!$A$3:$C$9998,3,FALSE),""))</f>
        <v/>
      </c>
      <c r="BO228" s="357" t="str">
        <f t="shared" si="149"/>
        <v/>
      </c>
      <c r="BP228" s="297" t="str">
        <f t="shared" si="136"/>
        <v/>
      </c>
      <c r="BQ228" s="297" t="str">
        <f t="shared" si="150"/>
        <v/>
      </c>
      <c r="BR228" s="296">
        <f t="shared" si="147"/>
        <v>0</v>
      </c>
      <c r="BS228" s="296" t="str">
        <f>IF(COUNTIF(点検表４リスト用!X$2:X$83,J228),1,IF(COUNTIF(点検表４リスト用!Y$2:Y$100,J228),2,IF(COUNTIF(点検表４リスト用!Z$2:Z$100,J228),3,IF(COUNTIF(点検表４リスト用!AA$2:AA$100,J228),4,""))))</f>
        <v/>
      </c>
      <c r="BT228" s="580" t="str">
        <f t="shared" si="151"/>
        <v/>
      </c>
    </row>
    <row r="229" spans="1:72">
      <c r="A229" s="289"/>
      <c r="B229" s="445"/>
      <c r="C229" s="290"/>
      <c r="D229" s="291"/>
      <c r="E229" s="291"/>
      <c r="F229" s="291"/>
      <c r="G229" s="292"/>
      <c r="H229" s="300"/>
      <c r="I229" s="292"/>
      <c r="J229" s="292"/>
      <c r="K229" s="292"/>
      <c r="L229" s="292"/>
      <c r="M229" s="290"/>
      <c r="N229" s="290"/>
      <c r="O229" s="292"/>
      <c r="P229" s="292"/>
      <c r="Q229" s="481" t="str">
        <f t="shared" si="152"/>
        <v/>
      </c>
      <c r="R229" s="481" t="str">
        <f t="shared" si="153"/>
        <v/>
      </c>
      <c r="S229" s="482" t="str">
        <f t="shared" si="117"/>
        <v/>
      </c>
      <c r="T229" s="482" t="str">
        <f t="shared" si="154"/>
        <v/>
      </c>
      <c r="U229" s="483" t="str">
        <f t="shared" si="155"/>
        <v/>
      </c>
      <c r="V229" s="483" t="str">
        <f t="shared" si="156"/>
        <v/>
      </c>
      <c r="W229" s="483" t="str">
        <f t="shared" si="157"/>
        <v/>
      </c>
      <c r="X229" s="293"/>
      <c r="Y229" s="289"/>
      <c r="Z229" s="473" t="str">
        <f>IF($BS229&lt;&gt;"","確認",IF(COUNTIF(点検表４リスト用!AB$2:AB$100,J229),"○",IF(OR($BQ229="【3】",$BQ229="【2】",$BQ229="【1】"),"○",$BQ229)))</f>
        <v/>
      </c>
      <c r="AA229" s="532"/>
      <c r="AB229" s="559" t="str">
        <f t="shared" si="158"/>
        <v/>
      </c>
      <c r="AC229" s="294" t="str">
        <f>IF(COUNTIF(環境性能の高いＵＤタクシー!$A:$A,点検表４!J229),"○","")</f>
        <v/>
      </c>
      <c r="AD229" s="295" t="str">
        <f t="shared" si="159"/>
        <v/>
      </c>
      <c r="AE229" s="296" t="b">
        <f t="shared" si="118"/>
        <v>0</v>
      </c>
      <c r="AF229" s="296" t="b">
        <f t="shared" si="119"/>
        <v>0</v>
      </c>
      <c r="AG229" s="296" t="str">
        <f t="shared" si="120"/>
        <v/>
      </c>
      <c r="AH229" s="296">
        <f t="shared" si="121"/>
        <v>1</v>
      </c>
      <c r="AI229" s="296">
        <f t="shared" si="122"/>
        <v>0</v>
      </c>
      <c r="AJ229" s="296">
        <f t="shared" si="123"/>
        <v>0</v>
      </c>
      <c r="AK229" s="296" t="str">
        <f>IFERROR(VLOOKUP($I229,点検表４リスト用!$D$2:$G$10,2,FALSE),"")</f>
        <v/>
      </c>
      <c r="AL229" s="296" t="str">
        <f>IFERROR(VLOOKUP($I229,点検表４リスト用!$D$2:$G$10,3,FALSE),"")</f>
        <v/>
      </c>
      <c r="AM229" s="296" t="str">
        <f>IFERROR(VLOOKUP($I229,点検表４リスト用!$D$2:$G$10,4,FALSE),"")</f>
        <v/>
      </c>
      <c r="AN229" s="296" t="str">
        <f>IFERROR(VLOOKUP(LEFT($E229,1),点検表４リスト用!$I$2:$J$11,2,FALSE),"")</f>
        <v/>
      </c>
      <c r="AO229" s="296" t="b">
        <f>IF(IFERROR(VLOOKUP($J229,軽乗用車一覧!$A$2:$A$88,1,FALSE),"")&lt;&gt;"",TRUE,FALSE)</f>
        <v>0</v>
      </c>
      <c r="AP229" s="296" t="b">
        <f t="shared" si="124"/>
        <v>0</v>
      </c>
      <c r="AQ229" s="296" t="b">
        <f t="shared" si="160"/>
        <v>1</v>
      </c>
      <c r="AR229" s="296" t="str">
        <f t="shared" si="125"/>
        <v/>
      </c>
      <c r="AS229" s="296" t="str">
        <f t="shared" si="126"/>
        <v/>
      </c>
      <c r="AT229" s="296">
        <f t="shared" si="127"/>
        <v>1</v>
      </c>
      <c r="AU229" s="296">
        <f t="shared" si="128"/>
        <v>1</v>
      </c>
      <c r="AV229" s="296" t="str">
        <f t="shared" si="129"/>
        <v/>
      </c>
      <c r="AW229" s="296" t="str">
        <f>IFERROR(VLOOKUP($L229,点検表４リスト用!$L$2:$M$11,2,FALSE),"")</f>
        <v/>
      </c>
      <c r="AX229" s="296" t="str">
        <f>IFERROR(VLOOKUP($AV229,排出係数!$H$4:$N$1000,7,FALSE),"")</f>
        <v/>
      </c>
      <c r="AY229" s="296" t="str">
        <f t="shared" si="148"/>
        <v/>
      </c>
      <c r="AZ229" s="296" t="str">
        <f t="shared" si="130"/>
        <v>1</v>
      </c>
      <c r="BA229" s="296" t="str">
        <f>IFERROR(VLOOKUP($AV229,排出係数!$A$4:$G$10000,$AU229+2,FALSE),"")</f>
        <v/>
      </c>
      <c r="BB229" s="296">
        <f>IFERROR(VLOOKUP($AU229,点検表４リスト用!$P$2:$T$6,2,FALSE),"")</f>
        <v>0.48</v>
      </c>
      <c r="BC229" s="296" t="str">
        <f t="shared" si="131"/>
        <v/>
      </c>
      <c r="BD229" s="296" t="str">
        <f t="shared" si="132"/>
        <v/>
      </c>
      <c r="BE229" s="296" t="str">
        <f>IFERROR(VLOOKUP($AV229,排出係数!$H$4:$M$10000,$AU229+2,FALSE),"")</f>
        <v/>
      </c>
      <c r="BF229" s="296">
        <f>IFERROR(VLOOKUP($AU229,点検表４リスト用!$P$2:$T$6,IF($N229="H17",5,3),FALSE),"")</f>
        <v>5.5E-2</v>
      </c>
      <c r="BG229" s="296">
        <f t="shared" si="133"/>
        <v>0</v>
      </c>
      <c r="BH229" s="296">
        <f t="shared" si="146"/>
        <v>0</v>
      </c>
      <c r="BI229" s="296" t="str">
        <f>IFERROR(VLOOKUP($L229,点検表４リスト用!$L$2:$N$11,3,FALSE),"")</f>
        <v/>
      </c>
      <c r="BJ229" s="296" t="str">
        <f t="shared" si="134"/>
        <v/>
      </c>
      <c r="BK229" s="296" t="str">
        <f>IF($AK229="特","",IF($BP229="確認",MSG_電気・燃料電池車確認,IF($BS229=1,日野自動車新型式,IF($BS229=2,日野自動車新型式②,IF($BS229=3,日野自動車新型式③,IF($BS229=4,日野自動車新型式④,IFERROR(VLOOKUP($BJ229,'35条リスト'!$A$3:$C$9998,2,FALSE),"")))))))</f>
        <v/>
      </c>
      <c r="BL229" s="296" t="str">
        <f t="shared" si="135"/>
        <v/>
      </c>
      <c r="BM229" s="296" t="str">
        <f>IFERROR(VLOOKUP($X229,点検表４リスト用!$A$2:$B$10,2,FALSE),"")</f>
        <v/>
      </c>
      <c r="BN229" s="296" t="str">
        <f>IF($AK229="特","",IFERROR(VLOOKUP($BJ229,'35条リスト'!$A$3:$C$9998,3,FALSE),""))</f>
        <v/>
      </c>
      <c r="BO229" s="357" t="str">
        <f t="shared" si="149"/>
        <v/>
      </c>
      <c r="BP229" s="297" t="str">
        <f t="shared" si="136"/>
        <v/>
      </c>
      <c r="BQ229" s="297" t="str">
        <f t="shared" si="150"/>
        <v/>
      </c>
      <c r="BR229" s="296">
        <f t="shared" si="147"/>
        <v>0</v>
      </c>
      <c r="BS229" s="296" t="str">
        <f>IF(COUNTIF(点検表４リスト用!X$2:X$83,J229),1,IF(COUNTIF(点検表４リスト用!Y$2:Y$100,J229),2,IF(COUNTIF(点検表４リスト用!Z$2:Z$100,J229),3,IF(COUNTIF(点検表４リスト用!AA$2:AA$100,J229),4,""))))</f>
        <v/>
      </c>
      <c r="BT229" s="580" t="str">
        <f t="shared" si="151"/>
        <v/>
      </c>
    </row>
    <row r="230" spans="1:72">
      <c r="A230" s="289"/>
      <c r="B230" s="445"/>
      <c r="C230" s="290"/>
      <c r="D230" s="291"/>
      <c r="E230" s="291"/>
      <c r="F230" s="291"/>
      <c r="G230" s="292"/>
      <c r="H230" s="300"/>
      <c r="I230" s="292"/>
      <c r="J230" s="292"/>
      <c r="K230" s="292"/>
      <c r="L230" s="292"/>
      <c r="M230" s="290"/>
      <c r="N230" s="290"/>
      <c r="O230" s="292"/>
      <c r="P230" s="292"/>
      <c r="Q230" s="481" t="str">
        <f t="shared" si="152"/>
        <v/>
      </c>
      <c r="R230" s="481" t="str">
        <f t="shared" si="153"/>
        <v/>
      </c>
      <c r="S230" s="482" t="str">
        <f t="shared" si="117"/>
        <v/>
      </c>
      <c r="T230" s="482" t="str">
        <f t="shared" si="154"/>
        <v/>
      </c>
      <c r="U230" s="483" t="str">
        <f t="shared" si="155"/>
        <v/>
      </c>
      <c r="V230" s="483" t="str">
        <f t="shared" si="156"/>
        <v/>
      </c>
      <c r="W230" s="483" t="str">
        <f t="shared" si="157"/>
        <v/>
      </c>
      <c r="X230" s="293"/>
      <c r="Y230" s="289"/>
      <c r="Z230" s="473" t="str">
        <f>IF($BS230&lt;&gt;"","確認",IF(COUNTIF(点検表４リスト用!AB$2:AB$100,J230),"○",IF(OR($BQ230="【3】",$BQ230="【2】",$BQ230="【1】"),"○",$BQ230)))</f>
        <v/>
      </c>
      <c r="AA230" s="532"/>
      <c r="AB230" s="559" t="str">
        <f t="shared" si="158"/>
        <v/>
      </c>
      <c r="AC230" s="294" t="str">
        <f>IF(COUNTIF(環境性能の高いＵＤタクシー!$A:$A,点検表４!J230),"○","")</f>
        <v/>
      </c>
      <c r="AD230" s="295" t="str">
        <f t="shared" si="159"/>
        <v/>
      </c>
      <c r="AE230" s="296" t="b">
        <f t="shared" si="118"/>
        <v>0</v>
      </c>
      <c r="AF230" s="296" t="b">
        <f t="shared" si="119"/>
        <v>0</v>
      </c>
      <c r="AG230" s="296" t="str">
        <f t="shared" si="120"/>
        <v/>
      </c>
      <c r="AH230" s="296">
        <f t="shared" si="121"/>
        <v>1</v>
      </c>
      <c r="AI230" s="296">
        <f t="shared" si="122"/>
        <v>0</v>
      </c>
      <c r="AJ230" s="296">
        <f t="shared" si="123"/>
        <v>0</v>
      </c>
      <c r="AK230" s="296" t="str">
        <f>IFERROR(VLOOKUP($I230,点検表４リスト用!$D$2:$G$10,2,FALSE),"")</f>
        <v/>
      </c>
      <c r="AL230" s="296" t="str">
        <f>IFERROR(VLOOKUP($I230,点検表４リスト用!$D$2:$G$10,3,FALSE),"")</f>
        <v/>
      </c>
      <c r="AM230" s="296" t="str">
        <f>IFERROR(VLOOKUP($I230,点検表４リスト用!$D$2:$G$10,4,FALSE),"")</f>
        <v/>
      </c>
      <c r="AN230" s="296" t="str">
        <f>IFERROR(VLOOKUP(LEFT($E230,1),点検表４リスト用!$I$2:$J$11,2,FALSE),"")</f>
        <v/>
      </c>
      <c r="AO230" s="296" t="b">
        <f>IF(IFERROR(VLOOKUP($J230,軽乗用車一覧!$A$2:$A$88,1,FALSE),"")&lt;&gt;"",TRUE,FALSE)</f>
        <v>0</v>
      </c>
      <c r="AP230" s="296" t="b">
        <f t="shared" si="124"/>
        <v>0</v>
      </c>
      <c r="AQ230" s="296" t="b">
        <f t="shared" si="160"/>
        <v>1</v>
      </c>
      <c r="AR230" s="296" t="str">
        <f t="shared" si="125"/>
        <v/>
      </c>
      <c r="AS230" s="296" t="str">
        <f t="shared" si="126"/>
        <v/>
      </c>
      <c r="AT230" s="296">
        <f t="shared" si="127"/>
        <v>1</v>
      </c>
      <c r="AU230" s="296">
        <f t="shared" si="128"/>
        <v>1</v>
      </c>
      <c r="AV230" s="296" t="str">
        <f t="shared" si="129"/>
        <v/>
      </c>
      <c r="AW230" s="296" t="str">
        <f>IFERROR(VLOOKUP($L230,点検表４リスト用!$L$2:$M$11,2,FALSE),"")</f>
        <v/>
      </c>
      <c r="AX230" s="296" t="str">
        <f>IFERROR(VLOOKUP($AV230,排出係数!$H$4:$N$1000,7,FALSE),"")</f>
        <v/>
      </c>
      <c r="AY230" s="296" t="str">
        <f t="shared" si="148"/>
        <v/>
      </c>
      <c r="AZ230" s="296" t="str">
        <f t="shared" si="130"/>
        <v>1</v>
      </c>
      <c r="BA230" s="296" t="str">
        <f>IFERROR(VLOOKUP($AV230,排出係数!$A$4:$G$10000,$AU230+2,FALSE),"")</f>
        <v/>
      </c>
      <c r="BB230" s="296">
        <f>IFERROR(VLOOKUP($AU230,点検表４リスト用!$P$2:$T$6,2,FALSE),"")</f>
        <v>0.48</v>
      </c>
      <c r="BC230" s="296" t="str">
        <f t="shared" si="131"/>
        <v/>
      </c>
      <c r="BD230" s="296" t="str">
        <f t="shared" si="132"/>
        <v/>
      </c>
      <c r="BE230" s="296" t="str">
        <f>IFERROR(VLOOKUP($AV230,排出係数!$H$4:$M$10000,$AU230+2,FALSE),"")</f>
        <v/>
      </c>
      <c r="BF230" s="296">
        <f>IFERROR(VLOOKUP($AU230,点検表４リスト用!$P$2:$T$6,IF($N230="H17",5,3),FALSE),"")</f>
        <v>5.5E-2</v>
      </c>
      <c r="BG230" s="296">
        <f t="shared" si="133"/>
        <v>0</v>
      </c>
      <c r="BH230" s="296">
        <f t="shared" si="146"/>
        <v>0</v>
      </c>
      <c r="BI230" s="296" t="str">
        <f>IFERROR(VLOOKUP($L230,点検表４リスト用!$L$2:$N$11,3,FALSE),"")</f>
        <v/>
      </c>
      <c r="BJ230" s="296" t="str">
        <f t="shared" si="134"/>
        <v/>
      </c>
      <c r="BK230" s="296" t="str">
        <f>IF($AK230="特","",IF($BP230="確認",MSG_電気・燃料電池車確認,IF($BS230=1,日野自動車新型式,IF($BS230=2,日野自動車新型式②,IF($BS230=3,日野自動車新型式③,IF($BS230=4,日野自動車新型式④,IFERROR(VLOOKUP($BJ230,'35条リスト'!$A$3:$C$9998,2,FALSE),"")))))))</f>
        <v/>
      </c>
      <c r="BL230" s="296" t="str">
        <f t="shared" si="135"/>
        <v/>
      </c>
      <c r="BM230" s="296" t="str">
        <f>IFERROR(VLOOKUP($X230,点検表４リスト用!$A$2:$B$10,2,FALSE),"")</f>
        <v/>
      </c>
      <c r="BN230" s="296" t="str">
        <f>IF($AK230="特","",IFERROR(VLOOKUP($BJ230,'35条リスト'!$A$3:$C$9998,3,FALSE),""))</f>
        <v/>
      </c>
      <c r="BO230" s="357" t="str">
        <f t="shared" si="149"/>
        <v/>
      </c>
      <c r="BP230" s="297" t="str">
        <f t="shared" si="136"/>
        <v/>
      </c>
      <c r="BQ230" s="297" t="str">
        <f t="shared" si="150"/>
        <v/>
      </c>
      <c r="BR230" s="296">
        <f t="shared" si="147"/>
        <v>0</v>
      </c>
      <c r="BS230" s="296" t="str">
        <f>IF(COUNTIF(点検表４リスト用!X$2:X$83,J230),1,IF(COUNTIF(点検表４リスト用!Y$2:Y$100,J230),2,IF(COUNTIF(点検表４リスト用!Z$2:Z$100,J230),3,IF(COUNTIF(点検表４リスト用!AA$2:AA$100,J230),4,""))))</f>
        <v/>
      </c>
      <c r="BT230" s="580" t="str">
        <f t="shared" si="151"/>
        <v/>
      </c>
    </row>
    <row r="231" spans="1:72">
      <c r="A231" s="289"/>
      <c r="B231" s="445"/>
      <c r="C231" s="290"/>
      <c r="D231" s="291"/>
      <c r="E231" s="291"/>
      <c r="F231" s="291"/>
      <c r="G231" s="292"/>
      <c r="H231" s="300"/>
      <c r="I231" s="292"/>
      <c r="J231" s="292"/>
      <c r="K231" s="292"/>
      <c r="L231" s="292"/>
      <c r="M231" s="290"/>
      <c r="N231" s="290"/>
      <c r="O231" s="292"/>
      <c r="P231" s="292"/>
      <c r="Q231" s="481" t="str">
        <f t="shared" si="152"/>
        <v/>
      </c>
      <c r="R231" s="481" t="str">
        <f t="shared" si="153"/>
        <v/>
      </c>
      <c r="S231" s="482" t="str">
        <f t="shared" si="117"/>
        <v/>
      </c>
      <c r="T231" s="482" t="str">
        <f t="shared" si="154"/>
        <v/>
      </c>
      <c r="U231" s="483" t="str">
        <f t="shared" si="155"/>
        <v/>
      </c>
      <c r="V231" s="483" t="str">
        <f t="shared" si="156"/>
        <v/>
      </c>
      <c r="W231" s="483" t="str">
        <f t="shared" si="157"/>
        <v/>
      </c>
      <c r="X231" s="293"/>
      <c r="Y231" s="289"/>
      <c r="Z231" s="473" t="str">
        <f>IF($BS231&lt;&gt;"","確認",IF(COUNTIF(点検表４リスト用!AB$2:AB$100,J231),"○",IF(OR($BQ231="【3】",$BQ231="【2】",$BQ231="【1】"),"○",$BQ231)))</f>
        <v/>
      </c>
      <c r="AA231" s="532"/>
      <c r="AB231" s="559" t="str">
        <f t="shared" si="158"/>
        <v/>
      </c>
      <c r="AC231" s="294" t="str">
        <f>IF(COUNTIF(環境性能の高いＵＤタクシー!$A:$A,点検表４!J231),"○","")</f>
        <v/>
      </c>
      <c r="AD231" s="295" t="str">
        <f t="shared" si="159"/>
        <v/>
      </c>
      <c r="AE231" s="296" t="b">
        <f t="shared" si="118"/>
        <v>0</v>
      </c>
      <c r="AF231" s="296" t="b">
        <f t="shared" si="119"/>
        <v>0</v>
      </c>
      <c r="AG231" s="296" t="str">
        <f t="shared" si="120"/>
        <v/>
      </c>
      <c r="AH231" s="296">
        <f t="shared" si="121"/>
        <v>1</v>
      </c>
      <c r="AI231" s="296">
        <f t="shared" si="122"/>
        <v>0</v>
      </c>
      <c r="AJ231" s="296">
        <f t="shared" si="123"/>
        <v>0</v>
      </c>
      <c r="AK231" s="296" t="str">
        <f>IFERROR(VLOOKUP($I231,点検表４リスト用!$D$2:$G$10,2,FALSE),"")</f>
        <v/>
      </c>
      <c r="AL231" s="296" t="str">
        <f>IFERROR(VLOOKUP($I231,点検表４リスト用!$D$2:$G$10,3,FALSE),"")</f>
        <v/>
      </c>
      <c r="AM231" s="296" t="str">
        <f>IFERROR(VLOOKUP($I231,点検表４リスト用!$D$2:$G$10,4,FALSE),"")</f>
        <v/>
      </c>
      <c r="AN231" s="296" t="str">
        <f>IFERROR(VLOOKUP(LEFT($E231,1),点検表４リスト用!$I$2:$J$11,2,FALSE),"")</f>
        <v/>
      </c>
      <c r="AO231" s="296" t="b">
        <f>IF(IFERROR(VLOOKUP($J231,軽乗用車一覧!$A$2:$A$88,1,FALSE),"")&lt;&gt;"",TRUE,FALSE)</f>
        <v>0</v>
      </c>
      <c r="AP231" s="296" t="b">
        <f t="shared" si="124"/>
        <v>0</v>
      </c>
      <c r="AQ231" s="296" t="b">
        <f t="shared" si="160"/>
        <v>1</v>
      </c>
      <c r="AR231" s="296" t="str">
        <f t="shared" si="125"/>
        <v/>
      </c>
      <c r="AS231" s="296" t="str">
        <f t="shared" si="126"/>
        <v/>
      </c>
      <c r="AT231" s="296">
        <f t="shared" si="127"/>
        <v>1</v>
      </c>
      <c r="AU231" s="296">
        <f t="shared" si="128"/>
        <v>1</v>
      </c>
      <c r="AV231" s="296" t="str">
        <f t="shared" si="129"/>
        <v/>
      </c>
      <c r="AW231" s="296" t="str">
        <f>IFERROR(VLOOKUP($L231,点検表４リスト用!$L$2:$M$11,2,FALSE),"")</f>
        <v/>
      </c>
      <c r="AX231" s="296" t="str">
        <f>IFERROR(VLOOKUP($AV231,排出係数!$H$4:$N$1000,7,FALSE),"")</f>
        <v/>
      </c>
      <c r="AY231" s="296" t="str">
        <f t="shared" si="148"/>
        <v/>
      </c>
      <c r="AZ231" s="296" t="str">
        <f t="shared" si="130"/>
        <v>1</v>
      </c>
      <c r="BA231" s="296" t="str">
        <f>IFERROR(VLOOKUP($AV231,排出係数!$A$4:$G$10000,$AU231+2,FALSE),"")</f>
        <v/>
      </c>
      <c r="BB231" s="296">
        <f>IFERROR(VLOOKUP($AU231,点検表４リスト用!$P$2:$T$6,2,FALSE),"")</f>
        <v>0.48</v>
      </c>
      <c r="BC231" s="296" t="str">
        <f t="shared" si="131"/>
        <v/>
      </c>
      <c r="BD231" s="296" t="str">
        <f t="shared" si="132"/>
        <v/>
      </c>
      <c r="BE231" s="296" t="str">
        <f>IFERROR(VLOOKUP($AV231,排出係数!$H$4:$M$10000,$AU231+2,FALSE),"")</f>
        <v/>
      </c>
      <c r="BF231" s="296">
        <f>IFERROR(VLOOKUP($AU231,点検表４リスト用!$P$2:$T$6,IF($N231="H17",5,3),FALSE),"")</f>
        <v>5.5E-2</v>
      </c>
      <c r="BG231" s="296">
        <f t="shared" si="133"/>
        <v>0</v>
      </c>
      <c r="BH231" s="296">
        <f t="shared" si="146"/>
        <v>0</v>
      </c>
      <c r="BI231" s="296" t="str">
        <f>IFERROR(VLOOKUP($L231,点検表４リスト用!$L$2:$N$11,3,FALSE),"")</f>
        <v/>
      </c>
      <c r="BJ231" s="296" t="str">
        <f t="shared" si="134"/>
        <v/>
      </c>
      <c r="BK231" s="296" t="str">
        <f>IF($AK231="特","",IF($BP231="確認",MSG_電気・燃料電池車確認,IF($BS231=1,日野自動車新型式,IF($BS231=2,日野自動車新型式②,IF($BS231=3,日野自動車新型式③,IF($BS231=4,日野自動車新型式④,IFERROR(VLOOKUP($BJ231,'35条リスト'!$A$3:$C$9998,2,FALSE),"")))))))</f>
        <v/>
      </c>
      <c r="BL231" s="296" t="str">
        <f t="shared" si="135"/>
        <v/>
      </c>
      <c r="BM231" s="296" t="str">
        <f>IFERROR(VLOOKUP($X231,点検表４リスト用!$A$2:$B$10,2,FALSE),"")</f>
        <v/>
      </c>
      <c r="BN231" s="296" t="str">
        <f>IF($AK231="特","",IFERROR(VLOOKUP($BJ231,'35条リスト'!$A$3:$C$9998,3,FALSE),""))</f>
        <v/>
      </c>
      <c r="BO231" s="357" t="str">
        <f t="shared" si="149"/>
        <v/>
      </c>
      <c r="BP231" s="297" t="str">
        <f t="shared" si="136"/>
        <v/>
      </c>
      <c r="BQ231" s="297" t="str">
        <f t="shared" si="150"/>
        <v/>
      </c>
      <c r="BR231" s="296">
        <f t="shared" si="147"/>
        <v>0</v>
      </c>
      <c r="BS231" s="296" t="str">
        <f>IF(COUNTIF(点検表４リスト用!X$2:X$83,J231),1,IF(COUNTIF(点検表４リスト用!Y$2:Y$100,J231),2,IF(COUNTIF(点検表４リスト用!Z$2:Z$100,J231),3,IF(COUNTIF(点検表４リスト用!AA$2:AA$100,J231),4,""))))</f>
        <v/>
      </c>
      <c r="BT231" s="580" t="str">
        <f t="shared" si="151"/>
        <v/>
      </c>
    </row>
    <row r="232" spans="1:72">
      <c r="A232" s="289"/>
      <c r="B232" s="445"/>
      <c r="C232" s="290"/>
      <c r="D232" s="291"/>
      <c r="E232" s="291"/>
      <c r="F232" s="291"/>
      <c r="G232" s="292"/>
      <c r="H232" s="300"/>
      <c r="I232" s="292"/>
      <c r="J232" s="292"/>
      <c r="K232" s="292"/>
      <c r="L232" s="292"/>
      <c r="M232" s="290"/>
      <c r="N232" s="290"/>
      <c r="O232" s="292"/>
      <c r="P232" s="292"/>
      <c r="Q232" s="481" t="str">
        <f t="shared" si="152"/>
        <v/>
      </c>
      <c r="R232" s="481" t="str">
        <f t="shared" si="153"/>
        <v/>
      </c>
      <c r="S232" s="482" t="str">
        <f t="shared" si="117"/>
        <v/>
      </c>
      <c r="T232" s="482" t="str">
        <f t="shared" si="154"/>
        <v/>
      </c>
      <c r="U232" s="483" t="str">
        <f t="shared" si="155"/>
        <v/>
      </c>
      <c r="V232" s="483" t="str">
        <f t="shared" si="156"/>
        <v/>
      </c>
      <c r="W232" s="483" t="str">
        <f t="shared" si="157"/>
        <v/>
      </c>
      <c r="X232" s="293"/>
      <c r="Y232" s="289"/>
      <c r="Z232" s="473" t="str">
        <f>IF($BS232&lt;&gt;"","確認",IF(COUNTIF(点検表４リスト用!AB$2:AB$100,J232),"○",IF(OR($BQ232="【3】",$BQ232="【2】",$BQ232="【1】"),"○",$BQ232)))</f>
        <v/>
      </c>
      <c r="AA232" s="532"/>
      <c r="AB232" s="559" t="str">
        <f t="shared" si="158"/>
        <v/>
      </c>
      <c r="AC232" s="294" t="str">
        <f>IF(COUNTIF(環境性能の高いＵＤタクシー!$A:$A,点検表４!J232),"○","")</f>
        <v/>
      </c>
      <c r="AD232" s="295" t="str">
        <f t="shared" si="159"/>
        <v/>
      </c>
      <c r="AE232" s="296" t="b">
        <f t="shared" si="118"/>
        <v>0</v>
      </c>
      <c r="AF232" s="296" t="b">
        <f t="shared" si="119"/>
        <v>0</v>
      </c>
      <c r="AG232" s="296" t="str">
        <f t="shared" si="120"/>
        <v/>
      </c>
      <c r="AH232" s="296">
        <f t="shared" si="121"/>
        <v>1</v>
      </c>
      <c r="AI232" s="296">
        <f t="shared" si="122"/>
        <v>0</v>
      </c>
      <c r="AJ232" s="296">
        <f t="shared" si="123"/>
        <v>0</v>
      </c>
      <c r="AK232" s="296" t="str">
        <f>IFERROR(VLOOKUP($I232,点検表４リスト用!$D$2:$G$10,2,FALSE),"")</f>
        <v/>
      </c>
      <c r="AL232" s="296" t="str">
        <f>IFERROR(VLOOKUP($I232,点検表４リスト用!$D$2:$G$10,3,FALSE),"")</f>
        <v/>
      </c>
      <c r="AM232" s="296" t="str">
        <f>IFERROR(VLOOKUP($I232,点検表４リスト用!$D$2:$G$10,4,FALSE),"")</f>
        <v/>
      </c>
      <c r="AN232" s="296" t="str">
        <f>IFERROR(VLOOKUP(LEFT($E232,1),点検表４リスト用!$I$2:$J$11,2,FALSE),"")</f>
        <v/>
      </c>
      <c r="AO232" s="296" t="b">
        <f>IF(IFERROR(VLOOKUP($J232,軽乗用車一覧!$A$2:$A$88,1,FALSE),"")&lt;&gt;"",TRUE,FALSE)</f>
        <v>0</v>
      </c>
      <c r="AP232" s="296" t="b">
        <f t="shared" si="124"/>
        <v>0</v>
      </c>
      <c r="AQ232" s="296" t="b">
        <f t="shared" si="160"/>
        <v>1</v>
      </c>
      <c r="AR232" s="296" t="str">
        <f t="shared" si="125"/>
        <v/>
      </c>
      <c r="AS232" s="296" t="str">
        <f t="shared" si="126"/>
        <v/>
      </c>
      <c r="AT232" s="296">
        <f t="shared" si="127"/>
        <v>1</v>
      </c>
      <c r="AU232" s="296">
        <f t="shared" si="128"/>
        <v>1</v>
      </c>
      <c r="AV232" s="296" t="str">
        <f t="shared" si="129"/>
        <v/>
      </c>
      <c r="AW232" s="296" t="str">
        <f>IFERROR(VLOOKUP($L232,点検表４リスト用!$L$2:$M$11,2,FALSE),"")</f>
        <v/>
      </c>
      <c r="AX232" s="296" t="str">
        <f>IFERROR(VLOOKUP($AV232,排出係数!$H$4:$N$1000,7,FALSE),"")</f>
        <v/>
      </c>
      <c r="AY232" s="296" t="str">
        <f t="shared" si="148"/>
        <v/>
      </c>
      <c r="AZ232" s="296" t="str">
        <f t="shared" si="130"/>
        <v>1</v>
      </c>
      <c r="BA232" s="296" t="str">
        <f>IFERROR(VLOOKUP($AV232,排出係数!$A$4:$G$10000,$AU232+2,FALSE),"")</f>
        <v/>
      </c>
      <c r="BB232" s="296">
        <f>IFERROR(VLOOKUP($AU232,点検表４リスト用!$P$2:$T$6,2,FALSE),"")</f>
        <v>0.48</v>
      </c>
      <c r="BC232" s="296" t="str">
        <f t="shared" si="131"/>
        <v/>
      </c>
      <c r="BD232" s="296" t="str">
        <f t="shared" si="132"/>
        <v/>
      </c>
      <c r="BE232" s="296" t="str">
        <f>IFERROR(VLOOKUP($AV232,排出係数!$H$4:$M$10000,$AU232+2,FALSE),"")</f>
        <v/>
      </c>
      <c r="BF232" s="296">
        <f>IFERROR(VLOOKUP($AU232,点検表４リスト用!$P$2:$T$6,IF($N232="H17",5,3),FALSE),"")</f>
        <v>5.5E-2</v>
      </c>
      <c r="BG232" s="296">
        <f t="shared" si="133"/>
        <v>0</v>
      </c>
      <c r="BH232" s="296">
        <f t="shared" si="146"/>
        <v>0</v>
      </c>
      <c r="BI232" s="296" t="str">
        <f>IFERROR(VLOOKUP($L232,点検表４リスト用!$L$2:$N$11,3,FALSE),"")</f>
        <v/>
      </c>
      <c r="BJ232" s="296" t="str">
        <f t="shared" si="134"/>
        <v/>
      </c>
      <c r="BK232" s="296" t="str">
        <f>IF($AK232="特","",IF($BP232="確認",MSG_電気・燃料電池車確認,IF($BS232=1,日野自動車新型式,IF($BS232=2,日野自動車新型式②,IF($BS232=3,日野自動車新型式③,IF($BS232=4,日野自動車新型式④,IFERROR(VLOOKUP($BJ232,'35条リスト'!$A$3:$C$9998,2,FALSE),"")))))))</f>
        <v/>
      </c>
      <c r="BL232" s="296" t="str">
        <f t="shared" si="135"/>
        <v/>
      </c>
      <c r="BM232" s="296" t="str">
        <f>IFERROR(VLOOKUP($X232,点検表４リスト用!$A$2:$B$10,2,FALSE),"")</f>
        <v/>
      </c>
      <c r="BN232" s="296" t="str">
        <f>IF($AK232="特","",IFERROR(VLOOKUP($BJ232,'35条リスト'!$A$3:$C$9998,3,FALSE),""))</f>
        <v/>
      </c>
      <c r="BO232" s="357" t="str">
        <f t="shared" si="149"/>
        <v/>
      </c>
      <c r="BP232" s="297" t="str">
        <f t="shared" si="136"/>
        <v/>
      </c>
      <c r="BQ232" s="297" t="str">
        <f t="shared" si="150"/>
        <v/>
      </c>
      <c r="BR232" s="296">
        <f t="shared" si="147"/>
        <v>0</v>
      </c>
      <c r="BS232" s="296" t="str">
        <f>IF(COUNTIF(点検表４リスト用!X$2:X$83,J232),1,IF(COUNTIF(点検表４リスト用!Y$2:Y$100,J232),2,IF(COUNTIF(点検表４リスト用!Z$2:Z$100,J232),3,IF(COUNTIF(点検表４リスト用!AA$2:AA$100,J232),4,""))))</f>
        <v/>
      </c>
      <c r="BT232" s="580" t="str">
        <f t="shared" si="151"/>
        <v/>
      </c>
    </row>
    <row r="233" spans="1:72">
      <c r="A233" s="289"/>
      <c r="B233" s="445"/>
      <c r="C233" s="290"/>
      <c r="D233" s="291"/>
      <c r="E233" s="291"/>
      <c r="F233" s="291"/>
      <c r="G233" s="292"/>
      <c r="H233" s="300"/>
      <c r="I233" s="292"/>
      <c r="J233" s="292"/>
      <c r="K233" s="292"/>
      <c r="L233" s="292"/>
      <c r="M233" s="290"/>
      <c r="N233" s="290"/>
      <c r="O233" s="292"/>
      <c r="P233" s="292"/>
      <c r="Q233" s="481" t="str">
        <f t="shared" si="152"/>
        <v/>
      </c>
      <c r="R233" s="481" t="str">
        <f t="shared" si="153"/>
        <v/>
      </c>
      <c r="S233" s="482" t="str">
        <f t="shared" si="117"/>
        <v/>
      </c>
      <c r="T233" s="482" t="str">
        <f t="shared" si="154"/>
        <v/>
      </c>
      <c r="U233" s="483" t="str">
        <f t="shared" si="155"/>
        <v/>
      </c>
      <c r="V233" s="483" t="str">
        <f t="shared" si="156"/>
        <v/>
      </c>
      <c r="W233" s="483" t="str">
        <f t="shared" si="157"/>
        <v/>
      </c>
      <c r="X233" s="293"/>
      <c r="Y233" s="289"/>
      <c r="Z233" s="473" t="str">
        <f>IF($BS233&lt;&gt;"","確認",IF(COUNTIF(点検表４リスト用!AB$2:AB$100,J233),"○",IF(OR($BQ233="【3】",$BQ233="【2】",$BQ233="【1】"),"○",$BQ233)))</f>
        <v/>
      </c>
      <c r="AA233" s="532"/>
      <c r="AB233" s="559" t="str">
        <f t="shared" si="158"/>
        <v/>
      </c>
      <c r="AC233" s="294" t="str">
        <f>IF(COUNTIF(環境性能の高いＵＤタクシー!$A:$A,点検表４!J233),"○","")</f>
        <v/>
      </c>
      <c r="AD233" s="295" t="str">
        <f t="shared" si="159"/>
        <v/>
      </c>
      <c r="AE233" s="296" t="b">
        <f t="shared" si="118"/>
        <v>0</v>
      </c>
      <c r="AF233" s="296" t="b">
        <f t="shared" si="119"/>
        <v>0</v>
      </c>
      <c r="AG233" s="296" t="str">
        <f t="shared" si="120"/>
        <v/>
      </c>
      <c r="AH233" s="296">
        <f t="shared" si="121"/>
        <v>1</v>
      </c>
      <c r="AI233" s="296">
        <f t="shared" si="122"/>
        <v>0</v>
      </c>
      <c r="AJ233" s="296">
        <f t="shared" si="123"/>
        <v>0</v>
      </c>
      <c r="AK233" s="296" t="str">
        <f>IFERROR(VLOOKUP($I233,点検表４リスト用!$D$2:$G$10,2,FALSE),"")</f>
        <v/>
      </c>
      <c r="AL233" s="296" t="str">
        <f>IFERROR(VLOOKUP($I233,点検表４リスト用!$D$2:$G$10,3,FALSE),"")</f>
        <v/>
      </c>
      <c r="AM233" s="296" t="str">
        <f>IFERROR(VLOOKUP($I233,点検表４リスト用!$D$2:$G$10,4,FALSE),"")</f>
        <v/>
      </c>
      <c r="AN233" s="296" t="str">
        <f>IFERROR(VLOOKUP(LEFT($E233,1),点検表４リスト用!$I$2:$J$11,2,FALSE),"")</f>
        <v/>
      </c>
      <c r="AO233" s="296" t="b">
        <f>IF(IFERROR(VLOOKUP($J233,軽乗用車一覧!$A$2:$A$88,1,FALSE),"")&lt;&gt;"",TRUE,FALSE)</f>
        <v>0</v>
      </c>
      <c r="AP233" s="296" t="b">
        <f t="shared" si="124"/>
        <v>0</v>
      </c>
      <c r="AQ233" s="296" t="b">
        <f t="shared" si="160"/>
        <v>1</v>
      </c>
      <c r="AR233" s="296" t="str">
        <f t="shared" si="125"/>
        <v/>
      </c>
      <c r="AS233" s="296" t="str">
        <f t="shared" si="126"/>
        <v/>
      </c>
      <c r="AT233" s="296">
        <f t="shared" si="127"/>
        <v>1</v>
      </c>
      <c r="AU233" s="296">
        <f t="shared" si="128"/>
        <v>1</v>
      </c>
      <c r="AV233" s="296" t="str">
        <f t="shared" si="129"/>
        <v/>
      </c>
      <c r="AW233" s="296" t="str">
        <f>IFERROR(VLOOKUP($L233,点検表４リスト用!$L$2:$M$11,2,FALSE),"")</f>
        <v/>
      </c>
      <c r="AX233" s="296" t="str">
        <f>IFERROR(VLOOKUP($AV233,排出係数!$H$4:$N$1000,7,FALSE),"")</f>
        <v/>
      </c>
      <c r="AY233" s="296" t="str">
        <f t="shared" si="148"/>
        <v/>
      </c>
      <c r="AZ233" s="296" t="str">
        <f t="shared" si="130"/>
        <v>1</v>
      </c>
      <c r="BA233" s="296" t="str">
        <f>IFERROR(VLOOKUP($AV233,排出係数!$A$4:$G$10000,$AU233+2,FALSE),"")</f>
        <v/>
      </c>
      <c r="BB233" s="296">
        <f>IFERROR(VLOOKUP($AU233,点検表４リスト用!$P$2:$T$6,2,FALSE),"")</f>
        <v>0.48</v>
      </c>
      <c r="BC233" s="296" t="str">
        <f t="shared" si="131"/>
        <v/>
      </c>
      <c r="BD233" s="296" t="str">
        <f t="shared" si="132"/>
        <v/>
      </c>
      <c r="BE233" s="296" t="str">
        <f>IFERROR(VLOOKUP($AV233,排出係数!$H$4:$M$10000,$AU233+2,FALSE),"")</f>
        <v/>
      </c>
      <c r="BF233" s="296">
        <f>IFERROR(VLOOKUP($AU233,点検表４リスト用!$P$2:$T$6,IF($N233="H17",5,3),FALSE),"")</f>
        <v>5.5E-2</v>
      </c>
      <c r="BG233" s="296">
        <f t="shared" si="133"/>
        <v>0</v>
      </c>
      <c r="BH233" s="296">
        <f t="shared" si="146"/>
        <v>0</v>
      </c>
      <c r="BI233" s="296" t="str">
        <f>IFERROR(VLOOKUP($L233,点検表４リスト用!$L$2:$N$11,3,FALSE),"")</f>
        <v/>
      </c>
      <c r="BJ233" s="296" t="str">
        <f t="shared" si="134"/>
        <v/>
      </c>
      <c r="BK233" s="296" t="str">
        <f>IF($AK233="特","",IF($BP233="確認",MSG_電気・燃料電池車確認,IF($BS233=1,日野自動車新型式,IF($BS233=2,日野自動車新型式②,IF($BS233=3,日野自動車新型式③,IF($BS233=4,日野自動車新型式④,IFERROR(VLOOKUP($BJ233,'35条リスト'!$A$3:$C$9998,2,FALSE),"")))))))</f>
        <v/>
      </c>
      <c r="BL233" s="296" t="str">
        <f t="shared" si="135"/>
        <v/>
      </c>
      <c r="BM233" s="296" t="str">
        <f>IFERROR(VLOOKUP($X233,点検表４リスト用!$A$2:$B$10,2,FALSE),"")</f>
        <v/>
      </c>
      <c r="BN233" s="296" t="str">
        <f>IF($AK233="特","",IFERROR(VLOOKUP($BJ233,'35条リスト'!$A$3:$C$9998,3,FALSE),""))</f>
        <v/>
      </c>
      <c r="BO233" s="357" t="str">
        <f t="shared" si="149"/>
        <v/>
      </c>
      <c r="BP233" s="297" t="str">
        <f t="shared" si="136"/>
        <v/>
      </c>
      <c r="BQ233" s="297" t="str">
        <f t="shared" si="150"/>
        <v/>
      </c>
      <c r="BR233" s="296">
        <f t="shared" si="147"/>
        <v>0</v>
      </c>
      <c r="BS233" s="296" t="str">
        <f>IF(COUNTIF(点検表４リスト用!X$2:X$83,J233),1,IF(COUNTIF(点検表４リスト用!Y$2:Y$100,J233),2,IF(COUNTIF(点検表４リスト用!Z$2:Z$100,J233),3,IF(COUNTIF(点検表４リスト用!AA$2:AA$100,J233),4,""))))</f>
        <v/>
      </c>
      <c r="BT233" s="580" t="str">
        <f t="shared" si="151"/>
        <v/>
      </c>
    </row>
    <row r="234" spans="1:72">
      <c r="A234" s="289"/>
      <c r="B234" s="445"/>
      <c r="C234" s="290"/>
      <c r="D234" s="291"/>
      <c r="E234" s="291"/>
      <c r="F234" s="291"/>
      <c r="G234" s="292"/>
      <c r="H234" s="300"/>
      <c r="I234" s="292"/>
      <c r="J234" s="292"/>
      <c r="K234" s="292"/>
      <c r="L234" s="292"/>
      <c r="M234" s="290"/>
      <c r="N234" s="290"/>
      <c r="O234" s="292"/>
      <c r="P234" s="292"/>
      <c r="Q234" s="481" t="str">
        <f t="shared" si="152"/>
        <v/>
      </c>
      <c r="R234" s="481" t="str">
        <f t="shared" si="153"/>
        <v/>
      </c>
      <c r="S234" s="482" t="str">
        <f t="shared" si="117"/>
        <v/>
      </c>
      <c r="T234" s="482" t="str">
        <f t="shared" si="154"/>
        <v/>
      </c>
      <c r="U234" s="483" t="str">
        <f t="shared" si="155"/>
        <v/>
      </c>
      <c r="V234" s="483" t="str">
        <f t="shared" si="156"/>
        <v/>
      </c>
      <c r="W234" s="483" t="str">
        <f t="shared" si="157"/>
        <v/>
      </c>
      <c r="X234" s="293"/>
      <c r="Y234" s="289"/>
      <c r="Z234" s="473" t="str">
        <f>IF($BS234&lt;&gt;"","確認",IF(COUNTIF(点検表４リスト用!AB$2:AB$100,J234),"○",IF(OR($BQ234="【3】",$BQ234="【2】",$BQ234="【1】"),"○",$BQ234)))</f>
        <v/>
      </c>
      <c r="AA234" s="532"/>
      <c r="AB234" s="559" t="str">
        <f t="shared" si="158"/>
        <v/>
      </c>
      <c r="AC234" s="294" t="str">
        <f>IF(COUNTIF(環境性能の高いＵＤタクシー!$A:$A,点検表４!J234),"○","")</f>
        <v/>
      </c>
      <c r="AD234" s="295" t="str">
        <f t="shared" si="159"/>
        <v/>
      </c>
      <c r="AE234" s="296" t="b">
        <f t="shared" si="118"/>
        <v>0</v>
      </c>
      <c r="AF234" s="296" t="b">
        <f t="shared" si="119"/>
        <v>0</v>
      </c>
      <c r="AG234" s="296" t="str">
        <f t="shared" si="120"/>
        <v/>
      </c>
      <c r="AH234" s="296">
        <f t="shared" si="121"/>
        <v>1</v>
      </c>
      <c r="AI234" s="296">
        <f t="shared" si="122"/>
        <v>0</v>
      </c>
      <c r="AJ234" s="296">
        <f t="shared" si="123"/>
        <v>0</v>
      </c>
      <c r="AK234" s="296" t="str">
        <f>IFERROR(VLOOKUP($I234,点検表４リスト用!$D$2:$G$10,2,FALSE),"")</f>
        <v/>
      </c>
      <c r="AL234" s="296" t="str">
        <f>IFERROR(VLOOKUP($I234,点検表４リスト用!$D$2:$G$10,3,FALSE),"")</f>
        <v/>
      </c>
      <c r="AM234" s="296" t="str">
        <f>IFERROR(VLOOKUP($I234,点検表４リスト用!$D$2:$G$10,4,FALSE),"")</f>
        <v/>
      </c>
      <c r="AN234" s="296" t="str">
        <f>IFERROR(VLOOKUP(LEFT($E234,1),点検表４リスト用!$I$2:$J$11,2,FALSE),"")</f>
        <v/>
      </c>
      <c r="AO234" s="296" t="b">
        <f>IF(IFERROR(VLOOKUP($J234,軽乗用車一覧!$A$2:$A$88,1,FALSE),"")&lt;&gt;"",TRUE,FALSE)</f>
        <v>0</v>
      </c>
      <c r="AP234" s="296" t="b">
        <f t="shared" si="124"/>
        <v>0</v>
      </c>
      <c r="AQ234" s="296" t="b">
        <f t="shared" si="160"/>
        <v>1</v>
      </c>
      <c r="AR234" s="296" t="str">
        <f t="shared" si="125"/>
        <v/>
      </c>
      <c r="AS234" s="296" t="str">
        <f t="shared" si="126"/>
        <v/>
      </c>
      <c r="AT234" s="296">
        <f t="shared" si="127"/>
        <v>1</v>
      </c>
      <c r="AU234" s="296">
        <f t="shared" si="128"/>
        <v>1</v>
      </c>
      <c r="AV234" s="296" t="str">
        <f t="shared" si="129"/>
        <v/>
      </c>
      <c r="AW234" s="296" t="str">
        <f>IFERROR(VLOOKUP($L234,点検表４リスト用!$L$2:$M$11,2,FALSE),"")</f>
        <v/>
      </c>
      <c r="AX234" s="296" t="str">
        <f>IFERROR(VLOOKUP($AV234,排出係数!$H$4:$N$1000,7,FALSE),"")</f>
        <v/>
      </c>
      <c r="AY234" s="296" t="str">
        <f t="shared" si="148"/>
        <v/>
      </c>
      <c r="AZ234" s="296" t="str">
        <f t="shared" si="130"/>
        <v>1</v>
      </c>
      <c r="BA234" s="296" t="str">
        <f>IFERROR(VLOOKUP($AV234,排出係数!$A$4:$G$10000,$AU234+2,FALSE),"")</f>
        <v/>
      </c>
      <c r="BB234" s="296">
        <f>IFERROR(VLOOKUP($AU234,点検表４リスト用!$P$2:$T$6,2,FALSE),"")</f>
        <v>0.48</v>
      </c>
      <c r="BC234" s="296" t="str">
        <f t="shared" si="131"/>
        <v/>
      </c>
      <c r="BD234" s="296" t="str">
        <f t="shared" si="132"/>
        <v/>
      </c>
      <c r="BE234" s="296" t="str">
        <f>IFERROR(VLOOKUP($AV234,排出係数!$H$4:$M$10000,$AU234+2,FALSE),"")</f>
        <v/>
      </c>
      <c r="BF234" s="296">
        <f>IFERROR(VLOOKUP($AU234,点検表４リスト用!$P$2:$T$6,IF($N234="H17",5,3),FALSE),"")</f>
        <v>5.5E-2</v>
      </c>
      <c r="BG234" s="296">
        <f t="shared" si="133"/>
        <v>0</v>
      </c>
      <c r="BH234" s="296">
        <f t="shared" si="146"/>
        <v>0</v>
      </c>
      <c r="BI234" s="296" t="str">
        <f>IFERROR(VLOOKUP($L234,点検表４リスト用!$L$2:$N$11,3,FALSE),"")</f>
        <v/>
      </c>
      <c r="BJ234" s="296" t="str">
        <f t="shared" si="134"/>
        <v/>
      </c>
      <c r="BK234" s="296" t="str">
        <f>IF($AK234="特","",IF($BP234="確認",MSG_電気・燃料電池車確認,IF($BS234=1,日野自動車新型式,IF($BS234=2,日野自動車新型式②,IF($BS234=3,日野自動車新型式③,IF($BS234=4,日野自動車新型式④,IFERROR(VLOOKUP($BJ234,'35条リスト'!$A$3:$C$9998,2,FALSE),"")))))))</f>
        <v/>
      </c>
      <c r="BL234" s="296" t="str">
        <f t="shared" si="135"/>
        <v/>
      </c>
      <c r="BM234" s="296" t="str">
        <f>IFERROR(VLOOKUP($X234,点検表４リスト用!$A$2:$B$10,2,FALSE),"")</f>
        <v/>
      </c>
      <c r="BN234" s="296" t="str">
        <f>IF($AK234="特","",IFERROR(VLOOKUP($BJ234,'35条リスト'!$A$3:$C$9998,3,FALSE),""))</f>
        <v/>
      </c>
      <c r="BO234" s="357" t="str">
        <f t="shared" si="149"/>
        <v/>
      </c>
      <c r="BP234" s="297" t="str">
        <f t="shared" si="136"/>
        <v/>
      </c>
      <c r="BQ234" s="297" t="str">
        <f t="shared" si="150"/>
        <v/>
      </c>
      <c r="BR234" s="296">
        <f t="shared" si="147"/>
        <v>0</v>
      </c>
      <c r="BS234" s="296" t="str">
        <f>IF(COUNTIF(点検表４リスト用!X$2:X$83,J234),1,IF(COUNTIF(点検表４リスト用!Y$2:Y$100,J234),2,IF(COUNTIF(点検表４リスト用!Z$2:Z$100,J234),3,IF(COUNTIF(点検表４リスト用!AA$2:AA$100,J234),4,""))))</f>
        <v/>
      </c>
      <c r="BT234" s="580" t="str">
        <f t="shared" si="151"/>
        <v/>
      </c>
    </row>
    <row r="235" spans="1:72">
      <c r="A235" s="289"/>
      <c r="B235" s="445"/>
      <c r="C235" s="290"/>
      <c r="D235" s="291"/>
      <c r="E235" s="291"/>
      <c r="F235" s="291"/>
      <c r="G235" s="292"/>
      <c r="H235" s="300"/>
      <c r="I235" s="292"/>
      <c r="J235" s="292"/>
      <c r="K235" s="292"/>
      <c r="L235" s="292"/>
      <c r="M235" s="290"/>
      <c r="N235" s="290"/>
      <c r="O235" s="292"/>
      <c r="P235" s="292"/>
      <c r="Q235" s="481" t="str">
        <f t="shared" si="152"/>
        <v/>
      </c>
      <c r="R235" s="481" t="str">
        <f t="shared" si="153"/>
        <v/>
      </c>
      <c r="S235" s="482" t="str">
        <f t="shared" si="117"/>
        <v/>
      </c>
      <c r="T235" s="482" t="str">
        <f t="shared" si="154"/>
        <v/>
      </c>
      <c r="U235" s="483" t="str">
        <f t="shared" si="155"/>
        <v/>
      </c>
      <c r="V235" s="483" t="str">
        <f t="shared" si="156"/>
        <v/>
      </c>
      <c r="W235" s="483" t="str">
        <f t="shared" si="157"/>
        <v/>
      </c>
      <c r="X235" s="293"/>
      <c r="Y235" s="289"/>
      <c r="Z235" s="473" t="str">
        <f>IF($BS235&lt;&gt;"","確認",IF(COUNTIF(点検表４リスト用!AB$2:AB$100,J235),"○",IF(OR($BQ235="【3】",$BQ235="【2】",$BQ235="【1】"),"○",$BQ235)))</f>
        <v/>
      </c>
      <c r="AA235" s="532"/>
      <c r="AB235" s="559" t="str">
        <f t="shared" si="158"/>
        <v/>
      </c>
      <c r="AC235" s="294" t="str">
        <f>IF(COUNTIF(環境性能の高いＵＤタクシー!$A:$A,点検表４!J235),"○","")</f>
        <v/>
      </c>
      <c r="AD235" s="295" t="str">
        <f t="shared" si="159"/>
        <v/>
      </c>
      <c r="AE235" s="296" t="b">
        <f t="shared" si="118"/>
        <v>0</v>
      </c>
      <c r="AF235" s="296" t="b">
        <f t="shared" si="119"/>
        <v>0</v>
      </c>
      <c r="AG235" s="296" t="str">
        <f t="shared" si="120"/>
        <v/>
      </c>
      <c r="AH235" s="296">
        <f t="shared" si="121"/>
        <v>1</v>
      </c>
      <c r="AI235" s="296">
        <f t="shared" si="122"/>
        <v>0</v>
      </c>
      <c r="AJ235" s="296">
        <f t="shared" si="123"/>
        <v>0</v>
      </c>
      <c r="AK235" s="296" t="str">
        <f>IFERROR(VLOOKUP($I235,点検表４リスト用!$D$2:$G$10,2,FALSE),"")</f>
        <v/>
      </c>
      <c r="AL235" s="296" t="str">
        <f>IFERROR(VLOOKUP($I235,点検表４リスト用!$D$2:$G$10,3,FALSE),"")</f>
        <v/>
      </c>
      <c r="AM235" s="296" t="str">
        <f>IFERROR(VLOOKUP($I235,点検表４リスト用!$D$2:$G$10,4,FALSE),"")</f>
        <v/>
      </c>
      <c r="AN235" s="296" t="str">
        <f>IFERROR(VLOOKUP(LEFT($E235,1),点検表４リスト用!$I$2:$J$11,2,FALSE),"")</f>
        <v/>
      </c>
      <c r="AO235" s="296" t="b">
        <f>IF(IFERROR(VLOOKUP($J235,軽乗用車一覧!$A$2:$A$88,1,FALSE),"")&lt;&gt;"",TRUE,FALSE)</f>
        <v>0</v>
      </c>
      <c r="AP235" s="296" t="b">
        <f t="shared" si="124"/>
        <v>0</v>
      </c>
      <c r="AQ235" s="296" t="b">
        <f t="shared" si="160"/>
        <v>1</v>
      </c>
      <c r="AR235" s="296" t="str">
        <f t="shared" si="125"/>
        <v/>
      </c>
      <c r="AS235" s="296" t="str">
        <f t="shared" si="126"/>
        <v/>
      </c>
      <c r="AT235" s="296">
        <f t="shared" si="127"/>
        <v>1</v>
      </c>
      <c r="AU235" s="296">
        <f t="shared" si="128"/>
        <v>1</v>
      </c>
      <c r="AV235" s="296" t="str">
        <f t="shared" si="129"/>
        <v/>
      </c>
      <c r="AW235" s="296" t="str">
        <f>IFERROR(VLOOKUP($L235,点検表４リスト用!$L$2:$M$11,2,FALSE),"")</f>
        <v/>
      </c>
      <c r="AX235" s="296" t="str">
        <f>IFERROR(VLOOKUP($AV235,排出係数!$H$4:$N$1000,7,FALSE),"")</f>
        <v/>
      </c>
      <c r="AY235" s="296" t="str">
        <f t="shared" si="148"/>
        <v/>
      </c>
      <c r="AZ235" s="296" t="str">
        <f t="shared" si="130"/>
        <v>1</v>
      </c>
      <c r="BA235" s="296" t="str">
        <f>IFERROR(VLOOKUP($AV235,排出係数!$A$4:$G$10000,$AU235+2,FALSE),"")</f>
        <v/>
      </c>
      <c r="BB235" s="296">
        <f>IFERROR(VLOOKUP($AU235,点検表４リスト用!$P$2:$T$6,2,FALSE),"")</f>
        <v>0.48</v>
      </c>
      <c r="BC235" s="296" t="str">
        <f t="shared" si="131"/>
        <v/>
      </c>
      <c r="BD235" s="296" t="str">
        <f t="shared" si="132"/>
        <v/>
      </c>
      <c r="BE235" s="296" t="str">
        <f>IFERROR(VLOOKUP($AV235,排出係数!$H$4:$M$10000,$AU235+2,FALSE),"")</f>
        <v/>
      </c>
      <c r="BF235" s="296">
        <f>IFERROR(VLOOKUP($AU235,点検表４リスト用!$P$2:$T$6,IF($N235="H17",5,3),FALSE),"")</f>
        <v>5.5E-2</v>
      </c>
      <c r="BG235" s="296">
        <f t="shared" si="133"/>
        <v>0</v>
      </c>
      <c r="BH235" s="296">
        <f t="shared" si="146"/>
        <v>0</v>
      </c>
      <c r="BI235" s="296" t="str">
        <f>IFERROR(VLOOKUP($L235,点検表４リスト用!$L$2:$N$11,3,FALSE),"")</f>
        <v/>
      </c>
      <c r="BJ235" s="296" t="str">
        <f t="shared" si="134"/>
        <v/>
      </c>
      <c r="BK235" s="296" t="str">
        <f>IF($AK235="特","",IF($BP235="確認",MSG_電気・燃料電池車確認,IF($BS235=1,日野自動車新型式,IF($BS235=2,日野自動車新型式②,IF($BS235=3,日野自動車新型式③,IF($BS235=4,日野自動車新型式④,IFERROR(VLOOKUP($BJ235,'35条リスト'!$A$3:$C$9998,2,FALSE),"")))))))</f>
        <v/>
      </c>
      <c r="BL235" s="296" t="str">
        <f t="shared" si="135"/>
        <v/>
      </c>
      <c r="BM235" s="296" t="str">
        <f>IFERROR(VLOOKUP($X235,点検表４リスト用!$A$2:$B$10,2,FALSE),"")</f>
        <v/>
      </c>
      <c r="BN235" s="296" t="str">
        <f>IF($AK235="特","",IFERROR(VLOOKUP($BJ235,'35条リスト'!$A$3:$C$9998,3,FALSE),""))</f>
        <v/>
      </c>
      <c r="BO235" s="357" t="str">
        <f t="shared" si="149"/>
        <v/>
      </c>
      <c r="BP235" s="297" t="str">
        <f t="shared" si="136"/>
        <v/>
      </c>
      <c r="BQ235" s="297" t="str">
        <f t="shared" si="150"/>
        <v/>
      </c>
      <c r="BR235" s="296">
        <f t="shared" si="147"/>
        <v>0</v>
      </c>
      <c r="BS235" s="296" t="str">
        <f>IF(COUNTIF(点検表４リスト用!X$2:X$83,J235),1,IF(COUNTIF(点検表４リスト用!Y$2:Y$100,J235),2,IF(COUNTIF(点検表４リスト用!Z$2:Z$100,J235),3,IF(COUNTIF(点検表４リスト用!AA$2:AA$100,J235),4,""))))</f>
        <v/>
      </c>
      <c r="BT235" s="580" t="str">
        <f t="shared" si="151"/>
        <v/>
      </c>
    </row>
    <row r="236" spans="1:72">
      <c r="A236" s="289"/>
      <c r="B236" s="445"/>
      <c r="C236" s="290"/>
      <c r="D236" s="291"/>
      <c r="E236" s="291"/>
      <c r="F236" s="291"/>
      <c r="G236" s="292"/>
      <c r="H236" s="300"/>
      <c r="I236" s="292"/>
      <c r="J236" s="292"/>
      <c r="K236" s="292"/>
      <c r="L236" s="292"/>
      <c r="M236" s="290"/>
      <c r="N236" s="290"/>
      <c r="O236" s="292"/>
      <c r="P236" s="292"/>
      <c r="Q236" s="481" t="str">
        <f t="shared" si="152"/>
        <v/>
      </c>
      <c r="R236" s="481" t="str">
        <f t="shared" si="153"/>
        <v/>
      </c>
      <c r="S236" s="482" t="str">
        <f t="shared" si="117"/>
        <v/>
      </c>
      <c r="T236" s="482" t="str">
        <f t="shared" si="154"/>
        <v/>
      </c>
      <c r="U236" s="483" t="str">
        <f t="shared" si="155"/>
        <v/>
      </c>
      <c r="V236" s="483" t="str">
        <f t="shared" si="156"/>
        <v/>
      </c>
      <c r="W236" s="483" t="str">
        <f t="shared" si="157"/>
        <v/>
      </c>
      <c r="X236" s="293"/>
      <c r="Y236" s="289"/>
      <c r="Z236" s="473" t="str">
        <f>IF($BS236&lt;&gt;"","確認",IF(COUNTIF(点検表４リスト用!AB$2:AB$100,J236),"○",IF(OR($BQ236="【3】",$BQ236="【2】",$BQ236="【1】"),"○",$BQ236)))</f>
        <v/>
      </c>
      <c r="AA236" s="532"/>
      <c r="AB236" s="559" t="str">
        <f t="shared" si="158"/>
        <v/>
      </c>
      <c r="AC236" s="294" t="str">
        <f>IF(COUNTIF(環境性能の高いＵＤタクシー!$A:$A,点検表４!J236),"○","")</f>
        <v/>
      </c>
      <c r="AD236" s="295" t="str">
        <f t="shared" si="159"/>
        <v/>
      </c>
      <c r="AE236" s="296" t="b">
        <f t="shared" si="118"/>
        <v>0</v>
      </c>
      <c r="AF236" s="296" t="b">
        <f t="shared" si="119"/>
        <v>0</v>
      </c>
      <c r="AG236" s="296" t="str">
        <f t="shared" si="120"/>
        <v/>
      </c>
      <c r="AH236" s="296">
        <f t="shared" si="121"/>
        <v>1</v>
      </c>
      <c r="AI236" s="296">
        <f t="shared" si="122"/>
        <v>0</v>
      </c>
      <c r="AJ236" s="296">
        <f t="shared" si="123"/>
        <v>0</v>
      </c>
      <c r="AK236" s="296" t="str">
        <f>IFERROR(VLOOKUP($I236,点検表４リスト用!$D$2:$G$10,2,FALSE),"")</f>
        <v/>
      </c>
      <c r="AL236" s="296" t="str">
        <f>IFERROR(VLOOKUP($I236,点検表４リスト用!$D$2:$G$10,3,FALSE),"")</f>
        <v/>
      </c>
      <c r="AM236" s="296" t="str">
        <f>IFERROR(VLOOKUP($I236,点検表４リスト用!$D$2:$G$10,4,FALSE),"")</f>
        <v/>
      </c>
      <c r="AN236" s="296" t="str">
        <f>IFERROR(VLOOKUP(LEFT($E236,1),点検表４リスト用!$I$2:$J$11,2,FALSE),"")</f>
        <v/>
      </c>
      <c r="AO236" s="296" t="b">
        <f>IF(IFERROR(VLOOKUP($J236,軽乗用車一覧!$A$2:$A$88,1,FALSE),"")&lt;&gt;"",TRUE,FALSE)</f>
        <v>0</v>
      </c>
      <c r="AP236" s="296" t="b">
        <f t="shared" si="124"/>
        <v>0</v>
      </c>
      <c r="AQ236" s="296" t="b">
        <f t="shared" si="160"/>
        <v>1</v>
      </c>
      <c r="AR236" s="296" t="str">
        <f t="shared" si="125"/>
        <v/>
      </c>
      <c r="AS236" s="296" t="str">
        <f t="shared" si="126"/>
        <v/>
      </c>
      <c r="AT236" s="296">
        <f t="shared" si="127"/>
        <v>1</v>
      </c>
      <c r="AU236" s="296">
        <f t="shared" si="128"/>
        <v>1</v>
      </c>
      <c r="AV236" s="296" t="str">
        <f t="shared" si="129"/>
        <v/>
      </c>
      <c r="AW236" s="296" t="str">
        <f>IFERROR(VLOOKUP($L236,点検表４リスト用!$L$2:$M$11,2,FALSE),"")</f>
        <v/>
      </c>
      <c r="AX236" s="296" t="str">
        <f>IFERROR(VLOOKUP($AV236,排出係数!$H$4:$N$1000,7,FALSE),"")</f>
        <v/>
      </c>
      <c r="AY236" s="296" t="str">
        <f t="shared" si="148"/>
        <v/>
      </c>
      <c r="AZ236" s="296" t="str">
        <f t="shared" si="130"/>
        <v>1</v>
      </c>
      <c r="BA236" s="296" t="str">
        <f>IFERROR(VLOOKUP($AV236,排出係数!$A$4:$G$10000,$AU236+2,FALSE),"")</f>
        <v/>
      </c>
      <c r="BB236" s="296">
        <f>IFERROR(VLOOKUP($AU236,点検表４リスト用!$P$2:$T$6,2,FALSE),"")</f>
        <v>0.48</v>
      </c>
      <c r="BC236" s="296" t="str">
        <f t="shared" si="131"/>
        <v/>
      </c>
      <c r="BD236" s="296" t="str">
        <f t="shared" si="132"/>
        <v/>
      </c>
      <c r="BE236" s="296" t="str">
        <f>IFERROR(VLOOKUP($AV236,排出係数!$H$4:$M$10000,$AU236+2,FALSE),"")</f>
        <v/>
      </c>
      <c r="BF236" s="296">
        <f>IFERROR(VLOOKUP($AU236,点検表４リスト用!$P$2:$T$6,IF($N236="H17",5,3),FALSE),"")</f>
        <v>5.5E-2</v>
      </c>
      <c r="BG236" s="296">
        <f t="shared" si="133"/>
        <v>0</v>
      </c>
      <c r="BH236" s="296">
        <f t="shared" si="146"/>
        <v>0</v>
      </c>
      <c r="BI236" s="296" t="str">
        <f>IFERROR(VLOOKUP($L236,点検表４リスト用!$L$2:$N$11,3,FALSE),"")</f>
        <v/>
      </c>
      <c r="BJ236" s="296" t="str">
        <f t="shared" si="134"/>
        <v/>
      </c>
      <c r="BK236" s="296" t="str">
        <f>IF($AK236="特","",IF($BP236="確認",MSG_電気・燃料電池車確認,IF($BS236=1,日野自動車新型式,IF($BS236=2,日野自動車新型式②,IF($BS236=3,日野自動車新型式③,IF($BS236=4,日野自動車新型式④,IFERROR(VLOOKUP($BJ236,'35条リスト'!$A$3:$C$9998,2,FALSE),"")))))))</f>
        <v/>
      </c>
      <c r="BL236" s="296" t="str">
        <f t="shared" si="135"/>
        <v/>
      </c>
      <c r="BM236" s="296" t="str">
        <f>IFERROR(VLOOKUP($X236,点検表４リスト用!$A$2:$B$10,2,FALSE),"")</f>
        <v/>
      </c>
      <c r="BN236" s="296" t="str">
        <f>IF($AK236="特","",IFERROR(VLOOKUP($BJ236,'35条リスト'!$A$3:$C$9998,3,FALSE),""))</f>
        <v/>
      </c>
      <c r="BO236" s="357" t="str">
        <f t="shared" si="149"/>
        <v/>
      </c>
      <c r="BP236" s="297" t="str">
        <f t="shared" si="136"/>
        <v/>
      </c>
      <c r="BQ236" s="297" t="str">
        <f t="shared" si="150"/>
        <v/>
      </c>
      <c r="BR236" s="296">
        <f t="shared" si="147"/>
        <v>0</v>
      </c>
      <c r="BS236" s="296" t="str">
        <f>IF(COUNTIF(点検表４リスト用!X$2:X$83,J236),1,IF(COUNTIF(点検表４リスト用!Y$2:Y$100,J236),2,IF(COUNTIF(点検表４リスト用!Z$2:Z$100,J236),3,IF(COUNTIF(点検表４リスト用!AA$2:AA$100,J236),4,""))))</f>
        <v/>
      </c>
      <c r="BT236" s="580" t="str">
        <f t="shared" si="151"/>
        <v/>
      </c>
    </row>
    <row r="237" spans="1:72">
      <c r="A237" s="289"/>
      <c r="B237" s="445"/>
      <c r="C237" s="290"/>
      <c r="D237" s="291"/>
      <c r="E237" s="291"/>
      <c r="F237" s="291"/>
      <c r="G237" s="292"/>
      <c r="H237" s="300"/>
      <c r="I237" s="292"/>
      <c r="J237" s="292"/>
      <c r="K237" s="292"/>
      <c r="L237" s="292"/>
      <c r="M237" s="290"/>
      <c r="N237" s="290"/>
      <c r="O237" s="292"/>
      <c r="P237" s="292"/>
      <c r="Q237" s="481" t="str">
        <f t="shared" si="152"/>
        <v/>
      </c>
      <c r="R237" s="481" t="str">
        <f t="shared" si="153"/>
        <v/>
      </c>
      <c r="S237" s="482" t="str">
        <f t="shared" si="117"/>
        <v/>
      </c>
      <c r="T237" s="482" t="str">
        <f t="shared" si="154"/>
        <v/>
      </c>
      <c r="U237" s="483" t="str">
        <f t="shared" si="155"/>
        <v/>
      </c>
      <c r="V237" s="483" t="str">
        <f t="shared" si="156"/>
        <v/>
      </c>
      <c r="W237" s="483" t="str">
        <f t="shared" si="157"/>
        <v/>
      </c>
      <c r="X237" s="293"/>
      <c r="Y237" s="289"/>
      <c r="Z237" s="473" t="str">
        <f>IF($BS237&lt;&gt;"","確認",IF(COUNTIF(点検表４リスト用!AB$2:AB$100,J237),"○",IF(OR($BQ237="【3】",$BQ237="【2】",$BQ237="【1】"),"○",$BQ237)))</f>
        <v/>
      </c>
      <c r="AA237" s="532"/>
      <c r="AB237" s="559" t="str">
        <f t="shared" si="158"/>
        <v/>
      </c>
      <c r="AC237" s="294" t="str">
        <f>IF(COUNTIF(環境性能の高いＵＤタクシー!$A:$A,点検表４!J237),"○","")</f>
        <v/>
      </c>
      <c r="AD237" s="295" t="str">
        <f t="shared" si="159"/>
        <v/>
      </c>
      <c r="AE237" s="296" t="b">
        <f t="shared" si="118"/>
        <v>0</v>
      </c>
      <c r="AF237" s="296" t="b">
        <f t="shared" si="119"/>
        <v>0</v>
      </c>
      <c r="AG237" s="296" t="str">
        <f t="shared" si="120"/>
        <v/>
      </c>
      <c r="AH237" s="296">
        <f t="shared" si="121"/>
        <v>1</v>
      </c>
      <c r="AI237" s="296">
        <f t="shared" si="122"/>
        <v>0</v>
      </c>
      <c r="AJ237" s="296">
        <f t="shared" si="123"/>
        <v>0</v>
      </c>
      <c r="AK237" s="296" t="str">
        <f>IFERROR(VLOOKUP($I237,点検表４リスト用!$D$2:$G$10,2,FALSE),"")</f>
        <v/>
      </c>
      <c r="AL237" s="296" t="str">
        <f>IFERROR(VLOOKUP($I237,点検表４リスト用!$D$2:$G$10,3,FALSE),"")</f>
        <v/>
      </c>
      <c r="AM237" s="296" t="str">
        <f>IFERROR(VLOOKUP($I237,点検表４リスト用!$D$2:$G$10,4,FALSE),"")</f>
        <v/>
      </c>
      <c r="AN237" s="296" t="str">
        <f>IFERROR(VLOOKUP(LEFT($E237,1),点検表４リスト用!$I$2:$J$11,2,FALSE),"")</f>
        <v/>
      </c>
      <c r="AO237" s="296" t="b">
        <f>IF(IFERROR(VLOOKUP($J237,軽乗用車一覧!$A$2:$A$88,1,FALSE),"")&lt;&gt;"",TRUE,FALSE)</f>
        <v>0</v>
      </c>
      <c r="AP237" s="296" t="b">
        <f t="shared" si="124"/>
        <v>0</v>
      </c>
      <c r="AQ237" s="296" t="b">
        <f t="shared" si="160"/>
        <v>1</v>
      </c>
      <c r="AR237" s="296" t="str">
        <f t="shared" si="125"/>
        <v/>
      </c>
      <c r="AS237" s="296" t="str">
        <f t="shared" si="126"/>
        <v/>
      </c>
      <c r="AT237" s="296">
        <f t="shared" si="127"/>
        <v>1</v>
      </c>
      <c r="AU237" s="296">
        <f t="shared" si="128"/>
        <v>1</v>
      </c>
      <c r="AV237" s="296" t="str">
        <f t="shared" si="129"/>
        <v/>
      </c>
      <c r="AW237" s="296" t="str">
        <f>IFERROR(VLOOKUP($L237,点検表４リスト用!$L$2:$M$11,2,FALSE),"")</f>
        <v/>
      </c>
      <c r="AX237" s="296" t="str">
        <f>IFERROR(VLOOKUP($AV237,排出係数!$H$4:$N$1000,7,FALSE),"")</f>
        <v/>
      </c>
      <c r="AY237" s="296" t="str">
        <f t="shared" si="148"/>
        <v/>
      </c>
      <c r="AZ237" s="296" t="str">
        <f t="shared" si="130"/>
        <v>1</v>
      </c>
      <c r="BA237" s="296" t="str">
        <f>IFERROR(VLOOKUP($AV237,排出係数!$A$4:$G$10000,$AU237+2,FALSE),"")</f>
        <v/>
      </c>
      <c r="BB237" s="296">
        <f>IFERROR(VLOOKUP($AU237,点検表４リスト用!$P$2:$T$6,2,FALSE),"")</f>
        <v>0.48</v>
      </c>
      <c r="BC237" s="296" t="str">
        <f t="shared" si="131"/>
        <v/>
      </c>
      <c r="BD237" s="296" t="str">
        <f t="shared" si="132"/>
        <v/>
      </c>
      <c r="BE237" s="296" t="str">
        <f>IFERROR(VLOOKUP($AV237,排出係数!$H$4:$M$10000,$AU237+2,FALSE),"")</f>
        <v/>
      </c>
      <c r="BF237" s="296">
        <f>IFERROR(VLOOKUP($AU237,点検表４リスト用!$P$2:$T$6,IF($N237="H17",5,3),FALSE),"")</f>
        <v>5.5E-2</v>
      </c>
      <c r="BG237" s="296">
        <f t="shared" si="133"/>
        <v>0</v>
      </c>
      <c r="BH237" s="296">
        <f t="shared" si="146"/>
        <v>0</v>
      </c>
      <c r="BI237" s="296" t="str">
        <f>IFERROR(VLOOKUP($L237,点検表４リスト用!$L$2:$N$11,3,FALSE),"")</f>
        <v/>
      </c>
      <c r="BJ237" s="296" t="str">
        <f t="shared" si="134"/>
        <v/>
      </c>
      <c r="BK237" s="296" t="str">
        <f>IF($AK237="特","",IF($BP237="確認",MSG_電気・燃料電池車確認,IF($BS237=1,日野自動車新型式,IF($BS237=2,日野自動車新型式②,IF($BS237=3,日野自動車新型式③,IF($BS237=4,日野自動車新型式④,IFERROR(VLOOKUP($BJ237,'35条リスト'!$A$3:$C$9998,2,FALSE),"")))))))</f>
        <v/>
      </c>
      <c r="BL237" s="296" t="str">
        <f t="shared" si="135"/>
        <v/>
      </c>
      <c r="BM237" s="296" t="str">
        <f>IFERROR(VLOOKUP($X237,点検表４リスト用!$A$2:$B$10,2,FALSE),"")</f>
        <v/>
      </c>
      <c r="BN237" s="296" t="str">
        <f>IF($AK237="特","",IFERROR(VLOOKUP($BJ237,'35条リスト'!$A$3:$C$9998,3,FALSE),""))</f>
        <v/>
      </c>
      <c r="BO237" s="357" t="str">
        <f t="shared" si="149"/>
        <v/>
      </c>
      <c r="BP237" s="297" t="str">
        <f t="shared" si="136"/>
        <v/>
      </c>
      <c r="BQ237" s="297" t="str">
        <f t="shared" si="150"/>
        <v/>
      </c>
      <c r="BR237" s="296">
        <f t="shared" si="147"/>
        <v>0</v>
      </c>
      <c r="BS237" s="296" t="str">
        <f>IF(COUNTIF(点検表４リスト用!X$2:X$83,J237),1,IF(COUNTIF(点検表４リスト用!Y$2:Y$100,J237),2,IF(COUNTIF(点検表４リスト用!Z$2:Z$100,J237),3,IF(COUNTIF(点検表４リスト用!AA$2:AA$100,J237),4,""))))</f>
        <v/>
      </c>
      <c r="BT237" s="580" t="str">
        <f t="shared" si="151"/>
        <v/>
      </c>
    </row>
    <row r="238" spans="1:72">
      <c r="A238" s="289"/>
      <c r="B238" s="445"/>
      <c r="C238" s="290"/>
      <c r="D238" s="291"/>
      <c r="E238" s="291"/>
      <c r="F238" s="291"/>
      <c r="G238" s="292"/>
      <c r="H238" s="300"/>
      <c r="I238" s="292"/>
      <c r="J238" s="292"/>
      <c r="K238" s="292"/>
      <c r="L238" s="292"/>
      <c r="M238" s="290"/>
      <c r="N238" s="290"/>
      <c r="O238" s="292"/>
      <c r="P238" s="292"/>
      <c r="Q238" s="481" t="str">
        <f t="shared" si="152"/>
        <v/>
      </c>
      <c r="R238" s="481" t="str">
        <f t="shared" si="153"/>
        <v/>
      </c>
      <c r="S238" s="482" t="str">
        <f t="shared" si="117"/>
        <v/>
      </c>
      <c r="T238" s="482" t="str">
        <f t="shared" si="154"/>
        <v/>
      </c>
      <c r="U238" s="483" t="str">
        <f t="shared" si="155"/>
        <v/>
      </c>
      <c r="V238" s="483" t="str">
        <f t="shared" si="156"/>
        <v/>
      </c>
      <c r="W238" s="483" t="str">
        <f t="shared" si="157"/>
        <v/>
      </c>
      <c r="X238" s="293"/>
      <c r="Y238" s="289"/>
      <c r="Z238" s="473" t="str">
        <f>IF($BS238&lt;&gt;"","確認",IF(COUNTIF(点検表４リスト用!AB$2:AB$100,J238),"○",IF(OR($BQ238="【3】",$BQ238="【2】",$BQ238="【1】"),"○",$BQ238)))</f>
        <v/>
      </c>
      <c r="AA238" s="532"/>
      <c r="AB238" s="559" t="str">
        <f t="shared" si="158"/>
        <v/>
      </c>
      <c r="AC238" s="294" t="str">
        <f>IF(COUNTIF(環境性能の高いＵＤタクシー!$A:$A,点検表４!J238),"○","")</f>
        <v/>
      </c>
      <c r="AD238" s="295" t="str">
        <f t="shared" si="159"/>
        <v/>
      </c>
      <c r="AE238" s="296" t="b">
        <f t="shared" si="118"/>
        <v>0</v>
      </c>
      <c r="AF238" s="296" t="b">
        <f t="shared" si="119"/>
        <v>0</v>
      </c>
      <c r="AG238" s="296" t="str">
        <f t="shared" si="120"/>
        <v/>
      </c>
      <c r="AH238" s="296">
        <f t="shared" si="121"/>
        <v>1</v>
      </c>
      <c r="AI238" s="296">
        <f t="shared" si="122"/>
        <v>0</v>
      </c>
      <c r="AJ238" s="296">
        <f t="shared" si="123"/>
        <v>0</v>
      </c>
      <c r="AK238" s="296" t="str">
        <f>IFERROR(VLOOKUP($I238,点検表４リスト用!$D$2:$G$10,2,FALSE),"")</f>
        <v/>
      </c>
      <c r="AL238" s="296" t="str">
        <f>IFERROR(VLOOKUP($I238,点検表４リスト用!$D$2:$G$10,3,FALSE),"")</f>
        <v/>
      </c>
      <c r="AM238" s="296" t="str">
        <f>IFERROR(VLOOKUP($I238,点検表４リスト用!$D$2:$G$10,4,FALSE),"")</f>
        <v/>
      </c>
      <c r="AN238" s="296" t="str">
        <f>IFERROR(VLOOKUP(LEFT($E238,1),点検表４リスト用!$I$2:$J$11,2,FALSE),"")</f>
        <v/>
      </c>
      <c r="AO238" s="296" t="b">
        <f>IF(IFERROR(VLOOKUP($J238,軽乗用車一覧!$A$2:$A$88,1,FALSE),"")&lt;&gt;"",TRUE,FALSE)</f>
        <v>0</v>
      </c>
      <c r="AP238" s="296" t="b">
        <f t="shared" si="124"/>
        <v>0</v>
      </c>
      <c r="AQ238" s="296" t="b">
        <f t="shared" si="160"/>
        <v>1</v>
      </c>
      <c r="AR238" s="296" t="str">
        <f t="shared" si="125"/>
        <v/>
      </c>
      <c r="AS238" s="296" t="str">
        <f t="shared" si="126"/>
        <v/>
      </c>
      <c r="AT238" s="296">
        <f t="shared" si="127"/>
        <v>1</v>
      </c>
      <c r="AU238" s="296">
        <f t="shared" si="128"/>
        <v>1</v>
      </c>
      <c r="AV238" s="296" t="str">
        <f t="shared" si="129"/>
        <v/>
      </c>
      <c r="AW238" s="296" t="str">
        <f>IFERROR(VLOOKUP($L238,点検表４リスト用!$L$2:$M$11,2,FALSE),"")</f>
        <v/>
      </c>
      <c r="AX238" s="296" t="str">
        <f>IFERROR(VLOOKUP($AV238,排出係数!$H$4:$N$1000,7,FALSE),"")</f>
        <v/>
      </c>
      <c r="AY238" s="296" t="str">
        <f t="shared" si="148"/>
        <v/>
      </c>
      <c r="AZ238" s="296" t="str">
        <f t="shared" si="130"/>
        <v>1</v>
      </c>
      <c r="BA238" s="296" t="str">
        <f>IFERROR(VLOOKUP($AV238,排出係数!$A$4:$G$10000,$AU238+2,FALSE),"")</f>
        <v/>
      </c>
      <c r="BB238" s="296">
        <f>IFERROR(VLOOKUP($AU238,点検表４リスト用!$P$2:$T$6,2,FALSE),"")</f>
        <v>0.48</v>
      </c>
      <c r="BC238" s="296" t="str">
        <f t="shared" si="131"/>
        <v/>
      </c>
      <c r="BD238" s="296" t="str">
        <f t="shared" si="132"/>
        <v/>
      </c>
      <c r="BE238" s="296" t="str">
        <f>IFERROR(VLOOKUP($AV238,排出係数!$H$4:$M$10000,$AU238+2,FALSE),"")</f>
        <v/>
      </c>
      <c r="BF238" s="296">
        <f>IFERROR(VLOOKUP($AU238,点検表４リスト用!$P$2:$T$6,IF($N238="H17",5,3),FALSE),"")</f>
        <v>5.5E-2</v>
      </c>
      <c r="BG238" s="296">
        <f t="shared" si="133"/>
        <v>0</v>
      </c>
      <c r="BH238" s="296">
        <f t="shared" si="146"/>
        <v>0</v>
      </c>
      <c r="BI238" s="296" t="str">
        <f>IFERROR(VLOOKUP($L238,点検表４リスト用!$L$2:$N$11,3,FALSE),"")</f>
        <v/>
      </c>
      <c r="BJ238" s="296" t="str">
        <f t="shared" si="134"/>
        <v/>
      </c>
      <c r="BK238" s="296" t="str">
        <f>IF($AK238="特","",IF($BP238="確認",MSG_電気・燃料電池車確認,IF($BS238=1,日野自動車新型式,IF($BS238=2,日野自動車新型式②,IF($BS238=3,日野自動車新型式③,IF($BS238=4,日野自動車新型式④,IFERROR(VLOOKUP($BJ238,'35条リスト'!$A$3:$C$9998,2,FALSE),"")))))))</f>
        <v/>
      </c>
      <c r="BL238" s="296" t="str">
        <f t="shared" si="135"/>
        <v/>
      </c>
      <c r="BM238" s="296" t="str">
        <f>IFERROR(VLOOKUP($X238,点検表４リスト用!$A$2:$B$10,2,FALSE),"")</f>
        <v/>
      </c>
      <c r="BN238" s="296" t="str">
        <f>IF($AK238="特","",IFERROR(VLOOKUP($BJ238,'35条リスト'!$A$3:$C$9998,3,FALSE),""))</f>
        <v/>
      </c>
      <c r="BO238" s="357" t="str">
        <f t="shared" si="149"/>
        <v/>
      </c>
      <c r="BP238" s="297" t="str">
        <f t="shared" si="136"/>
        <v/>
      </c>
      <c r="BQ238" s="297" t="str">
        <f t="shared" si="150"/>
        <v/>
      </c>
      <c r="BR238" s="296">
        <f t="shared" si="147"/>
        <v>0</v>
      </c>
      <c r="BS238" s="296" t="str">
        <f>IF(COUNTIF(点検表４リスト用!X$2:X$83,J238),1,IF(COUNTIF(点検表４リスト用!Y$2:Y$100,J238),2,IF(COUNTIF(点検表４リスト用!Z$2:Z$100,J238),3,IF(COUNTIF(点検表４リスト用!AA$2:AA$100,J238),4,""))))</f>
        <v/>
      </c>
      <c r="BT238" s="580" t="str">
        <f t="shared" si="151"/>
        <v/>
      </c>
    </row>
    <row r="239" spans="1:72">
      <c r="A239" s="289"/>
      <c r="B239" s="445"/>
      <c r="C239" s="290"/>
      <c r="D239" s="291"/>
      <c r="E239" s="291"/>
      <c r="F239" s="291"/>
      <c r="G239" s="292"/>
      <c r="H239" s="300"/>
      <c r="I239" s="292"/>
      <c r="J239" s="292"/>
      <c r="K239" s="292"/>
      <c r="L239" s="292"/>
      <c r="M239" s="290"/>
      <c r="N239" s="290"/>
      <c r="O239" s="292"/>
      <c r="P239" s="292"/>
      <c r="Q239" s="481" t="str">
        <f t="shared" si="152"/>
        <v/>
      </c>
      <c r="R239" s="481" t="str">
        <f t="shared" si="153"/>
        <v/>
      </c>
      <c r="S239" s="482" t="str">
        <f t="shared" si="117"/>
        <v/>
      </c>
      <c r="T239" s="482" t="str">
        <f t="shared" si="154"/>
        <v/>
      </c>
      <c r="U239" s="483" t="str">
        <f t="shared" si="155"/>
        <v/>
      </c>
      <c r="V239" s="483" t="str">
        <f t="shared" si="156"/>
        <v/>
      </c>
      <c r="W239" s="483" t="str">
        <f t="shared" si="157"/>
        <v/>
      </c>
      <c r="X239" s="293"/>
      <c r="Y239" s="289"/>
      <c r="Z239" s="473" t="str">
        <f>IF($BS239&lt;&gt;"","確認",IF(COUNTIF(点検表４リスト用!AB$2:AB$100,J239),"○",IF(OR($BQ239="【3】",$BQ239="【2】",$BQ239="【1】"),"○",$BQ239)))</f>
        <v/>
      </c>
      <c r="AA239" s="532"/>
      <c r="AB239" s="559" t="str">
        <f t="shared" si="158"/>
        <v/>
      </c>
      <c r="AC239" s="294" t="str">
        <f>IF(COUNTIF(環境性能の高いＵＤタクシー!$A:$A,点検表４!J239),"○","")</f>
        <v/>
      </c>
      <c r="AD239" s="295" t="str">
        <f t="shared" si="159"/>
        <v/>
      </c>
      <c r="AE239" s="296" t="b">
        <f t="shared" si="118"/>
        <v>0</v>
      </c>
      <c r="AF239" s="296" t="b">
        <f t="shared" si="119"/>
        <v>0</v>
      </c>
      <c r="AG239" s="296" t="str">
        <f t="shared" si="120"/>
        <v/>
      </c>
      <c r="AH239" s="296">
        <f t="shared" si="121"/>
        <v>1</v>
      </c>
      <c r="AI239" s="296">
        <f t="shared" si="122"/>
        <v>0</v>
      </c>
      <c r="AJ239" s="296">
        <f t="shared" si="123"/>
        <v>0</v>
      </c>
      <c r="AK239" s="296" t="str">
        <f>IFERROR(VLOOKUP($I239,点検表４リスト用!$D$2:$G$10,2,FALSE),"")</f>
        <v/>
      </c>
      <c r="AL239" s="296" t="str">
        <f>IFERROR(VLOOKUP($I239,点検表４リスト用!$D$2:$G$10,3,FALSE),"")</f>
        <v/>
      </c>
      <c r="AM239" s="296" t="str">
        <f>IFERROR(VLOOKUP($I239,点検表４リスト用!$D$2:$G$10,4,FALSE),"")</f>
        <v/>
      </c>
      <c r="AN239" s="296" t="str">
        <f>IFERROR(VLOOKUP(LEFT($E239,1),点検表４リスト用!$I$2:$J$11,2,FALSE),"")</f>
        <v/>
      </c>
      <c r="AO239" s="296" t="b">
        <f>IF(IFERROR(VLOOKUP($J239,軽乗用車一覧!$A$2:$A$88,1,FALSE),"")&lt;&gt;"",TRUE,FALSE)</f>
        <v>0</v>
      </c>
      <c r="AP239" s="296" t="b">
        <f t="shared" si="124"/>
        <v>0</v>
      </c>
      <c r="AQ239" s="296" t="b">
        <f t="shared" si="160"/>
        <v>1</v>
      </c>
      <c r="AR239" s="296" t="str">
        <f t="shared" si="125"/>
        <v/>
      </c>
      <c r="AS239" s="296" t="str">
        <f t="shared" si="126"/>
        <v/>
      </c>
      <c r="AT239" s="296">
        <f t="shared" si="127"/>
        <v>1</v>
      </c>
      <c r="AU239" s="296">
        <f t="shared" si="128"/>
        <v>1</v>
      </c>
      <c r="AV239" s="296" t="str">
        <f t="shared" si="129"/>
        <v/>
      </c>
      <c r="AW239" s="296" t="str">
        <f>IFERROR(VLOOKUP($L239,点検表４リスト用!$L$2:$M$11,2,FALSE),"")</f>
        <v/>
      </c>
      <c r="AX239" s="296" t="str">
        <f>IFERROR(VLOOKUP($AV239,排出係数!$H$4:$N$1000,7,FALSE),"")</f>
        <v/>
      </c>
      <c r="AY239" s="296" t="str">
        <f t="shared" si="148"/>
        <v/>
      </c>
      <c r="AZ239" s="296" t="str">
        <f t="shared" si="130"/>
        <v>1</v>
      </c>
      <c r="BA239" s="296" t="str">
        <f>IFERROR(VLOOKUP($AV239,排出係数!$A$4:$G$10000,$AU239+2,FALSE),"")</f>
        <v/>
      </c>
      <c r="BB239" s="296">
        <f>IFERROR(VLOOKUP($AU239,点検表４リスト用!$P$2:$T$6,2,FALSE),"")</f>
        <v>0.48</v>
      </c>
      <c r="BC239" s="296" t="str">
        <f t="shared" si="131"/>
        <v/>
      </c>
      <c r="BD239" s="296" t="str">
        <f t="shared" si="132"/>
        <v/>
      </c>
      <c r="BE239" s="296" t="str">
        <f>IFERROR(VLOOKUP($AV239,排出係数!$H$4:$M$10000,$AU239+2,FALSE),"")</f>
        <v/>
      </c>
      <c r="BF239" s="296">
        <f>IFERROR(VLOOKUP($AU239,点検表４リスト用!$P$2:$T$6,IF($N239="H17",5,3),FALSE),"")</f>
        <v>5.5E-2</v>
      </c>
      <c r="BG239" s="296">
        <f t="shared" si="133"/>
        <v>0</v>
      </c>
      <c r="BH239" s="296">
        <f t="shared" si="146"/>
        <v>0</v>
      </c>
      <c r="BI239" s="296" t="str">
        <f>IFERROR(VLOOKUP($L239,点検表４リスト用!$L$2:$N$11,3,FALSE),"")</f>
        <v/>
      </c>
      <c r="BJ239" s="296" t="str">
        <f t="shared" si="134"/>
        <v/>
      </c>
      <c r="BK239" s="296" t="str">
        <f>IF($AK239="特","",IF($BP239="確認",MSG_電気・燃料電池車確認,IF($BS239=1,日野自動車新型式,IF($BS239=2,日野自動車新型式②,IF($BS239=3,日野自動車新型式③,IF($BS239=4,日野自動車新型式④,IFERROR(VLOOKUP($BJ239,'35条リスト'!$A$3:$C$9998,2,FALSE),"")))))))</f>
        <v/>
      </c>
      <c r="BL239" s="296" t="str">
        <f t="shared" si="135"/>
        <v/>
      </c>
      <c r="BM239" s="296" t="str">
        <f>IFERROR(VLOOKUP($X239,点検表４リスト用!$A$2:$B$10,2,FALSE),"")</f>
        <v/>
      </c>
      <c r="BN239" s="296" t="str">
        <f>IF($AK239="特","",IFERROR(VLOOKUP($BJ239,'35条リスト'!$A$3:$C$9998,3,FALSE),""))</f>
        <v/>
      </c>
      <c r="BO239" s="357" t="str">
        <f t="shared" si="149"/>
        <v/>
      </c>
      <c r="BP239" s="297" t="str">
        <f t="shared" si="136"/>
        <v/>
      </c>
      <c r="BQ239" s="297" t="str">
        <f t="shared" si="150"/>
        <v/>
      </c>
      <c r="BR239" s="296">
        <f t="shared" si="147"/>
        <v>0</v>
      </c>
      <c r="BS239" s="296" t="str">
        <f>IF(COUNTIF(点検表４リスト用!X$2:X$83,J239),1,IF(COUNTIF(点検表４リスト用!Y$2:Y$100,J239),2,IF(COUNTIF(点検表４リスト用!Z$2:Z$100,J239),3,IF(COUNTIF(点検表４リスト用!AA$2:AA$100,J239),4,""))))</f>
        <v/>
      </c>
      <c r="BT239" s="580" t="str">
        <f t="shared" si="151"/>
        <v/>
      </c>
    </row>
    <row r="240" spans="1:72">
      <c r="A240" s="289"/>
      <c r="B240" s="445"/>
      <c r="C240" s="290"/>
      <c r="D240" s="291"/>
      <c r="E240" s="291"/>
      <c r="F240" s="291"/>
      <c r="G240" s="292"/>
      <c r="H240" s="300"/>
      <c r="I240" s="292"/>
      <c r="J240" s="292"/>
      <c r="K240" s="292"/>
      <c r="L240" s="292"/>
      <c r="M240" s="290"/>
      <c r="N240" s="290"/>
      <c r="O240" s="292"/>
      <c r="P240" s="292"/>
      <c r="Q240" s="481" t="str">
        <f t="shared" si="152"/>
        <v/>
      </c>
      <c r="R240" s="481" t="str">
        <f t="shared" si="153"/>
        <v/>
      </c>
      <c r="S240" s="482" t="str">
        <f t="shared" si="117"/>
        <v/>
      </c>
      <c r="T240" s="482" t="str">
        <f t="shared" si="154"/>
        <v/>
      </c>
      <c r="U240" s="483" t="str">
        <f t="shared" si="155"/>
        <v/>
      </c>
      <c r="V240" s="483" t="str">
        <f t="shared" si="156"/>
        <v/>
      </c>
      <c r="W240" s="483" t="str">
        <f t="shared" si="157"/>
        <v/>
      </c>
      <c r="X240" s="293"/>
      <c r="Y240" s="289"/>
      <c r="Z240" s="473" t="str">
        <f>IF($BS240&lt;&gt;"","確認",IF(COUNTIF(点検表４リスト用!AB$2:AB$100,J240),"○",IF(OR($BQ240="【3】",$BQ240="【2】",$BQ240="【1】"),"○",$BQ240)))</f>
        <v/>
      </c>
      <c r="AA240" s="532"/>
      <c r="AB240" s="559" t="str">
        <f t="shared" si="158"/>
        <v/>
      </c>
      <c r="AC240" s="294" t="str">
        <f>IF(COUNTIF(環境性能の高いＵＤタクシー!$A:$A,点検表４!J240),"○","")</f>
        <v/>
      </c>
      <c r="AD240" s="295" t="str">
        <f t="shared" si="159"/>
        <v/>
      </c>
      <c r="AE240" s="296" t="b">
        <f t="shared" si="118"/>
        <v>0</v>
      </c>
      <c r="AF240" s="296" t="b">
        <f t="shared" si="119"/>
        <v>0</v>
      </c>
      <c r="AG240" s="296" t="str">
        <f t="shared" si="120"/>
        <v/>
      </c>
      <c r="AH240" s="296">
        <f t="shared" si="121"/>
        <v>1</v>
      </c>
      <c r="AI240" s="296">
        <f t="shared" si="122"/>
        <v>0</v>
      </c>
      <c r="AJ240" s="296">
        <f t="shared" si="123"/>
        <v>0</v>
      </c>
      <c r="AK240" s="296" t="str">
        <f>IFERROR(VLOOKUP($I240,点検表４リスト用!$D$2:$G$10,2,FALSE),"")</f>
        <v/>
      </c>
      <c r="AL240" s="296" t="str">
        <f>IFERROR(VLOOKUP($I240,点検表４リスト用!$D$2:$G$10,3,FALSE),"")</f>
        <v/>
      </c>
      <c r="AM240" s="296" t="str">
        <f>IFERROR(VLOOKUP($I240,点検表４リスト用!$D$2:$G$10,4,FALSE),"")</f>
        <v/>
      </c>
      <c r="AN240" s="296" t="str">
        <f>IFERROR(VLOOKUP(LEFT($E240,1),点検表４リスト用!$I$2:$J$11,2,FALSE),"")</f>
        <v/>
      </c>
      <c r="AO240" s="296" t="b">
        <f>IF(IFERROR(VLOOKUP($J240,軽乗用車一覧!$A$2:$A$88,1,FALSE),"")&lt;&gt;"",TRUE,FALSE)</f>
        <v>0</v>
      </c>
      <c r="AP240" s="296" t="b">
        <f t="shared" si="124"/>
        <v>0</v>
      </c>
      <c r="AQ240" s="296" t="b">
        <f t="shared" si="160"/>
        <v>1</v>
      </c>
      <c r="AR240" s="296" t="str">
        <f t="shared" si="125"/>
        <v/>
      </c>
      <c r="AS240" s="296" t="str">
        <f t="shared" si="126"/>
        <v/>
      </c>
      <c r="AT240" s="296">
        <f t="shared" si="127"/>
        <v>1</v>
      </c>
      <c r="AU240" s="296">
        <f t="shared" si="128"/>
        <v>1</v>
      </c>
      <c r="AV240" s="296" t="str">
        <f t="shared" si="129"/>
        <v/>
      </c>
      <c r="AW240" s="296" t="str">
        <f>IFERROR(VLOOKUP($L240,点検表４リスト用!$L$2:$M$11,2,FALSE),"")</f>
        <v/>
      </c>
      <c r="AX240" s="296" t="str">
        <f>IFERROR(VLOOKUP($AV240,排出係数!$H$4:$N$1000,7,FALSE),"")</f>
        <v/>
      </c>
      <c r="AY240" s="296" t="str">
        <f t="shared" si="148"/>
        <v/>
      </c>
      <c r="AZ240" s="296" t="str">
        <f t="shared" si="130"/>
        <v>1</v>
      </c>
      <c r="BA240" s="296" t="str">
        <f>IFERROR(VLOOKUP($AV240,排出係数!$A$4:$G$10000,$AU240+2,FALSE),"")</f>
        <v/>
      </c>
      <c r="BB240" s="296">
        <f>IFERROR(VLOOKUP($AU240,点検表４リスト用!$P$2:$T$6,2,FALSE),"")</f>
        <v>0.48</v>
      </c>
      <c r="BC240" s="296" t="str">
        <f t="shared" si="131"/>
        <v/>
      </c>
      <c r="BD240" s="296" t="str">
        <f t="shared" si="132"/>
        <v/>
      </c>
      <c r="BE240" s="296" t="str">
        <f>IFERROR(VLOOKUP($AV240,排出係数!$H$4:$M$10000,$AU240+2,FALSE),"")</f>
        <v/>
      </c>
      <c r="BF240" s="296">
        <f>IFERROR(VLOOKUP($AU240,点検表４リスト用!$P$2:$T$6,IF($N240="H17",5,3),FALSE),"")</f>
        <v>5.5E-2</v>
      </c>
      <c r="BG240" s="296">
        <f t="shared" si="133"/>
        <v>0</v>
      </c>
      <c r="BH240" s="296">
        <f t="shared" si="146"/>
        <v>0</v>
      </c>
      <c r="BI240" s="296" t="str">
        <f>IFERROR(VLOOKUP($L240,点検表４リスト用!$L$2:$N$11,3,FALSE),"")</f>
        <v/>
      </c>
      <c r="BJ240" s="296" t="str">
        <f t="shared" si="134"/>
        <v/>
      </c>
      <c r="BK240" s="296" t="str">
        <f>IF($AK240="特","",IF($BP240="確認",MSG_電気・燃料電池車確認,IF($BS240=1,日野自動車新型式,IF($BS240=2,日野自動車新型式②,IF($BS240=3,日野自動車新型式③,IF($BS240=4,日野自動車新型式④,IFERROR(VLOOKUP($BJ240,'35条リスト'!$A$3:$C$9998,2,FALSE),"")))))))</f>
        <v/>
      </c>
      <c r="BL240" s="296" t="str">
        <f t="shared" si="135"/>
        <v/>
      </c>
      <c r="BM240" s="296" t="str">
        <f>IFERROR(VLOOKUP($X240,点検表４リスト用!$A$2:$B$10,2,FALSE),"")</f>
        <v/>
      </c>
      <c r="BN240" s="296" t="str">
        <f>IF($AK240="特","",IFERROR(VLOOKUP($BJ240,'35条リスト'!$A$3:$C$9998,3,FALSE),""))</f>
        <v/>
      </c>
      <c r="BO240" s="357" t="str">
        <f t="shared" si="149"/>
        <v/>
      </c>
      <c r="BP240" s="297" t="str">
        <f t="shared" si="136"/>
        <v/>
      </c>
      <c r="BQ240" s="297" t="str">
        <f t="shared" si="150"/>
        <v/>
      </c>
      <c r="BR240" s="296">
        <f t="shared" si="147"/>
        <v>0</v>
      </c>
      <c r="BS240" s="296" t="str">
        <f>IF(COUNTIF(点検表４リスト用!X$2:X$83,J240),1,IF(COUNTIF(点検表４リスト用!Y$2:Y$100,J240),2,IF(COUNTIF(点検表４リスト用!Z$2:Z$100,J240),3,IF(COUNTIF(点検表４リスト用!AA$2:AA$100,J240),4,""))))</f>
        <v/>
      </c>
      <c r="BT240" s="580" t="str">
        <f t="shared" si="151"/>
        <v/>
      </c>
    </row>
    <row r="241" spans="1:72">
      <c r="A241" s="289"/>
      <c r="B241" s="445"/>
      <c r="C241" s="290"/>
      <c r="D241" s="291"/>
      <c r="E241" s="291"/>
      <c r="F241" s="291"/>
      <c r="G241" s="292"/>
      <c r="H241" s="300"/>
      <c r="I241" s="292"/>
      <c r="J241" s="292"/>
      <c r="K241" s="292"/>
      <c r="L241" s="292"/>
      <c r="M241" s="290"/>
      <c r="N241" s="290"/>
      <c r="O241" s="292"/>
      <c r="P241" s="292"/>
      <c r="Q241" s="481" t="str">
        <f t="shared" si="152"/>
        <v/>
      </c>
      <c r="R241" s="481" t="str">
        <f t="shared" si="153"/>
        <v/>
      </c>
      <c r="S241" s="482" t="str">
        <f t="shared" si="117"/>
        <v/>
      </c>
      <c r="T241" s="482" t="str">
        <f t="shared" si="154"/>
        <v/>
      </c>
      <c r="U241" s="483" t="str">
        <f t="shared" si="155"/>
        <v/>
      </c>
      <c r="V241" s="483" t="str">
        <f t="shared" si="156"/>
        <v/>
      </c>
      <c r="W241" s="483" t="str">
        <f t="shared" si="157"/>
        <v/>
      </c>
      <c r="X241" s="293"/>
      <c r="Y241" s="289"/>
      <c r="Z241" s="473" t="str">
        <f>IF($BS241&lt;&gt;"","確認",IF(COUNTIF(点検表４リスト用!AB$2:AB$100,J241),"○",IF(OR($BQ241="【3】",$BQ241="【2】",$BQ241="【1】"),"○",$BQ241)))</f>
        <v/>
      </c>
      <c r="AA241" s="532"/>
      <c r="AB241" s="559" t="str">
        <f t="shared" si="158"/>
        <v/>
      </c>
      <c r="AC241" s="294" t="str">
        <f>IF(COUNTIF(環境性能の高いＵＤタクシー!$A:$A,点検表４!J241),"○","")</f>
        <v/>
      </c>
      <c r="AD241" s="295" t="str">
        <f t="shared" si="159"/>
        <v/>
      </c>
      <c r="AE241" s="296" t="b">
        <f t="shared" si="118"/>
        <v>0</v>
      </c>
      <c r="AF241" s="296" t="b">
        <f t="shared" si="119"/>
        <v>0</v>
      </c>
      <c r="AG241" s="296" t="str">
        <f t="shared" si="120"/>
        <v/>
      </c>
      <c r="AH241" s="296">
        <f t="shared" si="121"/>
        <v>1</v>
      </c>
      <c r="AI241" s="296">
        <f t="shared" si="122"/>
        <v>0</v>
      </c>
      <c r="AJ241" s="296">
        <f t="shared" si="123"/>
        <v>0</v>
      </c>
      <c r="AK241" s="296" t="str">
        <f>IFERROR(VLOOKUP($I241,点検表４リスト用!$D$2:$G$10,2,FALSE),"")</f>
        <v/>
      </c>
      <c r="AL241" s="296" t="str">
        <f>IFERROR(VLOOKUP($I241,点検表４リスト用!$D$2:$G$10,3,FALSE),"")</f>
        <v/>
      </c>
      <c r="AM241" s="296" t="str">
        <f>IFERROR(VLOOKUP($I241,点検表４リスト用!$D$2:$G$10,4,FALSE),"")</f>
        <v/>
      </c>
      <c r="AN241" s="296" t="str">
        <f>IFERROR(VLOOKUP(LEFT($E241,1),点検表４リスト用!$I$2:$J$11,2,FALSE),"")</f>
        <v/>
      </c>
      <c r="AO241" s="296" t="b">
        <f>IF(IFERROR(VLOOKUP($J241,軽乗用車一覧!$A$2:$A$88,1,FALSE),"")&lt;&gt;"",TRUE,FALSE)</f>
        <v>0</v>
      </c>
      <c r="AP241" s="296" t="b">
        <f t="shared" si="124"/>
        <v>0</v>
      </c>
      <c r="AQ241" s="296" t="b">
        <f t="shared" si="160"/>
        <v>1</v>
      </c>
      <c r="AR241" s="296" t="str">
        <f t="shared" si="125"/>
        <v/>
      </c>
      <c r="AS241" s="296" t="str">
        <f t="shared" si="126"/>
        <v/>
      </c>
      <c r="AT241" s="296">
        <f t="shared" si="127"/>
        <v>1</v>
      </c>
      <c r="AU241" s="296">
        <f t="shared" si="128"/>
        <v>1</v>
      </c>
      <c r="AV241" s="296" t="str">
        <f t="shared" si="129"/>
        <v/>
      </c>
      <c r="AW241" s="296" t="str">
        <f>IFERROR(VLOOKUP($L241,点検表４リスト用!$L$2:$M$11,2,FALSE),"")</f>
        <v/>
      </c>
      <c r="AX241" s="296" t="str">
        <f>IFERROR(VLOOKUP($AV241,排出係数!$H$4:$N$1000,7,FALSE),"")</f>
        <v/>
      </c>
      <c r="AY241" s="296" t="str">
        <f t="shared" si="148"/>
        <v/>
      </c>
      <c r="AZ241" s="296" t="str">
        <f t="shared" si="130"/>
        <v>1</v>
      </c>
      <c r="BA241" s="296" t="str">
        <f>IFERROR(VLOOKUP($AV241,排出係数!$A$4:$G$10000,$AU241+2,FALSE),"")</f>
        <v/>
      </c>
      <c r="BB241" s="296">
        <f>IFERROR(VLOOKUP($AU241,点検表４リスト用!$P$2:$T$6,2,FALSE),"")</f>
        <v>0.48</v>
      </c>
      <c r="BC241" s="296" t="str">
        <f t="shared" si="131"/>
        <v/>
      </c>
      <c r="BD241" s="296" t="str">
        <f t="shared" si="132"/>
        <v/>
      </c>
      <c r="BE241" s="296" t="str">
        <f>IFERROR(VLOOKUP($AV241,排出係数!$H$4:$M$10000,$AU241+2,FALSE),"")</f>
        <v/>
      </c>
      <c r="BF241" s="296">
        <f>IFERROR(VLOOKUP($AU241,点検表４リスト用!$P$2:$T$6,IF($N241="H17",5,3),FALSE),"")</f>
        <v>5.5E-2</v>
      </c>
      <c r="BG241" s="296">
        <f t="shared" si="133"/>
        <v>0</v>
      </c>
      <c r="BH241" s="296">
        <f t="shared" si="146"/>
        <v>0</v>
      </c>
      <c r="BI241" s="296" t="str">
        <f>IFERROR(VLOOKUP($L241,点検表４リスト用!$L$2:$N$11,3,FALSE),"")</f>
        <v/>
      </c>
      <c r="BJ241" s="296" t="str">
        <f t="shared" si="134"/>
        <v/>
      </c>
      <c r="BK241" s="296" t="str">
        <f>IF($AK241="特","",IF($BP241="確認",MSG_電気・燃料電池車確認,IF($BS241=1,日野自動車新型式,IF($BS241=2,日野自動車新型式②,IF($BS241=3,日野自動車新型式③,IF($BS241=4,日野自動車新型式④,IFERROR(VLOOKUP($BJ241,'35条リスト'!$A$3:$C$9998,2,FALSE),"")))))))</f>
        <v/>
      </c>
      <c r="BL241" s="296" t="str">
        <f t="shared" si="135"/>
        <v/>
      </c>
      <c r="BM241" s="296" t="str">
        <f>IFERROR(VLOOKUP($X241,点検表４リスト用!$A$2:$B$10,2,FALSE),"")</f>
        <v/>
      </c>
      <c r="BN241" s="296" t="str">
        <f>IF($AK241="特","",IFERROR(VLOOKUP($BJ241,'35条リスト'!$A$3:$C$9998,3,FALSE),""))</f>
        <v/>
      </c>
      <c r="BO241" s="357" t="str">
        <f t="shared" si="149"/>
        <v/>
      </c>
      <c r="BP241" s="297" t="str">
        <f t="shared" si="136"/>
        <v/>
      </c>
      <c r="BQ241" s="297" t="str">
        <f t="shared" si="150"/>
        <v/>
      </c>
      <c r="BR241" s="296">
        <f t="shared" si="147"/>
        <v>0</v>
      </c>
      <c r="BS241" s="296" t="str">
        <f>IF(COUNTIF(点検表４リスト用!X$2:X$83,J241),1,IF(COUNTIF(点検表４リスト用!Y$2:Y$100,J241),2,IF(COUNTIF(点検表４リスト用!Z$2:Z$100,J241),3,IF(COUNTIF(点検表４リスト用!AA$2:AA$100,J241),4,""))))</f>
        <v/>
      </c>
      <c r="BT241" s="580" t="str">
        <f t="shared" si="151"/>
        <v/>
      </c>
    </row>
    <row r="242" spans="1:72">
      <c r="A242" s="289"/>
      <c r="B242" s="445"/>
      <c r="C242" s="290"/>
      <c r="D242" s="291"/>
      <c r="E242" s="291"/>
      <c r="F242" s="291"/>
      <c r="G242" s="292"/>
      <c r="H242" s="300"/>
      <c r="I242" s="292"/>
      <c r="J242" s="292"/>
      <c r="K242" s="292"/>
      <c r="L242" s="292"/>
      <c r="M242" s="290"/>
      <c r="N242" s="290"/>
      <c r="O242" s="292"/>
      <c r="P242" s="292"/>
      <c r="Q242" s="481" t="str">
        <f t="shared" si="152"/>
        <v/>
      </c>
      <c r="R242" s="481" t="str">
        <f t="shared" si="153"/>
        <v/>
      </c>
      <c r="S242" s="482" t="str">
        <f t="shared" si="117"/>
        <v/>
      </c>
      <c r="T242" s="482" t="str">
        <f t="shared" si="154"/>
        <v/>
      </c>
      <c r="U242" s="483" t="str">
        <f t="shared" si="155"/>
        <v/>
      </c>
      <c r="V242" s="483" t="str">
        <f t="shared" si="156"/>
        <v/>
      </c>
      <c r="W242" s="483" t="str">
        <f t="shared" si="157"/>
        <v/>
      </c>
      <c r="X242" s="293"/>
      <c r="Y242" s="289"/>
      <c r="Z242" s="473" t="str">
        <f>IF($BS242&lt;&gt;"","確認",IF(COUNTIF(点検表４リスト用!AB$2:AB$100,J242),"○",IF(OR($BQ242="【3】",$BQ242="【2】",$BQ242="【1】"),"○",$BQ242)))</f>
        <v/>
      </c>
      <c r="AA242" s="532"/>
      <c r="AB242" s="559" t="str">
        <f t="shared" si="158"/>
        <v/>
      </c>
      <c r="AC242" s="294" t="str">
        <f>IF(COUNTIF(環境性能の高いＵＤタクシー!$A:$A,点検表４!J242),"○","")</f>
        <v/>
      </c>
      <c r="AD242" s="295" t="str">
        <f t="shared" si="159"/>
        <v/>
      </c>
      <c r="AE242" s="296" t="b">
        <f t="shared" si="118"/>
        <v>0</v>
      </c>
      <c r="AF242" s="296" t="b">
        <f t="shared" si="119"/>
        <v>0</v>
      </c>
      <c r="AG242" s="296" t="str">
        <f t="shared" si="120"/>
        <v/>
      </c>
      <c r="AH242" s="296">
        <f t="shared" si="121"/>
        <v>1</v>
      </c>
      <c r="AI242" s="296">
        <f t="shared" si="122"/>
        <v>0</v>
      </c>
      <c r="AJ242" s="296">
        <f t="shared" si="123"/>
        <v>0</v>
      </c>
      <c r="AK242" s="296" t="str">
        <f>IFERROR(VLOOKUP($I242,点検表４リスト用!$D$2:$G$10,2,FALSE),"")</f>
        <v/>
      </c>
      <c r="AL242" s="296" t="str">
        <f>IFERROR(VLOOKUP($I242,点検表４リスト用!$D$2:$G$10,3,FALSE),"")</f>
        <v/>
      </c>
      <c r="AM242" s="296" t="str">
        <f>IFERROR(VLOOKUP($I242,点検表４リスト用!$D$2:$G$10,4,FALSE),"")</f>
        <v/>
      </c>
      <c r="AN242" s="296" t="str">
        <f>IFERROR(VLOOKUP(LEFT($E242,1),点検表４リスト用!$I$2:$J$11,2,FALSE),"")</f>
        <v/>
      </c>
      <c r="AO242" s="296" t="b">
        <f>IF(IFERROR(VLOOKUP($J242,軽乗用車一覧!$A$2:$A$88,1,FALSE),"")&lt;&gt;"",TRUE,FALSE)</f>
        <v>0</v>
      </c>
      <c r="AP242" s="296" t="b">
        <f t="shared" si="124"/>
        <v>0</v>
      </c>
      <c r="AQ242" s="296" t="b">
        <f t="shared" si="160"/>
        <v>1</v>
      </c>
      <c r="AR242" s="296" t="str">
        <f t="shared" si="125"/>
        <v/>
      </c>
      <c r="AS242" s="296" t="str">
        <f t="shared" si="126"/>
        <v/>
      </c>
      <c r="AT242" s="296">
        <f t="shared" si="127"/>
        <v>1</v>
      </c>
      <c r="AU242" s="296">
        <f t="shared" si="128"/>
        <v>1</v>
      </c>
      <c r="AV242" s="296" t="str">
        <f t="shared" si="129"/>
        <v/>
      </c>
      <c r="AW242" s="296" t="str">
        <f>IFERROR(VLOOKUP($L242,点検表４リスト用!$L$2:$M$11,2,FALSE),"")</f>
        <v/>
      </c>
      <c r="AX242" s="296" t="str">
        <f>IFERROR(VLOOKUP($AV242,排出係数!$H$4:$N$1000,7,FALSE),"")</f>
        <v/>
      </c>
      <c r="AY242" s="296" t="str">
        <f t="shared" si="148"/>
        <v/>
      </c>
      <c r="AZ242" s="296" t="str">
        <f t="shared" si="130"/>
        <v>1</v>
      </c>
      <c r="BA242" s="296" t="str">
        <f>IFERROR(VLOOKUP($AV242,排出係数!$A$4:$G$10000,$AU242+2,FALSE),"")</f>
        <v/>
      </c>
      <c r="BB242" s="296">
        <f>IFERROR(VLOOKUP($AU242,点検表４リスト用!$P$2:$T$6,2,FALSE),"")</f>
        <v>0.48</v>
      </c>
      <c r="BC242" s="296" t="str">
        <f t="shared" si="131"/>
        <v/>
      </c>
      <c r="BD242" s="296" t="str">
        <f t="shared" si="132"/>
        <v/>
      </c>
      <c r="BE242" s="296" t="str">
        <f>IFERROR(VLOOKUP($AV242,排出係数!$H$4:$M$10000,$AU242+2,FALSE),"")</f>
        <v/>
      </c>
      <c r="BF242" s="296">
        <f>IFERROR(VLOOKUP($AU242,点検表４リスト用!$P$2:$T$6,IF($N242="H17",5,3),FALSE),"")</f>
        <v>5.5E-2</v>
      </c>
      <c r="BG242" s="296">
        <f t="shared" si="133"/>
        <v>0</v>
      </c>
      <c r="BH242" s="296">
        <f t="shared" si="146"/>
        <v>0</v>
      </c>
      <c r="BI242" s="296" t="str">
        <f>IFERROR(VLOOKUP($L242,点検表４リスト用!$L$2:$N$11,3,FALSE),"")</f>
        <v/>
      </c>
      <c r="BJ242" s="296" t="str">
        <f t="shared" si="134"/>
        <v/>
      </c>
      <c r="BK242" s="296" t="str">
        <f>IF($AK242="特","",IF($BP242="確認",MSG_電気・燃料電池車確認,IF($BS242=1,日野自動車新型式,IF($BS242=2,日野自動車新型式②,IF($BS242=3,日野自動車新型式③,IF($BS242=4,日野自動車新型式④,IFERROR(VLOOKUP($BJ242,'35条リスト'!$A$3:$C$9998,2,FALSE),"")))))))</f>
        <v/>
      </c>
      <c r="BL242" s="296" t="str">
        <f t="shared" si="135"/>
        <v/>
      </c>
      <c r="BM242" s="296" t="str">
        <f>IFERROR(VLOOKUP($X242,点検表４リスト用!$A$2:$B$10,2,FALSE),"")</f>
        <v/>
      </c>
      <c r="BN242" s="296" t="str">
        <f>IF($AK242="特","",IFERROR(VLOOKUP($BJ242,'35条リスト'!$A$3:$C$9998,3,FALSE),""))</f>
        <v/>
      </c>
      <c r="BO242" s="357" t="str">
        <f t="shared" si="149"/>
        <v/>
      </c>
      <c r="BP242" s="297" t="str">
        <f t="shared" si="136"/>
        <v/>
      </c>
      <c r="BQ242" s="297" t="str">
        <f t="shared" si="150"/>
        <v/>
      </c>
      <c r="BR242" s="296">
        <f t="shared" si="147"/>
        <v>0</v>
      </c>
      <c r="BS242" s="296" t="str">
        <f>IF(COUNTIF(点検表４リスト用!X$2:X$83,J242),1,IF(COUNTIF(点検表４リスト用!Y$2:Y$100,J242),2,IF(COUNTIF(点検表４リスト用!Z$2:Z$100,J242),3,IF(COUNTIF(点検表４リスト用!AA$2:AA$100,J242),4,""))))</f>
        <v/>
      </c>
      <c r="BT242" s="580" t="str">
        <f t="shared" si="151"/>
        <v/>
      </c>
    </row>
    <row r="243" spans="1:72">
      <c r="A243" s="289"/>
      <c r="B243" s="445"/>
      <c r="C243" s="290"/>
      <c r="D243" s="291"/>
      <c r="E243" s="291"/>
      <c r="F243" s="291"/>
      <c r="G243" s="292"/>
      <c r="H243" s="300"/>
      <c r="I243" s="292"/>
      <c r="J243" s="292"/>
      <c r="K243" s="292"/>
      <c r="L243" s="292"/>
      <c r="M243" s="290"/>
      <c r="N243" s="290"/>
      <c r="O243" s="292"/>
      <c r="P243" s="292"/>
      <c r="Q243" s="481" t="str">
        <f t="shared" si="152"/>
        <v/>
      </c>
      <c r="R243" s="481" t="str">
        <f t="shared" si="153"/>
        <v/>
      </c>
      <c r="S243" s="482" t="str">
        <f t="shared" si="117"/>
        <v/>
      </c>
      <c r="T243" s="482" t="str">
        <f t="shared" si="154"/>
        <v/>
      </c>
      <c r="U243" s="483" t="str">
        <f t="shared" si="155"/>
        <v/>
      </c>
      <c r="V243" s="483" t="str">
        <f t="shared" si="156"/>
        <v/>
      </c>
      <c r="W243" s="483" t="str">
        <f t="shared" si="157"/>
        <v/>
      </c>
      <c r="X243" s="293"/>
      <c r="Y243" s="289"/>
      <c r="Z243" s="473" t="str">
        <f>IF($BS243&lt;&gt;"","確認",IF(COUNTIF(点検表４リスト用!AB$2:AB$100,J243),"○",IF(OR($BQ243="【3】",$BQ243="【2】",$BQ243="【1】"),"○",$BQ243)))</f>
        <v/>
      </c>
      <c r="AA243" s="532"/>
      <c r="AB243" s="559" t="str">
        <f t="shared" si="158"/>
        <v/>
      </c>
      <c r="AC243" s="294" t="str">
        <f>IF(COUNTIF(環境性能の高いＵＤタクシー!$A:$A,点検表４!J243),"○","")</f>
        <v/>
      </c>
      <c r="AD243" s="295" t="str">
        <f t="shared" si="159"/>
        <v/>
      </c>
      <c r="AE243" s="296" t="b">
        <f t="shared" si="118"/>
        <v>0</v>
      </c>
      <c r="AF243" s="296" t="b">
        <f t="shared" si="119"/>
        <v>0</v>
      </c>
      <c r="AG243" s="296" t="str">
        <f t="shared" si="120"/>
        <v/>
      </c>
      <c r="AH243" s="296">
        <f t="shared" si="121"/>
        <v>1</v>
      </c>
      <c r="AI243" s="296">
        <f t="shared" si="122"/>
        <v>0</v>
      </c>
      <c r="AJ243" s="296">
        <f t="shared" si="123"/>
        <v>0</v>
      </c>
      <c r="AK243" s="296" t="str">
        <f>IFERROR(VLOOKUP($I243,点検表４リスト用!$D$2:$G$10,2,FALSE),"")</f>
        <v/>
      </c>
      <c r="AL243" s="296" t="str">
        <f>IFERROR(VLOOKUP($I243,点検表４リスト用!$D$2:$G$10,3,FALSE),"")</f>
        <v/>
      </c>
      <c r="AM243" s="296" t="str">
        <f>IFERROR(VLOOKUP($I243,点検表４リスト用!$D$2:$G$10,4,FALSE),"")</f>
        <v/>
      </c>
      <c r="AN243" s="296" t="str">
        <f>IFERROR(VLOOKUP(LEFT($E243,1),点検表４リスト用!$I$2:$J$11,2,FALSE),"")</f>
        <v/>
      </c>
      <c r="AO243" s="296" t="b">
        <f>IF(IFERROR(VLOOKUP($J243,軽乗用車一覧!$A$2:$A$88,1,FALSE),"")&lt;&gt;"",TRUE,FALSE)</f>
        <v>0</v>
      </c>
      <c r="AP243" s="296" t="b">
        <f t="shared" si="124"/>
        <v>0</v>
      </c>
      <c r="AQ243" s="296" t="b">
        <f t="shared" si="160"/>
        <v>1</v>
      </c>
      <c r="AR243" s="296" t="str">
        <f t="shared" si="125"/>
        <v/>
      </c>
      <c r="AS243" s="296" t="str">
        <f t="shared" si="126"/>
        <v/>
      </c>
      <c r="AT243" s="296">
        <f t="shared" si="127"/>
        <v>1</v>
      </c>
      <c r="AU243" s="296">
        <f t="shared" si="128"/>
        <v>1</v>
      </c>
      <c r="AV243" s="296" t="str">
        <f t="shared" si="129"/>
        <v/>
      </c>
      <c r="AW243" s="296" t="str">
        <f>IFERROR(VLOOKUP($L243,点検表４リスト用!$L$2:$M$11,2,FALSE),"")</f>
        <v/>
      </c>
      <c r="AX243" s="296" t="str">
        <f>IFERROR(VLOOKUP($AV243,排出係数!$H$4:$N$1000,7,FALSE),"")</f>
        <v/>
      </c>
      <c r="AY243" s="296" t="str">
        <f t="shared" si="148"/>
        <v/>
      </c>
      <c r="AZ243" s="296" t="str">
        <f t="shared" si="130"/>
        <v>1</v>
      </c>
      <c r="BA243" s="296" t="str">
        <f>IFERROR(VLOOKUP($AV243,排出係数!$A$4:$G$10000,$AU243+2,FALSE),"")</f>
        <v/>
      </c>
      <c r="BB243" s="296">
        <f>IFERROR(VLOOKUP($AU243,点検表４リスト用!$P$2:$T$6,2,FALSE),"")</f>
        <v>0.48</v>
      </c>
      <c r="BC243" s="296" t="str">
        <f t="shared" si="131"/>
        <v/>
      </c>
      <c r="BD243" s="296" t="str">
        <f t="shared" si="132"/>
        <v/>
      </c>
      <c r="BE243" s="296" t="str">
        <f>IFERROR(VLOOKUP($AV243,排出係数!$H$4:$M$10000,$AU243+2,FALSE),"")</f>
        <v/>
      </c>
      <c r="BF243" s="296">
        <f>IFERROR(VLOOKUP($AU243,点検表４リスト用!$P$2:$T$6,IF($N243="H17",5,3),FALSE),"")</f>
        <v>5.5E-2</v>
      </c>
      <c r="BG243" s="296">
        <f t="shared" si="133"/>
        <v>0</v>
      </c>
      <c r="BH243" s="296">
        <f t="shared" si="146"/>
        <v>0</v>
      </c>
      <c r="BI243" s="296" t="str">
        <f>IFERROR(VLOOKUP($L243,点検表４リスト用!$L$2:$N$11,3,FALSE),"")</f>
        <v/>
      </c>
      <c r="BJ243" s="296" t="str">
        <f t="shared" si="134"/>
        <v/>
      </c>
      <c r="BK243" s="296" t="str">
        <f>IF($AK243="特","",IF($BP243="確認",MSG_電気・燃料電池車確認,IF($BS243=1,日野自動車新型式,IF($BS243=2,日野自動車新型式②,IF($BS243=3,日野自動車新型式③,IF($BS243=4,日野自動車新型式④,IFERROR(VLOOKUP($BJ243,'35条リスト'!$A$3:$C$9998,2,FALSE),"")))))))</f>
        <v/>
      </c>
      <c r="BL243" s="296" t="str">
        <f t="shared" si="135"/>
        <v/>
      </c>
      <c r="BM243" s="296" t="str">
        <f>IFERROR(VLOOKUP($X243,点検表４リスト用!$A$2:$B$10,2,FALSE),"")</f>
        <v/>
      </c>
      <c r="BN243" s="296" t="str">
        <f>IF($AK243="特","",IFERROR(VLOOKUP($BJ243,'35条リスト'!$A$3:$C$9998,3,FALSE),""))</f>
        <v/>
      </c>
      <c r="BO243" s="357" t="str">
        <f t="shared" si="149"/>
        <v/>
      </c>
      <c r="BP243" s="297" t="str">
        <f t="shared" si="136"/>
        <v/>
      </c>
      <c r="BQ243" s="297" t="str">
        <f t="shared" si="150"/>
        <v/>
      </c>
      <c r="BR243" s="296">
        <f t="shared" si="147"/>
        <v>0</v>
      </c>
      <c r="BS243" s="296" t="str">
        <f>IF(COUNTIF(点検表４リスト用!X$2:X$83,J243),1,IF(COUNTIF(点検表４リスト用!Y$2:Y$100,J243),2,IF(COUNTIF(点検表４リスト用!Z$2:Z$100,J243),3,IF(COUNTIF(点検表４リスト用!AA$2:AA$100,J243),4,""))))</f>
        <v/>
      </c>
      <c r="BT243" s="580" t="str">
        <f t="shared" si="151"/>
        <v/>
      </c>
    </row>
    <row r="244" spans="1:72">
      <c r="A244" s="289"/>
      <c r="B244" s="445"/>
      <c r="C244" s="290"/>
      <c r="D244" s="291"/>
      <c r="E244" s="291"/>
      <c r="F244" s="291"/>
      <c r="G244" s="292"/>
      <c r="H244" s="300"/>
      <c r="I244" s="292"/>
      <c r="J244" s="292"/>
      <c r="K244" s="292"/>
      <c r="L244" s="292"/>
      <c r="M244" s="290"/>
      <c r="N244" s="290"/>
      <c r="O244" s="292"/>
      <c r="P244" s="292"/>
      <c r="Q244" s="481" t="str">
        <f t="shared" si="152"/>
        <v/>
      </c>
      <c r="R244" s="481" t="str">
        <f t="shared" si="153"/>
        <v/>
      </c>
      <c r="S244" s="482" t="str">
        <f t="shared" si="117"/>
        <v/>
      </c>
      <c r="T244" s="482" t="str">
        <f t="shared" si="154"/>
        <v/>
      </c>
      <c r="U244" s="483" t="str">
        <f t="shared" si="155"/>
        <v/>
      </c>
      <c r="V244" s="483" t="str">
        <f t="shared" si="156"/>
        <v/>
      </c>
      <c r="W244" s="483" t="str">
        <f t="shared" si="157"/>
        <v/>
      </c>
      <c r="X244" s="293"/>
      <c r="Y244" s="289"/>
      <c r="Z244" s="473" t="str">
        <f>IF($BS244&lt;&gt;"","確認",IF(COUNTIF(点検表４リスト用!AB$2:AB$100,J244),"○",IF(OR($BQ244="【3】",$BQ244="【2】",$BQ244="【1】"),"○",$BQ244)))</f>
        <v/>
      </c>
      <c r="AA244" s="532"/>
      <c r="AB244" s="559" t="str">
        <f t="shared" si="158"/>
        <v/>
      </c>
      <c r="AC244" s="294" t="str">
        <f>IF(COUNTIF(環境性能の高いＵＤタクシー!$A:$A,点検表４!J244),"○","")</f>
        <v/>
      </c>
      <c r="AD244" s="295" t="str">
        <f t="shared" si="159"/>
        <v/>
      </c>
      <c r="AE244" s="296" t="b">
        <f t="shared" si="118"/>
        <v>0</v>
      </c>
      <c r="AF244" s="296" t="b">
        <f t="shared" si="119"/>
        <v>0</v>
      </c>
      <c r="AG244" s="296" t="str">
        <f t="shared" si="120"/>
        <v/>
      </c>
      <c r="AH244" s="296">
        <f t="shared" si="121"/>
        <v>1</v>
      </c>
      <c r="AI244" s="296">
        <f t="shared" si="122"/>
        <v>0</v>
      </c>
      <c r="AJ244" s="296">
        <f t="shared" si="123"/>
        <v>0</v>
      </c>
      <c r="AK244" s="296" t="str">
        <f>IFERROR(VLOOKUP($I244,点検表４リスト用!$D$2:$G$10,2,FALSE),"")</f>
        <v/>
      </c>
      <c r="AL244" s="296" t="str">
        <f>IFERROR(VLOOKUP($I244,点検表４リスト用!$D$2:$G$10,3,FALSE),"")</f>
        <v/>
      </c>
      <c r="AM244" s="296" t="str">
        <f>IFERROR(VLOOKUP($I244,点検表４リスト用!$D$2:$G$10,4,FALSE),"")</f>
        <v/>
      </c>
      <c r="AN244" s="296" t="str">
        <f>IFERROR(VLOOKUP(LEFT($E244,1),点検表４リスト用!$I$2:$J$11,2,FALSE),"")</f>
        <v/>
      </c>
      <c r="AO244" s="296" t="b">
        <f>IF(IFERROR(VLOOKUP($J244,軽乗用車一覧!$A$2:$A$88,1,FALSE),"")&lt;&gt;"",TRUE,FALSE)</f>
        <v>0</v>
      </c>
      <c r="AP244" s="296" t="b">
        <f t="shared" si="124"/>
        <v>0</v>
      </c>
      <c r="AQ244" s="296" t="b">
        <f t="shared" si="160"/>
        <v>1</v>
      </c>
      <c r="AR244" s="296" t="str">
        <f t="shared" si="125"/>
        <v/>
      </c>
      <c r="AS244" s="296" t="str">
        <f t="shared" si="126"/>
        <v/>
      </c>
      <c r="AT244" s="296">
        <f t="shared" si="127"/>
        <v>1</v>
      </c>
      <c r="AU244" s="296">
        <f t="shared" si="128"/>
        <v>1</v>
      </c>
      <c r="AV244" s="296" t="str">
        <f t="shared" si="129"/>
        <v/>
      </c>
      <c r="AW244" s="296" t="str">
        <f>IFERROR(VLOOKUP($L244,点検表４リスト用!$L$2:$M$11,2,FALSE),"")</f>
        <v/>
      </c>
      <c r="AX244" s="296" t="str">
        <f>IFERROR(VLOOKUP($AV244,排出係数!$H$4:$N$1000,7,FALSE),"")</f>
        <v/>
      </c>
      <c r="AY244" s="296" t="str">
        <f t="shared" si="148"/>
        <v/>
      </c>
      <c r="AZ244" s="296" t="str">
        <f t="shared" si="130"/>
        <v>1</v>
      </c>
      <c r="BA244" s="296" t="str">
        <f>IFERROR(VLOOKUP($AV244,排出係数!$A$4:$G$10000,$AU244+2,FALSE),"")</f>
        <v/>
      </c>
      <c r="BB244" s="296">
        <f>IFERROR(VLOOKUP($AU244,点検表４リスト用!$P$2:$T$6,2,FALSE),"")</f>
        <v>0.48</v>
      </c>
      <c r="BC244" s="296" t="str">
        <f t="shared" si="131"/>
        <v/>
      </c>
      <c r="BD244" s="296" t="str">
        <f t="shared" si="132"/>
        <v/>
      </c>
      <c r="BE244" s="296" t="str">
        <f>IFERROR(VLOOKUP($AV244,排出係数!$H$4:$M$10000,$AU244+2,FALSE),"")</f>
        <v/>
      </c>
      <c r="BF244" s="296">
        <f>IFERROR(VLOOKUP($AU244,点検表４リスト用!$P$2:$T$6,IF($N244="H17",5,3),FALSE),"")</f>
        <v>5.5E-2</v>
      </c>
      <c r="BG244" s="296">
        <f t="shared" si="133"/>
        <v>0</v>
      </c>
      <c r="BH244" s="296">
        <f t="shared" si="146"/>
        <v>0</v>
      </c>
      <c r="BI244" s="296" t="str">
        <f>IFERROR(VLOOKUP($L244,点検表４リスト用!$L$2:$N$11,3,FALSE),"")</f>
        <v/>
      </c>
      <c r="BJ244" s="296" t="str">
        <f t="shared" si="134"/>
        <v/>
      </c>
      <c r="BK244" s="296" t="str">
        <f>IF($AK244="特","",IF($BP244="確認",MSG_電気・燃料電池車確認,IF($BS244=1,日野自動車新型式,IF($BS244=2,日野自動車新型式②,IF($BS244=3,日野自動車新型式③,IF($BS244=4,日野自動車新型式④,IFERROR(VLOOKUP($BJ244,'35条リスト'!$A$3:$C$9998,2,FALSE),"")))))))</f>
        <v/>
      </c>
      <c r="BL244" s="296" t="str">
        <f t="shared" si="135"/>
        <v/>
      </c>
      <c r="BM244" s="296" t="str">
        <f>IFERROR(VLOOKUP($X244,点検表４リスト用!$A$2:$B$10,2,FALSE),"")</f>
        <v/>
      </c>
      <c r="BN244" s="296" t="str">
        <f>IF($AK244="特","",IFERROR(VLOOKUP($BJ244,'35条リスト'!$A$3:$C$9998,3,FALSE),""))</f>
        <v/>
      </c>
      <c r="BO244" s="357" t="str">
        <f t="shared" si="149"/>
        <v/>
      </c>
      <c r="BP244" s="297" t="str">
        <f t="shared" si="136"/>
        <v/>
      </c>
      <c r="BQ244" s="297" t="str">
        <f t="shared" si="150"/>
        <v/>
      </c>
      <c r="BR244" s="296">
        <f t="shared" si="147"/>
        <v>0</v>
      </c>
      <c r="BS244" s="296" t="str">
        <f>IF(COUNTIF(点検表４リスト用!X$2:X$83,J244),1,IF(COUNTIF(点検表４リスト用!Y$2:Y$100,J244),2,IF(COUNTIF(点検表４リスト用!Z$2:Z$100,J244),3,IF(COUNTIF(点検表４リスト用!AA$2:AA$100,J244),4,""))))</f>
        <v/>
      </c>
      <c r="BT244" s="580" t="str">
        <f t="shared" si="151"/>
        <v/>
      </c>
    </row>
    <row r="245" spans="1:72">
      <c r="A245" s="289"/>
      <c r="B245" s="445"/>
      <c r="C245" s="290"/>
      <c r="D245" s="291"/>
      <c r="E245" s="291"/>
      <c r="F245" s="291"/>
      <c r="G245" s="292"/>
      <c r="H245" s="300"/>
      <c r="I245" s="292"/>
      <c r="J245" s="292"/>
      <c r="K245" s="292"/>
      <c r="L245" s="292"/>
      <c r="M245" s="290"/>
      <c r="N245" s="290"/>
      <c r="O245" s="292"/>
      <c r="P245" s="292"/>
      <c r="Q245" s="481" t="str">
        <f t="shared" si="152"/>
        <v/>
      </c>
      <c r="R245" s="481" t="str">
        <f t="shared" si="153"/>
        <v/>
      </c>
      <c r="S245" s="482" t="str">
        <f t="shared" si="117"/>
        <v/>
      </c>
      <c r="T245" s="482" t="str">
        <f t="shared" si="154"/>
        <v/>
      </c>
      <c r="U245" s="483" t="str">
        <f t="shared" si="155"/>
        <v/>
      </c>
      <c r="V245" s="483" t="str">
        <f t="shared" si="156"/>
        <v/>
      </c>
      <c r="W245" s="483" t="str">
        <f t="shared" si="157"/>
        <v/>
      </c>
      <c r="X245" s="293"/>
      <c r="Y245" s="289"/>
      <c r="Z245" s="473" t="str">
        <f>IF($BS245&lt;&gt;"","確認",IF(COUNTIF(点検表４リスト用!AB$2:AB$100,J245),"○",IF(OR($BQ245="【3】",$BQ245="【2】",$BQ245="【1】"),"○",$BQ245)))</f>
        <v/>
      </c>
      <c r="AA245" s="532"/>
      <c r="AB245" s="559" t="str">
        <f t="shared" si="158"/>
        <v/>
      </c>
      <c r="AC245" s="294" t="str">
        <f>IF(COUNTIF(環境性能の高いＵＤタクシー!$A:$A,点検表４!J245),"○","")</f>
        <v/>
      </c>
      <c r="AD245" s="295" t="str">
        <f t="shared" si="159"/>
        <v/>
      </c>
      <c r="AE245" s="296" t="b">
        <f t="shared" si="118"/>
        <v>0</v>
      </c>
      <c r="AF245" s="296" t="b">
        <f t="shared" si="119"/>
        <v>0</v>
      </c>
      <c r="AG245" s="296" t="str">
        <f t="shared" si="120"/>
        <v/>
      </c>
      <c r="AH245" s="296">
        <f t="shared" si="121"/>
        <v>1</v>
      </c>
      <c r="AI245" s="296">
        <f t="shared" si="122"/>
        <v>0</v>
      </c>
      <c r="AJ245" s="296">
        <f t="shared" si="123"/>
        <v>0</v>
      </c>
      <c r="AK245" s="296" t="str">
        <f>IFERROR(VLOOKUP($I245,点検表４リスト用!$D$2:$G$10,2,FALSE),"")</f>
        <v/>
      </c>
      <c r="AL245" s="296" t="str">
        <f>IFERROR(VLOOKUP($I245,点検表４リスト用!$D$2:$G$10,3,FALSE),"")</f>
        <v/>
      </c>
      <c r="AM245" s="296" t="str">
        <f>IFERROR(VLOOKUP($I245,点検表４リスト用!$D$2:$G$10,4,FALSE),"")</f>
        <v/>
      </c>
      <c r="AN245" s="296" t="str">
        <f>IFERROR(VLOOKUP(LEFT($E245,1),点検表４リスト用!$I$2:$J$11,2,FALSE),"")</f>
        <v/>
      </c>
      <c r="AO245" s="296" t="b">
        <f>IF(IFERROR(VLOOKUP($J245,軽乗用車一覧!$A$2:$A$88,1,FALSE),"")&lt;&gt;"",TRUE,FALSE)</f>
        <v>0</v>
      </c>
      <c r="AP245" s="296" t="b">
        <f t="shared" si="124"/>
        <v>0</v>
      </c>
      <c r="AQ245" s="296" t="b">
        <f t="shared" si="160"/>
        <v>1</v>
      </c>
      <c r="AR245" s="296" t="str">
        <f t="shared" si="125"/>
        <v/>
      </c>
      <c r="AS245" s="296" t="str">
        <f t="shared" si="126"/>
        <v/>
      </c>
      <c r="AT245" s="296">
        <f t="shared" si="127"/>
        <v>1</v>
      </c>
      <c r="AU245" s="296">
        <f t="shared" si="128"/>
        <v>1</v>
      </c>
      <c r="AV245" s="296" t="str">
        <f t="shared" si="129"/>
        <v/>
      </c>
      <c r="AW245" s="296" t="str">
        <f>IFERROR(VLOOKUP($L245,点検表４リスト用!$L$2:$M$11,2,FALSE),"")</f>
        <v/>
      </c>
      <c r="AX245" s="296" t="str">
        <f>IFERROR(VLOOKUP($AV245,排出係数!$H$4:$N$1000,7,FALSE),"")</f>
        <v/>
      </c>
      <c r="AY245" s="296" t="str">
        <f t="shared" si="148"/>
        <v/>
      </c>
      <c r="AZ245" s="296" t="str">
        <f t="shared" si="130"/>
        <v>1</v>
      </c>
      <c r="BA245" s="296" t="str">
        <f>IFERROR(VLOOKUP($AV245,排出係数!$A$4:$G$10000,$AU245+2,FALSE),"")</f>
        <v/>
      </c>
      <c r="BB245" s="296">
        <f>IFERROR(VLOOKUP($AU245,点検表４リスト用!$P$2:$T$6,2,FALSE),"")</f>
        <v>0.48</v>
      </c>
      <c r="BC245" s="296" t="str">
        <f t="shared" si="131"/>
        <v/>
      </c>
      <c r="BD245" s="296" t="str">
        <f t="shared" si="132"/>
        <v/>
      </c>
      <c r="BE245" s="296" t="str">
        <f>IFERROR(VLOOKUP($AV245,排出係数!$H$4:$M$10000,$AU245+2,FALSE),"")</f>
        <v/>
      </c>
      <c r="BF245" s="296">
        <f>IFERROR(VLOOKUP($AU245,点検表４リスト用!$P$2:$T$6,IF($N245="H17",5,3),FALSE),"")</f>
        <v>5.5E-2</v>
      </c>
      <c r="BG245" s="296">
        <f t="shared" si="133"/>
        <v>0</v>
      </c>
      <c r="BH245" s="296">
        <f t="shared" si="146"/>
        <v>0</v>
      </c>
      <c r="BI245" s="296" t="str">
        <f>IFERROR(VLOOKUP($L245,点検表４リスト用!$L$2:$N$11,3,FALSE),"")</f>
        <v/>
      </c>
      <c r="BJ245" s="296" t="str">
        <f t="shared" si="134"/>
        <v/>
      </c>
      <c r="BK245" s="296" t="str">
        <f>IF($AK245="特","",IF($BP245="確認",MSG_電気・燃料電池車確認,IF($BS245=1,日野自動車新型式,IF($BS245=2,日野自動車新型式②,IF($BS245=3,日野自動車新型式③,IF($BS245=4,日野自動車新型式④,IFERROR(VLOOKUP($BJ245,'35条リスト'!$A$3:$C$9998,2,FALSE),"")))))))</f>
        <v/>
      </c>
      <c r="BL245" s="296" t="str">
        <f t="shared" si="135"/>
        <v/>
      </c>
      <c r="BM245" s="296" t="str">
        <f>IFERROR(VLOOKUP($X245,点検表４リスト用!$A$2:$B$10,2,FALSE),"")</f>
        <v/>
      </c>
      <c r="BN245" s="296" t="str">
        <f>IF($AK245="特","",IFERROR(VLOOKUP($BJ245,'35条リスト'!$A$3:$C$9998,3,FALSE),""))</f>
        <v/>
      </c>
      <c r="BO245" s="357" t="str">
        <f t="shared" si="149"/>
        <v/>
      </c>
      <c r="BP245" s="297" t="str">
        <f t="shared" si="136"/>
        <v/>
      </c>
      <c r="BQ245" s="297" t="str">
        <f t="shared" si="150"/>
        <v/>
      </c>
      <c r="BR245" s="296">
        <f t="shared" si="147"/>
        <v>0</v>
      </c>
      <c r="BS245" s="296" t="str">
        <f>IF(COUNTIF(点検表４リスト用!X$2:X$83,J245),1,IF(COUNTIF(点検表４リスト用!Y$2:Y$100,J245),2,IF(COUNTIF(点検表４リスト用!Z$2:Z$100,J245),3,IF(COUNTIF(点検表４リスト用!AA$2:AA$100,J245),4,""))))</f>
        <v/>
      </c>
      <c r="BT245" s="580" t="str">
        <f t="shared" si="151"/>
        <v/>
      </c>
    </row>
    <row r="246" spans="1:72">
      <c r="A246" s="289"/>
      <c r="B246" s="445"/>
      <c r="C246" s="290"/>
      <c r="D246" s="291"/>
      <c r="E246" s="291"/>
      <c r="F246" s="291"/>
      <c r="G246" s="292"/>
      <c r="H246" s="300"/>
      <c r="I246" s="292"/>
      <c r="J246" s="292"/>
      <c r="K246" s="292"/>
      <c r="L246" s="292"/>
      <c r="M246" s="290"/>
      <c r="N246" s="290"/>
      <c r="O246" s="292"/>
      <c r="P246" s="292"/>
      <c r="Q246" s="481" t="str">
        <f t="shared" si="152"/>
        <v/>
      </c>
      <c r="R246" s="481" t="str">
        <f t="shared" si="153"/>
        <v/>
      </c>
      <c r="S246" s="482" t="str">
        <f t="shared" si="117"/>
        <v/>
      </c>
      <c r="T246" s="482" t="str">
        <f t="shared" si="154"/>
        <v/>
      </c>
      <c r="U246" s="483" t="str">
        <f t="shared" si="155"/>
        <v/>
      </c>
      <c r="V246" s="483" t="str">
        <f t="shared" si="156"/>
        <v/>
      </c>
      <c r="W246" s="483" t="str">
        <f t="shared" si="157"/>
        <v/>
      </c>
      <c r="X246" s="293"/>
      <c r="Y246" s="289"/>
      <c r="Z246" s="473" t="str">
        <f>IF($BS246&lt;&gt;"","確認",IF(COUNTIF(点検表４リスト用!AB$2:AB$100,J246),"○",IF(OR($BQ246="【3】",$BQ246="【2】",$BQ246="【1】"),"○",$BQ246)))</f>
        <v/>
      </c>
      <c r="AA246" s="532"/>
      <c r="AB246" s="559" t="str">
        <f t="shared" si="158"/>
        <v/>
      </c>
      <c r="AC246" s="294" t="str">
        <f>IF(COUNTIF(環境性能の高いＵＤタクシー!$A:$A,点検表４!J246),"○","")</f>
        <v/>
      </c>
      <c r="AD246" s="295" t="str">
        <f t="shared" si="159"/>
        <v/>
      </c>
      <c r="AE246" s="296" t="b">
        <f t="shared" si="118"/>
        <v>0</v>
      </c>
      <c r="AF246" s="296" t="b">
        <f t="shared" si="119"/>
        <v>0</v>
      </c>
      <c r="AG246" s="296" t="str">
        <f t="shared" si="120"/>
        <v/>
      </c>
      <c r="AH246" s="296">
        <f t="shared" si="121"/>
        <v>1</v>
      </c>
      <c r="AI246" s="296">
        <f t="shared" si="122"/>
        <v>0</v>
      </c>
      <c r="AJ246" s="296">
        <f t="shared" si="123"/>
        <v>0</v>
      </c>
      <c r="AK246" s="296" t="str">
        <f>IFERROR(VLOOKUP($I246,点検表４リスト用!$D$2:$G$10,2,FALSE),"")</f>
        <v/>
      </c>
      <c r="AL246" s="296" t="str">
        <f>IFERROR(VLOOKUP($I246,点検表４リスト用!$D$2:$G$10,3,FALSE),"")</f>
        <v/>
      </c>
      <c r="AM246" s="296" t="str">
        <f>IFERROR(VLOOKUP($I246,点検表４リスト用!$D$2:$G$10,4,FALSE),"")</f>
        <v/>
      </c>
      <c r="AN246" s="296" t="str">
        <f>IFERROR(VLOOKUP(LEFT($E246,1),点検表４リスト用!$I$2:$J$11,2,FALSE),"")</f>
        <v/>
      </c>
      <c r="AO246" s="296" t="b">
        <f>IF(IFERROR(VLOOKUP($J246,軽乗用車一覧!$A$2:$A$88,1,FALSE),"")&lt;&gt;"",TRUE,FALSE)</f>
        <v>0</v>
      </c>
      <c r="AP246" s="296" t="b">
        <f t="shared" si="124"/>
        <v>0</v>
      </c>
      <c r="AQ246" s="296" t="b">
        <f t="shared" si="160"/>
        <v>1</v>
      </c>
      <c r="AR246" s="296" t="str">
        <f t="shared" si="125"/>
        <v/>
      </c>
      <c r="AS246" s="296" t="str">
        <f t="shared" si="126"/>
        <v/>
      </c>
      <c r="AT246" s="296">
        <f t="shared" si="127"/>
        <v>1</v>
      </c>
      <c r="AU246" s="296">
        <f t="shared" si="128"/>
        <v>1</v>
      </c>
      <c r="AV246" s="296" t="str">
        <f t="shared" si="129"/>
        <v/>
      </c>
      <c r="AW246" s="296" t="str">
        <f>IFERROR(VLOOKUP($L246,点検表４リスト用!$L$2:$M$11,2,FALSE),"")</f>
        <v/>
      </c>
      <c r="AX246" s="296" t="str">
        <f>IFERROR(VLOOKUP($AV246,排出係数!$H$4:$N$1000,7,FALSE),"")</f>
        <v/>
      </c>
      <c r="AY246" s="296" t="str">
        <f t="shared" si="148"/>
        <v/>
      </c>
      <c r="AZ246" s="296" t="str">
        <f t="shared" si="130"/>
        <v>1</v>
      </c>
      <c r="BA246" s="296" t="str">
        <f>IFERROR(VLOOKUP($AV246,排出係数!$A$4:$G$10000,$AU246+2,FALSE),"")</f>
        <v/>
      </c>
      <c r="BB246" s="296">
        <f>IFERROR(VLOOKUP($AU246,点検表４リスト用!$P$2:$T$6,2,FALSE),"")</f>
        <v>0.48</v>
      </c>
      <c r="BC246" s="296" t="str">
        <f t="shared" si="131"/>
        <v/>
      </c>
      <c r="BD246" s="296" t="str">
        <f t="shared" si="132"/>
        <v/>
      </c>
      <c r="BE246" s="296" t="str">
        <f>IFERROR(VLOOKUP($AV246,排出係数!$H$4:$M$10000,$AU246+2,FALSE),"")</f>
        <v/>
      </c>
      <c r="BF246" s="296">
        <f>IFERROR(VLOOKUP($AU246,点検表４リスト用!$P$2:$T$6,IF($N246="H17",5,3),FALSE),"")</f>
        <v>5.5E-2</v>
      </c>
      <c r="BG246" s="296">
        <f t="shared" si="133"/>
        <v>0</v>
      </c>
      <c r="BH246" s="296">
        <f t="shared" si="146"/>
        <v>0</v>
      </c>
      <c r="BI246" s="296" t="str">
        <f>IFERROR(VLOOKUP($L246,点検表４リスト用!$L$2:$N$11,3,FALSE),"")</f>
        <v/>
      </c>
      <c r="BJ246" s="296" t="str">
        <f t="shared" si="134"/>
        <v/>
      </c>
      <c r="BK246" s="296" t="str">
        <f>IF($AK246="特","",IF($BP246="確認",MSG_電気・燃料電池車確認,IF($BS246=1,日野自動車新型式,IF($BS246=2,日野自動車新型式②,IF($BS246=3,日野自動車新型式③,IF($BS246=4,日野自動車新型式④,IFERROR(VLOOKUP($BJ246,'35条リスト'!$A$3:$C$9998,2,FALSE),"")))))))</f>
        <v/>
      </c>
      <c r="BL246" s="296" t="str">
        <f t="shared" si="135"/>
        <v/>
      </c>
      <c r="BM246" s="296" t="str">
        <f>IFERROR(VLOOKUP($X246,点検表４リスト用!$A$2:$B$10,2,FALSE),"")</f>
        <v/>
      </c>
      <c r="BN246" s="296" t="str">
        <f>IF($AK246="特","",IFERROR(VLOOKUP($BJ246,'35条リスト'!$A$3:$C$9998,3,FALSE),""))</f>
        <v/>
      </c>
      <c r="BO246" s="357" t="str">
        <f t="shared" si="149"/>
        <v/>
      </c>
      <c r="BP246" s="297" t="str">
        <f t="shared" si="136"/>
        <v/>
      </c>
      <c r="BQ246" s="297" t="str">
        <f t="shared" si="150"/>
        <v/>
      </c>
      <c r="BR246" s="296">
        <f t="shared" si="147"/>
        <v>0</v>
      </c>
      <c r="BS246" s="296" t="str">
        <f>IF(COUNTIF(点検表４リスト用!X$2:X$83,J246),1,IF(COUNTIF(点検表４リスト用!Y$2:Y$100,J246),2,IF(COUNTIF(点検表４リスト用!Z$2:Z$100,J246),3,IF(COUNTIF(点検表４リスト用!AA$2:AA$100,J246),4,""))))</f>
        <v/>
      </c>
      <c r="BT246" s="580" t="str">
        <f t="shared" si="151"/>
        <v/>
      </c>
    </row>
    <row r="247" spans="1:72">
      <c r="A247" s="289"/>
      <c r="B247" s="445"/>
      <c r="C247" s="290"/>
      <c r="D247" s="291"/>
      <c r="E247" s="291"/>
      <c r="F247" s="291"/>
      <c r="G247" s="292"/>
      <c r="H247" s="300"/>
      <c r="I247" s="292"/>
      <c r="J247" s="292"/>
      <c r="K247" s="292"/>
      <c r="L247" s="292"/>
      <c r="M247" s="290"/>
      <c r="N247" s="290"/>
      <c r="O247" s="292"/>
      <c r="P247" s="292"/>
      <c r="Q247" s="481" t="str">
        <f t="shared" si="152"/>
        <v/>
      </c>
      <c r="R247" s="481" t="str">
        <f t="shared" si="153"/>
        <v/>
      </c>
      <c r="S247" s="482" t="str">
        <f t="shared" si="117"/>
        <v/>
      </c>
      <c r="T247" s="482" t="str">
        <f t="shared" si="154"/>
        <v/>
      </c>
      <c r="U247" s="483" t="str">
        <f t="shared" si="155"/>
        <v/>
      </c>
      <c r="V247" s="483" t="str">
        <f t="shared" si="156"/>
        <v/>
      </c>
      <c r="W247" s="483" t="str">
        <f t="shared" si="157"/>
        <v/>
      </c>
      <c r="X247" s="293"/>
      <c r="Y247" s="289"/>
      <c r="Z247" s="473" t="str">
        <f>IF($BS247&lt;&gt;"","確認",IF(COUNTIF(点検表４リスト用!AB$2:AB$100,J247),"○",IF(OR($BQ247="【3】",$BQ247="【2】",$BQ247="【1】"),"○",$BQ247)))</f>
        <v/>
      </c>
      <c r="AA247" s="532"/>
      <c r="AB247" s="559" t="str">
        <f t="shared" si="158"/>
        <v/>
      </c>
      <c r="AC247" s="294" t="str">
        <f>IF(COUNTIF(環境性能の高いＵＤタクシー!$A:$A,点検表４!J247),"○","")</f>
        <v/>
      </c>
      <c r="AD247" s="295" t="str">
        <f t="shared" si="159"/>
        <v/>
      </c>
      <c r="AE247" s="296" t="b">
        <f t="shared" si="118"/>
        <v>0</v>
      </c>
      <c r="AF247" s="296" t="b">
        <f t="shared" si="119"/>
        <v>0</v>
      </c>
      <c r="AG247" s="296" t="str">
        <f t="shared" si="120"/>
        <v/>
      </c>
      <c r="AH247" s="296">
        <f t="shared" si="121"/>
        <v>1</v>
      </c>
      <c r="AI247" s="296">
        <f t="shared" si="122"/>
        <v>0</v>
      </c>
      <c r="AJ247" s="296">
        <f t="shared" si="123"/>
        <v>0</v>
      </c>
      <c r="AK247" s="296" t="str">
        <f>IFERROR(VLOOKUP($I247,点検表４リスト用!$D$2:$G$10,2,FALSE),"")</f>
        <v/>
      </c>
      <c r="AL247" s="296" t="str">
        <f>IFERROR(VLOOKUP($I247,点検表４リスト用!$D$2:$G$10,3,FALSE),"")</f>
        <v/>
      </c>
      <c r="AM247" s="296" t="str">
        <f>IFERROR(VLOOKUP($I247,点検表４リスト用!$D$2:$G$10,4,FALSE),"")</f>
        <v/>
      </c>
      <c r="AN247" s="296" t="str">
        <f>IFERROR(VLOOKUP(LEFT($E247,1),点検表４リスト用!$I$2:$J$11,2,FALSE),"")</f>
        <v/>
      </c>
      <c r="AO247" s="296" t="b">
        <f>IF(IFERROR(VLOOKUP($J247,軽乗用車一覧!$A$2:$A$88,1,FALSE),"")&lt;&gt;"",TRUE,FALSE)</f>
        <v>0</v>
      </c>
      <c r="AP247" s="296" t="b">
        <f t="shared" si="124"/>
        <v>0</v>
      </c>
      <c r="AQ247" s="296" t="b">
        <f t="shared" si="160"/>
        <v>1</v>
      </c>
      <c r="AR247" s="296" t="str">
        <f t="shared" si="125"/>
        <v/>
      </c>
      <c r="AS247" s="296" t="str">
        <f t="shared" si="126"/>
        <v/>
      </c>
      <c r="AT247" s="296">
        <f t="shared" si="127"/>
        <v>1</v>
      </c>
      <c r="AU247" s="296">
        <f t="shared" si="128"/>
        <v>1</v>
      </c>
      <c r="AV247" s="296" t="str">
        <f t="shared" si="129"/>
        <v/>
      </c>
      <c r="AW247" s="296" t="str">
        <f>IFERROR(VLOOKUP($L247,点検表４リスト用!$L$2:$M$11,2,FALSE),"")</f>
        <v/>
      </c>
      <c r="AX247" s="296" t="str">
        <f>IFERROR(VLOOKUP($AV247,排出係数!$H$4:$N$1000,7,FALSE),"")</f>
        <v/>
      </c>
      <c r="AY247" s="296" t="str">
        <f t="shared" si="148"/>
        <v/>
      </c>
      <c r="AZ247" s="296" t="str">
        <f t="shared" si="130"/>
        <v>1</v>
      </c>
      <c r="BA247" s="296" t="str">
        <f>IFERROR(VLOOKUP($AV247,排出係数!$A$4:$G$10000,$AU247+2,FALSE),"")</f>
        <v/>
      </c>
      <c r="BB247" s="296">
        <f>IFERROR(VLOOKUP($AU247,点検表４リスト用!$P$2:$T$6,2,FALSE),"")</f>
        <v>0.48</v>
      </c>
      <c r="BC247" s="296" t="str">
        <f t="shared" si="131"/>
        <v/>
      </c>
      <c r="BD247" s="296" t="str">
        <f t="shared" si="132"/>
        <v/>
      </c>
      <c r="BE247" s="296" t="str">
        <f>IFERROR(VLOOKUP($AV247,排出係数!$H$4:$M$10000,$AU247+2,FALSE),"")</f>
        <v/>
      </c>
      <c r="BF247" s="296">
        <f>IFERROR(VLOOKUP($AU247,点検表４リスト用!$P$2:$T$6,IF($N247="H17",5,3),FALSE),"")</f>
        <v>5.5E-2</v>
      </c>
      <c r="BG247" s="296">
        <f t="shared" si="133"/>
        <v>0</v>
      </c>
      <c r="BH247" s="296">
        <f t="shared" si="146"/>
        <v>0</v>
      </c>
      <c r="BI247" s="296" t="str">
        <f>IFERROR(VLOOKUP($L247,点検表４リスト用!$L$2:$N$11,3,FALSE),"")</f>
        <v/>
      </c>
      <c r="BJ247" s="296" t="str">
        <f t="shared" si="134"/>
        <v/>
      </c>
      <c r="BK247" s="296" t="str">
        <f>IF($AK247="特","",IF($BP247="確認",MSG_電気・燃料電池車確認,IF($BS247=1,日野自動車新型式,IF($BS247=2,日野自動車新型式②,IF($BS247=3,日野自動車新型式③,IF($BS247=4,日野自動車新型式④,IFERROR(VLOOKUP($BJ247,'35条リスト'!$A$3:$C$9998,2,FALSE),"")))))))</f>
        <v/>
      </c>
      <c r="BL247" s="296" t="str">
        <f t="shared" si="135"/>
        <v/>
      </c>
      <c r="BM247" s="296" t="str">
        <f>IFERROR(VLOOKUP($X247,点検表４リスト用!$A$2:$B$10,2,FALSE),"")</f>
        <v/>
      </c>
      <c r="BN247" s="296" t="str">
        <f>IF($AK247="特","",IFERROR(VLOOKUP($BJ247,'35条リスト'!$A$3:$C$9998,3,FALSE),""))</f>
        <v/>
      </c>
      <c r="BO247" s="357" t="str">
        <f t="shared" si="149"/>
        <v/>
      </c>
      <c r="BP247" s="297" t="str">
        <f t="shared" si="136"/>
        <v/>
      </c>
      <c r="BQ247" s="297" t="str">
        <f t="shared" si="150"/>
        <v/>
      </c>
      <c r="BR247" s="296">
        <f t="shared" si="147"/>
        <v>0</v>
      </c>
      <c r="BS247" s="296" t="str">
        <f>IF(COUNTIF(点検表４リスト用!X$2:X$83,J247),1,IF(COUNTIF(点検表４リスト用!Y$2:Y$100,J247),2,IF(COUNTIF(点検表４リスト用!Z$2:Z$100,J247),3,IF(COUNTIF(点検表４リスト用!AA$2:AA$100,J247),4,""))))</f>
        <v/>
      </c>
      <c r="BT247" s="580" t="str">
        <f t="shared" si="151"/>
        <v/>
      </c>
    </row>
    <row r="248" spans="1:72">
      <c r="A248" s="289"/>
      <c r="B248" s="445"/>
      <c r="C248" s="290"/>
      <c r="D248" s="291"/>
      <c r="E248" s="291"/>
      <c r="F248" s="291"/>
      <c r="G248" s="292"/>
      <c r="H248" s="300"/>
      <c r="I248" s="292"/>
      <c r="J248" s="292"/>
      <c r="K248" s="292"/>
      <c r="L248" s="292"/>
      <c r="M248" s="290"/>
      <c r="N248" s="290"/>
      <c r="O248" s="292"/>
      <c r="P248" s="292"/>
      <c r="Q248" s="481" t="str">
        <f t="shared" si="152"/>
        <v/>
      </c>
      <c r="R248" s="481" t="str">
        <f t="shared" si="153"/>
        <v/>
      </c>
      <c r="S248" s="482" t="str">
        <f t="shared" si="117"/>
        <v/>
      </c>
      <c r="T248" s="482" t="str">
        <f t="shared" si="154"/>
        <v/>
      </c>
      <c r="U248" s="483" t="str">
        <f t="shared" si="155"/>
        <v/>
      </c>
      <c r="V248" s="483" t="str">
        <f t="shared" si="156"/>
        <v/>
      </c>
      <c r="W248" s="483" t="str">
        <f t="shared" si="157"/>
        <v/>
      </c>
      <c r="X248" s="293"/>
      <c r="Y248" s="289"/>
      <c r="Z248" s="473" t="str">
        <f>IF($BS248&lt;&gt;"","確認",IF(COUNTIF(点検表４リスト用!AB$2:AB$100,J248),"○",IF(OR($BQ248="【3】",$BQ248="【2】",$BQ248="【1】"),"○",$BQ248)))</f>
        <v/>
      </c>
      <c r="AA248" s="532"/>
      <c r="AB248" s="559" t="str">
        <f t="shared" si="158"/>
        <v/>
      </c>
      <c r="AC248" s="294" t="str">
        <f>IF(COUNTIF(環境性能の高いＵＤタクシー!$A:$A,点検表４!J248),"○","")</f>
        <v/>
      </c>
      <c r="AD248" s="295" t="str">
        <f t="shared" si="159"/>
        <v/>
      </c>
      <c r="AE248" s="296" t="b">
        <f t="shared" si="118"/>
        <v>0</v>
      </c>
      <c r="AF248" s="296" t="b">
        <f t="shared" si="119"/>
        <v>0</v>
      </c>
      <c r="AG248" s="296" t="str">
        <f t="shared" si="120"/>
        <v/>
      </c>
      <c r="AH248" s="296">
        <f t="shared" si="121"/>
        <v>1</v>
      </c>
      <c r="AI248" s="296">
        <f t="shared" si="122"/>
        <v>0</v>
      </c>
      <c r="AJ248" s="296">
        <f t="shared" si="123"/>
        <v>0</v>
      </c>
      <c r="AK248" s="296" t="str">
        <f>IFERROR(VLOOKUP($I248,点検表４リスト用!$D$2:$G$10,2,FALSE),"")</f>
        <v/>
      </c>
      <c r="AL248" s="296" t="str">
        <f>IFERROR(VLOOKUP($I248,点検表４リスト用!$D$2:$G$10,3,FALSE),"")</f>
        <v/>
      </c>
      <c r="AM248" s="296" t="str">
        <f>IFERROR(VLOOKUP($I248,点検表４リスト用!$D$2:$G$10,4,FALSE),"")</f>
        <v/>
      </c>
      <c r="AN248" s="296" t="str">
        <f>IFERROR(VLOOKUP(LEFT($E248,1),点検表４リスト用!$I$2:$J$11,2,FALSE),"")</f>
        <v/>
      </c>
      <c r="AO248" s="296" t="b">
        <f>IF(IFERROR(VLOOKUP($J248,軽乗用車一覧!$A$2:$A$88,1,FALSE),"")&lt;&gt;"",TRUE,FALSE)</f>
        <v>0</v>
      </c>
      <c r="AP248" s="296" t="b">
        <f t="shared" si="124"/>
        <v>0</v>
      </c>
      <c r="AQ248" s="296" t="b">
        <f t="shared" si="160"/>
        <v>1</v>
      </c>
      <c r="AR248" s="296" t="str">
        <f t="shared" si="125"/>
        <v/>
      </c>
      <c r="AS248" s="296" t="str">
        <f t="shared" si="126"/>
        <v/>
      </c>
      <c r="AT248" s="296">
        <f t="shared" si="127"/>
        <v>1</v>
      </c>
      <c r="AU248" s="296">
        <f t="shared" si="128"/>
        <v>1</v>
      </c>
      <c r="AV248" s="296" t="str">
        <f t="shared" si="129"/>
        <v/>
      </c>
      <c r="AW248" s="296" t="str">
        <f>IFERROR(VLOOKUP($L248,点検表４リスト用!$L$2:$M$11,2,FALSE),"")</f>
        <v/>
      </c>
      <c r="AX248" s="296" t="str">
        <f>IFERROR(VLOOKUP($AV248,排出係数!$H$4:$N$1000,7,FALSE),"")</f>
        <v/>
      </c>
      <c r="AY248" s="296" t="str">
        <f t="shared" si="148"/>
        <v/>
      </c>
      <c r="AZ248" s="296" t="str">
        <f t="shared" si="130"/>
        <v>1</v>
      </c>
      <c r="BA248" s="296" t="str">
        <f>IFERROR(VLOOKUP($AV248,排出係数!$A$4:$G$10000,$AU248+2,FALSE),"")</f>
        <v/>
      </c>
      <c r="BB248" s="296">
        <f>IFERROR(VLOOKUP($AU248,点検表４リスト用!$P$2:$T$6,2,FALSE),"")</f>
        <v>0.48</v>
      </c>
      <c r="BC248" s="296" t="str">
        <f t="shared" si="131"/>
        <v/>
      </c>
      <c r="BD248" s="296" t="str">
        <f t="shared" si="132"/>
        <v/>
      </c>
      <c r="BE248" s="296" t="str">
        <f>IFERROR(VLOOKUP($AV248,排出係数!$H$4:$M$10000,$AU248+2,FALSE),"")</f>
        <v/>
      </c>
      <c r="BF248" s="296">
        <f>IFERROR(VLOOKUP($AU248,点検表４リスト用!$P$2:$T$6,IF($N248="H17",5,3),FALSE),"")</f>
        <v>5.5E-2</v>
      </c>
      <c r="BG248" s="296">
        <f t="shared" si="133"/>
        <v>0</v>
      </c>
      <c r="BH248" s="296">
        <f t="shared" si="146"/>
        <v>0</v>
      </c>
      <c r="BI248" s="296" t="str">
        <f>IFERROR(VLOOKUP($L248,点検表４リスト用!$L$2:$N$11,3,FALSE),"")</f>
        <v/>
      </c>
      <c r="BJ248" s="296" t="str">
        <f t="shared" si="134"/>
        <v/>
      </c>
      <c r="BK248" s="296" t="str">
        <f>IF($AK248="特","",IF($BP248="確認",MSG_電気・燃料電池車確認,IF($BS248=1,日野自動車新型式,IF($BS248=2,日野自動車新型式②,IF($BS248=3,日野自動車新型式③,IF($BS248=4,日野自動車新型式④,IFERROR(VLOOKUP($BJ248,'35条リスト'!$A$3:$C$9998,2,FALSE),"")))))))</f>
        <v/>
      </c>
      <c r="BL248" s="296" t="str">
        <f t="shared" si="135"/>
        <v/>
      </c>
      <c r="BM248" s="296" t="str">
        <f>IFERROR(VLOOKUP($X248,点検表４リスト用!$A$2:$B$10,2,FALSE),"")</f>
        <v/>
      </c>
      <c r="BN248" s="296" t="str">
        <f>IF($AK248="特","",IFERROR(VLOOKUP($BJ248,'35条リスト'!$A$3:$C$9998,3,FALSE),""))</f>
        <v/>
      </c>
      <c r="BO248" s="357" t="str">
        <f t="shared" si="149"/>
        <v/>
      </c>
      <c r="BP248" s="297" t="str">
        <f t="shared" si="136"/>
        <v/>
      </c>
      <c r="BQ248" s="297" t="str">
        <f t="shared" si="150"/>
        <v/>
      </c>
      <c r="BR248" s="296">
        <f t="shared" si="147"/>
        <v>0</v>
      </c>
      <c r="BS248" s="296" t="str">
        <f>IF(COUNTIF(点検表４リスト用!X$2:X$83,J248),1,IF(COUNTIF(点検表４リスト用!Y$2:Y$100,J248),2,IF(COUNTIF(点検表４リスト用!Z$2:Z$100,J248),3,IF(COUNTIF(点検表４リスト用!AA$2:AA$100,J248),4,""))))</f>
        <v/>
      </c>
      <c r="BT248" s="580" t="str">
        <f t="shared" si="151"/>
        <v/>
      </c>
    </row>
    <row r="249" spans="1:72">
      <c r="A249" s="289"/>
      <c r="B249" s="445"/>
      <c r="C249" s="290"/>
      <c r="D249" s="291"/>
      <c r="E249" s="291"/>
      <c r="F249" s="291"/>
      <c r="G249" s="292"/>
      <c r="H249" s="300"/>
      <c r="I249" s="292"/>
      <c r="J249" s="292"/>
      <c r="K249" s="292"/>
      <c r="L249" s="292"/>
      <c r="M249" s="290"/>
      <c r="N249" s="290"/>
      <c r="O249" s="292"/>
      <c r="P249" s="292"/>
      <c r="Q249" s="481" t="str">
        <f t="shared" si="152"/>
        <v/>
      </c>
      <c r="R249" s="481" t="str">
        <f t="shared" si="153"/>
        <v/>
      </c>
      <c r="S249" s="482" t="str">
        <f t="shared" si="117"/>
        <v/>
      </c>
      <c r="T249" s="482" t="str">
        <f t="shared" si="154"/>
        <v/>
      </c>
      <c r="U249" s="483" t="str">
        <f t="shared" si="155"/>
        <v/>
      </c>
      <c r="V249" s="483" t="str">
        <f t="shared" si="156"/>
        <v/>
      </c>
      <c r="W249" s="483" t="str">
        <f t="shared" si="157"/>
        <v/>
      </c>
      <c r="X249" s="293"/>
      <c r="Y249" s="289"/>
      <c r="Z249" s="473" t="str">
        <f>IF($BS249&lt;&gt;"","確認",IF(COUNTIF(点検表４リスト用!AB$2:AB$100,J249),"○",IF(OR($BQ249="【3】",$BQ249="【2】",$BQ249="【1】"),"○",$BQ249)))</f>
        <v/>
      </c>
      <c r="AA249" s="532"/>
      <c r="AB249" s="559" t="str">
        <f t="shared" si="158"/>
        <v/>
      </c>
      <c r="AC249" s="294" t="str">
        <f>IF(COUNTIF(環境性能の高いＵＤタクシー!$A:$A,点検表４!J249),"○","")</f>
        <v/>
      </c>
      <c r="AD249" s="295" t="str">
        <f t="shared" si="159"/>
        <v/>
      </c>
      <c r="AE249" s="296" t="b">
        <f t="shared" si="118"/>
        <v>0</v>
      </c>
      <c r="AF249" s="296" t="b">
        <f t="shared" si="119"/>
        <v>0</v>
      </c>
      <c r="AG249" s="296" t="str">
        <f t="shared" si="120"/>
        <v/>
      </c>
      <c r="AH249" s="296">
        <f t="shared" si="121"/>
        <v>1</v>
      </c>
      <c r="AI249" s="296">
        <f t="shared" si="122"/>
        <v>0</v>
      </c>
      <c r="AJ249" s="296">
        <f t="shared" si="123"/>
        <v>0</v>
      </c>
      <c r="AK249" s="296" t="str">
        <f>IFERROR(VLOOKUP($I249,点検表４リスト用!$D$2:$G$10,2,FALSE),"")</f>
        <v/>
      </c>
      <c r="AL249" s="296" t="str">
        <f>IFERROR(VLOOKUP($I249,点検表４リスト用!$D$2:$G$10,3,FALSE),"")</f>
        <v/>
      </c>
      <c r="AM249" s="296" t="str">
        <f>IFERROR(VLOOKUP($I249,点検表４リスト用!$D$2:$G$10,4,FALSE),"")</f>
        <v/>
      </c>
      <c r="AN249" s="296" t="str">
        <f>IFERROR(VLOOKUP(LEFT($E249,1),点検表４リスト用!$I$2:$J$11,2,FALSE),"")</f>
        <v/>
      </c>
      <c r="AO249" s="296" t="b">
        <f>IF(IFERROR(VLOOKUP($J249,軽乗用車一覧!$A$2:$A$88,1,FALSE),"")&lt;&gt;"",TRUE,FALSE)</f>
        <v>0</v>
      </c>
      <c r="AP249" s="296" t="b">
        <f t="shared" si="124"/>
        <v>0</v>
      </c>
      <c r="AQ249" s="296" t="b">
        <f t="shared" si="160"/>
        <v>1</v>
      </c>
      <c r="AR249" s="296" t="str">
        <f t="shared" si="125"/>
        <v/>
      </c>
      <c r="AS249" s="296" t="str">
        <f t="shared" si="126"/>
        <v/>
      </c>
      <c r="AT249" s="296">
        <f t="shared" si="127"/>
        <v>1</v>
      </c>
      <c r="AU249" s="296">
        <f t="shared" si="128"/>
        <v>1</v>
      </c>
      <c r="AV249" s="296" t="str">
        <f t="shared" si="129"/>
        <v/>
      </c>
      <c r="AW249" s="296" t="str">
        <f>IFERROR(VLOOKUP($L249,点検表４リスト用!$L$2:$M$11,2,FALSE),"")</f>
        <v/>
      </c>
      <c r="AX249" s="296" t="str">
        <f>IFERROR(VLOOKUP($AV249,排出係数!$H$4:$N$1000,7,FALSE),"")</f>
        <v/>
      </c>
      <c r="AY249" s="296" t="str">
        <f t="shared" si="148"/>
        <v/>
      </c>
      <c r="AZ249" s="296" t="str">
        <f t="shared" si="130"/>
        <v>1</v>
      </c>
      <c r="BA249" s="296" t="str">
        <f>IFERROR(VLOOKUP($AV249,排出係数!$A$4:$G$10000,$AU249+2,FALSE),"")</f>
        <v/>
      </c>
      <c r="BB249" s="296">
        <f>IFERROR(VLOOKUP($AU249,点検表４リスト用!$P$2:$T$6,2,FALSE),"")</f>
        <v>0.48</v>
      </c>
      <c r="BC249" s="296" t="str">
        <f t="shared" si="131"/>
        <v/>
      </c>
      <c r="BD249" s="296" t="str">
        <f t="shared" si="132"/>
        <v/>
      </c>
      <c r="BE249" s="296" t="str">
        <f>IFERROR(VLOOKUP($AV249,排出係数!$H$4:$M$10000,$AU249+2,FALSE),"")</f>
        <v/>
      </c>
      <c r="BF249" s="296">
        <f>IFERROR(VLOOKUP($AU249,点検表４リスト用!$P$2:$T$6,IF($N249="H17",5,3),FALSE),"")</f>
        <v>5.5E-2</v>
      </c>
      <c r="BG249" s="296">
        <f t="shared" si="133"/>
        <v>0</v>
      </c>
      <c r="BH249" s="296">
        <f t="shared" si="146"/>
        <v>0</v>
      </c>
      <c r="BI249" s="296" t="str">
        <f>IFERROR(VLOOKUP($L249,点検表４リスト用!$L$2:$N$11,3,FALSE),"")</f>
        <v/>
      </c>
      <c r="BJ249" s="296" t="str">
        <f t="shared" si="134"/>
        <v/>
      </c>
      <c r="BK249" s="296" t="str">
        <f>IF($AK249="特","",IF($BP249="確認",MSG_電気・燃料電池車確認,IF($BS249=1,日野自動車新型式,IF($BS249=2,日野自動車新型式②,IF($BS249=3,日野自動車新型式③,IF($BS249=4,日野自動車新型式④,IFERROR(VLOOKUP($BJ249,'35条リスト'!$A$3:$C$9998,2,FALSE),"")))))))</f>
        <v/>
      </c>
      <c r="BL249" s="296" t="str">
        <f t="shared" si="135"/>
        <v/>
      </c>
      <c r="BM249" s="296" t="str">
        <f>IFERROR(VLOOKUP($X249,点検表４リスト用!$A$2:$B$10,2,FALSE),"")</f>
        <v/>
      </c>
      <c r="BN249" s="296" t="str">
        <f>IF($AK249="特","",IFERROR(VLOOKUP($BJ249,'35条リスト'!$A$3:$C$9998,3,FALSE),""))</f>
        <v/>
      </c>
      <c r="BO249" s="357" t="str">
        <f t="shared" si="149"/>
        <v/>
      </c>
      <c r="BP249" s="297" t="str">
        <f t="shared" si="136"/>
        <v/>
      </c>
      <c r="BQ249" s="297" t="str">
        <f t="shared" si="150"/>
        <v/>
      </c>
      <c r="BR249" s="296">
        <f t="shared" si="147"/>
        <v>0</v>
      </c>
      <c r="BS249" s="296" t="str">
        <f>IF(COUNTIF(点検表４リスト用!X$2:X$83,J249),1,IF(COUNTIF(点検表４リスト用!Y$2:Y$100,J249),2,IF(COUNTIF(点検表４リスト用!Z$2:Z$100,J249),3,IF(COUNTIF(点検表４リスト用!AA$2:AA$100,J249),4,""))))</f>
        <v/>
      </c>
      <c r="BT249" s="580" t="str">
        <f t="shared" si="151"/>
        <v/>
      </c>
    </row>
    <row r="250" spans="1:72">
      <c r="A250" s="289"/>
      <c r="B250" s="445"/>
      <c r="C250" s="290"/>
      <c r="D250" s="291"/>
      <c r="E250" s="291"/>
      <c r="F250" s="291"/>
      <c r="G250" s="292"/>
      <c r="H250" s="300"/>
      <c r="I250" s="292"/>
      <c r="J250" s="292"/>
      <c r="K250" s="292"/>
      <c r="L250" s="292"/>
      <c r="M250" s="290"/>
      <c r="N250" s="290"/>
      <c r="O250" s="292"/>
      <c r="P250" s="292"/>
      <c r="Q250" s="481" t="str">
        <f t="shared" si="152"/>
        <v/>
      </c>
      <c r="R250" s="481" t="str">
        <f t="shared" si="153"/>
        <v/>
      </c>
      <c r="S250" s="482" t="str">
        <f t="shared" si="117"/>
        <v/>
      </c>
      <c r="T250" s="482" t="str">
        <f t="shared" si="154"/>
        <v/>
      </c>
      <c r="U250" s="483" t="str">
        <f t="shared" si="155"/>
        <v/>
      </c>
      <c r="V250" s="483" t="str">
        <f t="shared" si="156"/>
        <v/>
      </c>
      <c r="W250" s="483" t="str">
        <f t="shared" si="157"/>
        <v/>
      </c>
      <c r="X250" s="293"/>
      <c r="Y250" s="289"/>
      <c r="Z250" s="473" t="str">
        <f>IF($BS250&lt;&gt;"","確認",IF(COUNTIF(点検表４リスト用!AB$2:AB$100,J250),"○",IF(OR($BQ250="【3】",$BQ250="【2】",$BQ250="【1】"),"○",$BQ250)))</f>
        <v/>
      </c>
      <c r="AA250" s="532"/>
      <c r="AB250" s="559" t="str">
        <f t="shared" si="158"/>
        <v/>
      </c>
      <c r="AC250" s="294" t="str">
        <f>IF(COUNTIF(環境性能の高いＵＤタクシー!$A:$A,点検表４!J250),"○","")</f>
        <v/>
      </c>
      <c r="AD250" s="295" t="str">
        <f t="shared" si="159"/>
        <v/>
      </c>
      <c r="AE250" s="296" t="b">
        <f t="shared" si="118"/>
        <v>0</v>
      </c>
      <c r="AF250" s="296" t="b">
        <f t="shared" si="119"/>
        <v>0</v>
      </c>
      <c r="AG250" s="296" t="str">
        <f t="shared" si="120"/>
        <v/>
      </c>
      <c r="AH250" s="296">
        <f t="shared" si="121"/>
        <v>1</v>
      </c>
      <c r="AI250" s="296">
        <f t="shared" si="122"/>
        <v>0</v>
      </c>
      <c r="AJ250" s="296">
        <f t="shared" si="123"/>
        <v>0</v>
      </c>
      <c r="AK250" s="296" t="str">
        <f>IFERROR(VLOOKUP($I250,点検表４リスト用!$D$2:$G$10,2,FALSE),"")</f>
        <v/>
      </c>
      <c r="AL250" s="296" t="str">
        <f>IFERROR(VLOOKUP($I250,点検表４リスト用!$D$2:$G$10,3,FALSE),"")</f>
        <v/>
      </c>
      <c r="AM250" s="296" t="str">
        <f>IFERROR(VLOOKUP($I250,点検表４リスト用!$D$2:$G$10,4,FALSE),"")</f>
        <v/>
      </c>
      <c r="AN250" s="296" t="str">
        <f>IFERROR(VLOOKUP(LEFT($E250,1),点検表４リスト用!$I$2:$J$11,2,FALSE),"")</f>
        <v/>
      </c>
      <c r="AO250" s="296" t="b">
        <f>IF(IFERROR(VLOOKUP($J250,軽乗用車一覧!$A$2:$A$88,1,FALSE),"")&lt;&gt;"",TRUE,FALSE)</f>
        <v>0</v>
      </c>
      <c r="AP250" s="296" t="b">
        <f t="shared" si="124"/>
        <v>0</v>
      </c>
      <c r="AQ250" s="296" t="b">
        <f t="shared" si="160"/>
        <v>1</v>
      </c>
      <c r="AR250" s="296" t="str">
        <f t="shared" si="125"/>
        <v/>
      </c>
      <c r="AS250" s="296" t="str">
        <f t="shared" si="126"/>
        <v/>
      </c>
      <c r="AT250" s="296">
        <f t="shared" si="127"/>
        <v>1</v>
      </c>
      <c r="AU250" s="296">
        <f t="shared" si="128"/>
        <v>1</v>
      </c>
      <c r="AV250" s="296" t="str">
        <f t="shared" si="129"/>
        <v/>
      </c>
      <c r="AW250" s="296" t="str">
        <f>IFERROR(VLOOKUP($L250,点検表４リスト用!$L$2:$M$11,2,FALSE),"")</f>
        <v/>
      </c>
      <c r="AX250" s="296" t="str">
        <f>IFERROR(VLOOKUP($AV250,排出係数!$H$4:$N$1000,7,FALSE),"")</f>
        <v/>
      </c>
      <c r="AY250" s="296" t="str">
        <f t="shared" si="148"/>
        <v/>
      </c>
      <c r="AZ250" s="296" t="str">
        <f t="shared" si="130"/>
        <v>1</v>
      </c>
      <c r="BA250" s="296" t="str">
        <f>IFERROR(VLOOKUP($AV250,排出係数!$A$4:$G$10000,$AU250+2,FALSE),"")</f>
        <v/>
      </c>
      <c r="BB250" s="296">
        <f>IFERROR(VLOOKUP($AU250,点検表４リスト用!$P$2:$T$6,2,FALSE),"")</f>
        <v>0.48</v>
      </c>
      <c r="BC250" s="296" t="str">
        <f t="shared" si="131"/>
        <v/>
      </c>
      <c r="BD250" s="296" t="str">
        <f t="shared" si="132"/>
        <v/>
      </c>
      <c r="BE250" s="296" t="str">
        <f>IFERROR(VLOOKUP($AV250,排出係数!$H$4:$M$10000,$AU250+2,FALSE),"")</f>
        <v/>
      </c>
      <c r="BF250" s="296">
        <f>IFERROR(VLOOKUP($AU250,点検表４リスト用!$P$2:$T$6,IF($N250="H17",5,3),FALSE),"")</f>
        <v>5.5E-2</v>
      </c>
      <c r="BG250" s="296">
        <f t="shared" si="133"/>
        <v>0</v>
      </c>
      <c r="BH250" s="296">
        <f t="shared" si="146"/>
        <v>0</v>
      </c>
      <c r="BI250" s="296" t="str">
        <f>IFERROR(VLOOKUP($L250,点検表４リスト用!$L$2:$N$11,3,FALSE),"")</f>
        <v/>
      </c>
      <c r="BJ250" s="296" t="str">
        <f t="shared" si="134"/>
        <v/>
      </c>
      <c r="BK250" s="296" t="str">
        <f>IF($AK250="特","",IF($BP250="確認",MSG_電気・燃料電池車確認,IF($BS250=1,日野自動車新型式,IF($BS250=2,日野自動車新型式②,IF($BS250=3,日野自動車新型式③,IF($BS250=4,日野自動車新型式④,IFERROR(VLOOKUP($BJ250,'35条リスト'!$A$3:$C$9998,2,FALSE),"")))))))</f>
        <v/>
      </c>
      <c r="BL250" s="296" t="str">
        <f t="shared" si="135"/>
        <v/>
      </c>
      <c r="BM250" s="296" t="str">
        <f>IFERROR(VLOOKUP($X250,点検表４リスト用!$A$2:$B$10,2,FALSE),"")</f>
        <v/>
      </c>
      <c r="BN250" s="296" t="str">
        <f>IF($AK250="特","",IFERROR(VLOOKUP($BJ250,'35条リスト'!$A$3:$C$9998,3,FALSE),""))</f>
        <v/>
      </c>
      <c r="BO250" s="357" t="str">
        <f t="shared" si="149"/>
        <v/>
      </c>
      <c r="BP250" s="297" t="str">
        <f t="shared" si="136"/>
        <v/>
      </c>
      <c r="BQ250" s="297" t="str">
        <f t="shared" si="150"/>
        <v/>
      </c>
      <c r="BR250" s="296">
        <f t="shared" si="147"/>
        <v>0</v>
      </c>
      <c r="BS250" s="296" t="str">
        <f>IF(COUNTIF(点検表４リスト用!X$2:X$83,J250),1,IF(COUNTIF(点検表４リスト用!Y$2:Y$100,J250),2,IF(COUNTIF(点検表４リスト用!Z$2:Z$100,J250),3,IF(COUNTIF(点検表４リスト用!AA$2:AA$100,J250),4,""))))</f>
        <v/>
      </c>
      <c r="BT250" s="580" t="str">
        <f t="shared" si="151"/>
        <v/>
      </c>
    </row>
    <row r="251" spans="1:72">
      <c r="A251" s="289"/>
      <c r="B251" s="445"/>
      <c r="C251" s="290"/>
      <c r="D251" s="291"/>
      <c r="E251" s="291"/>
      <c r="F251" s="291"/>
      <c r="G251" s="292"/>
      <c r="H251" s="300"/>
      <c r="I251" s="292"/>
      <c r="J251" s="292"/>
      <c r="K251" s="292"/>
      <c r="L251" s="292"/>
      <c r="M251" s="290"/>
      <c r="N251" s="290"/>
      <c r="O251" s="292"/>
      <c r="P251" s="292"/>
      <c r="Q251" s="481" t="str">
        <f t="shared" si="152"/>
        <v/>
      </c>
      <c r="R251" s="481" t="str">
        <f t="shared" si="153"/>
        <v/>
      </c>
      <c r="S251" s="482" t="str">
        <f t="shared" si="117"/>
        <v/>
      </c>
      <c r="T251" s="482" t="str">
        <f t="shared" si="154"/>
        <v/>
      </c>
      <c r="U251" s="483" t="str">
        <f t="shared" si="155"/>
        <v/>
      </c>
      <c r="V251" s="483" t="str">
        <f t="shared" si="156"/>
        <v/>
      </c>
      <c r="W251" s="483" t="str">
        <f t="shared" si="157"/>
        <v/>
      </c>
      <c r="X251" s="293"/>
      <c r="Y251" s="289"/>
      <c r="Z251" s="473" t="str">
        <f>IF($BS251&lt;&gt;"","確認",IF(COUNTIF(点検表４リスト用!AB$2:AB$100,J251),"○",IF(OR($BQ251="【3】",$BQ251="【2】",$BQ251="【1】"),"○",$BQ251)))</f>
        <v/>
      </c>
      <c r="AA251" s="532"/>
      <c r="AB251" s="559" t="str">
        <f t="shared" si="158"/>
        <v/>
      </c>
      <c r="AC251" s="294" t="str">
        <f>IF(COUNTIF(環境性能の高いＵＤタクシー!$A:$A,点検表４!J251),"○","")</f>
        <v/>
      </c>
      <c r="AD251" s="295" t="str">
        <f t="shared" si="159"/>
        <v/>
      </c>
      <c r="AE251" s="296" t="b">
        <f t="shared" si="118"/>
        <v>0</v>
      </c>
      <c r="AF251" s="296" t="b">
        <f t="shared" si="119"/>
        <v>0</v>
      </c>
      <c r="AG251" s="296" t="str">
        <f t="shared" si="120"/>
        <v/>
      </c>
      <c r="AH251" s="296">
        <f t="shared" si="121"/>
        <v>1</v>
      </c>
      <c r="AI251" s="296">
        <f t="shared" si="122"/>
        <v>0</v>
      </c>
      <c r="AJ251" s="296">
        <f t="shared" si="123"/>
        <v>0</v>
      </c>
      <c r="AK251" s="296" t="str">
        <f>IFERROR(VLOOKUP($I251,点検表４リスト用!$D$2:$G$10,2,FALSE),"")</f>
        <v/>
      </c>
      <c r="AL251" s="296" t="str">
        <f>IFERROR(VLOOKUP($I251,点検表４リスト用!$D$2:$G$10,3,FALSE),"")</f>
        <v/>
      </c>
      <c r="AM251" s="296" t="str">
        <f>IFERROR(VLOOKUP($I251,点検表４リスト用!$D$2:$G$10,4,FALSE),"")</f>
        <v/>
      </c>
      <c r="AN251" s="296" t="str">
        <f>IFERROR(VLOOKUP(LEFT($E251,1),点検表４リスト用!$I$2:$J$11,2,FALSE),"")</f>
        <v/>
      </c>
      <c r="AO251" s="296" t="b">
        <f>IF(IFERROR(VLOOKUP($J251,軽乗用車一覧!$A$2:$A$88,1,FALSE),"")&lt;&gt;"",TRUE,FALSE)</f>
        <v>0</v>
      </c>
      <c r="AP251" s="296" t="b">
        <f t="shared" si="124"/>
        <v>0</v>
      </c>
      <c r="AQ251" s="296" t="b">
        <f t="shared" si="160"/>
        <v>1</v>
      </c>
      <c r="AR251" s="296" t="str">
        <f t="shared" si="125"/>
        <v/>
      </c>
      <c r="AS251" s="296" t="str">
        <f t="shared" si="126"/>
        <v/>
      </c>
      <c r="AT251" s="296">
        <f t="shared" si="127"/>
        <v>1</v>
      </c>
      <c r="AU251" s="296">
        <f t="shared" si="128"/>
        <v>1</v>
      </c>
      <c r="AV251" s="296" t="str">
        <f t="shared" si="129"/>
        <v/>
      </c>
      <c r="AW251" s="296" t="str">
        <f>IFERROR(VLOOKUP($L251,点検表４リスト用!$L$2:$M$11,2,FALSE),"")</f>
        <v/>
      </c>
      <c r="AX251" s="296" t="str">
        <f>IFERROR(VLOOKUP($AV251,排出係数!$H$4:$N$1000,7,FALSE),"")</f>
        <v/>
      </c>
      <c r="AY251" s="296" t="str">
        <f t="shared" si="148"/>
        <v/>
      </c>
      <c r="AZ251" s="296" t="str">
        <f t="shared" si="130"/>
        <v>1</v>
      </c>
      <c r="BA251" s="296" t="str">
        <f>IFERROR(VLOOKUP($AV251,排出係数!$A$4:$G$10000,$AU251+2,FALSE),"")</f>
        <v/>
      </c>
      <c r="BB251" s="296">
        <f>IFERROR(VLOOKUP($AU251,点検表４リスト用!$P$2:$T$6,2,FALSE),"")</f>
        <v>0.48</v>
      </c>
      <c r="BC251" s="296" t="str">
        <f t="shared" si="131"/>
        <v/>
      </c>
      <c r="BD251" s="296" t="str">
        <f t="shared" si="132"/>
        <v/>
      </c>
      <c r="BE251" s="296" t="str">
        <f>IFERROR(VLOOKUP($AV251,排出係数!$H$4:$M$10000,$AU251+2,FALSE),"")</f>
        <v/>
      </c>
      <c r="BF251" s="296">
        <f>IFERROR(VLOOKUP($AU251,点検表４リスト用!$P$2:$T$6,IF($N251="H17",5,3),FALSE),"")</f>
        <v>5.5E-2</v>
      </c>
      <c r="BG251" s="296">
        <f t="shared" si="133"/>
        <v>0</v>
      </c>
      <c r="BH251" s="296">
        <f t="shared" si="146"/>
        <v>0</v>
      </c>
      <c r="BI251" s="296" t="str">
        <f>IFERROR(VLOOKUP($L251,点検表４リスト用!$L$2:$N$11,3,FALSE),"")</f>
        <v/>
      </c>
      <c r="BJ251" s="296" t="str">
        <f t="shared" si="134"/>
        <v/>
      </c>
      <c r="BK251" s="296" t="str">
        <f>IF($AK251="特","",IF($BP251="確認",MSG_電気・燃料電池車確認,IF($BS251=1,日野自動車新型式,IF($BS251=2,日野自動車新型式②,IF($BS251=3,日野自動車新型式③,IF($BS251=4,日野自動車新型式④,IFERROR(VLOOKUP($BJ251,'35条リスト'!$A$3:$C$9998,2,FALSE),"")))))))</f>
        <v/>
      </c>
      <c r="BL251" s="296" t="str">
        <f t="shared" si="135"/>
        <v/>
      </c>
      <c r="BM251" s="296" t="str">
        <f>IFERROR(VLOOKUP($X251,点検表４リスト用!$A$2:$B$10,2,FALSE),"")</f>
        <v/>
      </c>
      <c r="BN251" s="296" t="str">
        <f>IF($AK251="特","",IFERROR(VLOOKUP($BJ251,'35条リスト'!$A$3:$C$9998,3,FALSE),""))</f>
        <v/>
      </c>
      <c r="BO251" s="357" t="str">
        <f t="shared" si="149"/>
        <v/>
      </c>
      <c r="BP251" s="297" t="str">
        <f t="shared" si="136"/>
        <v/>
      </c>
      <c r="BQ251" s="297" t="str">
        <f t="shared" si="150"/>
        <v/>
      </c>
      <c r="BR251" s="296">
        <f t="shared" si="147"/>
        <v>0</v>
      </c>
      <c r="BS251" s="296" t="str">
        <f>IF(COUNTIF(点検表４リスト用!X$2:X$83,J251),1,IF(COUNTIF(点検表４リスト用!Y$2:Y$100,J251),2,IF(COUNTIF(点検表４リスト用!Z$2:Z$100,J251),3,IF(COUNTIF(点検表４リスト用!AA$2:AA$100,J251),4,""))))</f>
        <v/>
      </c>
      <c r="BT251" s="580" t="str">
        <f t="shared" si="151"/>
        <v/>
      </c>
    </row>
    <row r="252" spans="1:72">
      <c r="A252" s="289"/>
      <c r="B252" s="445"/>
      <c r="C252" s="290"/>
      <c r="D252" s="291"/>
      <c r="E252" s="291"/>
      <c r="F252" s="291"/>
      <c r="G252" s="292"/>
      <c r="H252" s="300"/>
      <c r="I252" s="292"/>
      <c r="J252" s="292"/>
      <c r="K252" s="292"/>
      <c r="L252" s="292"/>
      <c r="M252" s="290"/>
      <c r="N252" s="290"/>
      <c r="O252" s="292"/>
      <c r="P252" s="292"/>
      <c r="Q252" s="481" t="str">
        <f t="shared" si="152"/>
        <v/>
      </c>
      <c r="R252" s="481" t="str">
        <f t="shared" si="153"/>
        <v/>
      </c>
      <c r="S252" s="482" t="str">
        <f t="shared" si="117"/>
        <v/>
      </c>
      <c r="T252" s="482" t="str">
        <f t="shared" si="154"/>
        <v/>
      </c>
      <c r="U252" s="483" t="str">
        <f t="shared" si="155"/>
        <v/>
      </c>
      <c r="V252" s="483" t="str">
        <f t="shared" si="156"/>
        <v/>
      </c>
      <c r="W252" s="483" t="str">
        <f t="shared" si="157"/>
        <v/>
      </c>
      <c r="X252" s="293"/>
      <c r="Y252" s="289"/>
      <c r="Z252" s="473" t="str">
        <f>IF($BS252&lt;&gt;"","確認",IF(COUNTIF(点検表４リスト用!AB$2:AB$100,J252),"○",IF(OR($BQ252="【3】",$BQ252="【2】",$BQ252="【1】"),"○",$BQ252)))</f>
        <v/>
      </c>
      <c r="AA252" s="532"/>
      <c r="AB252" s="559" t="str">
        <f t="shared" si="158"/>
        <v/>
      </c>
      <c r="AC252" s="294" t="str">
        <f>IF(COUNTIF(環境性能の高いＵＤタクシー!$A:$A,点検表４!J252),"○","")</f>
        <v/>
      </c>
      <c r="AD252" s="295" t="str">
        <f t="shared" si="159"/>
        <v/>
      </c>
      <c r="AE252" s="296" t="b">
        <f t="shared" si="118"/>
        <v>0</v>
      </c>
      <c r="AF252" s="296" t="b">
        <f t="shared" si="119"/>
        <v>0</v>
      </c>
      <c r="AG252" s="296" t="str">
        <f t="shared" si="120"/>
        <v/>
      </c>
      <c r="AH252" s="296">
        <f t="shared" si="121"/>
        <v>1</v>
      </c>
      <c r="AI252" s="296">
        <f t="shared" si="122"/>
        <v>0</v>
      </c>
      <c r="AJ252" s="296">
        <f t="shared" si="123"/>
        <v>0</v>
      </c>
      <c r="AK252" s="296" t="str">
        <f>IFERROR(VLOOKUP($I252,点検表４リスト用!$D$2:$G$10,2,FALSE),"")</f>
        <v/>
      </c>
      <c r="AL252" s="296" t="str">
        <f>IFERROR(VLOOKUP($I252,点検表４リスト用!$D$2:$G$10,3,FALSE),"")</f>
        <v/>
      </c>
      <c r="AM252" s="296" t="str">
        <f>IFERROR(VLOOKUP($I252,点検表４リスト用!$D$2:$G$10,4,FALSE),"")</f>
        <v/>
      </c>
      <c r="AN252" s="296" t="str">
        <f>IFERROR(VLOOKUP(LEFT($E252,1),点検表４リスト用!$I$2:$J$11,2,FALSE),"")</f>
        <v/>
      </c>
      <c r="AO252" s="296" t="b">
        <f>IF(IFERROR(VLOOKUP($J252,軽乗用車一覧!$A$2:$A$88,1,FALSE),"")&lt;&gt;"",TRUE,FALSE)</f>
        <v>0</v>
      </c>
      <c r="AP252" s="296" t="b">
        <f t="shared" si="124"/>
        <v>0</v>
      </c>
      <c r="AQ252" s="296" t="b">
        <f t="shared" si="160"/>
        <v>1</v>
      </c>
      <c r="AR252" s="296" t="str">
        <f t="shared" si="125"/>
        <v/>
      </c>
      <c r="AS252" s="296" t="str">
        <f t="shared" si="126"/>
        <v/>
      </c>
      <c r="AT252" s="296">
        <f t="shared" si="127"/>
        <v>1</v>
      </c>
      <c r="AU252" s="296">
        <f t="shared" si="128"/>
        <v>1</v>
      </c>
      <c r="AV252" s="296" t="str">
        <f t="shared" si="129"/>
        <v/>
      </c>
      <c r="AW252" s="296" t="str">
        <f>IFERROR(VLOOKUP($L252,点検表４リスト用!$L$2:$M$11,2,FALSE),"")</f>
        <v/>
      </c>
      <c r="AX252" s="296" t="str">
        <f>IFERROR(VLOOKUP($AV252,排出係数!$H$4:$N$1000,7,FALSE),"")</f>
        <v/>
      </c>
      <c r="AY252" s="296" t="str">
        <f t="shared" si="148"/>
        <v/>
      </c>
      <c r="AZ252" s="296" t="str">
        <f t="shared" si="130"/>
        <v>1</v>
      </c>
      <c r="BA252" s="296" t="str">
        <f>IFERROR(VLOOKUP($AV252,排出係数!$A$4:$G$10000,$AU252+2,FALSE),"")</f>
        <v/>
      </c>
      <c r="BB252" s="296">
        <f>IFERROR(VLOOKUP($AU252,点検表４リスト用!$P$2:$T$6,2,FALSE),"")</f>
        <v>0.48</v>
      </c>
      <c r="BC252" s="296" t="str">
        <f t="shared" si="131"/>
        <v/>
      </c>
      <c r="BD252" s="296" t="str">
        <f t="shared" si="132"/>
        <v/>
      </c>
      <c r="BE252" s="296" t="str">
        <f>IFERROR(VLOOKUP($AV252,排出係数!$H$4:$M$10000,$AU252+2,FALSE),"")</f>
        <v/>
      </c>
      <c r="BF252" s="296">
        <f>IFERROR(VLOOKUP($AU252,点検表４リスト用!$P$2:$T$6,IF($N252="H17",5,3),FALSE),"")</f>
        <v>5.5E-2</v>
      </c>
      <c r="BG252" s="296">
        <f t="shared" si="133"/>
        <v>0</v>
      </c>
      <c r="BH252" s="296">
        <f t="shared" si="146"/>
        <v>0</v>
      </c>
      <c r="BI252" s="296" t="str">
        <f>IFERROR(VLOOKUP($L252,点検表４リスト用!$L$2:$N$11,3,FALSE),"")</f>
        <v/>
      </c>
      <c r="BJ252" s="296" t="str">
        <f t="shared" si="134"/>
        <v/>
      </c>
      <c r="BK252" s="296" t="str">
        <f>IF($AK252="特","",IF($BP252="確認",MSG_電気・燃料電池車確認,IF($BS252=1,日野自動車新型式,IF($BS252=2,日野自動車新型式②,IF($BS252=3,日野自動車新型式③,IF($BS252=4,日野自動車新型式④,IFERROR(VLOOKUP($BJ252,'35条リスト'!$A$3:$C$9998,2,FALSE),"")))))))</f>
        <v/>
      </c>
      <c r="BL252" s="296" t="str">
        <f t="shared" si="135"/>
        <v/>
      </c>
      <c r="BM252" s="296" t="str">
        <f>IFERROR(VLOOKUP($X252,点検表４リスト用!$A$2:$B$10,2,FALSE),"")</f>
        <v/>
      </c>
      <c r="BN252" s="296" t="str">
        <f>IF($AK252="特","",IFERROR(VLOOKUP($BJ252,'35条リスト'!$A$3:$C$9998,3,FALSE),""))</f>
        <v/>
      </c>
      <c r="BO252" s="357" t="str">
        <f t="shared" si="149"/>
        <v/>
      </c>
      <c r="BP252" s="297" t="str">
        <f t="shared" si="136"/>
        <v/>
      </c>
      <c r="BQ252" s="297" t="str">
        <f t="shared" si="150"/>
        <v/>
      </c>
      <c r="BR252" s="296">
        <f t="shared" si="147"/>
        <v>0</v>
      </c>
      <c r="BS252" s="296" t="str">
        <f>IF(COUNTIF(点検表４リスト用!X$2:X$83,J252),1,IF(COUNTIF(点検表４リスト用!Y$2:Y$100,J252),2,IF(COUNTIF(点検表４リスト用!Z$2:Z$100,J252),3,IF(COUNTIF(点検表４リスト用!AA$2:AA$100,J252),4,""))))</f>
        <v/>
      </c>
      <c r="BT252" s="580" t="str">
        <f t="shared" si="151"/>
        <v/>
      </c>
    </row>
    <row r="253" spans="1:72">
      <c r="A253" s="289"/>
      <c r="B253" s="445"/>
      <c r="C253" s="290"/>
      <c r="D253" s="291"/>
      <c r="E253" s="291"/>
      <c r="F253" s="291"/>
      <c r="G253" s="292"/>
      <c r="H253" s="300"/>
      <c r="I253" s="292"/>
      <c r="J253" s="292"/>
      <c r="K253" s="292"/>
      <c r="L253" s="292"/>
      <c r="M253" s="290"/>
      <c r="N253" s="290"/>
      <c r="O253" s="292"/>
      <c r="P253" s="292"/>
      <c r="Q253" s="481" t="str">
        <f t="shared" si="152"/>
        <v/>
      </c>
      <c r="R253" s="481" t="str">
        <f t="shared" si="153"/>
        <v/>
      </c>
      <c r="S253" s="482" t="str">
        <f t="shared" si="117"/>
        <v/>
      </c>
      <c r="T253" s="482" t="str">
        <f t="shared" si="154"/>
        <v/>
      </c>
      <c r="U253" s="483" t="str">
        <f t="shared" si="155"/>
        <v/>
      </c>
      <c r="V253" s="483" t="str">
        <f t="shared" si="156"/>
        <v/>
      </c>
      <c r="W253" s="483" t="str">
        <f t="shared" si="157"/>
        <v/>
      </c>
      <c r="X253" s="293"/>
      <c r="Y253" s="289"/>
      <c r="Z253" s="473" t="str">
        <f>IF($BS253&lt;&gt;"","確認",IF(COUNTIF(点検表４リスト用!AB$2:AB$100,J253),"○",IF(OR($BQ253="【3】",$BQ253="【2】",$BQ253="【1】"),"○",$BQ253)))</f>
        <v/>
      </c>
      <c r="AA253" s="532"/>
      <c r="AB253" s="559" t="str">
        <f t="shared" si="158"/>
        <v/>
      </c>
      <c r="AC253" s="294" t="str">
        <f>IF(COUNTIF(環境性能の高いＵＤタクシー!$A:$A,点検表４!J253),"○","")</f>
        <v/>
      </c>
      <c r="AD253" s="295" t="str">
        <f t="shared" si="159"/>
        <v/>
      </c>
      <c r="AE253" s="296" t="b">
        <f t="shared" si="118"/>
        <v>0</v>
      </c>
      <c r="AF253" s="296" t="b">
        <f t="shared" si="119"/>
        <v>0</v>
      </c>
      <c r="AG253" s="296" t="str">
        <f t="shared" si="120"/>
        <v/>
      </c>
      <c r="AH253" s="296">
        <f t="shared" si="121"/>
        <v>1</v>
      </c>
      <c r="AI253" s="296">
        <f t="shared" si="122"/>
        <v>0</v>
      </c>
      <c r="AJ253" s="296">
        <f t="shared" si="123"/>
        <v>0</v>
      </c>
      <c r="AK253" s="296" t="str">
        <f>IFERROR(VLOOKUP($I253,点検表４リスト用!$D$2:$G$10,2,FALSE),"")</f>
        <v/>
      </c>
      <c r="AL253" s="296" t="str">
        <f>IFERROR(VLOOKUP($I253,点検表４リスト用!$D$2:$G$10,3,FALSE),"")</f>
        <v/>
      </c>
      <c r="AM253" s="296" t="str">
        <f>IFERROR(VLOOKUP($I253,点検表４リスト用!$D$2:$G$10,4,FALSE),"")</f>
        <v/>
      </c>
      <c r="AN253" s="296" t="str">
        <f>IFERROR(VLOOKUP(LEFT($E253,1),点検表４リスト用!$I$2:$J$11,2,FALSE),"")</f>
        <v/>
      </c>
      <c r="AO253" s="296" t="b">
        <f>IF(IFERROR(VLOOKUP($J253,軽乗用車一覧!$A$2:$A$88,1,FALSE),"")&lt;&gt;"",TRUE,FALSE)</f>
        <v>0</v>
      </c>
      <c r="AP253" s="296" t="b">
        <f t="shared" si="124"/>
        <v>0</v>
      </c>
      <c r="AQ253" s="296" t="b">
        <f t="shared" si="160"/>
        <v>1</v>
      </c>
      <c r="AR253" s="296" t="str">
        <f t="shared" si="125"/>
        <v/>
      </c>
      <c r="AS253" s="296" t="str">
        <f t="shared" si="126"/>
        <v/>
      </c>
      <c r="AT253" s="296">
        <f t="shared" si="127"/>
        <v>1</v>
      </c>
      <c r="AU253" s="296">
        <f t="shared" si="128"/>
        <v>1</v>
      </c>
      <c r="AV253" s="296" t="str">
        <f t="shared" si="129"/>
        <v/>
      </c>
      <c r="AW253" s="296" t="str">
        <f>IFERROR(VLOOKUP($L253,点検表４リスト用!$L$2:$M$11,2,FALSE),"")</f>
        <v/>
      </c>
      <c r="AX253" s="296" t="str">
        <f>IFERROR(VLOOKUP($AV253,排出係数!$H$4:$N$1000,7,FALSE),"")</f>
        <v/>
      </c>
      <c r="AY253" s="296" t="str">
        <f t="shared" si="148"/>
        <v/>
      </c>
      <c r="AZ253" s="296" t="str">
        <f t="shared" si="130"/>
        <v>1</v>
      </c>
      <c r="BA253" s="296" t="str">
        <f>IFERROR(VLOOKUP($AV253,排出係数!$A$4:$G$10000,$AU253+2,FALSE),"")</f>
        <v/>
      </c>
      <c r="BB253" s="296">
        <f>IFERROR(VLOOKUP($AU253,点検表４リスト用!$P$2:$T$6,2,FALSE),"")</f>
        <v>0.48</v>
      </c>
      <c r="BC253" s="296" t="str">
        <f t="shared" si="131"/>
        <v/>
      </c>
      <c r="BD253" s="296" t="str">
        <f t="shared" si="132"/>
        <v/>
      </c>
      <c r="BE253" s="296" t="str">
        <f>IFERROR(VLOOKUP($AV253,排出係数!$H$4:$M$10000,$AU253+2,FALSE),"")</f>
        <v/>
      </c>
      <c r="BF253" s="296">
        <f>IFERROR(VLOOKUP($AU253,点検表４リスト用!$P$2:$T$6,IF($N253="H17",5,3),FALSE),"")</f>
        <v>5.5E-2</v>
      </c>
      <c r="BG253" s="296">
        <f t="shared" si="133"/>
        <v>0</v>
      </c>
      <c r="BH253" s="296">
        <f t="shared" si="146"/>
        <v>0</v>
      </c>
      <c r="BI253" s="296" t="str">
        <f>IFERROR(VLOOKUP($L253,点検表４リスト用!$L$2:$N$11,3,FALSE),"")</f>
        <v/>
      </c>
      <c r="BJ253" s="296" t="str">
        <f t="shared" si="134"/>
        <v/>
      </c>
      <c r="BK253" s="296" t="str">
        <f>IF($AK253="特","",IF($BP253="確認",MSG_電気・燃料電池車確認,IF($BS253=1,日野自動車新型式,IF($BS253=2,日野自動車新型式②,IF($BS253=3,日野自動車新型式③,IF($BS253=4,日野自動車新型式④,IFERROR(VLOOKUP($BJ253,'35条リスト'!$A$3:$C$9998,2,FALSE),"")))))))</f>
        <v/>
      </c>
      <c r="BL253" s="296" t="str">
        <f t="shared" si="135"/>
        <v/>
      </c>
      <c r="BM253" s="296" t="str">
        <f>IFERROR(VLOOKUP($X253,点検表４リスト用!$A$2:$B$10,2,FALSE),"")</f>
        <v/>
      </c>
      <c r="BN253" s="296" t="str">
        <f>IF($AK253="特","",IFERROR(VLOOKUP($BJ253,'35条リスト'!$A$3:$C$9998,3,FALSE),""))</f>
        <v/>
      </c>
      <c r="BO253" s="357" t="str">
        <f t="shared" si="149"/>
        <v/>
      </c>
      <c r="BP253" s="297" t="str">
        <f t="shared" si="136"/>
        <v/>
      </c>
      <c r="BQ253" s="297" t="str">
        <f t="shared" si="150"/>
        <v/>
      </c>
      <c r="BR253" s="296">
        <f t="shared" si="147"/>
        <v>0</v>
      </c>
      <c r="BS253" s="296" t="str">
        <f>IF(COUNTIF(点検表４リスト用!X$2:X$83,J253),1,IF(COUNTIF(点検表４リスト用!Y$2:Y$100,J253),2,IF(COUNTIF(点検表４リスト用!Z$2:Z$100,J253),3,IF(COUNTIF(点検表４リスト用!AA$2:AA$100,J253),4,""))))</f>
        <v/>
      </c>
      <c r="BT253" s="580" t="str">
        <f t="shared" si="151"/>
        <v/>
      </c>
    </row>
    <row r="254" spans="1:72">
      <c r="A254" s="289"/>
      <c r="B254" s="445"/>
      <c r="C254" s="290"/>
      <c r="D254" s="291"/>
      <c r="E254" s="291"/>
      <c r="F254" s="291"/>
      <c r="G254" s="292"/>
      <c r="H254" s="300"/>
      <c r="I254" s="292"/>
      <c r="J254" s="292"/>
      <c r="K254" s="292"/>
      <c r="L254" s="292"/>
      <c r="M254" s="290"/>
      <c r="N254" s="290"/>
      <c r="O254" s="292"/>
      <c r="P254" s="292"/>
      <c r="Q254" s="481" t="str">
        <f t="shared" si="152"/>
        <v/>
      </c>
      <c r="R254" s="481" t="str">
        <f t="shared" si="153"/>
        <v/>
      </c>
      <c r="S254" s="482" t="str">
        <f t="shared" si="117"/>
        <v/>
      </c>
      <c r="T254" s="482" t="str">
        <f t="shared" si="154"/>
        <v/>
      </c>
      <c r="U254" s="483" t="str">
        <f t="shared" si="155"/>
        <v/>
      </c>
      <c r="V254" s="483" t="str">
        <f t="shared" si="156"/>
        <v/>
      </c>
      <c r="W254" s="483" t="str">
        <f t="shared" si="157"/>
        <v/>
      </c>
      <c r="X254" s="293"/>
      <c r="Y254" s="289"/>
      <c r="Z254" s="473" t="str">
        <f>IF($BS254&lt;&gt;"","確認",IF(COUNTIF(点検表４リスト用!AB$2:AB$100,J254),"○",IF(OR($BQ254="【3】",$BQ254="【2】",$BQ254="【1】"),"○",$BQ254)))</f>
        <v/>
      </c>
      <c r="AA254" s="532"/>
      <c r="AB254" s="559" t="str">
        <f t="shared" si="158"/>
        <v/>
      </c>
      <c r="AC254" s="294" t="str">
        <f>IF(COUNTIF(環境性能の高いＵＤタクシー!$A:$A,点検表４!J254),"○","")</f>
        <v/>
      </c>
      <c r="AD254" s="295" t="str">
        <f t="shared" si="159"/>
        <v/>
      </c>
      <c r="AE254" s="296" t="b">
        <f t="shared" si="118"/>
        <v>0</v>
      </c>
      <c r="AF254" s="296" t="b">
        <f t="shared" si="119"/>
        <v>0</v>
      </c>
      <c r="AG254" s="296" t="str">
        <f t="shared" si="120"/>
        <v/>
      </c>
      <c r="AH254" s="296">
        <f t="shared" si="121"/>
        <v>1</v>
      </c>
      <c r="AI254" s="296">
        <f t="shared" si="122"/>
        <v>0</v>
      </c>
      <c r="AJ254" s="296">
        <f t="shared" si="123"/>
        <v>0</v>
      </c>
      <c r="AK254" s="296" t="str">
        <f>IFERROR(VLOOKUP($I254,点検表４リスト用!$D$2:$G$10,2,FALSE),"")</f>
        <v/>
      </c>
      <c r="AL254" s="296" t="str">
        <f>IFERROR(VLOOKUP($I254,点検表４リスト用!$D$2:$G$10,3,FALSE),"")</f>
        <v/>
      </c>
      <c r="AM254" s="296" t="str">
        <f>IFERROR(VLOOKUP($I254,点検表４リスト用!$D$2:$G$10,4,FALSE),"")</f>
        <v/>
      </c>
      <c r="AN254" s="296" t="str">
        <f>IFERROR(VLOOKUP(LEFT($E254,1),点検表４リスト用!$I$2:$J$11,2,FALSE),"")</f>
        <v/>
      </c>
      <c r="AO254" s="296" t="b">
        <f>IF(IFERROR(VLOOKUP($J254,軽乗用車一覧!$A$2:$A$88,1,FALSE),"")&lt;&gt;"",TRUE,FALSE)</f>
        <v>0</v>
      </c>
      <c r="AP254" s="296" t="b">
        <f t="shared" si="124"/>
        <v>0</v>
      </c>
      <c r="AQ254" s="296" t="b">
        <f t="shared" si="160"/>
        <v>1</v>
      </c>
      <c r="AR254" s="296" t="str">
        <f t="shared" si="125"/>
        <v/>
      </c>
      <c r="AS254" s="296" t="str">
        <f t="shared" si="126"/>
        <v/>
      </c>
      <c r="AT254" s="296">
        <f t="shared" si="127"/>
        <v>1</v>
      </c>
      <c r="AU254" s="296">
        <f t="shared" si="128"/>
        <v>1</v>
      </c>
      <c r="AV254" s="296" t="str">
        <f t="shared" si="129"/>
        <v/>
      </c>
      <c r="AW254" s="296" t="str">
        <f>IFERROR(VLOOKUP($L254,点検表４リスト用!$L$2:$M$11,2,FALSE),"")</f>
        <v/>
      </c>
      <c r="AX254" s="296" t="str">
        <f>IFERROR(VLOOKUP($AV254,排出係数!$H$4:$N$1000,7,FALSE),"")</f>
        <v/>
      </c>
      <c r="AY254" s="296" t="str">
        <f t="shared" si="148"/>
        <v/>
      </c>
      <c r="AZ254" s="296" t="str">
        <f t="shared" si="130"/>
        <v>1</v>
      </c>
      <c r="BA254" s="296" t="str">
        <f>IFERROR(VLOOKUP($AV254,排出係数!$A$4:$G$10000,$AU254+2,FALSE),"")</f>
        <v/>
      </c>
      <c r="BB254" s="296">
        <f>IFERROR(VLOOKUP($AU254,点検表４リスト用!$P$2:$T$6,2,FALSE),"")</f>
        <v>0.48</v>
      </c>
      <c r="BC254" s="296" t="str">
        <f t="shared" si="131"/>
        <v/>
      </c>
      <c r="BD254" s="296" t="str">
        <f t="shared" si="132"/>
        <v/>
      </c>
      <c r="BE254" s="296" t="str">
        <f>IFERROR(VLOOKUP($AV254,排出係数!$H$4:$M$10000,$AU254+2,FALSE),"")</f>
        <v/>
      </c>
      <c r="BF254" s="296">
        <f>IFERROR(VLOOKUP($AU254,点検表４リスト用!$P$2:$T$6,IF($N254="H17",5,3),FALSE),"")</f>
        <v>5.5E-2</v>
      </c>
      <c r="BG254" s="296">
        <f t="shared" si="133"/>
        <v>0</v>
      </c>
      <c r="BH254" s="296">
        <f t="shared" si="146"/>
        <v>0</v>
      </c>
      <c r="BI254" s="296" t="str">
        <f>IFERROR(VLOOKUP($L254,点検表４リスト用!$L$2:$N$11,3,FALSE),"")</f>
        <v/>
      </c>
      <c r="BJ254" s="296" t="str">
        <f t="shared" si="134"/>
        <v/>
      </c>
      <c r="BK254" s="296" t="str">
        <f>IF($AK254="特","",IF($BP254="確認",MSG_電気・燃料電池車確認,IF($BS254=1,日野自動車新型式,IF($BS254=2,日野自動車新型式②,IF($BS254=3,日野自動車新型式③,IF($BS254=4,日野自動車新型式④,IFERROR(VLOOKUP($BJ254,'35条リスト'!$A$3:$C$9998,2,FALSE),"")))))))</f>
        <v/>
      </c>
      <c r="BL254" s="296" t="str">
        <f t="shared" si="135"/>
        <v/>
      </c>
      <c r="BM254" s="296" t="str">
        <f>IFERROR(VLOOKUP($X254,点検表４リスト用!$A$2:$B$10,2,FALSE),"")</f>
        <v/>
      </c>
      <c r="BN254" s="296" t="str">
        <f>IF($AK254="特","",IFERROR(VLOOKUP($BJ254,'35条リスト'!$A$3:$C$9998,3,FALSE),""))</f>
        <v/>
      </c>
      <c r="BO254" s="357" t="str">
        <f t="shared" si="149"/>
        <v/>
      </c>
      <c r="BP254" s="297" t="str">
        <f t="shared" si="136"/>
        <v/>
      </c>
      <c r="BQ254" s="297" t="str">
        <f t="shared" si="150"/>
        <v/>
      </c>
      <c r="BR254" s="296">
        <f t="shared" si="147"/>
        <v>0</v>
      </c>
      <c r="BS254" s="296" t="str">
        <f>IF(COUNTIF(点検表４リスト用!X$2:X$83,J254),1,IF(COUNTIF(点検表４リスト用!Y$2:Y$100,J254),2,IF(COUNTIF(点検表４リスト用!Z$2:Z$100,J254),3,IF(COUNTIF(点検表４リスト用!AA$2:AA$100,J254),4,""))))</f>
        <v/>
      </c>
      <c r="BT254" s="580" t="str">
        <f t="shared" si="151"/>
        <v/>
      </c>
    </row>
    <row r="255" spans="1:72">
      <c r="A255" s="289"/>
      <c r="B255" s="445"/>
      <c r="C255" s="290"/>
      <c r="D255" s="291"/>
      <c r="E255" s="291"/>
      <c r="F255" s="291"/>
      <c r="G255" s="292"/>
      <c r="H255" s="300"/>
      <c r="I255" s="292"/>
      <c r="J255" s="292"/>
      <c r="K255" s="292"/>
      <c r="L255" s="292"/>
      <c r="M255" s="290"/>
      <c r="N255" s="290"/>
      <c r="O255" s="292"/>
      <c r="P255" s="292"/>
      <c r="Q255" s="481" t="str">
        <f t="shared" si="152"/>
        <v/>
      </c>
      <c r="R255" s="481" t="str">
        <f t="shared" si="153"/>
        <v/>
      </c>
      <c r="S255" s="482" t="str">
        <f t="shared" si="117"/>
        <v/>
      </c>
      <c r="T255" s="482" t="str">
        <f t="shared" si="154"/>
        <v/>
      </c>
      <c r="U255" s="483" t="str">
        <f t="shared" si="155"/>
        <v/>
      </c>
      <c r="V255" s="483" t="str">
        <f t="shared" si="156"/>
        <v/>
      </c>
      <c r="W255" s="483" t="str">
        <f t="shared" si="157"/>
        <v/>
      </c>
      <c r="X255" s="293"/>
      <c r="Y255" s="289"/>
      <c r="Z255" s="473" t="str">
        <f>IF($BS255&lt;&gt;"","確認",IF(COUNTIF(点検表４リスト用!AB$2:AB$100,J255),"○",IF(OR($BQ255="【3】",$BQ255="【2】",$BQ255="【1】"),"○",$BQ255)))</f>
        <v/>
      </c>
      <c r="AA255" s="532"/>
      <c r="AB255" s="559" t="str">
        <f t="shared" si="158"/>
        <v/>
      </c>
      <c r="AC255" s="294" t="str">
        <f>IF(COUNTIF(環境性能の高いＵＤタクシー!$A:$A,点検表４!J255),"○","")</f>
        <v/>
      </c>
      <c r="AD255" s="295" t="str">
        <f t="shared" si="159"/>
        <v/>
      </c>
      <c r="AE255" s="296" t="b">
        <f t="shared" si="118"/>
        <v>0</v>
      </c>
      <c r="AF255" s="296" t="b">
        <f t="shared" si="119"/>
        <v>0</v>
      </c>
      <c r="AG255" s="296" t="str">
        <f t="shared" si="120"/>
        <v/>
      </c>
      <c r="AH255" s="296">
        <f t="shared" si="121"/>
        <v>1</v>
      </c>
      <c r="AI255" s="296">
        <f t="shared" si="122"/>
        <v>0</v>
      </c>
      <c r="AJ255" s="296">
        <f t="shared" si="123"/>
        <v>0</v>
      </c>
      <c r="AK255" s="296" t="str">
        <f>IFERROR(VLOOKUP($I255,点検表４リスト用!$D$2:$G$10,2,FALSE),"")</f>
        <v/>
      </c>
      <c r="AL255" s="296" t="str">
        <f>IFERROR(VLOOKUP($I255,点検表４リスト用!$D$2:$G$10,3,FALSE),"")</f>
        <v/>
      </c>
      <c r="AM255" s="296" t="str">
        <f>IFERROR(VLOOKUP($I255,点検表４リスト用!$D$2:$G$10,4,FALSE),"")</f>
        <v/>
      </c>
      <c r="AN255" s="296" t="str">
        <f>IFERROR(VLOOKUP(LEFT($E255,1),点検表４リスト用!$I$2:$J$11,2,FALSE),"")</f>
        <v/>
      </c>
      <c r="AO255" s="296" t="b">
        <f>IF(IFERROR(VLOOKUP($J255,軽乗用車一覧!$A$2:$A$88,1,FALSE),"")&lt;&gt;"",TRUE,FALSE)</f>
        <v>0</v>
      </c>
      <c r="AP255" s="296" t="b">
        <f t="shared" si="124"/>
        <v>0</v>
      </c>
      <c r="AQ255" s="296" t="b">
        <f t="shared" si="160"/>
        <v>1</v>
      </c>
      <c r="AR255" s="296" t="str">
        <f t="shared" si="125"/>
        <v/>
      </c>
      <c r="AS255" s="296" t="str">
        <f t="shared" si="126"/>
        <v/>
      </c>
      <c r="AT255" s="296">
        <f t="shared" si="127"/>
        <v>1</v>
      </c>
      <c r="AU255" s="296">
        <f t="shared" si="128"/>
        <v>1</v>
      </c>
      <c r="AV255" s="296" t="str">
        <f t="shared" si="129"/>
        <v/>
      </c>
      <c r="AW255" s="296" t="str">
        <f>IFERROR(VLOOKUP($L255,点検表４リスト用!$L$2:$M$11,2,FALSE),"")</f>
        <v/>
      </c>
      <c r="AX255" s="296" t="str">
        <f>IFERROR(VLOOKUP($AV255,排出係数!$H$4:$N$1000,7,FALSE),"")</f>
        <v/>
      </c>
      <c r="AY255" s="296" t="str">
        <f t="shared" si="148"/>
        <v/>
      </c>
      <c r="AZ255" s="296" t="str">
        <f t="shared" si="130"/>
        <v>1</v>
      </c>
      <c r="BA255" s="296" t="str">
        <f>IFERROR(VLOOKUP($AV255,排出係数!$A$4:$G$10000,$AU255+2,FALSE),"")</f>
        <v/>
      </c>
      <c r="BB255" s="296">
        <f>IFERROR(VLOOKUP($AU255,点検表４リスト用!$P$2:$T$6,2,FALSE),"")</f>
        <v>0.48</v>
      </c>
      <c r="BC255" s="296" t="str">
        <f t="shared" si="131"/>
        <v/>
      </c>
      <c r="BD255" s="296" t="str">
        <f t="shared" si="132"/>
        <v/>
      </c>
      <c r="BE255" s="296" t="str">
        <f>IFERROR(VLOOKUP($AV255,排出係数!$H$4:$M$10000,$AU255+2,FALSE),"")</f>
        <v/>
      </c>
      <c r="BF255" s="296">
        <f>IFERROR(VLOOKUP($AU255,点検表４リスト用!$P$2:$T$6,IF($N255="H17",5,3),FALSE),"")</f>
        <v>5.5E-2</v>
      </c>
      <c r="BG255" s="296">
        <f t="shared" si="133"/>
        <v>0</v>
      </c>
      <c r="BH255" s="296">
        <f t="shared" si="146"/>
        <v>0</v>
      </c>
      <c r="BI255" s="296" t="str">
        <f>IFERROR(VLOOKUP($L255,点検表４リスト用!$L$2:$N$11,3,FALSE),"")</f>
        <v/>
      </c>
      <c r="BJ255" s="296" t="str">
        <f t="shared" si="134"/>
        <v/>
      </c>
      <c r="BK255" s="296" t="str">
        <f>IF($AK255="特","",IF($BP255="確認",MSG_電気・燃料電池車確認,IF($BS255=1,日野自動車新型式,IF($BS255=2,日野自動車新型式②,IF($BS255=3,日野自動車新型式③,IF($BS255=4,日野自動車新型式④,IFERROR(VLOOKUP($BJ255,'35条リスト'!$A$3:$C$9998,2,FALSE),"")))))))</f>
        <v/>
      </c>
      <c r="BL255" s="296" t="str">
        <f t="shared" si="135"/>
        <v/>
      </c>
      <c r="BM255" s="296" t="str">
        <f>IFERROR(VLOOKUP($X255,点検表４リスト用!$A$2:$B$10,2,FALSE),"")</f>
        <v/>
      </c>
      <c r="BN255" s="296" t="str">
        <f>IF($AK255="特","",IFERROR(VLOOKUP($BJ255,'35条リスト'!$A$3:$C$9998,3,FALSE),""))</f>
        <v/>
      </c>
      <c r="BO255" s="357" t="str">
        <f t="shared" si="149"/>
        <v/>
      </c>
      <c r="BP255" s="297" t="str">
        <f t="shared" si="136"/>
        <v/>
      </c>
      <c r="BQ255" s="297" t="str">
        <f t="shared" si="150"/>
        <v/>
      </c>
      <c r="BR255" s="296">
        <f t="shared" si="147"/>
        <v>0</v>
      </c>
      <c r="BS255" s="296" t="str">
        <f>IF(COUNTIF(点検表４リスト用!X$2:X$83,J255),1,IF(COUNTIF(点検表４リスト用!Y$2:Y$100,J255),2,IF(COUNTIF(点検表４リスト用!Z$2:Z$100,J255),3,IF(COUNTIF(点検表４リスト用!AA$2:AA$100,J255),4,""))))</f>
        <v/>
      </c>
      <c r="BT255" s="580" t="str">
        <f t="shared" si="151"/>
        <v/>
      </c>
    </row>
    <row r="256" spans="1:72">
      <c r="A256" s="289"/>
      <c r="B256" s="445"/>
      <c r="C256" s="290"/>
      <c r="D256" s="291"/>
      <c r="E256" s="291"/>
      <c r="F256" s="291"/>
      <c r="G256" s="292"/>
      <c r="H256" s="300"/>
      <c r="I256" s="292"/>
      <c r="J256" s="292"/>
      <c r="K256" s="292"/>
      <c r="L256" s="292"/>
      <c r="M256" s="290"/>
      <c r="N256" s="290"/>
      <c r="O256" s="292"/>
      <c r="P256" s="292"/>
      <c r="Q256" s="481" t="str">
        <f t="shared" si="152"/>
        <v/>
      </c>
      <c r="R256" s="481" t="str">
        <f t="shared" si="153"/>
        <v/>
      </c>
      <c r="S256" s="482" t="str">
        <f t="shared" si="117"/>
        <v/>
      </c>
      <c r="T256" s="482" t="str">
        <f t="shared" si="154"/>
        <v/>
      </c>
      <c r="U256" s="483" t="str">
        <f t="shared" si="155"/>
        <v/>
      </c>
      <c r="V256" s="483" t="str">
        <f t="shared" si="156"/>
        <v/>
      </c>
      <c r="W256" s="483" t="str">
        <f t="shared" si="157"/>
        <v/>
      </c>
      <c r="X256" s="293"/>
      <c r="Y256" s="289"/>
      <c r="Z256" s="473" t="str">
        <f>IF($BS256&lt;&gt;"","確認",IF(COUNTIF(点検表４リスト用!AB$2:AB$100,J256),"○",IF(OR($BQ256="【3】",$BQ256="【2】",$BQ256="【1】"),"○",$BQ256)))</f>
        <v/>
      </c>
      <c r="AA256" s="532"/>
      <c r="AB256" s="559" t="str">
        <f t="shared" si="158"/>
        <v/>
      </c>
      <c r="AC256" s="294" t="str">
        <f>IF(COUNTIF(環境性能の高いＵＤタクシー!$A:$A,点検表４!J256),"○","")</f>
        <v/>
      </c>
      <c r="AD256" s="295" t="str">
        <f t="shared" si="159"/>
        <v/>
      </c>
      <c r="AE256" s="296" t="b">
        <f t="shared" si="118"/>
        <v>0</v>
      </c>
      <c r="AF256" s="296" t="b">
        <f t="shared" si="119"/>
        <v>0</v>
      </c>
      <c r="AG256" s="296" t="str">
        <f t="shared" si="120"/>
        <v/>
      </c>
      <c r="AH256" s="296">
        <f t="shared" si="121"/>
        <v>1</v>
      </c>
      <c r="AI256" s="296">
        <f t="shared" si="122"/>
        <v>0</v>
      </c>
      <c r="AJ256" s="296">
        <f t="shared" si="123"/>
        <v>0</v>
      </c>
      <c r="AK256" s="296" t="str">
        <f>IFERROR(VLOOKUP($I256,点検表４リスト用!$D$2:$G$10,2,FALSE),"")</f>
        <v/>
      </c>
      <c r="AL256" s="296" t="str">
        <f>IFERROR(VLOOKUP($I256,点検表４リスト用!$D$2:$G$10,3,FALSE),"")</f>
        <v/>
      </c>
      <c r="AM256" s="296" t="str">
        <f>IFERROR(VLOOKUP($I256,点検表４リスト用!$D$2:$G$10,4,FALSE),"")</f>
        <v/>
      </c>
      <c r="AN256" s="296" t="str">
        <f>IFERROR(VLOOKUP(LEFT($E256,1),点検表４リスト用!$I$2:$J$11,2,FALSE),"")</f>
        <v/>
      </c>
      <c r="AO256" s="296" t="b">
        <f>IF(IFERROR(VLOOKUP($J256,軽乗用車一覧!$A$2:$A$88,1,FALSE),"")&lt;&gt;"",TRUE,FALSE)</f>
        <v>0</v>
      </c>
      <c r="AP256" s="296" t="b">
        <f t="shared" si="124"/>
        <v>0</v>
      </c>
      <c r="AQ256" s="296" t="b">
        <f t="shared" si="160"/>
        <v>1</v>
      </c>
      <c r="AR256" s="296" t="str">
        <f t="shared" si="125"/>
        <v/>
      </c>
      <c r="AS256" s="296" t="str">
        <f t="shared" si="126"/>
        <v/>
      </c>
      <c r="AT256" s="296">
        <f t="shared" si="127"/>
        <v>1</v>
      </c>
      <c r="AU256" s="296">
        <f t="shared" si="128"/>
        <v>1</v>
      </c>
      <c r="AV256" s="296" t="str">
        <f t="shared" si="129"/>
        <v/>
      </c>
      <c r="AW256" s="296" t="str">
        <f>IFERROR(VLOOKUP($L256,点検表４リスト用!$L$2:$M$11,2,FALSE),"")</f>
        <v/>
      </c>
      <c r="AX256" s="296" t="str">
        <f>IFERROR(VLOOKUP($AV256,排出係数!$H$4:$N$1000,7,FALSE),"")</f>
        <v/>
      </c>
      <c r="AY256" s="296" t="str">
        <f t="shared" si="148"/>
        <v/>
      </c>
      <c r="AZ256" s="296" t="str">
        <f t="shared" si="130"/>
        <v>1</v>
      </c>
      <c r="BA256" s="296" t="str">
        <f>IFERROR(VLOOKUP($AV256,排出係数!$A$4:$G$10000,$AU256+2,FALSE),"")</f>
        <v/>
      </c>
      <c r="BB256" s="296">
        <f>IFERROR(VLOOKUP($AU256,点検表４リスト用!$P$2:$T$6,2,FALSE),"")</f>
        <v>0.48</v>
      </c>
      <c r="BC256" s="296" t="str">
        <f t="shared" si="131"/>
        <v/>
      </c>
      <c r="BD256" s="296" t="str">
        <f t="shared" si="132"/>
        <v/>
      </c>
      <c r="BE256" s="296" t="str">
        <f>IFERROR(VLOOKUP($AV256,排出係数!$H$4:$M$10000,$AU256+2,FALSE),"")</f>
        <v/>
      </c>
      <c r="BF256" s="296">
        <f>IFERROR(VLOOKUP($AU256,点検表４リスト用!$P$2:$T$6,IF($N256="H17",5,3),FALSE),"")</f>
        <v>5.5E-2</v>
      </c>
      <c r="BG256" s="296">
        <f t="shared" si="133"/>
        <v>0</v>
      </c>
      <c r="BH256" s="296">
        <f t="shared" si="146"/>
        <v>0</v>
      </c>
      <c r="BI256" s="296" t="str">
        <f>IFERROR(VLOOKUP($L256,点検表４リスト用!$L$2:$N$11,3,FALSE),"")</f>
        <v/>
      </c>
      <c r="BJ256" s="296" t="str">
        <f t="shared" si="134"/>
        <v/>
      </c>
      <c r="BK256" s="296" t="str">
        <f>IF($AK256="特","",IF($BP256="確認",MSG_電気・燃料電池車確認,IF($BS256=1,日野自動車新型式,IF($BS256=2,日野自動車新型式②,IF($BS256=3,日野自動車新型式③,IF($BS256=4,日野自動車新型式④,IFERROR(VLOOKUP($BJ256,'35条リスト'!$A$3:$C$9998,2,FALSE),"")))))))</f>
        <v/>
      </c>
      <c r="BL256" s="296" t="str">
        <f t="shared" si="135"/>
        <v/>
      </c>
      <c r="BM256" s="296" t="str">
        <f>IFERROR(VLOOKUP($X256,点検表４リスト用!$A$2:$B$10,2,FALSE),"")</f>
        <v/>
      </c>
      <c r="BN256" s="296" t="str">
        <f>IF($AK256="特","",IFERROR(VLOOKUP($BJ256,'35条リスト'!$A$3:$C$9998,3,FALSE),""))</f>
        <v/>
      </c>
      <c r="BO256" s="357" t="str">
        <f t="shared" si="149"/>
        <v/>
      </c>
      <c r="BP256" s="297" t="str">
        <f t="shared" si="136"/>
        <v/>
      </c>
      <c r="BQ256" s="297" t="str">
        <f t="shared" si="150"/>
        <v/>
      </c>
      <c r="BR256" s="296">
        <f t="shared" si="147"/>
        <v>0</v>
      </c>
      <c r="BS256" s="296" t="str">
        <f>IF(COUNTIF(点検表４リスト用!X$2:X$83,J256),1,IF(COUNTIF(点検表４リスト用!Y$2:Y$100,J256),2,IF(COUNTIF(点検表４リスト用!Z$2:Z$100,J256),3,IF(COUNTIF(点検表４リスト用!AA$2:AA$100,J256),4,""))))</f>
        <v/>
      </c>
      <c r="BT256" s="580" t="str">
        <f t="shared" si="151"/>
        <v/>
      </c>
    </row>
    <row r="257" spans="1:72">
      <c r="A257" s="289"/>
      <c r="B257" s="445"/>
      <c r="C257" s="290"/>
      <c r="D257" s="291"/>
      <c r="E257" s="291"/>
      <c r="F257" s="291"/>
      <c r="G257" s="292"/>
      <c r="H257" s="300"/>
      <c r="I257" s="292"/>
      <c r="J257" s="292"/>
      <c r="K257" s="292"/>
      <c r="L257" s="292"/>
      <c r="M257" s="290"/>
      <c r="N257" s="290"/>
      <c r="O257" s="292"/>
      <c r="P257" s="292"/>
      <c r="Q257" s="481" t="str">
        <f t="shared" si="152"/>
        <v/>
      </c>
      <c r="R257" s="481" t="str">
        <f t="shared" si="153"/>
        <v/>
      </c>
      <c r="S257" s="482" t="str">
        <f t="shared" si="117"/>
        <v/>
      </c>
      <c r="T257" s="482" t="str">
        <f t="shared" si="154"/>
        <v/>
      </c>
      <c r="U257" s="483" t="str">
        <f t="shared" si="155"/>
        <v/>
      </c>
      <c r="V257" s="483" t="str">
        <f t="shared" si="156"/>
        <v/>
      </c>
      <c r="W257" s="483" t="str">
        <f t="shared" si="157"/>
        <v/>
      </c>
      <c r="X257" s="293"/>
      <c r="Y257" s="289"/>
      <c r="Z257" s="473" t="str">
        <f>IF($BS257&lt;&gt;"","確認",IF(COUNTIF(点検表４リスト用!AB$2:AB$100,J257),"○",IF(OR($BQ257="【3】",$BQ257="【2】",$BQ257="【1】"),"○",$BQ257)))</f>
        <v/>
      </c>
      <c r="AA257" s="532"/>
      <c r="AB257" s="559" t="str">
        <f t="shared" si="158"/>
        <v/>
      </c>
      <c r="AC257" s="294" t="str">
        <f>IF(COUNTIF(環境性能の高いＵＤタクシー!$A:$A,点検表４!J257),"○","")</f>
        <v/>
      </c>
      <c r="AD257" s="295" t="str">
        <f t="shared" si="159"/>
        <v/>
      </c>
      <c r="AE257" s="296" t="b">
        <f t="shared" si="118"/>
        <v>0</v>
      </c>
      <c r="AF257" s="296" t="b">
        <f t="shared" si="119"/>
        <v>0</v>
      </c>
      <c r="AG257" s="296" t="str">
        <f t="shared" si="120"/>
        <v/>
      </c>
      <c r="AH257" s="296">
        <f t="shared" si="121"/>
        <v>1</v>
      </c>
      <c r="AI257" s="296">
        <f t="shared" si="122"/>
        <v>0</v>
      </c>
      <c r="AJ257" s="296">
        <f t="shared" si="123"/>
        <v>0</v>
      </c>
      <c r="AK257" s="296" t="str">
        <f>IFERROR(VLOOKUP($I257,点検表４リスト用!$D$2:$G$10,2,FALSE),"")</f>
        <v/>
      </c>
      <c r="AL257" s="296" t="str">
        <f>IFERROR(VLOOKUP($I257,点検表４リスト用!$D$2:$G$10,3,FALSE),"")</f>
        <v/>
      </c>
      <c r="AM257" s="296" t="str">
        <f>IFERROR(VLOOKUP($I257,点検表４リスト用!$D$2:$G$10,4,FALSE),"")</f>
        <v/>
      </c>
      <c r="AN257" s="296" t="str">
        <f>IFERROR(VLOOKUP(LEFT($E257,1),点検表４リスト用!$I$2:$J$11,2,FALSE),"")</f>
        <v/>
      </c>
      <c r="AO257" s="296" t="b">
        <f>IF(IFERROR(VLOOKUP($J257,軽乗用車一覧!$A$2:$A$88,1,FALSE),"")&lt;&gt;"",TRUE,FALSE)</f>
        <v>0</v>
      </c>
      <c r="AP257" s="296" t="b">
        <f t="shared" si="124"/>
        <v>0</v>
      </c>
      <c r="AQ257" s="296" t="b">
        <f t="shared" si="160"/>
        <v>1</v>
      </c>
      <c r="AR257" s="296" t="str">
        <f t="shared" si="125"/>
        <v/>
      </c>
      <c r="AS257" s="296" t="str">
        <f t="shared" si="126"/>
        <v/>
      </c>
      <c r="AT257" s="296">
        <f t="shared" si="127"/>
        <v>1</v>
      </c>
      <c r="AU257" s="296">
        <f t="shared" si="128"/>
        <v>1</v>
      </c>
      <c r="AV257" s="296" t="str">
        <f t="shared" si="129"/>
        <v/>
      </c>
      <c r="AW257" s="296" t="str">
        <f>IFERROR(VLOOKUP($L257,点検表４リスト用!$L$2:$M$11,2,FALSE),"")</f>
        <v/>
      </c>
      <c r="AX257" s="296" t="str">
        <f>IFERROR(VLOOKUP($AV257,排出係数!$H$4:$N$1000,7,FALSE),"")</f>
        <v/>
      </c>
      <c r="AY257" s="296" t="str">
        <f t="shared" si="148"/>
        <v/>
      </c>
      <c r="AZ257" s="296" t="str">
        <f t="shared" si="130"/>
        <v>1</v>
      </c>
      <c r="BA257" s="296" t="str">
        <f>IFERROR(VLOOKUP($AV257,排出係数!$A$4:$G$10000,$AU257+2,FALSE),"")</f>
        <v/>
      </c>
      <c r="BB257" s="296">
        <f>IFERROR(VLOOKUP($AU257,点検表４リスト用!$P$2:$T$6,2,FALSE),"")</f>
        <v>0.48</v>
      </c>
      <c r="BC257" s="296" t="str">
        <f t="shared" si="131"/>
        <v/>
      </c>
      <c r="BD257" s="296" t="str">
        <f t="shared" si="132"/>
        <v/>
      </c>
      <c r="BE257" s="296" t="str">
        <f>IFERROR(VLOOKUP($AV257,排出係数!$H$4:$M$10000,$AU257+2,FALSE),"")</f>
        <v/>
      </c>
      <c r="BF257" s="296">
        <f>IFERROR(VLOOKUP($AU257,点検表４リスト用!$P$2:$T$6,IF($N257="H17",5,3),FALSE),"")</f>
        <v>5.5E-2</v>
      </c>
      <c r="BG257" s="296">
        <f t="shared" si="133"/>
        <v>0</v>
      </c>
      <c r="BH257" s="296">
        <f t="shared" si="146"/>
        <v>0</v>
      </c>
      <c r="BI257" s="296" t="str">
        <f>IFERROR(VLOOKUP($L257,点検表４リスト用!$L$2:$N$11,3,FALSE),"")</f>
        <v/>
      </c>
      <c r="BJ257" s="296" t="str">
        <f t="shared" si="134"/>
        <v/>
      </c>
      <c r="BK257" s="296" t="str">
        <f>IF($AK257="特","",IF($BP257="確認",MSG_電気・燃料電池車確認,IF($BS257=1,日野自動車新型式,IF($BS257=2,日野自動車新型式②,IF($BS257=3,日野自動車新型式③,IF($BS257=4,日野自動車新型式④,IFERROR(VLOOKUP($BJ257,'35条リスト'!$A$3:$C$9998,2,FALSE),"")))))))</f>
        <v/>
      </c>
      <c r="BL257" s="296" t="str">
        <f t="shared" si="135"/>
        <v/>
      </c>
      <c r="BM257" s="296" t="str">
        <f>IFERROR(VLOOKUP($X257,点検表４リスト用!$A$2:$B$10,2,FALSE),"")</f>
        <v/>
      </c>
      <c r="BN257" s="296" t="str">
        <f>IF($AK257="特","",IFERROR(VLOOKUP($BJ257,'35条リスト'!$A$3:$C$9998,3,FALSE),""))</f>
        <v/>
      </c>
      <c r="BO257" s="357" t="str">
        <f t="shared" si="149"/>
        <v/>
      </c>
      <c r="BP257" s="297" t="str">
        <f t="shared" si="136"/>
        <v/>
      </c>
      <c r="BQ257" s="297" t="str">
        <f t="shared" si="150"/>
        <v/>
      </c>
      <c r="BR257" s="296">
        <f t="shared" si="147"/>
        <v>0</v>
      </c>
      <c r="BS257" s="296" t="str">
        <f>IF(COUNTIF(点検表４リスト用!X$2:X$83,J257),1,IF(COUNTIF(点検表４リスト用!Y$2:Y$100,J257),2,IF(COUNTIF(点検表４リスト用!Z$2:Z$100,J257),3,IF(COUNTIF(点検表４リスト用!AA$2:AA$100,J257),4,""))))</f>
        <v/>
      </c>
      <c r="BT257" s="580" t="str">
        <f t="shared" si="151"/>
        <v/>
      </c>
    </row>
    <row r="258" spans="1:72">
      <c r="A258" s="289"/>
      <c r="B258" s="445"/>
      <c r="C258" s="290"/>
      <c r="D258" s="291"/>
      <c r="E258" s="291"/>
      <c r="F258" s="291"/>
      <c r="G258" s="292"/>
      <c r="H258" s="300"/>
      <c r="I258" s="292"/>
      <c r="J258" s="292"/>
      <c r="K258" s="292"/>
      <c r="L258" s="292"/>
      <c r="M258" s="290"/>
      <c r="N258" s="290"/>
      <c r="O258" s="292"/>
      <c r="P258" s="292"/>
      <c r="Q258" s="481" t="str">
        <f t="shared" si="152"/>
        <v/>
      </c>
      <c r="R258" s="481" t="str">
        <f t="shared" si="153"/>
        <v/>
      </c>
      <c r="S258" s="482" t="str">
        <f t="shared" si="117"/>
        <v/>
      </c>
      <c r="T258" s="482" t="str">
        <f t="shared" si="154"/>
        <v/>
      </c>
      <c r="U258" s="483" t="str">
        <f t="shared" si="155"/>
        <v/>
      </c>
      <c r="V258" s="483" t="str">
        <f t="shared" si="156"/>
        <v/>
      </c>
      <c r="W258" s="483" t="str">
        <f t="shared" si="157"/>
        <v/>
      </c>
      <c r="X258" s="293"/>
      <c r="Y258" s="289"/>
      <c r="Z258" s="473" t="str">
        <f>IF($BS258&lt;&gt;"","確認",IF(COUNTIF(点検表４リスト用!AB$2:AB$100,J258),"○",IF(OR($BQ258="【3】",$BQ258="【2】",$BQ258="【1】"),"○",$BQ258)))</f>
        <v/>
      </c>
      <c r="AA258" s="532"/>
      <c r="AB258" s="559" t="str">
        <f t="shared" si="158"/>
        <v/>
      </c>
      <c r="AC258" s="294" t="str">
        <f>IF(COUNTIF(環境性能の高いＵＤタクシー!$A:$A,点検表４!J258),"○","")</f>
        <v/>
      </c>
      <c r="AD258" s="295" t="str">
        <f t="shared" si="159"/>
        <v/>
      </c>
      <c r="AE258" s="296" t="b">
        <f t="shared" si="118"/>
        <v>0</v>
      </c>
      <c r="AF258" s="296" t="b">
        <f t="shared" si="119"/>
        <v>0</v>
      </c>
      <c r="AG258" s="296" t="str">
        <f t="shared" si="120"/>
        <v/>
      </c>
      <c r="AH258" s="296">
        <f t="shared" si="121"/>
        <v>1</v>
      </c>
      <c r="AI258" s="296">
        <f t="shared" si="122"/>
        <v>0</v>
      </c>
      <c r="AJ258" s="296">
        <f t="shared" si="123"/>
        <v>0</v>
      </c>
      <c r="AK258" s="296" t="str">
        <f>IFERROR(VLOOKUP($I258,点検表４リスト用!$D$2:$G$10,2,FALSE),"")</f>
        <v/>
      </c>
      <c r="AL258" s="296" t="str">
        <f>IFERROR(VLOOKUP($I258,点検表４リスト用!$D$2:$G$10,3,FALSE),"")</f>
        <v/>
      </c>
      <c r="AM258" s="296" t="str">
        <f>IFERROR(VLOOKUP($I258,点検表４リスト用!$D$2:$G$10,4,FALSE),"")</f>
        <v/>
      </c>
      <c r="AN258" s="296" t="str">
        <f>IFERROR(VLOOKUP(LEFT($E258,1),点検表４リスト用!$I$2:$J$11,2,FALSE),"")</f>
        <v/>
      </c>
      <c r="AO258" s="296" t="b">
        <f>IF(IFERROR(VLOOKUP($J258,軽乗用車一覧!$A$2:$A$88,1,FALSE),"")&lt;&gt;"",TRUE,FALSE)</f>
        <v>0</v>
      </c>
      <c r="AP258" s="296" t="b">
        <f t="shared" si="124"/>
        <v>0</v>
      </c>
      <c r="AQ258" s="296" t="b">
        <f t="shared" si="160"/>
        <v>1</v>
      </c>
      <c r="AR258" s="296" t="str">
        <f t="shared" si="125"/>
        <v/>
      </c>
      <c r="AS258" s="296" t="str">
        <f t="shared" si="126"/>
        <v/>
      </c>
      <c r="AT258" s="296">
        <f t="shared" si="127"/>
        <v>1</v>
      </c>
      <c r="AU258" s="296">
        <f t="shared" si="128"/>
        <v>1</v>
      </c>
      <c r="AV258" s="296" t="str">
        <f t="shared" si="129"/>
        <v/>
      </c>
      <c r="AW258" s="296" t="str">
        <f>IFERROR(VLOOKUP($L258,点検表４リスト用!$L$2:$M$11,2,FALSE),"")</f>
        <v/>
      </c>
      <c r="AX258" s="296" t="str">
        <f>IFERROR(VLOOKUP($AV258,排出係数!$H$4:$N$1000,7,FALSE),"")</f>
        <v/>
      </c>
      <c r="AY258" s="296" t="str">
        <f t="shared" si="148"/>
        <v/>
      </c>
      <c r="AZ258" s="296" t="str">
        <f t="shared" si="130"/>
        <v>1</v>
      </c>
      <c r="BA258" s="296" t="str">
        <f>IFERROR(VLOOKUP($AV258,排出係数!$A$4:$G$10000,$AU258+2,FALSE),"")</f>
        <v/>
      </c>
      <c r="BB258" s="296">
        <f>IFERROR(VLOOKUP($AU258,点検表４リスト用!$P$2:$T$6,2,FALSE),"")</f>
        <v>0.48</v>
      </c>
      <c r="BC258" s="296" t="str">
        <f t="shared" si="131"/>
        <v/>
      </c>
      <c r="BD258" s="296" t="str">
        <f t="shared" si="132"/>
        <v/>
      </c>
      <c r="BE258" s="296" t="str">
        <f>IFERROR(VLOOKUP($AV258,排出係数!$H$4:$M$10000,$AU258+2,FALSE),"")</f>
        <v/>
      </c>
      <c r="BF258" s="296">
        <f>IFERROR(VLOOKUP($AU258,点検表４リスト用!$P$2:$T$6,IF($N258="H17",5,3),FALSE),"")</f>
        <v>5.5E-2</v>
      </c>
      <c r="BG258" s="296">
        <f t="shared" si="133"/>
        <v>0</v>
      </c>
      <c r="BH258" s="296">
        <f t="shared" si="146"/>
        <v>0</v>
      </c>
      <c r="BI258" s="296" t="str">
        <f>IFERROR(VLOOKUP($L258,点検表４リスト用!$L$2:$N$11,3,FALSE),"")</f>
        <v/>
      </c>
      <c r="BJ258" s="296" t="str">
        <f t="shared" si="134"/>
        <v/>
      </c>
      <c r="BK258" s="296" t="str">
        <f>IF($AK258="特","",IF($BP258="確認",MSG_電気・燃料電池車確認,IF($BS258=1,日野自動車新型式,IF($BS258=2,日野自動車新型式②,IF($BS258=3,日野自動車新型式③,IF($BS258=4,日野自動車新型式④,IFERROR(VLOOKUP($BJ258,'35条リスト'!$A$3:$C$9998,2,FALSE),"")))))))</f>
        <v/>
      </c>
      <c r="BL258" s="296" t="str">
        <f t="shared" si="135"/>
        <v/>
      </c>
      <c r="BM258" s="296" t="str">
        <f>IFERROR(VLOOKUP($X258,点検表４リスト用!$A$2:$B$10,2,FALSE),"")</f>
        <v/>
      </c>
      <c r="BN258" s="296" t="str">
        <f>IF($AK258="特","",IFERROR(VLOOKUP($BJ258,'35条リスト'!$A$3:$C$9998,3,FALSE),""))</f>
        <v/>
      </c>
      <c r="BO258" s="357" t="str">
        <f t="shared" si="149"/>
        <v/>
      </c>
      <c r="BP258" s="297" t="str">
        <f t="shared" si="136"/>
        <v/>
      </c>
      <c r="BQ258" s="297" t="str">
        <f t="shared" si="150"/>
        <v/>
      </c>
      <c r="BR258" s="296">
        <f t="shared" si="147"/>
        <v>0</v>
      </c>
      <c r="BS258" s="296" t="str">
        <f>IF(COUNTIF(点検表４リスト用!X$2:X$83,J258),1,IF(COUNTIF(点検表４リスト用!Y$2:Y$100,J258),2,IF(COUNTIF(点検表４リスト用!Z$2:Z$100,J258),3,IF(COUNTIF(点検表４リスト用!AA$2:AA$100,J258),4,""))))</f>
        <v/>
      </c>
      <c r="BT258" s="580" t="str">
        <f t="shared" si="151"/>
        <v/>
      </c>
    </row>
    <row r="259" spans="1:72">
      <c r="A259" s="289"/>
      <c r="B259" s="445"/>
      <c r="C259" s="290"/>
      <c r="D259" s="291"/>
      <c r="E259" s="291"/>
      <c r="F259" s="291"/>
      <c r="G259" s="292"/>
      <c r="H259" s="300"/>
      <c r="I259" s="292"/>
      <c r="J259" s="292"/>
      <c r="K259" s="292"/>
      <c r="L259" s="292"/>
      <c r="M259" s="290"/>
      <c r="N259" s="290"/>
      <c r="O259" s="292"/>
      <c r="P259" s="292"/>
      <c r="Q259" s="481" t="str">
        <f t="shared" si="152"/>
        <v/>
      </c>
      <c r="R259" s="481" t="str">
        <f t="shared" si="153"/>
        <v/>
      </c>
      <c r="S259" s="482" t="str">
        <f t="shared" si="117"/>
        <v/>
      </c>
      <c r="T259" s="482" t="str">
        <f t="shared" si="154"/>
        <v/>
      </c>
      <c r="U259" s="483" t="str">
        <f t="shared" si="155"/>
        <v/>
      </c>
      <c r="V259" s="483" t="str">
        <f t="shared" si="156"/>
        <v/>
      </c>
      <c r="W259" s="483" t="str">
        <f t="shared" si="157"/>
        <v/>
      </c>
      <c r="X259" s="293"/>
      <c r="Y259" s="289"/>
      <c r="Z259" s="473" t="str">
        <f>IF($BS259&lt;&gt;"","確認",IF(COUNTIF(点検表４リスト用!AB$2:AB$100,J259),"○",IF(OR($BQ259="【3】",$BQ259="【2】",$BQ259="【1】"),"○",$BQ259)))</f>
        <v/>
      </c>
      <c r="AA259" s="532"/>
      <c r="AB259" s="559" t="str">
        <f t="shared" si="158"/>
        <v/>
      </c>
      <c r="AC259" s="294" t="str">
        <f>IF(COUNTIF(環境性能の高いＵＤタクシー!$A:$A,点検表４!J259),"○","")</f>
        <v/>
      </c>
      <c r="AD259" s="295" t="str">
        <f t="shared" si="159"/>
        <v/>
      </c>
      <c r="AE259" s="296" t="b">
        <f t="shared" si="118"/>
        <v>0</v>
      </c>
      <c r="AF259" s="296" t="b">
        <f t="shared" si="119"/>
        <v>0</v>
      </c>
      <c r="AG259" s="296" t="str">
        <f t="shared" si="120"/>
        <v/>
      </c>
      <c r="AH259" s="296">
        <f t="shared" si="121"/>
        <v>1</v>
      </c>
      <c r="AI259" s="296">
        <f t="shared" si="122"/>
        <v>0</v>
      </c>
      <c r="AJ259" s="296">
        <f t="shared" si="123"/>
        <v>0</v>
      </c>
      <c r="AK259" s="296" t="str">
        <f>IFERROR(VLOOKUP($I259,点検表４リスト用!$D$2:$G$10,2,FALSE),"")</f>
        <v/>
      </c>
      <c r="AL259" s="296" t="str">
        <f>IFERROR(VLOOKUP($I259,点検表４リスト用!$D$2:$G$10,3,FALSE),"")</f>
        <v/>
      </c>
      <c r="AM259" s="296" t="str">
        <f>IFERROR(VLOOKUP($I259,点検表４リスト用!$D$2:$G$10,4,FALSE),"")</f>
        <v/>
      </c>
      <c r="AN259" s="296" t="str">
        <f>IFERROR(VLOOKUP(LEFT($E259,1),点検表４リスト用!$I$2:$J$11,2,FALSE),"")</f>
        <v/>
      </c>
      <c r="AO259" s="296" t="b">
        <f>IF(IFERROR(VLOOKUP($J259,軽乗用車一覧!$A$2:$A$88,1,FALSE),"")&lt;&gt;"",TRUE,FALSE)</f>
        <v>0</v>
      </c>
      <c r="AP259" s="296" t="b">
        <f t="shared" si="124"/>
        <v>0</v>
      </c>
      <c r="AQ259" s="296" t="b">
        <f t="shared" si="160"/>
        <v>1</v>
      </c>
      <c r="AR259" s="296" t="str">
        <f t="shared" si="125"/>
        <v/>
      </c>
      <c r="AS259" s="296" t="str">
        <f t="shared" si="126"/>
        <v/>
      </c>
      <c r="AT259" s="296">
        <f t="shared" si="127"/>
        <v>1</v>
      </c>
      <c r="AU259" s="296">
        <f t="shared" si="128"/>
        <v>1</v>
      </c>
      <c r="AV259" s="296" t="str">
        <f t="shared" si="129"/>
        <v/>
      </c>
      <c r="AW259" s="296" t="str">
        <f>IFERROR(VLOOKUP($L259,点検表４リスト用!$L$2:$M$11,2,FALSE),"")</f>
        <v/>
      </c>
      <c r="AX259" s="296" t="str">
        <f>IFERROR(VLOOKUP($AV259,排出係数!$H$4:$N$1000,7,FALSE),"")</f>
        <v/>
      </c>
      <c r="AY259" s="296" t="str">
        <f t="shared" si="148"/>
        <v/>
      </c>
      <c r="AZ259" s="296" t="str">
        <f t="shared" si="130"/>
        <v>1</v>
      </c>
      <c r="BA259" s="296" t="str">
        <f>IFERROR(VLOOKUP($AV259,排出係数!$A$4:$G$10000,$AU259+2,FALSE),"")</f>
        <v/>
      </c>
      <c r="BB259" s="296">
        <f>IFERROR(VLOOKUP($AU259,点検表４リスト用!$P$2:$T$6,2,FALSE),"")</f>
        <v>0.48</v>
      </c>
      <c r="BC259" s="296" t="str">
        <f t="shared" si="131"/>
        <v/>
      </c>
      <c r="BD259" s="296" t="str">
        <f t="shared" si="132"/>
        <v/>
      </c>
      <c r="BE259" s="296" t="str">
        <f>IFERROR(VLOOKUP($AV259,排出係数!$H$4:$M$10000,$AU259+2,FALSE),"")</f>
        <v/>
      </c>
      <c r="BF259" s="296">
        <f>IFERROR(VLOOKUP($AU259,点検表４リスト用!$P$2:$T$6,IF($N259="H17",5,3),FALSE),"")</f>
        <v>5.5E-2</v>
      </c>
      <c r="BG259" s="296">
        <f t="shared" si="133"/>
        <v>0</v>
      </c>
      <c r="BH259" s="296">
        <f t="shared" si="146"/>
        <v>0</v>
      </c>
      <c r="BI259" s="296" t="str">
        <f>IFERROR(VLOOKUP($L259,点検表４リスト用!$L$2:$N$11,3,FALSE),"")</f>
        <v/>
      </c>
      <c r="BJ259" s="296" t="str">
        <f t="shared" si="134"/>
        <v/>
      </c>
      <c r="BK259" s="296" t="str">
        <f>IF($AK259="特","",IF($BP259="確認",MSG_電気・燃料電池車確認,IF($BS259=1,日野自動車新型式,IF($BS259=2,日野自動車新型式②,IF($BS259=3,日野自動車新型式③,IF($BS259=4,日野自動車新型式④,IFERROR(VLOOKUP($BJ259,'35条リスト'!$A$3:$C$9998,2,FALSE),"")))))))</f>
        <v/>
      </c>
      <c r="BL259" s="296" t="str">
        <f t="shared" si="135"/>
        <v/>
      </c>
      <c r="BM259" s="296" t="str">
        <f>IFERROR(VLOOKUP($X259,点検表４リスト用!$A$2:$B$10,2,FALSE),"")</f>
        <v/>
      </c>
      <c r="BN259" s="296" t="str">
        <f>IF($AK259="特","",IFERROR(VLOOKUP($BJ259,'35条リスト'!$A$3:$C$9998,3,FALSE),""))</f>
        <v/>
      </c>
      <c r="BO259" s="357" t="str">
        <f t="shared" si="149"/>
        <v/>
      </c>
      <c r="BP259" s="297" t="str">
        <f t="shared" si="136"/>
        <v/>
      </c>
      <c r="BQ259" s="297" t="str">
        <f t="shared" si="150"/>
        <v/>
      </c>
      <c r="BR259" s="296">
        <f t="shared" si="147"/>
        <v>0</v>
      </c>
      <c r="BS259" s="296" t="str">
        <f>IF(COUNTIF(点検表４リスト用!X$2:X$83,J259),1,IF(COUNTIF(点検表４リスト用!Y$2:Y$100,J259),2,IF(COUNTIF(点検表４リスト用!Z$2:Z$100,J259),3,IF(COUNTIF(点検表４リスト用!AA$2:AA$100,J259),4,""))))</f>
        <v/>
      </c>
      <c r="BT259" s="580" t="str">
        <f t="shared" si="151"/>
        <v/>
      </c>
    </row>
    <row r="260" spans="1:72">
      <c r="A260" s="289"/>
      <c r="B260" s="445"/>
      <c r="C260" s="290"/>
      <c r="D260" s="291"/>
      <c r="E260" s="291"/>
      <c r="F260" s="291"/>
      <c r="G260" s="292"/>
      <c r="H260" s="300"/>
      <c r="I260" s="292"/>
      <c r="J260" s="292"/>
      <c r="K260" s="292"/>
      <c r="L260" s="292"/>
      <c r="M260" s="290"/>
      <c r="N260" s="290"/>
      <c r="O260" s="292"/>
      <c r="P260" s="292"/>
      <c r="Q260" s="481" t="str">
        <f t="shared" si="152"/>
        <v/>
      </c>
      <c r="R260" s="481" t="str">
        <f t="shared" si="153"/>
        <v/>
      </c>
      <c r="S260" s="482" t="str">
        <f t="shared" si="117"/>
        <v/>
      </c>
      <c r="T260" s="482" t="str">
        <f t="shared" si="154"/>
        <v/>
      </c>
      <c r="U260" s="483" t="str">
        <f t="shared" si="155"/>
        <v/>
      </c>
      <c r="V260" s="483" t="str">
        <f t="shared" si="156"/>
        <v/>
      </c>
      <c r="W260" s="483" t="str">
        <f t="shared" si="157"/>
        <v/>
      </c>
      <c r="X260" s="293"/>
      <c r="Y260" s="289"/>
      <c r="Z260" s="473" t="str">
        <f>IF($BS260&lt;&gt;"","確認",IF(COUNTIF(点検表４リスト用!AB$2:AB$100,J260),"○",IF(OR($BQ260="【3】",$BQ260="【2】",$BQ260="【1】"),"○",$BQ260)))</f>
        <v/>
      </c>
      <c r="AA260" s="532"/>
      <c r="AB260" s="559" t="str">
        <f t="shared" si="158"/>
        <v/>
      </c>
      <c r="AC260" s="294" t="str">
        <f>IF(COUNTIF(環境性能の高いＵＤタクシー!$A:$A,点検表４!J260),"○","")</f>
        <v/>
      </c>
      <c r="AD260" s="295" t="str">
        <f t="shared" si="159"/>
        <v/>
      </c>
      <c r="AE260" s="296" t="b">
        <f t="shared" si="118"/>
        <v>0</v>
      </c>
      <c r="AF260" s="296" t="b">
        <f t="shared" si="119"/>
        <v>0</v>
      </c>
      <c r="AG260" s="296" t="str">
        <f t="shared" si="120"/>
        <v/>
      </c>
      <c r="AH260" s="296">
        <f t="shared" si="121"/>
        <v>1</v>
      </c>
      <c r="AI260" s="296">
        <f t="shared" si="122"/>
        <v>0</v>
      </c>
      <c r="AJ260" s="296">
        <f t="shared" si="123"/>
        <v>0</v>
      </c>
      <c r="AK260" s="296" t="str">
        <f>IFERROR(VLOOKUP($I260,点検表４リスト用!$D$2:$G$10,2,FALSE),"")</f>
        <v/>
      </c>
      <c r="AL260" s="296" t="str">
        <f>IFERROR(VLOOKUP($I260,点検表４リスト用!$D$2:$G$10,3,FALSE),"")</f>
        <v/>
      </c>
      <c r="AM260" s="296" t="str">
        <f>IFERROR(VLOOKUP($I260,点検表４リスト用!$D$2:$G$10,4,FALSE),"")</f>
        <v/>
      </c>
      <c r="AN260" s="296" t="str">
        <f>IFERROR(VLOOKUP(LEFT($E260,1),点検表４リスト用!$I$2:$J$11,2,FALSE),"")</f>
        <v/>
      </c>
      <c r="AO260" s="296" t="b">
        <f>IF(IFERROR(VLOOKUP($J260,軽乗用車一覧!$A$2:$A$88,1,FALSE),"")&lt;&gt;"",TRUE,FALSE)</f>
        <v>0</v>
      </c>
      <c r="AP260" s="296" t="b">
        <f t="shared" si="124"/>
        <v>0</v>
      </c>
      <c r="AQ260" s="296" t="b">
        <f t="shared" si="160"/>
        <v>1</v>
      </c>
      <c r="AR260" s="296" t="str">
        <f t="shared" si="125"/>
        <v/>
      </c>
      <c r="AS260" s="296" t="str">
        <f t="shared" si="126"/>
        <v/>
      </c>
      <c r="AT260" s="296">
        <f t="shared" si="127"/>
        <v>1</v>
      </c>
      <c r="AU260" s="296">
        <f t="shared" si="128"/>
        <v>1</v>
      </c>
      <c r="AV260" s="296" t="str">
        <f t="shared" si="129"/>
        <v/>
      </c>
      <c r="AW260" s="296" t="str">
        <f>IFERROR(VLOOKUP($L260,点検表４リスト用!$L$2:$M$11,2,FALSE),"")</f>
        <v/>
      </c>
      <c r="AX260" s="296" t="str">
        <f>IFERROR(VLOOKUP($AV260,排出係数!$H$4:$N$1000,7,FALSE),"")</f>
        <v/>
      </c>
      <c r="AY260" s="296" t="str">
        <f t="shared" si="148"/>
        <v/>
      </c>
      <c r="AZ260" s="296" t="str">
        <f t="shared" si="130"/>
        <v>1</v>
      </c>
      <c r="BA260" s="296" t="str">
        <f>IFERROR(VLOOKUP($AV260,排出係数!$A$4:$G$10000,$AU260+2,FALSE),"")</f>
        <v/>
      </c>
      <c r="BB260" s="296">
        <f>IFERROR(VLOOKUP($AU260,点検表４リスト用!$P$2:$T$6,2,FALSE),"")</f>
        <v>0.48</v>
      </c>
      <c r="BC260" s="296" t="str">
        <f t="shared" si="131"/>
        <v/>
      </c>
      <c r="BD260" s="296" t="str">
        <f t="shared" si="132"/>
        <v/>
      </c>
      <c r="BE260" s="296" t="str">
        <f>IFERROR(VLOOKUP($AV260,排出係数!$H$4:$M$10000,$AU260+2,FALSE),"")</f>
        <v/>
      </c>
      <c r="BF260" s="296">
        <f>IFERROR(VLOOKUP($AU260,点検表４リスト用!$P$2:$T$6,IF($N260="H17",5,3),FALSE),"")</f>
        <v>5.5E-2</v>
      </c>
      <c r="BG260" s="296">
        <f t="shared" si="133"/>
        <v>0</v>
      </c>
      <c r="BH260" s="296">
        <f t="shared" si="146"/>
        <v>0</v>
      </c>
      <c r="BI260" s="296" t="str">
        <f>IFERROR(VLOOKUP($L260,点検表４リスト用!$L$2:$N$11,3,FALSE),"")</f>
        <v/>
      </c>
      <c r="BJ260" s="296" t="str">
        <f t="shared" si="134"/>
        <v/>
      </c>
      <c r="BK260" s="296" t="str">
        <f>IF($AK260="特","",IF($BP260="確認",MSG_電気・燃料電池車確認,IF($BS260=1,日野自動車新型式,IF($BS260=2,日野自動車新型式②,IF($BS260=3,日野自動車新型式③,IF($BS260=4,日野自動車新型式④,IFERROR(VLOOKUP($BJ260,'35条リスト'!$A$3:$C$9998,2,FALSE),"")))))))</f>
        <v/>
      </c>
      <c r="BL260" s="296" t="str">
        <f t="shared" si="135"/>
        <v/>
      </c>
      <c r="BM260" s="296" t="str">
        <f>IFERROR(VLOOKUP($X260,点検表４リスト用!$A$2:$B$10,2,FALSE),"")</f>
        <v/>
      </c>
      <c r="BN260" s="296" t="str">
        <f>IF($AK260="特","",IFERROR(VLOOKUP($BJ260,'35条リスト'!$A$3:$C$9998,3,FALSE),""))</f>
        <v/>
      </c>
      <c r="BO260" s="357" t="str">
        <f t="shared" si="149"/>
        <v/>
      </c>
      <c r="BP260" s="297" t="str">
        <f t="shared" si="136"/>
        <v/>
      </c>
      <c r="BQ260" s="297" t="str">
        <f t="shared" si="150"/>
        <v/>
      </c>
      <c r="BR260" s="296">
        <f t="shared" si="147"/>
        <v>0</v>
      </c>
      <c r="BS260" s="296" t="str">
        <f>IF(COUNTIF(点検表４リスト用!X$2:X$83,J260),1,IF(COUNTIF(点検表４リスト用!Y$2:Y$100,J260),2,IF(COUNTIF(点検表４リスト用!Z$2:Z$100,J260),3,IF(COUNTIF(点検表４リスト用!AA$2:AA$100,J260),4,""))))</f>
        <v/>
      </c>
      <c r="BT260" s="580" t="str">
        <f t="shared" si="151"/>
        <v/>
      </c>
    </row>
    <row r="261" spans="1:72">
      <c r="A261" s="289"/>
      <c r="B261" s="445"/>
      <c r="C261" s="290"/>
      <c r="D261" s="291"/>
      <c r="E261" s="291"/>
      <c r="F261" s="291"/>
      <c r="G261" s="292"/>
      <c r="H261" s="300"/>
      <c r="I261" s="292"/>
      <c r="J261" s="292"/>
      <c r="K261" s="292"/>
      <c r="L261" s="292"/>
      <c r="M261" s="290"/>
      <c r="N261" s="290"/>
      <c r="O261" s="292"/>
      <c r="P261" s="292"/>
      <c r="Q261" s="481" t="str">
        <f t="shared" si="152"/>
        <v/>
      </c>
      <c r="R261" s="481" t="str">
        <f t="shared" si="153"/>
        <v/>
      </c>
      <c r="S261" s="482" t="str">
        <f t="shared" si="117"/>
        <v/>
      </c>
      <c r="T261" s="482" t="str">
        <f t="shared" si="154"/>
        <v/>
      </c>
      <c r="U261" s="483" t="str">
        <f t="shared" si="155"/>
        <v/>
      </c>
      <c r="V261" s="483" t="str">
        <f t="shared" si="156"/>
        <v/>
      </c>
      <c r="W261" s="483" t="str">
        <f t="shared" si="157"/>
        <v/>
      </c>
      <c r="X261" s="293"/>
      <c r="Y261" s="289"/>
      <c r="Z261" s="473" t="str">
        <f>IF($BS261&lt;&gt;"","確認",IF(COUNTIF(点検表４リスト用!AB$2:AB$100,J261),"○",IF(OR($BQ261="【3】",$BQ261="【2】",$BQ261="【1】"),"○",$BQ261)))</f>
        <v/>
      </c>
      <c r="AA261" s="532"/>
      <c r="AB261" s="559" t="str">
        <f t="shared" si="158"/>
        <v/>
      </c>
      <c r="AC261" s="294" t="str">
        <f>IF(COUNTIF(環境性能の高いＵＤタクシー!$A:$A,点検表４!J261),"○","")</f>
        <v/>
      </c>
      <c r="AD261" s="295" t="str">
        <f t="shared" si="159"/>
        <v/>
      </c>
      <c r="AE261" s="296" t="b">
        <f t="shared" si="118"/>
        <v>0</v>
      </c>
      <c r="AF261" s="296" t="b">
        <f t="shared" si="119"/>
        <v>0</v>
      </c>
      <c r="AG261" s="296" t="str">
        <f t="shared" si="120"/>
        <v/>
      </c>
      <c r="AH261" s="296">
        <f t="shared" si="121"/>
        <v>1</v>
      </c>
      <c r="AI261" s="296">
        <f t="shared" si="122"/>
        <v>0</v>
      </c>
      <c r="AJ261" s="296">
        <f t="shared" si="123"/>
        <v>0</v>
      </c>
      <c r="AK261" s="296" t="str">
        <f>IFERROR(VLOOKUP($I261,点検表４リスト用!$D$2:$G$10,2,FALSE),"")</f>
        <v/>
      </c>
      <c r="AL261" s="296" t="str">
        <f>IFERROR(VLOOKUP($I261,点検表４リスト用!$D$2:$G$10,3,FALSE),"")</f>
        <v/>
      </c>
      <c r="AM261" s="296" t="str">
        <f>IFERROR(VLOOKUP($I261,点検表４リスト用!$D$2:$G$10,4,FALSE),"")</f>
        <v/>
      </c>
      <c r="AN261" s="296" t="str">
        <f>IFERROR(VLOOKUP(LEFT($E261,1),点検表４リスト用!$I$2:$J$11,2,FALSE),"")</f>
        <v/>
      </c>
      <c r="AO261" s="296" t="b">
        <f>IF(IFERROR(VLOOKUP($J261,軽乗用車一覧!$A$2:$A$88,1,FALSE),"")&lt;&gt;"",TRUE,FALSE)</f>
        <v>0</v>
      </c>
      <c r="AP261" s="296" t="b">
        <f t="shared" si="124"/>
        <v>0</v>
      </c>
      <c r="AQ261" s="296" t="b">
        <f t="shared" si="160"/>
        <v>1</v>
      </c>
      <c r="AR261" s="296" t="str">
        <f t="shared" si="125"/>
        <v/>
      </c>
      <c r="AS261" s="296" t="str">
        <f t="shared" si="126"/>
        <v/>
      </c>
      <c r="AT261" s="296">
        <f t="shared" si="127"/>
        <v>1</v>
      </c>
      <c r="AU261" s="296">
        <f t="shared" si="128"/>
        <v>1</v>
      </c>
      <c r="AV261" s="296" t="str">
        <f t="shared" si="129"/>
        <v/>
      </c>
      <c r="AW261" s="296" t="str">
        <f>IFERROR(VLOOKUP($L261,点検表４リスト用!$L$2:$M$11,2,FALSE),"")</f>
        <v/>
      </c>
      <c r="AX261" s="296" t="str">
        <f>IFERROR(VLOOKUP($AV261,排出係数!$H$4:$N$1000,7,FALSE),"")</f>
        <v/>
      </c>
      <c r="AY261" s="296" t="str">
        <f t="shared" si="148"/>
        <v/>
      </c>
      <c r="AZ261" s="296" t="str">
        <f t="shared" si="130"/>
        <v>1</v>
      </c>
      <c r="BA261" s="296" t="str">
        <f>IFERROR(VLOOKUP($AV261,排出係数!$A$4:$G$10000,$AU261+2,FALSE),"")</f>
        <v/>
      </c>
      <c r="BB261" s="296">
        <f>IFERROR(VLOOKUP($AU261,点検表４リスト用!$P$2:$T$6,2,FALSE),"")</f>
        <v>0.48</v>
      </c>
      <c r="BC261" s="296" t="str">
        <f t="shared" si="131"/>
        <v/>
      </c>
      <c r="BD261" s="296" t="str">
        <f t="shared" si="132"/>
        <v/>
      </c>
      <c r="BE261" s="296" t="str">
        <f>IFERROR(VLOOKUP($AV261,排出係数!$H$4:$M$10000,$AU261+2,FALSE),"")</f>
        <v/>
      </c>
      <c r="BF261" s="296">
        <f>IFERROR(VLOOKUP($AU261,点検表４リスト用!$P$2:$T$6,IF($N261="H17",5,3),FALSE),"")</f>
        <v>5.5E-2</v>
      </c>
      <c r="BG261" s="296">
        <f t="shared" si="133"/>
        <v>0</v>
      </c>
      <c r="BH261" s="296">
        <f t="shared" si="146"/>
        <v>0</v>
      </c>
      <c r="BI261" s="296" t="str">
        <f>IFERROR(VLOOKUP($L261,点検表４リスト用!$L$2:$N$11,3,FALSE),"")</f>
        <v/>
      </c>
      <c r="BJ261" s="296" t="str">
        <f t="shared" si="134"/>
        <v/>
      </c>
      <c r="BK261" s="296" t="str">
        <f>IF($AK261="特","",IF($BP261="確認",MSG_電気・燃料電池車確認,IF($BS261=1,日野自動車新型式,IF($BS261=2,日野自動車新型式②,IF($BS261=3,日野自動車新型式③,IF($BS261=4,日野自動車新型式④,IFERROR(VLOOKUP($BJ261,'35条リスト'!$A$3:$C$9998,2,FALSE),"")))))))</f>
        <v/>
      </c>
      <c r="BL261" s="296" t="str">
        <f t="shared" si="135"/>
        <v/>
      </c>
      <c r="BM261" s="296" t="str">
        <f>IFERROR(VLOOKUP($X261,点検表４リスト用!$A$2:$B$10,2,FALSE),"")</f>
        <v/>
      </c>
      <c r="BN261" s="296" t="str">
        <f>IF($AK261="特","",IFERROR(VLOOKUP($BJ261,'35条リスト'!$A$3:$C$9998,3,FALSE),""))</f>
        <v/>
      </c>
      <c r="BO261" s="357" t="str">
        <f t="shared" si="149"/>
        <v/>
      </c>
      <c r="BP261" s="297" t="str">
        <f t="shared" si="136"/>
        <v/>
      </c>
      <c r="BQ261" s="297" t="str">
        <f t="shared" si="150"/>
        <v/>
      </c>
      <c r="BR261" s="296">
        <f t="shared" si="147"/>
        <v>0</v>
      </c>
      <c r="BS261" s="296" t="str">
        <f>IF(COUNTIF(点検表４リスト用!X$2:X$83,J261),1,IF(COUNTIF(点検表４リスト用!Y$2:Y$100,J261),2,IF(COUNTIF(点検表４リスト用!Z$2:Z$100,J261),3,IF(COUNTIF(点検表４リスト用!AA$2:AA$100,J261),4,""))))</f>
        <v/>
      </c>
      <c r="BT261" s="580" t="str">
        <f t="shared" si="151"/>
        <v/>
      </c>
    </row>
    <row r="262" spans="1:72">
      <c r="A262" s="289"/>
      <c r="B262" s="445"/>
      <c r="C262" s="290"/>
      <c r="D262" s="291"/>
      <c r="E262" s="291"/>
      <c r="F262" s="291"/>
      <c r="G262" s="292"/>
      <c r="H262" s="300"/>
      <c r="I262" s="292"/>
      <c r="J262" s="292"/>
      <c r="K262" s="292"/>
      <c r="L262" s="292"/>
      <c r="M262" s="290"/>
      <c r="N262" s="290"/>
      <c r="O262" s="292"/>
      <c r="P262" s="292"/>
      <c r="Q262" s="481" t="str">
        <f t="shared" si="152"/>
        <v/>
      </c>
      <c r="R262" s="481" t="str">
        <f t="shared" si="153"/>
        <v/>
      </c>
      <c r="S262" s="482" t="str">
        <f t="shared" si="117"/>
        <v/>
      </c>
      <c r="T262" s="482" t="str">
        <f t="shared" si="154"/>
        <v/>
      </c>
      <c r="U262" s="483" t="str">
        <f t="shared" si="155"/>
        <v/>
      </c>
      <c r="V262" s="483" t="str">
        <f t="shared" si="156"/>
        <v/>
      </c>
      <c r="W262" s="483" t="str">
        <f t="shared" si="157"/>
        <v/>
      </c>
      <c r="X262" s="293"/>
      <c r="Y262" s="289"/>
      <c r="Z262" s="473" t="str">
        <f>IF($BS262&lt;&gt;"","確認",IF(COUNTIF(点検表４リスト用!AB$2:AB$100,J262),"○",IF(OR($BQ262="【3】",$BQ262="【2】",$BQ262="【1】"),"○",$BQ262)))</f>
        <v/>
      </c>
      <c r="AA262" s="532"/>
      <c r="AB262" s="559" t="str">
        <f t="shared" si="158"/>
        <v/>
      </c>
      <c r="AC262" s="294" t="str">
        <f>IF(COUNTIF(環境性能の高いＵＤタクシー!$A:$A,点検表４!J262),"○","")</f>
        <v/>
      </c>
      <c r="AD262" s="295" t="str">
        <f t="shared" si="159"/>
        <v/>
      </c>
      <c r="AE262" s="296" t="b">
        <f t="shared" si="118"/>
        <v>0</v>
      </c>
      <c r="AF262" s="296" t="b">
        <f t="shared" si="119"/>
        <v>0</v>
      </c>
      <c r="AG262" s="296" t="str">
        <f t="shared" si="120"/>
        <v/>
      </c>
      <c r="AH262" s="296">
        <f t="shared" si="121"/>
        <v>1</v>
      </c>
      <c r="AI262" s="296">
        <f t="shared" si="122"/>
        <v>0</v>
      </c>
      <c r="AJ262" s="296">
        <f t="shared" si="123"/>
        <v>0</v>
      </c>
      <c r="AK262" s="296" t="str">
        <f>IFERROR(VLOOKUP($I262,点検表４リスト用!$D$2:$G$10,2,FALSE),"")</f>
        <v/>
      </c>
      <c r="AL262" s="296" t="str">
        <f>IFERROR(VLOOKUP($I262,点検表４リスト用!$D$2:$G$10,3,FALSE),"")</f>
        <v/>
      </c>
      <c r="AM262" s="296" t="str">
        <f>IFERROR(VLOOKUP($I262,点検表４リスト用!$D$2:$G$10,4,FALSE),"")</f>
        <v/>
      </c>
      <c r="AN262" s="296" t="str">
        <f>IFERROR(VLOOKUP(LEFT($E262,1),点検表４リスト用!$I$2:$J$11,2,FALSE),"")</f>
        <v/>
      </c>
      <c r="AO262" s="296" t="b">
        <f>IF(IFERROR(VLOOKUP($J262,軽乗用車一覧!$A$2:$A$88,1,FALSE),"")&lt;&gt;"",TRUE,FALSE)</f>
        <v>0</v>
      </c>
      <c r="AP262" s="296" t="b">
        <f t="shared" si="124"/>
        <v>0</v>
      </c>
      <c r="AQ262" s="296" t="b">
        <f t="shared" si="160"/>
        <v>1</v>
      </c>
      <c r="AR262" s="296" t="str">
        <f t="shared" si="125"/>
        <v/>
      </c>
      <c r="AS262" s="296" t="str">
        <f t="shared" si="126"/>
        <v/>
      </c>
      <c r="AT262" s="296">
        <f t="shared" si="127"/>
        <v>1</v>
      </c>
      <c r="AU262" s="296">
        <f t="shared" si="128"/>
        <v>1</v>
      </c>
      <c r="AV262" s="296" t="str">
        <f t="shared" si="129"/>
        <v/>
      </c>
      <c r="AW262" s="296" t="str">
        <f>IFERROR(VLOOKUP($L262,点検表４リスト用!$L$2:$M$11,2,FALSE),"")</f>
        <v/>
      </c>
      <c r="AX262" s="296" t="str">
        <f>IFERROR(VLOOKUP($AV262,排出係数!$H$4:$N$1000,7,FALSE),"")</f>
        <v/>
      </c>
      <c r="AY262" s="296" t="str">
        <f t="shared" si="148"/>
        <v/>
      </c>
      <c r="AZ262" s="296" t="str">
        <f t="shared" si="130"/>
        <v>1</v>
      </c>
      <c r="BA262" s="296" t="str">
        <f>IFERROR(VLOOKUP($AV262,排出係数!$A$4:$G$10000,$AU262+2,FALSE),"")</f>
        <v/>
      </c>
      <c r="BB262" s="296">
        <f>IFERROR(VLOOKUP($AU262,点検表４リスト用!$P$2:$T$6,2,FALSE),"")</f>
        <v>0.48</v>
      </c>
      <c r="BC262" s="296" t="str">
        <f t="shared" si="131"/>
        <v/>
      </c>
      <c r="BD262" s="296" t="str">
        <f t="shared" si="132"/>
        <v/>
      </c>
      <c r="BE262" s="296" t="str">
        <f>IFERROR(VLOOKUP($AV262,排出係数!$H$4:$M$10000,$AU262+2,FALSE),"")</f>
        <v/>
      </c>
      <c r="BF262" s="296">
        <f>IFERROR(VLOOKUP($AU262,点検表４リスト用!$P$2:$T$6,IF($N262="H17",5,3),FALSE),"")</f>
        <v>5.5E-2</v>
      </c>
      <c r="BG262" s="296">
        <f t="shared" si="133"/>
        <v>0</v>
      </c>
      <c r="BH262" s="296">
        <f t="shared" si="146"/>
        <v>0</v>
      </c>
      <c r="BI262" s="296" t="str">
        <f>IFERROR(VLOOKUP($L262,点検表４リスト用!$L$2:$N$11,3,FALSE),"")</f>
        <v/>
      </c>
      <c r="BJ262" s="296" t="str">
        <f t="shared" si="134"/>
        <v/>
      </c>
      <c r="BK262" s="296" t="str">
        <f>IF($AK262="特","",IF($BP262="確認",MSG_電気・燃料電池車確認,IF($BS262=1,日野自動車新型式,IF($BS262=2,日野自動車新型式②,IF($BS262=3,日野自動車新型式③,IF($BS262=4,日野自動車新型式④,IFERROR(VLOOKUP($BJ262,'35条リスト'!$A$3:$C$9998,2,FALSE),"")))))))</f>
        <v/>
      </c>
      <c r="BL262" s="296" t="str">
        <f t="shared" si="135"/>
        <v/>
      </c>
      <c r="BM262" s="296" t="str">
        <f>IFERROR(VLOOKUP($X262,点検表４リスト用!$A$2:$B$10,2,FALSE),"")</f>
        <v/>
      </c>
      <c r="BN262" s="296" t="str">
        <f>IF($AK262="特","",IFERROR(VLOOKUP($BJ262,'35条リスト'!$A$3:$C$9998,3,FALSE),""))</f>
        <v/>
      </c>
      <c r="BO262" s="357" t="str">
        <f t="shared" si="149"/>
        <v/>
      </c>
      <c r="BP262" s="297" t="str">
        <f t="shared" si="136"/>
        <v/>
      </c>
      <c r="BQ262" s="297" t="str">
        <f t="shared" si="150"/>
        <v/>
      </c>
      <c r="BR262" s="296">
        <f t="shared" si="147"/>
        <v>0</v>
      </c>
      <c r="BS262" s="296" t="str">
        <f>IF(COUNTIF(点検表４リスト用!X$2:X$83,J262),1,IF(COUNTIF(点検表４リスト用!Y$2:Y$100,J262),2,IF(COUNTIF(点検表４リスト用!Z$2:Z$100,J262),3,IF(COUNTIF(点検表４リスト用!AA$2:AA$100,J262),4,""))))</f>
        <v/>
      </c>
      <c r="BT262" s="580" t="str">
        <f t="shared" si="151"/>
        <v/>
      </c>
    </row>
    <row r="263" spans="1:72">
      <c r="A263" s="289"/>
      <c r="B263" s="445"/>
      <c r="C263" s="290"/>
      <c r="D263" s="291"/>
      <c r="E263" s="291"/>
      <c r="F263" s="291"/>
      <c r="G263" s="292"/>
      <c r="H263" s="300"/>
      <c r="I263" s="292"/>
      <c r="J263" s="292"/>
      <c r="K263" s="292"/>
      <c r="L263" s="292"/>
      <c r="M263" s="290"/>
      <c r="N263" s="290"/>
      <c r="O263" s="292"/>
      <c r="P263" s="292"/>
      <c r="Q263" s="481" t="str">
        <f t="shared" si="152"/>
        <v/>
      </c>
      <c r="R263" s="481" t="str">
        <f t="shared" si="153"/>
        <v/>
      </c>
      <c r="S263" s="482" t="str">
        <f t="shared" si="117"/>
        <v/>
      </c>
      <c r="T263" s="482" t="str">
        <f t="shared" si="154"/>
        <v/>
      </c>
      <c r="U263" s="483" t="str">
        <f t="shared" si="155"/>
        <v/>
      </c>
      <c r="V263" s="483" t="str">
        <f t="shared" si="156"/>
        <v/>
      </c>
      <c r="W263" s="483" t="str">
        <f t="shared" si="157"/>
        <v/>
      </c>
      <c r="X263" s="293"/>
      <c r="Y263" s="289"/>
      <c r="Z263" s="473" t="str">
        <f>IF($BS263&lt;&gt;"","確認",IF(COUNTIF(点検表４リスト用!AB$2:AB$100,J263),"○",IF(OR($BQ263="【3】",$BQ263="【2】",$BQ263="【1】"),"○",$BQ263)))</f>
        <v/>
      </c>
      <c r="AA263" s="532"/>
      <c r="AB263" s="559" t="str">
        <f t="shared" si="158"/>
        <v/>
      </c>
      <c r="AC263" s="294" t="str">
        <f>IF(COUNTIF(環境性能の高いＵＤタクシー!$A:$A,点検表４!J263),"○","")</f>
        <v/>
      </c>
      <c r="AD263" s="295" t="str">
        <f t="shared" si="159"/>
        <v/>
      </c>
      <c r="AE263" s="296" t="b">
        <f t="shared" si="118"/>
        <v>0</v>
      </c>
      <c r="AF263" s="296" t="b">
        <f t="shared" si="119"/>
        <v>0</v>
      </c>
      <c r="AG263" s="296" t="str">
        <f t="shared" si="120"/>
        <v/>
      </c>
      <c r="AH263" s="296">
        <f t="shared" si="121"/>
        <v>1</v>
      </c>
      <c r="AI263" s="296">
        <f t="shared" si="122"/>
        <v>0</v>
      </c>
      <c r="AJ263" s="296">
        <f t="shared" si="123"/>
        <v>0</v>
      </c>
      <c r="AK263" s="296" t="str">
        <f>IFERROR(VLOOKUP($I263,点検表４リスト用!$D$2:$G$10,2,FALSE),"")</f>
        <v/>
      </c>
      <c r="AL263" s="296" t="str">
        <f>IFERROR(VLOOKUP($I263,点検表４リスト用!$D$2:$G$10,3,FALSE),"")</f>
        <v/>
      </c>
      <c r="AM263" s="296" t="str">
        <f>IFERROR(VLOOKUP($I263,点検表４リスト用!$D$2:$G$10,4,FALSE),"")</f>
        <v/>
      </c>
      <c r="AN263" s="296" t="str">
        <f>IFERROR(VLOOKUP(LEFT($E263,1),点検表４リスト用!$I$2:$J$11,2,FALSE),"")</f>
        <v/>
      </c>
      <c r="AO263" s="296" t="b">
        <f>IF(IFERROR(VLOOKUP($J263,軽乗用車一覧!$A$2:$A$88,1,FALSE),"")&lt;&gt;"",TRUE,FALSE)</f>
        <v>0</v>
      </c>
      <c r="AP263" s="296" t="b">
        <f t="shared" si="124"/>
        <v>0</v>
      </c>
      <c r="AQ263" s="296" t="b">
        <f t="shared" si="160"/>
        <v>1</v>
      </c>
      <c r="AR263" s="296" t="str">
        <f t="shared" si="125"/>
        <v/>
      </c>
      <c r="AS263" s="296" t="str">
        <f t="shared" si="126"/>
        <v/>
      </c>
      <c r="AT263" s="296">
        <f t="shared" si="127"/>
        <v>1</v>
      </c>
      <c r="AU263" s="296">
        <f t="shared" si="128"/>
        <v>1</v>
      </c>
      <c r="AV263" s="296" t="str">
        <f t="shared" si="129"/>
        <v/>
      </c>
      <c r="AW263" s="296" t="str">
        <f>IFERROR(VLOOKUP($L263,点検表４リスト用!$L$2:$M$11,2,FALSE),"")</f>
        <v/>
      </c>
      <c r="AX263" s="296" t="str">
        <f>IFERROR(VLOOKUP($AV263,排出係数!$H$4:$N$1000,7,FALSE),"")</f>
        <v/>
      </c>
      <c r="AY263" s="296" t="str">
        <f t="shared" si="148"/>
        <v/>
      </c>
      <c r="AZ263" s="296" t="str">
        <f t="shared" si="130"/>
        <v>1</v>
      </c>
      <c r="BA263" s="296" t="str">
        <f>IFERROR(VLOOKUP($AV263,排出係数!$A$4:$G$10000,$AU263+2,FALSE),"")</f>
        <v/>
      </c>
      <c r="BB263" s="296">
        <f>IFERROR(VLOOKUP($AU263,点検表４リスト用!$P$2:$T$6,2,FALSE),"")</f>
        <v>0.48</v>
      </c>
      <c r="BC263" s="296" t="str">
        <f t="shared" si="131"/>
        <v/>
      </c>
      <c r="BD263" s="296" t="str">
        <f t="shared" si="132"/>
        <v/>
      </c>
      <c r="BE263" s="296" t="str">
        <f>IFERROR(VLOOKUP($AV263,排出係数!$H$4:$M$10000,$AU263+2,FALSE),"")</f>
        <v/>
      </c>
      <c r="BF263" s="296">
        <f>IFERROR(VLOOKUP($AU263,点検表４リスト用!$P$2:$T$6,IF($N263="H17",5,3),FALSE),"")</f>
        <v>5.5E-2</v>
      </c>
      <c r="BG263" s="296">
        <f t="shared" si="133"/>
        <v>0</v>
      </c>
      <c r="BH263" s="296">
        <f t="shared" si="146"/>
        <v>0</v>
      </c>
      <c r="BI263" s="296" t="str">
        <f>IFERROR(VLOOKUP($L263,点検表４リスト用!$L$2:$N$11,3,FALSE),"")</f>
        <v/>
      </c>
      <c r="BJ263" s="296" t="str">
        <f t="shared" si="134"/>
        <v/>
      </c>
      <c r="BK263" s="296" t="str">
        <f>IF($AK263="特","",IF($BP263="確認",MSG_電気・燃料電池車確認,IF($BS263=1,日野自動車新型式,IF($BS263=2,日野自動車新型式②,IF($BS263=3,日野自動車新型式③,IF($BS263=4,日野自動車新型式④,IFERROR(VLOOKUP($BJ263,'35条リスト'!$A$3:$C$9998,2,FALSE),"")))))))</f>
        <v/>
      </c>
      <c r="BL263" s="296" t="str">
        <f t="shared" si="135"/>
        <v/>
      </c>
      <c r="BM263" s="296" t="str">
        <f>IFERROR(VLOOKUP($X263,点検表４リスト用!$A$2:$B$10,2,FALSE),"")</f>
        <v/>
      </c>
      <c r="BN263" s="296" t="str">
        <f>IF($AK263="特","",IFERROR(VLOOKUP($BJ263,'35条リスト'!$A$3:$C$9998,3,FALSE),""))</f>
        <v/>
      </c>
      <c r="BO263" s="357" t="str">
        <f t="shared" si="149"/>
        <v/>
      </c>
      <c r="BP263" s="297" t="str">
        <f t="shared" si="136"/>
        <v/>
      </c>
      <c r="BQ263" s="297" t="str">
        <f t="shared" si="150"/>
        <v/>
      </c>
      <c r="BR263" s="296">
        <f t="shared" si="147"/>
        <v>0</v>
      </c>
      <c r="BS263" s="296" t="str">
        <f>IF(COUNTIF(点検表４リスト用!X$2:X$83,J263),1,IF(COUNTIF(点検表４リスト用!Y$2:Y$100,J263),2,IF(COUNTIF(点検表４リスト用!Z$2:Z$100,J263),3,IF(COUNTIF(点検表４リスト用!AA$2:AA$100,J263),4,""))))</f>
        <v/>
      </c>
      <c r="BT263" s="580" t="str">
        <f t="shared" si="151"/>
        <v/>
      </c>
    </row>
    <row r="264" spans="1:72">
      <c r="A264" s="289"/>
      <c r="B264" s="445"/>
      <c r="C264" s="290"/>
      <c r="D264" s="291"/>
      <c r="E264" s="291"/>
      <c r="F264" s="291"/>
      <c r="G264" s="292"/>
      <c r="H264" s="300"/>
      <c r="I264" s="292"/>
      <c r="J264" s="292"/>
      <c r="K264" s="292"/>
      <c r="L264" s="292"/>
      <c r="M264" s="290"/>
      <c r="N264" s="290"/>
      <c r="O264" s="292"/>
      <c r="P264" s="292"/>
      <c r="Q264" s="481" t="str">
        <f t="shared" si="152"/>
        <v/>
      </c>
      <c r="R264" s="481" t="str">
        <f t="shared" si="153"/>
        <v/>
      </c>
      <c r="S264" s="482" t="str">
        <f t="shared" si="117"/>
        <v/>
      </c>
      <c r="T264" s="482" t="str">
        <f t="shared" si="154"/>
        <v/>
      </c>
      <c r="U264" s="483" t="str">
        <f t="shared" si="155"/>
        <v/>
      </c>
      <c r="V264" s="483" t="str">
        <f t="shared" si="156"/>
        <v/>
      </c>
      <c r="W264" s="483" t="str">
        <f t="shared" si="157"/>
        <v/>
      </c>
      <c r="X264" s="293"/>
      <c r="Y264" s="289"/>
      <c r="Z264" s="473" t="str">
        <f>IF($BS264&lt;&gt;"","確認",IF(COUNTIF(点検表４リスト用!AB$2:AB$100,J264),"○",IF(OR($BQ264="【3】",$BQ264="【2】",$BQ264="【1】"),"○",$BQ264)))</f>
        <v/>
      </c>
      <c r="AA264" s="532"/>
      <c r="AB264" s="559" t="str">
        <f t="shared" si="158"/>
        <v/>
      </c>
      <c r="AC264" s="294" t="str">
        <f>IF(COUNTIF(環境性能の高いＵＤタクシー!$A:$A,点検表４!J264),"○","")</f>
        <v/>
      </c>
      <c r="AD264" s="295" t="str">
        <f t="shared" si="159"/>
        <v/>
      </c>
      <c r="AE264" s="296" t="b">
        <f t="shared" si="118"/>
        <v>0</v>
      </c>
      <c r="AF264" s="296" t="b">
        <f t="shared" si="119"/>
        <v>0</v>
      </c>
      <c r="AG264" s="296" t="str">
        <f t="shared" si="120"/>
        <v/>
      </c>
      <c r="AH264" s="296">
        <f t="shared" si="121"/>
        <v>1</v>
      </c>
      <c r="AI264" s="296">
        <f t="shared" si="122"/>
        <v>0</v>
      </c>
      <c r="AJ264" s="296">
        <f t="shared" si="123"/>
        <v>0</v>
      </c>
      <c r="AK264" s="296" t="str">
        <f>IFERROR(VLOOKUP($I264,点検表４リスト用!$D$2:$G$10,2,FALSE),"")</f>
        <v/>
      </c>
      <c r="AL264" s="296" t="str">
        <f>IFERROR(VLOOKUP($I264,点検表４リスト用!$D$2:$G$10,3,FALSE),"")</f>
        <v/>
      </c>
      <c r="AM264" s="296" t="str">
        <f>IFERROR(VLOOKUP($I264,点検表４リスト用!$D$2:$G$10,4,FALSE),"")</f>
        <v/>
      </c>
      <c r="AN264" s="296" t="str">
        <f>IFERROR(VLOOKUP(LEFT($E264,1),点検表４リスト用!$I$2:$J$11,2,FALSE),"")</f>
        <v/>
      </c>
      <c r="AO264" s="296" t="b">
        <f>IF(IFERROR(VLOOKUP($J264,軽乗用車一覧!$A$2:$A$88,1,FALSE),"")&lt;&gt;"",TRUE,FALSE)</f>
        <v>0</v>
      </c>
      <c r="AP264" s="296" t="b">
        <f t="shared" si="124"/>
        <v>0</v>
      </c>
      <c r="AQ264" s="296" t="b">
        <f t="shared" si="160"/>
        <v>1</v>
      </c>
      <c r="AR264" s="296" t="str">
        <f t="shared" si="125"/>
        <v/>
      </c>
      <c r="AS264" s="296" t="str">
        <f t="shared" si="126"/>
        <v/>
      </c>
      <c r="AT264" s="296">
        <f t="shared" si="127"/>
        <v>1</v>
      </c>
      <c r="AU264" s="296">
        <f t="shared" si="128"/>
        <v>1</v>
      </c>
      <c r="AV264" s="296" t="str">
        <f t="shared" si="129"/>
        <v/>
      </c>
      <c r="AW264" s="296" t="str">
        <f>IFERROR(VLOOKUP($L264,点検表４リスト用!$L$2:$M$11,2,FALSE),"")</f>
        <v/>
      </c>
      <c r="AX264" s="296" t="str">
        <f>IFERROR(VLOOKUP($AV264,排出係数!$H$4:$N$1000,7,FALSE),"")</f>
        <v/>
      </c>
      <c r="AY264" s="296" t="str">
        <f t="shared" si="148"/>
        <v/>
      </c>
      <c r="AZ264" s="296" t="str">
        <f t="shared" si="130"/>
        <v>1</v>
      </c>
      <c r="BA264" s="296" t="str">
        <f>IFERROR(VLOOKUP($AV264,排出係数!$A$4:$G$10000,$AU264+2,FALSE),"")</f>
        <v/>
      </c>
      <c r="BB264" s="296">
        <f>IFERROR(VLOOKUP($AU264,点検表４リスト用!$P$2:$T$6,2,FALSE),"")</f>
        <v>0.48</v>
      </c>
      <c r="BC264" s="296" t="str">
        <f t="shared" si="131"/>
        <v/>
      </c>
      <c r="BD264" s="296" t="str">
        <f t="shared" si="132"/>
        <v/>
      </c>
      <c r="BE264" s="296" t="str">
        <f>IFERROR(VLOOKUP($AV264,排出係数!$H$4:$M$10000,$AU264+2,FALSE),"")</f>
        <v/>
      </c>
      <c r="BF264" s="296">
        <f>IFERROR(VLOOKUP($AU264,点検表４リスト用!$P$2:$T$6,IF($N264="H17",5,3),FALSE),"")</f>
        <v>5.5E-2</v>
      </c>
      <c r="BG264" s="296">
        <f t="shared" si="133"/>
        <v>0</v>
      </c>
      <c r="BH264" s="296">
        <f t="shared" si="146"/>
        <v>0</v>
      </c>
      <c r="BI264" s="296" t="str">
        <f>IFERROR(VLOOKUP($L264,点検表４リスト用!$L$2:$N$11,3,FALSE),"")</f>
        <v/>
      </c>
      <c r="BJ264" s="296" t="str">
        <f t="shared" si="134"/>
        <v/>
      </c>
      <c r="BK264" s="296" t="str">
        <f>IF($AK264="特","",IF($BP264="確認",MSG_電気・燃料電池車確認,IF($BS264=1,日野自動車新型式,IF($BS264=2,日野自動車新型式②,IF($BS264=3,日野自動車新型式③,IF($BS264=4,日野自動車新型式④,IFERROR(VLOOKUP($BJ264,'35条リスト'!$A$3:$C$9998,2,FALSE),"")))))))</f>
        <v/>
      </c>
      <c r="BL264" s="296" t="str">
        <f t="shared" si="135"/>
        <v/>
      </c>
      <c r="BM264" s="296" t="str">
        <f>IFERROR(VLOOKUP($X264,点検表４リスト用!$A$2:$B$10,2,FALSE),"")</f>
        <v/>
      </c>
      <c r="BN264" s="296" t="str">
        <f>IF($AK264="特","",IFERROR(VLOOKUP($BJ264,'35条リスト'!$A$3:$C$9998,3,FALSE),""))</f>
        <v/>
      </c>
      <c r="BO264" s="357" t="str">
        <f t="shared" si="149"/>
        <v/>
      </c>
      <c r="BP264" s="297" t="str">
        <f t="shared" si="136"/>
        <v/>
      </c>
      <c r="BQ264" s="297" t="str">
        <f t="shared" si="150"/>
        <v/>
      </c>
      <c r="BR264" s="296">
        <f t="shared" si="147"/>
        <v>0</v>
      </c>
      <c r="BS264" s="296" t="str">
        <f>IF(COUNTIF(点検表４リスト用!X$2:X$83,J264),1,IF(COUNTIF(点検表４リスト用!Y$2:Y$100,J264),2,IF(COUNTIF(点検表４リスト用!Z$2:Z$100,J264),3,IF(COUNTIF(点検表４リスト用!AA$2:AA$100,J264),4,""))))</f>
        <v/>
      </c>
      <c r="BT264" s="580" t="str">
        <f t="shared" si="151"/>
        <v/>
      </c>
    </row>
    <row r="265" spans="1:72">
      <c r="A265" s="289"/>
      <c r="B265" s="445"/>
      <c r="C265" s="290"/>
      <c r="D265" s="291"/>
      <c r="E265" s="291"/>
      <c r="F265" s="291"/>
      <c r="G265" s="292"/>
      <c r="H265" s="300"/>
      <c r="I265" s="292"/>
      <c r="J265" s="292"/>
      <c r="K265" s="292"/>
      <c r="L265" s="292"/>
      <c r="M265" s="290"/>
      <c r="N265" s="290"/>
      <c r="O265" s="292"/>
      <c r="P265" s="292"/>
      <c r="Q265" s="481" t="str">
        <f t="shared" si="152"/>
        <v/>
      </c>
      <c r="R265" s="481" t="str">
        <f t="shared" si="153"/>
        <v/>
      </c>
      <c r="S265" s="482" t="str">
        <f t="shared" si="117"/>
        <v/>
      </c>
      <c r="T265" s="482" t="str">
        <f t="shared" si="154"/>
        <v/>
      </c>
      <c r="U265" s="483" t="str">
        <f t="shared" si="155"/>
        <v/>
      </c>
      <c r="V265" s="483" t="str">
        <f t="shared" si="156"/>
        <v/>
      </c>
      <c r="W265" s="483" t="str">
        <f t="shared" si="157"/>
        <v/>
      </c>
      <c r="X265" s="293"/>
      <c r="Y265" s="289"/>
      <c r="Z265" s="473" t="str">
        <f>IF($BS265&lt;&gt;"","確認",IF(COUNTIF(点検表４リスト用!AB$2:AB$100,J265),"○",IF(OR($BQ265="【3】",$BQ265="【2】",$BQ265="【1】"),"○",$BQ265)))</f>
        <v/>
      </c>
      <c r="AA265" s="532"/>
      <c r="AB265" s="559" t="str">
        <f t="shared" si="158"/>
        <v/>
      </c>
      <c r="AC265" s="294" t="str">
        <f>IF(COUNTIF(環境性能の高いＵＤタクシー!$A:$A,点検表４!J265),"○","")</f>
        <v/>
      </c>
      <c r="AD265" s="295" t="str">
        <f t="shared" si="159"/>
        <v/>
      </c>
      <c r="AE265" s="296" t="b">
        <f t="shared" si="118"/>
        <v>0</v>
      </c>
      <c r="AF265" s="296" t="b">
        <f t="shared" si="119"/>
        <v>0</v>
      </c>
      <c r="AG265" s="296" t="str">
        <f t="shared" si="120"/>
        <v/>
      </c>
      <c r="AH265" s="296">
        <f t="shared" si="121"/>
        <v>1</v>
      </c>
      <c r="AI265" s="296">
        <f t="shared" si="122"/>
        <v>0</v>
      </c>
      <c r="AJ265" s="296">
        <f t="shared" si="123"/>
        <v>0</v>
      </c>
      <c r="AK265" s="296" t="str">
        <f>IFERROR(VLOOKUP($I265,点検表４リスト用!$D$2:$G$10,2,FALSE),"")</f>
        <v/>
      </c>
      <c r="AL265" s="296" t="str">
        <f>IFERROR(VLOOKUP($I265,点検表４リスト用!$D$2:$G$10,3,FALSE),"")</f>
        <v/>
      </c>
      <c r="AM265" s="296" t="str">
        <f>IFERROR(VLOOKUP($I265,点検表４リスト用!$D$2:$G$10,4,FALSE),"")</f>
        <v/>
      </c>
      <c r="AN265" s="296" t="str">
        <f>IFERROR(VLOOKUP(LEFT($E265,1),点検表４リスト用!$I$2:$J$11,2,FALSE),"")</f>
        <v/>
      </c>
      <c r="AO265" s="296" t="b">
        <f>IF(IFERROR(VLOOKUP($J265,軽乗用車一覧!$A$2:$A$88,1,FALSE),"")&lt;&gt;"",TRUE,FALSE)</f>
        <v>0</v>
      </c>
      <c r="AP265" s="296" t="b">
        <f t="shared" si="124"/>
        <v>0</v>
      </c>
      <c r="AQ265" s="296" t="b">
        <f t="shared" si="160"/>
        <v>1</v>
      </c>
      <c r="AR265" s="296" t="str">
        <f t="shared" si="125"/>
        <v/>
      </c>
      <c r="AS265" s="296" t="str">
        <f t="shared" si="126"/>
        <v/>
      </c>
      <c r="AT265" s="296">
        <f t="shared" si="127"/>
        <v>1</v>
      </c>
      <c r="AU265" s="296">
        <f t="shared" si="128"/>
        <v>1</v>
      </c>
      <c r="AV265" s="296" t="str">
        <f t="shared" si="129"/>
        <v/>
      </c>
      <c r="AW265" s="296" t="str">
        <f>IFERROR(VLOOKUP($L265,点検表４リスト用!$L$2:$M$11,2,FALSE),"")</f>
        <v/>
      </c>
      <c r="AX265" s="296" t="str">
        <f>IFERROR(VLOOKUP($AV265,排出係数!$H$4:$N$1000,7,FALSE),"")</f>
        <v/>
      </c>
      <c r="AY265" s="296" t="str">
        <f t="shared" si="148"/>
        <v/>
      </c>
      <c r="AZ265" s="296" t="str">
        <f t="shared" si="130"/>
        <v>1</v>
      </c>
      <c r="BA265" s="296" t="str">
        <f>IFERROR(VLOOKUP($AV265,排出係数!$A$4:$G$10000,$AU265+2,FALSE),"")</f>
        <v/>
      </c>
      <c r="BB265" s="296">
        <f>IFERROR(VLOOKUP($AU265,点検表４リスト用!$P$2:$T$6,2,FALSE),"")</f>
        <v>0.48</v>
      </c>
      <c r="BC265" s="296" t="str">
        <f t="shared" si="131"/>
        <v/>
      </c>
      <c r="BD265" s="296" t="str">
        <f t="shared" si="132"/>
        <v/>
      </c>
      <c r="BE265" s="296" t="str">
        <f>IFERROR(VLOOKUP($AV265,排出係数!$H$4:$M$10000,$AU265+2,FALSE),"")</f>
        <v/>
      </c>
      <c r="BF265" s="296">
        <f>IFERROR(VLOOKUP($AU265,点検表４リスト用!$P$2:$T$6,IF($N265="H17",5,3),FALSE),"")</f>
        <v>5.5E-2</v>
      </c>
      <c r="BG265" s="296">
        <f t="shared" si="133"/>
        <v>0</v>
      </c>
      <c r="BH265" s="296">
        <f t="shared" si="146"/>
        <v>0</v>
      </c>
      <c r="BI265" s="296" t="str">
        <f>IFERROR(VLOOKUP($L265,点検表４リスト用!$L$2:$N$11,3,FALSE),"")</f>
        <v/>
      </c>
      <c r="BJ265" s="296" t="str">
        <f t="shared" si="134"/>
        <v/>
      </c>
      <c r="BK265" s="296" t="str">
        <f>IF($AK265="特","",IF($BP265="確認",MSG_電気・燃料電池車確認,IF($BS265=1,日野自動車新型式,IF($BS265=2,日野自動車新型式②,IF($BS265=3,日野自動車新型式③,IF($BS265=4,日野自動車新型式④,IFERROR(VLOOKUP($BJ265,'35条リスト'!$A$3:$C$9998,2,FALSE),"")))))))</f>
        <v/>
      </c>
      <c r="BL265" s="296" t="str">
        <f t="shared" si="135"/>
        <v/>
      </c>
      <c r="BM265" s="296" t="str">
        <f>IFERROR(VLOOKUP($X265,点検表４リスト用!$A$2:$B$10,2,FALSE),"")</f>
        <v/>
      </c>
      <c r="BN265" s="296" t="str">
        <f>IF($AK265="特","",IFERROR(VLOOKUP($BJ265,'35条リスト'!$A$3:$C$9998,3,FALSE),""))</f>
        <v/>
      </c>
      <c r="BO265" s="357" t="str">
        <f t="shared" si="149"/>
        <v/>
      </c>
      <c r="BP265" s="297" t="str">
        <f t="shared" si="136"/>
        <v/>
      </c>
      <c r="BQ265" s="297" t="str">
        <f t="shared" si="150"/>
        <v/>
      </c>
      <c r="BR265" s="296">
        <f t="shared" si="147"/>
        <v>0</v>
      </c>
      <c r="BS265" s="296" t="str">
        <f>IF(COUNTIF(点検表４リスト用!X$2:X$83,J265),1,IF(COUNTIF(点検表４リスト用!Y$2:Y$100,J265),2,IF(COUNTIF(点検表４リスト用!Z$2:Z$100,J265),3,IF(COUNTIF(点検表４リスト用!AA$2:AA$100,J265),4,""))))</f>
        <v/>
      </c>
      <c r="BT265" s="580" t="str">
        <f t="shared" si="151"/>
        <v/>
      </c>
    </row>
    <row r="266" spans="1:72">
      <c r="A266" s="289"/>
      <c r="B266" s="445"/>
      <c r="C266" s="290"/>
      <c r="D266" s="291"/>
      <c r="E266" s="291"/>
      <c r="F266" s="291"/>
      <c r="G266" s="292"/>
      <c r="H266" s="300"/>
      <c r="I266" s="292"/>
      <c r="J266" s="292"/>
      <c r="K266" s="292"/>
      <c r="L266" s="292"/>
      <c r="M266" s="290"/>
      <c r="N266" s="290"/>
      <c r="O266" s="292"/>
      <c r="P266" s="292"/>
      <c r="Q266" s="481" t="str">
        <f t="shared" si="152"/>
        <v/>
      </c>
      <c r="R266" s="481" t="str">
        <f t="shared" si="153"/>
        <v/>
      </c>
      <c r="S266" s="482" t="str">
        <f t="shared" si="117"/>
        <v/>
      </c>
      <c r="T266" s="482" t="str">
        <f t="shared" si="154"/>
        <v/>
      </c>
      <c r="U266" s="483" t="str">
        <f t="shared" si="155"/>
        <v/>
      </c>
      <c r="V266" s="483" t="str">
        <f t="shared" si="156"/>
        <v/>
      </c>
      <c r="W266" s="483" t="str">
        <f t="shared" si="157"/>
        <v/>
      </c>
      <c r="X266" s="293"/>
      <c r="Y266" s="289"/>
      <c r="Z266" s="473" t="str">
        <f>IF($BS266&lt;&gt;"","確認",IF(COUNTIF(点検表４リスト用!AB$2:AB$100,J266),"○",IF(OR($BQ266="【3】",$BQ266="【2】",$BQ266="【1】"),"○",$BQ266)))</f>
        <v/>
      </c>
      <c r="AA266" s="532"/>
      <c r="AB266" s="559" t="str">
        <f t="shared" si="158"/>
        <v/>
      </c>
      <c r="AC266" s="294" t="str">
        <f>IF(COUNTIF(環境性能の高いＵＤタクシー!$A:$A,点検表４!J266),"○","")</f>
        <v/>
      </c>
      <c r="AD266" s="295" t="str">
        <f t="shared" si="159"/>
        <v/>
      </c>
      <c r="AE266" s="296" t="b">
        <f t="shared" si="118"/>
        <v>0</v>
      </c>
      <c r="AF266" s="296" t="b">
        <f t="shared" si="119"/>
        <v>0</v>
      </c>
      <c r="AG266" s="296" t="str">
        <f t="shared" si="120"/>
        <v/>
      </c>
      <c r="AH266" s="296">
        <f t="shared" si="121"/>
        <v>1</v>
      </c>
      <c r="AI266" s="296">
        <f t="shared" si="122"/>
        <v>0</v>
      </c>
      <c r="AJ266" s="296">
        <f t="shared" si="123"/>
        <v>0</v>
      </c>
      <c r="AK266" s="296" t="str">
        <f>IFERROR(VLOOKUP($I266,点検表４リスト用!$D$2:$G$10,2,FALSE),"")</f>
        <v/>
      </c>
      <c r="AL266" s="296" t="str">
        <f>IFERROR(VLOOKUP($I266,点検表４リスト用!$D$2:$G$10,3,FALSE),"")</f>
        <v/>
      </c>
      <c r="AM266" s="296" t="str">
        <f>IFERROR(VLOOKUP($I266,点検表４リスト用!$D$2:$G$10,4,FALSE),"")</f>
        <v/>
      </c>
      <c r="AN266" s="296" t="str">
        <f>IFERROR(VLOOKUP(LEFT($E266,1),点検表４リスト用!$I$2:$J$11,2,FALSE),"")</f>
        <v/>
      </c>
      <c r="AO266" s="296" t="b">
        <f>IF(IFERROR(VLOOKUP($J266,軽乗用車一覧!$A$2:$A$88,1,FALSE),"")&lt;&gt;"",TRUE,FALSE)</f>
        <v>0</v>
      </c>
      <c r="AP266" s="296" t="b">
        <f t="shared" si="124"/>
        <v>0</v>
      </c>
      <c r="AQ266" s="296" t="b">
        <f t="shared" si="160"/>
        <v>1</v>
      </c>
      <c r="AR266" s="296" t="str">
        <f t="shared" si="125"/>
        <v/>
      </c>
      <c r="AS266" s="296" t="str">
        <f t="shared" si="126"/>
        <v/>
      </c>
      <c r="AT266" s="296">
        <f t="shared" si="127"/>
        <v>1</v>
      </c>
      <c r="AU266" s="296">
        <f t="shared" si="128"/>
        <v>1</v>
      </c>
      <c r="AV266" s="296" t="str">
        <f t="shared" si="129"/>
        <v/>
      </c>
      <c r="AW266" s="296" t="str">
        <f>IFERROR(VLOOKUP($L266,点検表４リスト用!$L$2:$M$11,2,FALSE),"")</f>
        <v/>
      </c>
      <c r="AX266" s="296" t="str">
        <f>IFERROR(VLOOKUP($AV266,排出係数!$H$4:$N$1000,7,FALSE),"")</f>
        <v/>
      </c>
      <c r="AY266" s="296" t="str">
        <f t="shared" si="148"/>
        <v/>
      </c>
      <c r="AZ266" s="296" t="str">
        <f t="shared" si="130"/>
        <v>1</v>
      </c>
      <c r="BA266" s="296" t="str">
        <f>IFERROR(VLOOKUP($AV266,排出係数!$A$4:$G$10000,$AU266+2,FALSE),"")</f>
        <v/>
      </c>
      <c r="BB266" s="296">
        <f>IFERROR(VLOOKUP($AU266,点検表４リスト用!$P$2:$T$6,2,FALSE),"")</f>
        <v>0.48</v>
      </c>
      <c r="BC266" s="296" t="str">
        <f t="shared" si="131"/>
        <v/>
      </c>
      <c r="BD266" s="296" t="str">
        <f t="shared" si="132"/>
        <v/>
      </c>
      <c r="BE266" s="296" t="str">
        <f>IFERROR(VLOOKUP($AV266,排出係数!$H$4:$M$10000,$AU266+2,FALSE),"")</f>
        <v/>
      </c>
      <c r="BF266" s="296">
        <f>IFERROR(VLOOKUP($AU266,点検表４リスト用!$P$2:$T$6,IF($N266="H17",5,3),FALSE),"")</f>
        <v>5.5E-2</v>
      </c>
      <c r="BG266" s="296">
        <f t="shared" si="133"/>
        <v>0</v>
      </c>
      <c r="BH266" s="296">
        <f t="shared" si="146"/>
        <v>0</v>
      </c>
      <c r="BI266" s="296" t="str">
        <f>IFERROR(VLOOKUP($L266,点検表４リスト用!$L$2:$N$11,3,FALSE),"")</f>
        <v/>
      </c>
      <c r="BJ266" s="296" t="str">
        <f t="shared" si="134"/>
        <v/>
      </c>
      <c r="BK266" s="296" t="str">
        <f>IF($AK266="特","",IF($BP266="確認",MSG_電気・燃料電池車確認,IF($BS266=1,日野自動車新型式,IF($BS266=2,日野自動車新型式②,IF($BS266=3,日野自動車新型式③,IF($BS266=4,日野自動車新型式④,IFERROR(VLOOKUP($BJ266,'35条リスト'!$A$3:$C$9998,2,FALSE),"")))))))</f>
        <v/>
      </c>
      <c r="BL266" s="296" t="str">
        <f t="shared" si="135"/>
        <v/>
      </c>
      <c r="BM266" s="296" t="str">
        <f>IFERROR(VLOOKUP($X266,点検表４リスト用!$A$2:$B$10,2,FALSE),"")</f>
        <v/>
      </c>
      <c r="BN266" s="296" t="str">
        <f>IF($AK266="特","",IFERROR(VLOOKUP($BJ266,'35条リスト'!$A$3:$C$9998,3,FALSE),""))</f>
        <v/>
      </c>
      <c r="BO266" s="357" t="str">
        <f t="shared" si="149"/>
        <v/>
      </c>
      <c r="BP266" s="297" t="str">
        <f t="shared" si="136"/>
        <v/>
      </c>
      <c r="BQ266" s="297" t="str">
        <f t="shared" si="150"/>
        <v/>
      </c>
      <c r="BR266" s="296">
        <f t="shared" si="147"/>
        <v>0</v>
      </c>
      <c r="BS266" s="296" t="str">
        <f>IF(COUNTIF(点検表４リスト用!X$2:X$83,J266),1,IF(COUNTIF(点検表４リスト用!Y$2:Y$100,J266),2,IF(COUNTIF(点検表４リスト用!Z$2:Z$100,J266),3,IF(COUNTIF(点検表４リスト用!AA$2:AA$100,J266),4,""))))</f>
        <v/>
      </c>
      <c r="BT266" s="580" t="str">
        <f t="shared" si="151"/>
        <v/>
      </c>
    </row>
    <row r="267" spans="1:72">
      <c r="A267" s="289"/>
      <c r="B267" s="445"/>
      <c r="C267" s="290"/>
      <c r="D267" s="291"/>
      <c r="E267" s="291"/>
      <c r="F267" s="291"/>
      <c r="G267" s="292"/>
      <c r="H267" s="300"/>
      <c r="I267" s="292"/>
      <c r="J267" s="292"/>
      <c r="K267" s="292"/>
      <c r="L267" s="292"/>
      <c r="M267" s="290"/>
      <c r="N267" s="290"/>
      <c r="O267" s="292"/>
      <c r="P267" s="292"/>
      <c r="Q267" s="481" t="str">
        <f t="shared" si="152"/>
        <v/>
      </c>
      <c r="R267" s="481" t="str">
        <f t="shared" si="153"/>
        <v/>
      </c>
      <c r="S267" s="482" t="str">
        <f t="shared" si="117"/>
        <v/>
      </c>
      <c r="T267" s="482" t="str">
        <f t="shared" si="154"/>
        <v/>
      </c>
      <c r="U267" s="483" t="str">
        <f t="shared" si="155"/>
        <v/>
      </c>
      <c r="V267" s="483" t="str">
        <f t="shared" si="156"/>
        <v/>
      </c>
      <c r="W267" s="483" t="str">
        <f t="shared" si="157"/>
        <v/>
      </c>
      <c r="X267" s="293"/>
      <c r="Y267" s="289"/>
      <c r="Z267" s="473" t="str">
        <f>IF($BS267&lt;&gt;"","確認",IF(COUNTIF(点検表４リスト用!AB$2:AB$100,J267),"○",IF(OR($BQ267="【3】",$BQ267="【2】",$BQ267="【1】"),"○",$BQ267)))</f>
        <v/>
      </c>
      <c r="AA267" s="532"/>
      <c r="AB267" s="559" t="str">
        <f t="shared" si="158"/>
        <v/>
      </c>
      <c r="AC267" s="294" t="str">
        <f>IF(COUNTIF(環境性能の高いＵＤタクシー!$A:$A,点検表４!J267),"○","")</f>
        <v/>
      </c>
      <c r="AD267" s="295" t="str">
        <f t="shared" si="159"/>
        <v/>
      </c>
      <c r="AE267" s="296" t="b">
        <f t="shared" si="118"/>
        <v>0</v>
      </c>
      <c r="AF267" s="296" t="b">
        <f t="shared" si="119"/>
        <v>0</v>
      </c>
      <c r="AG267" s="296" t="str">
        <f t="shared" si="120"/>
        <v/>
      </c>
      <c r="AH267" s="296">
        <f t="shared" si="121"/>
        <v>1</v>
      </c>
      <c r="AI267" s="296">
        <f t="shared" si="122"/>
        <v>0</v>
      </c>
      <c r="AJ267" s="296">
        <f t="shared" si="123"/>
        <v>0</v>
      </c>
      <c r="AK267" s="296" t="str">
        <f>IFERROR(VLOOKUP($I267,点検表４リスト用!$D$2:$G$10,2,FALSE),"")</f>
        <v/>
      </c>
      <c r="AL267" s="296" t="str">
        <f>IFERROR(VLOOKUP($I267,点検表４リスト用!$D$2:$G$10,3,FALSE),"")</f>
        <v/>
      </c>
      <c r="AM267" s="296" t="str">
        <f>IFERROR(VLOOKUP($I267,点検表４リスト用!$D$2:$G$10,4,FALSE),"")</f>
        <v/>
      </c>
      <c r="AN267" s="296" t="str">
        <f>IFERROR(VLOOKUP(LEFT($E267,1),点検表４リスト用!$I$2:$J$11,2,FALSE),"")</f>
        <v/>
      </c>
      <c r="AO267" s="296" t="b">
        <f>IF(IFERROR(VLOOKUP($J267,軽乗用車一覧!$A$2:$A$88,1,FALSE),"")&lt;&gt;"",TRUE,FALSE)</f>
        <v>0</v>
      </c>
      <c r="AP267" s="296" t="b">
        <f t="shared" si="124"/>
        <v>0</v>
      </c>
      <c r="AQ267" s="296" t="b">
        <f t="shared" si="160"/>
        <v>1</v>
      </c>
      <c r="AR267" s="296" t="str">
        <f t="shared" si="125"/>
        <v/>
      </c>
      <c r="AS267" s="296" t="str">
        <f t="shared" si="126"/>
        <v/>
      </c>
      <c r="AT267" s="296">
        <f t="shared" si="127"/>
        <v>1</v>
      </c>
      <c r="AU267" s="296">
        <f t="shared" si="128"/>
        <v>1</v>
      </c>
      <c r="AV267" s="296" t="str">
        <f t="shared" si="129"/>
        <v/>
      </c>
      <c r="AW267" s="296" t="str">
        <f>IFERROR(VLOOKUP($L267,点検表４リスト用!$L$2:$M$11,2,FALSE),"")</f>
        <v/>
      </c>
      <c r="AX267" s="296" t="str">
        <f>IFERROR(VLOOKUP($AV267,排出係数!$H$4:$N$1000,7,FALSE),"")</f>
        <v/>
      </c>
      <c r="AY267" s="296" t="str">
        <f t="shared" si="148"/>
        <v/>
      </c>
      <c r="AZ267" s="296" t="str">
        <f t="shared" si="130"/>
        <v>1</v>
      </c>
      <c r="BA267" s="296" t="str">
        <f>IFERROR(VLOOKUP($AV267,排出係数!$A$4:$G$10000,$AU267+2,FALSE),"")</f>
        <v/>
      </c>
      <c r="BB267" s="296">
        <f>IFERROR(VLOOKUP($AU267,点検表４リスト用!$P$2:$T$6,2,FALSE),"")</f>
        <v>0.48</v>
      </c>
      <c r="BC267" s="296" t="str">
        <f t="shared" si="131"/>
        <v/>
      </c>
      <c r="BD267" s="296" t="str">
        <f t="shared" si="132"/>
        <v/>
      </c>
      <c r="BE267" s="296" t="str">
        <f>IFERROR(VLOOKUP($AV267,排出係数!$H$4:$M$10000,$AU267+2,FALSE),"")</f>
        <v/>
      </c>
      <c r="BF267" s="296">
        <f>IFERROR(VLOOKUP($AU267,点検表４リスト用!$P$2:$T$6,IF($N267="H17",5,3),FALSE),"")</f>
        <v>5.5E-2</v>
      </c>
      <c r="BG267" s="296">
        <f t="shared" si="133"/>
        <v>0</v>
      </c>
      <c r="BH267" s="296">
        <f t="shared" si="146"/>
        <v>0</v>
      </c>
      <c r="BI267" s="296" t="str">
        <f>IFERROR(VLOOKUP($L267,点検表４リスト用!$L$2:$N$11,3,FALSE),"")</f>
        <v/>
      </c>
      <c r="BJ267" s="296" t="str">
        <f t="shared" si="134"/>
        <v/>
      </c>
      <c r="BK267" s="296" t="str">
        <f>IF($AK267="特","",IF($BP267="確認",MSG_電気・燃料電池車確認,IF($BS267=1,日野自動車新型式,IF($BS267=2,日野自動車新型式②,IF($BS267=3,日野自動車新型式③,IF($BS267=4,日野自動車新型式④,IFERROR(VLOOKUP($BJ267,'35条リスト'!$A$3:$C$9998,2,FALSE),"")))))))</f>
        <v/>
      </c>
      <c r="BL267" s="296" t="str">
        <f t="shared" si="135"/>
        <v/>
      </c>
      <c r="BM267" s="296" t="str">
        <f>IFERROR(VLOOKUP($X267,点検表４リスト用!$A$2:$B$10,2,FALSE),"")</f>
        <v/>
      </c>
      <c r="BN267" s="296" t="str">
        <f>IF($AK267="特","",IFERROR(VLOOKUP($BJ267,'35条リスト'!$A$3:$C$9998,3,FALSE),""))</f>
        <v/>
      </c>
      <c r="BO267" s="357" t="str">
        <f t="shared" si="149"/>
        <v/>
      </c>
      <c r="BP267" s="297" t="str">
        <f t="shared" si="136"/>
        <v/>
      </c>
      <c r="BQ267" s="297" t="str">
        <f t="shared" si="150"/>
        <v/>
      </c>
      <c r="BR267" s="296">
        <f t="shared" si="147"/>
        <v>0</v>
      </c>
      <c r="BS267" s="296" t="str">
        <f>IF(COUNTIF(点検表４リスト用!X$2:X$83,J267),1,IF(COUNTIF(点検表４リスト用!Y$2:Y$100,J267),2,IF(COUNTIF(点検表４リスト用!Z$2:Z$100,J267),3,IF(COUNTIF(点検表４リスト用!AA$2:AA$100,J267),4,""))))</f>
        <v/>
      </c>
      <c r="BT267" s="580" t="str">
        <f t="shared" si="151"/>
        <v/>
      </c>
    </row>
    <row r="268" spans="1:72">
      <c r="A268" s="289"/>
      <c r="B268" s="445"/>
      <c r="C268" s="290"/>
      <c r="D268" s="291"/>
      <c r="E268" s="291"/>
      <c r="F268" s="291"/>
      <c r="G268" s="292"/>
      <c r="H268" s="300"/>
      <c r="I268" s="292"/>
      <c r="J268" s="292"/>
      <c r="K268" s="292"/>
      <c r="L268" s="292"/>
      <c r="M268" s="290"/>
      <c r="N268" s="290"/>
      <c r="O268" s="292"/>
      <c r="P268" s="292"/>
      <c r="Q268" s="481" t="str">
        <f t="shared" si="152"/>
        <v/>
      </c>
      <c r="R268" s="481" t="str">
        <f t="shared" si="153"/>
        <v/>
      </c>
      <c r="S268" s="482" t="str">
        <f t="shared" si="117"/>
        <v/>
      </c>
      <c r="T268" s="482" t="str">
        <f t="shared" si="154"/>
        <v/>
      </c>
      <c r="U268" s="483" t="str">
        <f t="shared" si="155"/>
        <v/>
      </c>
      <c r="V268" s="483" t="str">
        <f t="shared" si="156"/>
        <v/>
      </c>
      <c r="W268" s="483" t="str">
        <f t="shared" si="157"/>
        <v/>
      </c>
      <c r="X268" s="293"/>
      <c r="Y268" s="289"/>
      <c r="Z268" s="473" t="str">
        <f>IF($BS268&lt;&gt;"","確認",IF(COUNTIF(点検表４リスト用!AB$2:AB$100,J268),"○",IF(OR($BQ268="【3】",$BQ268="【2】",$BQ268="【1】"),"○",$BQ268)))</f>
        <v/>
      </c>
      <c r="AA268" s="532"/>
      <c r="AB268" s="559" t="str">
        <f t="shared" si="158"/>
        <v/>
      </c>
      <c r="AC268" s="294" t="str">
        <f>IF(COUNTIF(環境性能の高いＵＤタクシー!$A:$A,点検表４!J268),"○","")</f>
        <v/>
      </c>
      <c r="AD268" s="295" t="str">
        <f t="shared" si="159"/>
        <v/>
      </c>
      <c r="AE268" s="296" t="b">
        <f t="shared" si="118"/>
        <v>0</v>
      </c>
      <c r="AF268" s="296" t="b">
        <f t="shared" si="119"/>
        <v>0</v>
      </c>
      <c r="AG268" s="296" t="str">
        <f t="shared" si="120"/>
        <v/>
      </c>
      <c r="AH268" s="296">
        <f t="shared" si="121"/>
        <v>1</v>
      </c>
      <c r="AI268" s="296">
        <f t="shared" si="122"/>
        <v>0</v>
      </c>
      <c r="AJ268" s="296">
        <f t="shared" si="123"/>
        <v>0</v>
      </c>
      <c r="AK268" s="296" t="str">
        <f>IFERROR(VLOOKUP($I268,点検表４リスト用!$D$2:$G$10,2,FALSE),"")</f>
        <v/>
      </c>
      <c r="AL268" s="296" t="str">
        <f>IFERROR(VLOOKUP($I268,点検表４リスト用!$D$2:$G$10,3,FALSE),"")</f>
        <v/>
      </c>
      <c r="AM268" s="296" t="str">
        <f>IFERROR(VLOOKUP($I268,点検表４リスト用!$D$2:$G$10,4,FALSE),"")</f>
        <v/>
      </c>
      <c r="AN268" s="296" t="str">
        <f>IFERROR(VLOOKUP(LEFT($E268,1),点検表４リスト用!$I$2:$J$11,2,FALSE),"")</f>
        <v/>
      </c>
      <c r="AO268" s="296" t="b">
        <f>IF(IFERROR(VLOOKUP($J268,軽乗用車一覧!$A$2:$A$88,1,FALSE),"")&lt;&gt;"",TRUE,FALSE)</f>
        <v>0</v>
      </c>
      <c r="AP268" s="296" t="b">
        <f t="shared" si="124"/>
        <v>0</v>
      </c>
      <c r="AQ268" s="296" t="b">
        <f t="shared" si="160"/>
        <v>1</v>
      </c>
      <c r="AR268" s="296" t="str">
        <f t="shared" si="125"/>
        <v/>
      </c>
      <c r="AS268" s="296" t="str">
        <f t="shared" si="126"/>
        <v/>
      </c>
      <c r="AT268" s="296">
        <f t="shared" si="127"/>
        <v>1</v>
      </c>
      <c r="AU268" s="296">
        <f t="shared" si="128"/>
        <v>1</v>
      </c>
      <c r="AV268" s="296" t="str">
        <f t="shared" si="129"/>
        <v/>
      </c>
      <c r="AW268" s="296" t="str">
        <f>IFERROR(VLOOKUP($L268,点検表４リスト用!$L$2:$M$11,2,FALSE),"")</f>
        <v/>
      </c>
      <c r="AX268" s="296" t="str">
        <f>IFERROR(VLOOKUP($AV268,排出係数!$H$4:$N$1000,7,FALSE),"")</f>
        <v/>
      </c>
      <c r="AY268" s="296" t="str">
        <f t="shared" si="148"/>
        <v/>
      </c>
      <c r="AZ268" s="296" t="str">
        <f t="shared" si="130"/>
        <v>1</v>
      </c>
      <c r="BA268" s="296" t="str">
        <f>IFERROR(VLOOKUP($AV268,排出係数!$A$4:$G$10000,$AU268+2,FALSE),"")</f>
        <v/>
      </c>
      <c r="BB268" s="296">
        <f>IFERROR(VLOOKUP($AU268,点検表４リスト用!$P$2:$T$6,2,FALSE),"")</f>
        <v>0.48</v>
      </c>
      <c r="BC268" s="296" t="str">
        <f t="shared" si="131"/>
        <v/>
      </c>
      <c r="BD268" s="296" t="str">
        <f t="shared" si="132"/>
        <v/>
      </c>
      <c r="BE268" s="296" t="str">
        <f>IFERROR(VLOOKUP($AV268,排出係数!$H$4:$M$10000,$AU268+2,FALSE),"")</f>
        <v/>
      </c>
      <c r="BF268" s="296">
        <f>IFERROR(VLOOKUP($AU268,点検表４リスト用!$P$2:$T$6,IF($N268="H17",5,3),FALSE),"")</f>
        <v>5.5E-2</v>
      </c>
      <c r="BG268" s="296">
        <f t="shared" si="133"/>
        <v>0</v>
      </c>
      <c r="BH268" s="296">
        <f t="shared" si="146"/>
        <v>0</v>
      </c>
      <c r="BI268" s="296" t="str">
        <f>IFERROR(VLOOKUP($L268,点検表４リスト用!$L$2:$N$11,3,FALSE),"")</f>
        <v/>
      </c>
      <c r="BJ268" s="296" t="str">
        <f t="shared" si="134"/>
        <v/>
      </c>
      <c r="BK268" s="296" t="str">
        <f>IF($AK268="特","",IF($BP268="確認",MSG_電気・燃料電池車確認,IF($BS268=1,日野自動車新型式,IF($BS268=2,日野自動車新型式②,IF($BS268=3,日野自動車新型式③,IF($BS268=4,日野自動車新型式④,IFERROR(VLOOKUP($BJ268,'35条リスト'!$A$3:$C$9998,2,FALSE),"")))))))</f>
        <v/>
      </c>
      <c r="BL268" s="296" t="str">
        <f t="shared" si="135"/>
        <v/>
      </c>
      <c r="BM268" s="296" t="str">
        <f>IFERROR(VLOOKUP($X268,点検表４リスト用!$A$2:$B$10,2,FALSE),"")</f>
        <v/>
      </c>
      <c r="BN268" s="296" t="str">
        <f>IF($AK268="特","",IFERROR(VLOOKUP($BJ268,'35条リスト'!$A$3:$C$9998,3,FALSE),""))</f>
        <v/>
      </c>
      <c r="BO268" s="357" t="str">
        <f t="shared" si="149"/>
        <v/>
      </c>
      <c r="BP268" s="297" t="str">
        <f t="shared" si="136"/>
        <v/>
      </c>
      <c r="BQ268" s="297" t="str">
        <f t="shared" si="150"/>
        <v/>
      </c>
      <c r="BR268" s="296">
        <f t="shared" si="147"/>
        <v>0</v>
      </c>
      <c r="BS268" s="296" t="str">
        <f>IF(COUNTIF(点検表４リスト用!X$2:X$83,J268),1,IF(COUNTIF(点検表４リスト用!Y$2:Y$100,J268),2,IF(COUNTIF(点検表４リスト用!Z$2:Z$100,J268),3,IF(COUNTIF(点検表４リスト用!AA$2:AA$100,J268),4,""))))</f>
        <v/>
      </c>
      <c r="BT268" s="580" t="str">
        <f t="shared" si="151"/>
        <v/>
      </c>
    </row>
    <row r="269" spans="1:72">
      <c r="A269" s="289"/>
      <c r="B269" s="445"/>
      <c r="C269" s="290"/>
      <c r="D269" s="291"/>
      <c r="E269" s="291"/>
      <c r="F269" s="291"/>
      <c r="G269" s="292"/>
      <c r="H269" s="300"/>
      <c r="I269" s="292"/>
      <c r="J269" s="292"/>
      <c r="K269" s="292"/>
      <c r="L269" s="292"/>
      <c r="M269" s="290"/>
      <c r="N269" s="290"/>
      <c r="O269" s="292"/>
      <c r="P269" s="292"/>
      <c r="Q269" s="481" t="str">
        <f t="shared" ref="Q269:Q332" si="161">IF($L269="","",IF(OR($AE269=TRUE,$AK269="軽",J269="不明",J269="型式不明"),"-",IF(ISNUMBER($BD269)=TRUE,$BD269,"エラー")))</f>
        <v/>
      </c>
      <c r="R269" s="481" t="str">
        <f t="shared" ref="R269:R332" si="162">IF($L269="","",IF(OR($AE269=TRUE,$AK269="軽",J269="不明",J269="型式不明"),"-",IF(ISNUMBER($BH269)=TRUE,$BH269,"エラー")))</f>
        <v/>
      </c>
      <c r="S269" s="482" t="str">
        <f t="shared" si="117"/>
        <v/>
      </c>
      <c r="T269" s="482" t="str">
        <f t="shared" ref="T269:T332" si="163">IF(OR(O269="",P269="",P269=0),"",IFERROR(O269/P269,"エラー"))</f>
        <v/>
      </c>
      <c r="U269" s="483" t="str">
        <f t="shared" ref="U269:U332" si="164">IF($L269="","",IF(OR($AE269=TRUE,$AK269="軽",B269="減車",J269="不明",J269="型式不明"),"-",IFERROR($O269*$Q269*$AT269/1000,"エラー")))</f>
        <v/>
      </c>
      <c r="V269" s="483" t="str">
        <f t="shared" ref="V269:V332" si="165">IF($L269="","",IF(OR($AE269=TRUE,$AK269="軽",B269="減車",J269="不明",J269="型式不明"),"-",IFERROR($O269*$R269*$AT269/1000,"エラー")))</f>
        <v/>
      </c>
      <c r="W269" s="483" t="str">
        <f t="shared" ref="W269:W332" si="166">IF($L269="","",IF(OR($AE269=TRUE,B269="減車"),"-",IFERROR($P269*$S269/1000,"エラー")))</f>
        <v/>
      </c>
      <c r="X269" s="293"/>
      <c r="Y269" s="289"/>
      <c r="Z269" s="473" t="str">
        <f>IF($BS269&lt;&gt;"","確認",IF(COUNTIF(点検表４リスト用!AB$2:AB$100,J269),"○",IF(OR($BQ269="【3】",$BQ269="【2】",$BQ269="【1】"),"○",$BQ269)))</f>
        <v/>
      </c>
      <c r="AA269" s="532"/>
      <c r="AB269" s="559" t="str">
        <f t="shared" ref="AB269:AB332" si="167">IF(AND(AK269="乗",OR(AW269="電",AW269="燃電",AW269="ハガ",AW269="ハL",AW269="ハ軽"),OR(Z269="○",AA269="○")),"○","")</f>
        <v/>
      </c>
      <c r="AC269" s="294" t="str">
        <f>IF(COUNTIF(環境性能の高いＵＤタクシー!$A:$A,点検表４!J269),"○","")</f>
        <v/>
      </c>
      <c r="AD269" s="295" t="str">
        <f t="shared" ref="AD269:AD332" si="168">IF(Z269="確認",BK269,"")</f>
        <v/>
      </c>
      <c r="AE269" s="296" t="b">
        <f t="shared" si="118"/>
        <v>0</v>
      </c>
      <c r="AF269" s="296" t="b">
        <f t="shared" si="119"/>
        <v>0</v>
      </c>
      <c r="AG269" s="296" t="str">
        <f t="shared" si="120"/>
        <v/>
      </c>
      <c r="AH269" s="296">
        <f t="shared" si="121"/>
        <v>1</v>
      </c>
      <c r="AI269" s="296">
        <f t="shared" si="122"/>
        <v>0</v>
      </c>
      <c r="AJ269" s="296">
        <f t="shared" si="123"/>
        <v>0</v>
      </c>
      <c r="AK269" s="296" t="str">
        <f>IFERROR(VLOOKUP($I269,点検表４リスト用!$D$2:$G$10,2,FALSE),"")</f>
        <v/>
      </c>
      <c r="AL269" s="296" t="str">
        <f>IFERROR(VLOOKUP($I269,点検表４リスト用!$D$2:$G$10,3,FALSE),"")</f>
        <v/>
      </c>
      <c r="AM269" s="296" t="str">
        <f>IFERROR(VLOOKUP($I269,点検表４リスト用!$D$2:$G$10,4,FALSE),"")</f>
        <v/>
      </c>
      <c r="AN269" s="296" t="str">
        <f>IFERROR(VLOOKUP(LEFT($E269,1),点検表４リスト用!$I$2:$J$11,2,FALSE),"")</f>
        <v/>
      </c>
      <c r="AO269" s="296" t="b">
        <f>IF(IFERROR(VLOOKUP($J269,軽乗用車一覧!$A$2:$A$88,1,FALSE),"")&lt;&gt;"",TRUE,FALSE)</f>
        <v>0</v>
      </c>
      <c r="AP269" s="296" t="b">
        <f t="shared" si="124"/>
        <v>0</v>
      </c>
      <c r="AQ269" s="296" t="b">
        <f t="shared" ref="AQ269:AQ332" si="169">IF(AND($E269&lt;&gt;"",$I269&lt;&gt;""),IF($AM269=$AN269,TRUE,IF(LEFT(E269,1)="8",TRUE,FALSE)),TRUE)</f>
        <v>1</v>
      </c>
      <c r="AR269" s="296" t="str">
        <f t="shared" si="125"/>
        <v/>
      </c>
      <c r="AS269" s="296" t="str">
        <f t="shared" si="126"/>
        <v/>
      </c>
      <c r="AT269" s="296">
        <f t="shared" si="127"/>
        <v>1</v>
      </c>
      <c r="AU269" s="296">
        <f t="shared" si="128"/>
        <v>1</v>
      </c>
      <c r="AV269" s="296" t="str">
        <f t="shared" si="129"/>
        <v/>
      </c>
      <c r="AW269" s="296" t="str">
        <f>IFERROR(VLOOKUP($L269,点検表４リスト用!$L$2:$M$11,2,FALSE),"")</f>
        <v/>
      </c>
      <c r="AX269" s="296" t="str">
        <f>IFERROR(VLOOKUP($AV269,排出係数!$H$4:$N$1000,7,FALSE),"")</f>
        <v/>
      </c>
      <c r="AY269" s="296" t="str">
        <f t="shared" si="148"/>
        <v/>
      </c>
      <c r="AZ269" s="296" t="str">
        <f t="shared" si="130"/>
        <v>1</v>
      </c>
      <c r="BA269" s="296" t="str">
        <f>IFERROR(VLOOKUP($AV269,排出係数!$A$4:$G$10000,$AU269+2,FALSE),"")</f>
        <v/>
      </c>
      <c r="BB269" s="296">
        <f>IFERROR(VLOOKUP($AU269,点検表４リスト用!$P$2:$T$6,2,FALSE),"")</f>
        <v>0.48</v>
      </c>
      <c r="BC269" s="296" t="str">
        <f t="shared" si="131"/>
        <v/>
      </c>
      <c r="BD269" s="296" t="str">
        <f t="shared" si="132"/>
        <v/>
      </c>
      <c r="BE269" s="296" t="str">
        <f>IFERROR(VLOOKUP($AV269,排出係数!$H$4:$M$10000,$AU269+2,FALSE),"")</f>
        <v/>
      </c>
      <c r="BF269" s="296">
        <f>IFERROR(VLOOKUP($AU269,点検表４リスト用!$P$2:$T$6,IF($N269="H17",5,3),FALSE),"")</f>
        <v>5.5E-2</v>
      </c>
      <c r="BG269" s="296">
        <f t="shared" si="133"/>
        <v>0</v>
      </c>
      <c r="BH269" s="296">
        <f t="shared" si="146"/>
        <v>0</v>
      </c>
      <c r="BI269" s="296" t="str">
        <f>IFERROR(VLOOKUP($L269,点検表４リスト用!$L$2:$N$11,3,FALSE),"")</f>
        <v/>
      </c>
      <c r="BJ269" s="296" t="str">
        <f t="shared" si="134"/>
        <v/>
      </c>
      <c r="BK269" s="296" t="str">
        <f>IF($AK269="特","",IF($BP269="確認",MSG_電気・燃料電池車確認,IF($BS269=1,日野自動車新型式,IF($BS269=2,日野自動車新型式②,IF($BS269=3,日野自動車新型式③,IF($BS269=4,日野自動車新型式④,IFERROR(VLOOKUP($BJ269,'35条リスト'!$A$3:$C$9998,2,FALSE),"")))))))</f>
        <v/>
      </c>
      <c r="BL269" s="296" t="str">
        <f t="shared" si="135"/>
        <v/>
      </c>
      <c r="BM269" s="296" t="str">
        <f>IFERROR(VLOOKUP($X269,点検表４リスト用!$A$2:$B$10,2,FALSE),"")</f>
        <v/>
      </c>
      <c r="BN269" s="296" t="str">
        <f>IF($AK269="特","",IFERROR(VLOOKUP($BJ269,'35条リスト'!$A$3:$C$9998,3,FALSE),""))</f>
        <v/>
      </c>
      <c r="BO269" s="357" t="str">
        <f t="shared" si="149"/>
        <v/>
      </c>
      <c r="BP269" s="297" t="str">
        <f t="shared" si="136"/>
        <v/>
      </c>
      <c r="BQ269" s="297" t="str">
        <f t="shared" si="150"/>
        <v/>
      </c>
      <c r="BR269" s="296">
        <f t="shared" si="147"/>
        <v>0</v>
      </c>
      <c r="BS269" s="296" t="str">
        <f>IF(COUNTIF(点検表４リスト用!X$2:X$83,J269),1,IF(COUNTIF(点検表４リスト用!Y$2:Y$100,J269),2,IF(COUNTIF(点検表４リスト用!Z$2:Z$100,J269),3,IF(COUNTIF(点検表４リスト用!AA$2:AA$100,J269),4,""))))</f>
        <v/>
      </c>
      <c r="BT269" s="580" t="str">
        <f t="shared" si="151"/>
        <v/>
      </c>
    </row>
    <row r="270" spans="1:72">
      <c r="A270" s="289"/>
      <c r="B270" s="445"/>
      <c r="C270" s="290"/>
      <c r="D270" s="291"/>
      <c r="E270" s="291"/>
      <c r="F270" s="291"/>
      <c r="G270" s="292"/>
      <c r="H270" s="300"/>
      <c r="I270" s="292"/>
      <c r="J270" s="292"/>
      <c r="K270" s="292"/>
      <c r="L270" s="292"/>
      <c r="M270" s="290"/>
      <c r="N270" s="290"/>
      <c r="O270" s="292"/>
      <c r="P270" s="292"/>
      <c r="Q270" s="481" t="str">
        <f t="shared" si="161"/>
        <v/>
      </c>
      <c r="R270" s="481" t="str">
        <f t="shared" si="162"/>
        <v/>
      </c>
      <c r="S270" s="482" t="str">
        <f t="shared" si="117"/>
        <v/>
      </c>
      <c r="T270" s="482" t="str">
        <f t="shared" si="163"/>
        <v/>
      </c>
      <c r="U270" s="483" t="str">
        <f t="shared" si="164"/>
        <v/>
      </c>
      <c r="V270" s="483" t="str">
        <f t="shared" si="165"/>
        <v/>
      </c>
      <c r="W270" s="483" t="str">
        <f t="shared" si="166"/>
        <v/>
      </c>
      <c r="X270" s="293"/>
      <c r="Y270" s="289"/>
      <c r="Z270" s="473" t="str">
        <f>IF($BS270&lt;&gt;"","確認",IF(COUNTIF(点検表４リスト用!AB$2:AB$100,J270),"○",IF(OR($BQ270="【3】",$BQ270="【2】",$BQ270="【1】"),"○",$BQ270)))</f>
        <v/>
      </c>
      <c r="AA270" s="532"/>
      <c r="AB270" s="559" t="str">
        <f t="shared" si="167"/>
        <v/>
      </c>
      <c r="AC270" s="294" t="str">
        <f>IF(COUNTIF(環境性能の高いＵＤタクシー!$A:$A,点検表４!J270),"○","")</f>
        <v/>
      </c>
      <c r="AD270" s="295" t="str">
        <f t="shared" si="168"/>
        <v/>
      </c>
      <c r="AE270" s="296" t="b">
        <f t="shared" si="118"/>
        <v>0</v>
      </c>
      <c r="AF270" s="296" t="b">
        <f t="shared" si="119"/>
        <v>0</v>
      </c>
      <c r="AG270" s="296" t="str">
        <f t="shared" si="120"/>
        <v/>
      </c>
      <c r="AH270" s="296">
        <f t="shared" si="121"/>
        <v>1</v>
      </c>
      <c r="AI270" s="296">
        <f t="shared" si="122"/>
        <v>0</v>
      </c>
      <c r="AJ270" s="296">
        <f t="shared" si="123"/>
        <v>0</v>
      </c>
      <c r="AK270" s="296" t="str">
        <f>IFERROR(VLOOKUP($I270,点検表４リスト用!$D$2:$G$10,2,FALSE),"")</f>
        <v/>
      </c>
      <c r="AL270" s="296" t="str">
        <f>IFERROR(VLOOKUP($I270,点検表４リスト用!$D$2:$G$10,3,FALSE),"")</f>
        <v/>
      </c>
      <c r="AM270" s="296" t="str">
        <f>IFERROR(VLOOKUP($I270,点検表４リスト用!$D$2:$G$10,4,FALSE),"")</f>
        <v/>
      </c>
      <c r="AN270" s="296" t="str">
        <f>IFERROR(VLOOKUP(LEFT($E270,1),点検表４リスト用!$I$2:$J$11,2,FALSE),"")</f>
        <v/>
      </c>
      <c r="AO270" s="296" t="b">
        <f>IF(IFERROR(VLOOKUP($J270,軽乗用車一覧!$A$2:$A$88,1,FALSE),"")&lt;&gt;"",TRUE,FALSE)</f>
        <v>0</v>
      </c>
      <c r="AP270" s="296" t="b">
        <f t="shared" si="124"/>
        <v>0</v>
      </c>
      <c r="AQ270" s="296" t="b">
        <f t="shared" si="169"/>
        <v>1</v>
      </c>
      <c r="AR270" s="296" t="str">
        <f t="shared" si="125"/>
        <v/>
      </c>
      <c r="AS270" s="296" t="str">
        <f t="shared" si="126"/>
        <v/>
      </c>
      <c r="AT270" s="296">
        <f t="shared" si="127"/>
        <v>1</v>
      </c>
      <c r="AU270" s="296">
        <f t="shared" si="128"/>
        <v>1</v>
      </c>
      <c r="AV270" s="296" t="str">
        <f t="shared" si="129"/>
        <v/>
      </c>
      <c r="AW270" s="296" t="str">
        <f>IFERROR(VLOOKUP($L270,点検表４リスト用!$L$2:$M$11,2,FALSE),"")</f>
        <v/>
      </c>
      <c r="AX270" s="296" t="str">
        <f>IFERROR(VLOOKUP($AV270,排出係数!$H$4:$N$1000,7,FALSE),"")</f>
        <v/>
      </c>
      <c r="AY270" s="296" t="str">
        <f t="shared" si="148"/>
        <v/>
      </c>
      <c r="AZ270" s="296" t="str">
        <f t="shared" si="130"/>
        <v>1</v>
      </c>
      <c r="BA270" s="296" t="str">
        <f>IFERROR(VLOOKUP($AV270,排出係数!$A$4:$G$10000,$AU270+2,FALSE),"")</f>
        <v/>
      </c>
      <c r="BB270" s="296">
        <f>IFERROR(VLOOKUP($AU270,点検表４リスト用!$P$2:$T$6,2,FALSE),"")</f>
        <v>0.48</v>
      </c>
      <c r="BC270" s="296" t="str">
        <f t="shared" si="131"/>
        <v/>
      </c>
      <c r="BD270" s="296" t="str">
        <f t="shared" si="132"/>
        <v/>
      </c>
      <c r="BE270" s="296" t="str">
        <f>IFERROR(VLOOKUP($AV270,排出係数!$H$4:$M$10000,$AU270+2,FALSE),"")</f>
        <v/>
      </c>
      <c r="BF270" s="296">
        <f>IFERROR(VLOOKUP($AU270,点検表４リスト用!$P$2:$T$6,IF($N270="H17",5,3),FALSE),"")</f>
        <v>5.5E-2</v>
      </c>
      <c r="BG270" s="296">
        <f t="shared" si="133"/>
        <v>0</v>
      </c>
      <c r="BH270" s="296">
        <f t="shared" si="146"/>
        <v>0</v>
      </c>
      <c r="BI270" s="296" t="str">
        <f>IFERROR(VLOOKUP($L270,点検表４リスト用!$L$2:$N$11,3,FALSE),"")</f>
        <v/>
      </c>
      <c r="BJ270" s="296" t="str">
        <f t="shared" si="134"/>
        <v/>
      </c>
      <c r="BK270" s="296" t="str">
        <f>IF($AK270="特","",IF($BP270="確認",MSG_電気・燃料電池車確認,IF($BS270=1,日野自動車新型式,IF($BS270=2,日野自動車新型式②,IF($BS270=3,日野自動車新型式③,IF($BS270=4,日野自動車新型式④,IFERROR(VLOOKUP($BJ270,'35条リスト'!$A$3:$C$9998,2,FALSE),"")))))))</f>
        <v/>
      </c>
      <c r="BL270" s="296" t="str">
        <f t="shared" si="135"/>
        <v/>
      </c>
      <c r="BM270" s="296" t="str">
        <f>IFERROR(VLOOKUP($X270,点検表４リスト用!$A$2:$B$10,2,FALSE),"")</f>
        <v/>
      </c>
      <c r="BN270" s="296" t="str">
        <f>IF($AK270="特","",IFERROR(VLOOKUP($BJ270,'35条リスト'!$A$3:$C$9998,3,FALSE),""))</f>
        <v/>
      </c>
      <c r="BO270" s="357" t="str">
        <f t="shared" si="149"/>
        <v/>
      </c>
      <c r="BP270" s="297" t="str">
        <f t="shared" si="136"/>
        <v/>
      </c>
      <c r="BQ270" s="297" t="str">
        <f t="shared" si="150"/>
        <v/>
      </c>
      <c r="BR270" s="296">
        <f t="shared" si="147"/>
        <v>0</v>
      </c>
      <c r="BS270" s="296" t="str">
        <f>IF(COUNTIF(点検表４リスト用!X$2:X$83,J270),1,IF(COUNTIF(点検表４リスト用!Y$2:Y$100,J270),2,IF(COUNTIF(点検表４リスト用!Z$2:Z$100,J270),3,IF(COUNTIF(点検表４リスト用!AA$2:AA$100,J270),4,""))))</f>
        <v/>
      </c>
      <c r="BT270" s="580" t="str">
        <f t="shared" si="151"/>
        <v/>
      </c>
    </row>
    <row r="271" spans="1:72">
      <c r="A271" s="289"/>
      <c r="B271" s="445"/>
      <c r="C271" s="290"/>
      <c r="D271" s="291"/>
      <c r="E271" s="291"/>
      <c r="F271" s="291"/>
      <c r="G271" s="292"/>
      <c r="H271" s="300"/>
      <c r="I271" s="292"/>
      <c r="J271" s="292"/>
      <c r="K271" s="292"/>
      <c r="L271" s="292"/>
      <c r="M271" s="290"/>
      <c r="N271" s="290"/>
      <c r="O271" s="292"/>
      <c r="P271" s="292"/>
      <c r="Q271" s="481" t="str">
        <f t="shared" si="161"/>
        <v/>
      </c>
      <c r="R271" s="481" t="str">
        <f t="shared" si="162"/>
        <v/>
      </c>
      <c r="S271" s="482" t="str">
        <f t="shared" si="117"/>
        <v/>
      </c>
      <c r="T271" s="482" t="str">
        <f t="shared" si="163"/>
        <v/>
      </c>
      <c r="U271" s="483" t="str">
        <f t="shared" si="164"/>
        <v/>
      </c>
      <c r="V271" s="483" t="str">
        <f t="shared" si="165"/>
        <v/>
      </c>
      <c r="W271" s="483" t="str">
        <f t="shared" si="166"/>
        <v/>
      </c>
      <c r="X271" s="293"/>
      <c r="Y271" s="289"/>
      <c r="Z271" s="473" t="str">
        <f>IF($BS271&lt;&gt;"","確認",IF(COUNTIF(点検表４リスト用!AB$2:AB$100,J271),"○",IF(OR($BQ271="【3】",$BQ271="【2】",$BQ271="【1】"),"○",$BQ271)))</f>
        <v/>
      </c>
      <c r="AA271" s="532"/>
      <c r="AB271" s="559" t="str">
        <f t="shared" si="167"/>
        <v/>
      </c>
      <c r="AC271" s="294" t="str">
        <f>IF(COUNTIF(環境性能の高いＵＤタクシー!$A:$A,点検表４!J271),"○","")</f>
        <v/>
      </c>
      <c r="AD271" s="295" t="str">
        <f t="shared" si="168"/>
        <v/>
      </c>
      <c r="AE271" s="296" t="b">
        <f t="shared" si="118"/>
        <v>0</v>
      </c>
      <c r="AF271" s="296" t="b">
        <f t="shared" si="119"/>
        <v>0</v>
      </c>
      <c r="AG271" s="296" t="str">
        <f t="shared" si="120"/>
        <v/>
      </c>
      <c r="AH271" s="296">
        <f t="shared" si="121"/>
        <v>1</v>
      </c>
      <c r="AI271" s="296">
        <f t="shared" si="122"/>
        <v>0</v>
      </c>
      <c r="AJ271" s="296">
        <f t="shared" si="123"/>
        <v>0</v>
      </c>
      <c r="AK271" s="296" t="str">
        <f>IFERROR(VLOOKUP($I271,点検表４リスト用!$D$2:$G$10,2,FALSE),"")</f>
        <v/>
      </c>
      <c r="AL271" s="296" t="str">
        <f>IFERROR(VLOOKUP($I271,点検表４リスト用!$D$2:$G$10,3,FALSE),"")</f>
        <v/>
      </c>
      <c r="AM271" s="296" t="str">
        <f>IFERROR(VLOOKUP($I271,点検表４リスト用!$D$2:$G$10,4,FALSE),"")</f>
        <v/>
      </c>
      <c r="AN271" s="296" t="str">
        <f>IFERROR(VLOOKUP(LEFT($E271,1),点検表４リスト用!$I$2:$J$11,2,FALSE),"")</f>
        <v/>
      </c>
      <c r="AO271" s="296" t="b">
        <f>IF(IFERROR(VLOOKUP($J271,軽乗用車一覧!$A$2:$A$88,1,FALSE),"")&lt;&gt;"",TRUE,FALSE)</f>
        <v>0</v>
      </c>
      <c r="AP271" s="296" t="b">
        <f t="shared" si="124"/>
        <v>0</v>
      </c>
      <c r="AQ271" s="296" t="b">
        <f t="shared" si="169"/>
        <v>1</v>
      </c>
      <c r="AR271" s="296" t="str">
        <f t="shared" si="125"/>
        <v/>
      </c>
      <c r="AS271" s="296" t="str">
        <f t="shared" si="126"/>
        <v/>
      </c>
      <c r="AT271" s="296">
        <f t="shared" si="127"/>
        <v>1</v>
      </c>
      <c r="AU271" s="296">
        <f t="shared" si="128"/>
        <v>1</v>
      </c>
      <c r="AV271" s="296" t="str">
        <f t="shared" si="129"/>
        <v/>
      </c>
      <c r="AW271" s="296" t="str">
        <f>IFERROR(VLOOKUP($L271,点検表４リスト用!$L$2:$M$11,2,FALSE),"")</f>
        <v/>
      </c>
      <c r="AX271" s="296" t="str">
        <f>IFERROR(VLOOKUP($AV271,排出係数!$H$4:$N$1000,7,FALSE),"")</f>
        <v/>
      </c>
      <c r="AY271" s="296" t="str">
        <f t="shared" si="148"/>
        <v/>
      </c>
      <c r="AZ271" s="296" t="str">
        <f t="shared" si="130"/>
        <v>1</v>
      </c>
      <c r="BA271" s="296" t="str">
        <f>IFERROR(VLOOKUP($AV271,排出係数!$A$4:$G$10000,$AU271+2,FALSE),"")</f>
        <v/>
      </c>
      <c r="BB271" s="296">
        <f>IFERROR(VLOOKUP($AU271,点検表４リスト用!$P$2:$T$6,2,FALSE),"")</f>
        <v>0.48</v>
      </c>
      <c r="BC271" s="296" t="str">
        <f t="shared" si="131"/>
        <v/>
      </c>
      <c r="BD271" s="296" t="str">
        <f t="shared" si="132"/>
        <v/>
      </c>
      <c r="BE271" s="296" t="str">
        <f>IFERROR(VLOOKUP($AV271,排出係数!$H$4:$M$10000,$AU271+2,FALSE),"")</f>
        <v/>
      </c>
      <c r="BF271" s="296">
        <f>IFERROR(VLOOKUP($AU271,点検表４リスト用!$P$2:$T$6,IF($N271="H17",5,3),FALSE),"")</f>
        <v>5.5E-2</v>
      </c>
      <c r="BG271" s="296">
        <f t="shared" si="133"/>
        <v>0</v>
      </c>
      <c r="BH271" s="296">
        <f t="shared" si="146"/>
        <v>0</v>
      </c>
      <c r="BI271" s="296" t="str">
        <f>IFERROR(VLOOKUP($L271,点検表４リスト用!$L$2:$N$11,3,FALSE),"")</f>
        <v/>
      </c>
      <c r="BJ271" s="296" t="str">
        <f t="shared" si="134"/>
        <v/>
      </c>
      <c r="BK271" s="296" t="str">
        <f>IF($AK271="特","",IF($BP271="確認",MSG_電気・燃料電池車確認,IF($BS271=1,日野自動車新型式,IF($BS271=2,日野自動車新型式②,IF($BS271=3,日野自動車新型式③,IF($BS271=4,日野自動車新型式④,IFERROR(VLOOKUP($BJ271,'35条リスト'!$A$3:$C$9998,2,FALSE),"")))))))</f>
        <v/>
      </c>
      <c r="BL271" s="296" t="str">
        <f t="shared" si="135"/>
        <v/>
      </c>
      <c r="BM271" s="296" t="str">
        <f>IFERROR(VLOOKUP($X271,点検表４リスト用!$A$2:$B$10,2,FALSE),"")</f>
        <v/>
      </c>
      <c r="BN271" s="296" t="str">
        <f>IF($AK271="特","",IFERROR(VLOOKUP($BJ271,'35条リスト'!$A$3:$C$9998,3,FALSE),""))</f>
        <v/>
      </c>
      <c r="BO271" s="357" t="str">
        <f t="shared" si="149"/>
        <v/>
      </c>
      <c r="BP271" s="297" t="str">
        <f t="shared" si="136"/>
        <v/>
      </c>
      <c r="BQ271" s="297" t="str">
        <f t="shared" si="150"/>
        <v/>
      </c>
      <c r="BR271" s="296">
        <f t="shared" si="147"/>
        <v>0</v>
      </c>
      <c r="BS271" s="296" t="str">
        <f>IF(COUNTIF(点検表４リスト用!X$2:X$83,J271),1,IF(COUNTIF(点検表４リスト用!Y$2:Y$100,J271),2,IF(COUNTIF(点検表４リスト用!Z$2:Z$100,J271),3,IF(COUNTIF(点検表４リスト用!AA$2:AA$100,J271),4,""))))</f>
        <v/>
      </c>
      <c r="BT271" s="580" t="str">
        <f t="shared" si="151"/>
        <v/>
      </c>
    </row>
    <row r="272" spans="1:72">
      <c r="A272" s="289"/>
      <c r="B272" s="445"/>
      <c r="C272" s="290"/>
      <c r="D272" s="291"/>
      <c r="E272" s="291"/>
      <c r="F272" s="291"/>
      <c r="G272" s="292"/>
      <c r="H272" s="300"/>
      <c r="I272" s="292"/>
      <c r="J272" s="292"/>
      <c r="K272" s="292"/>
      <c r="L272" s="292"/>
      <c r="M272" s="290"/>
      <c r="N272" s="290"/>
      <c r="O272" s="292"/>
      <c r="P272" s="292"/>
      <c r="Q272" s="481" t="str">
        <f t="shared" si="161"/>
        <v/>
      </c>
      <c r="R272" s="481" t="str">
        <f t="shared" si="162"/>
        <v/>
      </c>
      <c r="S272" s="482" t="str">
        <f t="shared" si="117"/>
        <v/>
      </c>
      <c r="T272" s="482" t="str">
        <f t="shared" si="163"/>
        <v/>
      </c>
      <c r="U272" s="483" t="str">
        <f t="shared" si="164"/>
        <v/>
      </c>
      <c r="V272" s="483" t="str">
        <f t="shared" si="165"/>
        <v/>
      </c>
      <c r="W272" s="483" t="str">
        <f t="shared" si="166"/>
        <v/>
      </c>
      <c r="X272" s="293"/>
      <c r="Y272" s="289"/>
      <c r="Z272" s="473" t="str">
        <f>IF($BS272&lt;&gt;"","確認",IF(COUNTIF(点検表４リスト用!AB$2:AB$100,J272),"○",IF(OR($BQ272="【3】",$BQ272="【2】",$BQ272="【1】"),"○",$BQ272)))</f>
        <v/>
      </c>
      <c r="AA272" s="532"/>
      <c r="AB272" s="559" t="str">
        <f t="shared" si="167"/>
        <v/>
      </c>
      <c r="AC272" s="294" t="str">
        <f>IF(COUNTIF(環境性能の高いＵＤタクシー!$A:$A,点検表４!J272),"○","")</f>
        <v/>
      </c>
      <c r="AD272" s="295" t="str">
        <f t="shared" si="168"/>
        <v/>
      </c>
      <c r="AE272" s="296" t="b">
        <f t="shared" si="118"/>
        <v>0</v>
      </c>
      <c r="AF272" s="296" t="b">
        <f t="shared" si="119"/>
        <v>0</v>
      </c>
      <c r="AG272" s="296" t="str">
        <f t="shared" si="120"/>
        <v/>
      </c>
      <c r="AH272" s="296">
        <f t="shared" si="121"/>
        <v>1</v>
      </c>
      <c r="AI272" s="296">
        <f t="shared" si="122"/>
        <v>0</v>
      </c>
      <c r="AJ272" s="296">
        <f t="shared" si="123"/>
        <v>0</v>
      </c>
      <c r="AK272" s="296" t="str">
        <f>IFERROR(VLOOKUP($I272,点検表４リスト用!$D$2:$G$10,2,FALSE),"")</f>
        <v/>
      </c>
      <c r="AL272" s="296" t="str">
        <f>IFERROR(VLOOKUP($I272,点検表４リスト用!$D$2:$G$10,3,FALSE),"")</f>
        <v/>
      </c>
      <c r="AM272" s="296" t="str">
        <f>IFERROR(VLOOKUP($I272,点検表４リスト用!$D$2:$G$10,4,FALSE),"")</f>
        <v/>
      </c>
      <c r="AN272" s="296" t="str">
        <f>IFERROR(VLOOKUP(LEFT($E272,1),点検表４リスト用!$I$2:$J$11,2,FALSE),"")</f>
        <v/>
      </c>
      <c r="AO272" s="296" t="b">
        <f>IF(IFERROR(VLOOKUP($J272,軽乗用車一覧!$A$2:$A$88,1,FALSE),"")&lt;&gt;"",TRUE,FALSE)</f>
        <v>0</v>
      </c>
      <c r="AP272" s="296" t="b">
        <f t="shared" si="124"/>
        <v>0</v>
      </c>
      <c r="AQ272" s="296" t="b">
        <f t="shared" si="169"/>
        <v>1</v>
      </c>
      <c r="AR272" s="296" t="str">
        <f t="shared" si="125"/>
        <v/>
      </c>
      <c r="AS272" s="296" t="str">
        <f t="shared" si="126"/>
        <v/>
      </c>
      <c r="AT272" s="296">
        <f t="shared" si="127"/>
        <v>1</v>
      </c>
      <c r="AU272" s="296">
        <f t="shared" si="128"/>
        <v>1</v>
      </c>
      <c r="AV272" s="296" t="str">
        <f t="shared" si="129"/>
        <v/>
      </c>
      <c r="AW272" s="296" t="str">
        <f>IFERROR(VLOOKUP($L272,点検表４リスト用!$L$2:$M$11,2,FALSE),"")</f>
        <v/>
      </c>
      <c r="AX272" s="296" t="str">
        <f>IFERROR(VLOOKUP($AV272,排出係数!$H$4:$N$1000,7,FALSE),"")</f>
        <v/>
      </c>
      <c r="AY272" s="296" t="str">
        <f t="shared" si="148"/>
        <v/>
      </c>
      <c r="AZ272" s="296" t="str">
        <f t="shared" si="130"/>
        <v>1</v>
      </c>
      <c r="BA272" s="296" t="str">
        <f>IFERROR(VLOOKUP($AV272,排出係数!$A$4:$G$10000,$AU272+2,FALSE),"")</f>
        <v/>
      </c>
      <c r="BB272" s="296">
        <f>IFERROR(VLOOKUP($AU272,点検表４リスト用!$P$2:$T$6,2,FALSE),"")</f>
        <v>0.48</v>
      </c>
      <c r="BC272" s="296" t="str">
        <f t="shared" si="131"/>
        <v/>
      </c>
      <c r="BD272" s="296" t="str">
        <f t="shared" si="132"/>
        <v/>
      </c>
      <c r="BE272" s="296" t="str">
        <f>IFERROR(VLOOKUP($AV272,排出係数!$H$4:$M$10000,$AU272+2,FALSE),"")</f>
        <v/>
      </c>
      <c r="BF272" s="296">
        <f>IFERROR(VLOOKUP($AU272,点検表４リスト用!$P$2:$T$6,IF($N272="H17",5,3),FALSE),"")</f>
        <v>5.5E-2</v>
      </c>
      <c r="BG272" s="296">
        <f t="shared" si="133"/>
        <v>0</v>
      </c>
      <c r="BH272" s="296">
        <f t="shared" si="146"/>
        <v>0</v>
      </c>
      <c r="BI272" s="296" t="str">
        <f>IFERROR(VLOOKUP($L272,点検表４リスト用!$L$2:$N$11,3,FALSE),"")</f>
        <v/>
      </c>
      <c r="BJ272" s="296" t="str">
        <f t="shared" si="134"/>
        <v/>
      </c>
      <c r="BK272" s="296" t="str">
        <f>IF($AK272="特","",IF($BP272="確認",MSG_電気・燃料電池車確認,IF($BS272=1,日野自動車新型式,IF($BS272=2,日野自動車新型式②,IF($BS272=3,日野自動車新型式③,IF($BS272=4,日野自動車新型式④,IFERROR(VLOOKUP($BJ272,'35条リスト'!$A$3:$C$9998,2,FALSE),"")))))))</f>
        <v/>
      </c>
      <c r="BL272" s="296" t="str">
        <f t="shared" si="135"/>
        <v/>
      </c>
      <c r="BM272" s="296" t="str">
        <f>IFERROR(VLOOKUP($X272,点検表４リスト用!$A$2:$B$10,2,FALSE),"")</f>
        <v/>
      </c>
      <c r="BN272" s="296" t="str">
        <f>IF($AK272="特","",IFERROR(VLOOKUP($BJ272,'35条リスト'!$A$3:$C$9998,3,FALSE),""))</f>
        <v/>
      </c>
      <c r="BO272" s="357" t="str">
        <f t="shared" si="149"/>
        <v/>
      </c>
      <c r="BP272" s="297" t="str">
        <f t="shared" si="136"/>
        <v/>
      </c>
      <c r="BQ272" s="297" t="str">
        <f t="shared" si="150"/>
        <v/>
      </c>
      <c r="BR272" s="296">
        <f t="shared" si="147"/>
        <v>0</v>
      </c>
      <c r="BS272" s="296" t="str">
        <f>IF(COUNTIF(点検表４リスト用!X$2:X$83,J272),1,IF(COUNTIF(点検表４リスト用!Y$2:Y$100,J272),2,IF(COUNTIF(点検表４リスト用!Z$2:Z$100,J272),3,IF(COUNTIF(点検表４リスト用!AA$2:AA$100,J272),4,""))))</f>
        <v/>
      </c>
      <c r="BT272" s="580" t="str">
        <f t="shared" si="151"/>
        <v/>
      </c>
    </row>
    <row r="273" spans="1:72">
      <c r="A273" s="289"/>
      <c r="B273" s="445"/>
      <c r="C273" s="290"/>
      <c r="D273" s="291"/>
      <c r="E273" s="291"/>
      <c r="F273" s="291"/>
      <c r="G273" s="292"/>
      <c r="H273" s="300"/>
      <c r="I273" s="292"/>
      <c r="J273" s="292"/>
      <c r="K273" s="292"/>
      <c r="L273" s="292"/>
      <c r="M273" s="290"/>
      <c r="N273" s="290"/>
      <c r="O273" s="292"/>
      <c r="P273" s="292"/>
      <c r="Q273" s="481" t="str">
        <f t="shared" si="161"/>
        <v/>
      </c>
      <c r="R273" s="481" t="str">
        <f t="shared" si="162"/>
        <v/>
      </c>
      <c r="S273" s="482" t="str">
        <f t="shared" si="117"/>
        <v/>
      </c>
      <c r="T273" s="482" t="str">
        <f t="shared" si="163"/>
        <v/>
      </c>
      <c r="U273" s="483" t="str">
        <f t="shared" si="164"/>
        <v/>
      </c>
      <c r="V273" s="483" t="str">
        <f t="shared" si="165"/>
        <v/>
      </c>
      <c r="W273" s="483" t="str">
        <f t="shared" si="166"/>
        <v/>
      </c>
      <c r="X273" s="293"/>
      <c r="Y273" s="289"/>
      <c r="Z273" s="473" t="str">
        <f>IF($BS273&lt;&gt;"","確認",IF(COUNTIF(点検表４リスト用!AB$2:AB$100,J273),"○",IF(OR($BQ273="【3】",$BQ273="【2】",$BQ273="【1】"),"○",$BQ273)))</f>
        <v/>
      </c>
      <c r="AA273" s="532"/>
      <c r="AB273" s="559" t="str">
        <f t="shared" si="167"/>
        <v/>
      </c>
      <c r="AC273" s="294" t="str">
        <f>IF(COUNTIF(環境性能の高いＵＤタクシー!$A:$A,点検表４!J273),"○","")</f>
        <v/>
      </c>
      <c r="AD273" s="295" t="str">
        <f t="shared" si="168"/>
        <v/>
      </c>
      <c r="AE273" s="296" t="b">
        <f t="shared" si="118"/>
        <v>0</v>
      </c>
      <c r="AF273" s="296" t="b">
        <f t="shared" si="119"/>
        <v>0</v>
      </c>
      <c r="AG273" s="296" t="str">
        <f t="shared" si="120"/>
        <v/>
      </c>
      <c r="AH273" s="296">
        <f t="shared" si="121"/>
        <v>1</v>
      </c>
      <c r="AI273" s="296">
        <f t="shared" si="122"/>
        <v>0</v>
      </c>
      <c r="AJ273" s="296">
        <f t="shared" si="123"/>
        <v>0</v>
      </c>
      <c r="AK273" s="296" t="str">
        <f>IFERROR(VLOOKUP($I273,点検表４リスト用!$D$2:$G$10,2,FALSE),"")</f>
        <v/>
      </c>
      <c r="AL273" s="296" t="str">
        <f>IFERROR(VLOOKUP($I273,点検表４リスト用!$D$2:$G$10,3,FALSE),"")</f>
        <v/>
      </c>
      <c r="AM273" s="296" t="str">
        <f>IFERROR(VLOOKUP($I273,点検表４リスト用!$D$2:$G$10,4,FALSE),"")</f>
        <v/>
      </c>
      <c r="AN273" s="296" t="str">
        <f>IFERROR(VLOOKUP(LEFT($E273,1),点検表４リスト用!$I$2:$J$11,2,FALSE),"")</f>
        <v/>
      </c>
      <c r="AO273" s="296" t="b">
        <f>IF(IFERROR(VLOOKUP($J273,軽乗用車一覧!$A$2:$A$88,1,FALSE),"")&lt;&gt;"",TRUE,FALSE)</f>
        <v>0</v>
      </c>
      <c r="AP273" s="296" t="b">
        <f t="shared" si="124"/>
        <v>0</v>
      </c>
      <c r="AQ273" s="296" t="b">
        <f t="shared" si="169"/>
        <v>1</v>
      </c>
      <c r="AR273" s="296" t="str">
        <f t="shared" si="125"/>
        <v/>
      </c>
      <c r="AS273" s="296" t="str">
        <f t="shared" si="126"/>
        <v/>
      </c>
      <c r="AT273" s="296">
        <f t="shared" si="127"/>
        <v>1</v>
      </c>
      <c r="AU273" s="296">
        <f t="shared" si="128"/>
        <v>1</v>
      </c>
      <c r="AV273" s="296" t="str">
        <f t="shared" si="129"/>
        <v/>
      </c>
      <c r="AW273" s="296" t="str">
        <f>IFERROR(VLOOKUP($L273,点検表４リスト用!$L$2:$M$11,2,FALSE),"")</f>
        <v/>
      </c>
      <c r="AX273" s="296" t="str">
        <f>IFERROR(VLOOKUP($AV273,排出係数!$H$4:$N$1000,7,FALSE),"")</f>
        <v/>
      </c>
      <c r="AY273" s="296" t="str">
        <f t="shared" si="148"/>
        <v/>
      </c>
      <c r="AZ273" s="296" t="str">
        <f t="shared" si="130"/>
        <v>1</v>
      </c>
      <c r="BA273" s="296" t="str">
        <f>IFERROR(VLOOKUP($AV273,排出係数!$A$4:$G$10000,$AU273+2,FALSE),"")</f>
        <v/>
      </c>
      <c r="BB273" s="296">
        <f>IFERROR(VLOOKUP($AU273,点検表４リスト用!$P$2:$T$6,2,FALSE),"")</f>
        <v>0.48</v>
      </c>
      <c r="BC273" s="296" t="str">
        <f t="shared" si="131"/>
        <v/>
      </c>
      <c r="BD273" s="296" t="str">
        <f t="shared" si="132"/>
        <v/>
      </c>
      <c r="BE273" s="296" t="str">
        <f>IFERROR(VLOOKUP($AV273,排出係数!$H$4:$M$10000,$AU273+2,FALSE),"")</f>
        <v/>
      </c>
      <c r="BF273" s="296">
        <f>IFERROR(VLOOKUP($AU273,点検表４リスト用!$P$2:$T$6,IF($N273="H17",5,3),FALSE),"")</f>
        <v>5.5E-2</v>
      </c>
      <c r="BG273" s="296">
        <f t="shared" si="133"/>
        <v>0</v>
      </c>
      <c r="BH273" s="296">
        <f t="shared" si="146"/>
        <v>0</v>
      </c>
      <c r="BI273" s="296" t="str">
        <f>IFERROR(VLOOKUP($L273,点検表４リスト用!$L$2:$N$11,3,FALSE),"")</f>
        <v/>
      </c>
      <c r="BJ273" s="296" t="str">
        <f t="shared" si="134"/>
        <v/>
      </c>
      <c r="BK273" s="296" t="str">
        <f>IF($AK273="特","",IF($BP273="確認",MSG_電気・燃料電池車確認,IF($BS273=1,日野自動車新型式,IF($BS273=2,日野自動車新型式②,IF($BS273=3,日野自動車新型式③,IF($BS273=4,日野自動車新型式④,IFERROR(VLOOKUP($BJ273,'35条リスト'!$A$3:$C$9998,2,FALSE),"")))))))</f>
        <v/>
      </c>
      <c r="BL273" s="296" t="str">
        <f t="shared" si="135"/>
        <v/>
      </c>
      <c r="BM273" s="296" t="str">
        <f>IFERROR(VLOOKUP($X273,点検表４リスト用!$A$2:$B$10,2,FALSE),"")</f>
        <v/>
      </c>
      <c r="BN273" s="296" t="str">
        <f>IF($AK273="特","",IFERROR(VLOOKUP($BJ273,'35条リスト'!$A$3:$C$9998,3,FALSE),""))</f>
        <v/>
      </c>
      <c r="BO273" s="357" t="str">
        <f t="shared" si="149"/>
        <v/>
      </c>
      <c r="BP273" s="297" t="str">
        <f t="shared" si="136"/>
        <v/>
      </c>
      <c r="BQ273" s="297" t="str">
        <f t="shared" si="150"/>
        <v/>
      </c>
      <c r="BR273" s="296">
        <f t="shared" si="147"/>
        <v>0</v>
      </c>
      <c r="BS273" s="296" t="str">
        <f>IF(COUNTIF(点検表４リスト用!X$2:X$83,J273),1,IF(COUNTIF(点検表４リスト用!Y$2:Y$100,J273),2,IF(COUNTIF(点検表４リスト用!Z$2:Z$100,J273),3,IF(COUNTIF(点検表４リスト用!AA$2:AA$100,J273),4,""))))</f>
        <v/>
      </c>
      <c r="BT273" s="580" t="str">
        <f t="shared" si="151"/>
        <v/>
      </c>
    </row>
    <row r="274" spans="1:72">
      <c r="A274" s="289"/>
      <c r="B274" s="445"/>
      <c r="C274" s="290"/>
      <c r="D274" s="291"/>
      <c r="E274" s="291"/>
      <c r="F274" s="291"/>
      <c r="G274" s="292"/>
      <c r="H274" s="300"/>
      <c r="I274" s="292"/>
      <c r="J274" s="292"/>
      <c r="K274" s="292"/>
      <c r="L274" s="292"/>
      <c r="M274" s="290"/>
      <c r="N274" s="290"/>
      <c r="O274" s="292"/>
      <c r="P274" s="292"/>
      <c r="Q274" s="481" t="str">
        <f t="shared" si="161"/>
        <v/>
      </c>
      <c r="R274" s="481" t="str">
        <f t="shared" si="162"/>
        <v/>
      </c>
      <c r="S274" s="482" t="str">
        <f t="shared" si="117"/>
        <v/>
      </c>
      <c r="T274" s="482" t="str">
        <f t="shared" si="163"/>
        <v/>
      </c>
      <c r="U274" s="483" t="str">
        <f t="shared" si="164"/>
        <v/>
      </c>
      <c r="V274" s="483" t="str">
        <f t="shared" si="165"/>
        <v/>
      </c>
      <c r="W274" s="483" t="str">
        <f t="shared" si="166"/>
        <v/>
      </c>
      <c r="X274" s="293"/>
      <c r="Y274" s="289"/>
      <c r="Z274" s="473" t="str">
        <f>IF($BS274&lt;&gt;"","確認",IF(COUNTIF(点検表４リスト用!AB$2:AB$100,J274),"○",IF(OR($BQ274="【3】",$BQ274="【2】",$BQ274="【1】"),"○",$BQ274)))</f>
        <v/>
      </c>
      <c r="AA274" s="532"/>
      <c r="AB274" s="559" t="str">
        <f t="shared" si="167"/>
        <v/>
      </c>
      <c r="AC274" s="294" t="str">
        <f>IF(COUNTIF(環境性能の高いＵＤタクシー!$A:$A,点検表４!J274),"○","")</f>
        <v/>
      </c>
      <c r="AD274" s="295" t="str">
        <f t="shared" si="168"/>
        <v/>
      </c>
      <c r="AE274" s="296" t="b">
        <f t="shared" si="118"/>
        <v>0</v>
      </c>
      <c r="AF274" s="296" t="b">
        <f t="shared" si="119"/>
        <v>0</v>
      </c>
      <c r="AG274" s="296" t="str">
        <f t="shared" si="120"/>
        <v/>
      </c>
      <c r="AH274" s="296">
        <f t="shared" si="121"/>
        <v>1</v>
      </c>
      <c r="AI274" s="296">
        <f t="shared" si="122"/>
        <v>0</v>
      </c>
      <c r="AJ274" s="296">
        <f t="shared" si="123"/>
        <v>0</v>
      </c>
      <c r="AK274" s="296" t="str">
        <f>IFERROR(VLOOKUP($I274,点検表４リスト用!$D$2:$G$10,2,FALSE),"")</f>
        <v/>
      </c>
      <c r="AL274" s="296" t="str">
        <f>IFERROR(VLOOKUP($I274,点検表４リスト用!$D$2:$G$10,3,FALSE),"")</f>
        <v/>
      </c>
      <c r="AM274" s="296" t="str">
        <f>IFERROR(VLOOKUP($I274,点検表４リスト用!$D$2:$G$10,4,FALSE),"")</f>
        <v/>
      </c>
      <c r="AN274" s="296" t="str">
        <f>IFERROR(VLOOKUP(LEFT($E274,1),点検表４リスト用!$I$2:$J$11,2,FALSE),"")</f>
        <v/>
      </c>
      <c r="AO274" s="296" t="b">
        <f>IF(IFERROR(VLOOKUP($J274,軽乗用車一覧!$A$2:$A$88,1,FALSE),"")&lt;&gt;"",TRUE,FALSE)</f>
        <v>0</v>
      </c>
      <c r="AP274" s="296" t="b">
        <f t="shared" si="124"/>
        <v>0</v>
      </c>
      <c r="AQ274" s="296" t="b">
        <f t="shared" si="169"/>
        <v>1</v>
      </c>
      <c r="AR274" s="296" t="str">
        <f t="shared" si="125"/>
        <v/>
      </c>
      <c r="AS274" s="296" t="str">
        <f t="shared" si="126"/>
        <v/>
      </c>
      <c r="AT274" s="296">
        <f t="shared" si="127"/>
        <v>1</v>
      </c>
      <c r="AU274" s="296">
        <f t="shared" si="128"/>
        <v>1</v>
      </c>
      <c r="AV274" s="296" t="str">
        <f t="shared" si="129"/>
        <v/>
      </c>
      <c r="AW274" s="296" t="str">
        <f>IFERROR(VLOOKUP($L274,点検表４リスト用!$L$2:$M$11,2,FALSE),"")</f>
        <v/>
      </c>
      <c r="AX274" s="296" t="str">
        <f>IFERROR(VLOOKUP($AV274,排出係数!$H$4:$N$1000,7,FALSE),"")</f>
        <v/>
      </c>
      <c r="AY274" s="296" t="str">
        <f t="shared" si="148"/>
        <v/>
      </c>
      <c r="AZ274" s="296" t="str">
        <f t="shared" si="130"/>
        <v>1</v>
      </c>
      <c r="BA274" s="296" t="str">
        <f>IFERROR(VLOOKUP($AV274,排出係数!$A$4:$G$10000,$AU274+2,FALSE),"")</f>
        <v/>
      </c>
      <c r="BB274" s="296">
        <f>IFERROR(VLOOKUP($AU274,点検表４リスト用!$P$2:$T$6,2,FALSE),"")</f>
        <v>0.48</v>
      </c>
      <c r="BC274" s="296" t="str">
        <f t="shared" si="131"/>
        <v/>
      </c>
      <c r="BD274" s="296" t="str">
        <f t="shared" si="132"/>
        <v/>
      </c>
      <c r="BE274" s="296" t="str">
        <f>IFERROR(VLOOKUP($AV274,排出係数!$H$4:$M$10000,$AU274+2,FALSE),"")</f>
        <v/>
      </c>
      <c r="BF274" s="296">
        <f>IFERROR(VLOOKUP($AU274,点検表４リスト用!$P$2:$T$6,IF($N274="H17",5,3),FALSE),"")</f>
        <v>5.5E-2</v>
      </c>
      <c r="BG274" s="296">
        <f t="shared" si="133"/>
        <v>0</v>
      </c>
      <c r="BH274" s="296">
        <f t="shared" si="146"/>
        <v>0</v>
      </c>
      <c r="BI274" s="296" t="str">
        <f>IFERROR(VLOOKUP($L274,点検表４リスト用!$L$2:$N$11,3,FALSE),"")</f>
        <v/>
      </c>
      <c r="BJ274" s="296" t="str">
        <f t="shared" si="134"/>
        <v/>
      </c>
      <c r="BK274" s="296" t="str">
        <f>IF($AK274="特","",IF($BP274="確認",MSG_電気・燃料電池車確認,IF($BS274=1,日野自動車新型式,IF($BS274=2,日野自動車新型式②,IF($BS274=3,日野自動車新型式③,IF($BS274=4,日野自動車新型式④,IFERROR(VLOOKUP($BJ274,'35条リスト'!$A$3:$C$9998,2,FALSE),"")))))))</f>
        <v/>
      </c>
      <c r="BL274" s="296" t="str">
        <f t="shared" si="135"/>
        <v/>
      </c>
      <c r="BM274" s="296" t="str">
        <f>IFERROR(VLOOKUP($X274,点検表４リスト用!$A$2:$B$10,2,FALSE),"")</f>
        <v/>
      </c>
      <c r="BN274" s="296" t="str">
        <f>IF($AK274="特","",IFERROR(VLOOKUP($BJ274,'35条リスト'!$A$3:$C$9998,3,FALSE),""))</f>
        <v/>
      </c>
      <c r="BO274" s="357" t="str">
        <f t="shared" si="149"/>
        <v/>
      </c>
      <c r="BP274" s="297" t="str">
        <f t="shared" si="136"/>
        <v/>
      </c>
      <c r="BQ274" s="297" t="str">
        <f t="shared" si="150"/>
        <v/>
      </c>
      <c r="BR274" s="296">
        <f t="shared" si="147"/>
        <v>0</v>
      </c>
      <c r="BS274" s="296" t="str">
        <f>IF(COUNTIF(点検表４リスト用!X$2:X$83,J274),1,IF(COUNTIF(点検表４リスト用!Y$2:Y$100,J274),2,IF(COUNTIF(点検表４リスト用!Z$2:Z$100,J274),3,IF(COUNTIF(点検表４リスト用!AA$2:AA$100,J274),4,""))))</f>
        <v/>
      </c>
      <c r="BT274" s="580" t="str">
        <f t="shared" si="151"/>
        <v/>
      </c>
    </row>
    <row r="275" spans="1:72">
      <c r="A275" s="289"/>
      <c r="B275" s="445"/>
      <c r="C275" s="290"/>
      <c r="D275" s="291"/>
      <c r="E275" s="291"/>
      <c r="F275" s="291"/>
      <c r="G275" s="292"/>
      <c r="H275" s="300"/>
      <c r="I275" s="292"/>
      <c r="J275" s="292"/>
      <c r="K275" s="292"/>
      <c r="L275" s="292"/>
      <c r="M275" s="290"/>
      <c r="N275" s="290"/>
      <c r="O275" s="292"/>
      <c r="P275" s="292"/>
      <c r="Q275" s="481" t="str">
        <f t="shared" si="161"/>
        <v/>
      </c>
      <c r="R275" s="481" t="str">
        <f t="shared" si="162"/>
        <v/>
      </c>
      <c r="S275" s="482" t="str">
        <f t="shared" si="117"/>
        <v/>
      </c>
      <c r="T275" s="482" t="str">
        <f t="shared" si="163"/>
        <v/>
      </c>
      <c r="U275" s="483" t="str">
        <f t="shared" si="164"/>
        <v/>
      </c>
      <c r="V275" s="483" t="str">
        <f t="shared" si="165"/>
        <v/>
      </c>
      <c r="W275" s="483" t="str">
        <f t="shared" si="166"/>
        <v/>
      </c>
      <c r="X275" s="293"/>
      <c r="Y275" s="289"/>
      <c r="Z275" s="473" t="str">
        <f>IF($BS275&lt;&gt;"","確認",IF(COUNTIF(点検表４リスト用!AB$2:AB$100,J275),"○",IF(OR($BQ275="【3】",$BQ275="【2】",$BQ275="【1】"),"○",$BQ275)))</f>
        <v/>
      </c>
      <c r="AA275" s="532"/>
      <c r="AB275" s="559" t="str">
        <f t="shared" si="167"/>
        <v/>
      </c>
      <c r="AC275" s="294" t="str">
        <f>IF(COUNTIF(環境性能の高いＵＤタクシー!$A:$A,点検表４!J275),"○","")</f>
        <v/>
      </c>
      <c r="AD275" s="295" t="str">
        <f t="shared" si="168"/>
        <v/>
      </c>
      <c r="AE275" s="296" t="b">
        <f t="shared" si="118"/>
        <v>0</v>
      </c>
      <c r="AF275" s="296" t="b">
        <f t="shared" si="119"/>
        <v>0</v>
      </c>
      <c r="AG275" s="296" t="str">
        <f t="shared" si="120"/>
        <v/>
      </c>
      <c r="AH275" s="296">
        <f t="shared" si="121"/>
        <v>1</v>
      </c>
      <c r="AI275" s="296">
        <f t="shared" si="122"/>
        <v>0</v>
      </c>
      <c r="AJ275" s="296">
        <f t="shared" si="123"/>
        <v>0</v>
      </c>
      <c r="AK275" s="296" t="str">
        <f>IFERROR(VLOOKUP($I275,点検表４リスト用!$D$2:$G$10,2,FALSE),"")</f>
        <v/>
      </c>
      <c r="AL275" s="296" t="str">
        <f>IFERROR(VLOOKUP($I275,点検表４リスト用!$D$2:$G$10,3,FALSE),"")</f>
        <v/>
      </c>
      <c r="AM275" s="296" t="str">
        <f>IFERROR(VLOOKUP($I275,点検表４リスト用!$D$2:$G$10,4,FALSE),"")</f>
        <v/>
      </c>
      <c r="AN275" s="296" t="str">
        <f>IFERROR(VLOOKUP(LEFT($E275,1),点検表４リスト用!$I$2:$J$11,2,FALSE),"")</f>
        <v/>
      </c>
      <c r="AO275" s="296" t="b">
        <f>IF(IFERROR(VLOOKUP($J275,軽乗用車一覧!$A$2:$A$88,1,FALSE),"")&lt;&gt;"",TRUE,FALSE)</f>
        <v>0</v>
      </c>
      <c r="AP275" s="296" t="b">
        <f t="shared" si="124"/>
        <v>0</v>
      </c>
      <c r="AQ275" s="296" t="b">
        <f t="shared" si="169"/>
        <v>1</v>
      </c>
      <c r="AR275" s="296" t="str">
        <f t="shared" si="125"/>
        <v/>
      </c>
      <c r="AS275" s="296" t="str">
        <f t="shared" si="126"/>
        <v/>
      </c>
      <c r="AT275" s="296">
        <f t="shared" si="127"/>
        <v>1</v>
      </c>
      <c r="AU275" s="296">
        <f t="shared" si="128"/>
        <v>1</v>
      </c>
      <c r="AV275" s="296" t="str">
        <f t="shared" si="129"/>
        <v/>
      </c>
      <c r="AW275" s="296" t="str">
        <f>IFERROR(VLOOKUP($L275,点検表４リスト用!$L$2:$M$11,2,FALSE),"")</f>
        <v/>
      </c>
      <c r="AX275" s="296" t="str">
        <f>IFERROR(VLOOKUP($AV275,排出係数!$H$4:$N$1000,7,FALSE),"")</f>
        <v/>
      </c>
      <c r="AY275" s="296" t="str">
        <f t="shared" si="148"/>
        <v/>
      </c>
      <c r="AZ275" s="296" t="str">
        <f t="shared" si="130"/>
        <v>1</v>
      </c>
      <c r="BA275" s="296" t="str">
        <f>IFERROR(VLOOKUP($AV275,排出係数!$A$4:$G$10000,$AU275+2,FALSE),"")</f>
        <v/>
      </c>
      <c r="BB275" s="296">
        <f>IFERROR(VLOOKUP($AU275,点検表４リスト用!$P$2:$T$6,2,FALSE),"")</f>
        <v>0.48</v>
      </c>
      <c r="BC275" s="296" t="str">
        <f t="shared" si="131"/>
        <v/>
      </c>
      <c r="BD275" s="296" t="str">
        <f t="shared" si="132"/>
        <v/>
      </c>
      <c r="BE275" s="296" t="str">
        <f>IFERROR(VLOOKUP($AV275,排出係数!$H$4:$M$10000,$AU275+2,FALSE),"")</f>
        <v/>
      </c>
      <c r="BF275" s="296">
        <f>IFERROR(VLOOKUP($AU275,点検表４リスト用!$P$2:$T$6,IF($N275="H17",5,3),FALSE),"")</f>
        <v>5.5E-2</v>
      </c>
      <c r="BG275" s="296">
        <f t="shared" si="133"/>
        <v>0</v>
      </c>
      <c r="BH275" s="296">
        <f t="shared" si="146"/>
        <v>0</v>
      </c>
      <c r="BI275" s="296" t="str">
        <f>IFERROR(VLOOKUP($L275,点検表４リスト用!$L$2:$N$11,3,FALSE),"")</f>
        <v/>
      </c>
      <c r="BJ275" s="296" t="str">
        <f t="shared" si="134"/>
        <v/>
      </c>
      <c r="BK275" s="296" t="str">
        <f>IF($AK275="特","",IF($BP275="確認",MSG_電気・燃料電池車確認,IF($BS275=1,日野自動車新型式,IF($BS275=2,日野自動車新型式②,IF($BS275=3,日野自動車新型式③,IF($BS275=4,日野自動車新型式④,IFERROR(VLOOKUP($BJ275,'35条リスト'!$A$3:$C$9998,2,FALSE),"")))))))</f>
        <v/>
      </c>
      <c r="BL275" s="296" t="str">
        <f t="shared" si="135"/>
        <v/>
      </c>
      <c r="BM275" s="296" t="str">
        <f>IFERROR(VLOOKUP($X275,点検表４リスト用!$A$2:$B$10,2,FALSE),"")</f>
        <v/>
      </c>
      <c r="BN275" s="296" t="str">
        <f>IF($AK275="特","",IFERROR(VLOOKUP($BJ275,'35条リスト'!$A$3:$C$9998,3,FALSE),""))</f>
        <v/>
      </c>
      <c r="BO275" s="357" t="str">
        <f t="shared" si="149"/>
        <v/>
      </c>
      <c r="BP275" s="297" t="str">
        <f t="shared" si="136"/>
        <v/>
      </c>
      <c r="BQ275" s="297" t="str">
        <f t="shared" si="150"/>
        <v/>
      </c>
      <c r="BR275" s="296">
        <f t="shared" si="147"/>
        <v>0</v>
      </c>
      <c r="BS275" s="296" t="str">
        <f>IF(COUNTIF(点検表４リスト用!X$2:X$83,J275),1,IF(COUNTIF(点検表４リスト用!Y$2:Y$100,J275),2,IF(COUNTIF(点検表４リスト用!Z$2:Z$100,J275),3,IF(COUNTIF(点検表４リスト用!AA$2:AA$100,J275),4,""))))</f>
        <v/>
      </c>
      <c r="BT275" s="580" t="str">
        <f t="shared" si="151"/>
        <v/>
      </c>
    </row>
    <row r="276" spans="1:72">
      <c r="A276" s="289"/>
      <c r="B276" s="445"/>
      <c r="C276" s="290"/>
      <c r="D276" s="291"/>
      <c r="E276" s="291"/>
      <c r="F276" s="291"/>
      <c r="G276" s="292"/>
      <c r="H276" s="300"/>
      <c r="I276" s="292"/>
      <c r="J276" s="292"/>
      <c r="K276" s="292"/>
      <c r="L276" s="292"/>
      <c r="M276" s="290"/>
      <c r="N276" s="290"/>
      <c r="O276" s="292"/>
      <c r="P276" s="292"/>
      <c r="Q276" s="481" t="str">
        <f t="shared" si="161"/>
        <v/>
      </c>
      <c r="R276" s="481" t="str">
        <f t="shared" si="162"/>
        <v/>
      </c>
      <c r="S276" s="482" t="str">
        <f t="shared" si="117"/>
        <v/>
      </c>
      <c r="T276" s="482" t="str">
        <f t="shared" si="163"/>
        <v/>
      </c>
      <c r="U276" s="483" t="str">
        <f t="shared" si="164"/>
        <v/>
      </c>
      <c r="V276" s="483" t="str">
        <f t="shared" si="165"/>
        <v/>
      </c>
      <c r="W276" s="483" t="str">
        <f t="shared" si="166"/>
        <v/>
      </c>
      <c r="X276" s="293"/>
      <c r="Y276" s="289"/>
      <c r="Z276" s="473" t="str">
        <f>IF($BS276&lt;&gt;"","確認",IF(COUNTIF(点検表４リスト用!AB$2:AB$100,J276),"○",IF(OR($BQ276="【3】",$BQ276="【2】",$BQ276="【1】"),"○",$BQ276)))</f>
        <v/>
      </c>
      <c r="AA276" s="532"/>
      <c r="AB276" s="559" t="str">
        <f t="shared" si="167"/>
        <v/>
      </c>
      <c r="AC276" s="294" t="str">
        <f>IF(COUNTIF(環境性能の高いＵＤタクシー!$A:$A,点検表４!J276),"○","")</f>
        <v/>
      </c>
      <c r="AD276" s="295" t="str">
        <f t="shared" si="168"/>
        <v/>
      </c>
      <c r="AE276" s="296" t="b">
        <f t="shared" si="118"/>
        <v>0</v>
      </c>
      <c r="AF276" s="296" t="b">
        <f t="shared" si="119"/>
        <v>0</v>
      </c>
      <c r="AG276" s="296" t="str">
        <f t="shared" si="120"/>
        <v/>
      </c>
      <c r="AH276" s="296">
        <f t="shared" si="121"/>
        <v>1</v>
      </c>
      <c r="AI276" s="296">
        <f t="shared" si="122"/>
        <v>0</v>
      </c>
      <c r="AJ276" s="296">
        <f t="shared" si="123"/>
        <v>0</v>
      </c>
      <c r="AK276" s="296" t="str">
        <f>IFERROR(VLOOKUP($I276,点検表４リスト用!$D$2:$G$10,2,FALSE),"")</f>
        <v/>
      </c>
      <c r="AL276" s="296" t="str">
        <f>IFERROR(VLOOKUP($I276,点検表４リスト用!$D$2:$G$10,3,FALSE),"")</f>
        <v/>
      </c>
      <c r="AM276" s="296" t="str">
        <f>IFERROR(VLOOKUP($I276,点検表４リスト用!$D$2:$G$10,4,FALSE),"")</f>
        <v/>
      </c>
      <c r="AN276" s="296" t="str">
        <f>IFERROR(VLOOKUP(LEFT($E276,1),点検表４リスト用!$I$2:$J$11,2,FALSE),"")</f>
        <v/>
      </c>
      <c r="AO276" s="296" t="b">
        <f>IF(IFERROR(VLOOKUP($J276,軽乗用車一覧!$A$2:$A$88,1,FALSE),"")&lt;&gt;"",TRUE,FALSE)</f>
        <v>0</v>
      </c>
      <c r="AP276" s="296" t="b">
        <f t="shared" si="124"/>
        <v>0</v>
      </c>
      <c r="AQ276" s="296" t="b">
        <f t="shared" si="169"/>
        <v>1</v>
      </c>
      <c r="AR276" s="296" t="str">
        <f t="shared" si="125"/>
        <v/>
      </c>
      <c r="AS276" s="296" t="str">
        <f t="shared" si="126"/>
        <v/>
      </c>
      <c r="AT276" s="296">
        <f t="shared" si="127"/>
        <v>1</v>
      </c>
      <c r="AU276" s="296">
        <f t="shared" si="128"/>
        <v>1</v>
      </c>
      <c r="AV276" s="296" t="str">
        <f t="shared" si="129"/>
        <v/>
      </c>
      <c r="AW276" s="296" t="str">
        <f>IFERROR(VLOOKUP($L276,点検表４リスト用!$L$2:$M$11,2,FALSE),"")</f>
        <v/>
      </c>
      <c r="AX276" s="296" t="str">
        <f>IFERROR(VLOOKUP($AV276,排出係数!$H$4:$N$1000,7,FALSE),"")</f>
        <v/>
      </c>
      <c r="AY276" s="296" t="str">
        <f t="shared" si="148"/>
        <v/>
      </c>
      <c r="AZ276" s="296" t="str">
        <f t="shared" si="130"/>
        <v>1</v>
      </c>
      <c r="BA276" s="296" t="str">
        <f>IFERROR(VLOOKUP($AV276,排出係数!$A$4:$G$10000,$AU276+2,FALSE),"")</f>
        <v/>
      </c>
      <c r="BB276" s="296">
        <f>IFERROR(VLOOKUP($AU276,点検表４リスト用!$P$2:$T$6,2,FALSE),"")</f>
        <v>0.48</v>
      </c>
      <c r="BC276" s="296" t="str">
        <f t="shared" si="131"/>
        <v/>
      </c>
      <c r="BD276" s="296" t="str">
        <f t="shared" si="132"/>
        <v/>
      </c>
      <c r="BE276" s="296" t="str">
        <f>IFERROR(VLOOKUP($AV276,排出係数!$H$4:$M$10000,$AU276+2,FALSE),"")</f>
        <v/>
      </c>
      <c r="BF276" s="296">
        <f>IFERROR(VLOOKUP($AU276,点検表４リスト用!$P$2:$T$6,IF($N276="H17",5,3),FALSE),"")</f>
        <v>5.5E-2</v>
      </c>
      <c r="BG276" s="296">
        <f t="shared" si="133"/>
        <v>0</v>
      </c>
      <c r="BH276" s="296">
        <f t="shared" si="146"/>
        <v>0</v>
      </c>
      <c r="BI276" s="296" t="str">
        <f>IFERROR(VLOOKUP($L276,点検表４リスト用!$L$2:$N$11,3,FALSE),"")</f>
        <v/>
      </c>
      <c r="BJ276" s="296" t="str">
        <f t="shared" si="134"/>
        <v/>
      </c>
      <c r="BK276" s="296" t="str">
        <f>IF($AK276="特","",IF($BP276="確認",MSG_電気・燃料電池車確認,IF($BS276=1,日野自動車新型式,IF($BS276=2,日野自動車新型式②,IF($BS276=3,日野自動車新型式③,IF($BS276=4,日野自動車新型式④,IFERROR(VLOOKUP($BJ276,'35条リスト'!$A$3:$C$9998,2,FALSE),"")))))))</f>
        <v/>
      </c>
      <c r="BL276" s="296" t="str">
        <f t="shared" si="135"/>
        <v/>
      </c>
      <c r="BM276" s="296" t="str">
        <f>IFERROR(VLOOKUP($X276,点検表４リスト用!$A$2:$B$10,2,FALSE),"")</f>
        <v/>
      </c>
      <c r="BN276" s="296" t="str">
        <f>IF($AK276="特","",IFERROR(VLOOKUP($BJ276,'35条リスト'!$A$3:$C$9998,3,FALSE),""))</f>
        <v/>
      </c>
      <c r="BO276" s="357" t="str">
        <f t="shared" si="149"/>
        <v/>
      </c>
      <c r="BP276" s="297" t="str">
        <f t="shared" si="136"/>
        <v/>
      </c>
      <c r="BQ276" s="297" t="str">
        <f t="shared" si="150"/>
        <v/>
      </c>
      <c r="BR276" s="296">
        <f t="shared" si="147"/>
        <v>0</v>
      </c>
      <c r="BS276" s="296" t="str">
        <f>IF(COUNTIF(点検表４リスト用!X$2:X$83,J276),1,IF(COUNTIF(点検表４リスト用!Y$2:Y$100,J276),2,IF(COUNTIF(点検表４リスト用!Z$2:Z$100,J276),3,IF(COUNTIF(点検表４リスト用!AA$2:AA$100,J276),4,""))))</f>
        <v/>
      </c>
      <c r="BT276" s="580" t="str">
        <f t="shared" si="151"/>
        <v/>
      </c>
    </row>
    <row r="277" spans="1:72">
      <c r="A277" s="289"/>
      <c r="B277" s="445"/>
      <c r="C277" s="290"/>
      <c r="D277" s="291"/>
      <c r="E277" s="291"/>
      <c r="F277" s="291"/>
      <c r="G277" s="292"/>
      <c r="H277" s="300"/>
      <c r="I277" s="292"/>
      <c r="J277" s="292"/>
      <c r="K277" s="292"/>
      <c r="L277" s="292"/>
      <c r="M277" s="290"/>
      <c r="N277" s="290"/>
      <c r="O277" s="292"/>
      <c r="P277" s="292"/>
      <c r="Q277" s="481" t="str">
        <f t="shared" si="161"/>
        <v/>
      </c>
      <c r="R277" s="481" t="str">
        <f t="shared" si="162"/>
        <v/>
      </c>
      <c r="S277" s="482" t="str">
        <f t="shared" si="117"/>
        <v/>
      </c>
      <c r="T277" s="482" t="str">
        <f t="shared" si="163"/>
        <v/>
      </c>
      <c r="U277" s="483" t="str">
        <f t="shared" si="164"/>
        <v/>
      </c>
      <c r="V277" s="483" t="str">
        <f t="shared" si="165"/>
        <v/>
      </c>
      <c r="W277" s="483" t="str">
        <f t="shared" si="166"/>
        <v/>
      </c>
      <c r="X277" s="293"/>
      <c r="Y277" s="289"/>
      <c r="Z277" s="473" t="str">
        <f>IF($BS277&lt;&gt;"","確認",IF(COUNTIF(点検表４リスト用!AB$2:AB$100,J277),"○",IF(OR($BQ277="【3】",$BQ277="【2】",$BQ277="【1】"),"○",$BQ277)))</f>
        <v/>
      </c>
      <c r="AA277" s="532"/>
      <c r="AB277" s="559" t="str">
        <f t="shared" si="167"/>
        <v/>
      </c>
      <c r="AC277" s="294" t="str">
        <f>IF(COUNTIF(環境性能の高いＵＤタクシー!$A:$A,点検表４!J277),"○","")</f>
        <v/>
      </c>
      <c r="AD277" s="295" t="str">
        <f t="shared" si="168"/>
        <v/>
      </c>
      <c r="AE277" s="296" t="b">
        <f t="shared" si="118"/>
        <v>0</v>
      </c>
      <c r="AF277" s="296" t="b">
        <f t="shared" si="119"/>
        <v>0</v>
      </c>
      <c r="AG277" s="296" t="str">
        <f t="shared" si="120"/>
        <v/>
      </c>
      <c r="AH277" s="296">
        <f t="shared" si="121"/>
        <v>1</v>
      </c>
      <c r="AI277" s="296">
        <f t="shared" si="122"/>
        <v>0</v>
      </c>
      <c r="AJ277" s="296">
        <f t="shared" si="123"/>
        <v>0</v>
      </c>
      <c r="AK277" s="296" t="str">
        <f>IFERROR(VLOOKUP($I277,点検表４リスト用!$D$2:$G$10,2,FALSE),"")</f>
        <v/>
      </c>
      <c r="AL277" s="296" t="str">
        <f>IFERROR(VLOOKUP($I277,点検表４リスト用!$D$2:$G$10,3,FALSE),"")</f>
        <v/>
      </c>
      <c r="AM277" s="296" t="str">
        <f>IFERROR(VLOOKUP($I277,点検表４リスト用!$D$2:$G$10,4,FALSE),"")</f>
        <v/>
      </c>
      <c r="AN277" s="296" t="str">
        <f>IFERROR(VLOOKUP(LEFT($E277,1),点検表４リスト用!$I$2:$J$11,2,FALSE),"")</f>
        <v/>
      </c>
      <c r="AO277" s="296" t="b">
        <f>IF(IFERROR(VLOOKUP($J277,軽乗用車一覧!$A$2:$A$88,1,FALSE),"")&lt;&gt;"",TRUE,FALSE)</f>
        <v>0</v>
      </c>
      <c r="AP277" s="296" t="b">
        <f t="shared" si="124"/>
        <v>0</v>
      </c>
      <c r="AQ277" s="296" t="b">
        <f t="shared" si="169"/>
        <v>1</v>
      </c>
      <c r="AR277" s="296" t="str">
        <f t="shared" si="125"/>
        <v/>
      </c>
      <c r="AS277" s="296" t="str">
        <f t="shared" si="126"/>
        <v/>
      </c>
      <c r="AT277" s="296">
        <f t="shared" si="127"/>
        <v>1</v>
      </c>
      <c r="AU277" s="296">
        <f t="shared" si="128"/>
        <v>1</v>
      </c>
      <c r="AV277" s="296" t="str">
        <f t="shared" si="129"/>
        <v/>
      </c>
      <c r="AW277" s="296" t="str">
        <f>IFERROR(VLOOKUP($L277,点検表４リスト用!$L$2:$M$11,2,FALSE),"")</f>
        <v/>
      </c>
      <c r="AX277" s="296" t="str">
        <f>IFERROR(VLOOKUP($AV277,排出係数!$H$4:$N$1000,7,FALSE),"")</f>
        <v/>
      </c>
      <c r="AY277" s="296" t="str">
        <f t="shared" si="148"/>
        <v/>
      </c>
      <c r="AZ277" s="296" t="str">
        <f t="shared" si="130"/>
        <v>1</v>
      </c>
      <c r="BA277" s="296" t="str">
        <f>IFERROR(VLOOKUP($AV277,排出係数!$A$4:$G$10000,$AU277+2,FALSE),"")</f>
        <v/>
      </c>
      <c r="BB277" s="296">
        <f>IFERROR(VLOOKUP($AU277,点検表４リスト用!$P$2:$T$6,2,FALSE),"")</f>
        <v>0.48</v>
      </c>
      <c r="BC277" s="296" t="str">
        <f t="shared" si="131"/>
        <v/>
      </c>
      <c r="BD277" s="296" t="str">
        <f t="shared" si="132"/>
        <v/>
      </c>
      <c r="BE277" s="296" t="str">
        <f>IFERROR(VLOOKUP($AV277,排出係数!$H$4:$M$10000,$AU277+2,FALSE),"")</f>
        <v/>
      </c>
      <c r="BF277" s="296">
        <f>IFERROR(VLOOKUP($AU277,点検表４リスト用!$P$2:$T$6,IF($N277="H17",5,3),FALSE),"")</f>
        <v>5.5E-2</v>
      </c>
      <c r="BG277" s="296">
        <f t="shared" si="133"/>
        <v>0</v>
      </c>
      <c r="BH277" s="296">
        <f t="shared" si="146"/>
        <v>0</v>
      </c>
      <c r="BI277" s="296" t="str">
        <f>IFERROR(VLOOKUP($L277,点検表４リスト用!$L$2:$N$11,3,FALSE),"")</f>
        <v/>
      </c>
      <c r="BJ277" s="296" t="str">
        <f t="shared" si="134"/>
        <v/>
      </c>
      <c r="BK277" s="296" t="str">
        <f>IF($AK277="特","",IF($BP277="確認",MSG_電気・燃料電池車確認,IF($BS277=1,日野自動車新型式,IF($BS277=2,日野自動車新型式②,IF($BS277=3,日野自動車新型式③,IF($BS277=4,日野自動車新型式④,IFERROR(VLOOKUP($BJ277,'35条リスト'!$A$3:$C$9998,2,FALSE),"")))))))</f>
        <v/>
      </c>
      <c r="BL277" s="296" t="str">
        <f t="shared" si="135"/>
        <v/>
      </c>
      <c r="BM277" s="296" t="str">
        <f>IFERROR(VLOOKUP($X277,点検表４リスト用!$A$2:$B$10,2,FALSE),"")</f>
        <v/>
      </c>
      <c r="BN277" s="296" t="str">
        <f>IF($AK277="特","",IFERROR(VLOOKUP($BJ277,'35条リスト'!$A$3:$C$9998,3,FALSE),""))</f>
        <v/>
      </c>
      <c r="BO277" s="357" t="str">
        <f t="shared" si="149"/>
        <v/>
      </c>
      <c r="BP277" s="297" t="str">
        <f t="shared" si="136"/>
        <v/>
      </c>
      <c r="BQ277" s="297" t="str">
        <f t="shared" si="150"/>
        <v/>
      </c>
      <c r="BR277" s="296">
        <f t="shared" si="147"/>
        <v>0</v>
      </c>
      <c r="BS277" s="296" t="str">
        <f>IF(COUNTIF(点検表４リスト用!X$2:X$83,J277),1,IF(COUNTIF(点検表４リスト用!Y$2:Y$100,J277),2,IF(COUNTIF(点検表４リスト用!Z$2:Z$100,J277),3,IF(COUNTIF(点検表４リスト用!AA$2:AA$100,J277),4,""))))</f>
        <v/>
      </c>
      <c r="BT277" s="580" t="str">
        <f t="shared" si="151"/>
        <v/>
      </c>
    </row>
    <row r="278" spans="1:72">
      <c r="A278" s="289"/>
      <c r="B278" s="445"/>
      <c r="C278" s="290"/>
      <c r="D278" s="291"/>
      <c r="E278" s="291"/>
      <c r="F278" s="291"/>
      <c r="G278" s="292"/>
      <c r="H278" s="300"/>
      <c r="I278" s="292"/>
      <c r="J278" s="292"/>
      <c r="K278" s="292"/>
      <c r="L278" s="292"/>
      <c r="M278" s="290"/>
      <c r="N278" s="290"/>
      <c r="O278" s="292"/>
      <c r="P278" s="292"/>
      <c r="Q278" s="481" t="str">
        <f t="shared" si="161"/>
        <v/>
      </c>
      <c r="R278" s="481" t="str">
        <f t="shared" si="162"/>
        <v/>
      </c>
      <c r="S278" s="482" t="str">
        <f t="shared" si="117"/>
        <v/>
      </c>
      <c r="T278" s="482" t="str">
        <f t="shared" si="163"/>
        <v/>
      </c>
      <c r="U278" s="483" t="str">
        <f t="shared" si="164"/>
        <v/>
      </c>
      <c r="V278" s="483" t="str">
        <f t="shared" si="165"/>
        <v/>
      </c>
      <c r="W278" s="483" t="str">
        <f t="shared" si="166"/>
        <v/>
      </c>
      <c r="X278" s="293"/>
      <c r="Y278" s="289"/>
      <c r="Z278" s="473" t="str">
        <f>IF($BS278&lt;&gt;"","確認",IF(COUNTIF(点検表４リスト用!AB$2:AB$100,J278),"○",IF(OR($BQ278="【3】",$BQ278="【2】",$BQ278="【1】"),"○",$BQ278)))</f>
        <v/>
      </c>
      <c r="AA278" s="532"/>
      <c r="AB278" s="559" t="str">
        <f t="shared" si="167"/>
        <v/>
      </c>
      <c r="AC278" s="294" t="str">
        <f>IF(COUNTIF(環境性能の高いＵＤタクシー!$A:$A,点検表４!J278),"○","")</f>
        <v/>
      </c>
      <c r="AD278" s="295" t="str">
        <f t="shared" si="168"/>
        <v/>
      </c>
      <c r="AE278" s="296" t="b">
        <f t="shared" si="118"/>
        <v>0</v>
      </c>
      <c r="AF278" s="296" t="b">
        <f t="shared" si="119"/>
        <v>0</v>
      </c>
      <c r="AG278" s="296" t="str">
        <f t="shared" si="120"/>
        <v/>
      </c>
      <c r="AH278" s="296">
        <f t="shared" si="121"/>
        <v>1</v>
      </c>
      <c r="AI278" s="296">
        <f t="shared" si="122"/>
        <v>0</v>
      </c>
      <c r="AJ278" s="296">
        <f t="shared" si="123"/>
        <v>0</v>
      </c>
      <c r="AK278" s="296" t="str">
        <f>IFERROR(VLOOKUP($I278,点検表４リスト用!$D$2:$G$10,2,FALSE),"")</f>
        <v/>
      </c>
      <c r="AL278" s="296" t="str">
        <f>IFERROR(VLOOKUP($I278,点検表４リスト用!$D$2:$G$10,3,FALSE),"")</f>
        <v/>
      </c>
      <c r="AM278" s="296" t="str">
        <f>IFERROR(VLOOKUP($I278,点検表４リスト用!$D$2:$G$10,4,FALSE),"")</f>
        <v/>
      </c>
      <c r="AN278" s="296" t="str">
        <f>IFERROR(VLOOKUP(LEFT($E278,1),点検表４リスト用!$I$2:$J$11,2,FALSE),"")</f>
        <v/>
      </c>
      <c r="AO278" s="296" t="b">
        <f>IF(IFERROR(VLOOKUP($J278,軽乗用車一覧!$A$2:$A$88,1,FALSE),"")&lt;&gt;"",TRUE,FALSE)</f>
        <v>0</v>
      </c>
      <c r="AP278" s="296" t="b">
        <f t="shared" si="124"/>
        <v>0</v>
      </c>
      <c r="AQ278" s="296" t="b">
        <f t="shared" si="169"/>
        <v>1</v>
      </c>
      <c r="AR278" s="296" t="str">
        <f t="shared" si="125"/>
        <v/>
      </c>
      <c r="AS278" s="296" t="str">
        <f t="shared" si="126"/>
        <v/>
      </c>
      <c r="AT278" s="296">
        <f t="shared" si="127"/>
        <v>1</v>
      </c>
      <c r="AU278" s="296">
        <f t="shared" si="128"/>
        <v>1</v>
      </c>
      <c r="AV278" s="296" t="str">
        <f t="shared" si="129"/>
        <v/>
      </c>
      <c r="AW278" s="296" t="str">
        <f>IFERROR(VLOOKUP($L278,点検表４リスト用!$L$2:$M$11,2,FALSE),"")</f>
        <v/>
      </c>
      <c r="AX278" s="296" t="str">
        <f>IFERROR(VLOOKUP($AV278,排出係数!$H$4:$N$1000,7,FALSE),"")</f>
        <v/>
      </c>
      <c r="AY278" s="296" t="str">
        <f t="shared" si="148"/>
        <v/>
      </c>
      <c r="AZ278" s="296" t="str">
        <f t="shared" si="130"/>
        <v>1</v>
      </c>
      <c r="BA278" s="296" t="str">
        <f>IFERROR(VLOOKUP($AV278,排出係数!$A$4:$G$10000,$AU278+2,FALSE),"")</f>
        <v/>
      </c>
      <c r="BB278" s="296">
        <f>IFERROR(VLOOKUP($AU278,点検表４リスト用!$P$2:$T$6,2,FALSE),"")</f>
        <v>0.48</v>
      </c>
      <c r="BC278" s="296" t="str">
        <f t="shared" si="131"/>
        <v/>
      </c>
      <c r="BD278" s="296" t="str">
        <f t="shared" si="132"/>
        <v/>
      </c>
      <c r="BE278" s="296" t="str">
        <f>IFERROR(VLOOKUP($AV278,排出係数!$H$4:$M$10000,$AU278+2,FALSE),"")</f>
        <v/>
      </c>
      <c r="BF278" s="296">
        <f>IFERROR(VLOOKUP($AU278,点検表４リスト用!$P$2:$T$6,IF($N278="H17",5,3),FALSE),"")</f>
        <v>5.5E-2</v>
      </c>
      <c r="BG278" s="296">
        <f t="shared" si="133"/>
        <v>0</v>
      </c>
      <c r="BH278" s="296">
        <f t="shared" si="146"/>
        <v>0</v>
      </c>
      <c r="BI278" s="296" t="str">
        <f>IFERROR(VLOOKUP($L278,点検表４リスト用!$L$2:$N$11,3,FALSE),"")</f>
        <v/>
      </c>
      <c r="BJ278" s="296" t="str">
        <f t="shared" si="134"/>
        <v/>
      </c>
      <c r="BK278" s="296" t="str">
        <f>IF($AK278="特","",IF($BP278="確認",MSG_電気・燃料電池車確認,IF($BS278=1,日野自動車新型式,IF($BS278=2,日野自動車新型式②,IF($BS278=3,日野自動車新型式③,IF($BS278=4,日野自動車新型式④,IFERROR(VLOOKUP($BJ278,'35条リスト'!$A$3:$C$9998,2,FALSE),"")))))))</f>
        <v/>
      </c>
      <c r="BL278" s="296" t="str">
        <f t="shared" si="135"/>
        <v/>
      </c>
      <c r="BM278" s="296" t="str">
        <f>IFERROR(VLOOKUP($X278,点検表４リスト用!$A$2:$B$10,2,FALSE),"")</f>
        <v/>
      </c>
      <c r="BN278" s="296" t="str">
        <f>IF($AK278="特","",IFERROR(VLOOKUP($BJ278,'35条リスト'!$A$3:$C$9998,3,FALSE),""))</f>
        <v/>
      </c>
      <c r="BO278" s="357" t="str">
        <f t="shared" si="149"/>
        <v/>
      </c>
      <c r="BP278" s="297" t="str">
        <f t="shared" si="136"/>
        <v/>
      </c>
      <c r="BQ278" s="297" t="str">
        <f t="shared" si="150"/>
        <v/>
      </c>
      <c r="BR278" s="296">
        <f t="shared" si="147"/>
        <v>0</v>
      </c>
      <c r="BS278" s="296" t="str">
        <f>IF(COUNTIF(点検表４リスト用!X$2:X$83,J278),1,IF(COUNTIF(点検表４リスト用!Y$2:Y$100,J278),2,IF(COUNTIF(点検表４リスト用!Z$2:Z$100,J278),3,IF(COUNTIF(点検表４リスト用!AA$2:AA$100,J278),4,""))))</f>
        <v/>
      </c>
      <c r="BT278" s="580" t="str">
        <f t="shared" si="151"/>
        <v/>
      </c>
    </row>
    <row r="279" spans="1:72">
      <c r="A279" s="289"/>
      <c r="B279" s="445"/>
      <c r="C279" s="290"/>
      <c r="D279" s="291"/>
      <c r="E279" s="291"/>
      <c r="F279" s="291"/>
      <c r="G279" s="292"/>
      <c r="H279" s="300"/>
      <c r="I279" s="292"/>
      <c r="J279" s="292"/>
      <c r="K279" s="292"/>
      <c r="L279" s="292"/>
      <c r="M279" s="290"/>
      <c r="N279" s="290"/>
      <c r="O279" s="292"/>
      <c r="P279" s="292"/>
      <c r="Q279" s="481" t="str">
        <f t="shared" si="161"/>
        <v/>
      </c>
      <c r="R279" s="481" t="str">
        <f t="shared" si="162"/>
        <v/>
      </c>
      <c r="S279" s="482" t="str">
        <f t="shared" si="117"/>
        <v/>
      </c>
      <c r="T279" s="482" t="str">
        <f t="shared" si="163"/>
        <v/>
      </c>
      <c r="U279" s="483" t="str">
        <f t="shared" si="164"/>
        <v/>
      </c>
      <c r="V279" s="483" t="str">
        <f t="shared" si="165"/>
        <v/>
      </c>
      <c r="W279" s="483" t="str">
        <f t="shared" si="166"/>
        <v/>
      </c>
      <c r="X279" s="293"/>
      <c r="Y279" s="289"/>
      <c r="Z279" s="473" t="str">
        <f>IF($BS279&lt;&gt;"","確認",IF(COUNTIF(点検表４リスト用!AB$2:AB$100,J279),"○",IF(OR($BQ279="【3】",$BQ279="【2】",$BQ279="【1】"),"○",$BQ279)))</f>
        <v/>
      </c>
      <c r="AA279" s="532"/>
      <c r="AB279" s="559" t="str">
        <f t="shared" si="167"/>
        <v/>
      </c>
      <c r="AC279" s="294" t="str">
        <f>IF(COUNTIF(環境性能の高いＵＤタクシー!$A:$A,点検表４!J279),"○","")</f>
        <v/>
      </c>
      <c r="AD279" s="295" t="str">
        <f t="shared" si="168"/>
        <v/>
      </c>
      <c r="AE279" s="296" t="b">
        <f t="shared" si="118"/>
        <v>0</v>
      </c>
      <c r="AF279" s="296" t="b">
        <f t="shared" si="119"/>
        <v>0</v>
      </c>
      <c r="AG279" s="296" t="str">
        <f t="shared" si="120"/>
        <v/>
      </c>
      <c r="AH279" s="296">
        <f t="shared" si="121"/>
        <v>1</v>
      </c>
      <c r="AI279" s="296">
        <f t="shared" si="122"/>
        <v>0</v>
      </c>
      <c r="AJ279" s="296">
        <f t="shared" si="123"/>
        <v>0</v>
      </c>
      <c r="AK279" s="296" t="str">
        <f>IFERROR(VLOOKUP($I279,点検表４リスト用!$D$2:$G$10,2,FALSE),"")</f>
        <v/>
      </c>
      <c r="AL279" s="296" t="str">
        <f>IFERROR(VLOOKUP($I279,点検表４リスト用!$D$2:$G$10,3,FALSE),"")</f>
        <v/>
      </c>
      <c r="AM279" s="296" t="str">
        <f>IFERROR(VLOOKUP($I279,点検表４リスト用!$D$2:$G$10,4,FALSE),"")</f>
        <v/>
      </c>
      <c r="AN279" s="296" t="str">
        <f>IFERROR(VLOOKUP(LEFT($E279,1),点検表４リスト用!$I$2:$J$11,2,FALSE),"")</f>
        <v/>
      </c>
      <c r="AO279" s="296" t="b">
        <f>IF(IFERROR(VLOOKUP($J279,軽乗用車一覧!$A$2:$A$88,1,FALSE),"")&lt;&gt;"",TRUE,FALSE)</f>
        <v>0</v>
      </c>
      <c r="AP279" s="296" t="b">
        <f t="shared" si="124"/>
        <v>0</v>
      </c>
      <c r="AQ279" s="296" t="b">
        <f t="shared" si="169"/>
        <v>1</v>
      </c>
      <c r="AR279" s="296" t="str">
        <f t="shared" si="125"/>
        <v/>
      </c>
      <c r="AS279" s="296" t="str">
        <f t="shared" si="126"/>
        <v/>
      </c>
      <c r="AT279" s="296">
        <f t="shared" si="127"/>
        <v>1</v>
      </c>
      <c r="AU279" s="296">
        <f t="shared" si="128"/>
        <v>1</v>
      </c>
      <c r="AV279" s="296" t="str">
        <f t="shared" si="129"/>
        <v/>
      </c>
      <c r="AW279" s="296" t="str">
        <f>IFERROR(VLOOKUP($L279,点検表４リスト用!$L$2:$M$11,2,FALSE),"")</f>
        <v/>
      </c>
      <c r="AX279" s="296" t="str">
        <f>IFERROR(VLOOKUP($AV279,排出係数!$H$4:$N$1000,7,FALSE),"")</f>
        <v/>
      </c>
      <c r="AY279" s="296" t="str">
        <f t="shared" si="148"/>
        <v/>
      </c>
      <c r="AZ279" s="296" t="str">
        <f t="shared" si="130"/>
        <v>1</v>
      </c>
      <c r="BA279" s="296" t="str">
        <f>IFERROR(VLOOKUP($AV279,排出係数!$A$4:$G$10000,$AU279+2,FALSE),"")</f>
        <v/>
      </c>
      <c r="BB279" s="296">
        <f>IFERROR(VLOOKUP($AU279,点検表４リスト用!$P$2:$T$6,2,FALSE),"")</f>
        <v>0.48</v>
      </c>
      <c r="BC279" s="296" t="str">
        <f t="shared" si="131"/>
        <v/>
      </c>
      <c r="BD279" s="296" t="str">
        <f t="shared" si="132"/>
        <v/>
      </c>
      <c r="BE279" s="296" t="str">
        <f>IFERROR(VLOOKUP($AV279,排出係数!$H$4:$M$10000,$AU279+2,FALSE),"")</f>
        <v/>
      </c>
      <c r="BF279" s="296">
        <f>IFERROR(VLOOKUP($AU279,点検表４リスト用!$P$2:$T$6,IF($N279="H17",5,3),FALSE),"")</f>
        <v>5.5E-2</v>
      </c>
      <c r="BG279" s="296">
        <f t="shared" si="133"/>
        <v>0</v>
      </c>
      <c r="BH279" s="296">
        <f t="shared" si="146"/>
        <v>0</v>
      </c>
      <c r="BI279" s="296" t="str">
        <f>IFERROR(VLOOKUP($L279,点検表４リスト用!$L$2:$N$11,3,FALSE),"")</f>
        <v/>
      </c>
      <c r="BJ279" s="296" t="str">
        <f t="shared" si="134"/>
        <v/>
      </c>
      <c r="BK279" s="296" t="str">
        <f>IF($AK279="特","",IF($BP279="確認",MSG_電気・燃料電池車確認,IF($BS279=1,日野自動車新型式,IF($BS279=2,日野自動車新型式②,IF($BS279=3,日野自動車新型式③,IF($BS279=4,日野自動車新型式④,IFERROR(VLOOKUP($BJ279,'35条リスト'!$A$3:$C$9998,2,FALSE),"")))))))</f>
        <v/>
      </c>
      <c r="BL279" s="296" t="str">
        <f t="shared" si="135"/>
        <v/>
      </c>
      <c r="BM279" s="296" t="str">
        <f>IFERROR(VLOOKUP($X279,点検表４リスト用!$A$2:$B$10,2,FALSE),"")</f>
        <v/>
      </c>
      <c r="BN279" s="296" t="str">
        <f>IF($AK279="特","",IFERROR(VLOOKUP($BJ279,'35条リスト'!$A$3:$C$9998,3,FALSE),""))</f>
        <v/>
      </c>
      <c r="BO279" s="357" t="str">
        <f t="shared" si="149"/>
        <v/>
      </c>
      <c r="BP279" s="297" t="str">
        <f t="shared" si="136"/>
        <v/>
      </c>
      <c r="BQ279" s="297" t="str">
        <f t="shared" si="150"/>
        <v/>
      </c>
      <c r="BR279" s="296">
        <f t="shared" si="147"/>
        <v>0</v>
      </c>
      <c r="BS279" s="296" t="str">
        <f>IF(COUNTIF(点検表４リスト用!X$2:X$83,J279),1,IF(COUNTIF(点検表４リスト用!Y$2:Y$100,J279),2,IF(COUNTIF(点検表４リスト用!Z$2:Z$100,J279),3,IF(COUNTIF(点検表４リスト用!AA$2:AA$100,J279),4,""))))</f>
        <v/>
      </c>
      <c r="BT279" s="580" t="str">
        <f t="shared" si="151"/>
        <v/>
      </c>
    </row>
    <row r="280" spans="1:72">
      <c r="A280" s="289"/>
      <c r="B280" s="445"/>
      <c r="C280" s="290"/>
      <c r="D280" s="291"/>
      <c r="E280" s="291"/>
      <c r="F280" s="291"/>
      <c r="G280" s="292"/>
      <c r="H280" s="300"/>
      <c r="I280" s="292"/>
      <c r="J280" s="292"/>
      <c r="K280" s="292"/>
      <c r="L280" s="292"/>
      <c r="M280" s="290"/>
      <c r="N280" s="290"/>
      <c r="O280" s="292"/>
      <c r="P280" s="292"/>
      <c r="Q280" s="481" t="str">
        <f t="shared" si="161"/>
        <v/>
      </c>
      <c r="R280" s="481" t="str">
        <f t="shared" si="162"/>
        <v/>
      </c>
      <c r="S280" s="482" t="str">
        <f t="shared" si="117"/>
        <v/>
      </c>
      <c r="T280" s="482" t="str">
        <f t="shared" si="163"/>
        <v/>
      </c>
      <c r="U280" s="483" t="str">
        <f t="shared" si="164"/>
        <v/>
      </c>
      <c r="V280" s="483" t="str">
        <f t="shared" si="165"/>
        <v/>
      </c>
      <c r="W280" s="483" t="str">
        <f t="shared" si="166"/>
        <v/>
      </c>
      <c r="X280" s="293"/>
      <c r="Y280" s="289"/>
      <c r="Z280" s="473" t="str">
        <f>IF($BS280&lt;&gt;"","確認",IF(COUNTIF(点検表４リスト用!AB$2:AB$100,J280),"○",IF(OR($BQ280="【3】",$BQ280="【2】",$BQ280="【1】"),"○",$BQ280)))</f>
        <v/>
      </c>
      <c r="AA280" s="532"/>
      <c r="AB280" s="559" t="str">
        <f t="shared" si="167"/>
        <v/>
      </c>
      <c r="AC280" s="294" t="str">
        <f>IF(COUNTIF(環境性能の高いＵＤタクシー!$A:$A,点検表４!J280),"○","")</f>
        <v/>
      </c>
      <c r="AD280" s="295" t="str">
        <f t="shared" si="168"/>
        <v/>
      </c>
      <c r="AE280" s="296" t="b">
        <f t="shared" si="118"/>
        <v>0</v>
      </c>
      <c r="AF280" s="296" t="b">
        <f t="shared" si="119"/>
        <v>0</v>
      </c>
      <c r="AG280" s="296" t="str">
        <f t="shared" si="120"/>
        <v/>
      </c>
      <c r="AH280" s="296">
        <f t="shared" si="121"/>
        <v>1</v>
      </c>
      <c r="AI280" s="296">
        <f t="shared" si="122"/>
        <v>0</v>
      </c>
      <c r="AJ280" s="296">
        <f t="shared" si="123"/>
        <v>0</v>
      </c>
      <c r="AK280" s="296" t="str">
        <f>IFERROR(VLOOKUP($I280,点検表４リスト用!$D$2:$G$10,2,FALSE),"")</f>
        <v/>
      </c>
      <c r="AL280" s="296" t="str">
        <f>IFERROR(VLOOKUP($I280,点検表４リスト用!$D$2:$G$10,3,FALSE),"")</f>
        <v/>
      </c>
      <c r="AM280" s="296" t="str">
        <f>IFERROR(VLOOKUP($I280,点検表４リスト用!$D$2:$G$10,4,FALSE),"")</f>
        <v/>
      </c>
      <c r="AN280" s="296" t="str">
        <f>IFERROR(VLOOKUP(LEFT($E280,1),点検表４リスト用!$I$2:$J$11,2,FALSE),"")</f>
        <v/>
      </c>
      <c r="AO280" s="296" t="b">
        <f>IF(IFERROR(VLOOKUP($J280,軽乗用車一覧!$A$2:$A$88,1,FALSE),"")&lt;&gt;"",TRUE,FALSE)</f>
        <v>0</v>
      </c>
      <c r="AP280" s="296" t="b">
        <f t="shared" si="124"/>
        <v>0</v>
      </c>
      <c r="AQ280" s="296" t="b">
        <f t="shared" si="169"/>
        <v>1</v>
      </c>
      <c r="AR280" s="296" t="str">
        <f t="shared" si="125"/>
        <v/>
      </c>
      <c r="AS280" s="296" t="str">
        <f t="shared" si="126"/>
        <v/>
      </c>
      <c r="AT280" s="296">
        <f t="shared" si="127"/>
        <v>1</v>
      </c>
      <c r="AU280" s="296">
        <f t="shared" si="128"/>
        <v>1</v>
      </c>
      <c r="AV280" s="296" t="str">
        <f t="shared" si="129"/>
        <v/>
      </c>
      <c r="AW280" s="296" t="str">
        <f>IFERROR(VLOOKUP($L280,点検表４リスト用!$L$2:$M$11,2,FALSE),"")</f>
        <v/>
      </c>
      <c r="AX280" s="296" t="str">
        <f>IFERROR(VLOOKUP($AV280,排出係数!$H$4:$N$1000,7,FALSE),"")</f>
        <v/>
      </c>
      <c r="AY280" s="296" t="str">
        <f t="shared" si="148"/>
        <v/>
      </c>
      <c r="AZ280" s="296" t="str">
        <f t="shared" si="130"/>
        <v>1</v>
      </c>
      <c r="BA280" s="296" t="str">
        <f>IFERROR(VLOOKUP($AV280,排出係数!$A$4:$G$10000,$AU280+2,FALSE),"")</f>
        <v/>
      </c>
      <c r="BB280" s="296">
        <f>IFERROR(VLOOKUP($AU280,点検表４リスト用!$P$2:$T$6,2,FALSE),"")</f>
        <v>0.48</v>
      </c>
      <c r="BC280" s="296" t="str">
        <f t="shared" si="131"/>
        <v/>
      </c>
      <c r="BD280" s="296" t="str">
        <f t="shared" si="132"/>
        <v/>
      </c>
      <c r="BE280" s="296" t="str">
        <f>IFERROR(VLOOKUP($AV280,排出係数!$H$4:$M$10000,$AU280+2,FALSE),"")</f>
        <v/>
      </c>
      <c r="BF280" s="296">
        <f>IFERROR(VLOOKUP($AU280,点検表４リスト用!$P$2:$T$6,IF($N280="H17",5,3),FALSE),"")</f>
        <v>5.5E-2</v>
      </c>
      <c r="BG280" s="296">
        <f t="shared" si="133"/>
        <v>0</v>
      </c>
      <c r="BH280" s="296">
        <f t="shared" si="146"/>
        <v>0</v>
      </c>
      <c r="BI280" s="296" t="str">
        <f>IFERROR(VLOOKUP($L280,点検表４リスト用!$L$2:$N$11,3,FALSE),"")</f>
        <v/>
      </c>
      <c r="BJ280" s="296" t="str">
        <f t="shared" si="134"/>
        <v/>
      </c>
      <c r="BK280" s="296" t="str">
        <f>IF($AK280="特","",IF($BP280="確認",MSG_電気・燃料電池車確認,IF($BS280=1,日野自動車新型式,IF($BS280=2,日野自動車新型式②,IF($BS280=3,日野自動車新型式③,IF($BS280=4,日野自動車新型式④,IFERROR(VLOOKUP($BJ280,'35条リスト'!$A$3:$C$9998,2,FALSE),"")))))))</f>
        <v/>
      </c>
      <c r="BL280" s="296" t="str">
        <f t="shared" si="135"/>
        <v/>
      </c>
      <c r="BM280" s="296" t="str">
        <f>IFERROR(VLOOKUP($X280,点検表４リスト用!$A$2:$B$10,2,FALSE),"")</f>
        <v/>
      </c>
      <c r="BN280" s="296" t="str">
        <f>IF($AK280="特","",IFERROR(VLOOKUP($BJ280,'35条リスト'!$A$3:$C$9998,3,FALSE),""))</f>
        <v/>
      </c>
      <c r="BO280" s="357" t="str">
        <f t="shared" si="149"/>
        <v/>
      </c>
      <c r="BP280" s="297" t="str">
        <f t="shared" si="136"/>
        <v/>
      </c>
      <c r="BQ280" s="297" t="str">
        <f t="shared" si="150"/>
        <v/>
      </c>
      <c r="BR280" s="296">
        <f t="shared" si="147"/>
        <v>0</v>
      </c>
      <c r="BS280" s="296" t="str">
        <f>IF(COUNTIF(点検表４リスト用!X$2:X$83,J280),1,IF(COUNTIF(点検表４リスト用!Y$2:Y$100,J280),2,IF(COUNTIF(点検表４リスト用!Z$2:Z$100,J280),3,IF(COUNTIF(点検表４リスト用!AA$2:AA$100,J280),4,""))))</f>
        <v/>
      </c>
      <c r="BT280" s="580" t="str">
        <f t="shared" si="151"/>
        <v/>
      </c>
    </row>
    <row r="281" spans="1:72">
      <c r="A281" s="289"/>
      <c r="B281" s="445"/>
      <c r="C281" s="290"/>
      <c r="D281" s="291"/>
      <c r="E281" s="291"/>
      <c r="F281" s="291"/>
      <c r="G281" s="292"/>
      <c r="H281" s="300"/>
      <c r="I281" s="292"/>
      <c r="J281" s="292"/>
      <c r="K281" s="292"/>
      <c r="L281" s="292"/>
      <c r="M281" s="290"/>
      <c r="N281" s="290"/>
      <c r="O281" s="292"/>
      <c r="P281" s="292"/>
      <c r="Q281" s="481" t="str">
        <f t="shared" si="161"/>
        <v/>
      </c>
      <c r="R281" s="481" t="str">
        <f t="shared" si="162"/>
        <v/>
      </c>
      <c r="S281" s="482" t="str">
        <f t="shared" si="117"/>
        <v/>
      </c>
      <c r="T281" s="482" t="str">
        <f t="shared" si="163"/>
        <v/>
      </c>
      <c r="U281" s="483" t="str">
        <f t="shared" si="164"/>
        <v/>
      </c>
      <c r="V281" s="483" t="str">
        <f t="shared" si="165"/>
        <v/>
      </c>
      <c r="W281" s="483" t="str">
        <f t="shared" si="166"/>
        <v/>
      </c>
      <c r="X281" s="293"/>
      <c r="Y281" s="289"/>
      <c r="Z281" s="473" t="str">
        <f>IF($BS281&lt;&gt;"","確認",IF(COUNTIF(点検表４リスト用!AB$2:AB$100,J281),"○",IF(OR($BQ281="【3】",$BQ281="【2】",$BQ281="【1】"),"○",$BQ281)))</f>
        <v/>
      </c>
      <c r="AA281" s="532"/>
      <c r="AB281" s="559" t="str">
        <f t="shared" si="167"/>
        <v/>
      </c>
      <c r="AC281" s="294" t="str">
        <f>IF(COUNTIF(環境性能の高いＵＤタクシー!$A:$A,点検表４!J281),"○","")</f>
        <v/>
      </c>
      <c r="AD281" s="295" t="str">
        <f t="shared" si="168"/>
        <v/>
      </c>
      <c r="AE281" s="296" t="b">
        <f t="shared" si="118"/>
        <v>0</v>
      </c>
      <c r="AF281" s="296" t="b">
        <f t="shared" si="119"/>
        <v>0</v>
      </c>
      <c r="AG281" s="296" t="str">
        <f t="shared" si="120"/>
        <v/>
      </c>
      <c r="AH281" s="296">
        <f t="shared" si="121"/>
        <v>1</v>
      </c>
      <c r="AI281" s="296">
        <f t="shared" si="122"/>
        <v>0</v>
      </c>
      <c r="AJ281" s="296">
        <f t="shared" si="123"/>
        <v>0</v>
      </c>
      <c r="AK281" s="296" t="str">
        <f>IFERROR(VLOOKUP($I281,点検表４リスト用!$D$2:$G$10,2,FALSE),"")</f>
        <v/>
      </c>
      <c r="AL281" s="296" t="str">
        <f>IFERROR(VLOOKUP($I281,点検表４リスト用!$D$2:$G$10,3,FALSE),"")</f>
        <v/>
      </c>
      <c r="AM281" s="296" t="str">
        <f>IFERROR(VLOOKUP($I281,点検表４リスト用!$D$2:$G$10,4,FALSE),"")</f>
        <v/>
      </c>
      <c r="AN281" s="296" t="str">
        <f>IFERROR(VLOOKUP(LEFT($E281,1),点検表４リスト用!$I$2:$J$11,2,FALSE),"")</f>
        <v/>
      </c>
      <c r="AO281" s="296" t="b">
        <f>IF(IFERROR(VLOOKUP($J281,軽乗用車一覧!$A$2:$A$88,1,FALSE),"")&lt;&gt;"",TRUE,FALSE)</f>
        <v>0</v>
      </c>
      <c r="AP281" s="296" t="b">
        <f t="shared" si="124"/>
        <v>0</v>
      </c>
      <c r="AQ281" s="296" t="b">
        <f t="shared" si="169"/>
        <v>1</v>
      </c>
      <c r="AR281" s="296" t="str">
        <f t="shared" si="125"/>
        <v/>
      </c>
      <c r="AS281" s="296" t="str">
        <f t="shared" si="126"/>
        <v/>
      </c>
      <c r="AT281" s="296">
        <f t="shared" si="127"/>
        <v>1</v>
      </c>
      <c r="AU281" s="296">
        <f t="shared" si="128"/>
        <v>1</v>
      </c>
      <c r="AV281" s="296" t="str">
        <f t="shared" si="129"/>
        <v/>
      </c>
      <c r="AW281" s="296" t="str">
        <f>IFERROR(VLOOKUP($L281,点検表４リスト用!$L$2:$M$11,2,FALSE),"")</f>
        <v/>
      </c>
      <c r="AX281" s="296" t="str">
        <f>IFERROR(VLOOKUP($AV281,排出係数!$H$4:$N$1000,7,FALSE),"")</f>
        <v/>
      </c>
      <c r="AY281" s="296" t="str">
        <f t="shared" si="148"/>
        <v/>
      </c>
      <c r="AZ281" s="296" t="str">
        <f t="shared" si="130"/>
        <v>1</v>
      </c>
      <c r="BA281" s="296" t="str">
        <f>IFERROR(VLOOKUP($AV281,排出係数!$A$4:$G$10000,$AU281+2,FALSE),"")</f>
        <v/>
      </c>
      <c r="BB281" s="296">
        <f>IFERROR(VLOOKUP($AU281,点検表４リスト用!$P$2:$T$6,2,FALSE),"")</f>
        <v>0.48</v>
      </c>
      <c r="BC281" s="296" t="str">
        <f t="shared" si="131"/>
        <v/>
      </c>
      <c r="BD281" s="296" t="str">
        <f t="shared" si="132"/>
        <v/>
      </c>
      <c r="BE281" s="296" t="str">
        <f>IFERROR(VLOOKUP($AV281,排出係数!$H$4:$M$10000,$AU281+2,FALSE),"")</f>
        <v/>
      </c>
      <c r="BF281" s="296">
        <f>IFERROR(VLOOKUP($AU281,点検表４リスト用!$P$2:$T$6,IF($N281="H17",5,3),FALSE),"")</f>
        <v>5.5E-2</v>
      </c>
      <c r="BG281" s="296">
        <f t="shared" si="133"/>
        <v>0</v>
      </c>
      <c r="BH281" s="296">
        <f t="shared" si="146"/>
        <v>0</v>
      </c>
      <c r="BI281" s="296" t="str">
        <f>IFERROR(VLOOKUP($L281,点検表４リスト用!$L$2:$N$11,3,FALSE),"")</f>
        <v/>
      </c>
      <c r="BJ281" s="296" t="str">
        <f t="shared" si="134"/>
        <v/>
      </c>
      <c r="BK281" s="296" t="str">
        <f>IF($AK281="特","",IF($BP281="確認",MSG_電気・燃料電池車確認,IF($BS281=1,日野自動車新型式,IF($BS281=2,日野自動車新型式②,IF($BS281=3,日野自動車新型式③,IF($BS281=4,日野自動車新型式④,IFERROR(VLOOKUP($BJ281,'35条リスト'!$A$3:$C$9998,2,FALSE),"")))))))</f>
        <v/>
      </c>
      <c r="BL281" s="296" t="str">
        <f t="shared" si="135"/>
        <v/>
      </c>
      <c r="BM281" s="296" t="str">
        <f>IFERROR(VLOOKUP($X281,点検表４リスト用!$A$2:$B$10,2,FALSE),"")</f>
        <v/>
      </c>
      <c r="BN281" s="296" t="str">
        <f>IF($AK281="特","",IFERROR(VLOOKUP($BJ281,'35条リスト'!$A$3:$C$9998,3,FALSE),""))</f>
        <v/>
      </c>
      <c r="BO281" s="357" t="str">
        <f t="shared" si="149"/>
        <v/>
      </c>
      <c r="BP281" s="297" t="str">
        <f t="shared" si="136"/>
        <v/>
      </c>
      <c r="BQ281" s="297" t="str">
        <f t="shared" si="150"/>
        <v/>
      </c>
      <c r="BR281" s="296">
        <f t="shared" si="147"/>
        <v>0</v>
      </c>
      <c r="BS281" s="296" t="str">
        <f>IF(COUNTIF(点検表４リスト用!X$2:X$83,J281),1,IF(COUNTIF(点検表４リスト用!Y$2:Y$100,J281),2,IF(COUNTIF(点検表４リスト用!Z$2:Z$100,J281),3,IF(COUNTIF(点検表４リスト用!AA$2:AA$100,J281),4,""))))</f>
        <v/>
      </c>
      <c r="BT281" s="580" t="str">
        <f t="shared" si="151"/>
        <v/>
      </c>
    </row>
    <row r="282" spans="1:72">
      <c r="A282" s="289"/>
      <c r="B282" s="445"/>
      <c r="C282" s="290"/>
      <c r="D282" s="291"/>
      <c r="E282" s="291"/>
      <c r="F282" s="291"/>
      <c r="G282" s="292"/>
      <c r="H282" s="300"/>
      <c r="I282" s="292"/>
      <c r="J282" s="292"/>
      <c r="K282" s="292"/>
      <c r="L282" s="292"/>
      <c r="M282" s="290"/>
      <c r="N282" s="290"/>
      <c r="O282" s="292"/>
      <c r="P282" s="292"/>
      <c r="Q282" s="481" t="str">
        <f t="shared" si="161"/>
        <v/>
      </c>
      <c r="R282" s="481" t="str">
        <f t="shared" si="162"/>
        <v/>
      </c>
      <c r="S282" s="482" t="str">
        <f t="shared" si="117"/>
        <v/>
      </c>
      <c r="T282" s="482" t="str">
        <f t="shared" si="163"/>
        <v/>
      </c>
      <c r="U282" s="483" t="str">
        <f t="shared" si="164"/>
        <v/>
      </c>
      <c r="V282" s="483" t="str">
        <f t="shared" si="165"/>
        <v/>
      </c>
      <c r="W282" s="483" t="str">
        <f t="shared" si="166"/>
        <v/>
      </c>
      <c r="X282" s="293"/>
      <c r="Y282" s="289"/>
      <c r="Z282" s="473" t="str">
        <f>IF($BS282&lt;&gt;"","確認",IF(COUNTIF(点検表４リスト用!AB$2:AB$100,J282),"○",IF(OR($BQ282="【3】",$BQ282="【2】",$BQ282="【1】"),"○",$BQ282)))</f>
        <v/>
      </c>
      <c r="AA282" s="532"/>
      <c r="AB282" s="559" t="str">
        <f t="shared" si="167"/>
        <v/>
      </c>
      <c r="AC282" s="294" t="str">
        <f>IF(COUNTIF(環境性能の高いＵＤタクシー!$A:$A,点検表４!J282),"○","")</f>
        <v/>
      </c>
      <c r="AD282" s="295" t="str">
        <f t="shared" si="168"/>
        <v/>
      </c>
      <c r="AE282" s="296" t="b">
        <f t="shared" si="118"/>
        <v>0</v>
      </c>
      <c r="AF282" s="296" t="b">
        <f t="shared" si="119"/>
        <v>0</v>
      </c>
      <c r="AG282" s="296" t="str">
        <f t="shared" si="120"/>
        <v/>
      </c>
      <c r="AH282" s="296">
        <f t="shared" si="121"/>
        <v>1</v>
      </c>
      <c r="AI282" s="296">
        <f t="shared" si="122"/>
        <v>0</v>
      </c>
      <c r="AJ282" s="296">
        <f t="shared" si="123"/>
        <v>0</v>
      </c>
      <c r="AK282" s="296" t="str">
        <f>IFERROR(VLOOKUP($I282,点検表４リスト用!$D$2:$G$10,2,FALSE),"")</f>
        <v/>
      </c>
      <c r="AL282" s="296" t="str">
        <f>IFERROR(VLOOKUP($I282,点検表４リスト用!$D$2:$G$10,3,FALSE),"")</f>
        <v/>
      </c>
      <c r="AM282" s="296" t="str">
        <f>IFERROR(VLOOKUP($I282,点検表４リスト用!$D$2:$G$10,4,FALSE),"")</f>
        <v/>
      </c>
      <c r="AN282" s="296" t="str">
        <f>IFERROR(VLOOKUP(LEFT($E282,1),点検表４リスト用!$I$2:$J$11,2,FALSE),"")</f>
        <v/>
      </c>
      <c r="AO282" s="296" t="b">
        <f>IF(IFERROR(VLOOKUP($J282,軽乗用車一覧!$A$2:$A$88,1,FALSE),"")&lt;&gt;"",TRUE,FALSE)</f>
        <v>0</v>
      </c>
      <c r="AP282" s="296" t="b">
        <f t="shared" si="124"/>
        <v>0</v>
      </c>
      <c r="AQ282" s="296" t="b">
        <f t="shared" si="169"/>
        <v>1</v>
      </c>
      <c r="AR282" s="296" t="str">
        <f t="shared" si="125"/>
        <v/>
      </c>
      <c r="AS282" s="296" t="str">
        <f t="shared" si="126"/>
        <v/>
      </c>
      <c r="AT282" s="296">
        <f t="shared" si="127"/>
        <v>1</v>
      </c>
      <c r="AU282" s="296">
        <f t="shared" si="128"/>
        <v>1</v>
      </c>
      <c r="AV282" s="296" t="str">
        <f t="shared" si="129"/>
        <v/>
      </c>
      <c r="AW282" s="296" t="str">
        <f>IFERROR(VLOOKUP($L282,点検表４リスト用!$L$2:$M$11,2,FALSE),"")</f>
        <v/>
      </c>
      <c r="AX282" s="296" t="str">
        <f>IFERROR(VLOOKUP($AV282,排出係数!$H$4:$N$1000,7,FALSE),"")</f>
        <v/>
      </c>
      <c r="AY282" s="296" t="str">
        <f t="shared" si="148"/>
        <v/>
      </c>
      <c r="AZ282" s="296" t="str">
        <f t="shared" si="130"/>
        <v>1</v>
      </c>
      <c r="BA282" s="296" t="str">
        <f>IFERROR(VLOOKUP($AV282,排出係数!$A$4:$G$10000,$AU282+2,FALSE),"")</f>
        <v/>
      </c>
      <c r="BB282" s="296">
        <f>IFERROR(VLOOKUP($AU282,点検表４リスト用!$P$2:$T$6,2,FALSE),"")</f>
        <v>0.48</v>
      </c>
      <c r="BC282" s="296" t="str">
        <f t="shared" si="131"/>
        <v/>
      </c>
      <c r="BD282" s="296" t="str">
        <f t="shared" si="132"/>
        <v/>
      </c>
      <c r="BE282" s="296" t="str">
        <f>IFERROR(VLOOKUP($AV282,排出係数!$H$4:$M$10000,$AU282+2,FALSE),"")</f>
        <v/>
      </c>
      <c r="BF282" s="296">
        <f>IFERROR(VLOOKUP($AU282,点検表４リスト用!$P$2:$T$6,IF($N282="H17",5,3),FALSE),"")</f>
        <v>5.5E-2</v>
      </c>
      <c r="BG282" s="296">
        <f t="shared" si="133"/>
        <v>0</v>
      </c>
      <c r="BH282" s="296">
        <f t="shared" si="146"/>
        <v>0</v>
      </c>
      <c r="BI282" s="296" t="str">
        <f>IFERROR(VLOOKUP($L282,点検表４リスト用!$L$2:$N$11,3,FALSE),"")</f>
        <v/>
      </c>
      <c r="BJ282" s="296" t="str">
        <f t="shared" si="134"/>
        <v/>
      </c>
      <c r="BK282" s="296" t="str">
        <f>IF($AK282="特","",IF($BP282="確認",MSG_電気・燃料電池車確認,IF($BS282=1,日野自動車新型式,IF($BS282=2,日野自動車新型式②,IF($BS282=3,日野自動車新型式③,IF($BS282=4,日野自動車新型式④,IFERROR(VLOOKUP($BJ282,'35条リスト'!$A$3:$C$9998,2,FALSE),"")))))))</f>
        <v/>
      </c>
      <c r="BL282" s="296" t="str">
        <f t="shared" si="135"/>
        <v/>
      </c>
      <c r="BM282" s="296" t="str">
        <f>IFERROR(VLOOKUP($X282,点検表４リスト用!$A$2:$B$10,2,FALSE),"")</f>
        <v/>
      </c>
      <c r="BN282" s="296" t="str">
        <f>IF($AK282="特","",IFERROR(VLOOKUP($BJ282,'35条リスト'!$A$3:$C$9998,3,FALSE),""))</f>
        <v/>
      </c>
      <c r="BO282" s="357" t="str">
        <f t="shared" si="149"/>
        <v/>
      </c>
      <c r="BP282" s="297" t="str">
        <f t="shared" si="136"/>
        <v/>
      </c>
      <c r="BQ282" s="297" t="str">
        <f t="shared" si="150"/>
        <v/>
      </c>
      <c r="BR282" s="296">
        <f t="shared" si="147"/>
        <v>0</v>
      </c>
      <c r="BS282" s="296" t="str">
        <f>IF(COUNTIF(点検表４リスト用!X$2:X$83,J282),1,IF(COUNTIF(点検表４リスト用!Y$2:Y$100,J282),2,IF(COUNTIF(点検表４リスト用!Z$2:Z$100,J282),3,IF(COUNTIF(点検表４リスト用!AA$2:AA$100,J282),4,""))))</f>
        <v/>
      </c>
      <c r="BT282" s="580" t="str">
        <f t="shared" si="151"/>
        <v/>
      </c>
    </row>
    <row r="283" spans="1:72">
      <c r="A283" s="289"/>
      <c r="B283" s="445"/>
      <c r="C283" s="290"/>
      <c r="D283" s="291"/>
      <c r="E283" s="291"/>
      <c r="F283" s="291"/>
      <c r="G283" s="292"/>
      <c r="H283" s="300"/>
      <c r="I283" s="292"/>
      <c r="J283" s="292"/>
      <c r="K283" s="292"/>
      <c r="L283" s="292"/>
      <c r="M283" s="290"/>
      <c r="N283" s="290"/>
      <c r="O283" s="292"/>
      <c r="P283" s="292"/>
      <c r="Q283" s="481" t="str">
        <f t="shared" si="161"/>
        <v/>
      </c>
      <c r="R283" s="481" t="str">
        <f t="shared" si="162"/>
        <v/>
      </c>
      <c r="S283" s="482" t="str">
        <f t="shared" si="117"/>
        <v/>
      </c>
      <c r="T283" s="482" t="str">
        <f t="shared" si="163"/>
        <v/>
      </c>
      <c r="U283" s="483" t="str">
        <f t="shared" si="164"/>
        <v/>
      </c>
      <c r="V283" s="483" t="str">
        <f t="shared" si="165"/>
        <v/>
      </c>
      <c r="W283" s="483" t="str">
        <f t="shared" si="166"/>
        <v/>
      </c>
      <c r="X283" s="293"/>
      <c r="Y283" s="289"/>
      <c r="Z283" s="473" t="str">
        <f>IF($BS283&lt;&gt;"","確認",IF(COUNTIF(点検表４リスト用!AB$2:AB$100,J283),"○",IF(OR($BQ283="【3】",$BQ283="【2】",$BQ283="【1】"),"○",$BQ283)))</f>
        <v/>
      </c>
      <c r="AA283" s="532"/>
      <c r="AB283" s="559" t="str">
        <f t="shared" si="167"/>
        <v/>
      </c>
      <c r="AC283" s="294" t="str">
        <f>IF(COUNTIF(環境性能の高いＵＤタクシー!$A:$A,点検表４!J283),"○","")</f>
        <v/>
      </c>
      <c r="AD283" s="295" t="str">
        <f t="shared" si="168"/>
        <v/>
      </c>
      <c r="AE283" s="296" t="b">
        <f t="shared" si="118"/>
        <v>0</v>
      </c>
      <c r="AF283" s="296" t="b">
        <f t="shared" si="119"/>
        <v>0</v>
      </c>
      <c r="AG283" s="296" t="str">
        <f t="shared" si="120"/>
        <v/>
      </c>
      <c r="AH283" s="296">
        <f t="shared" si="121"/>
        <v>1</v>
      </c>
      <c r="AI283" s="296">
        <f t="shared" si="122"/>
        <v>0</v>
      </c>
      <c r="AJ283" s="296">
        <f t="shared" si="123"/>
        <v>0</v>
      </c>
      <c r="AK283" s="296" t="str">
        <f>IFERROR(VLOOKUP($I283,点検表４リスト用!$D$2:$G$10,2,FALSE),"")</f>
        <v/>
      </c>
      <c r="AL283" s="296" t="str">
        <f>IFERROR(VLOOKUP($I283,点検表４リスト用!$D$2:$G$10,3,FALSE),"")</f>
        <v/>
      </c>
      <c r="AM283" s="296" t="str">
        <f>IFERROR(VLOOKUP($I283,点検表４リスト用!$D$2:$G$10,4,FALSE),"")</f>
        <v/>
      </c>
      <c r="AN283" s="296" t="str">
        <f>IFERROR(VLOOKUP(LEFT($E283,1),点検表４リスト用!$I$2:$J$11,2,FALSE),"")</f>
        <v/>
      </c>
      <c r="AO283" s="296" t="b">
        <f>IF(IFERROR(VLOOKUP($J283,軽乗用車一覧!$A$2:$A$88,1,FALSE),"")&lt;&gt;"",TRUE,FALSE)</f>
        <v>0</v>
      </c>
      <c r="AP283" s="296" t="b">
        <f t="shared" si="124"/>
        <v>0</v>
      </c>
      <c r="AQ283" s="296" t="b">
        <f t="shared" si="169"/>
        <v>1</v>
      </c>
      <c r="AR283" s="296" t="str">
        <f t="shared" si="125"/>
        <v/>
      </c>
      <c r="AS283" s="296" t="str">
        <f t="shared" si="126"/>
        <v/>
      </c>
      <c r="AT283" s="296">
        <f t="shared" si="127"/>
        <v>1</v>
      </c>
      <c r="AU283" s="296">
        <f t="shared" si="128"/>
        <v>1</v>
      </c>
      <c r="AV283" s="296" t="str">
        <f t="shared" si="129"/>
        <v/>
      </c>
      <c r="AW283" s="296" t="str">
        <f>IFERROR(VLOOKUP($L283,点検表４リスト用!$L$2:$M$11,2,FALSE),"")</f>
        <v/>
      </c>
      <c r="AX283" s="296" t="str">
        <f>IFERROR(VLOOKUP($AV283,排出係数!$H$4:$N$1000,7,FALSE),"")</f>
        <v/>
      </c>
      <c r="AY283" s="296" t="str">
        <f t="shared" si="148"/>
        <v/>
      </c>
      <c r="AZ283" s="296" t="str">
        <f t="shared" si="130"/>
        <v>1</v>
      </c>
      <c r="BA283" s="296" t="str">
        <f>IFERROR(VLOOKUP($AV283,排出係数!$A$4:$G$10000,$AU283+2,FALSE),"")</f>
        <v/>
      </c>
      <c r="BB283" s="296">
        <f>IFERROR(VLOOKUP($AU283,点検表４リスト用!$P$2:$T$6,2,FALSE),"")</f>
        <v>0.48</v>
      </c>
      <c r="BC283" s="296" t="str">
        <f t="shared" si="131"/>
        <v/>
      </c>
      <c r="BD283" s="296" t="str">
        <f t="shared" si="132"/>
        <v/>
      </c>
      <c r="BE283" s="296" t="str">
        <f>IFERROR(VLOOKUP($AV283,排出係数!$H$4:$M$10000,$AU283+2,FALSE),"")</f>
        <v/>
      </c>
      <c r="BF283" s="296">
        <f>IFERROR(VLOOKUP($AU283,点検表４リスト用!$P$2:$T$6,IF($N283="H17",5,3),FALSE),"")</f>
        <v>5.5E-2</v>
      </c>
      <c r="BG283" s="296">
        <f t="shared" si="133"/>
        <v>0</v>
      </c>
      <c r="BH283" s="296">
        <f t="shared" si="146"/>
        <v>0</v>
      </c>
      <c r="BI283" s="296" t="str">
        <f>IFERROR(VLOOKUP($L283,点検表４リスト用!$L$2:$N$11,3,FALSE),"")</f>
        <v/>
      </c>
      <c r="BJ283" s="296" t="str">
        <f t="shared" si="134"/>
        <v/>
      </c>
      <c r="BK283" s="296" t="str">
        <f>IF($AK283="特","",IF($BP283="確認",MSG_電気・燃料電池車確認,IF($BS283=1,日野自動車新型式,IF($BS283=2,日野自動車新型式②,IF($BS283=3,日野自動車新型式③,IF($BS283=4,日野自動車新型式④,IFERROR(VLOOKUP($BJ283,'35条リスト'!$A$3:$C$9998,2,FALSE),"")))))))</f>
        <v/>
      </c>
      <c r="BL283" s="296" t="str">
        <f t="shared" si="135"/>
        <v/>
      </c>
      <c r="BM283" s="296" t="str">
        <f>IFERROR(VLOOKUP($X283,点検表４リスト用!$A$2:$B$10,2,FALSE),"")</f>
        <v/>
      </c>
      <c r="BN283" s="296" t="str">
        <f>IF($AK283="特","",IFERROR(VLOOKUP($BJ283,'35条リスト'!$A$3:$C$9998,3,FALSE),""))</f>
        <v/>
      </c>
      <c r="BO283" s="357" t="str">
        <f t="shared" si="149"/>
        <v/>
      </c>
      <c r="BP283" s="297" t="str">
        <f t="shared" si="136"/>
        <v/>
      </c>
      <c r="BQ283" s="297" t="str">
        <f t="shared" si="150"/>
        <v/>
      </c>
      <c r="BR283" s="296">
        <f t="shared" si="147"/>
        <v>0</v>
      </c>
      <c r="BS283" s="296" t="str">
        <f>IF(COUNTIF(点検表４リスト用!X$2:X$83,J283),1,IF(COUNTIF(点検表４リスト用!Y$2:Y$100,J283),2,IF(COUNTIF(点検表４リスト用!Z$2:Z$100,J283),3,IF(COUNTIF(点検表４リスト用!AA$2:AA$100,J283),4,""))))</f>
        <v/>
      </c>
      <c r="BT283" s="580" t="str">
        <f t="shared" si="151"/>
        <v/>
      </c>
    </row>
    <row r="284" spans="1:72">
      <c r="A284" s="289"/>
      <c r="B284" s="445"/>
      <c r="C284" s="290"/>
      <c r="D284" s="291"/>
      <c r="E284" s="291"/>
      <c r="F284" s="291"/>
      <c r="G284" s="292"/>
      <c r="H284" s="300"/>
      <c r="I284" s="292"/>
      <c r="J284" s="292"/>
      <c r="K284" s="292"/>
      <c r="L284" s="292"/>
      <c r="M284" s="290"/>
      <c r="N284" s="290"/>
      <c r="O284" s="292"/>
      <c r="P284" s="292"/>
      <c r="Q284" s="481" t="str">
        <f t="shared" si="161"/>
        <v/>
      </c>
      <c r="R284" s="481" t="str">
        <f t="shared" si="162"/>
        <v/>
      </c>
      <c r="S284" s="482" t="str">
        <f t="shared" si="117"/>
        <v/>
      </c>
      <c r="T284" s="482" t="str">
        <f t="shared" si="163"/>
        <v/>
      </c>
      <c r="U284" s="483" t="str">
        <f t="shared" si="164"/>
        <v/>
      </c>
      <c r="V284" s="483" t="str">
        <f t="shared" si="165"/>
        <v/>
      </c>
      <c r="W284" s="483" t="str">
        <f t="shared" si="166"/>
        <v/>
      </c>
      <c r="X284" s="293"/>
      <c r="Y284" s="289"/>
      <c r="Z284" s="473" t="str">
        <f>IF($BS284&lt;&gt;"","確認",IF(COUNTIF(点検表４リスト用!AB$2:AB$100,J284),"○",IF(OR($BQ284="【3】",$BQ284="【2】",$BQ284="【1】"),"○",$BQ284)))</f>
        <v/>
      </c>
      <c r="AA284" s="532"/>
      <c r="AB284" s="559" t="str">
        <f t="shared" si="167"/>
        <v/>
      </c>
      <c r="AC284" s="294" t="str">
        <f>IF(COUNTIF(環境性能の高いＵＤタクシー!$A:$A,点検表４!J284),"○","")</f>
        <v/>
      </c>
      <c r="AD284" s="295" t="str">
        <f t="shared" si="168"/>
        <v/>
      </c>
      <c r="AE284" s="296" t="b">
        <f t="shared" si="118"/>
        <v>0</v>
      </c>
      <c r="AF284" s="296" t="b">
        <f t="shared" si="119"/>
        <v>0</v>
      </c>
      <c r="AG284" s="296" t="str">
        <f t="shared" si="120"/>
        <v/>
      </c>
      <c r="AH284" s="296">
        <f t="shared" si="121"/>
        <v>1</v>
      </c>
      <c r="AI284" s="296">
        <f t="shared" si="122"/>
        <v>0</v>
      </c>
      <c r="AJ284" s="296">
        <f t="shared" si="123"/>
        <v>0</v>
      </c>
      <c r="AK284" s="296" t="str">
        <f>IFERROR(VLOOKUP($I284,点検表４リスト用!$D$2:$G$10,2,FALSE),"")</f>
        <v/>
      </c>
      <c r="AL284" s="296" t="str">
        <f>IFERROR(VLOOKUP($I284,点検表４リスト用!$D$2:$G$10,3,FALSE),"")</f>
        <v/>
      </c>
      <c r="AM284" s="296" t="str">
        <f>IFERROR(VLOOKUP($I284,点検表４リスト用!$D$2:$G$10,4,FALSE),"")</f>
        <v/>
      </c>
      <c r="AN284" s="296" t="str">
        <f>IFERROR(VLOOKUP(LEFT($E284,1),点検表４リスト用!$I$2:$J$11,2,FALSE),"")</f>
        <v/>
      </c>
      <c r="AO284" s="296" t="b">
        <f>IF(IFERROR(VLOOKUP($J284,軽乗用車一覧!$A$2:$A$88,1,FALSE),"")&lt;&gt;"",TRUE,FALSE)</f>
        <v>0</v>
      </c>
      <c r="AP284" s="296" t="b">
        <f t="shared" si="124"/>
        <v>0</v>
      </c>
      <c r="AQ284" s="296" t="b">
        <f t="shared" si="169"/>
        <v>1</v>
      </c>
      <c r="AR284" s="296" t="str">
        <f t="shared" si="125"/>
        <v/>
      </c>
      <c r="AS284" s="296" t="str">
        <f t="shared" si="126"/>
        <v/>
      </c>
      <c r="AT284" s="296">
        <f t="shared" si="127"/>
        <v>1</v>
      </c>
      <c r="AU284" s="296">
        <f t="shared" si="128"/>
        <v>1</v>
      </c>
      <c r="AV284" s="296" t="str">
        <f t="shared" si="129"/>
        <v/>
      </c>
      <c r="AW284" s="296" t="str">
        <f>IFERROR(VLOOKUP($L284,点検表４リスト用!$L$2:$M$11,2,FALSE),"")</f>
        <v/>
      </c>
      <c r="AX284" s="296" t="str">
        <f>IFERROR(VLOOKUP($AV284,排出係数!$H$4:$N$1000,7,FALSE),"")</f>
        <v/>
      </c>
      <c r="AY284" s="296" t="str">
        <f t="shared" si="148"/>
        <v/>
      </c>
      <c r="AZ284" s="296" t="str">
        <f t="shared" si="130"/>
        <v>1</v>
      </c>
      <c r="BA284" s="296" t="str">
        <f>IFERROR(VLOOKUP($AV284,排出係数!$A$4:$G$10000,$AU284+2,FALSE),"")</f>
        <v/>
      </c>
      <c r="BB284" s="296">
        <f>IFERROR(VLOOKUP($AU284,点検表４リスト用!$P$2:$T$6,2,FALSE),"")</f>
        <v>0.48</v>
      </c>
      <c r="BC284" s="296" t="str">
        <f t="shared" si="131"/>
        <v/>
      </c>
      <c r="BD284" s="296" t="str">
        <f t="shared" si="132"/>
        <v/>
      </c>
      <c r="BE284" s="296" t="str">
        <f>IFERROR(VLOOKUP($AV284,排出係数!$H$4:$M$10000,$AU284+2,FALSE),"")</f>
        <v/>
      </c>
      <c r="BF284" s="296">
        <f>IFERROR(VLOOKUP($AU284,点検表４リスト用!$P$2:$T$6,IF($N284="H17",5,3),FALSE),"")</f>
        <v>5.5E-2</v>
      </c>
      <c r="BG284" s="296">
        <f t="shared" si="133"/>
        <v>0</v>
      </c>
      <c r="BH284" s="296">
        <f t="shared" si="146"/>
        <v>0</v>
      </c>
      <c r="BI284" s="296" t="str">
        <f>IFERROR(VLOOKUP($L284,点検表４リスト用!$L$2:$N$11,3,FALSE),"")</f>
        <v/>
      </c>
      <c r="BJ284" s="296" t="str">
        <f t="shared" si="134"/>
        <v/>
      </c>
      <c r="BK284" s="296" t="str">
        <f>IF($AK284="特","",IF($BP284="確認",MSG_電気・燃料電池車確認,IF($BS284=1,日野自動車新型式,IF($BS284=2,日野自動車新型式②,IF($BS284=3,日野自動車新型式③,IF($BS284=4,日野自動車新型式④,IFERROR(VLOOKUP($BJ284,'35条リスト'!$A$3:$C$9998,2,FALSE),"")))))))</f>
        <v/>
      </c>
      <c r="BL284" s="296" t="str">
        <f t="shared" si="135"/>
        <v/>
      </c>
      <c r="BM284" s="296" t="str">
        <f>IFERROR(VLOOKUP($X284,点検表４リスト用!$A$2:$B$10,2,FALSE),"")</f>
        <v/>
      </c>
      <c r="BN284" s="296" t="str">
        <f>IF($AK284="特","",IFERROR(VLOOKUP($BJ284,'35条リスト'!$A$3:$C$9998,3,FALSE),""))</f>
        <v/>
      </c>
      <c r="BO284" s="357" t="str">
        <f t="shared" si="149"/>
        <v/>
      </c>
      <c r="BP284" s="297" t="str">
        <f t="shared" si="136"/>
        <v/>
      </c>
      <c r="BQ284" s="297" t="str">
        <f t="shared" si="150"/>
        <v/>
      </c>
      <c r="BR284" s="296">
        <f t="shared" si="147"/>
        <v>0</v>
      </c>
      <c r="BS284" s="296" t="str">
        <f>IF(COUNTIF(点検表４リスト用!X$2:X$83,J284),1,IF(COUNTIF(点検表４リスト用!Y$2:Y$100,J284),2,IF(COUNTIF(点検表４リスト用!Z$2:Z$100,J284),3,IF(COUNTIF(点検表４リスト用!AA$2:AA$100,J284),4,""))))</f>
        <v/>
      </c>
      <c r="BT284" s="580" t="str">
        <f t="shared" si="151"/>
        <v/>
      </c>
    </row>
    <row r="285" spans="1:72">
      <c r="A285" s="289"/>
      <c r="B285" s="445"/>
      <c r="C285" s="290"/>
      <c r="D285" s="291"/>
      <c r="E285" s="291"/>
      <c r="F285" s="291"/>
      <c r="G285" s="292"/>
      <c r="H285" s="300"/>
      <c r="I285" s="292"/>
      <c r="J285" s="292"/>
      <c r="K285" s="292"/>
      <c r="L285" s="292"/>
      <c r="M285" s="290"/>
      <c r="N285" s="290"/>
      <c r="O285" s="292"/>
      <c r="P285" s="292"/>
      <c r="Q285" s="481" t="str">
        <f t="shared" si="161"/>
        <v/>
      </c>
      <c r="R285" s="481" t="str">
        <f t="shared" si="162"/>
        <v/>
      </c>
      <c r="S285" s="482" t="str">
        <f t="shared" si="117"/>
        <v/>
      </c>
      <c r="T285" s="482" t="str">
        <f t="shared" si="163"/>
        <v/>
      </c>
      <c r="U285" s="483" t="str">
        <f t="shared" si="164"/>
        <v/>
      </c>
      <c r="V285" s="483" t="str">
        <f t="shared" si="165"/>
        <v/>
      </c>
      <c r="W285" s="483" t="str">
        <f t="shared" si="166"/>
        <v/>
      </c>
      <c r="X285" s="293"/>
      <c r="Y285" s="289"/>
      <c r="Z285" s="473" t="str">
        <f>IF($BS285&lt;&gt;"","確認",IF(COUNTIF(点検表４リスト用!AB$2:AB$100,J285),"○",IF(OR($BQ285="【3】",$BQ285="【2】",$BQ285="【1】"),"○",$BQ285)))</f>
        <v/>
      </c>
      <c r="AA285" s="532"/>
      <c r="AB285" s="559" t="str">
        <f t="shared" si="167"/>
        <v/>
      </c>
      <c r="AC285" s="294" t="str">
        <f>IF(COUNTIF(環境性能の高いＵＤタクシー!$A:$A,点検表４!J285),"○","")</f>
        <v/>
      </c>
      <c r="AD285" s="295" t="str">
        <f t="shared" si="168"/>
        <v/>
      </c>
      <c r="AE285" s="296" t="b">
        <f t="shared" si="118"/>
        <v>0</v>
      </c>
      <c r="AF285" s="296" t="b">
        <f t="shared" si="119"/>
        <v>0</v>
      </c>
      <c r="AG285" s="296" t="str">
        <f t="shared" si="120"/>
        <v/>
      </c>
      <c r="AH285" s="296">
        <f t="shared" si="121"/>
        <v>1</v>
      </c>
      <c r="AI285" s="296">
        <f t="shared" si="122"/>
        <v>0</v>
      </c>
      <c r="AJ285" s="296">
        <f t="shared" si="123"/>
        <v>0</v>
      </c>
      <c r="AK285" s="296" t="str">
        <f>IFERROR(VLOOKUP($I285,点検表４リスト用!$D$2:$G$10,2,FALSE),"")</f>
        <v/>
      </c>
      <c r="AL285" s="296" t="str">
        <f>IFERROR(VLOOKUP($I285,点検表４リスト用!$D$2:$G$10,3,FALSE),"")</f>
        <v/>
      </c>
      <c r="AM285" s="296" t="str">
        <f>IFERROR(VLOOKUP($I285,点検表４リスト用!$D$2:$G$10,4,FALSE),"")</f>
        <v/>
      </c>
      <c r="AN285" s="296" t="str">
        <f>IFERROR(VLOOKUP(LEFT($E285,1),点検表４リスト用!$I$2:$J$11,2,FALSE),"")</f>
        <v/>
      </c>
      <c r="AO285" s="296" t="b">
        <f>IF(IFERROR(VLOOKUP($J285,軽乗用車一覧!$A$2:$A$88,1,FALSE),"")&lt;&gt;"",TRUE,FALSE)</f>
        <v>0</v>
      </c>
      <c r="AP285" s="296" t="b">
        <f t="shared" si="124"/>
        <v>0</v>
      </c>
      <c r="AQ285" s="296" t="b">
        <f t="shared" si="169"/>
        <v>1</v>
      </c>
      <c r="AR285" s="296" t="str">
        <f t="shared" si="125"/>
        <v/>
      </c>
      <c r="AS285" s="296" t="str">
        <f t="shared" si="126"/>
        <v/>
      </c>
      <c r="AT285" s="296">
        <f t="shared" si="127"/>
        <v>1</v>
      </c>
      <c r="AU285" s="296">
        <f t="shared" si="128"/>
        <v>1</v>
      </c>
      <c r="AV285" s="296" t="str">
        <f t="shared" si="129"/>
        <v/>
      </c>
      <c r="AW285" s="296" t="str">
        <f>IFERROR(VLOOKUP($L285,点検表４リスト用!$L$2:$M$11,2,FALSE),"")</f>
        <v/>
      </c>
      <c r="AX285" s="296" t="str">
        <f>IFERROR(VLOOKUP($AV285,排出係数!$H$4:$N$1000,7,FALSE),"")</f>
        <v/>
      </c>
      <c r="AY285" s="296" t="str">
        <f t="shared" si="148"/>
        <v/>
      </c>
      <c r="AZ285" s="296" t="str">
        <f t="shared" si="130"/>
        <v>1</v>
      </c>
      <c r="BA285" s="296" t="str">
        <f>IFERROR(VLOOKUP($AV285,排出係数!$A$4:$G$10000,$AU285+2,FALSE),"")</f>
        <v/>
      </c>
      <c r="BB285" s="296">
        <f>IFERROR(VLOOKUP($AU285,点検表４リスト用!$P$2:$T$6,2,FALSE),"")</f>
        <v>0.48</v>
      </c>
      <c r="BC285" s="296" t="str">
        <f t="shared" si="131"/>
        <v/>
      </c>
      <c r="BD285" s="296" t="str">
        <f t="shared" si="132"/>
        <v/>
      </c>
      <c r="BE285" s="296" t="str">
        <f>IFERROR(VLOOKUP($AV285,排出係数!$H$4:$M$10000,$AU285+2,FALSE),"")</f>
        <v/>
      </c>
      <c r="BF285" s="296">
        <f>IFERROR(VLOOKUP($AU285,点検表４リスト用!$P$2:$T$6,IF($N285="H17",5,3),FALSE),"")</f>
        <v>5.5E-2</v>
      </c>
      <c r="BG285" s="296">
        <f t="shared" si="133"/>
        <v>0</v>
      </c>
      <c r="BH285" s="296">
        <f t="shared" si="146"/>
        <v>0</v>
      </c>
      <c r="BI285" s="296" t="str">
        <f>IFERROR(VLOOKUP($L285,点検表４リスト用!$L$2:$N$11,3,FALSE),"")</f>
        <v/>
      </c>
      <c r="BJ285" s="296" t="str">
        <f t="shared" si="134"/>
        <v/>
      </c>
      <c r="BK285" s="296" t="str">
        <f>IF($AK285="特","",IF($BP285="確認",MSG_電気・燃料電池車確認,IF($BS285=1,日野自動車新型式,IF($BS285=2,日野自動車新型式②,IF($BS285=3,日野自動車新型式③,IF($BS285=4,日野自動車新型式④,IFERROR(VLOOKUP($BJ285,'35条リスト'!$A$3:$C$9998,2,FALSE),"")))))))</f>
        <v/>
      </c>
      <c r="BL285" s="296" t="str">
        <f t="shared" si="135"/>
        <v/>
      </c>
      <c r="BM285" s="296" t="str">
        <f>IFERROR(VLOOKUP($X285,点検表４リスト用!$A$2:$B$10,2,FALSE),"")</f>
        <v/>
      </c>
      <c r="BN285" s="296" t="str">
        <f>IF($AK285="特","",IFERROR(VLOOKUP($BJ285,'35条リスト'!$A$3:$C$9998,3,FALSE),""))</f>
        <v/>
      </c>
      <c r="BO285" s="357" t="str">
        <f t="shared" si="149"/>
        <v/>
      </c>
      <c r="BP285" s="297" t="str">
        <f t="shared" si="136"/>
        <v/>
      </c>
      <c r="BQ285" s="297" t="str">
        <f t="shared" si="150"/>
        <v/>
      </c>
      <c r="BR285" s="296">
        <f t="shared" si="147"/>
        <v>0</v>
      </c>
      <c r="BS285" s="296" t="str">
        <f>IF(COUNTIF(点検表４リスト用!X$2:X$83,J285),1,IF(COUNTIF(点検表４リスト用!Y$2:Y$100,J285),2,IF(COUNTIF(点検表４リスト用!Z$2:Z$100,J285),3,IF(COUNTIF(点検表４リスト用!AA$2:AA$100,J285),4,""))))</f>
        <v/>
      </c>
      <c r="BT285" s="580" t="str">
        <f t="shared" si="151"/>
        <v/>
      </c>
    </row>
    <row r="286" spans="1:72">
      <c r="A286" s="289"/>
      <c r="B286" s="445"/>
      <c r="C286" s="290"/>
      <c r="D286" s="291"/>
      <c r="E286" s="291"/>
      <c r="F286" s="291"/>
      <c r="G286" s="292"/>
      <c r="H286" s="300"/>
      <c r="I286" s="292"/>
      <c r="J286" s="292"/>
      <c r="K286" s="292"/>
      <c r="L286" s="292"/>
      <c r="M286" s="290"/>
      <c r="N286" s="290"/>
      <c r="O286" s="292"/>
      <c r="P286" s="292"/>
      <c r="Q286" s="481" t="str">
        <f t="shared" si="161"/>
        <v/>
      </c>
      <c r="R286" s="481" t="str">
        <f t="shared" si="162"/>
        <v/>
      </c>
      <c r="S286" s="482" t="str">
        <f t="shared" si="117"/>
        <v/>
      </c>
      <c r="T286" s="482" t="str">
        <f t="shared" si="163"/>
        <v/>
      </c>
      <c r="U286" s="483" t="str">
        <f t="shared" si="164"/>
        <v/>
      </c>
      <c r="V286" s="483" t="str">
        <f t="shared" si="165"/>
        <v/>
      </c>
      <c r="W286" s="483" t="str">
        <f t="shared" si="166"/>
        <v/>
      </c>
      <c r="X286" s="293"/>
      <c r="Y286" s="289"/>
      <c r="Z286" s="473" t="str">
        <f>IF($BS286&lt;&gt;"","確認",IF(COUNTIF(点検表４リスト用!AB$2:AB$100,J286),"○",IF(OR($BQ286="【3】",$BQ286="【2】",$BQ286="【1】"),"○",$BQ286)))</f>
        <v/>
      </c>
      <c r="AA286" s="532"/>
      <c r="AB286" s="559" t="str">
        <f t="shared" si="167"/>
        <v/>
      </c>
      <c r="AC286" s="294" t="str">
        <f>IF(COUNTIF(環境性能の高いＵＤタクシー!$A:$A,点検表４!J286),"○","")</f>
        <v/>
      </c>
      <c r="AD286" s="295" t="str">
        <f t="shared" si="168"/>
        <v/>
      </c>
      <c r="AE286" s="296" t="b">
        <f t="shared" si="118"/>
        <v>0</v>
      </c>
      <c r="AF286" s="296" t="b">
        <f t="shared" si="119"/>
        <v>0</v>
      </c>
      <c r="AG286" s="296" t="str">
        <f t="shared" si="120"/>
        <v/>
      </c>
      <c r="AH286" s="296">
        <f t="shared" si="121"/>
        <v>1</v>
      </c>
      <c r="AI286" s="296">
        <f t="shared" si="122"/>
        <v>0</v>
      </c>
      <c r="AJ286" s="296">
        <f t="shared" si="123"/>
        <v>0</v>
      </c>
      <c r="AK286" s="296" t="str">
        <f>IFERROR(VLOOKUP($I286,点検表４リスト用!$D$2:$G$10,2,FALSE),"")</f>
        <v/>
      </c>
      <c r="AL286" s="296" t="str">
        <f>IFERROR(VLOOKUP($I286,点検表４リスト用!$D$2:$G$10,3,FALSE),"")</f>
        <v/>
      </c>
      <c r="AM286" s="296" t="str">
        <f>IFERROR(VLOOKUP($I286,点検表４リスト用!$D$2:$G$10,4,FALSE),"")</f>
        <v/>
      </c>
      <c r="AN286" s="296" t="str">
        <f>IFERROR(VLOOKUP(LEFT($E286,1),点検表４リスト用!$I$2:$J$11,2,FALSE),"")</f>
        <v/>
      </c>
      <c r="AO286" s="296" t="b">
        <f>IF(IFERROR(VLOOKUP($J286,軽乗用車一覧!$A$2:$A$88,1,FALSE),"")&lt;&gt;"",TRUE,FALSE)</f>
        <v>0</v>
      </c>
      <c r="AP286" s="296" t="b">
        <f t="shared" si="124"/>
        <v>0</v>
      </c>
      <c r="AQ286" s="296" t="b">
        <f t="shared" si="169"/>
        <v>1</v>
      </c>
      <c r="AR286" s="296" t="str">
        <f t="shared" si="125"/>
        <v/>
      </c>
      <c r="AS286" s="296" t="str">
        <f t="shared" si="126"/>
        <v/>
      </c>
      <c r="AT286" s="296">
        <f t="shared" si="127"/>
        <v>1</v>
      </c>
      <c r="AU286" s="296">
        <f t="shared" si="128"/>
        <v>1</v>
      </c>
      <c r="AV286" s="296" t="str">
        <f t="shared" si="129"/>
        <v/>
      </c>
      <c r="AW286" s="296" t="str">
        <f>IFERROR(VLOOKUP($L286,点検表４リスト用!$L$2:$M$11,2,FALSE),"")</f>
        <v/>
      </c>
      <c r="AX286" s="296" t="str">
        <f>IFERROR(VLOOKUP($AV286,排出係数!$H$4:$N$1000,7,FALSE),"")</f>
        <v/>
      </c>
      <c r="AY286" s="296" t="str">
        <f t="shared" si="148"/>
        <v/>
      </c>
      <c r="AZ286" s="296" t="str">
        <f t="shared" si="130"/>
        <v>1</v>
      </c>
      <c r="BA286" s="296" t="str">
        <f>IFERROR(VLOOKUP($AV286,排出係数!$A$4:$G$10000,$AU286+2,FALSE),"")</f>
        <v/>
      </c>
      <c r="BB286" s="296">
        <f>IFERROR(VLOOKUP($AU286,点検表４リスト用!$P$2:$T$6,2,FALSE),"")</f>
        <v>0.48</v>
      </c>
      <c r="BC286" s="296" t="str">
        <f t="shared" si="131"/>
        <v/>
      </c>
      <c r="BD286" s="296" t="str">
        <f t="shared" si="132"/>
        <v/>
      </c>
      <c r="BE286" s="296" t="str">
        <f>IFERROR(VLOOKUP($AV286,排出係数!$H$4:$M$10000,$AU286+2,FALSE),"")</f>
        <v/>
      </c>
      <c r="BF286" s="296">
        <f>IFERROR(VLOOKUP($AU286,点検表４リスト用!$P$2:$T$6,IF($N286="H17",5,3),FALSE),"")</f>
        <v>5.5E-2</v>
      </c>
      <c r="BG286" s="296">
        <f t="shared" si="133"/>
        <v>0</v>
      </c>
      <c r="BH286" s="296">
        <f t="shared" si="146"/>
        <v>0</v>
      </c>
      <c r="BI286" s="296" t="str">
        <f>IFERROR(VLOOKUP($L286,点検表４リスト用!$L$2:$N$11,3,FALSE),"")</f>
        <v/>
      </c>
      <c r="BJ286" s="296" t="str">
        <f t="shared" si="134"/>
        <v/>
      </c>
      <c r="BK286" s="296" t="str">
        <f>IF($AK286="特","",IF($BP286="確認",MSG_電気・燃料電池車確認,IF($BS286=1,日野自動車新型式,IF($BS286=2,日野自動車新型式②,IF($BS286=3,日野自動車新型式③,IF($BS286=4,日野自動車新型式④,IFERROR(VLOOKUP($BJ286,'35条リスト'!$A$3:$C$9998,2,FALSE),"")))))))</f>
        <v/>
      </c>
      <c r="BL286" s="296" t="str">
        <f t="shared" si="135"/>
        <v/>
      </c>
      <c r="BM286" s="296" t="str">
        <f>IFERROR(VLOOKUP($X286,点検表４リスト用!$A$2:$B$10,2,FALSE),"")</f>
        <v/>
      </c>
      <c r="BN286" s="296" t="str">
        <f>IF($AK286="特","",IFERROR(VLOOKUP($BJ286,'35条リスト'!$A$3:$C$9998,3,FALSE),""))</f>
        <v/>
      </c>
      <c r="BO286" s="357" t="str">
        <f t="shared" si="149"/>
        <v/>
      </c>
      <c r="BP286" s="297" t="str">
        <f t="shared" si="136"/>
        <v/>
      </c>
      <c r="BQ286" s="297" t="str">
        <f t="shared" si="150"/>
        <v/>
      </c>
      <c r="BR286" s="296">
        <f t="shared" si="147"/>
        <v>0</v>
      </c>
      <c r="BS286" s="296" t="str">
        <f>IF(COUNTIF(点検表４リスト用!X$2:X$83,J286),1,IF(COUNTIF(点検表４リスト用!Y$2:Y$100,J286),2,IF(COUNTIF(点検表４リスト用!Z$2:Z$100,J286),3,IF(COUNTIF(点検表４リスト用!AA$2:AA$100,J286),4,""))))</f>
        <v/>
      </c>
      <c r="BT286" s="580" t="str">
        <f t="shared" si="151"/>
        <v/>
      </c>
    </row>
    <row r="287" spans="1:72">
      <c r="A287" s="289"/>
      <c r="B287" s="445"/>
      <c r="C287" s="290"/>
      <c r="D287" s="291"/>
      <c r="E287" s="291"/>
      <c r="F287" s="291"/>
      <c r="G287" s="292"/>
      <c r="H287" s="300"/>
      <c r="I287" s="292"/>
      <c r="J287" s="292"/>
      <c r="K287" s="292"/>
      <c r="L287" s="292"/>
      <c r="M287" s="290"/>
      <c r="N287" s="290"/>
      <c r="O287" s="292"/>
      <c r="P287" s="292"/>
      <c r="Q287" s="481" t="str">
        <f t="shared" si="161"/>
        <v/>
      </c>
      <c r="R287" s="481" t="str">
        <f t="shared" si="162"/>
        <v/>
      </c>
      <c r="S287" s="482" t="str">
        <f t="shared" si="117"/>
        <v/>
      </c>
      <c r="T287" s="482" t="str">
        <f t="shared" si="163"/>
        <v/>
      </c>
      <c r="U287" s="483" t="str">
        <f t="shared" si="164"/>
        <v/>
      </c>
      <c r="V287" s="483" t="str">
        <f t="shared" si="165"/>
        <v/>
      </c>
      <c r="W287" s="483" t="str">
        <f t="shared" si="166"/>
        <v/>
      </c>
      <c r="X287" s="293"/>
      <c r="Y287" s="289"/>
      <c r="Z287" s="473" t="str">
        <f>IF($BS287&lt;&gt;"","確認",IF(COUNTIF(点検表４リスト用!AB$2:AB$100,J287),"○",IF(OR($BQ287="【3】",$BQ287="【2】",$BQ287="【1】"),"○",$BQ287)))</f>
        <v/>
      </c>
      <c r="AA287" s="532"/>
      <c r="AB287" s="559" t="str">
        <f t="shared" si="167"/>
        <v/>
      </c>
      <c r="AC287" s="294" t="str">
        <f>IF(COUNTIF(環境性能の高いＵＤタクシー!$A:$A,点検表４!J287),"○","")</f>
        <v/>
      </c>
      <c r="AD287" s="295" t="str">
        <f t="shared" si="168"/>
        <v/>
      </c>
      <c r="AE287" s="296" t="b">
        <f t="shared" si="118"/>
        <v>0</v>
      </c>
      <c r="AF287" s="296" t="b">
        <f t="shared" si="119"/>
        <v>0</v>
      </c>
      <c r="AG287" s="296" t="str">
        <f t="shared" si="120"/>
        <v/>
      </c>
      <c r="AH287" s="296">
        <f t="shared" si="121"/>
        <v>1</v>
      </c>
      <c r="AI287" s="296">
        <f t="shared" si="122"/>
        <v>0</v>
      </c>
      <c r="AJ287" s="296">
        <f t="shared" si="123"/>
        <v>0</v>
      </c>
      <c r="AK287" s="296" t="str">
        <f>IFERROR(VLOOKUP($I287,点検表４リスト用!$D$2:$G$10,2,FALSE),"")</f>
        <v/>
      </c>
      <c r="AL287" s="296" t="str">
        <f>IFERROR(VLOOKUP($I287,点検表４リスト用!$D$2:$G$10,3,FALSE),"")</f>
        <v/>
      </c>
      <c r="AM287" s="296" t="str">
        <f>IFERROR(VLOOKUP($I287,点検表４リスト用!$D$2:$G$10,4,FALSE),"")</f>
        <v/>
      </c>
      <c r="AN287" s="296" t="str">
        <f>IFERROR(VLOOKUP(LEFT($E287,1),点検表４リスト用!$I$2:$J$11,2,FALSE),"")</f>
        <v/>
      </c>
      <c r="AO287" s="296" t="b">
        <f>IF(IFERROR(VLOOKUP($J287,軽乗用車一覧!$A$2:$A$88,1,FALSE),"")&lt;&gt;"",TRUE,FALSE)</f>
        <v>0</v>
      </c>
      <c r="AP287" s="296" t="b">
        <f t="shared" si="124"/>
        <v>0</v>
      </c>
      <c r="AQ287" s="296" t="b">
        <f t="shared" si="169"/>
        <v>1</v>
      </c>
      <c r="AR287" s="296" t="str">
        <f t="shared" si="125"/>
        <v/>
      </c>
      <c r="AS287" s="296" t="str">
        <f t="shared" si="126"/>
        <v/>
      </c>
      <c r="AT287" s="296">
        <f t="shared" si="127"/>
        <v>1</v>
      </c>
      <c r="AU287" s="296">
        <f t="shared" si="128"/>
        <v>1</v>
      </c>
      <c r="AV287" s="296" t="str">
        <f t="shared" si="129"/>
        <v/>
      </c>
      <c r="AW287" s="296" t="str">
        <f>IFERROR(VLOOKUP($L287,点検表４リスト用!$L$2:$M$11,2,FALSE),"")</f>
        <v/>
      </c>
      <c r="AX287" s="296" t="str">
        <f>IFERROR(VLOOKUP($AV287,排出係数!$H$4:$N$1000,7,FALSE),"")</f>
        <v/>
      </c>
      <c r="AY287" s="296" t="str">
        <f t="shared" si="148"/>
        <v/>
      </c>
      <c r="AZ287" s="296" t="str">
        <f t="shared" si="130"/>
        <v>1</v>
      </c>
      <c r="BA287" s="296" t="str">
        <f>IFERROR(VLOOKUP($AV287,排出係数!$A$4:$G$10000,$AU287+2,FALSE),"")</f>
        <v/>
      </c>
      <c r="BB287" s="296">
        <f>IFERROR(VLOOKUP($AU287,点検表４リスト用!$P$2:$T$6,2,FALSE),"")</f>
        <v>0.48</v>
      </c>
      <c r="BC287" s="296" t="str">
        <f t="shared" si="131"/>
        <v/>
      </c>
      <c r="BD287" s="296" t="str">
        <f t="shared" si="132"/>
        <v/>
      </c>
      <c r="BE287" s="296" t="str">
        <f>IFERROR(VLOOKUP($AV287,排出係数!$H$4:$M$10000,$AU287+2,FALSE),"")</f>
        <v/>
      </c>
      <c r="BF287" s="296">
        <f>IFERROR(VLOOKUP($AU287,点検表４リスト用!$P$2:$T$6,IF($N287="H17",5,3),FALSE),"")</f>
        <v>5.5E-2</v>
      </c>
      <c r="BG287" s="296">
        <f t="shared" si="133"/>
        <v>0</v>
      </c>
      <c r="BH287" s="296">
        <f t="shared" si="146"/>
        <v>0</v>
      </c>
      <c r="BI287" s="296" t="str">
        <f>IFERROR(VLOOKUP($L287,点検表４リスト用!$L$2:$N$11,3,FALSE),"")</f>
        <v/>
      </c>
      <c r="BJ287" s="296" t="str">
        <f t="shared" si="134"/>
        <v/>
      </c>
      <c r="BK287" s="296" t="str">
        <f>IF($AK287="特","",IF($BP287="確認",MSG_電気・燃料電池車確認,IF($BS287=1,日野自動車新型式,IF($BS287=2,日野自動車新型式②,IF($BS287=3,日野自動車新型式③,IF($BS287=4,日野自動車新型式④,IFERROR(VLOOKUP($BJ287,'35条リスト'!$A$3:$C$9998,2,FALSE),"")))))))</f>
        <v/>
      </c>
      <c r="BL287" s="296" t="str">
        <f t="shared" si="135"/>
        <v/>
      </c>
      <c r="BM287" s="296" t="str">
        <f>IFERROR(VLOOKUP($X287,点検表４リスト用!$A$2:$B$10,2,FALSE),"")</f>
        <v/>
      </c>
      <c r="BN287" s="296" t="str">
        <f>IF($AK287="特","",IFERROR(VLOOKUP($BJ287,'35条リスト'!$A$3:$C$9998,3,FALSE),""))</f>
        <v/>
      </c>
      <c r="BO287" s="357" t="str">
        <f t="shared" si="149"/>
        <v/>
      </c>
      <c r="BP287" s="297" t="str">
        <f t="shared" si="136"/>
        <v/>
      </c>
      <c r="BQ287" s="297" t="str">
        <f t="shared" si="150"/>
        <v/>
      </c>
      <c r="BR287" s="296">
        <f t="shared" si="147"/>
        <v>0</v>
      </c>
      <c r="BS287" s="296" t="str">
        <f>IF(COUNTIF(点検表４リスト用!X$2:X$83,J287),1,IF(COUNTIF(点検表４リスト用!Y$2:Y$100,J287),2,IF(COUNTIF(点検表４リスト用!Z$2:Z$100,J287),3,IF(COUNTIF(点検表４リスト用!AA$2:AA$100,J287),4,""))))</f>
        <v/>
      </c>
      <c r="BT287" s="580" t="str">
        <f t="shared" si="151"/>
        <v/>
      </c>
    </row>
    <row r="288" spans="1:72">
      <c r="A288" s="289"/>
      <c r="B288" s="445"/>
      <c r="C288" s="290"/>
      <c r="D288" s="291"/>
      <c r="E288" s="291"/>
      <c r="F288" s="291"/>
      <c r="G288" s="292"/>
      <c r="H288" s="300"/>
      <c r="I288" s="292"/>
      <c r="J288" s="292"/>
      <c r="K288" s="292"/>
      <c r="L288" s="292"/>
      <c r="M288" s="290"/>
      <c r="N288" s="290"/>
      <c r="O288" s="292"/>
      <c r="P288" s="292"/>
      <c r="Q288" s="481" t="str">
        <f t="shared" si="161"/>
        <v/>
      </c>
      <c r="R288" s="481" t="str">
        <f t="shared" si="162"/>
        <v/>
      </c>
      <c r="S288" s="482" t="str">
        <f t="shared" si="117"/>
        <v/>
      </c>
      <c r="T288" s="482" t="str">
        <f t="shared" si="163"/>
        <v/>
      </c>
      <c r="U288" s="483" t="str">
        <f t="shared" si="164"/>
        <v/>
      </c>
      <c r="V288" s="483" t="str">
        <f t="shared" si="165"/>
        <v/>
      </c>
      <c r="W288" s="483" t="str">
        <f t="shared" si="166"/>
        <v/>
      </c>
      <c r="X288" s="293"/>
      <c r="Y288" s="289"/>
      <c r="Z288" s="473" t="str">
        <f>IF($BS288&lt;&gt;"","確認",IF(COUNTIF(点検表４リスト用!AB$2:AB$100,J288),"○",IF(OR($BQ288="【3】",$BQ288="【2】",$BQ288="【1】"),"○",$BQ288)))</f>
        <v/>
      </c>
      <c r="AA288" s="532"/>
      <c r="AB288" s="559" t="str">
        <f t="shared" si="167"/>
        <v/>
      </c>
      <c r="AC288" s="294" t="str">
        <f>IF(COUNTIF(環境性能の高いＵＤタクシー!$A:$A,点検表４!J288),"○","")</f>
        <v/>
      </c>
      <c r="AD288" s="295" t="str">
        <f t="shared" si="168"/>
        <v/>
      </c>
      <c r="AE288" s="296" t="b">
        <f t="shared" si="118"/>
        <v>0</v>
      </c>
      <c r="AF288" s="296" t="b">
        <f t="shared" si="119"/>
        <v>0</v>
      </c>
      <c r="AG288" s="296" t="str">
        <f t="shared" si="120"/>
        <v/>
      </c>
      <c r="AH288" s="296">
        <f t="shared" si="121"/>
        <v>1</v>
      </c>
      <c r="AI288" s="296">
        <f t="shared" si="122"/>
        <v>0</v>
      </c>
      <c r="AJ288" s="296">
        <f t="shared" si="123"/>
        <v>0</v>
      </c>
      <c r="AK288" s="296" t="str">
        <f>IFERROR(VLOOKUP($I288,点検表４リスト用!$D$2:$G$10,2,FALSE),"")</f>
        <v/>
      </c>
      <c r="AL288" s="296" t="str">
        <f>IFERROR(VLOOKUP($I288,点検表４リスト用!$D$2:$G$10,3,FALSE),"")</f>
        <v/>
      </c>
      <c r="AM288" s="296" t="str">
        <f>IFERROR(VLOOKUP($I288,点検表４リスト用!$D$2:$G$10,4,FALSE),"")</f>
        <v/>
      </c>
      <c r="AN288" s="296" t="str">
        <f>IFERROR(VLOOKUP(LEFT($E288,1),点検表４リスト用!$I$2:$J$11,2,FALSE),"")</f>
        <v/>
      </c>
      <c r="AO288" s="296" t="b">
        <f>IF(IFERROR(VLOOKUP($J288,軽乗用車一覧!$A$2:$A$88,1,FALSE),"")&lt;&gt;"",TRUE,FALSE)</f>
        <v>0</v>
      </c>
      <c r="AP288" s="296" t="b">
        <f t="shared" si="124"/>
        <v>0</v>
      </c>
      <c r="AQ288" s="296" t="b">
        <f t="shared" si="169"/>
        <v>1</v>
      </c>
      <c r="AR288" s="296" t="str">
        <f t="shared" si="125"/>
        <v/>
      </c>
      <c r="AS288" s="296" t="str">
        <f t="shared" si="126"/>
        <v/>
      </c>
      <c r="AT288" s="296">
        <f t="shared" si="127"/>
        <v>1</v>
      </c>
      <c r="AU288" s="296">
        <f t="shared" si="128"/>
        <v>1</v>
      </c>
      <c r="AV288" s="296" t="str">
        <f t="shared" si="129"/>
        <v/>
      </c>
      <c r="AW288" s="296" t="str">
        <f>IFERROR(VLOOKUP($L288,点検表４リスト用!$L$2:$M$11,2,FALSE),"")</f>
        <v/>
      </c>
      <c r="AX288" s="296" t="str">
        <f>IFERROR(VLOOKUP($AV288,排出係数!$H$4:$N$1000,7,FALSE),"")</f>
        <v/>
      </c>
      <c r="AY288" s="296" t="str">
        <f t="shared" si="148"/>
        <v/>
      </c>
      <c r="AZ288" s="296" t="str">
        <f t="shared" si="130"/>
        <v>1</v>
      </c>
      <c r="BA288" s="296" t="str">
        <f>IFERROR(VLOOKUP($AV288,排出係数!$A$4:$G$10000,$AU288+2,FALSE),"")</f>
        <v/>
      </c>
      <c r="BB288" s="296">
        <f>IFERROR(VLOOKUP($AU288,点検表４リスト用!$P$2:$T$6,2,FALSE),"")</f>
        <v>0.48</v>
      </c>
      <c r="BC288" s="296" t="str">
        <f t="shared" si="131"/>
        <v/>
      </c>
      <c r="BD288" s="296" t="str">
        <f t="shared" si="132"/>
        <v/>
      </c>
      <c r="BE288" s="296" t="str">
        <f>IFERROR(VLOOKUP($AV288,排出係数!$H$4:$M$10000,$AU288+2,FALSE),"")</f>
        <v/>
      </c>
      <c r="BF288" s="296">
        <f>IFERROR(VLOOKUP($AU288,点検表４リスト用!$P$2:$T$6,IF($N288="H17",5,3),FALSE),"")</f>
        <v>5.5E-2</v>
      </c>
      <c r="BG288" s="296">
        <f t="shared" si="133"/>
        <v>0</v>
      </c>
      <c r="BH288" s="296">
        <f t="shared" si="146"/>
        <v>0</v>
      </c>
      <c r="BI288" s="296" t="str">
        <f>IFERROR(VLOOKUP($L288,点検表４リスト用!$L$2:$N$11,3,FALSE),"")</f>
        <v/>
      </c>
      <c r="BJ288" s="296" t="str">
        <f t="shared" si="134"/>
        <v/>
      </c>
      <c r="BK288" s="296" t="str">
        <f>IF($AK288="特","",IF($BP288="確認",MSG_電気・燃料電池車確認,IF($BS288=1,日野自動車新型式,IF($BS288=2,日野自動車新型式②,IF($BS288=3,日野自動車新型式③,IF($BS288=4,日野自動車新型式④,IFERROR(VLOOKUP($BJ288,'35条リスト'!$A$3:$C$9998,2,FALSE),"")))))))</f>
        <v/>
      </c>
      <c r="BL288" s="296" t="str">
        <f t="shared" si="135"/>
        <v/>
      </c>
      <c r="BM288" s="296" t="str">
        <f>IFERROR(VLOOKUP($X288,点検表４リスト用!$A$2:$B$10,2,FALSE),"")</f>
        <v/>
      </c>
      <c r="BN288" s="296" t="str">
        <f>IF($AK288="特","",IFERROR(VLOOKUP($BJ288,'35条リスト'!$A$3:$C$9998,3,FALSE),""))</f>
        <v/>
      </c>
      <c r="BO288" s="357" t="str">
        <f t="shared" si="149"/>
        <v/>
      </c>
      <c r="BP288" s="297" t="str">
        <f t="shared" si="136"/>
        <v/>
      </c>
      <c r="BQ288" s="297" t="str">
        <f t="shared" si="150"/>
        <v/>
      </c>
      <c r="BR288" s="296">
        <f t="shared" si="147"/>
        <v>0</v>
      </c>
      <c r="BS288" s="296" t="str">
        <f>IF(COUNTIF(点検表４リスト用!X$2:X$83,J288),1,IF(COUNTIF(点検表４リスト用!Y$2:Y$100,J288),2,IF(COUNTIF(点検表４リスト用!Z$2:Z$100,J288),3,IF(COUNTIF(点検表４リスト用!AA$2:AA$100,J288),4,""))))</f>
        <v/>
      </c>
      <c r="BT288" s="580" t="str">
        <f t="shared" si="151"/>
        <v/>
      </c>
    </row>
    <row r="289" spans="1:72">
      <c r="A289" s="289"/>
      <c r="B289" s="445"/>
      <c r="C289" s="290"/>
      <c r="D289" s="291"/>
      <c r="E289" s="291"/>
      <c r="F289" s="291"/>
      <c r="G289" s="292"/>
      <c r="H289" s="300"/>
      <c r="I289" s="292"/>
      <c r="J289" s="292"/>
      <c r="K289" s="292"/>
      <c r="L289" s="292"/>
      <c r="M289" s="290"/>
      <c r="N289" s="290"/>
      <c r="O289" s="292"/>
      <c r="P289" s="292"/>
      <c r="Q289" s="481" t="str">
        <f t="shared" si="161"/>
        <v/>
      </c>
      <c r="R289" s="481" t="str">
        <f t="shared" si="162"/>
        <v/>
      </c>
      <c r="S289" s="482" t="str">
        <f t="shared" si="117"/>
        <v/>
      </c>
      <c r="T289" s="482" t="str">
        <f t="shared" si="163"/>
        <v/>
      </c>
      <c r="U289" s="483" t="str">
        <f t="shared" si="164"/>
        <v/>
      </c>
      <c r="V289" s="483" t="str">
        <f t="shared" si="165"/>
        <v/>
      </c>
      <c r="W289" s="483" t="str">
        <f t="shared" si="166"/>
        <v/>
      </c>
      <c r="X289" s="293"/>
      <c r="Y289" s="289"/>
      <c r="Z289" s="473" t="str">
        <f>IF($BS289&lt;&gt;"","確認",IF(COUNTIF(点検表４リスト用!AB$2:AB$100,J289),"○",IF(OR($BQ289="【3】",$BQ289="【2】",$BQ289="【1】"),"○",$BQ289)))</f>
        <v/>
      </c>
      <c r="AA289" s="532"/>
      <c r="AB289" s="559" t="str">
        <f t="shared" si="167"/>
        <v/>
      </c>
      <c r="AC289" s="294" t="str">
        <f>IF(COUNTIF(環境性能の高いＵＤタクシー!$A:$A,点検表４!J289),"○","")</f>
        <v/>
      </c>
      <c r="AD289" s="295" t="str">
        <f t="shared" si="168"/>
        <v/>
      </c>
      <c r="AE289" s="296" t="b">
        <f t="shared" si="118"/>
        <v>0</v>
      </c>
      <c r="AF289" s="296" t="b">
        <f t="shared" si="119"/>
        <v>0</v>
      </c>
      <c r="AG289" s="296" t="str">
        <f t="shared" si="120"/>
        <v/>
      </c>
      <c r="AH289" s="296">
        <f t="shared" si="121"/>
        <v>1</v>
      </c>
      <c r="AI289" s="296">
        <f t="shared" si="122"/>
        <v>0</v>
      </c>
      <c r="AJ289" s="296">
        <f t="shared" si="123"/>
        <v>0</v>
      </c>
      <c r="AK289" s="296" t="str">
        <f>IFERROR(VLOOKUP($I289,点検表４リスト用!$D$2:$G$10,2,FALSE),"")</f>
        <v/>
      </c>
      <c r="AL289" s="296" t="str">
        <f>IFERROR(VLOOKUP($I289,点検表４リスト用!$D$2:$G$10,3,FALSE),"")</f>
        <v/>
      </c>
      <c r="AM289" s="296" t="str">
        <f>IFERROR(VLOOKUP($I289,点検表４リスト用!$D$2:$G$10,4,FALSE),"")</f>
        <v/>
      </c>
      <c r="AN289" s="296" t="str">
        <f>IFERROR(VLOOKUP(LEFT($E289,1),点検表４リスト用!$I$2:$J$11,2,FALSE),"")</f>
        <v/>
      </c>
      <c r="AO289" s="296" t="b">
        <f>IF(IFERROR(VLOOKUP($J289,軽乗用車一覧!$A$2:$A$88,1,FALSE),"")&lt;&gt;"",TRUE,FALSE)</f>
        <v>0</v>
      </c>
      <c r="AP289" s="296" t="b">
        <f t="shared" si="124"/>
        <v>0</v>
      </c>
      <c r="AQ289" s="296" t="b">
        <f t="shared" si="169"/>
        <v>1</v>
      </c>
      <c r="AR289" s="296" t="str">
        <f t="shared" si="125"/>
        <v/>
      </c>
      <c r="AS289" s="296" t="str">
        <f t="shared" si="126"/>
        <v/>
      </c>
      <c r="AT289" s="296">
        <f t="shared" si="127"/>
        <v>1</v>
      </c>
      <c r="AU289" s="296">
        <f t="shared" si="128"/>
        <v>1</v>
      </c>
      <c r="AV289" s="296" t="str">
        <f t="shared" si="129"/>
        <v/>
      </c>
      <c r="AW289" s="296" t="str">
        <f>IFERROR(VLOOKUP($L289,点検表４リスト用!$L$2:$M$11,2,FALSE),"")</f>
        <v/>
      </c>
      <c r="AX289" s="296" t="str">
        <f>IFERROR(VLOOKUP($AV289,排出係数!$H$4:$N$1000,7,FALSE),"")</f>
        <v/>
      </c>
      <c r="AY289" s="296" t="str">
        <f t="shared" si="148"/>
        <v/>
      </c>
      <c r="AZ289" s="296" t="str">
        <f t="shared" si="130"/>
        <v>1</v>
      </c>
      <c r="BA289" s="296" t="str">
        <f>IFERROR(VLOOKUP($AV289,排出係数!$A$4:$G$10000,$AU289+2,FALSE),"")</f>
        <v/>
      </c>
      <c r="BB289" s="296">
        <f>IFERROR(VLOOKUP($AU289,点検表４リスト用!$P$2:$T$6,2,FALSE),"")</f>
        <v>0.48</v>
      </c>
      <c r="BC289" s="296" t="str">
        <f t="shared" si="131"/>
        <v/>
      </c>
      <c r="BD289" s="296" t="str">
        <f t="shared" si="132"/>
        <v/>
      </c>
      <c r="BE289" s="296" t="str">
        <f>IFERROR(VLOOKUP($AV289,排出係数!$H$4:$M$10000,$AU289+2,FALSE),"")</f>
        <v/>
      </c>
      <c r="BF289" s="296">
        <f>IFERROR(VLOOKUP($AU289,点検表４リスト用!$P$2:$T$6,IF($N289="H17",5,3),FALSE),"")</f>
        <v>5.5E-2</v>
      </c>
      <c r="BG289" s="296">
        <f t="shared" si="133"/>
        <v>0</v>
      </c>
      <c r="BH289" s="296">
        <f t="shared" si="146"/>
        <v>0</v>
      </c>
      <c r="BI289" s="296" t="str">
        <f>IFERROR(VLOOKUP($L289,点検表４リスト用!$L$2:$N$11,3,FALSE),"")</f>
        <v/>
      </c>
      <c r="BJ289" s="296" t="str">
        <f t="shared" si="134"/>
        <v/>
      </c>
      <c r="BK289" s="296" t="str">
        <f>IF($AK289="特","",IF($BP289="確認",MSG_電気・燃料電池車確認,IF($BS289=1,日野自動車新型式,IF($BS289=2,日野自動車新型式②,IF($BS289=3,日野自動車新型式③,IF($BS289=4,日野自動車新型式④,IFERROR(VLOOKUP($BJ289,'35条リスト'!$A$3:$C$9998,2,FALSE),"")))))))</f>
        <v/>
      </c>
      <c r="BL289" s="296" t="str">
        <f t="shared" si="135"/>
        <v/>
      </c>
      <c r="BM289" s="296" t="str">
        <f>IFERROR(VLOOKUP($X289,点検表４リスト用!$A$2:$B$10,2,FALSE),"")</f>
        <v/>
      </c>
      <c r="BN289" s="296" t="str">
        <f>IF($AK289="特","",IFERROR(VLOOKUP($BJ289,'35条リスト'!$A$3:$C$9998,3,FALSE),""))</f>
        <v/>
      </c>
      <c r="BO289" s="357" t="str">
        <f t="shared" si="149"/>
        <v/>
      </c>
      <c r="BP289" s="297" t="str">
        <f t="shared" si="136"/>
        <v/>
      </c>
      <c r="BQ289" s="297" t="str">
        <f t="shared" si="150"/>
        <v/>
      </c>
      <c r="BR289" s="296">
        <f t="shared" si="147"/>
        <v>0</v>
      </c>
      <c r="BS289" s="296" t="str">
        <f>IF(COUNTIF(点検表４リスト用!X$2:X$83,J289),1,IF(COUNTIF(点検表４リスト用!Y$2:Y$100,J289),2,IF(COUNTIF(点検表４リスト用!Z$2:Z$100,J289),3,IF(COUNTIF(点検表４リスト用!AA$2:AA$100,J289),4,""))))</f>
        <v/>
      </c>
      <c r="BT289" s="580" t="str">
        <f t="shared" si="151"/>
        <v/>
      </c>
    </row>
    <row r="290" spans="1:72">
      <c r="A290" s="289"/>
      <c r="B290" s="445"/>
      <c r="C290" s="290"/>
      <c r="D290" s="291"/>
      <c r="E290" s="291"/>
      <c r="F290" s="291"/>
      <c r="G290" s="292"/>
      <c r="H290" s="300"/>
      <c r="I290" s="292"/>
      <c r="J290" s="292"/>
      <c r="K290" s="292"/>
      <c r="L290" s="292"/>
      <c r="M290" s="290"/>
      <c r="N290" s="290"/>
      <c r="O290" s="292"/>
      <c r="P290" s="292"/>
      <c r="Q290" s="481" t="str">
        <f t="shared" si="161"/>
        <v/>
      </c>
      <c r="R290" s="481" t="str">
        <f t="shared" si="162"/>
        <v/>
      </c>
      <c r="S290" s="482" t="str">
        <f t="shared" si="117"/>
        <v/>
      </c>
      <c r="T290" s="482" t="str">
        <f t="shared" si="163"/>
        <v/>
      </c>
      <c r="U290" s="483" t="str">
        <f t="shared" si="164"/>
        <v/>
      </c>
      <c r="V290" s="483" t="str">
        <f t="shared" si="165"/>
        <v/>
      </c>
      <c r="W290" s="483" t="str">
        <f t="shared" si="166"/>
        <v/>
      </c>
      <c r="X290" s="293"/>
      <c r="Y290" s="289"/>
      <c r="Z290" s="473" t="str">
        <f>IF($BS290&lt;&gt;"","確認",IF(COUNTIF(点検表４リスト用!AB$2:AB$100,J290),"○",IF(OR($BQ290="【3】",$BQ290="【2】",$BQ290="【1】"),"○",$BQ290)))</f>
        <v/>
      </c>
      <c r="AA290" s="532"/>
      <c r="AB290" s="559" t="str">
        <f t="shared" si="167"/>
        <v/>
      </c>
      <c r="AC290" s="294" t="str">
        <f>IF(COUNTIF(環境性能の高いＵＤタクシー!$A:$A,点検表４!J290),"○","")</f>
        <v/>
      </c>
      <c r="AD290" s="295" t="str">
        <f t="shared" si="168"/>
        <v/>
      </c>
      <c r="AE290" s="296" t="b">
        <f t="shared" si="118"/>
        <v>0</v>
      </c>
      <c r="AF290" s="296" t="b">
        <f t="shared" si="119"/>
        <v>0</v>
      </c>
      <c r="AG290" s="296" t="str">
        <f t="shared" si="120"/>
        <v/>
      </c>
      <c r="AH290" s="296">
        <f t="shared" si="121"/>
        <v>1</v>
      </c>
      <c r="AI290" s="296">
        <f t="shared" si="122"/>
        <v>0</v>
      </c>
      <c r="AJ290" s="296">
        <f t="shared" si="123"/>
        <v>0</v>
      </c>
      <c r="AK290" s="296" t="str">
        <f>IFERROR(VLOOKUP($I290,点検表４リスト用!$D$2:$G$10,2,FALSE),"")</f>
        <v/>
      </c>
      <c r="AL290" s="296" t="str">
        <f>IFERROR(VLOOKUP($I290,点検表４リスト用!$D$2:$G$10,3,FALSE),"")</f>
        <v/>
      </c>
      <c r="AM290" s="296" t="str">
        <f>IFERROR(VLOOKUP($I290,点検表４リスト用!$D$2:$G$10,4,FALSE),"")</f>
        <v/>
      </c>
      <c r="AN290" s="296" t="str">
        <f>IFERROR(VLOOKUP(LEFT($E290,1),点検表４リスト用!$I$2:$J$11,2,FALSE),"")</f>
        <v/>
      </c>
      <c r="AO290" s="296" t="b">
        <f>IF(IFERROR(VLOOKUP($J290,軽乗用車一覧!$A$2:$A$88,1,FALSE),"")&lt;&gt;"",TRUE,FALSE)</f>
        <v>0</v>
      </c>
      <c r="AP290" s="296" t="b">
        <f t="shared" si="124"/>
        <v>0</v>
      </c>
      <c r="AQ290" s="296" t="b">
        <f t="shared" si="169"/>
        <v>1</v>
      </c>
      <c r="AR290" s="296" t="str">
        <f t="shared" si="125"/>
        <v/>
      </c>
      <c r="AS290" s="296" t="str">
        <f t="shared" si="126"/>
        <v/>
      </c>
      <c r="AT290" s="296">
        <f t="shared" si="127"/>
        <v>1</v>
      </c>
      <c r="AU290" s="296">
        <f t="shared" si="128"/>
        <v>1</v>
      </c>
      <c r="AV290" s="296" t="str">
        <f t="shared" si="129"/>
        <v/>
      </c>
      <c r="AW290" s="296" t="str">
        <f>IFERROR(VLOOKUP($L290,点検表４リスト用!$L$2:$M$11,2,FALSE),"")</f>
        <v/>
      </c>
      <c r="AX290" s="296" t="str">
        <f>IFERROR(VLOOKUP($AV290,排出係数!$H$4:$N$1000,7,FALSE),"")</f>
        <v/>
      </c>
      <c r="AY290" s="296" t="str">
        <f t="shared" si="148"/>
        <v/>
      </c>
      <c r="AZ290" s="296" t="str">
        <f t="shared" si="130"/>
        <v>1</v>
      </c>
      <c r="BA290" s="296" t="str">
        <f>IFERROR(VLOOKUP($AV290,排出係数!$A$4:$G$10000,$AU290+2,FALSE),"")</f>
        <v/>
      </c>
      <c r="BB290" s="296">
        <f>IFERROR(VLOOKUP($AU290,点検表４リスト用!$P$2:$T$6,2,FALSE),"")</f>
        <v>0.48</v>
      </c>
      <c r="BC290" s="296" t="str">
        <f t="shared" si="131"/>
        <v/>
      </c>
      <c r="BD290" s="296" t="str">
        <f t="shared" si="132"/>
        <v/>
      </c>
      <c r="BE290" s="296" t="str">
        <f>IFERROR(VLOOKUP($AV290,排出係数!$H$4:$M$10000,$AU290+2,FALSE),"")</f>
        <v/>
      </c>
      <c r="BF290" s="296">
        <f>IFERROR(VLOOKUP($AU290,点検表４リスト用!$P$2:$T$6,IF($N290="H17",5,3),FALSE),"")</f>
        <v>5.5E-2</v>
      </c>
      <c r="BG290" s="296">
        <f t="shared" si="133"/>
        <v>0</v>
      </c>
      <c r="BH290" s="296">
        <f t="shared" si="146"/>
        <v>0</v>
      </c>
      <c r="BI290" s="296" t="str">
        <f>IFERROR(VLOOKUP($L290,点検表４リスト用!$L$2:$N$11,3,FALSE),"")</f>
        <v/>
      </c>
      <c r="BJ290" s="296" t="str">
        <f t="shared" si="134"/>
        <v/>
      </c>
      <c r="BK290" s="296" t="str">
        <f>IF($AK290="特","",IF($BP290="確認",MSG_電気・燃料電池車確認,IF($BS290=1,日野自動車新型式,IF($BS290=2,日野自動車新型式②,IF($BS290=3,日野自動車新型式③,IF($BS290=4,日野自動車新型式④,IFERROR(VLOOKUP($BJ290,'35条リスト'!$A$3:$C$9998,2,FALSE),"")))))))</f>
        <v/>
      </c>
      <c r="BL290" s="296" t="str">
        <f t="shared" si="135"/>
        <v/>
      </c>
      <c r="BM290" s="296" t="str">
        <f>IFERROR(VLOOKUP($X290,点検表４リスト用!$A$2:$B$10,2,FALSE),"")</f>
        <v/>
      </c>
      <c r="BN290" s="296" t="str">
        <f>IF($AK290="特","",IFERROR(VLOOKUP($BJ290,'35条リスト'!$A$3:$C$9998,3,FALSE),""))</f>
        <v/>
      </c>
      <c r="BO290" s="357" t="str">
        <f t="shared" si="149"/>
        <v/>
      </c>
      <c r="BP290" s="297" t="str">
        <f t="shared" si="136"/>
        <v/>
      </c>
      <c r="BQ290" s="297" t="str">
        <f t="shared" si="150"/>
        <v/>
      </c>
      <c r="BR290" s="296">
        <f t="shared" si="147"/>
        <v>0</v>
      </c>
      <c r="BS290" s="296" t="str">
        <f>IF(COUNTIF(点検表４リスト用!X$2:X$83,J290),1,IF(COUNTIF(点検表４リスト用!Y$2:Y$100,J290),2,IF(COUNTIF(点検表４リスト用!Z$2:Z$100,J290),3,IF(COUNTIF(点検表４リスト用!AA$2:AA$100,J290),4,""))))</f>
        <v/>
      </c>
      <c r="BT290" s="580" t="str">
        <f t="shared" si="151"/>
        <v/>
      </c>
    </row>
    <row r="291" spans="1:72">
      <c r="A291" s="289"/>
      <c r="B291" s="445"/>
      <c r="C291" s="290"/>
      <c r="D291" s="291"/>
      <c r="E291" s="291"/>
      <c r="F291" s="291"/>
      <c r="G291" s="292"/>
      <c r="H291" s="300"/>
      <c r="I291" s="292"/>
      <c r="J291" s="292"/>
      <c r="K291" s="292"/>
      <c r="L291" s="292"/>
      <c r="M291" s="290"/>
      <c r="N291" s="290"/>
      <c r="O291" s="292"/>
      <c r="P291" s="292"/>
      <c r="Q291" s="481" t="str">
        <f t="shared" si="161"/>
        <v/>
      </c>
      <c r="R291" s="481" t="str">
        <f t="shared" si="162"/>
        <v/>
      </c>
      <c r="S291" s="482" t="str">
        <f t="shared" si="117"/>
        <v/>
      </c>
      <c r="T291" s="482" t="str">
        <f t="shared" si="163"/>
        <v/>
      </c>
      <c r="U291" s="483" t="str">
        <f t="shared" si="164"/>
        <v/>
      </c>
      <c r="V291" s="483" t="str">
        <f t="shared" si="165"/>
        <v/>
      </c>
      <c r="W291" s="483" t="str">
        <f t="shared" si="166"/>
        <v/>
      </c>
      <c r="X291" s="293"/>
      <c r="Y291" s="289"/>
      <c r="Z291" s="473" t="str">
        <f>IF($BS291&lt;&gt;"","確認",IF(COUNTIF(点検表４リスト用!AB$2:AB$100,J291),"○",IF(OR($BQ291="【3】",$BQ291="【2】",$BQ291="【1】"),"○",$BQ291)))</f>
        <v/>
      </c>
      <c r="AA291" s="532"/>
      <c r="AB291" s="559" t="str">
        <f t="shared" si="167"/>
        <v/>
      </c>
      <c r="AC291" s="294" t="str">
        <f>IF(COUNTIF(環境性能の高いＵＤタクシー!$A:$A,点検表４!J291),"○","")</f>
        <v/>
      </c>
      <c r="AD291" s="295" t="str">
        <f t="shared" si="168"/>
        <v/>
      </c>
      <c r="AE291" s="296" t="b">
        <f t="shared" si="118"/>
        <v>0</v>
      </c>
      <c r="AF291" s="296" t="b">
        <f t="shared" si="119"/>
        <v>0</v>
      </c>
      <c r="AG291" s="296" t="str">
        <f t="shared" si="120"/>
        <v/>
      </c>
      <c r="AH291" s="296">
        <f t="shared" si="121"/>
        <v>1</v>
      </c>
      <c r="AI291" s="296">
        <f t="shared" si="122"/>
        <v>0</v>
      </c>
      <c r="AJ291" s="296">
        <f t="shared" si="123"/>
        <v>0</v>
      </c>
      <c r="AK291" s="296" t="str">
        <f>IFERROR(VLOOKUP($I291,点検表４リスト用!$D$2:$G$10,2,FALSE),"")</f>
        <v/>
      </c>
      <c r="AL291" s="296" t="str">
        <f>IFERROR(VLOOKUP($I291,点検表４リスト用!$D$2:$G$10,3,FALSE),"")</f>
        <v/>
      </c>
      <c r="AM291" s="296" t="str">
        <f>IFERROR(VLOOKUP($I291,点検表４リスト用!$D$2:$G$10,4,FALSE),"")</f>
        <v/>
      </c>
      <c r="AN291" s="296" t="str">
        <f>IFERROR(VLOOKUP(LEFT($E291,1),点検表４リスト用!$I$2:$J$11,2,FALSE),"")</f>
        <v/>
      </c>
      <c r="AO291" s="296" t="b">
        <f>IF(IFERROR(VLOOKUP($J291,軽乗用車一覧!$A$2:$A$88,1,FALSE),"")&lt;&gt;"",TRUE,FALSE)</f>
        <v>0</v>
      </c>
      <c r="AP291" s="296" t="b">
        <f t="shared" si="124"/>
        <v>0</v>
      </c>
      <c r="AQ291" s="296" t="b">
        <f t="shared" si="169"/>
        <v>1</v>
      </c>
      <c r="AR291" s="296" t="str">
        <f t="shared" si="125"/>
        <v/>
      </c>
      <c r="AS291" s="296" t="str">
        <f t="shared" si="126"/>
        <v/>
      </c>
      <c r="AT291" s="296">
        <f t="shared" si="127"/>
        <v>1</v>
      </c>
      <c r="AU291" s="296">
        <f t="shared" si="128"/>
        <v>1</v>
      </c>
      <c r="AV291" s="296" t="str">
        <f t="shared" si="129"/>
        <v/>
      </c>
      <c r="AW291" s="296" t="str">
        <f>IFERROR(VLOOKUP($L291,点検表４リスト用!$L$2:$M$11,2,FALSE),"")</f>
        <v/>
      </c>
      <c r="AX291" s="296" t="str">
        <f>IFERROR(VLOOKUP($AV291,排出係数!$H$4:$N$1000,7,FALSE),"")</f>
        <v/>
      </c>
      <c r="AY291" s="296" t="str">
        <f t="shared" si="148"/>
        <v/>
      </c>
      <c r="AZ291" s="296" t="str">
        <f t="shared" si="130"/>
        <v>1</v>
      </c>
      <c r="BA291" s="296" t="str">
        <f>IFERROR(VLOOKUP($AV291,排出係数!$A$4:$G$10000,$AU291+2,FALSE),"")</f>
        <v/>
      </c>
      <c r="BB291" s="296">
        <f>IFERROR(VLOOKUP($AU291,点検表４リスト用!$P$2:$T$6,2,FALSE),"")</f>
        <v>0.48</v>
      </c>
      <c r="BC291" s="296" t="str">
        <f t="shared" si="131"/>
        <v/>
      </c>
      <c r="BD291" s="296" t="str">
        <f t="shared" si="132"/>
        <v/>
      </c>
      <c r="BE291" s="296" t="str">
        <f>IFERROR(VLOOKUP($AV291,排出係数!$H$4:$M$10000,$AU291+2,FALSE),"")</f>
        <v/>
      </c>
      <c r="BF291" s="296">
        <f>IFERROR(VLOOKUP($AU291,点検表４リスト用!$P$2:$T$6,IF($N291="H17",5,3),FALSE),"")</f>
        <v>5.5E-2</v>
      </c>
      <c r="BG291" s="296">
        <f t="shared" si="133"/>
        <v>0</v>
      </c>
      <c r="BH291" s="296">
        <f t="shared" si="146"/>
        <v>0</v>
      </c>
      <c r="BI291" s="296" t="str">
        <f>IFERROR(VLOOKUP($L291,点検表４リスト用!$L$2:$N$11,3,FALSE),"")</f>
        <v/>
      </c>
      <c r="BJ291" s="296" t="str">
        <f t="shared" si="134"/>
        <v/>
      </c>
      <c r="BK291" s="296" t="str">
        <f>IF($AK291="特","",IF($BP291="確認",MSG_電気・燃料電池車確認,IF($BS291=1,日野自動車新型式,IF($BS291=2,日野自動車新型式②,IF($BS291=3,日野自動車新型式③,IF($BS291=4,日野自動車新型式④,IFERROR(VLOOKUP($BJ291,'35条リスト'!$A$3:$C$9998,2,FALSE),"")))))))</f>
        <v/>
      </c>
      <c r="BL291" s="296" t="str">
        <f t="shared" si="135"/>
        <v/>
      </c>
      <c r="BM291" s="296" t="str">
        <f>IFERROR(VLOOKUP($X291,点検表４リスト用!$A$2:$B$10,2,FALSE),"")</f>
        <v/>
      </c>
      <c r="BN291" s="296" t="str">
        <f>IF($AK291="特","",IFERROR(VLOOKUP($BJ291,'35条リスト'!$A$3:$C$9998,3,FALSE),""))</f>
        <v/>
      </c>
      <c r="BO291" s="357" t="str">
        <f t="shared" si="149"/>
        <v/>
      </c>
      <c r="BP291" s="297" t="str">
        <f t="shared" si="136"/>
        <v/>
      </c>
      <c r="BQ291" s="297" t="str">
        <f t="shared" si="150"/>
        <v/>
      </c>
      <c r="BR291" s="296">
        <f t="shared" si="147"/>
        <v>0</v>
      </c>
      <c r="BS291" s="296" t="str">
        <f>IF(COUNTIF(点検表４リスト用!X$2:X$83,J291),1,IF(COUNTIF(点検表４リスト用!Y$2:Y$100,J291),2,IF(COUNTIF(点検表４リスト用!Z$2:Z$100,J291),3,IF(COUNTIF(点検表４リスト用!AA$2:AA$100,J291),4,""))))</f>
        <v/>
      </c>
      <c r="BT291" s="580" t="str">
        <f t="shared" si="151"/>
        <v/>
      </c>
    </row>
    <row r="292" spans="1:72">
      <c r="A292" s="289"/>
      <c r="B292" s="445"/>
      <c r="C292" s="290"/>
      <c r="D292" s="291"/>
      <c r="E292" s="291"/>
      <c r="F292" s="291"/>
      <c r="G292" s="292"/>
      <c r="H292" s="300"/>
      <c r="I292" s="292"/>
      <c r="J292" s="292"/>
      <c r="K292" s="292"/>
      <c r="L292" s="292"/>
      <c r="M292" s="290"/>
      <c r="N292" s="290"/>
      <c r="O292" s="292"/>
      <c r="P292" s="292"/>
      <c r="Q292" s="481" t="str">
        <f t="shared" si="161"/>
        <v/>
      </c>
      <c r="R292" s="481" t="str">
        <f t="shared" si="162"/>
        <v/>
      </c>
      <c r="S292" s="482" t="str">
        <f t="shared" si="117"/>
        <v/>
      </c>
      <c r="T292" s="482" t="str">
        <f t="shared" si="163"/>
        <v/>
      </c>
      <c r="U292" s="483" t="str">
        <f t="shared" si="164"/>
        <v/>
      </c>
      <c r="V292" s="483" t="str">
        <f t="shared" si="165"/>
        <v/>
      </c>
      <c r="W292" s="483" t="str">
        <f t="shared" si="166"/>
        <v/>
      </c>
      <c r="X292" s="293"/>
      <c r="Y292" s="289"/>
      <c r="Z292" s="473" t="str">
        <f>IF($BS292&lt;&gt;"","確認",IF(COUNTIF(点検表４リスト用!AB$2:AB$100,J292),"○",IF(OR($BQ292="【3】",$BQ292="【2】",$BQ292="【1】"),"○",$BQ292)))</f>
        <v/>
      </c>
      <c r="AA292" s="532"/>
      <c r="AB292" s="559" t="str">
        <f t="shared" si="167"/>
        <v/>
      </c>
      <c r="AC292" s="294" t="str">
        <f>IF(COUNTIF(環境性能の高いＵＤタクシー!$A:$A,点検表４!J292),"○","")</f>
        <v/>
      </c>
      <c r="AD292" s="295" t="str">
        <f t="shared" si="168"/>
        <v/>
      </c>
      <c r="AE292" s="296" t="b">
        <f t="shared" si="118"/>
        <v>0</v>
      </c>
      <c r="AF292" s="296" t="b">
        <f t="shared" si="119"/>
        <v>0</v>
      </c>
      <c r="AG292" s="296" t="str">
        <f t="shared" si="120"/>
        <v/>
      </c>
      <c r="AH292" s="296">
        <f t="shared" si="121"/>
        <v>1</v>
      </c>
      <c r="AI292" s="296">
        <f t="shared" si="122"/>
        <v>0</v>
      </c>
      <c r="AJ292" s="296">
        <f t="shared" si="123"/>
        <v>0</v>
      </c>
      <c r="AK292" s="296" t="str">
        <f>IFERROR(VLOOKUP($I292,点検表４リスト用!$D$2:$G$10,2,FALSE),"")</f>
        <v/>
      </c>
      <c r="AL292" s="296" t="str">
        <f>IFERROR(VLOOKUP($I292,点検表４リスト用!$D$2:$G$10,3,FALSE),"")</f>
        <v/>
      </c>
      <c r="AM292" s="296" t="str">
        <f>IFERROR(VLOOKUP($I292,点検表４リスト用!$D$2:$G$10,4,FALSE),"")</f>
        <v/>
      </c>
      <c r="AN292" s="296" t="str">
        <f>IFERROR(VLOOKUP(LEFT($E292,1),点検表４リスト用!$I$2:$J$11,2,FALSE),"")</f>
        <v/>
      </c>
      <c r="AO292" s="296" t="b">
        <f>IF(IFERROR(VLOOKUP($J292,軽乗用車一覧!$A$2:$A$88,1,FALSE),"")&lt;&gt;"",TRUE,FALSE)</f>
        <v>0</v>
      </c>
      <c r="AP292" s="296" t="b">
        <f t="shared" si="124"/>
        <v>0</v>
      </c>
      <c r="AQ292" s="296" t="b">
        <f t="shared" si="169"/>
        <v>1</v>
      </c>
      <c r="AR292" s="296" t="str">
        <f t="shared" si="125"/>
        <v/>
      </c>
      <c r="AS292" s="296" t="str">
        <f t="shared" si="126"/>
        <v/>
      </c>
      <c r="AT292" s="296">
        <f t="shared" si="127"/>
        <v>1</v>
      </c>
      <c r="AU292" s="296">
        <f t="shared" si="128"/>
        <v>1</v>
      </c>
      <c r="AV292" s="296" t="str">
        <f t="shared" si="129"/>
        <v/>
      </c>
      <c r="AW292" s="296" t="str">
        <f>IFERROR(VLOOKUP($L292,点検表４リスト用!$L$2:$M$11,2,FALSE),"")</f>
        <v/>
      </c>
      <c r="AX292" s="296" t="str">
        <f>IFERROR(VLOOKUP($AV292,排出係数!$H$4:$N$1000,7,FALSE),"")</f>
        <v/>
      </c>
      <c r="AY292" s="296" t="str">
        <f t="shared" si="148"/>
        <v/>
      </c>
      <c r="AZ292" s="296" t="str">
        <f t="shared" si="130"/>
        <v>1</v>
      </c>
      <c r="BA292" s="296" t="str">
        <f>IFERROR(VLOOKUP($AV292,排出係数!$A$4:$G$10000,$AU292+2,FALSE),"")</f>
        <v/>
      </c>
      <c r="BB292" s="296">
        <f>IFERROR(VLOOKUP($AU292,点検表４リスト用!$P$2:$T$6,2,FALSE),"")</f>
        <v>0.48</v>
      </c>
      <c r="BC292" s="296" t="str">
        <f t="shared" si="131"/>
        <v/>
      </c>
      <c r="BD292" s="296" t="str">
        <f t="shared" si="132"/>
        <v/>
      </c>
      <c r="BE292" s="296" t="str">
        <f>IFERROR(VLOOKUP($AV292,排出係数!$H$4:$M$10000,$AU292+2,FALSE),"")</f>
        <v/>
      </c>
      <c r="BF292" s="296">
        <f>IFERROR(VLOOKUP($AU292,点検表４リスト用!$P$2:$T$6,IF($N292="H17",5,3),FALSE),"")</f>
        <v>5.5E-2</v>
      </c>
      <c r="BG292" s="296">
        <f t="shared" si="133"/>
        <v>0</v>
      </c>
      <c r="BH292" s="296">
        <f t="shared" si="146"/>
        <v>0</v>
      </c>
      <c r="BI292" s="296" t="str">
        <f>IFERROR(VLOOKUP($L292,点検表４リスト用!$L$2:$N$11,3,FALSE),"")</f>
        <v/>
      </c>
      <c r="BJ292" s="296" t="str">
        <f t="shared" si="134"/>
        <v/>
      </c>
      <c r="BK292" s="296" t="str">
        <f>IF($AK292="特","",IF($BP292="確認",MSG_電気・燃料電池車確認,IF($BS292=1,日野自動車新型式,IF($BS292=2,日野自動車新型式②,IF($BS292=3,日野自動車新型式③,IF($BS292=4,日野自動車新型式④,IFERROR(VLOOKUP($BJ292,'35条リスト'!$A$3:$C$9998,2,FALSE),"")))))))</f>
        <v/>
      </c>
      <c r="BL292" s="296" t="str">
        <f t="shared" si="135"/>
        <v/>
      </c>
      <c r="BM292" s="296" t="str">
        <f>IFERROR(VLOOKUP($X292,点検表４リスト用!$A$2:$B$10,2,FALSE),"")</f>
        <v/>
      </c>
      <c r="BN292" s="296" t="str">
        <f>IF($AK292="特","",IFERROR(VLOOKUP($BJ292,'35条リスト'!$A$3:$C$9998,3,FALSE),""))</f>
        <v/>
      </c>
      <c r="BO292" s="357" t="str">
        <f t="shared" si="149"/>
        <v/>
      </c>
      <c r="BP292" s="297" t="str">
        <f t="shared" si="136"/>
        <v/>
      </c>
      <c r="BQ292" s="297" t="str">
        <f t="shared" si="150"/>
        <v/>
      </c>
      <c r="BR292" s="296">
        <f t="shared" si="147"/>
        <v>0</v>
      </c>
      <c r="BS292" s="296" t="str">
        <f>IF(COUNTIF(点検表４リスト用!X$2:X$83,J292),1,IF(COUNTIF(点検表４リスト用!Y$2:Y$100,J292),2,IF(COUNTIF(点検表４リスト用!Z$2:Z$100,J292),3,IF(COUNTIF(点検表４リスト用!AA$2:AA$100,J292),4,""))))</f>
        <v/>
      </c>
      <c r="BT292" s="580" t="str">
        <f t="shared" si="151"/>
        <v/>
      </c>
    </row>
    <row r="293" spans="1:72">
      <c r="A293" s="289"/>
      <c r="B293" s="445"/>
      <c r="C293" s="290"/>
      <c r="D293" s="291"/>
      <c r="E293" s="291"/>
      <c r="F293" s="291"/>
      <c r="G293" s="292"/>
      <c r="H293" s="300"/>
      <c r="I293" s="292"/>
      <c r="J293" s="292"/>
      <c r="K293" s="292"/>
      <c r="L293" s="292"/>
      <c r="M293" s="290"/>
      <c r="N293" s="290"/>
      <c r="O293" s="292"/>
      <c r="P293" s="292"/>
      <c r="Q293" s="481" t="str">
        <f t="shared" si="161"/>
        <v/>
      </c>
      <c r="R293" s="481" t="str">
        <f t="shared" si="162"/>
        <v/>
      </c>
      <c r="S293" s="482" t="str">
        <f t="shared" si="117"/>
        <v/>
      </c>
      <c r="T293" s="482" t="str">
        <f t="shared" si="163"/>
        <v/>
      </c>
      <c r="U293" s="483" t="str">
        <f t="shared" si="164"/>
        <v/>
      </c>
      <c r="V293" s="483" t="str">
        <f t="shared" si="165"/>
        <v/>
      </c>
      <c r="W293" s="483" t="str">
        <f t="shared" si="166"/>
        <v/>
      </c>
      <c r="X293" s="293"/>
      <c r="Y293" s="289"/>
      <c r="Z293" s="473" t="str">
        <f>IF($BS293&lt;&gt;"","確認",IF(COUNTIF(点検表４リスト用!AB$2:AB$100,J293),"○",IF(OR($BQ293="【3】",$BQ293="【2】",$BQ293="【1】"),"○",$BQ293)))</f>
        <v/>
      </c>
      <c r="AA293" s="532"/>
      <c r="AB293" s="559" t="str">
        <f t="shared" si="167"/>
        <v/>
      </c>
      <c r="AC293" s="294" t="str">
        <f>IF(COUNTIF(環境性能の高いＵＤタクシー!$A:$A,点検表４!J293),"○","")</f>
        <v/>
      </c>
      <c r="AD293" s="295" t="str">
        <f t="shared" si="168"/>
        <v/>
      </c>
      <c r="AE293" s="296" t="b">
        <f t="shared" si="118"/>
        <v>0</v>
      </c>
      <c r="AF293" s="296" t="b">
        <f t="shared" si="119"/>
        <v>0</v>
      </c>
      <c r="AG293" s="296" t="str">
        <f t="shared" si="120"/>
        <v/>
      </c>
      <c r="AH293" s="296">
        <f t="shared" si="121"/>
        <v>1</v>
      </c>
      <c r="AI293" s="296">
        <f t="shared" si="122"/>
        <v>0</v>
      </c>
      <c r="AJ293" s="296">
        <f t="shared" si="123"/>
        <v>0</v>
      </c>
      <c r="AK293" s="296" t="str">
        <f>IFERROR(VLOOKUP($I293,点検表４リスト用!$D$2:$G$10,2,FALSE),"")</f>
        <v/>
      </c>
      <c r="AL293" s="296" t="str">
        <f>IFERROR(VLOOKUP($I293,点検表４リスト用!$D$2:$G$10,3,FALSE),"")</f>
        <v/>
      </c>
      <c r="AM293" s="296" t="str">
        <f>IFERROR(VLOOKUP($I293,点検表４リスト用!$D$2:$G$10,4,FALSE),"")</f>
        <v/>
      </c>
      <c r="AN293" s="296" t="str">
        <f>IFERROR(VLOOKUP(LEFT($E293,1),点検表４リスト用!$I$2:$J$11,2,FALSE),"")</f>
        <v/>
      </c>
      <c r="AO293" s="296" t="b">
        <f>IF(IFERROR(VLOOKUP($J293,軽乗用車一覧!$A$2:$A$88,1,FALSE),"")&lt;&gt;"",TRUE,FALSE)</f>
        <v>0</v>
      </c>
      <c r="AP293" s="296" t="b">
        <f t="shared" si="124"/>
        <v>0</v>
      </c>
      <c r="AQ293" s="296" t="b">
        <f t="shared" si="169"/>
        <v>1</v>
      </c>
      <c r="AR293" s="296" t="str">
        <f t="shared" si="125"/>
        <v/>
      </c>
      <c r="AS293" s="296" t="str">
        <f t="shared" si="126"/>
        <v/>
      </c>
      <c r="AT293" s="296">
        <f t="shared" si="127"/>
        <v>1</v>
      </c>
      <c r="AU293" s="296">
        <f t="shared" si="128"/>
        <v>1</v>
      </c>
      <c r="AV293" s="296" t="str">
        <f t="shared" si="129"/>
        <v/>
      </c>
      <c r="AW293" s="296" t="str">
        <f>IFERROR(VLOOKUP($L293,点検表４リスト用!$L$2:$M$11,2,FALSE),"")</f>
        <v/>
      </c>
      <c r="AX293" s="296" t="str">
        <f>IFERROR(VLOOKUP($AV293,排出係数!$H$4:$N$1000,7,FALSE),"")</f>
        <v/>
      </c>
      <c r="AY293" s="296" t="str">
        <f t="shared" si="148"/>
        <v/>
      </c>
      <c r="AZ293" s="296" t="str">
        <f t="shared" si="130"/>
        <v>1</v>
      </c>
      <c r="BA293" s="296" t="str">
        <f>IFERROR(VLOOKUP($AV293,排出係数!$A$4:$G$10000,$AU293+2,FALSE),"")</f>
        <v/>
      </c>
      <c r="BB293" s="296">
        <f>IFERROR(VLOOKUP($AU293,点検表４リスト用!$P$2:$T$6,2,FALSE),"")</f>
        <v>0.48</v>
      </c>
      <c r="BC293" s="296" t="str">
        <f t="shared" si="131"/>
        <v/>
      </c>
      <c r="BD293" s="296" t="str">
        <f t="shared" si="132"/>
        <v/>
      </c>
      <c r="BE293" s="296" t="str">
        <f>IFERROR(VLOOKUP($AV293,排出係数!$H$4:$M$10000,$AU293+2,FALSE),"")</f>
        <v/>
      </c>
      <c r="BF293" s="296">
        <f>IFERROR(VLOOKUP($AU293,点検表４リスト用!$P$2:$T$6,IF($N293="H17",5,3),FALSE),"")</f>
        <v>5.5E-2</v>
      </c>
      <c r="BG293" s="296">
        <f t="shared" si="133"/>
        <v>0</v>
      </c>
      <c r="BH293" s="296">
        <f t="shared" si="146"/>
        <v>0</v>
      </c>
      <c r="BI293" s="296" t="str">
        <f>IFERROR(VLOOKUP($L293,点検表４リスト用!$L$2:$N$11,3,FALSE),"")</f>
        <v/>
      </c>
      <c r="BJ293" s="296" t="str">
        <f t="shared" si="134"/>
        <v/>
      </c>
      <c r="BK293" s="296" t="str">
        <f>IF($AK293="特","",IF($BP293="確認",MSG_電気・燃料電池車確認,IF($BS293=1,日野自動車新型式,IF($BS293=2,日野自動車新型式②,IF($BS293=3,日野自動車新型式③,IF($BS293=4,日野自動車新型式④,IFERROR(VLOOKUP($BJ293,'35条リスト'!$A$3:$C$9998,2,FALSE),"")))))))</f>
        <v/>
      </c>
      <c r="BL293" s="296" t="str">
        <f t="shared" si="135"/>
        <v/>
      </c>
      <c r="BM293" s="296" t="str">
        <f>IFERROR(VLOOKUP($X293,点検表４リスト用!$A$2:$B$10,2,FALSE),"")</f>
        <v/>
      </c>
      <c r="BN293" s="296" t="str">
        <f>IF($AK293="特","",IFERROR(VLOOKUP($BJ293,'35条リスト'!$A$3:$C$9998,3,FALSE),""))</f>
        <v/>
      </c>
      <c r="BO293" s="357" t="str">
        <f t="shared" si="149"/>
        <v/>
      </c>
      <c r="BP293" s="297" t="str">
        <f t="shared" si="136"/>
        <v/>
      </c>
      <c r="BQ293" s="297" t="str">
        <f t="shared" si="150"/>
        <v/>
      </c>
      <c r="BR293" s="296">
        <f t="shared" si="147"/>
        <v>0</v>
      </c>
      <c r="BS293" s="296" t="str">
        <f>IF(COUNTIF(点検表４リスト用!X$2:X$83,J293),1,IF(COUNTIF(点検表４リスト用!Y$2:Y$100,J293),2,IF(COUNTIF(点検表４リスト用!Z$2:Z$100,J293),3,IF(COUNTIF(点検表４リスト用!AA$2:AA$100,J293),4,""))))</f>
        <v/>
      </c>
      <c r="BT293" s="580" t="str">
        <f t="shared" si="151"/>
        <v/>
      </c>
    </row>
    <row r="294" spans="1:72">
      <c r="A294" s="289"/>
      <c r="B294" s="445"/>
      <c r="C294" s="290"/>
      <c r="D294" s="291"/>
      <c r="E294" s="291"/>
      <c r="F294" s="291"/>
      <c r="G294" s="292"/>
      <c r="H294" s="300"/>
      <c r="I294" s="292"/>
      <c r="J294" s="292"/>
      <c r="K294" s="292"/>
      <c r="L294" s="292"/>
      <c r="M294" s="290"/>
      <c r="N294" s="290"/>
      <c r="O294" s="292"/>
      <c r="P294" s="292"/>
      <c r="Q294" s="481" t="str">
        <f t="shared" si="161"/>
        <v/>
      </c>
      <c r="R294" s="481" t="str">
        <f t="shared" si="162"/>
        <v/>
      </c>
      <c r="S294" s="482" t="str">
        <f t="shared" si="117"/>
        <v/>
      </c>
      <c r="T294" s="482" t="str">
        <f t="shared" si="163"/>
        <v/>
      </c>
      <c r="U294" s="483" t="str">
        <f t="shared" si="164"/>
        <v/>
      </c>
      <c r="V294" s="483" t="str">
        <f t="shared" si="165"/>
        <v/>
      </c>
      <c r="W294" s="483" t="str">
        <f t="shared" si="166"/>
        <v/>
      </c>
      <c r="X294" s="293"/>
      <c r="Y294" s="289"/>
      <c r="Z294" s="473" t="str">
        <f>IF($BS294&lt;&gt;"","確認",IF(COUNTIF(点検表４リスト用!AB$2:AB$100,J294),"○",IF(OR($BQ294="【3】",$BQ294="【2】",$BQ294="【1】"),"○",$BQ294)))</f>
        <v/>
      </c>
      <c r="AA294" s="532"/>
      <c r="AB294" s="559" t="str">
        <f t="shared" si="167"/>
        <v/>
      </c>
      <c r="AC294" s="294" t="str">
        <f>IF(COUNTIF(環境性能の高いＵＤタクシー!$A:$A,点検表４!J294),"○","")</f>
        <v/>
      </c>
      <c r="AD294" s="295" t="str">
        <f t="shared" si="168"/>
        <v/>
      </c>
      <c r="AE294" s="296" t="b">
        <f t="shared" si="118"/>
        <v>0</v>
      </c>
      <c r="AF294" s="296" t="b">
        <f t="shared" si="119"/>
        <v>0</v>
      </c>
      <c r="AG294" s="296" t="str">
        <f t="shared" si="120"/>
        <v/>
      </c>
      <c r="AH294" s="296">
        <f t="shared" si="121"/>
        <v>1</v>
      </c>
      <c r="AI294" s="296">
        <f t="shared" si="122"/>
        <v>0</v>
      </c>
      <c r="AJ294" s="296">
        <f t="shared" si="123"/>
        <v>0</v>
      </c>
      <c r="AK294" s="296" t="str">
        <f>IFERROR(VLOOKUP($I294,点検表４リスト用!$D$2:$G$10,2,FALSE),"")</f>
        <v/>
      </c>
      <c r="AL294" s="296" t="str">
        <f>IFERROR(VLOOKUP($I294,点検表４リスト用!$D$2:$G$10,3,FALSE),"")</f>
        <v/>
      </c>
      <c r="AM294" s="296" t="str">
        <f>IFERROR(VLOOKUP($I294,点検表４リスト用!$D$2:$G$10,4,FALSE),"")</f>
        <v/>
      </c>
      <c r="AN294" s="296" t="str">
        <f>IFERROR(VLOOKUP(LEFT($E294,1),点検表４リスト用!$I$2:$J$11,2,FALSE),"")</f>
        <v/>
      </c>
      <c r="AO294" s="296" t="b">
        <f>IF(IFERROR(VLOOKUP($J294,軽乗用車一覧!$A$2:$A$88,1,FALSE),"")&lt;&gt;"",TRUE,FALSE)</f>
        <v>0</v>
      </c>
      <c r="AP294" s="296" t="b">
        <f t="shared" si="124"/>
        <v>0</v>
      </c>
      <c r="AQ294" s="296" t="b">
        <f t="shared" si="169"/>
        <v>1</v>
      </c>
      <c r="AR294" s="296" t="str">
        <f t="shared" si="125"/>
        <v/>
      </c>
      <c r="AS294" s="296" t="str">
        <f t="shared" si="126"/>
        <v/>
      </c>
      <c r="AT294" s="296">
        <f t="shared" si="127"/>
        <v>1</v>
      </c>
      <c r="AU294" s="296">
        <f t="shared" si="128"/>
        <v>1</v>
      </c>
      <c r="AV294" s="296" t="str">
        <f t="shared" si="129"/>
        <v/>
      </c>
      <c r="AW294" s="296" t="str">
        <f>IFERROR(VLOOKUP($L294,点検表４リスト用!$L$2:$M$11,2,FALSE),"")</f>
        <v/>
      </c>
      <c r="AX294" s="296" t="str">
        <f>IFERROR(VLOOKUP($AV294,排出係数!$H$4:$N$1000,7,FALSE),"")</f>
        <v/>
      </c>
      <c r="AY294" s="296" t="str">
        <f t="shared" si="148"/>
        <v/>
      </c>
      <c r="AZ294" s="296" t="str">
        <f t="shared" si="130"/>
        <v>1</v>
      </c>
      <c r="BA294" s="296" t="str">
        <f>IFERROR(VLOOKUP($AV294,排出係数!$A$4:$G$10000,$AU294+2,FALSE),"")</f>
        <v/>
      </c>
      <c r="BB294" s="296">
        <f>IFERROR(VLOOKUP($AU294,点検表４リスト用!$P$2:$T$6,2,FALSE),"")</f>
        <v>0.48</v>
      </c>
      <c r="BC294" s="296" t="str">
        <f t="shared" si="131"/>
        <v/>
      </c>
      <c r="BD294" s="296" t="str">
        <f t="shared" si="132"/>
        <v/>
      </c>
      <c r="BE294" s="296" t="str">
        <f>IFERROR(VLOOKUP($AV294,排出係数!$H$4:$M$10000,$AU294+2,FALSE),"")</f>
        <v/>
      </c>
      <c r="BF294" s="296">
        <f>IFERROR(VLOOKUP($AU294,点検表４リスト用!$P$2:$T$6,IF($N294="H17",5,3),FALSE),"")</f>
        <v>5.5E-2</v>
      </c>
      <c r="BG294" s="296">
        <f t="shared" si="133"/>
        <v>0</v>
      </c>
      <c r="BH294" s="296">
        <f t="shared" si="146"/>
        <v>0</v>
      </c>
      <c r="BI294" s="296" t="str">
        <f>IFERROR(VLOOKUP($L294,点検表４リスト用!$L$2:$N$11,3,FALSE),"")</f>
        <v/>
      </c>
      <c r="BJ294" s="296" t="str">
        <f t="shared" si="134"/>
        <v/>
      </c>
      <c r="BK294" s="296" t="str">
        <f>IF($AK294="特","",IF($BP294="確認",MSG_電気・燃料電池車確認,IF($BS294=1,日野自動車新型式,IF($BS294=2,日野自動車新型式②,IF($BS294=3,日野自動車新型式③,IF($BS294=4,日野自動車新型式④,IFERROR(VLOOKUP($BJ294,'35条リスト'!$A$3:$C$9998,2,FALSE),"")))))))</f>
        <v/>
      </c>
      <c r="BL294" s="296" t="str">
        <f t="shared" si="135"/>
        <v/>
      </c>
      <c r="BM294" s="296" t="str">
        <f>IFERROR(VLOOKUP($X294,点検表４リスト用!$A$2:$B$10,2,FALSE),"")</f>
        <v/>
      </c>
      <c r="BN294" s="296" t="str">
        <f>IF($AK294="特","",IFERROR(VLOOKUP($BJ294,'35条リスト'!$A$3:$C$9998,3,FALSE),""))</f>
        <v/>
      </c>
      <c r="BO294" s="357" t="str">
        <f t="shared" si="149"/>
        <v/>
      </c>
      <c r="BP294" s="297" t="str">
        <f t="shared" si="136"/>
        <v/>
      </c>
      <c r="BQ294" s="297" t="str">
        <f t="shared" si="150"/>
        <v/>
      </c>
      <c r="BR294" s="296">
        <f t="shared" si="147"/>
        <v>0</v>
      </c>
      <c r="BS294" s="296" t="str">
        <f>IF(COUNTIF(点検表４リスト用!X$2:X$83,J294),1,IF(COUNTIF(点検表４リスト用!Y$2:Y$100,J294),2,IF(COUNTIF(点検表４リスト用!Z$2:Z$100,J294),3,IF(COUNTIF(点検表４リスト用!AA$2:AA$100,J294),4,""))))</f>
        <v/>
      </c>
      <c r="BT294" s="580" t="str">
        <f t="shared" si="151"/>
        <v/>
      </c>
    </row>
    <row r="295" spans="1:72">
      <c r="A295" s="289"/>
      <c r="B295" s="445"/>
      <c r="C295" s="290"/>
      <c r="D295" s="291"/>
      <c r="E295" s="291"/>
      <c r="F295" s="291"/>
      <c r="G295" s="292"/>
      <c r="H295" s="300"/>
      <c r="I295" s="292"/>
      <c r="J295" s="292"/>
      <c r="K295" s="292"/>
      <c r="L295" s="292"/>
      <c r="M295" s="290"/>
      <c r="N295" s="290"/>
      <c r="O295" s="292"/>
      <c r="P295" s="292"/>
      <c r="Q295" s="481" t="str">
        <f t="shared" si="161"/>
        <v/>
      </c>
      <c r="R295" s="481" t="str">
        <f t="shared" si="162"/>
        <v/>
      </c>
      <c r="S295" s="482" t="str">
        <f t="shared" si="117"/>
        <v/>
      </c>
      <c r="T295" s="482" t="str">
        <f t="shared" si="163"/>
        <v/>
      </c>
      <c r="U295" s="483" t="str">
        <f t="shared" si="164"/>
        <v/>
      </c>
      <c r="V295" s="483" t="str">
        <f t="shared" si="165"/>
        <v/>
      </c>
      <c r="W295" s="483" t="str">
        <f t="shared" si="166"/>
        <v/>
      </c>
      <c r="X295" s="293"/>
      <c r="Y295" s="289"/>
      <c r="Z295" s="473" t="str">
        <f>IF($BS295&lt;&gt;"","確認",IF(COUNTIF(点検表４リスト用!AB$2:AB$100,J295),"○",IF(OR($BQ295="【3】",$BQ295="【2】",$BQ295="【1】"),"○",$BQ295)))</f>
        <v/>
      </c>
      <c r="AA295" s="532"/>
      <c r="AB295" s="559" t="str">
        <f t="shared" si="167"/>
        <v/>
      </c>
      <c r="AC295" s="294" t="str">
        <f>IF(COUNTIF(環境性能の高いＵＤタクシー!$A:$A,点検表４!J295),"○","")</f>
        <v/>
      </c>
      <c r="AD295" s="295" t="str">
        <f t="shared" si="168"/>
        <v/>
      </c>
      <c r="AE295" s="296" t="b">
        <f t="shared" si="118"/>
        <v>0</v>
      </c>
      <c r="AF295" s="296" t="b">
        <f t="shared" si="119"/>
        <v>0</v>
      </c>
      <c r="AG295" s="296" t="str">
        <f t="shared" si="120"/>
        <v/>
      </c>
      <c r="AH295" s="296">
        <f t="shared" si="121"/>
        <v>1</v>
      </c>
      <c r="AI295" s="296">
        <f t="shared" si="122"/>
        <v>0</v>
      </c>
      <c r="AJ295" s="296">
        <f t="shared" si="123"/>
        <v>0</v>
      </c>
      <c r="AK295" s="296" t="str">
        <f>IFERROR(VLOOKUP($I295,点検表４リスト用!$D$2:$G$10,2,FALSE),"")</f>
        <v/>
      </c>
      <c r="AL295" s="296" t="str">
        <f>IFERROR(VLOOKUP($I295,点検表４リスト用!$D$2:$G$10,3,FALSE),"")</f>
        <v/>
      </c>
      <c r="AM295" s="296" t="str">
        <f>IFERROR(VLOOKUP($I295,点検表４リスト用!$D$2:$G$10,4,FALSE),"")</f>
        <v/>
      </c>
      <c r="AN295" s="296" t="str">
        <f>IFERROR(VLOOKUP(LEFT($E295,1),点検表４リスト用!$I$2:$J$11,2,FALSE),"")</f>
        <v/>
      </c>
      <c r="AO295" s="296" t="b">
        <f>IF(IFERROR(VLOOKUP($J295,軽乗用車一覧!$A$2:$A$88,1,FALSE),"")&lt;&gt;"",TRUE,FALSE)</f>
        <v>0</v>
      </c>
      <c r="AP295" s="296" t="b">
        <f t="shared" si="124"/>
        <v>0</v>
      </c>
      <c r="AQ295" s="296" t="b">
        <f t="shared" si="169"/>
        <v>1</v>
      </c>
      <c r="AR295" s="296" t="str">
        <f t="shared" si="125"/>
        <v/>
      </c>
      <c r="AS295" s="296" t="str">
        <f t="shared" si="126"/>
        <v/>
      </c>
      <c r="AT295" s="296">
        <f t="shared" si="127"/>
        <v>1</v>
      </c>
      <c r="AU295" s="296">
        <f t="shared" si="128"/>
        <v>1</v>
      </c>
      <c r="AV295" s="296" t="str">
        <f t="shared" si="129"/>
        <v/>
      </c>
      <c r="AW295" s="296" t="str">
        <f>IFERROR(VLOOKUP($L295,点検表４リスト用!$L$2:$M$11,2,FALSE),"")</f>
        <v/>
      </c>
      <c r="AX295" s="296" t="str">
        <f>IFERROR(VLOOKUP($AV295,排出係数!$H$4:$N$1000,7,FALSE),"")</f>
        <v/>
      </c>
      <c r="AY295" s="296" t="str">
        <f t="shared" si="148"/>
        <v/>
      </c>
      <c r="AZ295" s="296" t="str">
        <f t="shared" si="130"/>
        <v>1</v>
      </c>
      <c r="BA295" s="296" t="str">
        <f>IFERROR(VLOOKUP($AV295,排出係数!$A$4:$G$10000,$AU295+2,FALSE),"")</f>
        <v/>
      </c>
      <c r="BB295" s="296">
        <f>IFERROR(VLOOKUP($AU295,点検表４リスト用!$P$2:$T$6,2,FALSE),"")</f>
        <v>0.48</v>
      </c>
      <c r="BC295" s="296" t="str">
        <f t="shared" si="131"/>
        <v/>
      </c>
      <c r="BD295" s="296" t="str">
        <f t="shared" si="132"/>
        <v/>
      </c>
      <c r="BE295" s="296" t="str">
        <f>IFERROR(VLOOKUP($AV295,排出係数!$H$4:$M$10000,$AU295+2,FALSE),"")</f>
        <v/>
      </c>
      <c r="BF295" s="296">
        <f>IFERROR(VLOOKUP($AU295,点検表４リスト用!$P$2:$T$6,IF($N295="H17",5,3),FALSE),"")</f>
        <v>5.5E-2</v>
      </c>
      <c r="BG295" s="296">
        <f t="shared" si="133"/>
        <v>0</v>
      </c>
      <c r="BH295" s="296">
        <f t="shared" si="146"/>
        <v>0</v>
      </c>
      <c r="BI295" s="296" t="str">
        <f>IFERROR(VLOOKUP($L295,点検表４リスト用!$L$2:$N$11,3,FALSE),"")</f>
        <v/>
      </c>
      <c r="BJ295" s="296" t="str">
        <f t="shared" si="134"/>
        <v/>
      </c>
      <c r="BK295" s="296" t="str">
        <f>IF($AK295="特","",IF($BP295="確認",MSG_電気・燃料電池車確認,IF($BS295=1,日野自動車新型式,IF($BS295=2,日野自動車新型式②,IF($BS295=3,日野自動車新型式③,IF($BS295=4,日野自動車新型式④,IFERROR(VLOOKUP($BJ295,'35条リスト'!$A$3:$C$9998,2,FALSE),"")))))))</f>
        <v/>
      </c>
      <c r="BL295" s="296" t="str">
        <f t="shared" si="135"/>
        <v/>
      </c>
      <c r="BM295" s="296" t="str">
        <f>IFERROR(VLOOKUP($X295,点検表４リスト用!$A$2:$B$10,2,FALSE),"")</f>
        <v/>
      </c>
      <c r="BN295" s="296" t="str">
        <f>IF($AK295="特","",IFERROR(VLOOKUP($BJ295,'35条リスト'!$A$3:$C$9998,3,FALSE),""))</f>
        <v/>
      </c>
      <c r="BO295" s="357" t="str">
        <f t="shared" si="149"/>
        <v/>
      </c>
      <c r="BP295" s="297" t="str">
        <f t="shared" si="136"/>
        <v/>
      </c>
      <c r="BQ295" s="297" t="str">
        <f t="shared" si="150"/>
        <v/>
      </c>
      <c r="BR295" s="296">
        <f t="shared" si="147"/>
        <v>0</v>
      </c>
      <c r="BS295" s="296" t="str">
        <f>IF(COUNTIF(点検表４リスト用!X$2:X$83,J295),1,IF(COUNTIF(点検表４リスト用!Y$2:Y$100,J295),2,IF(COUNTIF(点検表４リスト用!Z$2:Z$100,J295),3,IF(COUNTIF(点検表４リスト用!AA$2:AA$100,J295),4,""))))</f>
        <v/>
      </c>
      <c r="BT295" s="580" t="str">
        <f t="shared" si="151"/>
        <v/>
      </c>
    </row>
    <row r="296" spans="1:72">
      <c r="A296" s="289"/>
      <c r="B296" s="445"/>
      <c r="C296" s="290"/>
      <c r="D296" s="291"/>
      <c r="E296" s="291"/>
      <c r="F296" s="291"/>
      <c r="G296" s="292"/>
      <c r="H296" s="300"/>
      <c r="I296" s="292"/>
      <c r="J296" s="292"/>
      <c r="K296" s="292"/>
      <c r="L296" s="292"/>
      <c r="M296" s="290"/>
      <c r="N296" s="290"/>
      <c r="O296" s="292"/>
      <c r="P296" s="292"/>
      <c r="Q296" s="481" t="str">
        <f t="shared" si="161"/>
        <v/>
      </c>
      <c r="R296" s="481" t="str">
        <f t="shared" si="162"/>
        <v/>
      </c>
      <c r="S296" s="482" t="str">
        <f t="shared" si="117"/>
        <v/>
      </c>
      <c r="T296" s="482" t="str">
        <f t="shared" si="163"/>
        <v/>
      </c>
      <c r="U296" s="483" t="str">
        <f t="shared" si="164"/>
        <v/>
      </c>
      <c r="V296" s="483" t="str">
        <f t="shared" si="165"/>
        <v/>
      </c>
      <c r="W296" s="483" t="str">
        <f t="shared" si="166"/>
        <v/>
      </c>
      <c r="X296" s="293"/>
      <c r="Y296" s="289"/>
      <c r="Z296" s="473" t="str">
        <f>IF($BS296&lt;&gt;"","確認",IF(COUNTIF(点検表４リスト用!AB$2:AB$100,J296),"○",IF(OR($BQ296="【3】",$BQ296="【2】",$BQ296="【1】"),"○",$BQ296)))</f>
        <v/>
      </c>
      <c r="AA296" s="532"/>
      <c r="AB296" s="559" t="str">
        <f t="shared" si="167"/>
        <v/>
      </c>
      <c r="AC296" s="294" t="str">
        <f>IF(COUNTIF(環境性能の高いＵＤタクシー!$A:$A,点検表４!J296),"○","")</f>
        <v/>
      </c>
      <c r="AD296" s="295" t="str">
        <f t="shared" si="168"/>
        <v/>
      </c>
      <c r="AE296" s="296" t="b">
        <f t="shared" si="118"/>
        <v>0</v>
      </c>
      <c r="AF296" s="296" t="b">
        <f t="shared" si="119"/>
        <v>0</v>
      </c>
      <c r="AG296" s="296" t="str">
        <f t="shared" si="120"/>
        <v/>
      </c>
      <c r="AH296" s="296">
        <f t="shared" si="121"/>
        <v>1</v>
      </c>
      <c r="AI296" s="296">
        <f t="shared" si="122"/>
        <v>0</v>
      </c>
      <c r="AJ296" s="296">
        <f t="shared" si="123"/>
        <v>0</v>
      </c>
      <c r="AK296" s="296" t="str">
        <f>IFERROR(VLOOKUP($I296,点検表４リスト用!$D$2:$G$10,2,FALSE),"")</f>
        <v/>
      </c>
      <c r="AL296" s="296" t="str">
        <f>IFERROR(VLOOKUP($I296,点検表４リスト用!$D$2:$G$10,3,FALSE),"")</f>
        <v/>
      </c>
      <c r="AM296" s="296" t="str">
        <f>IFERROR(VLOOKUP($I296,点検表４リスト用!$D$2:$G$10,4,FALSE),"")</f>
        <v/>
      </c>
      <c r="AN296" s="296" t="str">
        <f>IFERROR(VLOOKUP(LEFT($E296,1),点検表４リスト用!$I$2:$J$11,2,FALSE),"")</f>
        <v/>
      </c>
      <c r="AO296" s="296" t="b">
        <f>IF(IFERROR(VLOOKUP($J296,軽乗用車一覧!$A$2:$A$88,1,FALSE),"")&lt;&gt;"",TRUE,FALSE)</f>
        <v>0</v>
      </c>
      <c r="AP296" s="296" t="b">
        <f t="shared" si="124"/>
        <v>0</v>
      </c>
      <c r="AQ296" s="296" t="b">
        <f t="shared" si="169"/>
        <v>1</v>
      </c>
      <c r="AR296" s="296" t="str">
        <f t="shared" si="125"/>
        <v/>
      </c>
      <c r="AS296" s="296" t="str">
        <f t="shared" si="126"/>
        <v/>
      </c>
      <c r="AT296" s="296">
        <f t="shared" si="127"/>
        <v>1</v>
      </c>
      <c r="AU296" s="296">
        <f t="shared" si="128"/>
        <v>1</v>
      </c>
      <c r="AV296" s="296" t="str">
        <f t="shared" si="129"/>
        <v/>
      </c>
      <c r="AW296" s="296" t="str">
        <f>IFERROR(VLOOKUP($L296,点検表４リスト用!$L$2:$M$11,2,FALSE),"")</f>
        <v/>
      </c>
      <c r="AX296" s="296" t="str">
        <f>IFERROR(VLOOKUP($AV296,排出係数!$H$4:$N$1000,7,FALSE),"")</f>
        <v/>
      </c>
      <c r="AY296" s="296" t="str">
        <f t="shared" si="148"/>
        <v/>
      </c>
      <c r="AZ296" s="296" t="str">
        <f t="shared" si="130"/>
        <v>1</v>
      </c>
      <c r="BA296" s="296" t="str">
        <f>IFERROR(VLOOKUP($AV296,排出係数!$A$4:$G$10000,$AU296+2,FALSE),"")</f>
        <v/>
      </c>
      <c r="BB296" s="296">
        <f>IFERROR(VLOOKUP($AU296,点検表４リスト用!$P$2:$T$6,2,FALSE),"")</f>
        <v>0.48</v>
      </c>
      <c r="BC296" s="296" t="str">
        <f t="shared" si="131"/>
        <v/>
      </c>
      <c r="BD296" s="296" t="str">
        <f t="shared" si="132"/>
        <v/>
      </c>
      <c r="BE296" s="296" t="str">
        <f>IFERROR(VLOOKUP($AV296,排出係数!$H$4:$M$10000,$AU296+2,FALSE),"")</f>
        <v/>
      </c>
      <c r="BF296" s="296">
        <f>IFERROR(VLOOKUP($AU296,点検表４リスト用!$P$2:$T$6,IF($N296="H17",5,3),FALSE),"")</f>
        <v>5.5E-2</v>
      </c>
      <c r="BG296" s="296">
        <f t="shared" si="133"/>
        <v>0</v>
      </c>
      <c r="BH296" s="296">
        <f t="shared" si="146"/>
        <v>0</v>
      </c>
      <c r="BI296" s="296" t="str">
        <f>IFERROR(VLOOKUP($L296,点検表４リスト用!$L$2:$N$11,3,FALSE),"")</f>
        <v/>
      </c>
      <c r="BJ296" s="296" t="str">
        <f t="shared" si="134"/>
        <v/>
      </c>
      <c r="BK296" s="296" t="str">
        <f>IF($AK296="特","",IF($BP296="確認",MSG_電気・燃料電池車確認,IF($BS296=1,日野自動車新型式,IF($BS296=2,日野自動車新型式②,IF($BS296=3,日野自動車新型式③,IF($BS296=4,日野自動車新型式④,IFERROR(VLOOKUP($BJ296,'35条リスト'!$A$3:$C$9998,2,FALSE),"")))))))</f>
        <v/>
      </c>
      <c r="BL296" s="296" t="str">
        <f t="shared" si="135"/>
        <v/>
      </c>
      <c r="BM296" s="296" t="str">
        <f>IFERROR(VLOOKUP($X296,点検表４リスト用!$A$2:$B$10,2,FALSE),"")</f>
        <v/>
      </c>
      <c r="BN296" s="296" t="str">
        <f>IF($AK296="特","",IFERROR(VLOOKUP($BJ296,'35条リスト'!$A$3:$C$9998,3,FALSE),""))</f>
        <v/>
      </c>
      <c r="BO296" s="357" t="str">
        <f t="shared" si="149"/>
        <v/>
      </c>
      <c r="BP296" s="297" t="str">
        <f t="shared" si="136"/>
        <v/>
      </c>
      <c r="BQ296" s="297" t="str">
        <f t="shared" si="150"/>
        <v/>
      </c>
      <c r="BR296" s="296">
        <f t="shared" si="147"/>
        <v>0</v>
      </c>
      <c r="BS296" s="296" t="str">
        <f>IF(COUNTIF(点検表４リスト用!X$2:X$83,J296),1,IF(COUNTIF(点検表４リスト用!Y$2:Y$100,J296),2,IF(COUNTIF(点検表４リスト用!Z$2:Z$100,J296),3,IF(COUNTIF(点検表４リスト用!AA$2:AA$100,J296),4,""))))</f>
        <v/>
      </c>
      <c r="BT296" s="580" t="str">
        <f t="shared" si="151"/>
        <v/>
      </c>
    </row>
    <row r="297" spans="1:72">
      <c r="A297" s="289"/>
      <c r="B297" s="445"/>
      <c r="C297" s="290"/>
      <c r="D297" s="291"/>
      <c r="E297" s="291"/>
      <c r="F297" s="291"/>
      <c r="G297" s="292"/>
      <c r="H297" s="300"/>
      <c r="I297" s="292"/>
      <c r="J297" s="292"/>
      <c r="K297" s="292"/>
      <c r="L297" s="292"/>
      <c r="M297" s="290"/>
      <c r="N297" s="290"/>
      <c r="O297" s="292"/>
      <c r="P297" s="292"/>
      <c r="Q297" s="481" t="str">
        <f t="shared" si="161"/>
        <v/>
      </c>
      <c r="R297" s="481" t="str">
        <f t="shared" si="162"/>
        <v/>
      </c>
      <c r="S297" s="482" t="str">
        <f t="shared" si="117"/>
        <v/>
      </c>
      <c r="T297" s="482" t="str">
        <f t="shared" si="163"/>
        <v/>
      </c>
      <c r="U297" s="483" t="str">
        <f t="shared" si="164"/>
        <v/>
      </c>
      <c r="V297" s="483" t="str">
        <f t="shared" si="165"/>
        <v/>
      </c>
      <c r="W297" s="483" t="str">
        <f t="shared" si="166"/>
        <v/>
      </c>
      <c r="X297" s="293"/>
      <c r="Y297" s="289"/>
      <c r="Z297" s="473" t="str">
        <f>IF($BS297&lt;&gt;"","確認",IF(COUNTIF(点検表４リスト用!AB$2:AB$100,J297),"○",IF(OR($BQ297="【3】",$BQ297="【2】",$BQ297="【1】"),"○",$BQ297)))</f>
        <v/>
      </c>
      <c r="AA297" s="532"/>
      <c r="AB297" s="559" t="str">
        <f t="shared" si="167"/>
        <v/>
      </c>
      <c r="AC297" s="294" t="str">
        <f>IF(COUNTIF(環境性能の高いＵＤタクシー!$A:$A,点検表４!J297),"○","")</f>
        <v/>
      </c>
      <c r="AD297" s="295" t="str">
        <f t="shared" si="168"/>
        <v/>
      </c>
      <c r="AE297" s="296" t="b">
        <f t="shared" si="118"/>
        <v>0</v>
      </c>
      <c r="AF297" s="296" t="b">
        <f t="shared" si="119"/>
        <v>0</v>
      </c>
      <c r="AG297" s="296" t="str">
        <f t="shared" si="120"/>
        <v/>
      </c>
      <c r="AH297" s="296">
        <f t="shared" si="121"/>
        <v>1</v>
      </c>
      <c r="AI297" s="296">
        <f t="shared" si="122"/>
        <v>0</v>
      </c>
      <c r="AJ297" s="296">
        <f t="shared" si="123"/>
        <v>0</v>
      </c>
      <c r="AK297" s="296" t="str">
        <f>IFERROR(VLOOKUP($I297,点検表４リスト用!$D$2:$G$10,2,FALSE),"")</f>
        <v/>
      </c>
      <c r="AL297" s="296" t="str">
        <f>IFERROR(VLOOKUP($I297,点検表４リスト用!$D$2:$G$10,3,FALSE),"")</f>
        <v/>
      </c>
      <c r="AM297" s="296" t="str">
        <f>IFERROR(VLOOKUP($I297,点検表４リスト用!$D$2:$G$10,4,FALSE),"")</f>
        <v/>
      </c>
      <c r="AN297" s="296" t="str">
        <f>IFERROR(VLOOKUP(LEFT($E297,1),点検表４リスト用!$I$2:$J$11,2,FALSE),"")</f>
        <v/>
      </c>
      <c r="AO297" s="296" t="b">
        <f>IF(IFERROR(VLOOKUP($J297,軽乗用車一覧!$A$2:$A$88,1,FALSE),"")&lt;&gt;"",TRUE,FALSE)</f>
        <v>0</v>
      </c>
      <c r="AP297" s="296" t="b">
        <f t="shared" si="124"/>
        <v>0</v>
      </c>
      <c r="AQ297" s="296" t="b">
        <f t="shared" si="169"/>
        <v>1</v>
      </c>
      <c r="AR297" s="296" t="str">
        <f t="shared" si="125"/>
        <v/>
      </c>
      <c r="AS297" s="296" t="str">
        <f t="shared" si="126"/>
        <v/>
      </c>
      <c r="AT297" s="296">
        <f t="shared" si="127"/>
        <v>1</v>
      </c>
      <c r="AU297" s="296">
        <f t="shared" si="128"/>
        <v>1</v>
      </c>
      <c r="AV297" s="296" t="str">
        <f t="shared" si="129"/>
        <v/>
      </c>
      <c r="AW297" s="296" t="str">
        <f>IFERROR(VLOOKUP($L297,点検表４リスト用!$L$2:$M$11,2,FALSE),"")</f>
        <v/>
      </c>
      <c r="AX297" s="296" t="str">
        <f>IFERROR(VLOOKUP($AV297,排出係数!$H$4:$N$1000,7,FALSE),"")</f>
        <v/>
      </c>
      <c r="AY297" s="296" t="str">
        <f t="shared" si="148"/>
        <v/>
      </c>
      <c r="AZ297" s="296" t="str">
        <f t="shared" si="130"/>
        <v>1</v>
      </c>
      <c r="BA297" s="296" t="str">
        <f>IFERROR(VLOOKUP($AV297,排出係数!$A$4:$G$10000,$AU297+2,FALSE),"")</f>
        <v/>
      </c>
      <c r="BB297" s="296">
        <f>IFERROR(VLOOKUP($AU297,点検表４リスト用!$P$2:$T$6,2,FALSE),"")</f>
        <v>0.48</v>
      </c>
      <c r="BC297" s="296" t="str">
        <f t="shared" si="131"/>
        <v/>
      </c>
      <c r="BD297" s="296" t="str">
        <f t="shared" si="132"/>
        <v/>
      </c>
      <c r="BE297" s="296" t="str">
        <f>IFERROR(VLOOKUP($AV297,排出係数!$H$4:$M$10000,$AU297+2,FALSE),"")</f>
        <v/>
      </c>
      <c r="BF297" s="296">
        <f>IFERROR(VLOOKUP($AU297,点検表４リスト用!$P$2:$T$6,IF($N297="H17",5,3),FALSE),"")</f>
        <v>5.5E-2</v>
      </c>
      <c r="BG297" s="296">
        <f t="shared" si="133"/>
        <v>0</v>
      </c>
      <c r="BH297" s="296">
        <f t="shared" si="146"/>
        <v>0</v>
      </c>
      <c r="BI297" s="296" t="str">
        <f>IFERROR(VLOOKUP($L297,点検表４リスト用!$L$2:$N$11,3,FALSE),"")</f>
        <v/>
      </c>
      <c r="BJ297" s="296" t="str">
        <f t="shared" si="134"/>
        <v/>
      </c>
      <c r="BK297" s="296" t="str">
        <f>IF($AK297="特","",IF($BP297="確認",MSG_電気・燃料電池車確認,IF($BS297=1,日野自動車新型式,IF($BS297=2,日野自動車新型式②,IF($BS297=3,日野自動車新型式③,IF($BS297=4,日野自動車新型式④,IFERROR(VLOOKUP($BJ297,'35条リスト'!$A$3:$C$9998,2,FALSE),"")))))))</f>
        <v/>
      </c>
      <c r="BL297" s="296" t="str">
        <f t="shared" si="135"/>
        <v/>
      </c>
      <c r="BM297" s="296" t="str">
        <f>IFERROR(VLOOKUP($X297,点検表４リスト用!$A$2:$B$10,2,FALSE),"")</f>
        <v/>
      </c>
      <c r="BN297" s="296" t="str">
        <f>IF($AK297="特","",IFERROR(VLOOKUP($BJ297,'35条リスト'!$A$3:$C$9998,3,FALSE),""))</f>
        <v/>
      </c>
      <c r="BO297" s="357" t="str">
        <f t="shared" si="149"/>
        <v/>
      </c>
      <c r="BP297" s="297" t="str">
        <f t="shared" si="136"/>
        <v/>
      </c>
      <c r="BQ297" s="297" t="str">
        <f t="shared" si="150"/>
        <v/>
      </c>
      <c r="BR297" s="296">
        <f t="shared" si="147"/>
        <v>0</v>
      </c>
      <c r="BS297" s="296" t="str">
        <f>IF(COUNTIF(点検表４リスト用!X$2:X$83,J297),1,IF(COUNTIF(点検表４リスト用!Y$2:Y$100,J297),2,IF(COUNTIF(点検表４リスト用!Z$2:Z$100,J297),3,IF(COUNTIF(点検表４リスト用!AA$2:AA$100,J297),4,""))))</f>
        <v/>
      </c>
      <c r="BT297" s="580" t="str">
        <f t="shared" si="151"/>
        <v/>
      </c>
    </row>
    <row r="298" spans="1:72">
      <c r="A298" s="289"/>
      <c r="B298" s="445"/>
      <c r="C298" s="290"/>
      <c r="D298" s="291"/>
      <c r="E298" s="291"/>
      <c r="F298" s="291"/>
      <c r="G298" s="292"/>
      <c r="H298" s="300"/>
      <c r="I298" s="292"/>
      <c r="J298" s="292"/>
      <c r="K298" s="292"/>
      <c r="L298" s="292"/>
      <c r="M298" s="290"/>
      <c r="N298" s="290"/>
      <c r="O298" s="292"/>
      <c r="P298" s="292"/>
      <c r="Q298" s="481" t="str">
        <f t="shared" si="161"/>
        <v/>
      </c>
      <c r="R298" s="481" t="str">
        <f t="shared" si="162"/>
        <v/>
      </c>
      <c r="S298" s="482" t="str">
        <f t="shared" si="117"/>
        <v/>
      </c>
      <c r="T298" s="482" t="str">
        <f t="shared" si="163"/>
        <v/>
      </c>
      <c r="U298" s="483" t="str">
        <f t="shared" si="164"/>
        <v/>
      </c>
      <c r="V298" s="483" t="str">
        <f t="shared" si="165"/>
        <v/>
      </c>
      <c r="W298" s="483" t="str">
        <f t="shared" si="166"/>
        <v/>
      </c>
      <c r="X298" s="293"/>
      <c r="Y298" s="289"/>
      <c r="Z298" s="473" t="str">
        <f>IF($BS298&lt;&gt;"","確認",IF(COUNTIF(点検表４リスト用!AB$2:AB$100,J298),"○",IF(OR($BQ298="【3】",$BQ298="【2】",$BQ298="【1】"),"○",$BQ298)))</f>
        <v/>
      </c>
      <c r="AA298" s="532"/>
      <c r="AB298" s="559" t="str">
        <f t="shared" si="167"/>
        <v/>
      </c>
      <c r="AC298" s="294" t="str">
        <f>IF(COUNTIF(環境性能の高いＵＤタクシー!$A:$A,点検表４!J298),"○","")</f>
        <v/>
      </c>
      <c r="AD298" s="295" t="str">
        <f t="shared" si="168"/>
        <v/>
      </c>
      <c r="AE298" s="296" t="b">
        <f t="shared" si="118"/>
        <v>0</v>
      </c>
      <c r="AF298" s="296" t="b">
        <f t="shared" si="119"/>
        <v>0</v>
      </c>
      <c r="AG298" s="296" t="str">
        <f t="shared" si="120"/>
        <v/>
      </c>
      <c r="AH298" s="296">
        <f t="shared" si="121"/>
        <v>1</v>
      </c>
      <c r="AI298" s="296">
        <f t="shared" si="122"/>
        <v>0</v>
      </c>
      <c r="AJ298" s="296">
        <f t="shared" si="123"/>
        <v>0</v>
      </c>
      <c r="AK298" s="296" t="str">
        <f>IFERROR(VLOOKUP($I298,点検表４リスト用!$D$2:$G$10,2,FALSE),"")</f>
        <v/>
      </c>
      <c r="AL298" s="296" t="str">
        <f>IFERROR(VLOOKUP($I298,点検表４リスト用!$D$2:$G$10,3,FALSE),"")</f>
        <v/>
      </c>
      <c r="AM298" s="296" t="str">
        <f>IFERROR(VLOOKUP($I298,点検表４リスト用!$D$2:$G$10,4,FALSE),"")</f>
        <v/>
      </c>
      <c r="AN298" s="296" t="str">
        <f>IFERROR(VLOOKUP(LEFT($E298,1),点検表４リスト用!$I$2:$J$11,2,FALSE),"")</f>
        <v/>
      </c>
      <c r="AO298" s="296" t="b">
        <f>IF(IFERROR(VLOOKUP($J298,軽乗用車一覧!$A$2:$A$88,1,FALSE),"")&lt;&gt;"",TRUE,FALSE)</f>
        <v>0</v>
      </c>
      <c r="AP298" s="296" t="b">
        <f t="shared" si="124"/>
        <v>0</v>
      </c>
      <c r="AQ298" s="296" t="b">
        <f t="shared" si="169"/>
        <v>1</v>
      </c>
      <c r="AR298" s="296" t="str">
        <f t="shared" si="125"/>
        <v/>
      </c>
      <c r="AS298" s="296" t="str">
        <f t="shared" si="126"/>
        <v/>
      </c>
      <c r="AT298" s="296">
        <f t="shared" si="127"/>
        <v>1</v>
      </c>
      <c r="AU298" s="296">
        <f t="shared" si="128"/>
        <v>1</v>
      </c>
      <c r="AV298" s="296" t="str">
        <f t="shared" si="129"/>
        <v/>
      </c>
      <c r="AW298" s="296" t="str">
        <f>IFERROR(VLOOKUP($L298,点検表４リスト用!$L$2:$M$11,2,FALSE),"")</f>
        <v/>
      </c>
      <c r="AX298" s="296" t="str">
        <f>IFERROR(VLOOKUP($AV298,排出係数!$H$4:$N$1000,7,FALSE),"")</f>
        <v/>
      </c>
      <c r="AY298" s="296" t="str">
        <f t="shared" si="148"/>
        <v/>
      </c>
      <c r="AZ298" s="296" t="str">
        <f t="shared" si="130"/>
        <v>1</v>
      </c>
      <c r="BA298" s="296" t="str">
        <f>IFERROR(VLOOKUP($AV298,排出係数!$A$4:$G$10000,$AU298+2,FALSE),"")</f>
        <v/>
      </c>
      <c r="BB298" s="296">
        <f>IFERROR(VLOOKUP($AU298,点検表４リスト用!$P$2:$T$6,2,FALSE),"")</f>
        <v>0.48</v>
      </c>
      <c r="BC298" s="296" t="str">
        <f t="shared" si="131"/>
        <v/>
      </c>
      <c r="BD298" s="296" t="str">
        <f t="shared" si="132"/>
        <v/>
      </c>
      <c r="BE298" s="296" t="str">
        <f>IFERROR(VLOOKUP($AV298,排出係数!$H$4:$M$10000,$AU298+2,FALSE),"")</f>
        <v/>
      </c>
      <c r="BF298" s="296">
        <f>IFERROR(VLOOKUP($AU298,点検表４リスト用!$P$2:$T$6,IF($N298="H17",5,3),FALSE),"")</f>
        <v>5.5E-2</v>
      </c>
      <c r="BG298" s="296">
        <f t="shared" si="133"/>
        <v>0</v>
      </c>
      <c r="BH298" s="296">
        <f t="shared" si="146"/>
        <v>0</v>
      </c>
      <c r="BI298" s="296" t="str">
        <f>IFERROR(VLOOKUP($L298,点検表４リスト用!$L$2:$N$11,3,FALSE),"")</f>
        <v/>
      </c>
      <c r="BJ298" s="296" t="str">
        <f t="shared" si="134"/>
        <v/>
      </c>
      <c r="BK298" s="296" t="str">
        <f>IF($AK298="特","",IF($BP298="確認",MSG_電気・燃料電池車確認,IF($BS298=1,日野自動車新型式,IF($BS298=2,日野自動車新型式②,IF($BS298=3,日野自動車新型式③,IF($BS298=4,日野自動車新型式④,IFERROR(VLOOKUP($BJ298,'35条リスト'!$A$3:$C$9998,2,FALSE),"")))))))</f>
        <v/>
      </c>
      <c r="BL298" s="296" t="str">
        <f t="shared" si="135"/>
        <v/>
      </c>
      <c r="BM298" s="296" t="str">
        <f>IFERROR(VLOOKUP($X298,点検表４リスト用!$A$2:$B$10,2,FALSE),"")</f>
        <v/>
      </c>
      <c r="BN298" s="296" t="str">
        <f>IF($AK298="特","",IFERROR(VLOOKUP($BJ298,'35条リスト'!$A$3:$C$9998,3,FALSE),""))</f>
        <v/>
      </c>
      <c r="BO298" s="357" t="str">
        <f t="shared" si="149"/>
        <v/>
      </c>
      <c r="BP298" s="297" t="str">
        <f t="shared" si="136"/>
        <v/>
      </c>
      <c r="BQ298" s="297" t="str">
        <f t="shared" si="150"/>
        <v/>
      </c>
      <c r="BR298" s="296">
        <f t="shared" si="147"/>
        <v>0</v>
      </c>
      <c r="BS298" s="296" t="str">
        <f>IF(COUNTIF(点検表４リスト用!X$2:X$83,J298),1,IF(COUNTIF(点検表４リスト用!Y$2:Y$100,J298),2,IF(COUNTIF(点検表４リスト用!Z$2:Z$100,J298),3,IF(COUNTIF(点検表４リスト用!AA$2:AA$100,J298),4,""))))</f>
        <v/>
      </c>
      <c r="BT298" s="580" t="str">
        <f t="shared" si="151"/>
        <v/>
      </c>
    </row>
    <row r="299" spans="1:72">
      <c r="A299" s="289"/>
      <c r="B299" s="445"/>
      <c r="C299" s="290"/>
      <c r="D299" s="291"/>
      <c r="E299" s="291"/>
      <c r="F299" s="291"/>
      <c r="G299" s="292"/>
      <c r="H299" s="300"/>
      <c r="I299" s="292"/>
      <c r="J299" s="292"/>
      <c r="K299" s="292"/>
      <c r="L299" s="292"/>
      <c r="M299" s="290"/>
      <c r="N299" s="290"/>
      <c r="O299" s="292"/>
      <c r="P299" s="292"/>
      <c r="Q299" s="481" t="str">
        <f t="shared" si="161"/>
        <v/>
      </c>
      <c r="R299" s="481" t="str">
        <f t="shared" si="162"/>
        <v/>
      </c>
      <c r="S299" s="482" t="str">
        <f t="shared" si="117"/>
        <v/>
      </c>
      <c r="T299" s="482" t="str">
        <f t="shared" si="163"/>
        <v/>
      </c>
      <c r="U299" s="483" t="str">
        <f t="shared" si="164"/>
        <v/>
      </c>
      <c r="V299" s="483" t="str">
        <f t="shared" si="165"/>
        <v/>
      </c>
      <c r="W299" s="483" t="str">
        <f t="shared" si="166"/>
        <v/>
      </c>
      <c r="X299" s="293"/>
      <c r="Y299" s="289"/>
      <c r="Z299" s="473" t="str">
        <f>IF($BS299&lt;&gt;"","確認",IF(COUNTIF(点検表４リスト用!AB$2:AB$100,J299),"○",IF(OR($BQ299="【3】",$BQ299="【2】",$BQ299="【1】"),"○",$BQ299)))</f>
        <v/>
      </c>
      <c r="AA299" s="532"/>
      <c r="AB299" s="559" t="str">
        <f t="shared" si="167"/>
        <v/>
      </c>
      <c r="AC299" s="294" t="str">
        <f>IF(COUNTIF(環境性能の高いＵＤタクシー!$A:$A,点検表４!J299),"○","")</f>
        <v/>
      </c>
      <c r="AD299" s="295" t="str">
        <f t="shared" si="168"/>
        <v/>
      </c>
      <c r="AE299" s="296" t="b">
        <f t="shared" si="118"/>
        <v>0</v>
      </c>
      <c r="AF299" s="296" t="b">
        <f t="shared" si="119"/>
        <v>0</v>
      </c>
      <c r="AG299" s="296" t="str">
        <f t="shared" si="120"/>
        <v/>
      </c>
      <c r="AH299" s="296">
        <f t="shared" si="121"/>
        <v>1</v>
      </c>
      <c r="AI299" s="296">
        <f t="shared" si="122"/>
        <v>0</v>
      </c>
      <c r="AJ299" s="296">
        <f t="shared" si="123"/>
        <v>0</v>
      </c>
      <c r="AK299" s="296" t="str">
        <f>IFERROR(VLOOKUP($I299,点検表４リスト用!$D$2:$G$10,2,FALSE),"")</f>
        <v/>
      </c>
      <c r="AL299" s="296" t="str">
        <f>IFERROR(VLOOKUP($I299,点検表４リスト用!$D$2:$G$10,3,FALSE),"")</f>
        <v/>
      </c>
      <c r="AM299" s="296" t="str">
        <f>IFERROR(VLOOKUP($I299,点検表４リスト用!$D$2:$G$10,4,FALSE),"")</f>
        <v/>
      </c>
      <c r="AN299" s="296" t="str">
        <f>IFERROR(VLOOKUP(LEFT($E299,1),点検表４リスト用!$I$2:$J$11,2,FALSE),"")</f>
        <v/>
      </c>
      <c r="AO299" s="296" t="b">
        <f>IF(IFERROR(VLOOKUP($J299,軽乗用車一覧!$A$2:$A$88,1,FALSE),"")&lt;&gt;"",TRUE,FALSE)</f>
        <v>0</v>
      </c>
      <c r="AP299" s="296" t="b">
        <f t="shared" si="124"/>
        <v>0</v>
      </c>
      <c r="AQ299" s="296" t="b">
        <f t="shared" si="169"/>
        <v>1</v>
      </c>
      <c r="AR299" s="296" t="str">
        <f t="shared" si="125"/>
        <v/>
      </c>
      <c r="AS299" s="296" t="str">
        <f t="shared" si="126"/>
        <v/>
      </c>
      <c r="AT299" s="296">
        <f t="shared" si="127"/>
        <v>1</v>
      </c>
      <c r="AU299" s="296">
        <f t="shared" si="128"/>
        <v>1</v>
      </c>
      <c r="AV299" s="296" t="str">
        <f t="shared" si="129"/>
        <v/>
      </c>
      <c r="AW299" s="296" t="str">
        <f>IFERROR(VLOOKUP($L299,点検表４リスト用!$L$2:$M$11,2,FALSE),"")</f>
        <v/>
      </c>
      <c r="AX299" s="296" t="str">
        <f>IFERROR(VLOOKUP($AV299,排出係数!$H$4:$N$1000,7,FALSE),"")</f>
        <v/>
      </c>
      <c r="AY299" s="296" t="str">
        <f t="shared" si="148"/>
        <v/>
      </c>
      <c r="AZ299" s="296" t="str">
        <f t="shared" si="130"/>
        <v>1</v>
      </c>
      <c r="BA299" s="296" t="str">
        <f>IFERROR(VLOOKUP($AV299,排出係数!$A$4:$G$10000,$AU299+2,FALSE),"")</f>
        <v/>
      </c>
      <c r="BB299" s="296">
        <f>IFERROR(VLOOKUP($AU299,点検表４リスト用!$P$2:$T$6,2,FALSE),"")</f>
        <v>0.48</v>
      </c>
      <c r="BC299" s="296" t="str">
        <f t="shared" si="131"/>
        <v/>
      </c>
      <c r="BD299" s="296" t="str">
        <f t="shared" si="132"/>
        <v/>
      </c>
      <c r="BE299" s="296" t="str">
        <f>IFERROR(VLOOKUP($AV299,排出係数!$H$4:$M$10000,$AU299+2,FALSE),"")</f>
        <v/>
      </c>
      <c r="BF299" s="296">
        <f>IFERROR(VLOOKUP($AU299,点検表４リスト用!$P$2:$T$6,IF($N299="H17",5,3),FALSE),"")</f>
        <v>5.5E-2</v>
      </c>
      <c r="BG299" s="296">
        <f t="shared" si="133"/>
        <v>0</v>
      </c>
      <c r="BH299" s="296">
        <f t="shared" si="146"/>
        <v>0</v>
      </c>
      <c r="BI299" s="296" t="str">
        <f>IFERROR(VLOOKUP($L299,点検表４リスト用!$L$2:$N$11,3,FALSE),"")</f>
        <v/>
      </c>
      <c r="BJ299" s="296" t="str">
        <f t="shared" si="134"/>
        <v/>
      </c>
      <c r="BK299" s="296" t="str">
        <f>IF($AK299="特","",IF($BP299="確認",MSG_電気・燃料電池車確認,IF($BS299=1,日野自動車新型式,IF($BS299=2,日野自動車新型式②,IF($BS299=3,日野自動車新型式③,IF($BS299=4,日野自動車新型式④,IFERROR(VLOOKUP($BJ299,'35条リスト'!$A$3:$C$9998,2,FALSE),"")))))))</f>
        <v/>
      </c>
      <c r="BL299" s="296" t="str">
        <f t="shared" si="135"/>
        <v/>
      </c>
      <c r="BM299" s="296" t="str">
        <f>IFERROR(VLOOKUP($X299,点検表４リスト用!$A$2:$B$10,2,FALSE),"")</f>
        <v/>
      </c>
      <c r="BN299" s="296" t="str">
        <f>IF($AK299="特","",IFERROR(VLOOKUP($BJ299,'35条リスト'!$A$3:$C$9998,3,FALSE),""))</f>
        <v/>
      </c>
      <c r="BO299" s="357" t="str">
        <f t="shared" si="149"/>
        <v/>
      </c>
      <c r="BP299" s="297" t="str">
        <f t="shared" si="136"/>
        <v/>
      </c>
      <c r="BQ299" s="297" t="str">
        <f t="shared" si="150"/>
        <v/>
      </c>
      <c r="BR299" s="296">
        <f t="shared" si="147"/>
        <v>0</v>
      </c>
      <c r="BS299" s="296" t="str">
        <f>IF(COUNTIF(点検表４リスト用!X$2:X$83,J299),1,IF(COUNTIF(点検表４リスト用!Y$2:Y$100,J299),2,IF(COUNTIF(点検表４リスト用!Z$2:Z$100,J299),3,IF(COUNTIF(点検表４リスト用!AA$2:AA$100,J299),4,""))))</f>
        <v/>
      </c>
      <c r="BT299" s="580" t="str">
        <f t="shared" si="151"/>
        <v/>
      </c>
    </row>
    <row r="300" spans="1:72">
      <c r="A300" s="289"/>
      <c r="B300" s="445"/>
      <c r="C300" s="290"/>
      <c r="D300" s="291"/>
      <c r="E300" s="291"/>
      <c r="F300" s="291"/>
      <c r="G300" s="292"/>
      <c r="H300" s="300"/>
      <c r="I300" s="292"/>
      <c r="J300" s="292"/>
      <c r="K300" s="292"/>
      <c r="L300" s="292"/>
      <c r="M300" s="290"/>
      <c r="N300" s="290"/>
      <c r="O300" s="292"/>
      <c r="P300" s="292"/>
      <c r="Q300" s="481" t="str">
        <f t="shared" si="161"/>
        <v/>
      </c>
      <c r="R300" s="481" t="str">
        <f t="shared" si="162"/>
        <v/>
      </c>
      <c r="S300" s="482" t="str">
        <f t="shared" si="117"/>
        <v/>
      </c>
      <c r="T300" s="482" t="str">
        <f t="shared" si="163"/>
        <v/>
      </c>
      <c r="U300" s="483" t="str">
        <f t="shared" si="164"/>
        <v/>
      </c>
      <c r="V300" s="483" t="str">
        <f t="shared" si="165"/>
        <v/>
      </c>
      <c r="W300" s="483" t="str">
        <f t="shared" si="166"/>
        <v/>
      </c>
      <c r="X300" s="293"/>
      <c r="Y300" s="289"/>
      <c r="Z300" s="473" t="str">
        <f>IF($BS300&lt;&gt;"","確認",IF(COUNTIF(点検表４リスト用!AB$2:AB$100,J300),"○",IF(OR($BQ300="【3】",$BQ300="【2】",$BQ300="【1】"),"○",$BQ300)))</f>
        <v/>
      </c>
      <c r="AA300" s="532"/>
      <c r="AB300" s="559" t="str">
        <f t="shared" si="167"/>
        <v/>
      </c>
      <c r="AC300" s="294" t="str">
        <f>IF(COUNTIF(環境性能の高いＵＤタクシー!$A:$A,点検表４!J300),"○","")</f>
        <v/>
      </c>
      <c r="AD300" s="295" t="str">
        <f t="shared" si="168"/>
        <v/>
      </c>
      <c r="AE300" s="296" t="b">
        <f t="shared" si="118"/>
        <v>0</v>
      </c>
      <c r="AF300" s="296" t="b">
        <f t="shared" si="119"/>
        <v>0</v>
      </c>
      <c r="AG300" s="296" t="str">
        <f t="shared" si="120"/>
        <v/>
      </c>
      <c r="AH300" s="296">
        <f t="shared" si="121"/>
        <v>1</v>
      </c>
      <c r="AI300" s="296">
        <f t="shared" si="122"/>
        <v>0</v>
      </c>
      <c r="AJ300" s="296">
        <f t="shared" si="123"/>
        <v>0</v>
      </c>
      <c r="AK300" s="296" t="str">
        <f>IFERROR(VLOOKUP($I300,点検表４リスト用!$D$2:$G$10,2,FALSE),"")</f>
        <v/>
      </c>
      <c r="AL300" s="296" t="str">
        <f>IFERROR(VLOOKUP($I300,点検表４リスト用!$D$2:$G$10,3,FALSE),"")</f>
        <v/>
      </c>
      <c r="AM300" s="296" t="str">
        <f>IFERROR(VLOOKUP($I300,点検表４リスト用!$D$2:$G$10,4,FALSE),"")</f>
        <v/>
      </c>
      <c r="AN300" s="296" t="str">
        <f>IFERROR(VLOOKUP(LEFT($E300,1),点検表４リスト用!$I$2:$J$11,2,FALSE),"")</f>
        <v/>
      </c>
      <c r="AO300" s="296" t="b">
        <f>IF(IFERROR(VLOOKUP($J300,軽乗用車一覧!$A$2:$A$88,1,FALSE),"")&lt;&gt;"",TRUE,FALSE)</f>
        <v>0</v>
      </c>
      <c r="AP300" s="296" t="b">
        <f t="shared" si="124"/>
        <v>0</v>
      </c>
      <c r="AQ300" s="296" t="b">
        <f t="shared" si="169"/>
        <v>1</v>
      </c>
      <c r="AR300" s="296" t="str">
        <f t="shared" si="125"/>
        <v/>
      </c>
      <c r="AS300" s="296" t="str">
        <f t="shared" si="126"/>
        <v/>
      </c>
      <c r="AT300" s="296">
        <f t="shared" si="127"/>
        <v>1</v>
      </c>
      <c r="AU300" s="296">
        <f t="shared" si="128"/>
        <v>1</v>
      </c>
      <c r="AV300" s="296" t="str">
        <f t="shared" si="129"/>
        <v/>
      </c>
      <c r="AW300" s="296" t="str">
        <f>IFERROR(VLOOKUP($L300,点検表４リスト用!$L$2:$M$11,2,FALSE),"")</f>
        <v/>
      </c>
      <c r="AX300" s="296" t="str">
        <f>IFERROR(VLOOKUP($AV300,排出係数!$H$4:$N$1000,7,FALSE),"")</f>
        <v/>
      </c>
      <c r="AY300" s="296" t="str">
        <f t="shared" si="148"/>
        <v/>
      </c>
      <c r="AZ300" s="296" t="str">
        <f t="shared" si="130"/>
        <v>1</v>
      </c>
      <c r="BA300" s="296" t="str">
        <f>IFERROR(VLOOKUP($AV300,排出係数!$A$4:$G$10000,$AU300+2,FALSE),"")</f>
        <v/>
      </c>
      <c r="BB300" s="296">
        <f>IFERROR(VLOOKUP($AU300,点検表４リスト用!$P$2:$T$6,2,FALSE),"")</f>
        <v>0.48</v>
      </c>
      <c r="BC300" s="296" t="str">
        <f t="shared" si="131"/>
        <v/>
      </c>
      <c r="BD300" s="296" t="str">
        <f t="shared" si="132"/>
        <v/>
      </c>
      <c r="BE300" s="296" t="str">
        <f>IFERROR(VLOOKUP($AV300,排出係数!$H$4:$M$10000,$AU300+2,FALSE),"")</f>
        <v/>
      </c>
      <c r="BF300" s="296">
        <f>IFERROR(VLOOKUP($AU300,点検表４リスト用!$P$2:$T$6,IF($N300="H17",5,3),FALSE),"")</f>
        <v>5.5E-2</v>
      </c>
      <c r="BG300" s="296">
        <f t="shared" si="133"/>
        <v>0</v>
      </c>
      <c r="BH300" s="296">
        <f t="shared" si="146"/>
        <v>0</v>
      </c>
      <c r="BI300" s="296" t="str">
        <f>IFERROR(VLOOKUP($L300,点検表４リスト用!$L$2:$N$11,3,FALSE),"")</f>
        <v/>
      </c>
      <c r="BJ300" s="296" t="str">
        <f t="shared" si="134"/>
        <v/>
      </c>
      <c r="BK300" s="296" t="str">
        <f>IF($AK300="特","",IF($BP300="確認",MSG_電気・燃料電池車確認,IF($BS300=1,日野自動車新型式,IF($BS300=2,日野自動車新型式②,IF($BS300=3,日野自動車新型式③,IF($BS300=4,日野自動車新型式④,IFERROR(VLOOKUP($BJ300,'35条リスト'!$A$3:$C$9998,2,FALSE),"")))))))</f>
        <v/>
      </c>
      <c r="BL300" s="296" t="str">
        <f t="shared" si="135"/>
        <v/>
      </c>
      <c r="BM300" s="296" t="str">
        <f>IFERROR(VLOOKUP($X300,点検表４リスト用!$A$2:$B$10,2,FALSE),"")</f>
        <v/>
      </c>
      <c r="BN300" s="296" t="str">
        <f>IF($AK300="特","",IFERROR(VLOOKUP($BJ300,'35条リスト'!$A$3:$C$9998,3,FALSE),""))</f>
        <v/>
      </c>
      <c r="BO300" s="357" t="str">
        <f t="shared" si="149"/>
        <v/>
      </c>
      <c r="BP300" s="297" t="str">
        <f t="shared" si="136"/>
        <v/>
      </c>
      <c r="BQ300" s="297" t="str">
        <f t="shared" si="150"/>
        <v/>
      </c>
      <c r="BR300" s="296">
        <f t="shared" si="147"/>
        <v>0</v>
      </c>
      <c r="BS300" s="296" t="str">
        <f>IF(COUNTIF(点検表４リスト用!X$2:X$83,J300),1,IF(COUNTIF(点検表４リスト用!Y$2:Y$100,J300),2,IF(COUNTIF(点検表４リスト用!Z$2:Z$100,J300),3,IF(COUNTIF(点検表４リスト用!AA$2:AA$100,J300),4,""))))</f>
        <v/>
      </c>
      <c r="BT300" s="580" t="str">
        <f t="shared" si="151"/>
        <v/>
      </c>
    </row>
    <row r="301" spans="1:72">
      <c r="A301" s="289"/>
      <c r="B301" s="445"/>
      <c r="C301" s="290"/>
      <c r="D301" s="291"/>
      <c r="E301" s="291"/>
      <c r="F301" s="291"/>
      <c r="G301" s="292"/>
      <c r="H301" s="300"/>
      <c r="I301" s="292"/>
      <c r="J301" s="292"/>
      <c r="K301" s="292"/>
      <c r="L301" s="292"/>
      <c r="M301" s="290"/>
      <c r="N301" s="290"/>
      <c r="O301" s="292"/>
      <c r="P301" s="292"/>
      <c r="Q301" s="481" t="str">
        <f t="shared" si="161"/>
        <v/>
      </c>
      <c r="R301" s="481" t="str">
        <f t="shared" si="162"/>
        <v/>
      </c>
      <c r="S301" s="482" t="str">
        <f t="shared" si="117"/>
        <v/>
      </c>
      <c r="T301" s="482" t="str">
        <f t="shared" si="163"/>
        <v/>
      </c>
      <c r="U301" s="483" t="str">
        <f t="shared" si="164"/>
        <v/>
      </c>
      <c r="V301" s="483" t="str">
        <f t="shared" si="165"/>
        <v/>
      </c>
      <c r="W301" s="483" t="str">
        <f t="shared" si="166"/>
        <v/>
      </c>
      <c r="X301" s="293"/>
      <c r="Y301" s="289"/>
      <c r="Z301" s="473" t="str">
        <f>IF($BS301&lt;&gt;"","確認",IF(COUNTIF(点検表４リスト用!AB$2:AB$100,J301),"○",IF(OR($BQ301="【3】",$BQ301="【2】",$BQ301="【1】"),"○",$BQ301)))</f>
        <v/>
      </c>
      <c r="AA301" s="532"/>
      <c r="AB301" s="559" t="str">
        <f t="shared" si="167"/>
        <v/>
      </c>
      <c r="AC301" s="294" t="str">
        <f>IF(COUNTIF(環境性能の高いＵＤタクシー!$A:$A,点検表４!J301),"○","")</f>
        <v/>
      </c>
      <c r="AD301" s="295" t="str">
        <f t="shared" si="168"/>
        <v/>
      </c>
      <c r="AE301" s="296" t="b">
        <f t="shared" si="118"/>
        <v>0</v>
      </c>
      <c r="AF301" s="296" t="b">
        <f t="shared" si="119"/>
        <v>0</v>
      </c>
      <c r="AG301" s="296" t="str">
        <f t="shared" si="120"/>
        <v/>
      </c>
      <c r="AH301" s="296">
        <f t="shared" si="121"/>
        <v>1</v>
      </c>
      <c r="AI301" s="296">
        <f t="shared" si="122"/>
        <v>0</v>
      </c>
      <c r="AJ301" s="296">
        <f t="shared" si="123"/>
        <v>0</v>
      </c>
      <c r="AK301" s="296" t="str">
        <f>IFERROR(VLOOKUP($I301,点検表４リスト用!$D$2:$G$10,2,FALSE),"")</f>
        <v/>
      </c>
      <c r="AL301" s="296" t="str">
        <f>IFERROR(VLOOKUP($I301,点検表４リスト用!$D$2:$G$10,3,FALSE),"")</f>
        <v/>
      </c>
      <c r="AM301" s="296" t="str">
        <f>IFERROR(VLOOKUP($I301,点検表４リスト用!$D$2:$G$10,4,FALSE),"")</f>
        <v/>
      </c>
      <c r="AN301" s="296" t="str">
        <f>IFERROR(VLOOKUP(LEFT($E301,1),点検表４リスト用!$I$2:$J$11,2,FALSE),"")</f>
        <v/>
      </c>
      <c r="AO301" s="296" t="b">
        <f>IF(IFERROR(VLOOKUP($J301,軽乗用車一覧!$A$2:$A$88,1,FALSE),"")&lt;&gt;"",TRUE,FALSE)</f>
        <v>0</v>
      </c>
      <c r="AP301" s="296" t="b">
        <f t="shared" si="124"/>
        <v>0</v>
      </c>
      <c r="AQ301" s="296" t="b">
        <f t="shared" si="169"/>
        <v>1</v>
      </c>
      <c r="AR301" s="296" t="str">
        <f t="shared" si="125"/>
        <v/>
      </c>
      <c r="AS301" s="296" t="str">
        <f t="shared" si="126"/>
        <v/>
      </c>
      <c r="AT301" s="296">
        <f t="shared" si="127"/>
        <v>1</v>
      </c>
      <c r="AU301" s="296">
        <f t="shared" si="128"/>
        <v>1</v>
      </c>
      <c r="AV301" s="296" t="str">
        <f t="shared" si="129"/>
        <v/>
      </c>
      <c r="AW301" s="296" t="str">
        <f>IFERROR(VLOOKUP($L301,点検表４リスト用!$L$2:$M$11,2,FALSE),"")</f>
        <v/>
      </c>
      <c r="AX301" s="296" t="str">
        <f>IFERROR(VLOOKUP($AV301,排出係数!$H$4:$N$1000,7,FALSE),"")</f>
        <v/>
      </c>
      <c r="AY301" s="296" t="str">
        <f t="shared" si="148"/>
        <v/>
      </c>
      <c r="AZ301" s="296" t="str">
        <f t="shared" si="130"/>
        <v>1</v>
      </c>
      <c r="BA301" s="296" t="str">
        <f>IFERROR(VLOOKUP($AV301,排出係数!$A$4:$G$10000,$AU301+2,FALSE),"")</f>
        <v/>
      </c>
      <c r="BB301" s="296">
        <f>IFERROR(VLOOKUP($AU301,点検表４リスト用!$P$2:$T$6,2,FALSE),"")</f>
        <v>0.48</v>
      </c>
      <c r="BC301" s="296" t="str">
        <f t="shared" si="131"/>
        <v/>
      </c>
      <c r="BD301" s="296" t="str">
        <f t="shared" si="132"/>
        <v/>
      </c>
      <c r="BE301" s="296" t="str">
        <f>IFERROR(VLOOKUP($AV301,排出係数!$H$4:$M$10000,$AU301+2,FALSE),"")</f>
        <v/>
      </c>
      <c r="BF301" s="296">
        <f>IFERROR(VLOOKUP($AU301,点検表４リスト用!$P$2:$T$6,IF($N301="H17",5,3),FALSE),"")</f>
        <v>5.5E-2</v>
      </c>
      <c r="BG301" s="296">
        <f t="shared" si="133"/>
        <v>0</v>
      </c>
      <c r="BH301" s="296">
        <f t="shared" si="146"/>
        <v>0</v>
      </c>
      <c r="BI301" s="296" t="str">
        <f>IFERROR(VLOOKUP($L301,点検表４リスト用!$L$2:$N$11,3,FALSE),"")</f>
        <v/>
      </c>
      <c r="BJ301" s="296" t="str">
        <f t="shared" si="134"/>
        <v/>
      </c>
      <c r="BK301" s="296" t="str">
        <f>IF($AK301="特","",IF($BP301="確認",MSG_電気・燃料電池車確認,IF($BS301=1,日野自動車新型式,IF($BS301=2,日野自動車新型式②,IF($BS301=3,日野自動車新型式③,IF($BS301=4,日野自動車新型式④,IFERROR(VLOOKUP($BJ301,'35条リスト'!$A$3:$C$9998,2,FALSE),"")))))))</f>
        <v/>
      </c>
      <c r="BL301" s="296" t="str">
        <f t="shared" si="135"/>
        <v/>
      </c>
      <c r="BM301" s="296" t="str">
        <f>IFERROR(VLOOKUP($X301,点検表４リスト用!$A$2:$B$10,2,FALSE),"")</f>
        <v/>
      </c>
      <c r="BN301" s="296" t="str">
        <f>IF($AK301="特","",IFERROR(VLOOKUP($BJ301,'35条リスト'!$A$3:$C$9998,3,FALSE),""))</f>
        <v/>
      </c>
      <c r="BO301" s="357" t="str">
        <f t="shared" si="149"/>
        <v/>
      </c>
      <c r="BP301" s="297" t="str">
        <f t="shared" si="136"/>
        <v/>
      </c>
      <c r="BQ301" s="297" t="str">
        <f t="shared" si="150"/>
        <v/>
      </c>
      <c r="BR301" s="296">
        <f t="shared" si="147"/>
        <v>0</v>
      </c>
      <c r="BS301" s="296" t="str">
        <f>IF(COUNTIF(点検表４リスト用!X$2:X$83,J301),1,IF(COUNTIF(点検表４リスト用!Y$2:Y$100,J301),2,IF(COUNTIF(点検表４リスト用!Z$2:Z$100,J301),3,IF(COUNTIF(点検表４リスト用!AA$2:AA$100,J301),4,""))))</f>
        <v/>
      </c>
      <c r="BT301" s="580" t="str">
        <f t="shared" si="151"/>
        <v/>
      </c>
    </row>
    <row r="302" spans="1:72">
      <c r="A302" s="289"/>
      <c r="B302" s="445"/>
      <c r="C302" s="290"/>
      <c r="D302" s="291"/>
      <c r="E302" s="291"/>
      <c r="F302" s="291"/>
      <c r="G302" s="292"/>
      <c r="H302" s="300"/>
      <c r="I302" s="292"/>
      <c r="J302" s="292"/>
      <c r="K302" s="292"/>
      <c r="L302" s="292"/>
      <c r="M302" s="290"/>
      <c r="N302" s="290"/>
      <c r="O302" s="292"/>
      <c r="P302" s="292"/>
      <c r="Q302" s="481" t="str">
        <f t="shared" si="161"/>
        <v/>
      </c>
      <c r="R302" s="481" t="str">
        <f t="shared" si="162"/>
        <v/>
      </c>
      <c r="S302" s="482" t="str">
        <f t="shared" si="117"/>
        <v/>
      </c>
      <c r="T302" s="482" t="str">
        <f t="shared" si="163"/>
        <v/>
      </c>
      <c r="U302" s="483" t="str">
        <f t="shared" si="164"/>
        <v/>
      </c>
      <c r="V302" s="483" t="str">
        <f t="shared" si="165"/>
        <v/>
      </c>
      <c r="W302" s="483" t="str">
        <f t="shared" si="166"/>
        <v/>
      </c>
      <c r="X302" s="293"/>
      <c r="Y302" s="289"/>
      <c r="Z302" s="473" t="str">
        <f>IF($BS302&lt;&gt;"","確認",IF(COUNTIF(点検表４リスト用!AB$2:AB$100,J302),"○",IF(OR($BQ302="【3】",$BQ302="【2】",$BQ302="【1】"),"○",$BQ302)))</f>
        <v/>
      </c>
      <c r="AA302" s="532"/>
      <c r="AB302" s="559" t="str">
        <f t="shared" si="167"/>
        <v/>
      </c>
      <c r="AC302" s="294" t="str">
        <f>IF(COUNTIF(環境性能の高いＵＤタクシー!$A:$A,点検表４!J302),"○","")</f>
        <v/>
      </c>
      <c r="AD302" s="295" t="str">
        <f t="shared" si="168"/>
        <v/>
      </c>
      <c r="AE302" s="296" t="b">
        <f t="shared" si="118"/>
        <v>0</v>
      </c>
      <c r="AF302" s="296" t="b">
        <f t="shared" si="119"/>
        <v>0</v>
      </c>
      <c r="AG302" s="296" t="str">
        <f t="shared" si="120"/>
        <v/>
      </c>
      <c r="AH302" s="296">
        <f t="shared" si="121"/>
        <v>1</v>
      </c>
      <c r="AI302" s="296">
        <f t="shared" si="122"/>
        <v>0</v>
      </c>
      <c r="AJ302" s="296">
        <f t="shared" si="123"/>
        <v>0</v>
      </c>
      <c r="AK302" s="296" t="str">
        <f>IFERROR(VLOOKUP($I302,点検表４リスト用!$D$2:$G$10,2,FALSE),"")</f>
        <v/>
      </c>
      <c r="AL302" s="296" t="str">
        <f>IFERROR(VLOOKUP($I302,点検表４リスト用!$D$2:$G$10,3,FALSE),"")</f>
        <v/>
      </c>
      <c r="AM302" s="296" t="str">
        <f>IFERROR(VLOOKUP($I302,点検表４リスト用!$D$2:$G$10,4,FALSE),"")</f>
        <v/>
      </c>
      <c r="AN302" s="296" t="str">
        <f>IFERROR(VLOOKUP(LEFT($E302,1),点検表４リスト用!$I$2:$J$11,2,FALSE),"")</f>
        <v/>
      </c>
      <c r="AO302" s="296" t="b">
        <f>IF(IFERROR(VLOOKUP($J302,軽乗用車一覧!$A$2:$A$88,1,FALSE),"")&lt;&gt;"",TRUE,FALSE)</f>
        <v>0</v>
      </c>
      <c r="AP302" s="296" t="b">
        <f t="shared" si="124"/>
        <v>0</v>
      </c>
      <c r="AQ302" s="296" t="b">
        <f t="shared" si="169"/>
        <v>1</v>
      </c>
      <c r="AR302" s="296" t="str">
        <f t="shared" si="125"/>
        <v/>
      </c>
      <c r="AS302" s="296" t="str">
        <f t="shared" si="126"/>
        <v/>
      </c>
      <c r="AT302" s="296">
        <f t="shared" si="127"/>
        <v>1</v>
      </c>
      <c r="AU302" s="296">
        <f t="shared" si="128"/>
        <v>1</v>
      </c>
      <c r="AV302" s="296" t="str">
        <f t="shared" si="129"/>
        <v/>
      </c>
      <c r="AW302" s="296" t="str">
        <f>IFERROR(VLOOKUP($L302,点検表４リスト用!$L$2:$M$11,2,FALSE),"")</f>
        <v/>
      </c>
      <c r="AX302" s="296" t="str">
        <f>IFERROR(VLOOKUP($AV302,排出係数!$H$4:$N$1000,7,FALSE),"")</f>
        <v/>
      </c>
      <c r="AY302" s="296" t="str">
        <f t="shared" si="148"/>
        <v/>
      </c>
      <c r="AZ302" s="296" t="str">
        <f t="shared" si="130"/>
        <v>1</v>
      </c>
      <c r="BA302" s="296" t="str">
        <f>IFERROR(VLOOKUP($AV302,排出係数!$A$4:$G$10000,$AU302+2,FALSE),"")</f>
        <v/>
      </c>
      <c r="BB302" s="296">
        <f>IFERROR(VLOOKUP($AU302,点検表４リスト用!$P$2:$T$6,2,FALSE),"")</f>
        <v>0.48</v>
      </c>
      <c r="BC302" s="296" t="str">
        <f t="shared" si="131"/>
        <v/>
      </c>
      <c r="BD302" s="296" t="str">
        <f t="shared" si="132"/>
        <v/>
      </c>
      <c r="BE302" s="296" t="str">
        <f>IFERROR(VLOOKUP($AV302,排出係数!$H$4:$M$10000,$AU302+2,FALSE),"")</f>
        <v/>
      </c>
      <c r="BF302" s="296">
        <f>IFERROR(VLOOKUP($AU302,点検表４リスト用!$P$2:$T$6,IF($N302="H17",5,3),FALSE),"")</f>
        <v>5.5E-2</v>
      </c>
      <c r="BG302" s="296">
        <f t="shared" si="133"/>
        <v>0</v>
      </c>
      <c r="BH302" s="296">
        <f t="shared" si="146"/>
        <v>0</v>
      </c>
      <c r="BI302" s="296" t="str">
        <f>IFERROR(VLOOKUP($L302,点検表４リスト用!$L$2:$N$11,3,FALSE),"")</f>
        <v/>
      </c>
      <c r="BJ302" s="296" t="str">
        <f t="shared" si="134"/>
        <v/>
      </c>
      <c r="BK302" s="296" t="str">
        <f>IF($AK302="特","",IF($BP302="確認",MSG_電気・燃料電池車確認,IF($BS302=1,日野自動車新型式,IF($BS302=2,日野自動車新型式②,IF($BS302=3,日野自動車新型式③,IF($BS302=4,日野自動車新型式④,IFERROR(VLOOKUP($BJ302,'35条リスト'!$A$3:$C$9998,2,FALSE),"")))))))</f>
        <v/>
      </c>
      <c r="BL302" s="296" t="str">
        <f t="shared" si="135"/>
        <v/>
      </c>
      <c r="BM302" s="296" t="str">
        <f>IFERROR(VLOOKUP($X302,点検表４リスト用!$A$2:$B$10,2,FALSE),"")</f>
        <v/>
      </c>
      <c r="BN302" s="296" t="str">
        <f>IF($AK302="特","",IFERROR(VLOOKUP($BJ302,'35条リスト'!$A$3:$C$9998,3,FALSE),""))</f>
        <v/>
      </c>
      <c r="BO302" s="357" t="str">
        <f t="shared" si="149"/>
        <v/>
      </c>
      <c r="BP302" s="297" t="str">
        <f t="shared" si="136"/>
        <v/>
      </c>
      <c r="BQ302" s="297" t="str">
        <f t="shared" si="150"/>
        <v/>
      </c>
      <c r="BR302" s="296">
        <f t="shared" si="147"/>
        <v>0</v>
      </c>
      <c r="BS302" s="296" t="str">
        <f>IF(COUNTIF(点検表４リスト用!X$2:X$83,J302),1,IF(COUNTIF(点検表４リスト用!Y$2:Y$100,J302),2,IF(COUNTIF(点検表４リスト用!Z$2:Z$100,J302),3,IF(COUNTIF(点検表４リスト用!AA$2:AA$100,J302),4,""))))</f>
        <v/>
      </c>
      <c r="BT302" s="580" t="str">
        <f t="shared" si="151"/>
        <v/>
      </c>
    </row>
    <row r="303" spans="1:72">
      <c r="A303" s="289"/>
      <c r="B303" s="445"/>
      <c r="C303" s="290"/>
      <c r="D303" s="291"/>
      <c r="E303" s="291"/>
      <c r="F303" s="291"/>
      <c r="G303" s="292"/>
      <c r="H303" s="300"/>
      <c r="I303" s="292"/>
      <c r="J303" s="292"/>
      <c r="K303" s="292"/>
      <c r="L303" s="292"/>
      <c r="M303" s="290"/>
      <c r="N303" s="290"/>
      <c r="O303" s="292"/>
      <c r="P303" s="292"/>
      <c r="Q303" s="481" t="str">
        <f t="shared" si="161"/>
        <v/>
      </c>
      <c r="R303" s="481" t="str">
        <f t="shared" si="162"/>
        <v/>
      </c>
      <c r="S303" s="482" t="str">
        <f t="shared" si="117"/>
        <v/>
      </c>
      <c r="T303" s="482" t="str">
        <f t="shared" si="163"/>
        <v/>
      </c>
      <c r="U303" s="483" t="str">
        <f t="shared" si="164"/>
        <v/>
      </c>
      <c r="V303" s="483" t="str">
        <f t="shared" si="165"/>
        <v/>
      </c>
      <c r="W303" s="483" t="str">
        <f t="shared" si="166"/>
        <v/>
      </c>
      <c r="X303" s="293"/>
      <c r="Y303" s="289"/>
      <c r="Z303" s="473" t="str">
        <f>IF($BS303&lt;&gt;"","確認",IF(COUNTIF(点検表４リスト用!AB$2:AB$100,J303),"○",IF(OR($BQ303="【3】",$BQ303="【2】",$BQ303="【1】"),"○",$BQ303)))</f>
        <v/>
      </c>
      <c r="AA303" s="532"/>
      <c r="AB303" s="559" t="str">
        <f t="shared" si="167"/>
        <v/>
      </c>
      <c r="AC303" s="294" t="str">
        <f>IF(COUNTIF(環境性能の高いＵＤタクシー!$A:$A,点検表４!J303),"○","")</f>
        <v/>
      </c>
      <c r="AD303" s="295" t="str">
        <f t="shared" si="168"/>
        <v/>
      </c>
      <c r="AE303" s="296" t="b">
        <f t="shared" si="118"/>
        <v>0</v>
      </c>
      <c r="AF303" s="296" t="b">
        <f t="shared" si="119"/>
        <v>0</v>
      </c>
      <c r="AG303" s="296" t="str">
        <f t="shared" si="120"/>
        <v/>
      </c>
      <c r="AH303" s="296">
        <f t="shared" si="121"/>
        <v>1</v>
      </c>
      <c r="AI303" s="296">
        <f t="shared" si="122"/>
        <v>0</v>
      </c>
      <c r="AJ303" s="296">
        <f t="shared" si="123"/>
        <v>0</v>
      </c>
      <c r="AK303" s="296" t="str">
        <f>IFERROR(VLOOKUP($I303,点検表４リスト用!$D$2:$G$10,2,FALSE),"")</f>
        <v/>
      </c>
      <c r="AL303" s="296" t="str">
        <f>IFERROR(VLOOKUP($I303,点検表４リスト用!$D$2:$G$10,3,FALSE),"")</f>
        <v/>
      </c>
      <c r="AM303" s="296" t="str">
        <f>IFERROR(VLOOKUP($I303,点検表４リスト用!$D$2:$G$10,4,FALSE),"")</f>
        <v/>
      </c>
      <c r="AN303" s="296" t="str">
        <f>IFERROR(VLOOKUP(LEFT($E303,1),点検表４リスト用!$I$2:$J$11,2,FALSE),"")</f>
        <v/>
      </c>
      <c r="AO303" s="296" t="b">
        <f>IF(IFERROR(VLOOKUP($J303,軽乗用車一覧!$A$2:$A$88,1,FALSE),"")&lt;&gt;"",TRUE,FALSE)</f>
        <v>0</v>
      </c>
      <c r="AP303" s="296" t="b">
        <f t="shared" si="124"/>
        <v>0</v>
      </c>
      <c r="AQ303" s="296" t="b">
        <f t="shared" si="169"/>
        <v>1</v>
      </c>
      <c r="AR303" s="296" t="str">
        <f t="shared" si="125"/>
        <v/>
      </c>
      <c r="AS303" s="296" t="str">
        <f t="shared" si="126"/>
        <v/>
      </c>
      <c r="AT303" s="296">
        <f t="shared" si="127"/>
        <v>1</v>
      </c>
      <c r="AU303" s="296">
        <f t="shared" si="128"/>
        <v>1</v>
      </c>
      <c r="AV303" s="296" t="str">
        <f t="shared" si="129"/>
        <v/>
      </c>
      <c r="AW303" s="296" t="str">
        <f>IFERROR(VLOOKUP($L303,点検表４リスト用!$L$2:$M$11,2,FALSE),"")</f>
        <v/>
      </c>
      <c r="AX303" s="296" t="str">
        <f>IFERROR(VLOOKUP($AV303,排出係数!$H$4:$N$1000,7,FALSE),"")</f>
        <v/>
      </c>
      <c r="AY303" s="296" t="str">
        <f t="shared" si="148"/>
        <v/>
      </c>
      <c r="AZ303" s="296" t="str">
        <f t="shared" si="130"/>
        <v>1</v>
      </c>
      <c r="BA303" s="296" t="str">
        <f>IFERROR(VLOOKUP($AV303,排出係数!$A$4:$G$10000,$AU303+2,FALSE),"")</f>
        <v/>
      </c>
      <c r="BB303" s="296">
        <f>IFERROR(VLOOKUP($AU303,点検表４リスト用!$P$2:$T$6,2,FALSE),"")</f>
        <v>0.48</v>
      </c>
      <c r="BC303" s="296" t="str">
        <f t="shared" si="131"/>
        <v/>
      </c>
      <c r="BD303" s="296" t="str">
        <f t="shared" si="132"/>
        <v/>
      </c>
      <c r="BE303" s="296" t="str">
        <f>IFERROR(VLOOKUP($AV303,排出係数!$H$4:$M$10000,$AU303+2,FALSE),"")</f>
        <v/>
      </c>
      <c r="BF303" s="296">
        <f>IFERROR(VLOOKUP($AU303,点検表４リスト用!$P$2:$T$6,IF($N303="H17",5,3),FALSE),"")</f>
        <v>5.5E-2</v>
      </c>
      <c r="BG303" s="296">
        <f t="shared" si="133"/>
        <v>0</v>
      </c>
      <c r="BH303" s="296">
        <f t="shared" si="146"/>
        <v>0</v>
      </c>
      <c r="BI303" s="296" t="str">
        <f>IFERROR(VLOOKUP($L303,点検表４リスト用!$L$2:$N$11,3,FALSE),"")</f>
        <v/>
      </c>
      <c r="BJ303" s="296" t="str">
        <f t="shared" si="134"/>
        <v/>
      </c>
      <c r="BK303" s="296" t="str">
        <f>IF($AK303="特","",IF($BP303="確認",MSG_電気・燃料電池車確認,IF($BS303=1,日野自動車新型式,IF($BS303=2,日野自動車新型式②,IF($BS303=3,日野自動車新型式③,IF($BS303=4,日野自動車新型式④,IFERROR(VLOOKUP($BJ303,'35条リスト'!$A$3:$C$9998,2,FALSE),"")))))))</f>
        <v/>
      </c>
      <c r="BL303" s="296" t="str">
        <f t="shared" si="135"/>
        <v/>
      </c>
      <c r="BM303" s="296" t="str">
        <f>IFERROR(VLOOKUP($X303,点検表４リスト用!$A$2:$B$10,2,FALSE),"")</f>
        <v/>
      </c>
      <c r="BN303" s="296" t="str">
        <f>IF($AK303="特","",IFERROR(VLOOKUP($BJ303,'35条リスト'!$A$3:$C$9998,3,FALSE),""))</f>
        <v/>
      </c>
      <c r="BO303" s="357" t="str">
        <f t="shared" si="149"/>
        <v/>
      </c>
      <c r="BP303" s="297" t="str">
        <f t="shared" si="136"/>
        <v/>
      </c>
      <c r="BQ303" s="297" t="str">
        <f t="shared" si="150"/>
        <v/>
      </c>
      <c r="BR303" s="296">
        <f t="shared" si="147"/>
        <v>0</v>
      </c>
      <c r="BS303" s="296" t="str">
        <f>IF(COUNTIF(点検表４リスト用!X$2:X$83,J303),1,IF(COUNTIF(点検表４リスト用!Y$2:Y$100,J303),2,IF(COUNTIF(点検表４リスト用!Z$2:Z$100,J303),3,IF(COUNTIF(点検表４リスト用!AA$2:AA$100,J303),4,""))))</f>
        <v/>
      </c>
      <c r="BT303" s="580" t="str">
        <f t="shared" si="151"/>
        <v/>
      </c>
    </row>
    <row r="304" spans="1:72">
      <c r="A304" s="289"/>
      <c r="B304" s="445"/>
      <c r="C304" s="290"/>
      <c r="D304" s="291"/>
      <c r="E304" s="291"/>
      <c r="F304" s="291"/>
      <c r="G304" s="292"/>
      <c r="H304" s="300"/>
      <c r="I304" s="292"/>
      <c r="J304" s="292"/>
      <c r="K304" s="292"/>
      <c r="L304" s="292"/>
      <c r="M304" s="290"/>
      <c r="N304" s="290"/>
      <c r="O304" s="292"/>
      <c r="P304" s="292"/>
      <c r="Q304" s="481" t="str">
        <f t="shared" si="161"/>
        <v/>
      </c>
      <c r="R304" s="481" t="str">
        <f t="shared" si="162"/>
        <v/>
      </c>
      <c r="S304" s="482" t="str">
        <f t="shared" si="117"/>
        <v/>
      </c>
      <c r="T304" s="482" t="str">
        <f t="shared" si="163"/>
        <v/>
      </c>
      <c r="U304" s="483" t="str">
        <f t="shared" si="164"/>
        <v/>
      </c>
      <c r="V304" s="483" t="str">
        <f t="shared" si="165"/>
        <v/>
      </c>
      <c r="W304" s="483" t="str">
        <f t="shared" si="166"/>
        <v/>
      </c>
      <c r="X304" s="293"/>
      <c r="Y304" s="289"/>
      <c r="Z304" s="473" t="str">
        <f>IF($BS304&lt;&gt;"","確認",IF(COUNTIF(点検表４リスト用!AB$2:AB$100,J304),"○",IF(OR($BQ304="【3】",$BQ304="【2】",$BQ304="【1】"),"○",$BQ304)))</f>
        <v/>
      </c>
      <c r="AA304" s="532"/>
      <c r="AB304" s="559" t="str">
        <f t="shared" si="167"/>
        <v/>
      </c>
      <c r="AC304" s="294" t="str">
        <f>IF(COUNTIF(環境性能の高いＵＤタクシー!$A:$A,点検表４!J304),"○","")</f>
        <v/>
      </c>
      <c r="AD304" s="295" t="str">
        <f t="shared" si="168"/>
        <v/>
      </c>
      <c r="AE304" s="296" t="b">
        <f t="shared" si="118"/>
        <v>0</v>
      </c>
      <c r="AF304" s="296" t="b">
        <f t="shared" si="119"/>
        <v>0</v>
      </c>
      <c r="AG304" s="296" t="str">
        <f t="shared" si="120"/>
        <v/>
      </c>
      <c r="AH304" s="296">
        <f t="shared" si="121"/>
        <v>1</v>
      </c>
      <c r="AI304" s="296">
        <f t="shared" si="122"/>
        <v>0</v>
      </c>
      <c r="AJ304" s="296">
        <f t="shared" si="123"/>
        <v>0</v>
      </c>
      <c r="AK304" s="296" t="str">
        <f>IFERROR(VLOOKUP($I304,点検表４リスト用!$D$2:$G$10,2,FALSE),"")</f>
        <v/>
      </c>
      <c r="AL304" s="296" t="str">
        <f>IFERROR(VLOOKUP($I304,点検表４リスト用!$D$2:$G$10,3,FALSE),"")</f>
        <v/>
      </c>
      <c r="AM304" s="296" t="str">
        <f>IFERROR(VLOOKUP($I304,点検表４リスト用!$D$2:$G$10,4,FALSE),"")</f>
        <v/>
      </c>
      <c r="AN304" s="296" t="str">
        <f>IFERROR(VLOOKUP(LEFT($E304,1),点検表４リスト用!$I$2:$J$11,2,FALSE),"")</f>
        <v/>
      </c>
      <c r="AO304" s="296" t="b">
        <f>IF(IFERROR(VLOOKUP($J304,軽乗用車一覧!$A$2:$A$88,1,FALSE),"")&lt;&gt;"",TRUE,FALSE)</f>
        <v>0</v>
      </c>
      <c r="AP304" s="296" t="b">
        <f t="shared" si="124"/>
        <v>0</v>
      </c>
      <c r="AQ304" s="296" t="b">
        <f t="shared" si="169"/>
        <v>1</v>
      </c>
      <c r="AR304" s="296" t="str">
        <f t="shared" si="125"/>
        <v/>
      </c>
      <c r="AS304" s="296" t="str">
        <f t="shared" si="126"/>
        <v/>
      </c>
      <c r="AT304" s="296">
        <f t="shared" si="127"/>
        <v>1</v>
      </c>
      <c r="AU304" s="296">
        <f t="shared" si="128"/>
        <v>1</v>
      </c>
      <c r="AV304" s="296" t="str">
        <f t="shared" si="129"/>
        <v/>
      </c>
      <c r="AW304" s="296" t="str">
        <f>IFERROR(VLOOKUP($L304,点検表４リスト用!$L$2:$M$11,2,FALSE),"")</f>
        <v/>
      </c>
      <c r="AX304" s="296" t="str">
        <f>IFERROR(VLOOKUP($AV304,排出係数!$H$4:$N$1000,7,FALSE),"")</f>
        <v/>
      </c>
      <c r="AY304" s="296" t="str">
        <f t="shared" si="148"/>
        <v/>
      </c>
      <c r="AZ304" s="296" t="str">
        <f t="shared" si="130"/>
        <v>1</v>
      </c>
      <c r="BA304" s="296" t="str">
        <f>IFERROR(VLOOKUP($AV304,排出係数!$A$4:$G$10000,$AU304+2,FALSE),"")</f>
        <v/>
      </c>
      <c r="BB304" s="296">
        <f>IFERROR(VLOOKUP($AU304,点検表４リスト用!$P$2:$T$6,2,FALSE),"")</f>
        <v>0.48</v>
      </c>
      <c r="BC304" s="296" t="str">
        <f t="shared" si="131"/>
        <v/>
      </c>
      <c r="BD304" s="296" t="str">
        <f t="shared" si="132"/>
        <v/>
      </c>
      <c r="BE304" s="296" t="str">
        <f>IFERROR(VLOOKUP($AV304,排出係数!$H$4:$M$10000,$AU304+2,FALSE),"")</f>
        <v/>
      </c>
      <c r="BF304" s="296">
        <f>IFERROR(VLOOKUP($AU304,点検表４リスト用!$P$2:$T$6,IF($N304="H17",5,3),FALSE),"")</f>
        <v>5.5E-2</v>
      </c>
      <c r="BG304" s="296">
        <f t="shared" si="133"/>
        <v>0</v>
      </c>
      <c r="BH304" s="296">
        <f t="shared" si="146"/>
        <v>0</v>
      </c>
      <c r="BI304" s="296" t="str">
        <f>IFERROR(VLOOKUP($L304,点検表４リスト用!$L$2:$N$11,3,FALSE),"")</f>
        <v/>
      </c>
      <c r="BJ304" s="296" t="str">
        <f t="shared" si="134"/>
        <v/>
      </c>
      <c r="BK304" s="296" t="str">
        <f>IF($AK304="特","",IF($BP304="確認",MSG_電気・燃料電池車確認,IF($BS304=1,日野自動車新型式,IF($BS304=2,日野自動車新型式②,IF($BS304=3,日野自動車新型式③,IF($BS304=4,日野自動車新型式④,IFERROR(VLOOKUP($BJ304,'35条リスト'!$A$3:$C$9998,2,FALSE),"")))))))</f>
        <v/>
      </c>
      <c r="BL304" s="296" t="str">
        <f t="shared" si="135"/>
        <v/>
      </c>
      <c r="BM304" s="296" t="str">
        <f>IFERROR(VLOOKUP($X304,点検表４リスト用!$A$2:$B$10,2,FALSE),"")</f>
        <v/>
      </c>
      <c r="BN304" s="296" t="str">
        <f>IF($AK304="特","",IFERROR(VLOOKUP($BJ304,'35条リスト'!$A$3:$C$9998,3,FALSE),""))</f>
        <v/>
      </c>
      <c r="BO304" s="357" t="str">
        <f t="shared" si="149"/>
        <v/>
      </c>
      <c r="BP304" s="297" t="str">
        <f t="shared" si="136"/>
        <v/>
      </c>
      <c r="BQ304" s="297" t="str">
        <f t="shared" si="150"/>
        <v/>
      </c>
      <c r="BR304" s="296">
        <f t="shared" si="147"/>
        <v>0</v>
      </c>
      <c r="BS304" s="296" t="str">
        <f>IF(COUNTIF(点検表４リスト用!X$2:X$83,J304),1,IF(COUNTIF(点検表４リスト用!Y$2:Y$100,J304),2,IF(COUNTIF(点検表４リスト用!Z$2:Z$100,J304),3,IF(COUNTIF(点検表４リスト用!AA$2:AA$100,J304),4,""))))</f>
        <v/>
      </c>
      <c r="BT304" s="580" t="str">
        <f t="shared" si="151"/>
        <v/>
      </c>
    </row>
    <row r="305" spans="1:72">
      <c r="A305" s="289"/>
      <c r="B305" s="445"/>
      <c r="C305" s="290"/>
      <c r="D305" s="291"/>
      <c r="E305" s="291"/>
      <c r="F305" s="291"/>
      <c r="G305" s="292"/>
      <c r="H305" s="300"/>
      <c r="I305" s="292"/>
      <c r="J305" s="292"/>
      <c r="K305" s="292"/>
      <c r="L305" s="292"/>
      <c r="M305" s="290"/>
      <c r="N305" s="290"/>
      <c r="O305" s="292"/>
      <c r="P305" s="292"/>
      <c r="Q305" s="481" t="str">
        <f t="shared" si="161"/>
        <v/>
      </c>
      <c r="R305" s="481" t="str">
        <f t="shared" si="162"/>
        <v/>
      </c>
      <c r="S305" s="482" t="str">
        <f t="shared" si="117"/>
        <v/>
      </c>
      <c r="T305" s="482" t="str">
        <f t="shared" si="163"/>
        <v/>
      </c>
      <c r="U305" s="483" t="str">
        <f t="shared" si="164"/>
        <v/>
      </c>
      <c r="V305" s="483" t="str">
        <f t="shared" si="165"/>
        <v/>
      </c>
      <c r="W305" s="483" t="str">
        <f t="shared" si="166"/>
        <v/>
      </c>
      <c r="X305" s="293"/>
      <c r="Y305" s="289"/>
      <c r="Z305" s="473" t="str">
        <f>IF($BS305&lt;&gt;"","確認",IF(COUNTIF(点検表４リスト用!AB$2:AB$100,J305),"○",IF(OR($BQ305="【3】",$BQ305="【2】",$BQ305="【1】"),"○",$BQ305)))</f>
        <v/>
      </c>
      <c r="AA305" s="532"/>
      <c r="AB305" s="559" t="str">
        <f t="shared" si="167"/>
        <v/>
      </c>
      <c r="AC305" s="294" t="str">
        <f>IF(COUNTIF(環境性能の高いＵＤタクシー!$A:$A,点検表４!J305),"○","")</f>
        <v/>
      </c>
      <c r="AD305" s="295" t="str">
        <f t="shared" si="168"/>
        <v/>
      </c>
      <c r="AE305" s="296" t="b">
        <f t="shared" si="118"/>
        <v>0</v>
      </c>
      <c r="AF305" s="296" t="b">
        <f t="shared" si="119"/>
        <v>0</v>
      </c>
      <c r="AG305" s="296" t="str">
        <f t="shared" si="120"/>
        <v/>
      </c>
      <c r="AH305" s="296">
        <f t="shared" si="121"/>
        <v>1</v>
      </c>
      <c r="AI305" s="296">
        <f t="shared" si="122"/>
        <v>0</v>
      </c>
      <c r="AJ305" s="296">
        <f t="shared" si="123"/>
        <v>0</v>
      </c>
      <c r="AK305" s="296" t="str">
        <f>IFERROR(VLOOKUP($I305,点検表４リスト用!$D$2:$G$10,2,FALSE),"")</f>
        <v/>
      </c>
      <c r="AL305" s="296" t="str">
        <f>IFERROR(VLOOKUP($I305,点検表４リスト用!$D$2:$G$10,3,FALSE),"")</f>
        <v/>
      </c>
      <c r="AM305" s="296" t="str">
        <f>IFERROR(VLOOKUP($I305,点検表４リスト用!$D$2:$G$10,4,FALSE),"")</f>
        <v/>
      </c>
      <c r="AN305" s="296" t="str">
        <f>IFERROR(VLOOKUP(LEFT($E305,1),点検表４リスト用!$I$2:$J$11,2,FALSE),"")</f>
        <v/>
      </c>
      <c r="AO305" s="296" t="b">
        <f>IF(IFERROR(VLOOKUP($J305,軽乗用車一覧!$A$2:$A$88,1,FALSE),"")&lt;&gt;"",TRUE,FALSE)</f>
        <v>0</v>
      </c>
      <c r="AP305" s="296" t="b">
        <f t="shared" si="124"/>
        <v>0</v>
      </c>
      <c r="AQ305" s="296" t="b">
        <f t="shared" si="169"/>
        <v>1</v>
      </c>
      <c r="AR305" s="296" t="str">
        <f t="shared" si="125"/>
        <v/>
      </c>
      <c r="AS305" s="296" t="str">
        <f t="shared" si="126"/>
        <v/>
      </c>
      <c r="AT305" s="296">
        <f t="shared" si="127"/>
        <v>1</v>
      </c>
      <c r="AU305" s="296">
        <f t="shared" si="128"/>
        <v>1</v>
      </c>
      <c r="AV305" s="296" t="str">
        <f t="shared" si="129"/>
        <v/>
      </c>
      <c r="AW305" s="296" t="str">
        <f>IFERROR(VLOOKUP($L305,点検表４リスト用!$L$2:$M$11,2,FALSE),"")</f>
        <v/>
      </c>
      <c r="AX305" s="296" t="str">
        <f>IFERROR(VLOOKUP($AV305,排出係数!$H$4:$N$1000,7,FALSE),"")</f>
        <v/>
      </c>
      <c r="AY305" s="296" t="str">
        <f t="shared" si="148"/>
        <v/>
      </c>
      <c r="AZ305" s="296" t="str">
        <f t="shared" si="130"/>
        <v>1</v>
      </c>
      <c r="BA305" s="296" t="str">
        <f>IFERROR(VLOOKUP($AV305,排出係数!$A$4:$G$10000,$AU305+2,FALSE),"")</f>
        <v/>
      </c>
      <c r="BB305" s="296">
        <f>IFERROR(VLOOKUP($AU305,点検表４リスト用!$P$2:$T$6,2,FALSE),"")</f>
        <v>0.48</v>
      </c>
      <c r="BC305" s="296" t="str">
        <f t="shared" si="131"/>
        <v/>
      </c>
      <c r="BD305" s="296" t="str">
        <f t="shared" si="132"/>
        <v/>
      </c>
      <c r="BE305" s="296" t="str">
        <f>IFERROR(VLOOKUP($AV305,排出係数!$H$4:$M$10000,$AU305+2,FALSE),"")</f>
        <v/>
      </c>
      <c r="BF305" s="296">
        <f>IFERROR(VLOOKUP($AU305,点検表４リスト用!$P$2:$T$6,IF($N305="H17",5,3),FALSE),"")</f>
        <v>5.5E-2</v>
      </c>
      <c r="BG305" s="296">
        <f t="shared" si="133"/>
        <v>0</v>
      </c>
      <c r="BH305" s="296">
        <f t="shared" si="146"/>
        <v>0</v>
      </c>
      <c r="BI305" s="296" t="str">
        <f>IFERROR(VLOOKUP($L305,点検表４リスト用!$L$2:$N$11,3,FALSE),"")</f>
        <v/>
      </c>
      <c r="BJ305" s="296" t="str">
        <f t="shared" si="134"/>
        <v/>
      </c>
      <c r="BK305" s="296" t="str">
        <f>IF($AK305="特","",IF($BP305="確認",MSG_電気・燃料電池車確認,IF($BS305=1,日野自動車新型式,IF($BS305=2,日野自動車新型式②,IF($BS305=3,日野自動車新型式③,IF($BS305=4,日野自動車新型式④,IFERROR(VLOOKUP($BJ305,'35条リスト'!$A$3:$C$9998,2,FALSE),"")))))))</f>
        <v/>
      </c>
      <c r="BL305" s="296" t="str">
        <f t="shared" si="135"/>
        <v/>
      </c>
      <c r="BM305" s="296" t="str">
        <f>IFERROR(VLOOKUP($X305,点検表４リスト用!$A$2:$B$10,2,FALSE),"")</f>
        <v/>
      </c>
      <c r="BN305" s="296" t="str">
        <f>IF($AK305="特","",IFERROR(VLOOKUP($BJ305,'35条リスト'!$A$3:$C$9998,3,FALSE),""))</f>
        <v/>
      </c>
      <c r="BO305" s="357" t="str">
        <f t="shared" si="149"/>
        <v/>
      </c>
      <c r="BP305" s="297" t="str">
        <f t="shared" si="136"/>
        <v/>
      </c>
      <c r="BQ305" s="297" t="str">
        <f t="shared" si="150"/>
        <v/>
      </c>
      <c r="BR305" s="296">
        <f t="shared" si="147"/>
        <v>0</v>
      </c>
      <c r="BS305" s="296" t="str">
        <f>IF(COUNTIF(点検表４リスト用!X$2:X$83,J305),1,IF(COUNTIF(点検表４リスト用!Y$2:Y$100,J305),2,IF(COUNTIF(点検表４リスト用!Z$2:Z$100,J305),3,IF(COUNTIF(点検表４リスト用!AA$2:AA$100,J305),4,""))))</f>
        <v/>
      </c>
      <c r="BT305" s="580" t="str">
        <f t="shared" si="151"/>
        <v/>
      </c>
    </row>
    <row r="306" spans="1:72">
      <c r="A306" s="289"/>
      <c r="B306" s="445"/>
      <c r="C306" s="290"/>
      <c r="D306" s="291"/>
      <c r="E306" s="291"/>
      <c r="F306" s="291"/>
      <c r="G306" s="292"/>
      <c r="H306" s="300"/>
      <c r="I306" s="292"/>
      <c r="J306" s="292"/>
      <c r="K306" s="292"/>
      <c r="L306" s="292"/>
      <c r="M306" s="290"/>
      <c r="N306" s="290"/>
      <c r="O306" s="292"/>
      <c r="P306" s="292"/>
      <c r="Q306" s="481" t="str">
        <f t="shared" si="161"/>
        <v/>
      </c>
      <c r="R306" s="481" t="str">
        <f t="shared" si="162"/>
        <v/>
      </c>
      <c r="S306" s="482" t="str">
        <f t="shared" si="117"/>
        <v/>
      </c>
      <c r="T306" s="482" t="str">
        <f t="shared" si="163"/>
        <v/>
      </c>
      <c r="U306" s="483" t="str">
        <f t="shared" si="164"/>
        <v/>
      </c>
      <c r="V306" s="483" t="str">
        <f t="shared" si="165"/>
        <v/>
      </c>
      <c r="W306" s="483" t="str">
        <f t="shared" si="166"/>
        <v/>
      </c>
      <c r="X306" s="293"/>
      <c r="Y306" s="289"/>
      <c r="Z306" s="473" t="str">
        <f>IF($BS306&lt;&gt;"","確認",IF(COUNTIF(点検表４リスト用!AB$2:AB$100,J306),"○",IF(OR($BQ306="【3】",$BQ306="【2】",$BQ306="【1】"),"○",$BQ306)))</f>
        <v/>
      </c>
      <c r="AA306" s="532"/>
      <c r="AB306" s="559" t="str">
        <f t="shared" si="167"/>
        <v/>
      </c>
      <c r="AC306" s="294" t="str">
        <f>IF(COUNTIF(環境性能の高いＵＤタクシー!$A:$A,点検表４!J306),"○","")</f>
        <v/>
      </c>
      <c r="AD306" s="295" t="str">
        <f t="shared" si="168"/>
        <v/>
      </c>
      <c r="AE306" s="296" t="b">
        <f t="shared" si="118"/>
        <v>0</v>
      </c>
      <c r="AF306" s="296" t="b">
        <f t="shared" si="119"/>
        <v>0</v>
      </c>
      <c r="AG306" s="296" t="str">
        <f t="shared" si="120"/>
        <v/>
      </c>
      <c r="AH306" s="296">
        <f t="shared" si="121"/>
        <v>1</v>
      </c>
      <c r="AI306" s="296">
        <f t="shared" si="122"/>
        <v>0</v>
      </c>
      <c r="AJ306" s="296">
        <f t="shared" si="123"/>
        <v>0</v>
      </c>
      <c r="AK306" s="296" t="str">
        <f>IFERROR(VLOOKUP($I306,点検表４リスト用!$D$2:$G$10,2,FALSE),"")</f>
        <v/>
      </c>
      <c r="AL306" s="296" t="str">
        <f>IFERROR(VLOOKUP($I306,点検表４リスト用!$D$2:$G$10,3,FALSE),"")</f>
        <v/>
      </c>
      <c r="AM306" s="296" t="str">
        <f>IFERROR(VLOOKUP($I306,点検表４リスト用!$D$2:$G$10,4,FALSE),"")</f>
        <v/>
      </c>
      <c r="AN306" s="296" t="str">
        <f>IFERROR(VLOOKUP(LEFT($E306,1),点検表４リスト用!$I$2:$J$11,2,FALSE),"")</f>
        <v/>
      </c>
      <c r="AO306" s="296" t="b">
        <f>IF(IFERROR(VLOOKUP($J306,軽乗用車一覧!$A$2:$A$88,1,FALSE),"")&lt;&gt;"",TRUE,FALSE)</f>
        <v>0</v>
      </c>
      <c r="AP306" s="296" t="b">
        <f t="shared" si="124"/>
        <v>0</v>
      </c>
      <c r="AQ306" s="296" t="b">
        <f t="shared" si="169"/>
        <v>1</v>
      </c>
      <c r="AR306" s="296" t="str">
        <f t="shared" si="125"/>
        <v/>
      </c>
      <c r="AS306" s="296" t="str">
        <f t="shared" si="126"/>
        <v/>
      </c>
      <c r="AT306" s="296">
        <f t="shared" si="127"/>
        <v>1</v>
      </c>
      <c r="AU306" s="296">
        <f t="shared" si="128"/>
        <v>1</v>
      </c>
      <c r="AV306" s="296" t="str">
        <f t="shared" si="129"/>
        <v/>
      </c>
      <c r="AW306" s="296" t="str">
        <f>IFERROR(VLOOKUP($L306,点検表４リスト用!$L$2:$M$11,2,FALSE),"")</f>
        <v/>
      </c>
      <c r="AX306" s="296" t="str">
        <f>IFERROR(VLOOKUP($AV306,排出係数!$H$4:$N$1000,7,FALSE),"")</f>
        <v/>
      </c>
      <c r="AY306" s="296" t="str">
        <f t="shared" si="148"/>
        <v/>
      </c>
      <c r="AZ306" s="296" t="str">
        <f t="shared" si="130"/>
        <v>1</v>
      </c>
      <c r="BA306" s="296" t="str">
        <f>IFERROR(VLOOKUP($AV306,排出係数!$A$4:$G$10000,$AU306+2,FALSE),"")</f>
        <v/>
      </c>
      <c r="BB306" s="296">
        <f>IFERROR(VLOOKUP($AU306,点検表４リスト用!$P$2:$T$6,2,FALSE),"")</f>
        <v>0.48</v>
      </c>
      <c r="BC306" s="296" t="str">
        <f t="shared" si="131"/>
        <v/>
      </c>
      <c r="BD306" s="296" t="str">
        <f t="shared" si="132"/>
        <v/>
      </c>
      <c r="BE306" s="296" t="str">
        <f>IFERROR(VLOOKUP($AV306,排出係数!$H$4:$M$10000,$AU306+2,FALSE),"")</f>
        <v/>
      </c>
      <c r="BF306" s="296">
        <f>IFERROR(VLOOKUP($AU306,点検表４リスト用!$P$2:$T$6,IF($N306="H17",5,3),FALSE),"")</f>
        <v>5.5E-2</v>
      </c>
      <c r="BG306" s="296">
        <f t="shared" si="133"/>
        <v>0</v>
      </c>
      <c r="BH306" s="296">
        <f t="shared" si="146"/>
        <v>0</v>
      </c>
      <c r="BI306" s="296" t="str">
        <f>IFERROR(VLOOKUP($L306,点検表４リスト用!$L$2:$N$11,3,FALSE),"")</f>
        <v/>
      </c>
      <c r="BJ306" s="296" t="str">
        <f t="shared" si="134"/>
        <v/>
      </c>
      <c r="BK306" s="296" t="str">
        <f>IF($AK306="特","",IF($BP306="確認",MSG_電気・燃料電池車確認,IF($BS306=1,日野自動車新型式,IF($BS306=2,日野自動車新型式②,IF($BS306=3,日野自動車新型式③,IF($BS306=4,日野自動車新型式④,IFERROR(VLOOKUP($BJ306,'35条リスト'!$A$3:$C$9998,2,FALSE),"")))))))</f>
        <v/>
      </c>
      <c r="BL306" s="296" t="str">
        <f t="shared" si="135"/>
        <v/>
      </c>
      <c r="BM306" s="296" t="str">
        <f>IFERROR(VLOOKUP($X306,点検表４リスト用!$A$2:$B$10,2,FALSE),"")</f>
        <v/>
      </c>
      <c r="BN306" s="296" t="str">
        <f>IF($AK306="特","",IFERROR(VLOOKUP($BJ306,'35条リスト'!$A$3:$C$9998,3,FALSE),""))</f>
        <v/>
      </c>
      <c r="BO306" s="357" t="str">
        <f t="shared" si="149"/>
        <v/>
      </c>
      <c r="BP306" s="297" t="str">
        <f t="shared" si="136"/>
        <v/>
      </c>
      <c r="BQ306" s="297" t="str">
        <f t="shared" si="150"/>
        <v/>
      </c>
      <c r="BR306" s="296">
        <f t="shared" si="147"/>
        <v>0</v>
      </c>
      <c r="BS306" s="296" t="str">
        <f>IF(COUNTIF(点検表４リスト用!X$2:X$83,J306),1,IF(COUNTIF(点検表４リスト用!Y$2:Y$100,J306),2,IF(COUNTIF(点検表４リスト用!Z$2:Z$100,J306),3,IF(COUNTIF(点検表４リスト用!AA$2:AA$100,J306),4,""))))</f>
        <v/>
      </c>
      <c r="BT306" s="580" t="str">
        <f t="shared" si="151"/>
        <v/>
      </c>
    </row>
    <row r="307" spans="1:72">
      <c r="A307" s="289"/>
      <c r="B307" s="445"/>
      <c r="C307" s="290"/>
      <c r="D307" s="291"/>
      <c r="E307" s="291"/>
      <c r="F307" s="291"/>
      <c r="G307" s="292"/>
      <c r="H307" s="300"/>
      <c r="I307" s="292"/>
      <c r="J307" s="292"/>
      <c r="K307" s="292"/>
      <c r="L307" s="292"/>
      <c r="M307" s="290"/>
      <c r="N307" s="290"/>
      <c r="O307" s="292"/>
      <c r="P307" s="292"/>
      <c r="Q307" s="481" t="str">
        <f t="shared" si="161"/>
        <v/>
      </c>
      <c r="R307" s="481" t="str">
        <f t="shared" si="162"/>
        <v/>
      </c>
      <c r="S307" s="482" t="str">
        <f t="shared" si="117"/>
        <v/>
      </c>
      <c r="T307" s="482" t="str">
        <f t="shared" si="163"/>
        <v/>
      </c>
      <c r="U307" s="483" t="str">
        <f t="shared" si="164"/>
        <v/>
      </c>
      <c r="V307" s="483" t="str">
        <f t="shared" si="165"/>
        <v/>
      </c>
      <c r="W307" s="483" t="str">
        <f t="shared" si="166"/>
        <v/>
      </c>
      <c r="X307" s="293"/>
      <c r="Y307" s="289"/>
      <c r="Z307" s="473" t="str">
        <f>IF($BS307&lt;&gt;"","確認",IF(COUNTIF(点検表４リスト用!AB$2:AB$100,J307),"○",IF(OR($BQ307="【3】",$BQ307="【2】",$BQ307="【1】"),"○",$BQ307)))</f>
        <v/>
      </c>
      <c r="AA307" s="532"/>
      <c r="AB307" s="559" t="str">
        <f t="shared" si="167"/>
        <v/>
      </c>
      <c r="AC307" s="294" t="str">
        <f>IF(COUNTIF(環境性能の高いＵＤタクシー!$A:$A,点検表４!J307),"○","")</f>
        <v/>
      </c>
      <c r="AD307" s="295" t="str">
        <f t="shared" si="168"/>
        <v/>
      </c>
      <c r="AE307" s="296" t="b">
        <f t="shared" si="118"/>
        <v>0</v>
      </c>
      <c r="AF307" s="296" t="b">
        <f t="shared" si="119"/>
        <v>0</v>
      </c>
      <c r="AG307" s="296" t="str">
        <f t="shared" si="120"/>
        <v/>
      </c>
      <c r="AH307" s="296">
        <f t="shared" si="121"/>
        <v>1</v>
      </c>
      <c r="AI307" s="296">
        <f t="shared" si="122"/>
        <v>0</v>
      </c>
      <c r="AJ307" s="296">
        <f t="shared" si="123"/>
        <v>0</v>
      </c>
      <c r="AK307" s="296" t="str">
        <f>IFERROR(VLOOKUP($I307,点検表４リスト用!$D$2:$G$10,2,FALSE),"")</f>
        <v/>
      </c>
      <c r="AL307" s="296" t="str">
        <f>IFERROR(VLOOKUP($I307,点検表４リスト用!$D$2:$G$10,3,FALSE),"")</f>
        <v/>
      </c>
      <c r="AM307" s="296" t="str">
        <f>IFERROR(VLOOKUP($I307,点検表４リスト用!$D$2:$G$10,4,FALSE),"")</f>
        <v/>
      </c>
      <c r="AN307" s="296" t="str">
        <f>IFERROR(VLOOKUP(LEFT($E307,1),点検表４リスト用!$I$2:$J$11,2,FALSE),"")</f>
        <v/>
      </c>
      <c r="AO307" s="296" t="b">
        <f>IF(IFERROR(VLOOKUP($J307,軽乗用車一覧!$A$2:$A$88,1,FALSE),"")&lt;&gt;"",TRUE,FALSE)</f>
        <v>0</v>
      </c>
      <c r="AP307" s="296" t="b">
        <f t="shared" si="124"/>
        <v>0</v>
      </c>
      <c r="AQ307" s="296" t="b">
        <f t="shared" si="169"/>
        <v>1</v>
      </c>
      <c r="AR307" s="296" t="str">
        <f t="shared" si="125"/>
        <v/>
      </c>
      <c r="AS307" s="296" t="str">
        <f t="shared" si="126"/>
        <v/>
      </c>
      <c r="AT307" s="296">
        <f t="shared" si="127"/>
        <v>1</v>
      </c>
      <c r="AU307" s="296">
        <f t="shared" si="128"/>
        <v>1</v>
      </c>
      <c r="AV307" s="296" t="str">
        <f t="shared" si="129"/>
        <v/>
      </c>
      <c r="AW307" s="296" t="str">
        <f>IFERROR(VLOOKUP($L307,点検表４リスト用!$L$2:$M$11,2,FALSE),"")</f>
        <v/>
      </c>
      <c r="AX307" s="296" t="str">
        <f>IFERROR(VLOOKUP($AV307,排出係数!$H$4:$N$1000,7,FALSE),"")</f>
        <v/>
      </c>
      <c r="AY307" s="296" t="str">
        <f t="shared" si="148"/>
        <v/>
      </c>
      <c r="AZ307" s="296" t="str">
        <f t="shared" si="130"/>
        <v>1</v>
      </c>
      <c r="BA307" s="296" t="str">
        <f>IFERROR(VLOOKUP($AV307,排出係数!$A$4:$G$10000,$AU307+2,FALSE),"")</f>
        <v/>
      </c>
      <c r="BB307" s="296">
        <f>IFERROR(VLOOKUP($AU307,点検表４リスト用!$P$2:$T$6,2,FALSE),"")</f>
        <v>0.48</v>
      </c>
      <c r="BC307" s="296" t="str">
        <f t="shared" si="131"/>
        <v/>
      </c>
      <c r="BD307" s="296" t="str">
        <f t="shared" si="132"/>
        <v/>
      </c>
      <c r="BE307" s="296" t="str">
        <f>IFERROR(VLOOKUP($AV307,排出係数!$H$4:$M$10000,$AU307+2,FALSE),"")</f>
        <v/>
      </c>
      <c r="BF307" s="296">
        <f>IFERROR(VLOOKUP($AU307,点検表４リスト用!$P$2:$T$6,IF($N307="H17",5,3),FALSE),"")</f>
        <v>5.5E-2</v>
      </c>
      <c r="BG307" s="296">
        <f t="shared" si="133"/>
        <v>0</v>
      </c>
      <c r="BH307" s="296">
        <f t="shared" si="146"/>
        <v>0</v>
      </c>
      <c r="BI307" s="296" t="str">
        <f>IFERROR(VLOOKUP($L307,点検表４リスト用!$L$2:$N$11,3,FALSE),"")</f>
        <v/>
      </c>
      <c r="BJ307" s="296" t="str">
        <f t="shared" si="134"/>
        <v/>
      </c>
      <c r="BK307" s="296" t="str">
        <f>IF($AK307="特","",IF($BP307="確認",MSG_電気・燃料電池車確認,IF($BS307=1,日野自動車新型式,IF($BS307=2,日野自動車新型式②,IF($BS307=3,日野自動車新型式③,IF($BS307=4,日野自動車新型式④,IFERROR(VLOOKUP($BJ307,'35条リスト'!$A$3:$C$9998,2,FALSE),"")))))))</f>
        <v/>
      </c>
      <c r="BL307" s="296" t="str">
        <f t="shared" si="135"/>
        <v/>
      </c>
      <c r="BM307" s="296" t="str">
        <f>IFERROR(VLOOKUP($X307,点検表４リスト用!$A$2:$B$10,2,FALSE),"")</f>
        <v/>
      </c>
      <c r="BN307" s="296" t="str">
        <f>IF($AK307="特","",IFERROR(VLOOKUP($BJ307,'35条リスト'!$A$3:$C$9998,3,FALSE),""))</f>
        <v/>
      </c>
      <c r="BO307" s="357" t="str">
        <f t="shared" si="149"/>
        <v/>
      </c>
      <c r="BP307" s="297" t="str">
        <f t="shared" si="136"/>
        <v/>
      </c>
      <c r="BQ307" s="297" t="str">
        <f t="shared" si="150"/>
        <v/>
      </c>
      <c r="BR307" s="296">
        <f t="shared" si="147"/>
        <v>0</v>
      </c>
      <c r="BS307" s="296" t="str">
        <f>IF(COUNTIF(点検表４リスト用!X$2:X$83,J307),1,IF(COUNTIF(点検表４リスト用!Y$2:Y$100,J307),2,IF(COUNTIF(点検表４リスト用!Z$2:Z$100,J307),3,IF(COUNTIF(点検表４リスト用!AA$2:AA$100,J307),4,""))))</f>
        <v/>
      </c>
      <c r="BT307" s="580" t="str">
        <f t="shared" si="151"/>
        <v/>
      </c>
    </row>
    <row r="308" spans="1:72">
      <c r="A308" s="289"/>
      <c r="B308" s="445"/>
      <c r="C308" s="290"/>
      <c r="D308" s="291"/>
      <c r="E308" s="291"/>
      <c r="F308" s="291"/>
      <c r="G308" s="292"/>
      <c r="H308" s="300"/>
      <c r="I308" s="292"/>
      <c r="J308" s="292"/>
      <c r="K308" s="292"/>
      <c r="L308" s="292"/>
      <c r="M308" s="290"/>
      <c r="N308" s="290"/>
      <c r="O308" s="292"/>
      <c r="P308" s="292"/>
      <c r="Q308" s="481" t="str">
        <f t="shared" si="161"/>
        <v/>
      </c>
      <c r="R308" s="481" t="str">
        <f t="shared" si="162"/>
        <v/>
      </c>
      <c r="S308" s="482" t="str">
        <f t="shared" si="117"/>
        <v/>
      </c>
      <c r="T308" s="482" t="str">
        <f t="shared" si="163"/>
        <v/>
      </c>
      <c r="U308" s="483" t="str">
        <f t="shared" si="164"/>
        <v/>
      </c>
      <c r="V308" s="483" t="str">
        <f t="shared" si="165"/>
        <v/>
      </c>
      <c r="W308" s="483" t="str">
        <f t="shared" si="166"/>
        <v/>
      </c>
      <c r="X308" s="293"/>
      <c r="Y308" s="289"/>
      <c r="Z308" s="473" t="str">
        <f>IF($BS308&lt;&gt;"","確認",IF(COUNTIF(点検表４リスト用!AB$2:AB$100,J308),"○",IF(OR($BQ308="【3】",$BQ308="【2】",$BQ308="【1】"),"○",$BQ308)))</f>
        <v/>
      </c>
      <c r="AA308" s="532"/>
      <c r="AB308" s="559" t="str">
        <f t="shared" si="167"/>
        <v/>
      </c>
      <c r="AC308" s="294" t="str">
        <f>IF(COUNTIF(環境性能の高いＵＤタクシー!$A:$A,点検表４!J308),"○","")</f>
        <v/>
      </c>
      <c r="AD308" s="295" t="str">
        <f t="shared" si="168"/>
        <v/>
      </c>
      <c r="AE308" s="296" t="b">
        <f t="shared" si="118"/>
        <v>0</v>
      </c>
      <c r="AF308" s="296" t="b">
        <f t="shared" si="119"/>
        <v>0</v>
      </c>
      <c r="AG308" s="296" t="str">
        <f t="shared" si="120"/>
        <v/>
      </c>
      <c r="AH308" s="296">
        <f t="shared" si="121"/>
        <v>1</v>
      </c>
      <c r="AI308" s="296">
        <f t="shared" si="122"/>
        <v>0</v>
      </c>
      <c r="AJ308" s="296">
        <f t="shared" si="123"/>
        <v>0</v>
      </c>
      <c r="AK308" s="296" t="str">
        <f>IFERROR(VLOOKUP($I308,点検表４リスト用!$D$2:$G$10,2,FALSE),"")</f>
        <v/>
      </c>
      <c r="AL308" s="296" t="str">
        <f>IFERROR(VLOOKUP($I308,点検表４リスト用!$D$2:$G$10,3,FALSE),"")</f>
        <v/>
      </c>
      <c r="AM308" s="296" t="str">
        <f>IFERROR(VLOOKUP($I308,点検表４リスト用!$D$2:$G$10,4,FALSE),"")</f>
        <v/>
      </c>
      <c r="AN308" s="296" t="str">
        <f>IFERROR(VLOOKUP(LEFT($E308,1),点検表４リスト用!$I$2:$J$11,2,FALSE),"")</f>
        <v/>
      </c>
      <c r="AO308" s="296" t="b">
        <f>IF(IFERROR(VLOOKUP($J308,軽乗用車一覧!$A$2:$A$88,1,FALSE),"")&lt;&gt;"",TRUE,FALSE)</f>
        <v>0</v>
      </c>
      <c r="AP308" s="296" t="b">
        <f t="shared" si="124"/>
        <v>0</v>
      </c>
      <c r="AQ308" s="296" t="b">
        <f t="shared" si="169"/>
        <v>1</v>
      </c>
      <c r="AR308" s="296" t="str">
        <f t="shared" si="125"/>
        <v/>
      </c>
      <c r="AS308" s="296" t="str">
        <f t="shared" si="126"/>
        <v/>
      </c>
      <c r="AT308" s="296">
        <f t="shared" si="127"/>
        <v>1</v>
      </c>
      <c r="AU308" s="296">
        <f t="shared" si="128"/>
        <v>1</v>
      </c>
      <c r="AV308" s="296" t="str">
        <f t="shared" si="129"/>
        <v/>
      </c>
      <c r="AW308" s="296" t="str">
        <f>IFERROR(VLOOKUP($L308,点検表４リスト用!$L$2:$M$11,2,FALSE),"")</f>
        <v/>
      </c>
      <c r="AX308" s="296" t="str">
        <f>IFERROR(VLOOKUP($AV308,排出係数!$H$4:$N$1000,7,FALSE),"")</f>
        <v/>
      </c>
      <c r="AY308" s="296" t="str">
        <f t="shared" si="148"/>
        <v/>
      </c>
      <c r="AZ308" s="296" t="str">
        <f t="shared" si="130"/>
        <v>1</v>
      </c>
      <c r="BA308" s="296" t="str">
        <f>IFERROR(VLOOKUP($AV308,排出係数!$A$4:$G$10000,$AU308+2,FALSE),"")</f>
        <v/>
      </c>
      <c r="BB308" s="296">
        <f>IFERROR(VLOOKUP($AU308,点検表４リスト用!$P$2:$T$6,2,FALSE),"")</f>
        <v>0.48</v>
      </c>
      <c r="BC308" s="296" t="str">
        <f t="shared" si="131"/>
        <v/>
      </c>
      <c r="BD308" s="296" t="str">
        <f t="shared" si="132"/>
        <v/>
      </c>
      <c r="BE308" s="296" t="str">
        <f>IFERROR(VLOOKUP($AV308,排出係数!$H$4:$M$10000,$AU308+2,FALSE),"")</f>
        <v/>
      </c>
      <c r="BF308" s="296">
        <f>IFERROR(VLOOKUP($AU308,点検表４リスト用!$P$2:$T$6,IF($N308="H17",5,3),FALSE),"")</f>
        <v>5.5E-2</v>
      </c>
      <c r="BG308" s="296">
        <f t="shared" si="133"/>
        <v>0</v>
      </c>
      <c r="BH308" s="296">
        <f t="shared" si="146"/>
        <v>0</v>
      </c>
      <c r="BI308" s="296" t="str">
        <f>IFERROR(VLOOKUP($L308,点検表４リスト用!$L$2:$N$11,3,FALSE),"")</f>
        <v/>
      </c>
      <c r="BJ308" s="296" t="str">
        <f t="shared" si="134"/>
        <v/>
      </c>
      <c r="BK308" s="296" t="str">
        <f>IF($AK308="特","",IF($BP308="確認",MSG_電気・燃料電池車確認,IF($BS308=1,日野自動車新型式,IF($BS308=2,日野自動車新型式②,IF($BS308=3,日野自動車新型式③,IF($BS308=4,日野自動車新型式④,IFERROR(VLOOKUP($BJ308,'35条リスト'!$A$3:$C$9998,2,FALSE),"")))))))</f>
        <v/>
      </c>
      <c r="BL308" s="296" t="str">
        <f t="shared" si="135"/>
        <v/>
      </c>
      <c r="BM308" s="296" t="str">
        <f>IFERROR(VLOOKUP($X308,点検表４リスト用!$A$2:$B$10,2,FALSE),"")</f>
        <v/>
      </c>
      <c r="BN308" s="296" t="str">
        <f>IF($AK308="特","",IFERROR(VLOOKUP($BJ308,'35条リスト'!$A$3:$C$9998,3,FALSE),""))</f>
        <v/>
      </c>
      <c r="BO308" s="357" t="str">
        <f t="shared" si="149"/>
        <v/>
      </c>
      <c r="BP308" s="297" t="str">
        <f t="shared" si="136"/>
        <v/>
      </c>
      <c r="BQ308" s="297" t="str">
        <f t="shared" si="150"/>
        <v/>
      </c>
      <c r="BR308" s="296">
        <f t="shared" si="147"/>
        <v>0</v>
      </c>
      <c r="BS308" s="296" t="str">
        <f>IF(COUNTIF(点検表４リスト用!X$2:X$83,J308),1,IF(COUNTIF(点検表４リスト用!Y$2:Y$100,J308),2,IF(COUNTIF(点検表４リスト用!Z$2:Z$100,J308),3,IF(COUNTIF(点検表４リスト用!AA$2:AA$100,J308),4,""))))</f>
        <v/>
      </c>
      <c r="BT308" s="580" t="str">
        <f t="shared" si="151"/>
        <v/>
      </c>
    </row>
    <row r="309" spans="1:72">
      <c r="A309" s="289"/>
      <c r="B309" s="445"/>
      <c r="C309" s="290"/>
      <c r="D309" s="291"/>
      <c r="E309" s="291"/>
      <c r="F309" s="291"/>
      <c r="G309" s="292"/>
      <c r="H309" s="300"/>
      <c r="I309" s="292"/>
      <c r="J309" s="292"/>
      <c r="K309" s="292"/>
      <c r="L309" s="292"/>
      <c r="M309" s="290"/>
      <c r="N309" s="290"/>
      <c r="O309" s="292"/>
      <c r="P309" s="292"/>
      <c r="Q309" s="481" t="str">
        <f t="shared" si="161"/>
        <v/>
      </c>
      <c r="R309" s="481" t="str">
        <f t="shared" si="162"/>
        <v/>
      </c>
      <c r="S309" s="482" t="str">
        <f t="shared" si="117"/>
        <v/>
      </c>
      <c r="T309" s="482" t="str">
        <f t="shared" si="163"/>
        <v/>
      </c>
      <c r="U309" s="483" t="str">
        <f t="shared" si="164"/>
        <v/>
      </c>
      <c r="V309" s="483" t="str">
        <f t="shared" si="165"/>
        <v/>
      </c>
      <c r="W309" s="483" t="str">
        <f t="shared" si="166"/>
        <v/>
      </c>
      <c r="X309" s="293"/>
      <c r="Y309" s="289"/>
      <c r="Z309" s="473" t="str">
        <f>IF($BS309&lt;&gt;"","確認",IF(COUNTIF(点検表４リスト用!AB$2:AB$100,J309),"○",IF(OR($BQ309="【3】",$BQ309="【2】",$BQ309="【1】"),"○",$BQ309)))</f>
        <v/>
      </c>
      <c r="AA309" s="532"/>
      <c r="AB309" s="559" t="str">
        <f t="shared" si="167"/>
        <v/>
      </c>
      <c r="AC309" s="294" t="str">
        <f>IF(COUNTIF(環境性能の高いＵＤタクシー!$A:$A,点検表４!J309),"○","")</f>
        <v/>
      </c>
      <c r="AD309" s="295" t="str">
        <f t="shared" si="168"/>
        <v/>
      </c>
      <c r="AE309" s="296" t="b">
        <f t="shared" si="118"/>
        <v>0</v>
      </c>
      <c r="AF309" s="296" t="b">
        <f t="shared" si="119"/>
        <v>0</v>
      </c>
      <c r="AG309" s="296" t="str">
        <f t="shared" si="120"/>
        <v/>
      </c>
      <c r="AH309" s="296">
        <f t="shared" si="121"/>
        <v>1</v>
      </c>
      <c r="AI309" s="296">
        <f t="shared" si="122"/>
        <v>0</v>
      </c>
      <c r="AJ309" s="296">
        <f t="shared" si="123"/>
        <v>0</v>
      </c>
      <c r="AK309" s="296" t="str">
        <f>IFERROR(VLOOKUP($I309,点検表４リスト用!$D$2:$G$10,2,FALSE),"")</f>
        <v/>
      </c>
      <c r="AL309" s="296" t="str">
        <f>IFERROR(VLOOKUP($I309,点検表４リスト用!$D$2:$G$10,3,FALSE),"")</f>
        <v/>
      </c>
      <c r="AM309" s="296" t="str">
        <f>IFERROR(VLOOKUP($I309,点検表４リスト用!$D$2:$G$10,4,FALSE),"")</f>
        <v/>
      </c>
      <c r="AN309" s="296" t="str">
        <f>IFERROR(VLOOKUP(LEFT($E309,1),点検表４リスト用!$I$2:$J$11,2,FALSE),"")</f>
        <v/>
      </c>
      <c r="AO309" s="296" t="b">
        <f>IF(IFERROR(VLOOKUP($J309,軽乗用車一覧!$A$2:$A$88,1,FALSE),"")&lt;&gt;"",TRUE,FALSE)</f>
        <v>0</v>
      </c>
      <c r="AP309" s="296" t="b">
        <f t="shared" si="124"/>
        <v>0</v>
      </c>
      <c r="AQ309" s="296" t="b">
        <f t="shared" si="169"/>
        <v>1</v>
      </c>
      <c r="AR309" s="296" t="str">
        <f t="shared" si="125"/>
        <v/>
      </c>
      <c r="AS309" s="296" t="str">
        <f t="shared" si="126"/>
        <v/>
      </c>
      <c r="AT309" s="296">
        <f t="shared" si="127"/>
        <v>1</v>
      </c>
      <c r="AU309" s="296">
        <f t="shared" si="128"/>
        <v>1</v>
      </c>
      <c r="AV309" s="296" t="str">
        <f t="shared" si="129"/>
        <v/>
      </c>
      <c r="AW309" s="296" t="str">
        <f>IFERROR(VLOOKUP($L309,点検表４リスト用!$L$2:$M$11,2,FALSE),"")</f>
        <v/>
      </c>
      <c r="AX309" s="296" t="str">
        <f>IFERROR(VLOOKUP($AV309,排出係数!$H$4:$N$1000,7,FALSE),"")</f>
        <v/>
      </c>
      <c r="AY309" s="296" t="str">
        <f t="shared" si="148"/>
        <v/>
      </c>
      <c r="AZ309" s="296" t="str">
        <f t="shared" si="130"/>
        <v>1</v>
      </c>
      <c r="BA309" s="296" t="str">
        <f>IFERROR(VLOOKUP($AV309,排出係数!$A$4:$G$10000,$AU309+2,FALSE),"")</f>
        <v/>
      </c>
      <c r="BB309" s="296">
        <f>IFERROR(VLOOKUP($AU309,点検表４リスト用!$P$2:$T$6,2,FALSE),"")</f>
        <v>0.48</v>
      </c>
      <c r="BC309" s="296" t="str">
        <f t="shared" si="131"/>
        <v/>
      </c>
      <c r="BD309" s="296" t="str">
        <f t="shared" si="132"/>
        <v/>
      </c>
      <c r="BE309" s="296" t="str">
        <f>IFERROR(VLOOKUP($AV309,排出係数!$H$4:$M$10000,$AU309+2,FALSE),"")</f>
        <v/>
      </c>
      <c r="BF309" s="296">
        <f>IFERROR(VLOOKUP($AU309,点検表４リスト用!$P$2:$T$6,IF($N309="H17",5,3),FALSE),"")</f>
        <v>5.5E-2</v>
      </c>
      <c r="BG309" s="296">
        <f t="shared" si="133"/>
        <v>0</v>
      </c>
      <c r="BH309" s="296">
        <f t="shared" si="146"/>
        <v>0</v>
      </c>
      <c r="BI309" s="296" t="str">
        <f>IFERROR(VLOOKUP($L309,点検表４リスト用!$L$2:$N$11,3,FALSE),"")</f>
        <v/>
      </c>
      <c r="BJ309" s="296" t="str">
        <f t="shared" si="134"/>
        <v/>
      </c>
      <c r="BK309" s="296" t="str">
        <f>IF($AK309="特","",IF($BP309="確認",MSG_電気・燃料電池車確認,IF($BS309=1,日野自動車新型式,IF($BS309=2,日野自動車新型式②,IF($BS309=3,日野自動車新型式③,IF($BS309=4,日野自動車新型式④,IFERROR(VLOOKUP($BJ309,'35条リスト'!$A$3:$C$9998,2,FALSE),"")))))))</f>
        <v/>
      </c>
      <c r="BL309" s="296" t="str">
        <f t="shared" si="135"/>
        <v/>
      </c>
      <c r="BM309" s="296" t="str">
        <f>IFERROR(VLOOKUP($X309,点検表４リスト用!$A$2:$B$10,2,FALSE),"")</f>
        <v/>
      </c>
      <c r="BN309" s="296" t="str">
        <f>IF($AK309="特","",IFERROR(VLOOKUP($BJ309,'35条リスト'!$A$3:$C$9998,3,FALSE),""))</f>
        <v/>
      </c>
      <c r="BO309" s="357" t="str">
        <f t="shared" si="149"/>
        <v/>
      </c>
      <c r="BP309" s="297" t="str">
        <f t="shared" si="136"/>
        <v/>
      </c>
      <c r="BQ309" s="297" t="str">
        <f t="shared" si="150"/>
        <v/>
      </c>
      <c r="BR309" s="296">
        <f t="shared" si="147"/>
        <v>0</v>
      </c>
      <c r="BS309" s="296" t="str">
        <f>IF(COUNTIF(点検表４リスト用!X$2:X$83,J309),1,IF(COUNTIF(点検表４リスト用!Y$2:Y$100,J309),2,IF(COUNTIF(点検表４リスト用!Z$2:Z$100,J309),3,IF(COUNTIF(点検表４リスト用!AA$2:AA$100,J309),4,""))))</f>
        <v/>
      </c>
      <c r="BT309" s="580" t="str">
        <f t="shared" si="151"/>
        <v/>
      </c>
    </row>
    <row r="310" spans="1:72">
      <c r="A310" s="289"/>
      <c r="B310" s="445"/>
      <c r="C310" s="290"/>
      <c r="D310" s="291"/>
      <c r="E310" s="291"/>
      <c r="F310" s="291"/>
      <c r="G310" s="292"/>
      <c r="H310" s="300"/>
      <c r="I310" s="292"/>
      <c r="J310" s="292"/>
      <c r="K310" s="292"/>
      <c r="L310" s="292"/>
      <c r="M310" s="290"/>
      <c r="N310" s="290"/>
      <c r="O310" s="292"/>
      <c r="P310" s="292"/>
      <c r="Q310" s="481" t="str">
        <f t="shared" si="161"/>
        <v/>
      </c>
      <c r="R310" s="481" t="str">
        <f t="shared" si="162"/>
        <v/>
      </c>
      <c r="S310" s="482" t="str">
        <f t="shared" si="117"/>
        <v/>
      </c>
      <c r="T310" s="482" t="str">
        <f t="shared" si="163"/>
        <v/>
      </c>
      <c r="U310" s="483" t="str">
        <f t="shared" si="164"/>
        <v/>
      </c>
      <c r="V310" s="483" t="str">
        <f t="shared" si="165"/>
        <v/>
      </c>
      <c r="W310" s="483" t="str">
        <f t="shared" si="166"/>
        <v/>
      </c>
      <c r="X310" s="293"/>
      <c r="Y310" s="289"/>
      <c r="Z310" s="473" t="str">
        <f>IF($BS310&lt;&gt;"","確認",IF(COUNTIF(点検表４リスト用!AB$2:AB$100,J310),"○",IF(OR($BQ310="【3】",$BQ310="【2】",$BQ310="【1】"),"○",$BQ310)))</f>
        <v/>
      </c>
      <c r="AA310" s="532"/>
      <c r="AB310" s="559" t="str">
        <f t="shared" si="167"/>
        <v/>
      </c>
      <c r="AC310" s="294" t="str">
        <f>IF(COUNTIF(環境性能の高いＵＤタクシー!$A:$A,点検表４!J310),"○","")</f>
        <v/>
      </c>
      <c r="AD310" s="295" t="str">
        <f t="shared" si="168"/>
        <v/>
      </c>
      <c r="AE310" s="296" t="b">
        <f t="shared" si="118"/>
        <v>0</v>
      </c>
      <c r="AF310" s="296" t="b">
        <f t="shared" si="119"/>
        <v>0</v>
      </c>
      <c r="AG310" s="296" t="str">
        <f t="shared" si="120"/>
        <v/>
      </c>
      <c r="AH310" s="296">
        <f t="shared" si="121"/>
        <v>1</v>
      </c>
      <c r="AI310" s="296">
        <f t="shared" si="122"/>
        <v>0</v>
      </c>
      <c r="AJ310" s="296">
        <f t="shared" si="123"/>
        <v>0</v>
      </c>
      <c r="AK310" s="296" t="str">
        <f>IFERROR(VLOOKUP($I310,点検表４リスト用!$D$2:$G$10,2,FALSE),"")</f>
        <v/>
      </c>
      <c r="AL310" s="296" t="str">
        <f>IFERROR(VLOOKUP($I310,点検表４リスト用!$D$2:$G$10,3,FALSE),"")</f>
        <v/>
      </c>
      <c r="AM310" s="296" t="str">
        <f>IFERROR(VLOOKUP($I310,点検表４リスト用!$D$2:$G$10,4,FALSE),"")</f>
        <v/>
      </c>
      <c r="AN310" s="296" t="str">
        <f>IFERROR(VLOOKUP(LEFT($E310,1),点検表４リスト用!$I$2:$J$11,2,FALSE),"")</f>
        <v/>
      </c>
      <c r="AO310" s="296" t="b">
        <f>IF(IFERROR(VLOOKUP($J310,軽乗用車一覧!$A$2:$A$88,1,FALSE),"")&lt;&gt;"",TRUE,FALSE)</f>
        <v>0</v>
      </c>
      <c r="AP310" s="296" t="b">
        <f t="shared" si="124"/>
        <v>0</v>
      </c>
      <c r="AQ310" s="296" t="b">
        <f t="shared" si="169"/>
        <v>1</v>
      </c>
      <c r="AR310" s="296" t="str">
        <f t="shared" si="125"/>
        <v/>
      </c>
      <c r="AS310" s="296" t="str">
        <f t="shared" si="126"/>
        <v/>
      </c>
      <c r="AT310" s="296">
        <f t="shared" si="127"/>
        <v>1</v>
      </c>
      <c r="AU310" s="296">
        <f t="shared" si="128"/>
        <v>1</v>
      </c>
      <c r="AV310" s="296" t="str">
        <f t="shared" si="129"/>
        <v/>
      </c>
      <c r="AW310" s="296" t="str">
        <f>IFERROR(VLOOKUP($L310,点検表４リスト用!$L$2:$M$11,2,FALSE),"")</f>
        <v/>
      </c>
      <c r="AX310" s="296" t="str">
        <f>IFERROR(VLOOKUP($AV310,排出係数!$H$4:$N$1000,7,FALSE),"")</f>
        <v/>
      </c>
      <c r="AY310" s="296" t="str">
        <f t="shared" si="148"/>
        <v/>
      </c>
      <c r="AZ310" s="296" t="str">
        <f t="shared" si="130"/>
        <v>1</v>
      </c>
      <c r="BA310" s="296" t="str">
        <f>IFERROR(VLOOKUP($AV310,排出係数!$A$4:$G$10000,$AU310+2,FALSE),"")</f>
        <v/>
      </c>
      <c r="BB310" s="296">
        <f>IFERROR(VLOOKUP($AU310,点検表４リスト用!$P$2:$T$6,2,FALSE),"")</f>
        <v>0.48</v>
      </c>
      <c r="BC310" s="296" t="str">
        <f t="shared" si="131"/>
        <v/>
      </c>
      <c r="BD310" s="296" t="str">
        <f t="shared" si="132"/>
        <v/>
      </c>
      <c r="BE310" s="296" t="str">
        <f>IFERROR(VLOOKUP($AV310,排出係数!$H$4:$M$10000,$AU310+2,FALSE),"")</f>
        <v/>
      </c>
      <c r="BF310" s="296">
        <f>IFERROR(VLOOKUP($AU310,点検表４リスト用!$P$2:$T$6,IF($N310="H17",5,3),FALSE),"")</f>
        <v>5.5E-2</v>
      </c>
      <c r="BG310" s="296">
        <f t="shared" si="133"/>
        <v>0</v>
      </c>
      <c r="BH310" s="296">
        <f t="shared" si="146"/>
        <v>0</v>
      </c>
      <c r="BI310" s="296" t="str">
        <f>IFERROR(VLOOKUP($L310,点検表４リスト用!$L$2:$N$11,3,FALSE),"")</f>
        <v/>
      </c>
      <c r="BJ310" s="296" t="str">
        <f t="shared" si="134"/>
        <v/>
      </c>
      <c r="BK310" s="296" t="str">
        <f>IF($AK310="特","",IF($BP310="確認",MSG_電気・燃料電池車確認,IF($BS310=1,日野自動車新型式,IF($BS310=2,日野自動車新型式②,IF($BS310=3,日野自動車新型式③,IF($BS310=4,日野自動車新型式④,IFERROR(VLOOKUP($BJ310,'35条リスト'!$A$3:$C$9998,2,FALSE),"")))))))</f>
        <v/>
      </c>
      <c r="BL310" s="296" t="str">
        <f t="shared" si="135"/>
        <v/>
      </c>
      <c r="BM310" s="296" t="str">
        <f>IFERROR(VLOOKUP($X310,点検表４リスト用!$A$2:$B$10,2,FALSE),"")</f>
        <v/>
      </c>
      <c r="BN310" s="296" t="str">
        <f>IF($AK310="特","",IFERROR(VLOOKUP($BJ310,'35条リスト'!$A$3:$C$9998,3,FALSE),""))</f>
        <v/>
      </c>
      <c r="BO310" s="357" t="str">
        <f t="shared" si="149"/>
        <v/>
      </c>
      <c r="BP310" s="297" t="str">
        <f t="shared" si="136"/>
        <v/>
      </c>
      <c r="BQ310" s="297" t="str">
        <f t="shared" si="150"/>
        <v/>
      </c>
      <c r="BR310" s="296">
        <f t="shared" si="147"/>
        <v>0</v>
      </c>
      <c r="BS310" s="296" t="str">
        <f>IF(COUNTIF(点検表４リスト用!X$2:X$83,J310),1,IF(COUNTIF(点検表４リスト用!Y$2:Y$100,J310),2,IF(COUNTIF(点検表４リスト用!Z$2:Z$100,J310),3,IF(COUNTIF(点検表４リスト用!AA$2:AA$100,J310),4,""))))</f>
        <v/>
      </c>
      <c r="BT310" s="580" t="str">
        <f t="shared" si="151"/>
        <v/>
      </c>
    </row>
    <row r="311" spans="1:72">
      <c r="A311" s="289"/>
      <c r="B311" s="445"/>
      <c r="C311" s="290"/>
      <c r="D311" s="291"/>
      <c r="E311" s="291"/>
      <c r="F311" s="291"/>
      <c r="G311" s="292"/>
      <c r="H311" s="300"/>
      <c r="I311" s="292"/>
      <c r="J311" s="292"/>
      <c r="K311" s="292"/>
      <c r="L311" s="292"/>
      <c r="M311" s="290"/>
      <c r="N311" s="290"/>
      <c r="O311" s="292"/>
      <c r="P311" s="292"/>
      <c r="Q311" s="481" t="str">
        <f t="shared" si="161"/>
        <v/>
      </c>
      <c r="R311" s="481" t="str">
        <f t="shared" si="162"/>
        <v/>
      </c>
      <c r="S311" s="482" t="str">
        <f t="shared" si="117"/>
        <v/>
      </c>
      <c r="T311" s="482" t="str">
        <f t="shared" si="163"/>
        <v/>
      </c>
      <c r="U311" s="483" t="str">
        <f t="shared" si="164"/>
        <v/>
      </c>
      <c r="V311" s="483" t="str">
        <f t="shared" si="165"/>
        <v/>
      </c>
      <c r="W311" s="483" t="str">
        <f t="shared" si="166"/>
        <v/>
      </c>
      <c r="X311" s="293"/>
      <c r="Y311" s="289"/>
      <c r="Z311" s="473" t="str">
        <f>IF($BS311&lt;&gt;"","確認",IF(COUNTIF(点検表４リスト用!AB$2:AB$100,J311),"○",IF(OR($BQ311="【3】",$BQ311="【2】",$BQ311="【1】"),"○",$BQ311)))</f>
        <v/>
      </c>
      <c r="AA311" s="532"/>
      <c r="AB311" s="559" t="str">
        <f t="shared" si="167"/>
        <v/>
      </c>
      <c r="AC311" s="294" t="str">
        <f>IF(COUNTIF(環境性能の高いＵＤタクシー!$A:$A,点検表４!J311),"○","")</f>
        <v/>
      </c>
      <c r="AD311" s="295" t="str">
        <f t="shared" si="168"/>
        <v/>
      </c>
      <c r="AE311" s="296" t="b">
        <f t="shared" si="118"/>
        <v>0</v>
      </c>
      <c r="AF311" s="296" t="b">
        <f t="shared" si="119"/>
        <v>0</v>
      </c>
      <c r="AG311" s="296" t="str">
        <f t="shared" si="120"/>
        <v/>
      </c>
      <c r="AH311" s="296">
        <f t="shared" si="121"/>
        <v>1</v>
      </c>
      <c r="AI311" s="296">
        <f t="shared" si="122"/>
        <v>0</v>
      </c>
      <c r="AJ311" s="296">
        <f t="shared" si="123"/>
        <v>0</v>
      </c>
      <c r="AK311" s="296" t="str">
        <f>IFERROR(VLOOKUP($I311,点検表４リスト用!$D$2:$G$10,2,FALSE),"")</f>
        <v/>
      </c>
      <c r="AL311" s="296" t="str">
        <f>IFERROR(VLOOKUP($I311,点検表４リスト用!$D$2:$G$10,3,FALSE),"")</f>
        <v/>
      </c>
      <c r="AM311" s="296" t="str">
        <f>IFERROR(VLOOKUP($I311,点検表４リスト用!$D$2:$G$10,4,FALSE),"")</f>
        <v/>
      </c>
      <c r="AN311" s="296" t="str">
        <f>IFERROR(VLOOKUP(LEFT($E311,1),点検表４リスト用!$I$2:$J$11,2,FALSE),"")</f>
        <v/>
      </c>
      <c r="AO311" s="296" t="b">
        <f>IF(IFERROR(VLOOKUP($J311,軽乗用車一覧!$A$2:$A$88,1,FALSE),"")&lt;&gt;"",TRUE,FALSE)</f>
        <v>0</v>
      </c>
      <c r="AP311" s="296" t="b">
        <f t="shared" si="124"/>
        <v>0</v>
      </c>
      <c r="AQ311" s="296" t="b">
        <f t="shared" si="169"/>
        <v>1</v>
      </c>
      <c r="AR311" s="296" t="str">
        <f t="shared" si="125"/>
        <v/>
      </c>
      <c r="AS311" s="296" t="str">
        <f t="shared" si="126"/>
        <v/>
      </c>
      <c r="AT311" s="296">
        <f t="shared" si="127"/>
        <v>1</v>
      </c>
      <c r="AU311" s="296">
        <f t="shared" si="128"/>
        <v>1</v>
      </c>
      <c r="AV311" s="296" t="str">
        <f t="shared" si="129"/>
        <v/>
      </c>
      <c r="AW311" s="296" t="str">
        <f>IFERROR(VLOOKUP($L311,点検表４リスト用!$L$2:$M$11,2,FALSE),"")</f>
        <v/>
      </c>
      <c r="AX311" s="296" t="str">
        <f>IFERROR(VLOOKUP($AV311,排出係数!$H$4:$N$1000,7,FALSE),"")</f>
        <v/>
      </c>
      <c r="AY311" s="296" t="str">
        <f t="shared" si="148"/>
        <v/>
      </c>
      <c r="AZ311" s="296" t="str">
        <f t="shared" si="130"/>
        <v>1</v>
      </c>
      <c r="BA311" s="296" t="str">
        <f>IFERROR(VLOOKUP($AV311,排出係数!$A$4:$G$10000,$AU311+2,FALSE),"")</f>
        <v/>
      </c>
      <c r="BB311" s="296">
        <f>IFERROR(VLOOKUP($AU311,点検表４リスト用!$P$2:$T$6,2,FALSE),"")</f>
        <v>0.48</v>
      </c>
      <c r="BC311" s="296" t="str">
        <f t="shared" si="131"/>
        <v/>
      </c>
      <c r="BD311" s="296" t="str">
        <f t="shared" si="132"/>
        <v/>
      </c>
      <c r="BE311" s="296" t="str">
        <f>IFERROR(VLOOKUP($AV311,排出係数!$H$4:$M$10000,$AU311+2,FALSE),"")</f>
        <v/>
      </c>
      <c r="BF311" s="296">
        <f>IFERROR(VLOOKUP($AU311,点検表４リスト用!$P$2:$T$6,IF($N311="H17",5,3),FALSE),"")</f>
        <v>5.5E-2</v>
      </c>
      <c r="BG311" s="296">
        <f t="shared" si="133"/>
        <v>0</v>
      </c>
      <c r="BH311" s="296">
        <f t="shared" si="146"/>
        <v>0</v>
      </c>
      <c r="BI311" s="296" t="str">
        <f>IFERROR(VLOOKUP($L311,点検表４リスト用!$L$2:$N$11,3,FALSE),"")</f>
        <v/>
      </c>
      <c r="BJ311" s="296" t="str">
        <f t="shared" si="134"/>
        <v/>
      </c>
      <c r="BK311" s="296" t="str">
        <f>IF($AK311="特","",IF($BP311="確認",MSG_電気・燃料電池車確認,IF($BS311=1,日野自動車新型式,IF($BS311=2,日野自動車新型式②,IF($BS311=3,日野自動車新型式③,IF($BS311=4,日野自動車新型式④,IFERROR(VLOOKUP($BJ311,'35条リスト'!$A$3:$C$9998,2,FALSE),"")))))))</f>
        <v/>
      </c>
      <c r="BL311" s="296" t="str">
        <f t="shared" si="135"/>
        <v/>
      </c>
      <c r="BM311" s="296" t="str">
        <f>IFERROR(VLOOKUP($X311,点検表４リスト用!$A$2:$B$10,2,FALSE),"")</f>
        <v/>
      </c>
      <c r="BN311" s="296" t="str">
        <f>IF($AK311="特","",IFERROR(VLOOKUP($BJ311,'35条リスト'!$A$3:$C$9998,3,FALSE),""))</f>
        <v/>
      </c>
      <c r="BO311" s="357" t="str">
        <f t="shared" si="149"/>
        <v/>
      </c>
      <c r="BP311" s="297" t="str">
        <f t="shared" si="136"/>
        <v/>
      </c>
      <c r="BQ311" s="297" t="str">
        <f t="shared" si="150"/>
        <v/>
      </c>
      <c r="BR311" s="296">
        <f t="shared" si="147"/>
        <v>0</v>
      </c>
      <c r="BS311" s="296" t="str">
        <f>IF(COUNTIF(点検表４リスト用!X$2:X$83,J311),1,IF(COUNTIF(点検表４リスト用!Y$2:Y$100,J311),2,IF(COUNTIF(点検表４リスト用!Z$2:Z$100,J311),3,IF(COUNTIF(点検表４リスト用!AA$2:AA$100,J311),4,""))))</f>
        <v/>
      </c>
      <c r="BT311" s="580" t="str">
        <f t="shared" si="151"/>
        <v/>
      </c>
    </row>
    <row r="312" spans="1:72">
      <c r="A312" s="289"/>
      <c r="B312" s="445"/>
      <c r="C312" s="290"/>
      <c r="D312" s="291"/>
      <c r="E312" s="291"/>
      <c r="F312" s="291"/>
      <c r="G312" s="292"/>
      <c r="H312" s="300"/>
      <c r="I312" s="292"/>
      <c r="J312" s="292"/>
      <c r="K312" s="292"/>
      <c r="L312" s="292"/>
      <c r="M312" s="290"/>
      <c r="N312" s="290"/>
      <c r="O312" s="292"/>
      <c r="P312" s="292"/>
      <c r="Q312" s="481" t="str">
        <f t="shared" si="161"/>
        <v/>
      </c>
      <c r="R312" s="481" t="str">
        <f t="shared" si="162"/>
        <v/>
      </c>
      <c r="S312" s="482" t="str">
        <f t="shared" si="117"/>
        <v/>
      </c>
      <c r="T312" s="482" t="str">
        <f t="shared" si="163"/>
        <v/>
      </c>
      <c r="U312" s="483" t="str">
        <f t="shared" si="164"/>
        <v/>
      </c>
      <c r="V312" s="483" t="str">
        <f t="shared" si="165"/>
        <v/>
      </c>
      <c r="W312" s="483" t="str">
        <f t="shared" si="166"/>
        <v/>
      </c>
      <c r="X312" s="293"/>
      <c r="Y312" s="289"/>
      <c r="Z312" s="473" t="str">
        <f>IF($BS312&lt;&gt;"","確認",IF(COUNTIF(点検表４リスト用!AB$2:AB$100,J312),"○",IF(OR($BQ312="【3】",$BQ312="【2】",$BQ312="【1】"),"○",$BQ312)))</f>
        <v/>
      </c>
      <c r="AA312" s="532"/>
      <c r="AB312" s="559" t="str">
        <f t="shared" si="167"/>
        <v/>
      </c>
      <c r="AC312" s="294" t="str">
        <f>IF(COUNTIF(環境性能の高いＵＤタクシー!$A:$A,点検表４!J312),"○","")</f>
        <v/>
      </c>
      <c r="AD312" s="295" t="str">
        <f t="shared" si="168"/>
        <v/>
      </c>
      <c r="AE312" s="296" t="b">
        <f t="shared" si="118"/>
        <v>0</v>
      </c>
      <c r="AF312" s="296" t="b">
        <f t="shared" si="119"/>
        <v>0</v>
      </c>
      <c r="AG312" s="296" t="str">
        <f t="shared" si="120"/>
        <v/>
      </c>
      <c r="AH312" s="296">
        <f t="shared" si="121"/>
        <v>1</v>
      </c>
      <c r="AI312" s="296">
        <f t="shared" si="122"/>
        <v>0</v>
      </c>
      <c r="AJ312" s="296">
        <f t="shared" si="123"/>
        <v>0</v>
      </c>
      <c r="AK312" s="296" t="str">
        <f>IFERROR(VLOOKUP($I312,点検表４リスト用!$D$2:$G$10,2,FALSE),"")</f>
        <v/>
      </c>
      <c r="AL312" s="296" t="str">
        <f>IFERROR(VLOOKUP($I312,点検表４リスト用!$D$2:$G$10,3,FALSE),"")</f>
        <v/>
      </c>
      <c r="AM312" s="296" t="str">
        <f>IFERROR(VLOOKUP($I312,点検表４リスト用!$D$2:$G$10,4,FALSE),"")</f>
        <v/>
      </c>
      <c r="AN312" s="296" t="str">
        <f>IFERROR(VLOOKUP(LEFT($E312,1),点検表４リスト用!$I$2:$J$11,2,FALSE),"")</f>
        <v/>
      </c>
      <c r="AO312" s="296" t="b">
        <f>IF(IFERROR(VLOOKUP($J312,軽乗用車一覧!$A$2:$A$88,1,FALSE),"")&lt;&gt;"",TRUE,FALSE)</f>
        <v>0</v>
      </c>
      <c r="AP312" s="296" t="b">
        <f t="shared" si="124"/>
        <v>0</v>
      </c>
      <c r="AQ312" s="296" t="b">
        <f t="shared" si="169"/>
        <v>1</v>
      </c>
      <c r="AR312" s="296" t="str">
        <f t="shared" si="125"/>
        <v/>
      </c>
      <c r="AS312" s="296" t="str">
        <f t="shared" si="126"/>
        <v/>
      </c>
      <c r="AT312" s="296">
        <f t="shared" si="127"/>
        <v>1</v>
      </c>
      <c r="AU312" s="296">
        <f t="shared" si="128"/>
        <v>1</v>
      </c>
      <c r="AV312" s="296" t="str">
        <f t="shared" si="129"/>
        <v/>
      </c>
      <c r="AW312" s="296" t="str">
        <f>IFERROR(VLOOKUP($L312,点検表４リスト用!$L$2:$M$11,2,FALSE),"")</f>
        <v/>
      </c>
      <c r="AX312" s="296" t="str">
        <f>IFERROR(VLOOKUP($AV312,排出係数!$H$4:$N$1000,7,FALSE),"")</f>
        <v/>
      </c>
      <c r="AY312" s="296" t="str">
        <f t="shared" si="148"/>
        <v/>
      </c>
      <c r="AZ312" s="296" t="str">
        <f t="shared" si="130"/>
        <v>1</v>
      </c>
      <c r="BA312" s="296" t="str">
        <f>IFERROR(VLOOKUP($AV312,排出係数!$A$4:$G$10000,$AU312+2,FALSE),"")</f>
        <v/>
      </c>
      <c r="BB312" s="296">
        <f>IFERROR(VLOOKUP($AU312,点検表４リスト用!$P$2:$T$6,2,FALSE),"")</f>
        <v>0.48</v>
      </c>
      <c r="BC312" s="296" t="str">
        <f t="shared" si="131"/>
        <v/>
      </c>
      <c r="BD312" s="296" t="str">
        <f t="shared" si="132"/>
        <v/>
      </c>
      <c r="BE312" s="296" t="str">
        <f>IFERROR(VLOOKUP($AV312,排出係数!$H$4:$M$10000,$AU312+2,FALSE),"")</f>
        <v/>
      </c>
      <c r="BF312" s="296">
        <f>IFERROR(VLOOKUP($AU312,点検表４リスト用!$P$2:$T$6,IF($N312="H17",5,3),FALSE),"")</f>
        <v>5.5E-2</v>
      </c>
      <c r="BG312" s="296">
        <f t="shared" si="133"/>
        <v>0</v>
      </c>
      <c r="BH312" s="296">
        <f t="shared" si="146"/>
        <v>0</v>
      </c>
      <c r="BI312" s="296" t="str">
        <f>IFERROR(VLOOKUP($L312,点検表４リスト用!$L$2:$N$11,3,FALSE),"")</f>
        <v/>
      </c>
      <c r="BJ312" s="296" t="str">
        <f t="shared" si="134"/>
        <v/>
      </c>
      <c r="BK312" s="296" t="str">
        <f>IF($AK312="特","",IF($BP312="確認",MSG_電気・燃料電池車確認,IF($BS312=1,日野自動車新型式,IF($BS312=2,日野自動車新型式②,IF($BS312=3,日野自動車新型式③,IF($BS312=4,日野自動車新型式④,IFERROR(VLOOKUP($BJ312,'35条リスト'!$A$3:$C$9998,2,FALSE),"")))))))</f>
        <v/>
      </c>
      <c r="BL312" s="296" t="str">
        <f t="shared" si="135"/>
        <v/>
      </c>
      <c r="BM312" s="296" t="str">
        <f>IFERROR(VLOOKUP($X312,点検表４リスト用!$A$2:$B$10,2,FALSE),"")</f>
        <v/>
      </c>
      <c r="BN312" s="296" t="str">
        <f>IF($AK312="特","",IFERROR(VLOOKUP($BJ312,'35条リスト'!$A$3:$C$9998,3,FALSE),""))</f>
        <v/>
      </c>
      <c r="BO312" s="357" t="str">
        <f t="shared" si="149"/>
        <v/>
      </c>
      <c r="BP312" s="297" t="str">
        <f t="shared" si="136"/>
        <v/>
      </c>
      <c r="BQ312" s="297" t="str">
        <f t="shared" si="150"/>
        <v/>
      </c>
      <c r="BR312" s="296">
        <f t="shared" si="147"/>
        <v>0</v>
      </c>
      <c r="BS312" s="296" t="str">
        <f>IF(COUNTIF(点検表４リスト用!X$2:X$83,J312),1,IF(COUNTIF(点検表４リスト用!Y$2:Y$100,J312),2,IF(COUNTIF(点検表４リスト用!Z$2:Z$100,J312),3,IF(COUNTIF(点検表４リスト用!AA$2:AA$100,J312),4,""))))</f>
        <v/>
      </c>
      <c r="BT312" s="580" t="str">
        <f t="shared" si="151"/>
        <v/>
      </c>
    </row>
    <row r="313" spans="1:72">
      <c r="A313" s="289"/>
      <c r="B313" s="445"/>
      <c r="C313" s="290"/>
      <c r="D313" s="291"/>
      <c r="E313" s="291"/>
      <c r="F313" s="291"/>
      <c r="G313" s="292"/>
      <c r="H313" s="300"/>
      <c r="I313" s="292"/>
      <c r="J313" s="292"/>
      <c r="K313" s="292"/>
      <c r="L313" s="292"/>
      <c r="M313" s="290"/>
      <c r="N313" s="290"/>
      <c r="O313" s="292"/>
      <c r="P313" s="292"/>
      <c r="Q313" s="481" t="str">
        <f t="shared" si="161"/>
        <v/>
      </c>
      <c r="R313" s="481" t="str">
        <f t="shared" si="162"/>
        <v/>
      </c>
      <c r="S313" s="482" t="str">
        <f t="shared" si="117"/>
        <v/>
      </c>
      <c r="T313" s="482" t="str">
        <f t="shared" si="163"/>
        <v/>
      </c>
      <c r="U313" s="483" t="str">
        <f t="shared" si="164"/>
        <v/>
      </c>
      <c r="V313" s="483" t="str">
        <f t="shared" si="165"/>
        <v/>
      </c>
      <c r="W313" s="483" t="str">
        <f t="shared" si="166"/>
        <v/>
      </c>
      <c r="X313" s="293"/>
      <c r="Y313" s="289"/>
      <c r="Z313" s="473" t="str">
        <f>IF($BS313&lt;&gt;"","確認",IF(COUNTIF(点検表４リスト用!AB$2:AB$100,J313),"○",IF(OR($BQ313="【3】",$BQ313="【2】",$BQ313="【1】"),"○",$BQ313)))</f>
        <v/>
      </c>
      <c r="AA313" s="532"/>
      <c r="AB313" s="559" t="str">
        <f t="shared" si="167"/>
        <v/>
      </c>
      <c r="AC313" s="294" t="str">
        <f>IF(COUNTIF(環境性能の高いＵＤタクシー!$A:$A,点検表４!J313),"○","")</f>
        <v/>
      </c>
      <c r="AD313" s="295" t="str">
        <f t="shared" si="168"/>
        <v/>
      </c>
      <c r="AE313" s="296" t="b">
        <f t="shared" si="118"/>
        <v>0</v>
      </c>
      <c r="AF313" s="296" t="b">
        <f t="shared" si="119"/>
        <v>0</v>
      </c>
      <c r="AG313" s="296" t="str">
        <f t="shared" si="120"/>
        <v/>
      </c>
      <c r="AH313" s="296">
        <f t="shared" si="121"/>
        <v>1</v>
      </c>
      <c r="AI313" s="296">
        <f t="shared" si="122"/>
        <v>0</v>
      </c>
      <c r="AJ313" s="296">
        <f t="shared" si="123"/>
        <v>0</v>
      </c>
      <c r="AK313" s="296" t="str">
        <f>IFERROR(VLOOKUP($I313,点検表４リスト用!$D$2:$G$10,2,FALSE),"")</f>
        <v/>
      </c>
      <c r="AL313" s="296" t="str">
        <f>IFERROR(VLOOKUP($I313,点検表４リスト用!$D$2:$G$10,3,FALSE),"")</f>
        <v/>
      </c>
      <c r="AM313" s="296" t="str">
        <f>IFERROR(VLOOKUP($I313,点検表４リスト用!$D$2:$G$10,4,FALSE),"")</f>
        <v/>
      </c>
      <c r="AN313" s="296" t="str">
        <f>IFERROR(VLOOKUP(LEFT($E313,1),点検表４リスト用!$I$2:$J$11,2,FALSE),"")</f>
        <v/>
      </c>
      <c r="AO313" s="296" t="b">
        <f>IF(IFERROR(VLOOKUP($J313,軽乗用車一覧!$A$2:$A$88,1,FALSE),"")&lt;&gt;"",TRUE,FALSE)</f>
        <v>0</v>
      </c>
      <c r="AP313" s="296" t="b">
        <f t="shared" si="124"/>
        <v>0</v>
      </c>
      <c r="AQ313" s="296" t="b">
        <f t="shared" si="169"/>
        <v>1</v>
      </c>
      <c r="AR313" s="296" t="str">
        <f t="shared" si="125"/>
        <v/>
      </c>
      <c r="AS313" s="296" t="str">
        <f t="shared" si="126"/>
        <v/>
      </c>
      <c r="AT313" s="296">
        <f t="shared" si="127"/>
        <v>1</v>
      </c>
      <c r="AU313" s="296">
        <f t="shared" si="128"/>
        <v>1</v>
      </c>
      <c r="AV313" s="296" t="str">
        <f t="shared" si="129"/>
        <v/>
      </c>
      <c r="AW313" s="296" t="str">
        <f>IFERROR(VLOOKUP($L313,点検表４リスト用!$L$2:$M$11,2,FALSE),"")</f>
        <v/>
      </c>
      <c r="AX313" s="296" t="str">
        <f>IFERROR(VLOOKUP($AV313,排出係数!$H$4:$N$1000,7,FALSE),"")</f>
        <v/>
      </c>
      <c r="AY313" s="296" t="str">
        <f t="shared" si="148"/>
        <v/>
      </c>
      <c r="AZ313" s="296" t="str">
        <f t="shared" si="130"/>
        <v>1</v>
      </c>
      <c r="BA313" s="296" t="str">
        <f>IFERROR(VLOOKUP($AV313,排出係数!$A$4:$G$10000,$AU313+2,FALSE),"")</f>
        <v/>
      </c>
      <c r="BB313" s="296">
        <f>IFERROR(VLOOKUP($AU313,点検表４リスト用!$P$2:$T$6,2,FALSE),"")</f>
        <v>0.48</v>
      </c>
      <c r="BC313" s="296" t="str">
        <f t="shared" si="131"/>
        <v/>
      </c>
      <c r="BD313" s="296" t="str">
        <f t="shared" si="132"/>
        <v/>
      </c>
      <c r="BE313" s="296" t="str">
        <f>IFERROR(VLOOKUP($AV313,排出係数!$H$4:$M$10000,$AU313+2,FALSE),"")</f>
        <v/>
      </c>
      <c r="BF313" s="296">
        <f>IFERROR(VLOOKUP($AU313,点検表４リスト用!$P$2:$T$6,IF($N313="H17",5,3),FALSE),"")</f>
        <v>5.5E-2</v>
      </c>
      <c r="BG313" s="296">
        <f t="shared" si="133"/>
        <v>0</v>
      </c>
      <c r="BH313" s="296">
        <f t="shared" si="146"/>
        <v>0</v>
      </c>
      <c r="BI313" s="296" t="str">
        <f>IFERROR(VLOOKUP($L313,点検表４リスト用!$L$2:$N$11,3,FALSE),"")</f>
        <v/>
      </c>
      <c r="BJ313" s="296" t="str">
        <f t="shared" si="134"/>
        <v/>
      </c>
      <c r="BK313" s="296" t="str">
        <f>IF($AK313="特","",IF($BP313="確認",MSG_電気・燃料電池車確認,IF($BS313=1,日野自動車新型式,IF($BS313=2,日野自動車新型式②,IF($BS313=3,日野自動車新型式③,IF($BS313=4,日野自動車新型式④,IFERROR(VLOOKUP($BJ313,'35条リスト'!$A$3:$C$9998,2,FALSE),"")))))))</f>
        <v/>
      </c>
      <c r="BL313" s="296" t="str">
        <f t="shared" si="135"/>
        <v/>
      </c>
      <c r="BM313" s="296" t="str">
        <f>IFERROR(VLOOKUP($X313,点検表４リスト用!$A$2:$B$10,2,FALSE),"")</f>
        <v/>
      </c>
      <c r="BN313" s="296" t="str">
        <f>IF($AK313="特","",IFERROR(VLOOKUP($BJ313,'35条リスト'!$A$3:$C$9998,3,FALSE),""))</f>
        <v/>
      </c>
      <c r="BO313" s="357" t="str">
        <f t="shared" si="149"/>
        <v/>
      </c>
      <c r="BP313" s="297" t="str">
        <f t="shared" si="136"/>
        <v/>
      </c>
      <c r="BQ313" s="297" t="str">
        <f t="shared" si="150"/>
        <v/>
      </c>
      <c r="BR313" s="296">
        <f t="shared" si="147"/>
        <v>0</v>
      </c>
      <c r="BS313" s="296" t="str">
        <f>IF(COUNTIF(点検表４リスト用!X$2:X$83,J313),1,IF(COUNTIF(点検表４リスト用!Y$2:Y$100,J313),2,IF(COUNTIF(点検表４リスト用!Z$2:Z$100,J313),3,IF(COUNTIF(点検表４リスト用!AA$2:AA$100,J313),4,""))))</f>
        <v/>
      </c>
      <c r="BT313" s="580" t="str">
        <f t="shared" si="151"/>
        <v/>
      </c>
    </row>
    <row r="314" spans="1:72">
      <c r="A314" s="289"/>
      <c r="B314" s="445"/>
      <c r="C314" s="290"/>
      <c r="D314" s="291"/>
      <c r="E314" s="291"/>
      <c r="F314" s="291"/>
      <c r="G314" s="292"/>
      <c r="H314" s="300"/>
      <c r="I314" s="292"/>
      <c r="J314" s="292"/>
      <c r="K314" s="292"/>
      <c r="L314" s="292"/>
      <c r="M314" s="290"/>
      <c r="N314" s="290"/>
      <c r="O314" s="292"/>
      <c r="P314" s="292"/>
      <c r="Q314" s="481" t="str">
        <f t="shared" si="161"/>
        <v/>
      </c>
      <c r="R314" s="481" t="str">
        <f t="shared" si="162"/>
        <v/>
      </c>
      <c r="S314" s="482" t="str">
        <f t="shared" si="117"/>
        <v/>
      </c>
      <c r="T314" s="482" t="str">
        <f t="shared" si="163"/>
        <v/>
      </c>
      <c r="U314" s="483" t="str">
        <f t="shared" si="164"/>
        <v/>
      </c>
      <c r="V314" s="483" t="str">
        <f t="shared" si="165"/>
        <v/>
      </c>
      <c r="W314" s="483" t="str">
        <f t="shared" si="166"/>
        <v/>
      </c>
      <c r="X314" s="293"/>
      <c r="Y314" s="289"/>
      <c r="Z314" s="473" t="str">
        <f>IF($BS314&lt;&gt;"","確認",IF(COUNTIF(点検表４リスト用!AB$2:AB$100,J314),"○",IF(OR($BQ314="【3】",$BQ314="【2】",$BQ314="【1】"),"○",$BQ314)))</f>
        <v/>
      </c>
      <c r="AA314" s="532"/>
      <c r="AB314" s="559" t="str">
        <f t="shared" si="167"/>
        <v/>
      </c>
      <c r="AC314" s="294" t="str">
        <f>IF(COUNTIF(環境性能の高いＵＤタクシー!$A:$A,点検表４!J314),"○","")</f>
        <v/>
      </c>
      <c r="AD314" s="295" t="str">
        <f t="shared" si="168"/>
        <v/>
      </c>
      <c r="AE314" s="296" t="b">
        <f t="shared" si="118"/>
        <v>0</v>
      </c>
      <c r="AF314" s="296" t="b">
        <f t="shared" si="119"/>
        <v>0</v>
      </c>
      <c r="AG314" s="296" t="str">
        <f t="shared" si="120"/>
        <v/>
      </c>
      <c r="AH314" s="296">
        <f t="shared" si="121"/>
        <v>1</v>
      </c>
      <c r="AI314" s="296">
        <f t="shared" si="122"/>
        <v>0</v>
      </c>
      <c r="AJ314" s="296">
        <f t="shared" si="123"/>
        <v>0</v>
      </c>
      <c r="AK314" s="296" t="str">
        <f>IFERROR(VLOOKUP($I314,点検表４リスト用!$D$2:$G$10,2,FALSE),"")</f>
        <v/>
      </c>
      <c r="AL314" s="296" t="str">
        <f>IFERROR(VLOOKUP($I314,点検表４リスト用!$D$2:$G$10,3,FALSE),"")</f>
        <v/>
      </c>
      <c r="AM314" s="296" t="str">
        <f>IFERROR(VLOOKUP($I314,点検表４リスト用!$D$2:$G$10,4,FALSE),"")</f>
        <v/>
      </c>
      <c r="AN314" s="296" t="str">
        <f>IFERROR(VLOOKUP(LEFT($E314,1),点検表４リスト用!$I$2:$J$11,2,FALSE),"")</f>
        <v/>
      </c>
      <c r="AO314" s="296" t="b">
        <f>IF(IFERROR(VLOOKUP($J314,軽乗用車一覧!$A$2:$A$88,1,FALSE),"")&lt;&gt;"",TRUE,FALSE)</f>
        <v>0</v>
      </c>
      <c r="AP314" s="296" t="b">
        <f t="shared" si="124"/>
        <v>0</v>
      </c>
      <c r="AQ314" s="296" t="b">
        <f t="shared" si="169"/>
        <v>1</v>
      </c>
      <c r="AR314" s="296" t="str">
        <f t="shared" si="125"/>
        <v/>
      </c>
      <c r="AS314" s="296" t="str">
        <f t="shared" si="126"/>
        <v/>
      </c>
      <c r="AT314" s="296">
        <f t="shared" si="127"/>
        <v>1</v>
      </c>
      <c r="AU314" s="296">
        <f t="shared" si="128"/>
        <v>1</v>
      </c>
      <c r="AV314" s="296" t="str">
        <f t="shared" si="129"/>
        <v/>
      </c>
      <c r="AW314" s="296" t="str">
        <f>IFERROR(VLOOKUP($L314,点検表４リスト用!$L$2:$M$11,2,FALSE),"")</f>
        <v/>
      </c>
      <c r="AX314" s="296" t="str">
        <f>IFERROR(VLOOKUP($AV314,排出係数!$H$4:$N$1000,7,FALSE),"")</f>
        <v/>
      </c>
      <c r="AY314" s="296" t="str">
        <f t="shared" si="148"/>
        <v/>
      </c>
      <c r="AZ314" s="296" t="str">
        <f t="shared" si="130"/>
        <v>1</v>
      </c>
      <c r="BA314" s="296" t="str">
        <f>IFERROR(VLOOKUP($AV314,排出係数!$A$4:$G$10000,$AU314+2,FALSE),"")</f>
        <v/>
      </c>
      <c r="BB314" s="296">
        <f>IFERROR(VLOOKUP($AU314,点検表４リスト用!$P$2:$T$6,2,FALSE),"")</f>
        <v>0.48</v>
      </c>
      <c r="BC314" s="296" t="str">
        <f t="shared" si="131"/>
        <v/>
      </c>
      <c r="BD314" s="296" t="str">
        <f t="shared" si="132"/>
        <v/>
      </c>
      <c r="BE314" s="296" t="str">
        <f>IFERROR(VLOOKUP($AV314,排出係数!$H$4:$M$10000,$AU314+2,FALSE),"")</f>
        <v/>
      </c>
      <c r="BF314" s="296">
        <f>IFERROR(VLOOKUP($AU314,点検表４リスト用!$P$2:$T$6,IF($N314="H17",5,3),FALSE),"")</f>
        <v>5.5E-2</v>
      </c>
      <c r="BG314" s="296">
        <f t="shared" si="133"/>
        <v>0</v>
      </c>
      <c r="BH314" s="296">
        <f t="shared" si="146"/>
        <v>0</v>
      </c>
      <c r="BI314" s="296" t="str">
        <f>IFERROR(VLOOKUP($L314,点検表４リスト用!$L$2:$N$11,3,FALSE),"")</f>
        <v/>
      </c>
      <c r="BJ314" s="296" t="str">
        <f t="shared" si="134"/>
        <v/>
      </c>
      <c r="BK314" s="296" t="str">
        <f>IF($AK314="特","",IF($BP314="確認",MSG_電気・燃料電池車確認,IF($BS314=1,日野自動車新型式,IF($BS314=2,日野自動車新型式②,IF($BS314=3,日野自動車新型式③,IF($BS314=4,日野自動車新型式④,IFERROR(VLOOKUP($BJ314,'35条リスト'!$A$3:$C$9998,2,FALSE),"")))))))</f>
        <v/>
      </c>
      <c r="BL314" s="296" t="str">
        <f t="shared" si="135"/>
        <v/>
      </c>
      <c r="BM314" s="296" t="str">
        <f>IFERROR(VLOOKUP($X314,点検表４リスト用!$A$2:$B$10,2,FALSE),"")</f>
        <v/>
      </c>
      <c r="BN314" s="296" t="str">
        <f>IF($AK314="特","",IFERROR(VLOOKUP($BJ314,'35条リスト'!$A$3:$C$9998,3,FALSE),""))</f>
        <v/>
      </c>
      <c r="BO314" s="357" t="str">
        <f t="shared" si="149"/>
        <v/>
      </c>
      <c r="BP314" s="297" t="str">
        <f t="shared" si="136"/>
        <v/>
      </c>
      <c r="BQ314" s="297" t="str">
        <f t="shared" si="150"/>
        <v/>
      </c>
      <c r="BR314" s="296">
        <f t="shared" si="147"/>
        <v>0</v>
      </c>
      <c r="BS314" s="296" t="str">
        <f>IF(COUNTIF(点検表４リスト用!X$2:X$83,J314),1,IF(COUNTIF(点検表４リスト用!Y$2:Y$100,J314),2,IF(COUNTIF(点検表４リスト用!Z$2:Z$100,J314),3,IF(COUNTIF(点検表４リスト用!AA$2:AA$100,J314),4,""))))</f>
        <v/>
      </c>
      <c r="BT314" s="580" t="str">
        <f t="shared" si="151"/>
        <v/>
      </c>
    </row>
    <row r="315" spans="1:72">
      <c r="A315" s="289"/>
      <c r="B315" s="445"/>
      <c r="C315" s="290"/>
      <c r="D315" s="291"/>
      <c r="E315" s="291"/>
      <c r="F315" s="291"/>
      <c r="G315" s="292"/>
      <c r="H315" s="300"/>
      <c r="I315" s="292"/>
      <c r="J315" s="292"/>
      <c r="K315" s="292"/>
      <c r="L315" s="292"/>
      <c r="M315" s="290"/>
      <c r="N315" s="290"/>
      <c r="O315" s="292"/>
      <c r="P315" s="292"/>
      <c r="Q315" s="481" t="str">
        <f t="shared" si="161"/>
        <v/>
      </c>
      <c r="R315" s="481" t="str">
        <f t="shared" si="162"/>
        <v/>
      </c>
      <c r="S315" s="482" t="str">
        <f t="shared" si="117"/>
        <v/>
      </c>
      <c r="T315" s="482" t="str">
        <f t="shared" si="163"/>
        <v/>
      </c>
      <c r="U315" s="483" t="str">
        <f t="shared" si="164"/>
        <v/>
      </c>
      <c r="V315" s="483" t="str">
        <f t="shared" si="165"/>
        <v/>
      </c>
      <c r="W315" s="483" t="str">
        <f t="shared" si="166"/>
        <v/>
      </c>
      <c r="X315" s="293"/>
      <c r="Y315" s="289"/>
      <c r="Z315" s="473" t="str">
        <f>IF($BS315&lt;&gt;"","確認",IF(COUNTIF(点検表４リスト用!AB$2:AB$100,J315),"○",IF(OR($BQ315="【3】",$BQ315="【2】",$BQ315="【1】"),"○",$BQ315)))</f>
        <v/>
      </c>
      <c r="AA315" s="532"/>
      <c r="AB315" s="559" t="str">
        <f t="shared" si="167"/>
        <v/>
      </c>
      <c r="AC315" s="294" t="str">
        <f>IF(COUNTIF(環境性能の高いＵＤタクシー!$A:$A,点検表４!J315),"○","")</f>
        <v/>
      </c>
      <c r="AD315" s="295" t="str">
        <f t="shared" si="168"/>
        <v/>
      </c>
      <c r="AE315" s="296" t="b">
        <f t="shared" si="118"/>
        <v>0</v>
      </c>
      <c r="AF315" s="296" t="b">
        <f t="shared" si="119"/>
        <v>0</v>
      </c>
      <c r="AG315" s="296" t="str">
        <f t="shared" si="120"/>
        <v/>
      </c>
      <c r="AH315" s="296">
        <f t="shared" si="121"/>
        <v>1</v>
      </c>
      <c r="AI315" s="296">
        <f t="shared" si="122"/>
        <v>0</v>
      </c>
      <c r="AJ315" s="296">
        <f t="shared" si="123"/>
        <v>0</v>
      </c>
      <c r="AK315" s="296" t="str">
        <f>IFERROR(VLOOKUP($I315,点検表４リスト用!$D$2:$G$10,2,FALSE),"")</f>
        <v/>
      </c>
      <c r="AL315" s="296" t="str">
        <f>IFERROR(VLOOKUP($I315,点検表４リスト用!$D$2:$G$10,3,FALSE),"")</f>
        <v/>
      </c>
      <c r="AM315" s="296" t="str">
        <f>IFERROR(VLOOKUP($I315,点検表４リスト用!$D$2:$G$10,4,FALSE),"")</f>
        <v/>
      </c>
      <c r="AN315" s="296" t="str">
        <f>IFERROR(VLOOKUP(LEFT($E315,1),点検表４リスト用!$I$2:$J$11,2,FALSE),"")</f>
        <v/>
      </c>
      <c r="AO315" s="296" t="b">
        <f>IF(IFERROR(VLOOKUP($J315,軽乗用車一覧!$A$2:$A$88,1,FALSE),"")&lt;&gt;"",TRUE,FALSE)</f>
        <v>0</v>
      </c>
      <c r="AP315" s="296" t="b">
        <f t="shared" si="124"/>
        <v>0</v>
      </c>
      <c r="AQ315" s="296" t="b">
        <f t="shared" si="169"/>
        <v>1</v>
      </c>
      <c r="AR315" s="296" t="str">
        <f t="shared" si="125"/>
        <v/>
      </c>
      <c r="AS315" s="296" t="str">
        <f t="shared" si="126"/>
        <v/>
      </c>
      <c r="AT315" s="296">
        <f t="shared" si="127"/>
        <v>1</v>
      </c>
      <c r="AU315" s="296">
        <f t="shared" si="128"/>
        <v>1</v>
      </c>
      <c r="AV315" s="296" t="str">
        <f t="shared" si="129"/>
        <v/>
      </c>
      <c r="AW315" s="296" t="str">
        <f>IFERROR(VLOOKUP($L315,点検表４リスト用!$L$2:$M$11,2,FALSE),"")</f>
        <v/>
      </c>
      <c r="AX315" s="296" t="str">
        <f>IFERROR(VLOOKUP($AV315,排出係数!$H$4:$N$1000,7,FALSE),"")</f>
        <v/>
      </c>
      <c r="AY315" s="296" t="str">
        <f t="shared" si="148"/>
        <v/>
      </c>
      <c r="AZ315" s="296" t="str">
        <f t="shared" si="130"/>
        <v>1</v>
      </c>
      <c r="BA315" s="296" t="str">
        <f>IFERROR(VLOOKUP($AV315,排出係数!$A$4:$G$10000,$AU315+2,FALSE),"")</f>
        <v/>
      </c>
      <c r="BB315" s="296">
        <f>IFERROR(VLOOKUP($AU315,点検表４リスト用!$P$2:$T$6,2,FALSE),"")</f>
        <v>0.48</v>
      </c>
      <c r="BC315" s="296" t="str">
        <f t="shared" si="131"/>
        <v/>
      </c>
      <c r="BD315" s="296" t="str">
        <f t="shared" si="132"/>
        <v/>
      </c>
      <c r="BE315" s="296" t="str">
        <f>IFERROR(VLOOKUP($AV315,排出係数!$H$4:$M$10000,$AU315+2,FALSE),"")</f>
        <v/>
      </c>
      <c r="BF315" s="296">
        <f>IFERROR(VLOOKUP($AU315,点検表４リスト用!$P$2:$T$6,IF($N315="H17",5,3),FALSE),"")</f>
        <v>5.5E-2</v>
      </c>
      <c r="BG315" s="296">
        <f t="shared" si="133"/>
        <v>0</v>
      </c>
      <c r="BH315" s="296">
        <f t="shared" si="146"/>
        <v>0</v>
      </c>
      <c r="BI315" s="296" t="str">
        <f>IFERROR(VLOOKUP($L315,点検表４リスト用!$L$2:$N$11,3,FALSE),"")</f>
        <v/>
      </c>
      <c r="BJ315" s="296" t="str">
        <f t="shared" si="134"/>
        <v/>
      </c>
      <c r="BK315" s="296" t="str">
        <f>IF($AK315="特","",IF($BP315="確認",MSG_電気・燃料電池車確認,IF($BS315=1,日野自動車新型式,IF($BS315=2,日野自動車新型式②,IF($BS315=3,日野自動車新型式③,IF($BS315=4,日野自動車新型式④,IFERROR(VLOOKUP($BJ315,'35条リスト'!$A$3:$C$9998,2,FALSE),"")))))))</f>
        <v/>
      </c>
      <c r="BL315" s="296" t="str">
        <f t="shared" si="135"/>
        <v/>
      </c>
      <c r="BM315" s="296" t="str">
        <f>IFERROR(VLOOKUP($X315,点検表４リスト用!$A$2:$B$10,2,FALSE),"")</f>
        <v/>
      </c>
      <c r="BN315" s="296" t="str">
        <f>IF($AK315="特","",IFERROR(VLOOKUP($BJ315,'35条リスト'!$A$3:$C$9998,3,FALSE),""))</f>
        <v/>
      </c>
      <c r="BO315" s="357" t="str">
        <f t="shared" si="149"/>
        <v/>
      </c>
      <c r="BP315" s="297" t="str">
        <f t="shared" si="136"/>
        <v/>
      </c>
      <c r="BQ315" s="297" t="str">
        <f t="shared" si="150"/>
        <v/>
      </c>
      <c r="BR315" s="296">
        <f t="shared" si="147"/>
        <v>0</v>
      </c>
      <c r="BS315" s="296" t="str">
        <f>IF(COUNTIF(点検表４リスト用!X$2:X$83,J315),1,IF(COUNTIF(点検表４リスト用!Y$2:Y$100,J315),2,IF(COUNTIF(点検表４リスト用!Z$2:Z$100,J315),3,IF(COUNTIF(点検表４リスト用!AA$2:AA$100,J315),4,""))))</f>
        <v/>
      </c>
      <c r="BT315" s="580" t="str">
        <f t="shared" si="151"/>
        <v/>
      </c>
    </row>
    <row r="316" spans="1:72">
      <c r="A316" s="289"/>
      <c r="B316" s="445"/>
      <c r="C316" s="290"/>
      <c r="D316" s="291"/>
      <c r="E316" s="291"/>
      <c r="F316" s="291"/>
      <c r="G316" s="292"/>
      <c r="H316" s="300"/>
      <c r="I316" s="292"/>
      <c r="J316" s="292"/>
      <c r="K316" s="292"/>
      <c r="L316" s="292"/>
      <c r="M316" s="290"/>
      <c r="N316" s="290"/>
      <c r="O316" s="292"/>
      <c r="P316" s="292"/>
      <c r="Q316" s="481" t="str">
        <f t="shared" si="161"/>
        <v/>
      </c>
      <c r="R316" s="481" t="str">
        <f t="shared" si="162"/>
        <v/>
      </c>
      <c r="S316" s="482" t="str">
        <f t="shared" si="117"/>
        <v/>
      </c>
      <c r="T316" s="482" t="str">
        <f t="shared" si="163"/>
        <v/>
      </c>
      <c r="U316" s="483" t="str">
        <f t="shared" si="164"/>
        <v/>
      </c>
      <c r="V316" s="483" t="str">
        <f t="shared" si="165"/>
        <v/>
      </c>
      <c r="W316" s="483" t="str">
        <f t="shared" si="166"/>
        <v/>
      </c>
      <c r="X316" s="293"/>
      <c r="Y316" s="289"/>
      <c r="Z316" s="473" t="str">
        <f>IF($BS316&lt;&gt;"","確認",IF(COUNTIF(点検表４リスト用!AB$2:AB$100,J316),"○",IF(OR($BQ316="【3】",$BQ316="【2】",$BQ316="【1】"),"○",$BQ316)))</f>
        <v/>
      </c>
      <c r="AA316" s="532"/>
      <c r="AB316" s="559" t="str">
        <f t="shared" si="167"/>
        <v/>
      </c>
      <c r="AC316" s="294" t="str">
        <f>IF(COUNTIF(環境性能の高いＵＤタクシー!$A:$A,点検表４!J316),"○","")</f>
        <v/>
      </c>
      <c r="AD316" s="295" t="str">
        <f t="shared" si="168"/>
        <v/>
      </c>
      <c r="AE316" s="296" t="b">
        <f t="shared" si="118"/>
        <v>0</v>
      </c>
      <c r="AF316" s="296" t="b">
        <f t="shared" si="119"/>
        <v>0</v>
      </c>
      <c r="AG316" s="296" t="str">
        <f t="shared" si="120"/>
        <v/>
      </c>
      <c r="AH316" s="296">
        <f t="shared" si="121"/>
        <v>1</v>
      </c>
      <c r="AI316" s="296">
        <f t="shared" si="122"/>
        <v>0</v>
      </c>
      <c r="AJ316" s="296">
        <f t="shared" si="123"/>
        <v>0</v>
      </c>
      <c r="AK316" s="296" t="str">
        <f>IFERROR(VLOOKUP($I316,点検表４リスト用!$D$2:$G$10,2,FALSE),"")</f>
        <v/>
      </c>
      <c r="AL316" s="296" t="str">
        <f>IFERROR(VLOOKUP($I316,点検表４リスト用!$D$2:$G$10,3,FALSE),"")</f>
        <v/>
      </c>
      <c r="AM316" s="296" t="str">
        <f>IFERROR(VLOOKUP($I316,点検表４リスト用!$D$2:$G$10,4,FALSE),"")</f>
        <v/>
      </c>
      <c r="AN316" s="296" t="str">
        <f>IFERROR(VLOOKUP(LEFT($E316,1),点検表４リスト用!$I$2:$J$11,2,FALSE),"")</f>
        <v/>
      </c>
      <c r="AO316" s="296" t="b">
        <f>IF(IFERROR(VLOOKUP($J316,軽乗用車一覧!$A$2:$A$88,1,FALSE),"")&lt;&gt;"",TRUE,FALSE)</f>
        <v>0</v>
      </c>
      <c r="AP316" s="296" t="b">
        <f t="shared" si="124"/>
        <v>0</v>
      </c>
      <c r="AQ316" s="296" t="b">
        <f t="shared" si="169"/>
        <v>1</v>
      </c>
      <c r="AR316" s="296" t="str">
        <f t="shared" si="125"/>
        <v/>
      </c>
      <c r="AS316" s="296" t="str">
        <f t="shared" si="126"/>
        <v/>
      </c>
      <c r="AT316" s="296">
        <f t="shared" si="127"/>
        <v>1</v>
      </c>
      <c r="AU316" s="296">
        <f t="shared" si="128"/>
        <v>1</v>
      </c>
      <c r="AV316" s="296" t="str">
        <f t="shared" si="129"/>
        <v/>
      </c>
      <c r="AW316" s="296" t="str">
        <f>IFERROR(VLOOKUP($L316,点検表４リスト用!$L$2:$M$11,2,FALSE),"")</f>
        <v/>
      </c>
      <c r="AX316" s="296" t="str">
        <f>IFERROR(VLOOKUP($AV316,排出係数!$H$4:$N$1000,7,FALSE),"")</f>
        <v/>
      </c>
      <c r="AY316" s="296" t="str">
        <f t="shared" si="148"/>
        <v/>
      </c>
      <c r="AZ316" s="296" t="str">
        <f t="shared" si="130"/>
        <v>1</v>
      </c>
      <c r="BA316" s="296" t="str">
        <f>IFERROR(VLOOKUP($AV316,排出係数!$A$4:$G$10000,$AU316+2,FALSE),"")</f>
        <v/>
      </c>
      <c r="BB316" s="296">
        <f>IFERROR(VLOOKUP($AU316,点検表４リスト用!$P$2:$T$6,2,FALSE),"")</f>
        <v>0.48</v>
      </c>
      <c r="BC316" s="296" t="str">
        <f t="shared" si="131"/>
        <v/>
      </c>
      <c r="BD316" s="296" t="str">
        <f t="shared" si="132"/>
        <v/>
      </c>
      <c r="BE316" s="296" t="str">
        <f>IFERROR(VLOOKUP($AV316,排出係数!$H$4:$M$10000,$AU316+2,FALSE),"")</f>
        <v/>
      </c>
      <c r="BF316" s="296">
        <f>IFERROR(VLOOKUP($AU316,点検表４リスト用!$P$2:$T$6,IF($N316="H17",5,3),FALSE),"")</f>
        <v>5.5E-2</v>
      </c>
      <c r="BG316" s="296">
        <f t="shared" si="133"/>
        <v>0</v>
      </c>
      <c r="BH316" s="296">
        <f t="shared" si="146"/>
        <v>0</v>
      </c>
      <c r="BI316" s="296" t="str">
        <f>IFERROR(VLOOKUP($L316,点検表４リスト用!$L$2:$N$11,3,FALSE),"")</f>
        <v/>
      </c>
      <c r="BJ316" s="296" t="str">
        <f t="shared" si="134"/>
        <v/>
      </c>
      <c r="BK316" s="296" t="str">
        <f>IF($AK316="特","",IF($BP316="確認",MSG_電気・燃料電池車確認,IF($BS316=1,日野自動車新型式,IF($BS316=2,日野自動車新型式②,IF($BS316=3,日野自動車新型式③,IF($BS316=4,日野自動車新型式④,IFERROR(VLOOKUP($BJ316,'35条リスト'!$A$3:$C$9998,2,FALSE),"")))))))</f>
        <v/>
      </c>
      <c r="BL316" s="296" t="str">
        <f t="shared" si="135"/>
        <v/>
      </c>
      <c r="BM316" s="296" t="str">
        <f>IFERROR(VLOOKUP($X316,点検表４リスト用!$A$2:$B$10,2,FALSE),"")</f>
        <v/>
      </c>
      <c r="BN316" s="296" t="str">
        <f>IF($AK316="特","",IFERROR(VLOOKUP($BJ316,'35条リスト'!$A$3:$C$9998,3,FALSE),""))</f>
        <v/>
      </c>
      <c r="BO316" s="357" t="str">
        <f t="shared" si="149"/>
        <v/>
      </c>
      <c r="BP316" s="297" t="str">
        <f t="shared" si="136"/>
        <v/>
      </c>
      <c r="BQ316" s="297" t="str">
        <f t="shared" si="150"/>
        <v/>
      </c>
      <c r="BR316" s="296">
        <f t="shared" si="147"/>
        <v>0</v>
      </c>
      <c r="BS316" s="296" t="str">
        <f>IF(COUNTIF(点検表４リスト用!X$2:X$83,J316),1,IF(COUNTIF(点検表４リスト用!Y$2:Y$100,J316),2,IF(COUNTIF(点検表４リスト用!Z$2:Z$100,J316),3,IF(COUNTIF(点検表４リスト用!AA$2:AA$100,J316),4,""))))</f>
        <v/>
      </c>
      <c r="BT316" s="580" t="str">
        <f t="shared" si="151"/>
        <v/>
      </c>
    </row>
    <row r="317" spans="1:72">
      <c r="A317" s="289"/>
      <c r="B317" s="445"/>
      <c r="C317" s="290"/>
      <c r="D317" s="291"/>
      <c r="E317" s="291"/>
      <c r="F317" s="291"/>
      <c r="G317" s="292"/>
      <c r="H317" s="300"/>
      <c r="I317" s="292"/>
      <c r="J317" s="292"/>
      <c r="K317" s="292"/>
      <c r="L317" s="292"/>
      <c r="M317" s="290"/>
      <c r="N317" s="290"/>
      <c r="O317" s="292"/>
      <c r="P317" s="292"/>
      <c r="Q317" s="481" t="str">
        <f t="shared" si="161"/>
        <v/>
      </c>
      <c r="R317" s="481" t="str">
        <f t="shared" si="162"/>
        <v/>
      </c>
      <c r="S317" s="482" t="str">
        <f t="shared" si="117"/>
        <v/>
      </c>
      <c r="T317" s="482" t="str">
        <f t="shared" si="163"/>
        <v/>
      </c>
      <c r="U317" s="483" t="str">
        <f t="shared" si="164"/>
        <v/>
      </c>
      <c r="V317" s="483" t="str">
        <f t="shared" si="165"/>
        <v/>
      </c>
      <c r="W317" s="483" t="str">
        <f t="shared" si="166"/>
        <v/>
      </c>
      <c r="X317" s="293"/>
      <c r="Y317" s="289"/>
      <c r="Z317" s="473" t="str">
        <f>IF($BS317&lt;&gt;"","確認",IF(COUNTIF(点検表４リスト用!AB$2:AB$100,J317),"○",IF(OR($BQ317="【3】",$BQ317="【2】",$BQ317="【1】"),"○",$BQ317)))</f>
        <v/>
      </c>
      <c r="AA317" s="532"/>
      <c r="AB317" s="559" t="str">
        <f t="shared" si="167"/>
        <v/>
      </c>
      <c r="AC317" s="294" t="str">
        <f>IF(COUNTIF(環境性能の高いＵＤタクシー!$A:$A,点検表４!J317),"○","")</f>
        <v/>
      </c>
      <c r="AD317" s="295" t="str">
        <f t="shared" si="168"/>
        <v/>
      </c>
      <c r="AE317" s="296" t="b">
        <f t="shared" si="118"/>
        <v>0</v>
      </c>
      <c r="AF317" s="296" t="b">
        <f t="shared" si="119"/>
        <v>0</v>
      </c>
      <c r="AG317" s="296" t="str">
        <f t="shared" si="120"/>
        <v/>
      </c>
      <c r="AH317" s="296">
        <f t="shared" si="121"/>
        <v>1</v>
      </c>
      <c r="AI317" s="296">
        <f t="shared" si="122"/>
        <v>0</v>
      </c>
      <c r="AJ317" s="296">
        <f t="shared" si="123"/>
        <v>0</v>
      </c>
      <c r="AK317" s="296" t="str">
        <f>IFERROR(VLOOKUP($I317,点検表４リスト用!$D$2:$G$10,2,FALSE),"")</f>
        <v/>
      </c>
      <c r="AL317" s="296" t="str">
        <f>IFERROR(VLOOKUP($I317,点検表４リスト用!$D$2:$G$10,3,FALSE),"")</f>
        <v/>
      </c>
      <c r="AM317" s="296" t="str">
        <f>IFERROR(VLOOKUP($I317,点検表４リスト用!$D$2:$G$10,4,FALSE),"")</f>
        <v/>
      </c>
      <c r="AN317" s="296" t="str">
        <f>IFERROR(VLOOKUP(LEFT($E317,1),点検表４リスト用!$I$2:$J$11,2,FALSE),"")</f>
        <v/>
      </c>
      <c r="AO317" s="296" t="b">
        <f>IF(IFERROR(VLOOKUP($J317,軽乗用車一覧!$A$2:$A$88,1,FALSE),"")&lt;&gt;"",TRUE,FALSE)</f>
        <v>0</v>
      </c>
      <c r="AP317" s="296" t="b">
        <f t="shared" si="124"/>
        <v>0</v>
      </c>
      <c r="AQ317" s="296" t="b">
        <f t="shared" si="169"/>
        <v>1</v>
      </c>
      <c r="AR317" s="296" t="str">
        <f t="shared" si="125"/>
        <v/>
      </c>
      <c r="AS317" s="296" t="str">
        <f t="shared" si="126"/>
        <v/>
      </c>
      <c r="AT317" s="296">
        <f t="shared" si="127"/>
        <v>1</v>
      </c>
      <c r="AU317" s="296">
        <f t="shared" si="128"/>
        <v>1</v>
      </c>
      <c r="AV317" s="296" t="str">
        <f t="shared" si="129"/>
        <v/>
      </c>
      <c r="AW317" s="296" t="str">
        <f>IFERROR(VLOOKUP($L317,点検表４リスト用!$L$2:$M$11,2,FALSE),"")</f>
        <v/>
      </c>
      <c r="AX317" s="296" t="str">
        <f>IFERROR(VLOOKUP($AV317,排出係数!$H$4:$N$1000,7,FALSE),"")</f>
        <v/>
      </c>
      <c r="AY317" s="296" t="str">
        <f t="shared" si="148"/>
        <v/>
      </c>
      <c r="AZ317" s="296" t="str">
        <f t="shared" si="130"/>
        <v>1</v>
      </c>
      <c r="BA317" s="296" t="str">
        <f>IFERROR(VLOOKUP($AV317,排出係数!$A$4:$G$10000,$AU317+2,FALSE),"")</f>
        <v/>
      </c>
      <c r="BB317" s="296">
        <f>IFERROR(VLOOKUP($AU317,点検表４リスト用!$P$2:$T$6,2,FALSE),"")</f>
        <v>0.48</v>
      </c>
      <c r="BC317" s="296" t="str">
        <f t="shared" si="131"/>
        <v/>
      </c>
      <c r="BD317" s="296" t="str">
        <f t="shared" si="132"/>
        <v/>
      </c>
      <c r="BE317" s="296" t="str">
        <f>IFERROR(VLOOKUP($AV317,排出係数!$H$4:$M$10000,$AU317+2,FALSE),"")</f>
        <v/>
      </c>
      <c r="BF317" s="296">
        <f>IFERROR(VLOOKUP($AU317,点検表４リスト用!$P$2:$T$6,IF($N317="H17",5,3),FALSE),"")</f>
        <v>5.5E-2</v>
      </c>
      <c r="BG317" s="296">
        <f t="shared" si="133"/>
        <v>0</v>
      </c>
      <c r="BH317" s="296">
        <f t="shared" si="146"/>
        <v>0</v>
      </c>
      <c r="BI317" s="296" t="str">
        <f>IFERROR(VLOOKUP($L317,点検表４リスト用!$L$2:$N$11,3,FALSE),"")</f>
        <v/>
      </c>
      <c r="BJ317" s="296" t="str">
        <f t="shared" si="134"/>
        <v/>
      </c>
      <c r="BK317" s="296" t="str">
        <f>IF($AK317="特","",IF($BP317="確認",MSG_電気・燃料電池車確認,IF($BS317=1,日野自動車新型式,IF($BS317=2,日野自動車新型式②,IF($BS317=3,日野自動車新型式③,IF($BS317=4,日野自動車新型式④,IFERROR(VLOOKUP($BJ317,'35条リスト'!$A$3:$C$9998,2,FALSE),"")))))))</f>
        <v/>
      </c>
      <c r="BL317" s="296" t="str">
        <f t="shared" si="135"/>
        <v/>
      </c>
      <c r="BM317" s="296" t="str">
        <f>IFERROR(VLOOKUP($X317,点検表４リスト用!$A$2:$B$10,2,FALSE),"")</f>
        <v/>
      </c>
      <c r="BN317" s="296" t="str">
        <f>IF($AK317="特","",IFERROR(VLOOKUP($BJ317,'35条リスト'!$A$3:$C$9998,3,FALSE),""))</f>
        <v/>
      </c>
      <c r="BO317" s="357" t="str">
        <f t="shared" si="149"/>
        <v/>
      </c>
      <c r="BP317" s="297" t="str">
        <f t="shared" si="136"/>
        <v/>
      </c>
      <c r="BQ317" s="297" t="str">
        <f t="shared" si="150"/>
        <v/>
      </c>
      <c r="BR317" s="296">
        <f t="shared" si="147"/>
        <v>0</v>
      </c>
      <c r="BS317" s="296" t="str">
        <f>IF(COUNTIF(点検表４リスト用!X$2:X$83,J317),1,IF(COUNTIF(点検表４リスト用!Y$2:Y$100,J317),2,IF(COUNTIF(点検表４リスト用!Z$2:Z$100,J317),3,IF(COUNTIF(点検表４リスト用!AA$2:AA$100,J317),4,""))))</f>
        <v/>
      </c>
      <c r="BT317" s="580" t="str">
        <f t="shared" si="151"/>
        <v/>
      </c>
    </row>
    <row r="318" spans="1:72">
      <c r="A318" s="289"/>
      <c r="B318" s="445"/>
      <c r="C318" s="290"/>
      <c r="D318" s="291"/>
      <c r="E318" s="291"/>
      <c r="F318" s="291"/>
      <c r="G318" s="292"/>
      <c r="H318" s="300"/>
      <c r="I318" s="292"/>
      <c r="J318" s="292"/>
      <c r="K318" s="292"/>
      <c r="L318" s="292"/>
      <c r="M318" s="290"/>
      <c r="N318" s="290"/>
      <c r="O318" s="292"/>
      <c r="P318" s="292"/>
      <c r="Q318" s="481" t="str">
        <f t="shared" si="161"/>
        <v/>
      </c>
      <c r="R318" s="481" t="str">
        <f t="shared" si="162"/>
        <v/>
      </c>
      <c r="S318" s="482" t="str">
        <f t="shared" si="117"/>
        <v/>
      </c>
      <c r="T318" s="482" t="str">
        <f t="shared" si="163"/>
        <v/>
      </c>
      <c r="U318" s="483" t="str">
        <f t="shared" si="164"/>
        <v/>
      </c>
      <c r="V318" s="483" t="str">
        <f t="shared" si="165"/>
        <v/>
      </c>
      <c r="W318" s="483" t="str">
        <f t="shared" si="166"/>
        <v/>
      </c>
      <c r="X318" s="293"/>
      <c r="Y318" s="289"/>
      <c r="Z318" s="473" t="str">
        <f>IF($BS318&lt;&gt;"","確認",IF(COUNTIF(点検表４リスト用!AB$2:AB$100,J318),"○",IF(OR($BQ318="【3】",$BQ318="【2】",$BQ318="【1】"),"○",$BQ318)))</f>
        <v/>
      </c>
      <c r="AA318" s="532"/>
      <c r="AB318" s="559" t="str">
        <f t="shared" si="167"/>
        <v/>
      </c>
      <c r="AC318" s="294" t="str">
        <f>IF(COUNTIF(環境性能の高いＵＤタクシー!$A:$A,点検表４!J318),"○","")</f>
        <v/>
      </c>
      <c r="AD318" s="295" t="str">
        <f t="shared" si="168"/>
        <v/>
      </c>
      <c r="AE318" s="296" t="b">
        <f t="shared" si="118"/>
        <v>0</v>
      </c>
      <c r="AF318" s="296" t="b">
        <f t="shared" si="119"/>
        <v>0</v>
      </c>
      <c r="AG318" s="296" t="str">
        <f t="shared" si="120"/>
        <v/>
      </c>
      <c r="AH318" s="296">
        <f t="shared" si="121"/>
        <v>1</v>
      </c>
      <c r="AI318" s="296">
        <f t="shared" si="122"/>
        <v>0</v>
      </c>
      <c r="AJ318" s="296">
        <f t="shared" si="123"/>
        <v>0</v>
      </c>
      <c r="AK318" s="296" t="str">
        <f>IFERROR(VLOOKUP($I318,点検表４リスト用!$D$2:$G$10,2,FALSE),"")</f>
        <v/>
      </c>
      <c r="AL318" s="296" t="str">
        <f>IFERROR(VLOOKUP($I318,点検表４リスト用!$D$2:$G$10,3,FALSE),"")</f>
        <v/>
      </c>
      <c r="AM318" s="296" t="str">
        <f>IFERROR(VLOOKUP($I318,点検表４リスト用!$D$2:$G$10,4,FALSE),"")</f>
        <v/>
      </c>
      <c r="AN318" s="296" t="str">
        <f>IFERROR(VLOOKUP(LEFT($E318,1),点検表４リスト用!$I$2:$J$11,2,FALSE),"")</f>
        <v/>
      </c>
      <c r="AO318" s="296" t="b">
        <f>IF(IFERROR(VLOOKUP($J318,軽乗用車一覧!$A$2:$A$88,1,FALSE),"")&lt;&gt;"",TRUE,FALSE)</f>
        <v>0</v>
      </c>
      <c r="AP318" s="296" t="b">
        <f t="shared" si="124"/>
        <v>0</v>
      </c>
      <c r="AQ318" s="296" t="b">
        <f t="shared" si="169"/>
        <v>1</v>
      </c>
      <c r="AR318" s="296" t="str">
        <f t="shared" si="125"/>
        <v/>
      </c>
      <c r="AS318" s="296" t="str">
        <f t="shared" si="126"/>
        <v/>
      </c>
      <c r="AT318" s="296">
        <f t="shared" si="127"/>
        <v>1</v>
      </c>
      <c r="AU318" s="296">
        <f t="shared" si="128"/>
        <v>1</v>
      </c>
      <c r="AV318" s="296" t="str">
        <f t="shared" si="129"/>
        <v/>
      </c>
      <c r="AW318" s="296" t="str">
        <f>IFERROR(VLOOKUP($L318,点検表４リスト用!$L$2:$M$11,2,FALSE),"")</f>
        <v/>
      </c>
      <c r="AX318" s="296" t="str">
        <f>IFERROR(VLOOKUP($AV318,排出係数!$H$4:$N$1000,7,FALSE),"")</f>
        <v/>
      </c>
      <c r="AY318" s="296" t="str">
        <f t="shared" si="148"/>
        <v/>
      </c>
      <c r="AZ318" s="296" t="str">
        <f t="shared" si="130"/>
        <v>1</v>
      </c>
      <c r="BA318" s="296" t="str">
        <f>IFERROR(VLOOKUP($AV318,排出係数!$A$4:$G$10000,$AU318+2,FALSE),"")</f>
        <v/>
      </c>
      <c r="BB318" s="296">
        <f>IFERROR(VLOOKUP($AU318,点検表４リスト用!$P$2:$T$6,2,FALSE),"")</f>
        <v>0.48</v>
      </c>
      <c r="BC318" s="296" t="str">
        <f t="shared" si="131"/>
        <v/>
      </c>
      <c r="BD318" s="296" t="str">
        <f t="shared" si="132"/>
        <v/>
      </c>
      <c r="BE318" s="296" t="str">
        <f>IFERROR(VLOOKUP($AV318,排出係数!$H$4:$M$10000,$AU318+2,FALSE),"")</f>
        <v/>
      </c>
      <c r="BF318" s="296">
        <f>IFERROR(VLOOKUP($AU318,点検表４リスト用!$P$2:$T$6,IF($N318="H17",5,3),FALSE),"")</f>
        <v>5.5E-2</v>
      </c>
      <c r="BG318" s="296">
        <f t="shared" si="133"/>
        <v>0</v>
      </c>
      <c r="BH318" s="296">
        <f t="shared" si="146"/>
        <v>0</v>
      </c>
      <c r="BI318" s="296" t="str">
        <f>IFERROR(VLOOKUP($L318,点検表４リスト用!$L$2:$N$11,3,FALSE),"")</f>
        <v/>
      </c>
      <c r="BJ318" s="296" t="str">
        <f t="shared" si="134"/>
        <v/>
      </c>
      <c r="BK318" s="296" t="str">
        <f>IF($AK318="特","",IF($BP318="確認",MSG_電気・燃料電池車確認,IF($BS318=1,日野自動車新型式,IF($BS318=2,日野自動車新型式②,IF($BS318=3,日野自動車新型式③,IF($BS318=4,日野自動車新型式④,IFERROR(VLOOKUP($BJ318,'35条リスト'!$A$3:$C$9998,2,FALSE),"")))))))</f>
        <v/>
      </c>
      <c r="BL318" s="296" t="str">
        <f t="shared" si="135"/>
        <v/>
      </c>
      <c r="BM318" s="296" t="str">
        <f>IFERROR(VLOOKUP($X318,点検表４リスト用!$A$2:$B$10,2,FALSE),"")</f>
        <v/>
      </c>
      <c r="BN318" s="296" t="str">
        <f>IF($AK318="特","",IFERROR(VLOOKUP($BJ318,'35条リスト'!$A$3:$C$9998,3,FALSE),""))</f>
        <v/>
      </c>
      <c r="BO318" s="357" t="str">
        <f t="shared" si="149"/>
        <v/>
      </c>
      <c r="BP318" s="297" t="str">
        <f t="shared" si="136"/>
        <v/>
      </c>
      <c r="BQ318" s="297" t="str">
        <f t="shared" si="150"/>
        <v/>
      </c>
      <c r="BR318" s="296">
        <f t="shared" si="147"/>
        <v>0</v>
      </c>
      <c r="BS318" s="296" t="str">
        <f>IF(COUNTIF(点検表４リスト用!X$2:X$83,J318),1,IF(COUNTIF(点検表４リスト用!Y$2:Y$100,J318),2,IF(COUNTIF(点検表４リスト用!Z$2:Z$100,J318),3,IF(COUNTIF(点検表４リスト用!AA$2:AA$100,J318),4,""))))</f>
        <v/>
      </c>
      <c r="BT318" s="580" t="str">
        <f t="shared" si="151"/>
        <v/>
      </c>
    </row>
    <row r="319" spans="1:72">
      <c r="A319" s="289"/>
      <c r="B319" s="445"/>
      <c r="C319" s="290"/>
      <c r="D319" s="291"/>
      <c r="E319" s="291"/>
      <c r="F319" s="291"/>
      <c r="G319" s="292"/>
      <c r="H319" s="300"/>
      <c r="I319" s="292"/>
      <c r="J319" s="292"/>
      <c r="K319" s="292"/>
      <c r="L319" s="292"/>
      <c r="M319" s="290"/>
      <c r="N319" s="290"/>
      <c r="O319" s="292"/>
      <c r="P319" s="292"/>
      <c r="Q319" s="481" t="str">
        <f t="shared" si="161"/>
        <v/>
      </c>
      <c r="R319" s="481" t="str">
        <f t="shared" si="162"/>
        <v/>
      </c>
      <c r="S319" s="482" t="str">
        <f t="shared" si="117"/>
        <v/>
      </c>
      <c r="T319" s="482" t="str">
        <f t="shared" si="163"/>
        <v/>
      </c>
      <c r="U319" s="483" t="str">
        <f t="shared" si="164"/>
        <v/>
      </c>
      <c r="V319" s="483" t="str">
        <f t="shared" si="165"/>
        <v/>
      </c>
      <c r="W319" s="483" t="str">
        <f t="shared" si="166"/>
        <v/>
      </c>
      <c r="X319" s="293"/>
      <c r="Y319" s="289"/>
      <c r="Z319" s="473" t="str">
        <f>IF($BS319&lt;&gt;"","確認",IF(COUNTIF(点検表４リスト用!AB$2:AB$100,J319),"○",IF(OR($BQ319="【3】",$BQ319="【2】",$BQ319="【1】"),"○",$BQ319)))</f>
        <v/>
      </c>
      <c r="AA319" s="532"/>
      <c r="AB319" s="559" t="str">
        <f t="shared" si="167"/>
        <v/>
      </c>
      <c r="AC319" s="294" t="str">
        <f>IF(COUNTIF(環境性能の高いＵＤタクシー!$A:$A,点検表４!J319),"○","")</f>
        <v/>
      </c>
      <c r="AD319" s="295" t="str">
        <f t="shared" si="168"/>
        <v/>
      </c>
      <c r="AE319" s="296" t="b">
        <f t="shared" si="118"/>
        <v>0</v>
      </c>
      <c r="AF319" s="296" t="b">
        <f t="shared" si="119"/>
        <v>0</v>
      </c>
      <c r="AG319" s="296" t="str">
        <f t="shared" si="120"/>
        <v/>
      </c>
      <c r="AH319" s="296">
        <f t="shared" si="121"/>
        <v>1</v>
      </c>
      <c r="AI319" s="296">
        <f t="shared" si="122"/>
        <v>0</v>
      </c>
      <c r="AJ319" s="296">
        <f t="shared" si="123"/>
        <v>0</v>
      </c>
      <c r="AK319" s="296" t="str">
        <f>IFERROR(VLOOKUP($I319,点検表４リスト用!$D$2:$G$10,2,FALSE),"")</f>
        <v/>
      </c>
      <c r="AL319" s="296" t="str">
        <f>IFERROR(VLOOKUP($I319,点検表４リスト用!$D$2:$G$10,3,FALSE),"")</f>
        <v/>
      </c>
      <c r="AM319" s="296" t="str">
        <f>IFERROR(VLOOKUP($I319,点検表４リスト用!$D$2:$G$10,4,FALSE),"")</f>
        <v/>
      </c>
      <c r="AN319" s="296" t="str">
        <f>IFERROR(VLOOKUP(LEFT($E319,1),点検表４リスト用!$I$2:$J$11,2,FALSE),"")</f>
        <v/>
      </c>
      <c r="AO319" s="296" t="b">
        <f>IF(IFERROR(VLOOKUP($J319,軽乗用車一覧!$A$2:$A$88,1,FALSE),"")&lt;&gt;"",TRUE,FALSE)</f>
        <v>0</v>
      </c>
      <c r="AP319" s="296" t="b">
        <f t="shared" si="124"/>
        <v>0</v>
      </c>
      <c r="AQ319" s="296" t="b">
        <f t="shared" si="169"/>
        <v>1</v>
      </c>
      <c r="AR319" s="296" t="str">
        <f t="shared" si="125"/>
        <v/>
      </c>
      <c r="AS319" s="296" t="str">
        <f t="shared" si="126"/>
        <v/>
      </c>
      <c r="AT319" s="296">
        <f t="shared" si="127"/>
        <v>1</v>
      </c>
      <c r="AU319" s="296">
        <f t="shared" si="128"/>
        <v>1</v>
      </c>
      <c r="AV319" s="296" t="str">
        <f t="shared" si="129"/>
        <v/>
      </c>
      <c r="AW319" s="296" t="str">
        <f>IFERROR(VLOOKUP($L319,点検表４リスト用!$L$2:$M$11,2,FALSE),"")</f>
        <v/>
      </c>
      <c r="AX319" s="296" t="str">
        <f>IFERROR(VLOOKUP($AV319,排出係数!$H$4:$N$1000,7,FALSE),"")</f>
        <v/>
      </c>
      <c r="AY319" s="296" t="str">
        <f t="shared" si="148"/>
        <v/>
      </c>
      <c r="AZ319" s="296" t="str">
        <f t="shared" si="130"/>
        <v>1</v>
      </c>
      <c r="BA319" s="296" t="str">
        <f>IFERROR(VLOOKUP($AV319,排出係数!$A$4:$G$10000,$AU319+2,FALSE),"")</f>
        <v/>
      </c>
      <c r="BB319" s="296">
        <f>IFERROR(VLOOKUP($AU319,点検表４リスト用!$P$2:$T$6,2,FALSE),"")</f>
        <v>0.48</v>
      </c>
      <c r="BC319" s="296" t="str">
        <f t="shared" si="131"/>
        <v/>
      </c>
      <c r="BD319" s="296" t="str">
        <f t="shared" si="132"/>
        <v/>
      </c>
      <c r="BE319" s="296" t="str">
        <f>IFERROR(VLOOKUP($AV319,排出係数!$H$4:$M$10000,$AU319+2,FALSE),"")</f>
        <v/>
      </c>
      <c r="BF319" s="296">
        <f>IFERROR(VLOOKUP($AU319,点検表４リスト用!$P$2:$T$6,IF($N319="H17",5,3),FALSE),"")</f>
        <v>5.5E-2</v>
      </c>
      <c r="BG319" s="296">
        <f t="shared" si="133"/>
        <v>0</v>
      </c>
      <c r="BH319" s="296">
        <f t="shared" si="146"/>
        <v>0</v>
      </c>
      <c r="BI319" s="296" t="str">
        <f>IFERROR(VLOOKUP($L319,点検表４リスト用!$L$2:$N$11,3,FALSE),"")</f>
        <v/>
      </c>
      <c r="BJ319" s="296" t="str">
        <f t="shared" si="134"/>
        <v/>
      </c>
      <c r="BK319" s="296" t="str">
        <f>IF($AK319="特","",IF($BP319="確認",MSG_電気・燃料電池車確認,IF($BS319=1,日野自動車新型式,IF($BS319=2,日野自動車新型式②,IF($BS319=3,日野自動車新型式③,IF($BS319=4,日野自動車新型式④,IFERROR(VLOOKUP($BJ319,'35条リスト'!$A$3:$C$9998,2,FALSE),"")))))))</f>
        <v/>
      </c>
      <c r="BL319" s="296" t="str">
        <f t="shared" si="135"/>
        <v/>
      </c>
      <c r="BM319" s="296" t="str">
        <f>IFERROR(VLOOKUP($X319,点検表４リスト用!$A$2:$B$10,2,FALSE),"")</f>
        <v/>
      </c>
      <c r="BN319" s="296" t="str">
        <f>IF($AK319="特","",IFERROR(VLOOKUP($BJ319,'35条リスト'!$A$3:$C$9998,3,FALSE),""))</f>
        <v/>
      </c>
      <c r="BO319" s="357" t="str">
        <f t="shared" si="149"/>
        <v/>
      </c>
      <c r="BP319" s="297" t="str">
        <f t="shared" si="136"/>
        <v/>
      </c>
      <c r="BQ319" s="297" t="str">
        <f t="shared" si="150"/>
        <v/>
      </c>
      <c r="BR319" s="296">
        <f t="shared" si="147"/>
        <v>0</v>
      </c>
      <c r="BS319" s="296" t="str">
        <f>IF(COUNTIF(点検表４リスト用!X$2:X$83,J319),1,IF(COUNTIF(点検表４リスト用!Y$2:Y$100,J319),2,IF(COUNTIF(点検表４リスト用!Z$2:Z$100,J319),3,IF(COUNTIF(点検表４リスト用!AA$2:AA$100,J319),4,""))))</f>
        <v/>
      </c>
      <c r="BT319" s="580" t="str">
        <f t="shared" si="151"/>
        <v/>
      </c>
    </row>
    <row r="320" spans="1:72">
      <c r="A320" s="289"/>
      <c r="B320" s="445"/>
      <c r="C320" s="290"/>
      <c r="D320" s="291"/>
      <c r="E320" s="291"/>
      <c r="F320" s="291"/>
      <c r="G320" s="292"/>
      <c r="H320" s="300"/>
      <c r="I320" s="292"/>
      <c r="J320" s="292"/>
      <c r="K320" s="292"/>
      <c r="L320" s="292"/>
      <c r="M320" s="290"/>
      <c r="N320" s="290"/>
      <c r="O320" s="292"/>
      <c r="P320" s="292"/>
      <c r="Q320" s="481" t="str">
        <f t="shared" si="161"/>
        <v/>
      </c>
      <c r="R320" s="481" t="str">
        <f t="shared" si="162"/>
        <v/>
      </c>
      <c r="S320" s="482" t="str">
        <f t="shared" si="117"/>
        <v/>
      </c>
      <c r="T320" s="482" t="str">
        <f t="shared" si="163"/>
        <v/>
      </c>
      <c r="U320" s="483" t="str">
        <f t="shared" si="164"/>
        <v/>
      </c>
      <c r="V320" s="483" t="str">
        <f t="shared" si="165"/>
        <v/>
      </c>
      <c r="W320" s="483" t="str">
        <f t="shared" si="166"/>
        <v/>
      </c>
      <c r="X320" s="293"/>
      <c r="Y320" s="289"/>
      <c r="Z320" s="473" t="str">
        <f>IF($BS320&lt;&gt;"","確認",IF(COUNTIF(点検表４リスト用!AB$2:AB$100,J320),"○",IF(OR($BQ320="【3】",$BQ320="【2】",$BQ320="【1】"),"○",$BQ320)))</f>
        <v/>
      </c>
      <c r="AA320" s="532"/>
      <c r="AB320" s="559" t="str">
        <f t="shared" si="167"/>
        <v/>
      </c>
      <c r="AC320" s="294" t="str">
        <f>IF(COUNTIF(環境性能の高いＵＤタクシー!$A:$A,点検表４!J320),"○","")</f>
        <v/>
      </c>
      <c r="AD320" s="295" t="str">
        <f t="shared" si="168"/>
        <v/>
      </c>
      <c r="AE320" s="296" t="b">
        <f t="shared" si="118"/>
        <v>0</v>
      </c>
      <c r="AF320" s="296" t="b">
        <f t="shared" si="119"/>
        <v>0</v>
      </c>
      <c r="AG320" s="296" t="str">
        <f t="shared" si="120"/>
        <v/>
      </c>
      <c r="AH320" s="296">
        <f t="shared" si="121"/>
        <v>1</v>
      </c>
      <c r="AI320" s="296">
        <f t="shared" si="122"/>
        <v>0</v>
      </c>
      <c r="AJ320" s="296">
        <f t="shared" si="123"/>
        <v>0</v>
      </c>
      <c r="AK320" s="296" t="str">
        <f>IFERROR(VLOOKUP($I320,点検表４リスト用!$D$2:$G$10,2,FALSE),"")</f>
        <v/>
      </c>
      <c r="AL320" s="296" t="str">
        <f>IFERROR(VLOOKUP($I320,点検表４リスト用!$D$2:$G$10,3,FALSE),"")</f>
        <v/>
      </c>
      <c r="AM320" s="296" t="str">
        <f>IFERROR(VLOOKUP($I320,点検表４リスト用!$D$2:$G$10,4,FALSE),"")</f>
        <v/>
      </c>
      <c r="AN320" s="296" t="str">
        <f>IFERROR(VLOOKUP(LEFT($E320,1),点検表４リスト用!$I$2:$J$11,2,FALSE),"")</f>
        <v/>
      </c>
      <c r="AO320" s="296" t="b">
        <f>IF(IFERROR(VLOOKUP($J320,軽乗用車一覧!$A$2:$A$88,1,FALSE),"")&lt;&gt;"",TRUE,FALSE)</f>
        <v>0</v>
      </c>
      <c r="AP320" s="296" t="b">
        <f t="shared" si="124"/>
        <v>0</v>
      </c>
      <c r="AQ320" s="296" t="b">
        <f t="shared" si="169"/>
        <v>1</v>
      </c>
      <c r="AR320" s="296" t="str">
        <f t="shared" si="125"/>
        <v/>
      </c>
      <c r="AS320" s="296" t="str">
        <f t="shared" si="126"/>
        <v/>
      </c>
      <c r="AT320" s="296">
        <f t="shared" si="127"/>
        <v>1</v>
      </c>
      <c r="AU320" s="296">
        <f t="shared" si="128"/>
        <v>1</v>
      </c>
      <c r="AV320" s="296" t="str">
        <f t="shared" si="129"/>
        <v/>
      </c>
      <c r="AW320" s="296" t="str">
        <f>IFERROR(VLOOKUP($L320,点検表４リスト用!$L$2:$M$11,2,FALSE),"")</f>
        <v/>
      </c>
      <c r="AX320" s="296" t="str">
        <f>IFERROR(VLOOKUP($AV320,排出係数!$H$4:$N$1000,7,FALSE),"")</f>
        <v/>
      </c>
      <c r="AY320" s="296" t="str">
        <f t="shared" si="148"/>
        <v/>
      </c>
      <c r="AZ320" s="296" t="str">
        <f t="shared" si="130"/>
        <v>1</v>
      </c>
      <c r="BA320" s="296" t="str">
        <f>IFERROR(VLOOKUP($AV320,排出係数!$A$4:$G$10000,$AU320+2,FALSE),"")</f>
        <v/>
      </c>
      <c r="BB320" s="296">
        <f>IFERROR(VLOOKUP($AU320,点検表４リスト用!$P$2:$T$6,2,FALSE),"")</f>
        <v>0.48</v>
      </c>
      <c r="BC320" s="296" t="str">
        <f t="shared" si="131"/>
        <v/>
      </c>
      <c r="BD320" s="296" t="str">
        <f t="shared" si="132"/>
        <v/>
      </c>
      <c r="BE320" s="296" t="str">
        <f>IFERROR(VLOOKUP($AV320,排出係数!$H$4:$M$10000,$AU320+2,FALSE),"")</f>
        <v/>
      </c>
      <c r="BF320" s="296">
        <f>IFERROR(VLOOKUP($AU320,点検表４リスト用!$P$2:$T$6,IF($N320="H17",5,3),FALSE),"")</f>
        <v>5.5E-2</v>
      </c>
      <c r="BG320" s="296">
        <f t="shared" si="133"/>
        <v>0</v>
      </c>
      <c r="BH320" s="296">
        <f t="shared" si="146"/>
        <v>0</v>
      </c>
      <c r="BI320" s="296" t="str">
        <f>IFERROR(VLOOKUP($L320,点検表４リスト用!$L$2:$N$11,3,FALSE),"")</f>
        <v/>
      </c>
      <c r="BJ320" s="296" t="str">
        <f t="shared" si="134"/>
        <v/>
      </c>
      <c r="BK320" s="296" t="str">
        <f>IF($AK320="特","",IF($BP320="確認",MSG_電気・燃料電池車確認,IF($BS320=1,日野自動車新型式,IF($BS320=2,日野自動車新型式②,IF($BS320=3,日野自動車新型式③,IF($BS320=4,日野自動車新型式④,IFERROR(VLOOKUP($BJ320,'35条リスト'!$A$3:$C$9998,2,FALSE),"")))))))</f>
        <v/>
      </c>
      <c r="BL320" s="296" t="str">
        <f t="shared" si="135"/>
        <v/>
      </c>
      <c r="BM320" s="296" t="str">
        <f>IFERROR(VLOOKUP($X320,点検表４リスト用!$A$2:$B$10,2,FALSE),"")</f>
        <v/>
      </c>
      <c r="BN320" s="296" t="str">
        <f>IF($AK320="特","",IFERROR(VLOOKUP($BJ320,'35条リスト'!$A$3:$C$9998,3,FALSE),""))</f>
        <v/>
      </c>
      <c r="BO320" s="357" t="str">
        <f t="shared" si="149"/>
        <v/>
      </c>
      <c r="BP320" s="297" t="str">
        <f t="shared" si="136"/>
        <v/>
      </c>
      <c r="BQ320" s="297" t="str">
        <f t="shared" si="150"/>
        <v/>
      </c>
      <c r="BR320" s="296">
        <f t="shared" si="147"/>
        <v>0</v>
      </c>
      <c r="BS320" s="296" t="str">
        <f>IF(COUNTIF(点検表４リスト用!X$2:X$83,J320),1,IF(COUNTIF(点検表４リスト用!Y$2:Y$100,J320),2,IF(COUNTIF(点検表４リスト用!Z$2:Z$100,J320),3,IF(COUNTIF(点検表４リスト用!AA$2:AA$100,J320),4,""))))</f>
        <v/>
      </c>
      <c r="BT320" s="580" t="str">
        <f t="shared" si="151"/>
        <v/>
      </c>
    </row>
    <row r="321" spans="1:72">
      <c r="A321" s="289"/>
      <c r="B321" s="445"/>
      <c r="C321" s="290"/>
      <c r="D321" s="291"/>
      <c r="E321" s="291"/>
      <c r="F321" s="291"/>
      <c r="G321" s="292"/>
      <c r="H321" s="300"/>
      <c r="I321" s="292"/>
      <c r="J321" s="292"/>
      <c r="K321" s="292"/>
      <c r="L321" s="292"/>
      <c r="M321" s="290"/>
      <c r="N321" s="290"/>
      <c r="O321" s="292"/>
      <c r="P321" s="292"/>
      <c r="Q321" s="481" t="str">
        <f t="shared" si="161"/>
        <v/>
      </c>
      <c r="R321" s="481" t="str">
        <f t="shared" si="162"/>
        <v/>
      </c>
      <c r="S321" s="482" t="str">
        <f t="shared" si="117"/>
        <v/>
      </c>
      <c r="T321" s="482" t="str">
        <f t="shared" si="163"/>
        <v/>
      </c>
      <c r="U321" s="483" t="str">
        <f t="shared" si="164"/>
        <v/>
      </c>
      <c r="V321" s="483" t="str">
        <f t="shared" si="165"/>
        <v/>
      </c>
      <c r="W321" s="483" t="str">
        <f t="shared" si="166"/>
        <v/>
      </c>
      <c r="X321" s="293"/>
      <c r="Y321" s="289"/>
      <c r="Z321" s="473" t="str">
        <f>IF($BS321&lt;&gt;"","確認",IF(COUNTIF(点検表４リスト用!AB$2:AB$100,J321),"○",IF(OR($BQ321="【3】",$BQ321="【2】",$BQ321="【1】"),"○",$BQ321)))</f>
        <v/>
      </c>
      <c r="AA321" s="532"/>
      <c r="AB321" s="559" t="str">
        <f t="shared" si="167"/>
        <v/>
      </c>
      <c r="AC321" s="294" t="str">
        <f>IF(COUNTIF(環境性能の高いＵＤタクシー!$A:$A,点検表４!J321),"○","")</f>
        <v/>
      </c>
      <c r="AD321" s="295" t="str">
        <f t="shared" si="168"/>
        <v/>
      </c>
      <c r="AE321" s="296" t="b">
        <f t="shared" si="118"/>
        <v>0</v>
      </c>
      <c r="AF321" s="296" t="b">
        <f t="shared" si="119"/>
        <v>0</v>
      </c>
      <c r="AG321" s="296" t="str">
        <f t="shared" si="120"/>
        <v/>
      </c>
      <c r="AH321" s="296">
        <f t="shared" si="121"/>
        <v>1</v>
      </c>
      <c r="AI321" s="296">
        <f t="shared" si="122"/>
        <v>0</v>
      </c>
      <c r="AJ321" s="296">
        <f t="shared" si="123"/>
        <v>0</v>
      </c>
      <c r="AK321" s="296" t="str">
        <f>IFERROR(VLOOKUP($I321,点検表４リスト用!$D$2:$G$10,2,FALSE),"")</f>
        <v/>
      </c>
      <c r="AL321" s="296" t="str">
        <f>IFERROR(VLOOKUP($I321,点検表４リスト用!$D$2:$G$10,3,FALSE),"")</f>
        <v/>
      </c>
      <c r="AM321" s="296" t="str">
        <f>IFERROR(VLOOKUP($I321,点検表４リスト用!$D$2:$G$10,4,FALSE),"")</f>
        <v/>
      </c>
      <c r="AN321" s="296" t="str">
        <f>IFERROR(VLOOKUP(LEFT($E321,1),点検表４リスト用!$I$2:$J$11,2,FALSE),"")</f>
        <v/>
      </c>
      <c r="AO321" s="296" t="b">
        <f>IF(IFERROR(VLOOKUP($J321,軽乗用車一覧!$A$2:$A$88,1,FALSE),"")&lt;&gt;"",TRUE,FALSE)</f>
        <v>0</v>
      </c>
      <c r="AP321" s="296" t="b">
        <f t="shared" si="124"/>
        <v>0</v>
      </c>
      <c r="AQ321" s="296" t="b">
        <f t="shared" si="169"/>
        <v>1</v>
      </c>
      <c r="AR321" s="296" t="str">
        <f t="shared" si="125"/>
        <v/>
      </c>
      <c r="AS321" s="296" t="str">
        <f t="shared" si="126"/>
        <v/>
      </c>
      <c r="AT321" s="296">
        <f t="shared" si="127"/>
        <v>1</v>
      </c>
      <c r="AU321" s="296">
        <f t="shared" si="128"/>
        <v>1</v>
      </c>
      <c r="AV321" s="296" t="str">
        <f t="shared" si="129"/>
        <v/>
      </c>
      <c r="AW321" s="296" t="str">
        <f>IFERROR(VLOOKUP($L321,点検表４リスト用!$L$2:$M$11,2,FALSE),"")</f>
        <v/>
      </c>
      <c r="AX321" s="296" t="str">
        <f>IFERROR(VLOOKUP($AV321,排出係数!$H$4:$N$1000,7,FALSE),"")</f>
        <v/>
      </c>
      <c r="AY321" s="296" t="str">
        <f t="shared" si="148"/>
        <v/>
      </c>
      <c r="AZ321" s="296" t="str">
        <f t="shared" si="130"/>
        <v>1</v>
      </c>
      <c r="BA321" s="296" t="str">
        <f>IFERROR(VLOOKUP($AV321,排出係数!$A$4:$G$10000,$AU321+2,FALSE),"")</f>
        <v/>
      </c>
      <c r="BB321" s="296">
        <f>IFERROR(VLOOKUP($AU321,点検表４リスト用!$P$2:$T$6,2,FALSE),"")</f>
        <v>0.48</v>
      </c>
      <c r="BC321" s="296" t="str">
        <f t="shared" si="131"/>
        <v/>
      </c>
      <c r="BD321" s="296" t="str">
        <f t="shared" si="132"/>
        <v/>
      </c>
      <c r="BE321" s="296" t="str">
        <f>IFERROR(VLOOKUP($AV321,排出係数!$H$4:$M$10000,$AU321+2,FALSE),"")</f>
        <v/>
      </c>
      <c r="BF321" s="296">
        <f>IFERROR(VLOOKUP($AU321,点検表４リスト用!$P$2:$T$6,IF($N321="H17",5,3),FALSE),"")</f>
        <v>5.5E-2</v>
      </c>
      <c r="BG321" s="296">
        <f t="shared" si="133"/>
        <v>0</v>
      </c>
      <c r="BH321" s="296">
        <f t="shared" si="146"/>
        <v>0</v>
      </c>
      <c r="BI321" s="296" t="str">
        <f>IFERROR(VLOOKUP($L321,点検表４リスト用!$L$2:$N$11,3,FALSE),"")</f>
        <v/>
      </c>
      <c r="BJ321" s="296" t="str">
        <f t="shared" si="134"/>
        <v/>
      </c>
      <c r="BK321" s="296" t="str">
        <f>IF($AK321="特","",IF($BP321="確認",MSG_電気・燃料電池車確認,IF($BS321=1,日野自動車新型式,IF($BS321=2,日野自動車新型式②,IF($BS321=3,日野自動車新型式③,IF($BS321=4,日野自動車新型式④,IFERROR(VLOOKUP($BJ321,'35条リスト'!$A$3:$C$9998,2,FALSE),"")))))))</f>
        <v/>
      </c>
      <c r="BL321" s="296" t="str">
        <f t="shared" si="135"/>
        <v/>
      </c>
      <c r="BM321" s="296" t="str">
        <f>IFERROR(VLOOKUP($X321,点検表４リスト用!$A$2:$B$10,2,FALSE),"")</f>
        <v/>
      </c>
      <c r="BN321" s="296" t="str">
        <f>IF($AK321="特","",IFERROR(VLOOKUP($BJ321,'35条リスト'!$A$3:$C$9998,3,FALSE),""))</f>
        <v/>
      </c>
      <c r="BO321" s="357" t="str">
        <f t="shared" si="149"/>
        <v/>
      </c>
      <c r="BP321" s="297" t="str">
        <f t="shared" si="136"/>
        <v/>
      </c>
      <c r="BQ321" s="297" t="str">
        <f t="shared" si="150"/>
        <v/>
      </c>
      <c r="BR321" s="296">
        <f t="shared" si="147"/>
        <v>0</v>
      </c>
      <c r="BS321" s="296" t="str">
        <f>IF(COUNTIF(点検表４リスト用!X$2:X$83,J321),1,IF(COUNTIF(点検表４リスト用!Y$2:Y$100,J321),2,IF(COUNTIF(点検表４リスト用!Z$2:Z$100,J321),3,IF(COUNTIF(点検表４リスト用!AA$2:AA$100,J321),4,""))))</f>
        <v/>
      </c>
      <c r="BT321" s="580" t="str">
        <f t="shared" si="151"/>
        <v/>
      </c>
    </row>
    <row r="322" spans="1:72">
      <c r="A322" s="289"/>
      <c r="B322" s="445"/>
      <c r="C322" s="290"/>
      <c r="D322" s="291"/>
      <c r="E322" s="291"/>
      <c r="F322" s="291"/>
      <c r="G322" s="292"/>
      <c r="H322" s="300"/>
      <c r="I322" s="292"/>
      <c r="J322" s="292"/>
      <c r="K322" s="292"/>
      <c r="L322" s="292"/>
      <c r="M322" s="290"/>
      <c r="N322" s="290"/>
      <c r="O322" s="292"/>
      <c r="P322" s="292"/>
      <c r="Q322" s="481" t="str">
        <f t="shared" si="161"/>
        <v/>
      </c>
      <c r="R322" s="481" t="str">
        <f t="shared" si="162"/>
        <v/>
      </c>
      <c r="S322" s="482" t="str">
        <f t="shared" si="117"/>
        <v/>
      </c>
      <c r="T322" s="482" t="str">
        <f t="shared" si="163"/>
        <v/>
      </c>
      <c r="U322" s="483" t="str">
        <f t="shared" si="164"/>
        <v/>
      </c>
      <c r="V322" s="483" t="str">
        <f t="shared" si="165"/>
        <v/>
      </c>
      <c r="W322" s="483" t="str">
        <f t="shared" si="166"/>
        <v/>
      </c>
      <c r="X322" s="293"/>
      <c r="Y322" s="289"/>
      <c r="Z322" s="473" t="str">
        <f>IF($BS322&lt;&gt;"","確認",IF(COUNTIF(点検表４リスト用!AB$2:AB$100,J322),"○",IF(OR($BQ322="【3】",$BQ322="【2】",$BQ322="【1】"),"○",$BQ322)))</f>
        <v/>
      </c>
      <c r="AA322" s="532"/>
      <c r="AB322" s="559" t="str">
        <f t="shared" si="167"/>
        <v/>
      </c>
      <c r="AC322" s="294" t="str">
        <f>IF(COUNTIF(環境性能の高いＵＤタクシー!$A:$A,点検表４!J322),"○","")</f>
        <v/>
      </c>
      <c r="AD322" s="295" t="str">
        <f t="shared" si="168"/>
        <v/>
      </c>
      <c r="AE322" s="296" t="b">
        <f t="shared" si="118"/>
        <v>0</v>
      </c>
      <c r="AF322" s="296" t="b">
        <f t="shared" si="119"/>
        <v>0</v>
      </c>
      <c r="AG322" s="296" t="str">
        <f t="shared" si="120"/>
        <v/>
      </c>
      <c r="AH322" s="296">
        <f t="shared" si="121"/>
        <v>1</v>
      </c>
      <c r="AI322" s="296">
        <f t="shared" si="122"/>
        <v>0</v>
      </c>
      <c r="AJ322" s="296">
        <f t="shared" si="123"/>
        <v>0</v>
      </c>
      <c r="AK322" s="296" t="str">
        <f>IFERROR(VLOOKUP($I322,点検表４リスト用!$D$2:$G$10,2,FALSE),"")</f>
        <v/>
      </c>
      <c r="AL322" s="296" t="str">
        <f>IFERROR(VLOOKUP($I322,点検表４リスト用!$D$2:$G$10,3,FALSE),"")</f>
        <v/>
      </c>
      <c r="AM322" s="296" t="str">
        <f>IFERROR(VLOOKUP($I322,点検表４リスト用!$D$2:$G$10,4,FALSE),"")</f>
        <v/>
      </c>
      <c r="AN322" s="296" t="str">
        <f>IFERROR(VLOOKUP(LEFT($E322,1),点検表４リスト用!$I$2:$J$11,2,FALSE),"")</f>
        <v/>
      </c>
      <c r="AO322" s="296" t="b">
        <f>IF(IFERROR(VLOOKUP($J322,軽乗用車一覧!$A$2:$A$88,1,FALSE),"")&lt;&gt;"",TRUE,FALSE)</f>
        <v>0</v>
      </c>
      <c r="AP322" s="296" t="b">
        <f t="shared" si="124"/>
        <v>0</v>
      </c>
      <c r="AQ322" s="296" t="b">
        <f t="shared" si="169"/>
        <v>1</v>
      </c>
      <c r="AR322" s="296" t="str">
        <f t="shared" si="125"/>
        <v/>
      </c>
      <c r="AS322" s="296" t="str">
        <f t="shared" si="126"/>
        <v/>
      </c>
      <c r="AT322" s="296">
        <f t="shared" si="127"/>
        <v>1</v>
      </c>
      <c r="AU322" s="296">
        <f t="shared" si="128"/>
        <v>1</v>
      </c>
      <c r="AV322" s="296" t="str">
        <f t="shared" si="129"/>
        <v/>
      </c>
      <c r="AW322" s="296" t="str">
        <f>IFERROR(VLOOKUP($L322,点検表４リスト用!$L$2:$M$11,2,FALSE),"")</f>
        <v/>
      </c>
      <c r="AX322" s="296" t="str">
        <f>IFERROR(VLOOKUP($AV322,排出係数!$H$4:$N$1000,7,FALSE),"")</f>
        <v/>
      </c>
      <c r="AY322" s="296" t="str">
        <f t="shared" si="148"/>
        <v/>
      </c>
      <c r="AZ322" s="296" t="str">
        <f t="shared" si="130"/>
        <v>1</v>
      </c>
      <c r="BA322" s="296" t="str">
        <f>IFERROR(VLOOKUP($AV322,排出係数!$A$4:$G$10000,$AU322+2,FALSE),"")</f>
        <v/>
      </c>
      <c r="BB322" s="296">
        <f>IFERROR(VLOOKUP($AU322,点検表４リスト用!$P$2:$T$6,2,FALSE),"")</f>
        <v>0.48</v>
      </c>
      <c r="BC322" s="296" t="str">
        <f t="shared" si="131"/>
        <v/>
      </c>
      <c r="BD322" s="296" t="str">
        <f t="shared" si="132"/>
        <v/>
      </c>
      <c r="BE322" s="296" t="str">
        <f>IFERROR(VLOOKUP($AV322,排出係数!$H$4:$M$10000,$AU322+2,FALSE),"")</f>
        <v/>
      </c>
      <c r="BF322" s="296">
        <f>IFERROR(VLOOKUP($AU322,点検表４リスト用!$P$2:$T$6,IF($N322="H17",5,3),FALSE),"")</f>
        <v>5.5E-2</v>
      </c>
      <c r="BG322" s="296">
        <f t="shared" si="133"/>
        <v>0</v>
      </c>
      <c r="BH322" s="296">
        <f t="shared" si="146"/>
        <v>0</v>
      </c>
      <c r="BI322" s="296" t="str">
        <f>IFERROR(VLOOKUP($L322,点検表４リスト用!$L$2:$N$11,3,FALSE),"")</f>
        <v/>
      </c>
      <c r="BJ322" s="296" t="str">
        <f t="shared" si="134"/>
        <v/>
      </c>
      <c r="BK322" s="296" t="str">
        <f>IF($AK322="特","",IF($BP322="確認",MSG_電気・燃料電池車確認,IF($BS322=1,日野自動車新型式,IF($BS322=2,日野自動車新型式②,IF($BS322=3,日野自動車新型式③,IF($BS322=4,日野自動車新型式④,IFERROR(VLOOKUP($BJ322,'35条リスト'!$A$3:$C$9998,2,FALSE),"")))))))</f>
        <v/>
      </c>
      <c r="BL322" s="296" t="str">
        <f t="shared" si="135"/>
        <v/>
      </c>
      <c r="BM322" s="296" t="str">
        <f>IFERROR(VLOOKUP($X322,点検表４リスト用!$A$2:$B$10,2,FALSE),"")</f>
        <v/>
      </c>
      <c r="BN322" s="296" t="str">
        <f>IF($AK322="特","",IFERROR(VLOOKUP($BJ322,'35条リスト'!$A$3:$C$9998,3,FALSE),""))</f>
        <v/>
      </c>
      <c r="BO322" s="357" t="str">
        <f t="shared" si="149"/>
        <v/>
      </c>
      <c r="BP322" s="297" t="str">
        <f t="shared" si="136"/>
        <v/>
      </c>
      <c r="BQ322" s="297" t="str">
        <f t="shared" si="150"/>
        <v/>
      </c>
      <c r="BR322" s="296">
        <f t="shared" si="147"/>
        <v>0</v>
      </c>
      <c r="BS322" s="296" t="str">
        <f>IF(COUNTIF(点検表４リスト用!X$2:X$83,J322),1,IF(COUNTIF(点検表４リスト用!Y$2:Y$100,J322),2,IF(COUNTIF(点検表４リスト用!Z$2:Z$100,J322),3,IF(COUNTIF(点検表４リスト用!AA$2:AA$100,J322),4,""))))</f>
        <v/>
      </c>
      <c r="BT322" s="580" t="str">
        <f t="shared" si="151"/>
        <v/>
      </c>
    </row>
    <row r="323" spans="1:72">
      <c r="A323" s="289"/>
      <c r="B323" s="445"/>
      <c r="C323" s="290"/>
      <c r="D323" s="291"/>
      <c r="E323" s="291"/>
      <c r="F323" s="291"/>
      <c r="G323" s="292"/>
      <c r="H323" s="300"/>
      <c r="I323" s="292"/>
      <c r="J323" s="292"/>
      <c r="K323" s="292"/>
      <c r="L323" s="292"/>
      <c r="M323" s="290"/>
      <c r="N323" s="290"/>
      <c r="O323" s="292"/>
      <c r="P323" s="292"/>
      <c r="Q323" s="481" t="str">
        <f t="shared" si="161"/>
        <v/>
      </c>
      <c r="R323" s="481" t="str">
        <f t="shared" si="162"/>
        <v/>
      </c>
      <c r="S323" s="482" t="str">
        <f t="shared" si="117"/>
        <v/>
      </c>
      <c r="T323" s="482" t="str">
        <f t="shared" si="163"/>
        <v/>
      </c>
      <c r="U323" s="483" t="str">
        <f t="shared" si="164"/>
        <v/>
      </c>
      <c r="V323" s="483" t="str">
        <f t="shared" si="165"/>
        <v/>
      </c>
      <c r="W323" s="483" t="str">
        <f t="shared" si="166"/>
        <v/>
      </c>
      <c r="X323" s="293"/>
      <c r="Y323" s="289"/>
      <c r="Z323" s="473" t="str">
        <f>IF($BS323&lt;&gt;"","確認",IF(COUNTIF(点検表４リスト用!AB$2:AB$100,J323),"○",IF(OR($BQ323="【3】",$BQ323="【2】",$BQ323="【1】"),"○",$BQ323)))</f>
        <v/>
      </c>
      <c r="AA323" s="532"/>
      <c r="AB323" s="559" t="str">
        <f t="shared" si="167"/>
        <v/>
      </c>
      <c r="AC323" s="294" t="str">
        <f>IF(COUNTIF(環境性能の高いＵＤタクシー!$A:$A,点検表４!J323),"○","")</f>
        <v/>
      </c>
      <c r="AD323" s="295" t="str">
        <f t="shared" si="168"/>
        <v/>
      </c>
      <c r="AE323" s="296" t="b">
        <f t="shared" si="118"/>
        <v>0</v>
      </c>
      <c r="AF323" s="296" t="b">
        <f t="shared" si="119"/>
        <v>0</v>
      </c>
      <c r="AG323" s="296" t="str">
        <f t="shared" si="120"/>
        <v/>
      </c>
      <c r="AH323" s="296">
        <f t="shared" si="121"/>
        <v>1</v>
      </c>
      <c r="AI323" s="296">
        <f t="shared" si="122"/>
        <v>0</v>
      </c>
      <c r="AJ323" s="296">
        <f t="shared" si="123"/>
        <v>0</v>
      </c>
      <c r="AK323" s="296" t="str">
        <f>IFERROR(VLOOKUP($I323,点検表４リスト用!$D$2:$G$10,2,FALSE),"")</f>
        <v/>
      </c>
      <c r="AL323" s="296" t="str">
        <f>IFERROR(VLOOKUP($I323,点検表４リスト用!$D$2:$G$10,3,FALSE),"")</f>
        <v/>
      </c>
      <c r="AM323" s="296" t="str">
        <f>IFERROR(VLOOKUP($I323,点検表４リスト用!$D$2:$G$10,4,FALSE),"")</f>
        <v/>
      </c>
      <c r="AN323" s="296" t="str">
        <f>IFERROR(VLOOKUP(LEFT($E323,1),点検表４リスト用!$I$2:$J$11,2,FALSE),"")</f>
        <v/>
      </c>
      <c r="AO323" s="296" t="b">
        <f>IF(IFERROR(VLOOKUP($J323,軽乗用車一覧!$A$2:$A$88,1,FALSE),"")&lt;&gt;"",TRUE,FALSE)</f>
        <v>0</v>
      </c>
      <c r="AP323" s="296" t="b">
        <f t="shared" si="124"/>
        <v>0</v>
      </c>
      <c r="AQ323" s="296" t="b">
        <f t="shared" si="169"/>
        <v>1</v>
      </c>
      <c r="AR323" s="296" t="str">
        <f t="shared" si="125"/>
        <v/>
      </c>
      <c r="AS323" s="296" t="str">
        <f t="shared" si="126"/>
        <v/>
      </c>
      <c r="AT323" s="296">
        <f t="shared" si="127"/>
        <v>1</v>
      </c>
      <c r="AU323" s="296">
        <f t="shared" si="128"/>
        <v>1</v>
      </c>
      <c r="AV323" s="296" t="str">
        <f t="shared" si="129"/>
        <v/>
      </c>
      <c r="AW323" s="296" t="str">
        <f>IFERROR(VLOOKUP($L323,点検表４リスト用!$L$2:$M$11,2,FALSE),"")</f>
        <v/>
      </c>
      <c r="AX323" s="296" t="str">
        <f>IFERROR(VLOOKUP($AV323,排出係数!$H$4:$N$1000,7,FALSE),"")</f>
        <v/>
      </c>
      <c r="AY323" s="296" t="str">
        <f t="shared" si="148"/>
        <v/>
      </c>
      <c r="AZ323" s="296" t="str">
        <f t="shared" si="130"/>
        <v>1</v>
      </c>
      <c r="BA323" s="296" t="str">
        <f>IFERROR(VLOOKUP($AV323,排出係数!$A$4:$G$10000,$AU323+2,FALSE),"")</f>
        <v/>
      </c>
      <c r="BB323" s="296">
        <f>IFERROR(VLOOKUP($AU323,点検表４リスト用!$P$2:$T$6,2,FALSE),"")</f>
        <v>0.48</v>
      </c>
      <c r="BC323" s="296" t="str">
        <f t="shared" si="131"/>
        <v/>
      </c>
      <c r="BD323" s="296" t="str">
        <f t="shared" si="132"/>
        <v/>
      </c>
      <c r="BE323" s="296" t="str">
        <f>IFERROR(VLOOKUP($AV323,排出係数!$H$4:$M$10000,$AU323+2,FALSE),"")</f>
        <v/>
      </c>
      <c r="BF323" s="296">
        <f>IFERROR(VLOOKUP($AU323,点検表４リスト用!$P$2:$T$6,IF($N323="H17",5,3),FALSE),"")</f>
        <v>5.5E-2</v>
      </c>
      <c r="BG323" s="296">
        <f t="shared" si="133"/>
        <v>0</v>
      </c>
      <c r="BH323" s="296">
        <f t="shared" si="146"/>
        <v>0</v>
      </c>
      <c r="BI323" s="296" t="str">
        <f>IFERROR(VLOOKUP($L323,点検表４リスト用!$L$2:$N$11,3,FALSE),"")</f>
        <v/>
      </c>
      <c r="BJ323" s="296" t="str">
        <f t="shared" si="134"/>
        <v/>
      </c>
      <c r="BK323" s="296" t="str">
        <f>IF($AK323="特","",IF($BP323="確認",MSG_電気・燃料電池車確認,IF($BS323=1,日野自動車新型式,IF($BS323=2,日野自動車新型式②,IF($BS323=3,日野自動車新型式③,IF($BS323=4,日野自動車新型式④,IFERROR(VLOOKUP($BJ323,'35条リスト'!$A$3:$C$9998,2,FALSE),"")))))))</f>
        <v/>
      </c>
      <c r="BL323" s="296" t="str">
        <f t="shared" si="135"/>
        <v/>
      </c>
      <c r="BM323" s="296" t="str">
        <f>IFERROR(VLOOKUP($X323,点検表４リスト用!$A$2:$B$10,2,FALSE),"")</f>
        <v/>
      </c>
      <c r="BN323" s="296" t="str">
        <f>IF($AK323="特","",IFERROR(VLOOKUP($BJ323,'35条リスト'!$A$3:$C$9998,3,FALSE),""))</f>
        <v/>
      </c>
      <c r="BO323" s="357" t="str">
        <f t="shared" si="149"/>
        <v/>
      </c>
      <c r="BP323" s="297" t="str">
        <f t="shared" si="136"/>
        <v/>
      </c>
      <c r="BQ323" s="297" t="str">
        <f t="shared" si="150"/>
        <v/>
      </c>
      <c r="BR323" s="296">
        <f t="shared" si="147"/>
        <v>0</v>
      </c>
      <c r="BS323" s="296" t="str">
        <f>IF(COUNTIF(点検表４リスト用!X$2:X$83,J323),1,IF(COUNTIF(点検表４リスト用!Y$2:Y$100,J323),2,IF(COUNTIF(点検表４リスト用!Z$2:Z$100,J323),3,IF(COUNTIF(点検表４リスト用!AA$2:AA$100,J323),4,""))))</f>
        <v/>
      </c>
      <c r="BT323" s="580" t="str">
        <f t="shared" si="151"/>
        <v/>
      </c>
    </row>
    <row r="324" spans="1:72">
      <c r="A324" s="289"/>
      <c r="B324" s="445"/>
      <c r="C324" s="290"/>
      <c r="D324" s="291"/>
      <c r="E324" s="291"/>
      <c r="F324" s="291"/>
      <c r="G324" s="292"/>
      <c r="H324" s="300"/>
      <c r="I324" s="292"/>
      <c r="J324" s="292"/>
      <c r="K324" s="292"/>
      <c r="L324" s="292"/>
      <c r="M324" s="290"/>
      <c r="N324" s="290"/>
      <c r="O324" s="292"/>
      <c r="P324" s="292"/>
      <c r="Q324" s="481" t="str">
        <f t="shared" si="161"/>
        <v/>
      </c>
      <c r="R324" s="481" t="str">
        <f t="shared" si="162"/>
        <v/>
      </c>
      <c r="S324" s="482" t="str">
        <f t="shared" si="117"/>
        <v/>
      </c>
      <c r="T324" s="482" t="str">
        <f t="shared" si="163"/>
        <v/>
      </c>
      <c r="U324" s="483" t="str">
        <f t="shared" si="164"/>
        <v/>
      </c>
      <c r="V324" s="483" t="str">
        <f t="shared" si="165"/>
        <v/>
      </c>
      <c r="W324" s="483" t="str">
        <f t="shared" si="166"/>
        <v/>
      </c>
      <c r="X324" s="293"/>
      <c r="Y324" s="289"/>
      <c r="Z324" s="473" t="str">
        <f>IF($BS324&lt;&gt;"","確認",IF(COUNTIF(点検表４リスト用!AB$2:AB$100,J324),"○",IF(OR($BQ324="【3】",$BQ324="【2】",$BQ324="【1】"),"○",$BQ324)))</f>
        <v/>
      </c>
      <c r="AA324" s="532"/>
      <c r="AB324" s="559" t="str">
        <f t="shared" si="167"/>
        <v/>
      </c>
      <c r="AC324" s="294" t="str">
        <f>IF(COUNTIF(環境性能の高いＵＤタクシー!$A:$A,点検表４!J324),"○","")</f>
        <v/>
      </c>
      <c r="AD324" s="295" t="str">
        <f t="shared" si="168"/>
        <v/>
      </c>
      <c r="AE324" s="296" t="b">
        <f t="shared" si="118"/>
        <v>0</v>
      </c>
      <c r="AF324" s="296" t="b">
        <f t="shared" si="119"/>
        <v>0</v>
      </c>
      <c r="AG324" s="296" t="str">
        <f t="shared" si="120"/>
        <v/>
      </c>
      <c r="AH324" s="296">
        <f t="shared" si="121"/>
        <v>1</v>
      </c>
      <c r="AI324" s="296">
        <f t="shared" si="122"/>
        <v>0</v>
      </c>
      <c r="AJ324" s="296">
        <f t="shared" si="123"/>
        <v>0</v>
      </c>
      <c r="AK324" s="296" t="str">
        <f>IFERROR(VLOOKUP($I324,点検表４リスト用!$D$2:$G$10,2,FALSE),"")</f>
        <v/>
      </c>
      <c r="AL324" s="296" t="str">
        <f>IFERROR(VLOOKUP($I324,点検表４リスト用!$D$2:$G$10,3,FALSE),"")</f>
        <v/>
      </c>
      <c r="AM324" s="296" t="str">
        <f>IFERROR(VLOOKUP($I324,点検表４リスト用!$D$2:$G$10,4,FALSE),"")</f>
        <v/>
      </c>
      <c r="AN324" s="296" t="str">
        <f>IFERROR(VLOOKUP(LEFT($E324,1),点検表４リスト用!$I$2:$J$11,2,FALSE),"")</f>
        <v/>
      </c>
      <c r="AO324" s="296" t="b">
        <f>IF(IFERROR(VLOOKUP($J324,軽乗用車一覧!$A$2:$A$88,1,FALSE),"")&lt;&gt;"",TRUE,FALSE)</f>
        <v>0</v>
      </c>
      <c r="AP324" s="296" t="b">
        <f t="shared" si="124"/>
        <v>0</v>
      </c>
      <c r="AQ324" s="296" t="b">
        <f t="shared" si="169"/>
        <v>1</v>
      </c>
      <c r="AR324" s="296" t="str">
        <f t="shared" si="125"/>
        <v/>
      </c>
      <c r="AS324" s="296" t="str">
        <f t="shared" si="126"/>
        <v/>
      </c>
      <c r="AT324" s="296">
        <f t="shared" si="127"/>
        <v>1</v>
      </c>
      <c r="AU324" s="296">
        <f t="shared" si="128"/>
        <v>1</v>
      </c>
      <c r="AV324" s="296" t="str">
        <f t="shared" si="129"/>
        <v/>
      </c>
      <c r="AW324" s="296" t="str">
        <f>IFERROR(VLOOKUP($L324,点検表４リスト用!$L$2:$M$11,2,FALSE),"")</f>
        <v/>
      </c>
      <c r="AX324" s="296" t="str">
        <f>IFERROR(VLOOKUP($AV324,排出係数!$H$4:$N$1000,7,FALSE),"")</f>
        <v/>
      </c>
      <c r="AY324" s="296" t="str">
        <f t="shared" si="148"/>
        <v/>
      </c>
      <c r="AZ324" s="296" t="str">
        <f t="shared" si="130"/>
        <v>1</v>
      </c>
      <c r="BA324" s="296" t="str">
        <f>IFERROR(VLOOKUP($AV324,排出係数!$A$4:$G$10000,$AU324+2,FALSE),"")</f>
        <v/>
      </c>
      <c r="BB324" s="296">
        <f>IFERROR(VLOOKUP($AU324,点検表４リスト用!$P$2:$T$6,2,FALSE),"")</f>
        <v>0.48</v>
      </c>
      <c r="BC324" s="296" t="str">
        <f t="shared" si="131"/>
        <v/>
      </c>
      <c r="BD324" s="296" t="str">
        <f t="shared" si="132"/>
        <v/>
      </c>
      <c r="BE324" s="296" t="str">
        <f>IFERROR(VLOOKUP($AV324,排出係数!$H$4:$M$10000,$AU324+2,FALSE),"")</f>
        <v/>
      </c>
      <c r="BF324" s="296">
        <f>IFERROR(VLOOKUP($AU324,点検表４リスト用!$P$2:$T$6,IF($N324="H17",5,3),FALSE),"")</f>
        <v>5.5E-2</v>
      </c>
      <c r="BG324" s="296">
        <f t="shared" si="133"/>
        <v>0</v>
      </c>
      <c r="BH324" s="296">
        <f t="shared" si="146"/>
        <v>0</v>
      </c>
      <c r="BI324" s="296" t="str">
        <f>IFERROR(VLOOKUP($L324,点検表４リスト用!$L$2:$N$11,3,FALSE),"")</f>
        <v/>
      </c>
      <c r="BJ324" s="296" t="str">
        <f t="shared" si="134"/>
        <v/>
      </c>
      <c r="BK324" s="296" t="str">
        <f>IF($AK324="特","",IF($BP324="確認",MSG_電気・燃料電池車確認,IF($BS324=1,日野自動車新型式,IF($BS324=2,日野自動車新型式②,IF($BS324=3,日野自動車新型式③,IF($BS324=4,日野自動車新型式④,IFERROR(VLOOKUP($BJ324,'35条リスト'!$A$3:$C$9998,2,FALSE),"")))))))</f>
        <v/>
      </c>
      <c r="BL324" s="296" t="str">
        <f t="shared" si="135"/>
        <v/>
      </c>
      <c r="BM324" s="296" t="str">
        <f>IFERROR(VLOOKUP($X324,点検表４リスト用!$A$2:$B$10,2,FALSE),"")</f>
        <v/>
      </c>
      <c r="BN324" s="296" t="str">
        <f>IF($AK324="特","",IFERROR(VLOOKUP($BJ324,'35条リスト'!$A$3:$C$9998,3,FALSE),""))</f>
        <v/>
      </c>
      <c r="BO324" s="357" t="str">
        <f t="shared" si="149"/>
        <v/>
      </c>
      <c r="BP324" s="297" t="str">
        <f t="shared" si="136"/>
        <v/>
      </c>
      <c r="BQ324" s="297" t="str">
        <f t="shared" si="150"/>
        <v/>
      </c>
      <c r="BR324" s="296">
        <f t="shared" si="147"/>
        <v>0</v>
      </c>
      <c r="BS324" s="296" t="str">
        <f>IF(COUNTIF(点検表４リスト用!X$2:X$83,J324),1,IF(COUNTIF(点検表４リスト用!Y$2:Y$100,J324),2,IF(COUNTIF(点検表４リスト用!Z$2:Z$100,J324),3,IF(COUNTIF(点検表４リスト用!AA$2:AA$100,J324),4,""))))</f>
        <v/>
      </c>
      <c r="BT324" s="580" t="str">
        <f t="shared" si="151"/>
        <v/>
      </c>
    </row>
    <row r="325" spans="1:72">
      <c r="A325" s="289"/>
      <c r="B325" s="445"/>
      <c r="C325" s="290"/>
      <c r="D325" s="291"/>
      <c r="E325" s="291"/>
      <c r="F325" s="291"/>
      <c r="G325" s="292"/>
      <c r="H325" s="300"/>
      <c r="I325" s="292"/>
      <c r="J325" s="292"/>
      <c r="K325" s="292"/>
      <c r="L325" s="292"/>
      <c r="M325" s="290"/>
      <c r="N325" s="290"/>
      <c r="O325" s="292"/>
      <c r="P325" s="292"/>
      <c r="Q325" s="481" t="str">
        <f t="shared" si="161"/>
        <v/>
      </c>
      <c r="R325" s="481" t="str">
        <f t="shared" si="162"/>
        <v/>
      </c>
      <c r="S325" s="482" t="str">
        <f t="shared" si="117"/>
        <v/>
      </c>
      <c r="T325" s="482" t="str">
        <f t="shared" si="163"/>
        <v/>
      </c>
      <c r="U325" s="483" t="str">
        <f t="shared" si="164"/>
        <v/>
      </c>
      <c r="V325" s="483" t="str">
        <f t="shared" si="165"/>
        <v/>
      </c>
      <c r="W325" s="483" t="str">
        <f t="shared" si="166"/>
        <v/>
      </c>
      <c r="X325" s="293"/>
      <c r="Y325" s="289"/>
      <c r="Z325" s="473" t="str">
        <f>IF($BS325&lt;&gt;"","確認",IF(COUNTIF(点検表４リスト用!AB$2:AB$100,J325),"○",IF(OR($BQ325="【3】",$BQ325="【2】",$BQ325="【1】"),"○",$BQ325)))</f>
        <v/>
      </c>
      <c r="AA325" s="532"/>
      <c r="AB325" s="559" t="str">
        <f t="shared" si="167"/>
        <v/>
      </c>
      <c r="AC325" s="294" t="str">
        <f>IF(COUNTIF(環境性能の高いＵＤタクシー!$A:$A,点検表４!J325),"○","")</f>
        <v/>
      </c>
      <c r="AD325" s="295" t="str">
        <f t="shared" si="168"/>
        <v/>
      </c>
      <c r="AE325" s="296" t="b">
        <f t="shared" si="118"/>
        <v>0</v>
      </c>
      <c r="AF325" s="296" t="b">
        <f t="shared" si="119"/>
        <v>0</v>
      </c>
      <c r="AG325" s="296" t="str">
        <f t="shared" si="120"/>
        <v/>
      </c>
      <c r="AH325" s="296">
        <f t="shared" si="121"/>
        <v>1</v>
      </c>
      <c r="AI325" s="296">
        <f t="shared" si="122"/>
        <v>0</v>
      </c>
      <c r="AJ325" s="296">
        <f t="shared" si="123"/>
        <v>0</v>
      </c>
      <c r="AK325" s="296" t="str">
        <f>IFERROR(VLOOKUP($I325,点検表４リスト用!$D$2:$G$10,2,FALSE),"")</f>
        <v/>
      </c>
      <c r="AL325" s="296" t="str">
        <f>IFERROR(VLOOKUP($I325,点検表４リスト用!$D$2:$G$10,3,FALSE),"")</f>
        <v/>
      </c>
      <c r="AM325" s="296" t="str">
        <f>IFERROR(VLOOKUP($I325,点検表４リスト用!$D$2:$G$10,4,FALSE),"")</f>
        <v/>
      </c>
      <c r="AN325" s="296" t="str">
        <f>IFERROR(VLOOKUP(LEFT($E325,1),点検表４リスト用!$I$2:$J$11,2,FALSE),"")</f>
        <v/>
      </c>
      <c r="AO325" s="296" t="b">
        <f>IF(IFERROR(VLOOKUP($J325,軽乗用車一覧!$A$2:$A$88,1,FALSE),"")&lt;&gt;"",TRUE,FALSE)</f>
        <v>0</v>
      </c>
      <c r="AP325" s="296" t="b">
        <f t="shared" si="124"/>
        <v>0</v>
      </c>
      <c r="AQ325" s="296" t="b">
        <f t="shared" si="169"/>
        <v>1</v>
      </c>
      <c r="AR325" s="296" t="str">
        <f t="shared" si="125"/>
        <v/>
      </c>
      <c r="AS325" s="296" t="str">
        <f t="shared" si="126"/>
        <v/>
      </c>
      <c r="AT325" s="296">
        <f t="shared" si="127"/>
        <v>1</v>
      </c>
      <c r="AU325" s="296">
        <f t="shared" si="128"/>
        <v>1</v>
      </c>
      <c r="AV325" s="296" t="str">
        <f t="shared" si="129"/>
        <v/>
      </c>
      <c r="AW325" s="296" t="str">
        <f>IFERROR(VLOOKUP($L325,点検表４リスト用!$L$2:$M$11,2,FALSE),"")</f>
        <v/>
      </c>
      <c r="AX325" s="296" t="str">
        <f>IFERROR(VLOOKUP($AV325,排出係数!$H$4:$N$1000,7,FALSE),"")</f>
        <v/>
      </c>
      <c r="AY325" s="296" t="str">
        <f t="shared" si="148"/>
        <v/>
      </c>
      <c r="AZ325" s="296" t="str">
        <f t="shared" si="130"/>
        <v>1</v>
      </c>
      <c r="BA325" s="296" t="str">
        <f>IFERROR(VLOOKUP($AV325,排出係数!$A$4:$G$10000,$AU325+2,FALSE),"")</f>
        <v/>
      </c>
      <c r="BB325" s="296">
        <f>IFERROR(VLOOKUP($AU325,点検表４リスト用!$P$2:$T$6,2,FALSE),"")</f>
        <v>0.48</v>
      </c>
      <c r="BC325" s="296" t="str">
        <f t="shared" si="131"/>
        <v/>
      </c>
      <c r="BD325" s="296" t="str">
        <f t="shared" si="132"/>
        <v/>
      </c>
      <c r="BE325" s="296" t="str">
        <f>IFERROR(VLOOKUP($AV325,排出係数!$H$4:$M$10000,$AU325+2,FALSE),"")</f>
        <v/>
      </c>
      <c r="BF325" s="296">
        <f>IFERROR(VLOOKUP($AU325,点検表４リスト用!$P$2:$T$6,IF($N325="H17",5,3),FALSE),"")</f>
        <v>5.5E-2</v>
      </c>
      <c r="BG325" s="296">
        <f t="shared" si="133"/>
        <v>0</v>
      </c>
      <c r="BH325" s="296">
        <f t="shared" si="146"/>
        <v>0</v>
      </c>
      <c r="BI325" s="296" t="str">
        <f>IFERROR(VLOOKUP($L325,点検表４リスト用!$L$2:$N$11,3,FALSE),"")</f>
        <v/>
      </c>
      <c r="BJ325" s="296" t="str">
        <f t="shared" si="134"/>
        <v/>
      </c>
      <c r="BK325" s="296" t="str">
        <f>IF($AK325="特","",IF($BP325="確認",MSG_電気・燃料電池車確認,IF($BS325=1,日野自動車新型式,IF($BS325=2,日野自動車新型式②,IF($BS325=3,日野自動車新型式③,IF($BS325=4,日野自動車新型式④,IFERROR(VLOOKUP($BJ325,'35条リスト'!$A$3:$C$9998,2,FALSE),"")))))))</f>
        <v/>
      </c>
      <c r="BL325" s="296" t="str">
        <f t="shared" si="135"/>
        <v/>
      </c>
      <c r="BM325" s="296" t="str">
        <f>IFERROR(VLOOKUP($X325,点検表４リスト用!$A$2:$B$10,2,FALSE),"")</f>
        <v/>
      </c>
      <c r="BN325" s="296" t="str">
        <f>IF($AK325="特","",IFERROR(VLOOKUP($BJ325,'35条リスト'!$A$3:$C$9998,3,FALSE),""))</f>
        <v/>
      </c>
      <c r="BO325" s="357" t="str">
        <f t="shared" si="149"/>
        <v/>
      </c>
      <c r="BP325" s="297" t="str">
        <f t="shared" si="136"/>
        <v/>
      </c>
      <c r="BQ325" s="297" t="str">
        <f t="shared" si="150"/>
        <v/>
      </c>
      <c r="BR325" s="296">
        <f t="shared" si="147"/>
        <v>0</v>
      </c>
      <c r="BS325" s="296" t="str">
        <f>IF(COUNTIF(点検表４リスト用!X$2:X$83,J325),1,IF(COUNTIF(点検表４リスト用!Y$2:Y$100,J325),2,IF(COUNTIF(点検表４リスト用!Z$2:Z$100,J325),3,IF(COUNTIF(点検表４リスト用!AA$2:AA$100,J325),4,""))))</f>
        <v/>
      </c>
      <c r="BT325" s="580" t="str">
        <f t="shared" si="151"/>
        <v/>
      </c>
    </row>
    <row r="326" spans="1:72">
      <c r="A326" s="289"/>
      <c r="B326" s="445"/>
      <c r="C326" s="290"/>
      <c r="D326" s="291"/>
      <c r="E326" s="291"/>
      <c r="F326" s="291"/>
      <c r="G326" s="292"/>
      <c r="H326" s="300"/>
      <c r="I326" s="292"/>
      <c r="J326" s="292"/>
      <c r="K326" s="292"/>
      <c r="L326" s="292"/>
      <c r="M326" s="290"/>
      <c r="N326" s="290"/>
      <c r="O326" s="292"/>
      <c r="P326" s="292"/>
      <c r="Q326" s="481" t="str">
        <f t="shared" si="161"/>
        <v/>
      </c>
      <c r="R326" s="481" t="str">
        <f t="shared" si="162"/>
        <v/>
      </c>
      <c r="S326" s="482" t="str">
        <f t="shared" si="117"/>
        <v/>
      </c>
      <c r="T326" s="482" t="str">
        <f t="shared" si="163"/>
        <v/>
      </c>
      <c r="U326" s="483" t="str">
        <f t="shared" si="164"/>
        <v/>
      </c>
      <c r="V326" s="483" t="str">
        <f t="shared" si="165"/>
        <v/>
      </c>
      <c r="W326" s="483" t="str">
        <f t="shared" si="166"/>
        <v/>
      </c>
      <c r="X326" s="293"/>
      <c r="Y326" s="289"/>
      <c r="Z326" s="473" t="str">
        <f>IF($BS326&lt;&gt;"","確認",IF(COUNTIF(点検表４リスト用!AB$2:AB$100,J326),"○",IF(OR($BQ326="【3】",$BQ326="【2】",$BQ326="【1】"),"○",$BQ326)))</f>
        <v/>
      </c>
      <c r="AA326" s="532"/>
      <c r="AB326" s="559" t="str">
        <f t="shared" si="167"/>
        <v/>
      </c>
      <c r="AC326" s="294" t="str">
        <f>IF(COUNTIF(環境性能の高いＵＤタクシー!$A:$A,点検表４!J326),"○","")</f>
        <v/>
      </c>
      <c r="AD326" s="295" t="str">
        <f t="shared" si="168"/>
        <v/>
      </c>
      <c r="AE326" s="296" t="b">
        <f t="shared" si="118"/>
        <v>0</v>
      </c>
      <c r="AF326" s="296" t="b">
        <f t="shared" si="119"/>
        <v>0</v>
      </c>
      <c r="AG326" s="296" t="str">
        <f t="shared" si="120"/>
        <v/>
      </c>
      <c r="AH326" s="296">
        <f t="shared" si="121"/>
        <v>1</v>
      </c>
      <c r="AI326" s="296">
        <f t="shared" si="122"/>
        <v>0</v>
      </c>
      <c r="AJ326" s="296">
        <f t="shared" si="123"/>
        <v>0</v>
      </c>
      <c r="AK326" s="296" t="str">
        <f>IFERROR(VLOOKUP($I326,点検表４リスト用!$D$2:$G$10,2,FALSE),"")</f>
        <v/>
      </c>
      <c r="AL326" s="296" t="str">
        <f>IFERROR(VLOOKUP($I326,点検表４リスト用!$D$2:$G$10,3,FALSE),"")</f>
        <v/>
      </c>
      <c r="AM326" s="296" t="str">
        <f>IFERROR(VLOOKUP($I326,点検表４リスト用!$D$2:$G$10,4,FALSE),"")</f>
        <v/>
      </c>
      <c r="AN326" s="296" t="str">
        <f>IFERROR(VLOOKUP(LEFT($E326,1),点検表４リスト用!$I$2:$J$11,2,FALSE),"")</f>
        <v/>
      </c>
      <c r="AO326" s="296" t="b">
        <f>IF(IFERROR(VLOOKUP($J326,軽乗用車一覧!$A$2:$A$88,1,FALSE),"")&lt;&gt;"",TRUE,FALSE)</f>
        <v>0</v>
      </c>
      <c r="AP326" s="296" t="b">
        <f t="shared" si="124"/>
        <v>0</v>
      </c>
      <c r="AQ326" s="296" t="b">
        <f t="shared" si="169"/>
        <v>1</v>
      </c>
      <c r="AR326" s="296" t="str">
        <f t="shared" si="125"/>
        <v/>
      </c>
      <c r="AS326" s="296" t="str">
        <f t="shared" si="126"/>
        <v/>
      </c>
      <c r="AT326" s="296">
        <f t="shared" si="127"/>
        <v>1</v>
      </c>
      <c r="AU326" s="296">
        <f t="shared" si="128"/>
        <v>1</v>
      </c>
      <c r="AV326" s="296" t="str">
        <f t="shared" si="129"/>
        <v/>
      </c>
      <c r="AW326" s="296" t="str">
        <f>IFERROR(VLOOKUP($L326,点検表４リスト用!$L$2:$M$11,2,FALSE),"")</f>
        <v/>
      </c>
      <c r="AX326" s="296" t="str">
        <f>IFERROR(VLOOKUP($AV326,排出係数!$H$4:$N$1000,7,FALSE),"")</f>
        <v/>
      </c>
      <c r="AY326" s="296" t="str">
        <f t="shared" si="148"/>
        <v/>
      </c>
      <c r="AZ326" s="296" t="str">
        <f t="shared" si="130"/>
        <v>1</v>
      </c>
      <c r="BA326" s="296" t="str">
        <f>IFERROR(VLOOKUP($AV326,排出係数!$A$4:$G$10000,$AU326+2,FALSE),"")</f>
        <v/>
      </c>
      <c r="BB326" s="296">
        <f>IFERROR(VLOOKUP($AU326,点検表４リスト用!$P$2:$T$6,2,FALSE),"")</f>
        <v>0.48</v>
      </c>
      <c r="BC326" s="296" t="str">
        <f t="shared" si="131"/>
        <v/>
      </c>
      <c r="BD326" s="296" t="str">
        <f t="shared" si="132"/>
        <v/>
      </c>
      <c r="BE326" s="296" t="str">
        <f>IFERROR(VLOOKUP($AV326,排出係数!$H$4:$M$10000,$AU326+2,FALSE),"")</f>
        <v/>
      </c>
      <c r="BF326" s="296">
        <f>IFERROR(VLOOKUP($AU326,点検表４リスト用!$P$2:$T$6,IF($N326="H17",5,3),FALSE),"")</f>
        <v>5.5E-2</v>
      </c>
      <c r="BG326" s="296">
        <f t="shared" si="133"/>
        <v>0</v>
      </c>
      <c r="BH326" s="296">
        <f t="shared" si="146"/>
        <v>0</v>
      </c>
      <c r="BI326" s="296" t="str">
        <f>IFERROR(VLOOKUP($L326,点検表４リスト用!$L$2:$N$11,3,FALSE),"")</f>
        <v/>
      </c>
      <c r="BJ326" s="296" t="str">
        <f t="shared" si="134"/>
        <v/>
      </c>
      <c r="BK326" s="296" t="str">
        <f>IF($AK326="特","",IF($BP326="確認",MSG_電気・燃料電池車確認,IF($BS326=1,日野自動車新型式,IF($BS326=2,日野自動車新型式②,IF($BS326=3,日野自動車新型式③,IF($BS326=4,日野自動車新型式④,IFERROR(VLOOKUP($BJ326,'35条リスト'!$A$3:$C$9998,2,FALSE),"")))))))</f>
        <v/>
      </c>
      <c r="BL326" s="296" t="str">
        <f t="shared" si="135"/>
        <v/>
      </c>
      <c r="BM326" s="296" t="str">
        <f>IFERROR(VLOOKUP($X326,点検表４リスト用!$A$2:$B$10,2,FALSE),"")</f>
        <v/>
      </c>
      <c r="BN326" s="296" t="str">
        <f>IF($AK326="特","",IFERROR(VLOOKUP($BJ326,'35条リスト'!$A$3:$C$9998,3,FALSE),""))</f>
        <v/>
      </c>
      <c r="BO326" s="357" t="str">
        <f t="shared" si="149"/>
        <v/>
      </c>
      <c r="BP326" s="297" t="str">
        <f t="shared" si="136"/>
        <v/>
      </c>
      <c r="BQ326" s="297" t="str">
        <f t="shared" si="150"/>
        <v/>
      </c>
      <c r="BR326" s="296">
        <f t="shared" si="147"/>
        <v>0</v>
      </c>
      <c r="BS326" s="296" t="str">
        <f>IF(COUNTIF(点検表４リスト用!X$2:X$83,J326),1,IF(COUNTIF(点検表４リスト用!Y$2:Y$100,J326),2,IF(COUNTIF(点検表４リスト用!Z$2:Z$100,J326),3,IF(COUNTIF(点検表４リスト用!AA$2:AA$100,J326),4,""))))</f>
        <v/>
      </c>
      <c r="BT326" s="580" t="str">
        <f t="shared" si="151"/>
        <v/>
      </c>
    </row>
    <row r="327" spans="1:72">
      <c r="A327" s="289"/>
      <c r="B327" s="445"/>
      <c r="C327" s="290"/>
      <c r="D327" s="291"/>
      <c r="E327" s="291"/>
      <c r="F327" s="291"/>
      <c r="G327" s="292"/>
      <c r="H327" s="300"/>
      <c r="I327" s="292"/>
      <c r="J327" s="292"/>
      <c r="K327" s="292"/>
      <c r="L327" s="292"/>
      <c r="M327" s="290"/>
      <c r="N327" s="290"/>
      <c r="O327" s="292"/>
      <c r="P327" s="292"/>
      <c r="Q327" s="481" t="str">
        <f t="shared" si="161"/>
        <v/>
      </c>
      <c r="R327" s="481" t="str">
        <f t="shared" si="162"/>
        <v/>
      </c>
      <c r="S327" s="482" t="str">
        <f t="shared" si="117"/>
        <v/>
      </c>
      <c r="T327" s="482" t="str">
        <f t="shared" si="163"/>
        <v/>
      </c>
      <c r="U327" s="483" t="str">
        <f t="shared" si="164"/>
        <v/>
      </c>
      <c r="V327" s="483" t="str">
        <f t="shared" si="165"/>
        <v/>
      </c>
      <c r="W327" s="483" t="str">
        <f t="shared" si="166"/>
        <v/>
      </c>
      <c r="X327" s="293"/>
      <c r="Y327" s="289"/>
      <c r="Z327" s="473" t="str">
        <f>IF($BS327&lt;&gt;"","確認",IF(COUNTIF(点検表４リスト用!AB$2:AB$100,J327),"○",IF(OR($BQ327="【3】",$BQ327="【2】",$BQ327="【1】"),"○",$BQ327)))</f>
        <v/>
      </c>
      <c r="AA327" s="532"/>
      <c r="AB327" s="559" t="str">
        <f t="shared" si="167"/>
        <v/>
      </c>
      <c r="AC327" s="294" t="str">
        <f>IF(COUNTIF(環境性能の高いＵＤタクシー!$A:$A,点検表４!J327),"○","")</f>
        <v/>
      </c>
      <c r="AD327" s="295" t="str">
        <f t="shared" si="168"/>
        <v/>
      </c>
      <c r="AE327" s="296" t="b">
        <f t="shared" si="118"/>
        <v>0</v>
      </c>
      <c r="AF327" s="296" t="b">
        <f t="shared" si="119"/>
        <v>0</v>
      </c>
      <c r="AG327" s="296" t="str">
        <f t="shared" si="120"/>
        <v/>
      </c>
      <c r="AH327" s="296">
        <f t="shared" si="121"/>
        <v>1</v>
      </c>
      <c r="AI327" s="296">
        <f t="shared" si="122"/>
        <v>0</v>
      </c>
      <c r="AJ327" s="296">
        <f t="shared" si="123"/>
        <v>0</v>
      </c>
      <c r="AK327" s="296" t="str">
        <f>IFERROR(VLOOKUP($I327,点検表４リスト用!$D$2:$G$10,2,FALSE),"")</f>
        <v/>
      </c>
      <c r="AL327" s="296" t="str">
        <f>IFERROR(VLOOKUP($I327,点検表４リスト用!$D$2:$G$10,3,FALSE),"")</f>
        <v/>
      </c>
      <c r="AM327" s="296" t="str">
        <f>IFERROR(VLOOKUP($I327,点検表４リスト用!$D$2:$G$10,4,FALSE),"")</f>
        <v/>
      </c>
      <c r="AN327" s="296" t="str">
        <f>IFERROR(VLOOKUP(LEFT($E327,1),点検表４リスト用!$I$2:$J$11,2,FALSE),"")</f>
        <v/>
      </c>
      <c r="AO327" s="296" t="b">
        <f>IF(IFERROR(VLOOKUP($J327,軽乗用車一覧!$A$2:$A$88,1,FALSE),"")&lt;&gt;"",TRUE,FALSE)</f>
        <v>0</v>
      </c>
      <c r="AP327" s="296" t="b">
        <f t="shared" si="124"/>
        <v>0</v>
      </c>
      <c r="AQ327" s="296" t="b">
        <f t="shared" si="169"/>
        <v>1</v>
      </c>
      <c r="AR327" s="296" t="str">
        <f t="shared" si="125"/>
        <v/>
      </c>
      <c r="AS327" s="296" t="str">
        <f t="shared" si="126"/>
        <v/>
      </c>
      <c r="AT327" s="296">
        <f t="shared" si="127"/>
        <v>1</v>
      </c>
      <c r="AU327" s="296">
        <f t="shared" si="128"/>
        <v>1</v>
      </c>
      <c r="AV327" s="296" t="str">
        <f t="shared" si="129"/>
        <v/>
      </c>
      <c r="AW327" s="296" t="str">
        <f>IFERROR(VLOOKUP($L327,点検表４リスト用!$L$2:$M$11,2,FALSE),"")</f>
        <v/>
      </c>
      <c r="AX327" s="296" t="str">
        <f>IFERROR(VLOOKUP($AV327,排出係数!$H$4:$N$1000,7,FALSE),"")</f>
        <v/>
      </c>
      <c r="AY327" s="296" t="str">
        <f t="shared" si="148"/>
        <v/>
      </c>
      <c r="AZ327" s="296" t="str">
        <f t="shared" si="130"/>
        <v>1</v>
      </c>
      <c r="BA327" s="296" t="str">
        <f>IFERROR(VLOOKUP($AV327,排出係数!$A$4:$G$10000,$AU327+2,FALSE),"")</f>
        <v/>
      </c>
      <c r="BB327" s="296">
        <f>IFERROR(VLOOKUP($AU327,点検表４リスト用!$P$2:$T$6,2,FALSE),"")</f>
        <v>0.48</v>
      </c>
      <c r="BC327" s="296" t="str">
        <f t="shared" si="131"/>
        <v/>
      </c>
      <c r="BD327" s="296" t="str">
        <f t="shared" si="132"/>
        <v/>
      </c>
      <c r="BE327" s="296" t="str">
        <f>IFERROR(VLOOKUP($AV327,排出係数!$H$4:$M$10000,$AU327+2,FALSE),"")</f>
        <v/>
      </c>
      <c r="BF327" s="296">
        <f>IFERROR(VLOOKUP($AU327,点検表４リスト用!$P$2:$T$6,IF($N327="H17",5,3),FALSE),"")</f>
        <v>5.5E-2</v>
      </c>
      <c r="BG327" s="296">
        <f t="shared" si="133"/>
        <v>0</v>
      </c>
      <c r="BH327" s="296">
        <f t="shared" si="146"/>
        <v>0</v>
      </c>
      <c r="BI327" s="296" t="str">
        <f>IFERROR(VLOOKUP($L327,点検表４リスト用!$L$2:$N$11,3,FALSE),"")</f>
        <v/>
      </c>
      <c r="BJ327" s="296" t="str">
        <f t="shared" si="134"/>
        <v/>
      </c>
      <c r="BK327" s="296" t="str">
        <f>IF($AK327="特","",IF($BP327="確認",MSG_電気・燃料電池車確認,IF($BS327=1,日野自動車新型式,IF($BS327=2,日野自動車新型式②,IF($BS327=3,日野自動車新型式③,IF($BS327=4,日野自動車新型式④,IFERROR(VLOOKUP($BJ327,'35条リスト'!$A$3:$C$9998,2,FALSE),"")))))))</f>
        <v/>
      </c>
      <c r="BL327" s="296" t="str">
        <f t="shared" si="135"/>
        <v/>
      </c>
      <c r="BM327" s="296" t="str">
        <f>IFERROR(VLOOKUP($X327,点検表４リスト用!$A$2:$B$10,2,FALSE),"")</f>
        <v/>
      </c>
      <c r="BN327" s="296" t="str">
        <f>IF($AK327="特","",IFERROR(VLOOKUP($BJ327,'35条リスト'!$A$3:$C$9998,3,FALSE),""))</f>
        <v/>
      </c>
      <c r="BO327" s="357" t="str">
        <f t="shared" si="149"/>
        <v/>
      </c>
      <c r="BP327" s="297" t="str">
        <f t="shared" si="136"/>
        <v/>
      </c>
      <c r="BQ327" s="297" t="str">
        <f t="shared" si="150"/>
        <v/>
      </c>
      <c r="BR327" s="296">
        <f t="shared" si="147"/>
        <v>0</v>
      </c>
      <c r="BS327" s="296" t="str">
        <f>IF(COUNTIF(点検表４リスト用!X$2:X$83,J327),1,IF(COUNTIF(点検表４リスト用!Y$2:Y$100,J327),2,IF(COUNTIF(点検表４リスト用!Z$2:Z$100,J327),3,IF(COUNTIF(点検表４リスト用!AA$2:AA$100,J327),4,""))))</f>
        <v/>
      </c>
      <c r="BT327" s="580" t="str">
        <f t="shared" si="151"/>
        <v/>
      </c>
    </row>
    <row r="328" spans="1:72">
      <c r="A328" s="289"/>
      <c r="B328" s="445"/>
      <c r="C328" s="290"/>
      <c r="D328" s="291"/>
      <c r="E328" s="291"/>
      <c r="F328" s="291"/>
      <c r="G328" s="292"/>
      <c r="H328" s="300"/>
      <c r="I328" s="292"/>
      <c r="J328" s="292"/>
      <c r="K328" s="292"/>
      <c r="L328" s="292"/>
      <c r="M328" s="290"/>
      <c r="N328" s="290"/>
      <c r="O328" s="292"/>
      <c r="P328" s="292"/>
      <c r="Q328" s="481" t="str">
        <f t="shared" si="161"/>
        <v/>
      </c>
      <c r="R328" s="481" t="str">
        <f t="shared" si="162"/>
        <v/>
      </c>
      <c r="S328" s="482" t="str">
        <f t="shared" si="117"/>
        <v/>
      </c>
      <c r="T328" s="482" t="str">
        <f t="shared" si="163"/>
        <v/>
      </c>
      <c r="U328" s="483" t="str">
        <f t="shared" si="164"/>
        <v/>
      </c>
      <c r="V328" s="483" t="str">
        <f t="shared" si="165"/>
        <v/>
      </c>
      <c r="W328" s="483" t="str">
        <f t="shared" si="166"/>
        <v/>
      </c>
      <c r="X328" s="293"/>
      <c r="Y328" s="289"/>
      <c r="Z328" s="473" t="str">
        <f>IF($BS328&lt;&gt;"","確認",IF(COUNTIF(点検表４リスト用!AB$2:AB$100,J328),"○",IF(OR($BQ328="【3】",$BQ328="【2】",$BQ328="【1】"),"○",$BQ328)))</f>
        <v/>
      </c>
      <c r="AA328" s="532"/>
      <c r="AB328" s="559" t="str">
        <f t="shared" si="167"/>
        <v/>
      </c>
      <c r="AC328" s="294" t="str">
        <f>IF(COUNTIF(環境性能の高いＵＤタクシー!$A:$A,点検表４!J328),"○","")</f>
        <v/>
      </c>
      <c r="AD328" s="295" t="str">
        <f t="shared" si="168"/>
        <v/>
      </c>
      <c r="AE328" s="296" t="b">
        <f t="shared" si="118"/>
        <v>0</v>
      </c>
      <c r="AF328" s="296" t="b">
        <f t="shared" si="119"/>
        <v>0</v>
      </c>
      <c r="AG328" s="296" t="str">
        <f t="shared" si="120"/>
        <v/>
      </c>
      <c r="AH328" s="296">
        <f t="shared" si="121"/>
        <v>1</v>
      </c>
      <c r="AI328" s="296">
        <f t="shared" si="122"/>
        <v>0</v>
      </c>
      <c r="AJ328" s="296">
        <f t="shared" si="123"/>
        <v>0</v>
      </c>
      <c r="AK328" s="296" t="str">
        <f>IFERROR(VLOOKUP($I328,点検表４リスト用!$D$2:$G$10,2,FALSE),"")</f>
        <v/>
      </c>
      <c r="AL328" s="296" t="str">
        <f>IFERROR(VLOOKUP($I328,点検表４リスト用!$D$2:$G$10,3,FALSE),"")</f>
        <v/>
      </c>
      <c r="AM328" s="296" t="str">
        <f>IFERROR(VLOOKUP($I328,点検表４リスト用!$D$2:$G$10,4,FALSE),"")</f>
        <v/>
      </c>
      <c r="AN328" s="296" t="str">
        <f>IFERROR(VLOOKUP(LEFT($E328,1),点検表４リスト用!$I$2:$J$11,2,FALSE),"")</f>
        <v/>
      </c>
      <c r="AO328" s="296" t="b">
        <f>IF(IFERROR(VLOOKUP($J328,軽乗用車一覧!$A$2:$A$88,1,FALSE),"")&lt;&gt;"",TRUE,FALSE)</f>
        <v>0</v>
      </c>
      <c r="AP328" s="296" t="b">
        <f t="shared" si="124"/>
        <v>0</v>
      </c>
      <c r="AQ328" s="296" t="b">
        <f t="shared" si="169"/>
        <v>1</v>
      </c>
      <c r="AR328" s="296" t="str">
        <f t="shared" si="125"/>
        <v/>
      </c>
      <c r="AS328" s="296" t="str">
        <f t="shared" si="126"/>
        <v/>
      </c>
      <c r="AT328" s="296">
        <f t="shared" si="127"/>
        <v>1</v>
      </c>
      <c r="AU328" s="296">
        <f t="shared" si="128"/>
        <v>1</v>
      </c>
      <c r="AV328" s="296" t="str">
        <f t="shared" si="129"/>
        <v/>
      </c>
      <c r="AW328" s="296" t="str">
        <f>IFERROR(VLOOKUP($L328,点検表４リスト用!$L$2:$M$11,2,FALSE),"")</f>
        <v/>
      </c>
      <c r="AX328" s="296" t="str">
        <f>IFERROR(VLOOKUP($AV328,排出係数!$H$4:$N$1000,7,FALSE),"")</f>
        <v/>
      </c>
      <c r="AY328" s="296" t="str">
        <f t="shared" si="148"/>
        <v/>
      </c>
      <c r="AZ328" s="296" t="str">
        <f t="shared" si="130"/>
        <v>1</v>
      </c>
      <c r="BA328" s="296" t="str">
        <f>IFERROR(VLOOKUP($AV328,排出係数!$A$4:$G$10000,$AU328+2,FALSE),"")</f>
        <v/>
      </c>
      <c r="BB328" s="296">
        <f>IFERROR(VLOOKUP($AU328,点検表４リスト用!$P$2:$T$6,2,FALSE),"")</f>
        <v>0.48</v>
      </c>
      <c r="BC328" s="296" t="str">
        <f t="shared" si="131"/>
        <v/>
      </c>
      <c r="BD328" s="296" t="str">
        <f t="shared" si="132"/>
        <v/>
      </c>
      <c r="BE328" s="296" t="str">
        <f>IFERROR(VLOOKUP($AV328,排出係数!$H$4:$M$10000,$AU328+2,FALSE),"")</f>
        <v/>
      </c>
      <c r="BF328" s="296">
        <f>IFERROR(VLOOKUP($AU328,点検表４リスト用!$P$2:$T$6,IF($N328="H17",5,3),FALSE),"")</f>
        <v>5.5E-2</v>
      </c>
      <c r="BG328" s="296">
        <f t="shared" si="133"/>
        <v>0</v>
      </c>
      <c r="BH328" s="296">
        <f t="shared" si="146"/>
        <v>0</v>
      </c>
      <c r="BI328" s="296" t="str">
        <f>IFERROR(VLOOKUP($L328,点検表４リスト用!$L$2:$N$11,3,FALSE),"")</f>
        <v/>
      </c>
      <c r="BJ328" s="296" t="str">
        <f t="shared" si="134"/>
        <v/>
      </c>
      <c r="BK328" s="296" t="str">
        <f>IF($AK328="特","",IF($BP328="確認",MSG_電気・燃料電池車確認,IF($BS328=1,日野自動車新型式,IF($BS328=2,日野自動車新型式②,IF($BS328=3,日野自動車新型式③,IF($BS328=4,日野自動車新型式④,IFERROR(VLOOKUP($BJ328,'35条リスト'!$A$3:$C$9998,2,FALSE),"")))))))</f>
        <v/>
      </c>
      <c r="BL328" s="296" t="str">
        <f t="shared" si="135"/>
        <v/>
      </c>
      <c r="BM328" s="296" t="str">
        <f>IFERROR(VLOOKUP($X328,点検表４リスト用!$A$2:$B$10,2,FALSE),"")</f>
        <v/>
      </c>
      <c r="BN328" s="296" t="str">
        <f>IF($AK328="特","",IFERROR(VLOOKUP($BJ328,'35条リスト'!$A$3:$C$9998,3,FALSE),""))</f>
        <v/>
      </c>
      <c r="BO328" s="357" t="str">
        <f t="shared" si="149"/>
        <v/>
      </c>
      <c r="BP328" s="297" t="str">
        <f t="shared" si="136"/>
        <v/>
      </c>
      <c r="BQ328" s="297" t="str">
        <f t="shared" si="150"/>
        <v/>
      </c>
      <c r="BR328" s="296">
        <f t="shared" si="147"/>
        <v>0</v>
      </c>
      <c r="BS328" s="296" t="str">
        <f>IF(COUNTIF(点検表４リスト用!X$2:X$83,J328),1,IF(COUNTIF(点検表４リスト用!Y$2:Y$100,J328),2,IF(COUNTIF(点検表４リスト用!Z$2:Z$100,J328),3,IF(COUNTIF(点検表４リスト用!AA$2:AA$100,J328),4,""))))</f>
        <v/>
      </c>
      <c r="BT328" s="580" t="str">
        <f t="shared" si="151"/>
        <v/>
      </c>
    </row>
    <row r="329" spans="1:72">
      <c r="A329" s="289"/>
      <c r="B329" s="445"/>
      <c r="C329" s="290"/>
      <c r="D329" s="291"/>
      <c r="E329" s="291"/>
      <c r="F329" s="291"/>
      <c r="G329" s="292"/>
      <c r="H329" s="300"/>
      <c r="I329" s="292"/>
      <c r="J329" s="292"/>
      <c r="K329" s="292"/>
      <c r="L329" s="292"/>
      <c r="M329" s="290"/>
      <c r="N329" s="290"/>
      <c r="O329" s="292"/>
      <c r="P329" s="292"/>
      <c r="Q329" s="481" t="str">
        <f t="shared" si="161"/>
        <v/>
      </c>
      <c r="R329" s="481" t="str">
        <f t="shared" si="162"/>
        <v/>
      </c>
      <c r="S329" s="482" t="str">
        <f t="shared" si="117"/>
        <v/>
      </c>
      <c r="T329" s="482" t="str">
        <f t="shared" si="163"/>
        <v/>
      </c>
      <c r="U329" s="483" t="str">
        <f t="shared" si="164"/>
        <v/>
      </c>
      <c r="V329" s="483" t="str">
        <f t="shared" si="165"/>
        <v/>
      </c>
      <c r="W329" s="483" t="str">
        <f t="shared" si="166"/>
        <v/>
      </c>
      <c r="X329" s="293"/>
      <c r="Y329" s="289"/>
      <c r="Z329" s="473" t="str">
        <f>IF($BS329&lt;&gt;"","確認",IF(COUNTIF(点検表４リスト用!AB$2:AB$100,J329),"○",IF(OR($BQ329="【3】",$BQ329="【2】",$BQ329="【1】"),"○",$BQ329)))</f>
        <v/>
      </c>
      <c r="AA329" s="532"/>
      <c r="AB329" s="559" t="str">
        <f t="shared" si="167"/>
        <v/>
      </c>
      <c r="AC329" s="294" t="str">
        <f>IF(COUNTIF(環境性能の高いＵＤタクシー!$A:$A,点検表４!J329),"○","")</f>
        <v/>
      </c>
      <c r="AD329" s="295" t="str">
        <f t="shared" si="168"/>
        <v/>
      </c>
      <c r="AE329" s="296" t="b">
        <f t="shared" si="118"/>
        <v>0</v>
      </c>
      <c r="AF329" s="296" t="b">
        <f t="shared" si="119"/>
        <v>0</v>
      </c>
      <c r="AG329" s="296" t="str">
        <f t="shared" si="120"/>
        <v/>
      </c>
      <c r="AH329" s="296">
        <f t="shared" si="121"/>
        <v>1</v>
      </c>
      <c r="AI329" s="296">
        <f t="shared" si="122"/>
        <v>0</v>
      </c>
      <c r="AJ329" s="296">
        <f t="shared" si="123"/>
        <v>0</v>
      </c>
      <c r="AK329" s="296" t="str">
        <f>IFERROR(VLOOKUP($I329,点検表４リスト用!$D$2:$G$10,2,FALSE),"")</f>
        <v/>
      </c>
      <c r="AL329" s="296" t="str">
        <f>IFERROR(VLOOKUP($I329,点検表４リスト用!$D$2:$G$10,3,FALSE),"")</f>
        <v/>
      </c>
      <c r="AM329" s="296" t="str">
        <f>IFERROR(VLOOKUP($I329,点検表４リスト用!$D$2:$G$10,4,FALSE),"")</f>
        <v/>
      </c>
      <c r="AN329" s="296" t="str">
        <f>IFERROR(VLOOKUP(LEFT($E329,1),点検表４リスト用!$I$2:$J$11,2,FALSE),"")</f>
        <v/>
      </c>
      <c r="AO329" s="296" t="b">
        <f>IF(IFERROR(VLOOKUP($J329,軽乗用車一覧!$A$2:$A$88,1,FALSE),"")&lt;&gt;"",TRUE,FALSE)</f>
        <v>0</v>
      </c>
      <c r="AP329" s="296" t="b">
        <f t="shared" si="124"/>
        <v>0</v>
      </c>
      <c r="AQ329" s="296" t="b">
        <f t="shared" si="169"/>
        <v>1</v>
      </c>
      <c r="AR329" s="296" t="str">
        <f t="shared" si="125"/>
        <v/>
      </c>
      <c r="AS329" s="296" t="str">
        <f t="shared" si="126"/>
        <v/>
      </c>
      <c r="AT329" s="296">
        <f t="shared" si="127"/>
        <v>1</v>
      </c>
      <c r="AU329" s="296">
        <f t="shared" si="128"/>
        <v>1</v>
      </c>
      <c r="AV329" s="296" t="str">
        <f t="shared" si="129"/>
        <v/>
      </c>
      <c r="AW329" s="296" t="str">
        <f>IFERROR(VLOOKUP($L329,点検表４リスト用!$L$2:$M$11,2,FALSE),"")</f>
        <v/>
      </c>
      <c r="AX329" s="296" t="str">
        <f>IFERROR(VLOOKUP($AV329,排出係数!$H$4:$N$1000,7,FALSE),"")</f>
        <v/>
      </c>
      <c r="AY329" s="296" t="str">
        <f t="shared" si="148"/>
        <v/>
      </c>
      <c r="AZ329" s="296" t="str">
        <f t="shared" si="130"/>
        <v>1</v>
      </c>
      <c r="BA329" s="296" t="str">
        <f>IFERROR(VLOOKUP($AV329,排出係数!$A$4:$G$10000,$AU329+2,FALSE),"")</f>
        <v/>
      </c>
      <c r="BB329" s="296">
        <f>IFERROR(VLOOKUP($AU329,点検表４リスト用!$P$2:$T$6,2,FALSE),"")</f>
        <v>0.48</v>
      </c>
      <c r="BC329" s="296" t="str">
        <f t="shared" si="131"/>
        <v/>
      </c>
      <c r="BD329" s="296" t="str">
        <f t="shared" si="132"/>
        <v/>
      </c>
      <c r="BE329" s="296" t="str">
        <f>IFERROR(VLOOKUP($AV329,排出係数!$H$4:$M$10000,$AU329+2,FALSE),"")</f>
        <v/>
      </c>
      <c r="BF329" s="296">
        <f>IFERROR(VLOOKUP($AU329,点検表４リスト用!$P$2:$T$6,IF($N329="H17",5,3),FALSE),"")</f>
        <v>5.5E-2</v>
      </c>
      <c r="BG329" s="296">
        <f t="shared" si="133"/>
        <v>0</v>
      </c>
      <c r="BH329" s="296">
        <f t="shared" si="146"/>
        <v>0</v>
      </c>
      <c r="BI329" s="296" t="str">
        <f>IFERROR(VLOOKUP($L329,点検表４リスト用!$L$2:$N$11,3,FALSE),"")</f>
        <v/>
      </c>
      <c r="BJ329" s="296" t="str">
        <f t="shared" si="134"/>
        <v/>
      </c>
      <c r="BK329" s="296" t="str">
        <f>IF($AK329="特","",IF($BP329="確認",MSG_電気・燃料電池車確認,IF($BS329=1,日野自動車新型式,IF($BS329=2,日野自動車新型式②,IF($BS329=3,日野自動車新型式③,IF($BS329=4,日野自動車新型式④,IFERROR(VLOOKUP($BJ329,'35条リスト'!$A$3:$C$9998,2,FALSE),"")))))))</f>
        <v/>
      </c>
      <c r="BL329" s="296" t="str">
        <f t="shared" si="135"/>
        <v/>
      </c>
      <c r="BM329" s="296" t="str">
        <f>IFERROR(VLOOKUP($X329,点検表４リスト用!$A$2:$B$10,2,FALSE),"")</f>
        <v/>
      </c>
      <c r="BN329" s="296" t="str">
        <f>IF($AK329="特","",IFERROR(VLOOKUP($BJ329,'35条リスト'!$A$3:$C$9998,3,FALSE),""))</f>
        <v/>
      </c>
      <c r="BO329" s="357" t="str">
        <f t="shared" si="149"/>
        <v/>
      </c>
      <c r="BP329" s="297" t="str">
        <f t="shared" si="136"/>
        <v/>
      </c>
      <c r="BQ329" s="297" t="str">
        <f t="shared" si="150"/>
        <v/>
      </c>
      <c r="BR329" s="296">
        <f t="shared" si="147"/>
        <v>0</v>
      </c>
      <c r="BS329" s="296" t="str">
        <f>IF(COUNTIF(点検表４リスト用!X$2:X$83,J329),1,IF(COUNTIF(点検表４リスト用!Y$2:Y$100,J329),2,IF(COUNTIF(点検表４リスト用!Z$2:Z$100,J329),3,IF(COUNTIF(点検表４リスト用!AA$2:AA$100,J329),4,""))))</f>
        <v/>
      </c>
      <c r="BT329" s="580" t="str">
        <f t="shared" si="151"/>
        <v/>
      </c>
    </row>
    <row r="330" spans="1:72">
      <c r="A330" s="289"/>
      <c r="B330" s="445"/>
      <c r="C330" s="290"/>
      <c r="D330" s="291"/>
      <c r="E330" s="291"/>
      <c r="F330" s="291"/>
      <c r="G330" s="292"/>
      <c r="H330" s="300"/>
      <c r="I330" s="292"/>
      <c r="J330" s="292"/>
      <c r="K330" s="292"/>
      <c r="L330" s="292"/>
      <c r="M330" s="290"/>
      <c r="N330" s="290"/>
      <c r="O330" s="292"/>
      <c r="P330" s="292"/>
      <c r="Q330" s="481" t="str">
        <f t="shared" si="161"/>
        <v/>
      </c>
      <c r="R330" s="481" t="str">
        <f t="shared" si="162"/>
        <v/>
      </c>
      <c r="S330" s="482" t="str">
        <f t="shared" si="117"/>
        <v/>
      </c>
      <c r="T330" s="482" t="str">
        <f t="shared" si="163"/>
        <v/>
      </c>
      <c r="U330" s="483" t="str">
        <f t="shared" si="164"/>
        <v/>
      </c>
      <c r="V330" s="483" t="str">
        <f t="shared" si="165"/>
        <v/>
      </c>
      <c r="W330" s="483" t="str">
        <f t="shared" si="166"/>
        <v/>
      </c>
      <c r="X330" s="293"/>
      <c r="Y330" s="289"/>
      <c r="Z330" s="473" t="str">
        <f>IF($BS330&lt;&gt;"","確認",IF(COUNTIF(点検表４リスト用!AB$2:AB$100,J330),"○",IF(OR($BQ330="【3】",$BQ330="【2】",$BQ330="【1】"),"○",$BQ330)))</f>
        <v/>
      </c>
      <c r="AA330" s="532"/>
      <c r="AB330" s="559" t="str">
        <f t="shared" si="167"/>
        <v/>
      </c>
      <c r="AC330" s="294" t="str">
        <f>IF(COUNTIF(環境性能の高いＵＤタクシー!$A:$A,点検表４!J330),"○","")</f>
        <v/>
      </c>
      <c r="AD330" s="295" t="str">
        <f t="shared" si="168"/>
        <v/>
      </c>
      <c r="AE330" s="296" t="b">
        <f t="shared" si="118"/>
        <v>0</v>
      </c>
      <c r="AF330" s="296" t="b">
        <f t="shared" si="119"/>
        <v>0</v>
      </c>
      <c r="AG330" s="296" t="str">
        <f t="shared" si="120"/>
        <v/>
      </c>
      <c r="AH330" s="296">
        <f t="shared" si="121"/>
        <v>1</v>
      </c>
      <c r="AI330" s="296">
        <f t="shared" si="122"/>
        <v>0</v>
      </c>
      <c r="AJ330" s="296">
        <f t="shared" si="123"/>
        <v>0</v>
      </c>
      <c r="AK330" s="296" t="str">
        <f>IFERROR(VLOOKUP($I330,点検表４リスト用!$D$2:$G$10,2,FALSE),"")</f>
        <v/>
      </c>
      <c r="AL330" s="296" t="str">
        <f>IFERROR(VLOOKUP($I330,点検表４リスト用!$D$2:$G$10,3,FALSE),"")</f>
        <v/>
      </c>
      <c r="AM330" s="296" t="str">
        <f>IFERROR(VLOOKUP($I330,点検表４リスト用!$D$2:$G$10,4,FALSE),"")</f>
        <v/>
      </c>
      <c r="AN330" s="296" t="str">
        <f>IFERROR(VLOOKUP(LEFT($E330,1),点検表４リスト用!$I$2:$J$11,2,FALSE),"")</f>
        <v/>
      </c>
      <c r="AO330" s="296" t="b">
        <f>IF(IFERROR(VLOOKUP($J330,軽乗用車一覧!$A$2:$A$88,1,FALSE),"")&lt;&gt;"",TRUE,FALSE)</f>
        <v>0</v>
      </c>
      <c r="AP330" s="296" t="b">
        <f t="shared" si="124"/>
        <v>0</v>
      </c>
      <c r="AQ330" s="296" t="b">
        <f t="shared" si="169"/>
        <v>1</v>
      </c>
      <c r="AR330" s="296" t="str">
        <f t="shared" si="125"/>
        <v/>
      </c>
      <c r="AS330" s="296" t="str">
        <f t="shared" si="126"/>
        <v/>
      </c>
      <c r="AT330" s="296">
        <f t="shared" si="127"/>
        <v>1</v>
      </c>
      <c r="AU330" s="296">
        <f t="shared" si="128"/>
        <v>1</v>
      </c>
      <c r="AV330" s="296" t="str">
        <f t="shared" si="129"/>
        <v/>
      </c>
      <c r="AW330" s="296" t="str">
        <f>IFERROR(VLOOKUP($L330,点検表４リスト用!$L$2:$M$11,2,FALSE),"")</f>
        <v/>
      </c>
      <c r="AX330" s="296" t="str">
        <f>IFERROR(VLOOKUP($AV330,排出係数!$H$4:$N$1000,7,FALSE),"")</f>
        <v/>
      </c>
      <c r="AY330" s="296" t="str">
        <f t="shared" si="148"/>
        <v/>
      </c>
      <c r="AZ330" s="296" t="str">
        <f t="shared" si="130"/>
        <v>1</v>
      </c>
      <c r="BA330" s="296" t="str">
        <f>IFERROR(VLOOKUP($AV330,排出係数!$A$4:$G$10000,$AU330+2,FALSE),"")</f>
        <v/>
      </c>
      <c r="BB330" s="296">
        <f>IFERROR(VLOOKUP($AU330,点検表４リスト用!$P$2:$T$6,2,FALSE),"")</f>
        <v>0.48</v>
      </c>
      <c r="BC330" s="296" t="str">
        <f t="shared" si="131"/>
        <v/>
      </c>
      <c r="BD330" s="296" t="str">
        <f t="shared" si="132"/>
        <v/>
      </c>
      <c r="BE330" s="296" t="str">
        <f>IFERROR(VLOOKUP($AV330,排出係数!$H$4:$M$10000,$AU330+2,FALSE),"")</f>
        <v/>
      </c>
      <c r="BF330" s="296">
        <f>IFERROR(VLOOKUP($AU330,点検表４リスト用!$P$2:$T$6,IF($N330="H17",5,3),FALSE),"")</f>
        <v>5.5E-2</v>
      </c>
      <c r="BG330" s="296">
        <f t="shared" si="133"/>
        <v>0</v>
      </c>
      <c r="BH330" s="296">
        <f t="shared" si="146"/>
        <v>0</v>
      </c>
      <c r="BI330" s="296" t="str">
        <f>IFERROR(VLOOKUP($L330,点検表４リスト用!$L$2:$N$11,3,FALSE),"")</f>
        <v/>
      </c>
      <c r="BJ330" s="296" t="str">
        <f t="shared" si="134"/>
        <v/>
      </c>
      <c r="BK330" s="296" t="str">
        <f>IF($AK330="特","",IF($BP330="確認",MSG_電気・燃料電池車確認,IF($BS330=1,日野自動車新型式,IF($BS330=2,日野自動車新型式②,IF($BS330=3,日野自動車新型式③,IF($BS330=4,日野自動車新型式④,IFERROR(VLOOKUP($BJ330,'35条リスト'!$A$3:$C$9998,2,FALSE),"")))))))</f>
        <v/>
      </c>
      <c r="BL330" s="296" t="str">
        <f t="shared" si="135"/>
        <v/>
      </c>
      <c r="BM330" s="296" t="str">
        <f>IFERROR(VLOOKUP($X330,点検表４リスト用!$A$2:$B$10,2,FALSE),"")</f>
        <v/>
      </c>
      <c r="BN330" s="296" t="str">
        <f>IF($AK330="特","",IFERROR(VLOOKUP($BJ330,'35条リスト'!$A$3:$C$9998,3,FALSE),""))</f>
        <v/>
      </c>
      <c r="BO330" s="357" t="str">
        <f t="shared" si="149"/>
        <v/>
      </c>
      <c r="BP330" s="297" t="str">
        <f t="shared" si="136"/>
        <v/>
      </c>
      <c r="BQ330" s="297" t="str">
        <f t="shared" si="150"/>
        <v/>
      </c>
      <c r="BR330" s="296">
        <f t="shared" si="147"/>
        <v>0</v>
      </c>
      <c r="BS330" s="296" t="str">
        <f>IF(COUNTIF(点検表４リスト用!X$2:X$83,J330),1,IF(COUNTIF(点検表４リスト用!Y$2:Y$100,J330),2,IF(COUNTIF(点検表４リスト用!Z$2:Z$100,J330),3,IF(COUNTIF(点検表４リスト用!AA$2:AA$100,J330),4,""))))</f>
        <v/>
      </c>
      <c r="BT330" s="580" t="str">
        <f t="shared" si="151"/>
        <v/>
      </c>
    </row>
    <row r="331" spans="1:72">
      <c r="A331" s="289"/>
      <c r="B331" s="445"/>
      <c r="C331" s="290"/>
      <c r="D331" s="291"/>
      <c r="E331" s="291"/>
      <c r="F331" s="291"/>
      <c r="G331" s="292"/>
      <c r="H331" s="300"/>
      <c r="I331" s="292"/>
      <c r="J331" s="292"/>
      <c r="K331" s="292"/>
      <c r="L331" s="292"/>
      <c r="M331" s="290"/>
      <c r="N331" s="290"/>
      <c r="O331" s="292"/>
      <c r="P331" s="292"/>
      <c r="Q331" s="481" t="str">
        <f t="shared" si="161"/>
        <v/>
      </c>
      <c r="R331" s="481" t="str">
        <f t="shared" si="162"/>
        <v/>
      </c>
      <c r="S331" s="482" t="str">
        <f t="shared" si="117"/>
        <v/>
      </c>
      <c r="T331" s="482" t="str">
        <f t="shared" si="163"/>
        <v/>
      </c>
      <c r="U331" s="483" t="str">
        <f t="shared" si="164"/>
        <v/>
      </c>
      <c r="V331" s="483" t="str">
        <f t="shared" si="165"/>
        <v/>
      </c>
      <c r="W331" s="483" t="str">
        <f t="shared" si="166"/>
        <v/>
      </c>
      <c r="X331" s="293"/>
      <c r="Y331" s="289"/>
      <c r="Z331" s="473" t="str">
        <f>IF($BS331&lt;&gt;"","確認",IF(COUNTIF(点検表４リスト用!AB$2:AB$100,J331),"○",IF(OR($BQ331="【3】",$BQ331="【2】",$BQ331="【1】"),"○",$BQ331)))</f>
        <v/>
      </c>
      <c r="AA331" s="532"/>
      <c r="AB331" s="559" t="str">
        <f t="shared" si="167"/>
        <v/>
      </c>
      <c r="AC331" s="294" t="str">
        <f>IF(COUNTIF(環境性能の高いＵＤタクシー!$A:$A,点検表４!J331),"○","")</f>
        <v/>
      </c>
      <c r="AD331" s="295" t="str">
        <f t="shared" si="168"/>
        <v/>
      </c>
      <c r="AE331" s="296" t="b">
        <f t="shared" si="118"/>
        <v>0</v>
      </c>
      <c r="AF331" s="296" t="b">
        <f t="shared" si="119"/>
        <v>0</v>
      </c>
      <c r="AG331" s="296" t="str">
        <f t="shared" si="120"/>
        <v/>
      </c>
      <c r="AH331" s="296">
        <f t="shared" si="121"/>
        <v>1</v>
      </c>
      <c r="AI331" s="296">
        <f t="shared" si="122"/>
        <v>0</v>
      </c>
      <c r="AJ331" s="296">
        <f t="shared" si="123"/>
        <v>0</v>
      </c>
      <c r="AK331" s="296" t="str">
        <f>IFERROR(VLOOKUP($I331,点検表４リスト用!$D$2:$G$10,2,FALSE),"")</f>
        <v/>
      </c>
      <c r="AL331" s="296" t="str">
        <f>IFERROR(VLOOKUP($I331,点検表４リスト用!$D$2:$G$10,3,FALSE),"")</f>
        <v/>
      </c>
      <c r="AM331" s="296" t="str">
        <f>IFERROR(VLOOKUP($I331,点検表４リスト用!$D$2:$G$10,4,FALSE),"")</f>
        <v/>
      </c>
      <c r="AN331" s="296" t="str">
        <f>IFERROR(VLOOKUP(LEFT($E331,1),点検表４リスト用!$I$2:$J$11,2,FALSE),"")</f>
        <v/>
      </c>
      <c r="AO331" s="296" t="b">
        <f>IF(IFERROR(VLOOKUP($J331,軽乗用車一覧!$A$2:$A$88,1,FALSE),"")&lt;&gt;"",TRUE,FALSE)</f>
        <v>0</v>
      </c>
      <c r="AP331" s="296" t="b">
        <f t="shared" si="124"/>
        <v>0</v>
      </c>
      <c r="AQ331" s="296" t="b">
        <f t="shared" si="169"/>
        <v>1</v>
      </c>
      <c r="AR331" s="296" t="str">
        <f t="shared" si="125"/>
        <v/>
      </c>
      <c r="AS331" s="296" t="str">
        <f t="shared" si="126"/>
        <v/>
      </c>
      <c r="AT331" s="296">
        <f t="shared" si="127"/>
        <v>1</v>
      </c>
      <c r="AU331" s="296">
        <f t="shared" si="128"/>
        <v>1</v>
      </c>
      <c r="AV331" s="296" t="str">
        <f t="shared" si="129"/>
        <v/>
      </c>
      <c r="AW331" s="296" t="str">
        <f>IFERROR(VLOOKUP($L331,点検表４リスト用!$L$2:$M$11,2,FALSE),"")</f>
        <v/>
      </c>
      <c r="AX331" s="296" t="str">
        <f>IFERROR(VLOOKUP($AV331,排出係数!$H$4:$N$1000,7,FALSE),"")</f>
        <v/>
      </c>
      <c r="AY331" s="296" t="str">
        <f t="shared" si="148"/>
        <v/>
      </c>
      <c r="AZ331" s="296" t="str">
        <f t="shared" si="130"/>
        <v>1</v>
      </c>
      <c r="BA331" s="296" t="str">
        <f>IFERROR(VLOOKUP($AV331,排出係数!$A$4:$G$10000,$AU331+2,FALSE),"")</f>
        <v/>
      </c>
      <c r="BB331" s="296">
        <f>IFERROR(VLOOKUP($AU331,点検表４リスト用!$P$2:$T$6,2,FALSE),"")</f>
        <v>0.48</v>
      </c>
      <c r="BC331" s="296" t="str">
        <f t="shared" si="131"/>
        <v/>
      </c>
      <c r="BD331" s="296" t="str">
        <f t="shared" si="132"/>
        <v/>
      </c>
      <c r="BE331" s="296" t="str">
        <f>IFERROR(VLOOKUP($AV331,排出係数!$H$4:$M$10000,$AU331+2,FALSE),"")</f>
        <v/>
      </c>
      <c r="BF331" s="296">
        <f>IFERROR(VLOOKUP($AU331,点検表４リスト用!$P$2:$T$6,IF($N331="H17",5,3),FALSE),"")</f>
        <v>5.5E-2</v>
      </c>
      <c r="BG331" s="296">
        <f t="shared" si="133"/>
        <v>0</v>
      </c>
      <c r="BH331" s="296">
        <f t="shared" si="146"/>
        <v>0</v>
      </c>
      <c r="BI331" s="296" t="str">
        <f>IFERROR(VLOOKUP($L331,点検表４リスト用!$L$2:$N$11,3,FALSE),"")</f>
        <v/>
      </c>
      <c r="BJ331" s="296" t="str">
        <f t="shared" si="134"/>
        <v/>
      </c>
      <c r="BK331" s="296" t="str">
        <f>IF($AK331="特","",IF($BP331="確認",MSG_電気・燃料電池車確認,IF($BS331=1,日野自動車新型式,IF($BS331=2,日野自動車新型式②,IF($BS331=3,日野自動車新型式③,IF($BS331=4,日野自動車新型式④,IFERROR(VLOOKUP($BJ331,'35条リスト'!$A$3:$C$9998,2,FALSE),"")))))))</f>
        <v/>
      </c>
      <c r="BL331" s="296" t="str">
        <f t="shared" si="135"/>
        <v/>
      </c>
      <c r="BM331" s="296" t="str">
        <f>IFERROR(VLOOKUP($X331,点検表４リスト用!$A$2:$B$10,2,FALSE),"")</f>
        <v/>
      </c>
      <c r="BN331" s="296" t="str">
        <f>IF($AK331="特","",IFERROR(VLOOKUP($BJ331,'35条リスト'!$A$3:$C$9998,3,FALSE),""))</f>
        <v/>
      </c>
      <c r="BO331" s="357" t="str">
        <f t="shared" si="149"/>
        <v/>
      </c>
      <c r="BP331" s="297" t="str">
        <f t="shared" si="136"/>
        <v/>
      </c>
      <c r="BQ331" s="297" t="str">
        <f t="shared" si="150"/>
        <v/>
      </c>
      <c r="BR331" s="296">
        <f t="shared" si="147"/>
        <v>0</v>
      </c>
      <c r="BS331" s="296" t="str">
        <f>IF(COUNTIF(点検表４リスト用!X$2:X$83,J331),1,IF(COUNTIF(点検表４リスト用!Y$2:Y$100,J331),2,IF(COUNTIF(点検表４リスト用!Z$2:Z$100,J331),3,IF(COUNTIF(点検表４リスト用!AA$2:AA$100,J331),4,""))))</f>
        <v/>
      </c>
      <c r="BT331" s="580" t="str">
        <f t="shared" si="151"/>
        <v/>
      </c>
    </row>
    <row r="332" spans="1:72">
      <c r="A332" s="289"/>
      <c r="B332" s="445"/>
      <c r="C332" s="290"/>
      <c r="D332" s="291"/>
      <c r="E332" s="291"/>
      <c r="F332" s="291"/>
      <c r="G332" s="292"/>
      <c r="H332" s="300"/>
      <c r="I332" s="292"/>
      <c r="J332" s="292"/>
      <c r="K332" s="292"/>
      <c r="L332" s="292"/>
      <c r="M332" s="290"/>
      <c r="N332" s="290"/>
      <c r="O332" s="292"/>
      <c r="P332" s="292"/>
      <c r="Q332" s="481" t="str">
        <f t="shared" si="161"/>
        <v/>
      </c>
      <c r="R332" s="481" t="str">
        <f t="shared" si="162"/>
        <v/>
      </c>
      <c r="S332" s="482" t="str">
        <f t="shared" si="117"/>
        <v/>
      </c>
      <c r="T332" s="482" t="str">
        <f t="shared" si="163"/>
        <v/>
      </c>
      <c r="U332" s="483" t="str">
        <f t="shared" si="164"/>
        <v/>
      </c>
      <c r="V332" s="483" t="str">
        <f t="shared" si="165"/>
        <v/>
      </c>
      <c r="W332" s="483" t="str">
        <f t="shared" si="166"/>
        <v/>
      </c>
      <c r="X332" s="293"/>
      <c r="Y332" s="289"/>
      <c r="Z332" s="473" t="str">
        <f>IF($BS332&lt;&gt;"","確認",IF(COUNTIF(点検表４リスト用!AB$2:AB$100,J332),"○",IF(OR($BQ332="【3】",$BQ332="【2】",$BQ332="【1】"),"○",$BQ332)))</f>
        <v/>
      </c>
      <c r="AA332" s="532"/>
      <c r="AB332" s="559" t="str">
        <f t="shared" si="167"/>
        <v/>
      </c>
      <c r="AC332" s="294" t="str">
        <f>IF(COUNTIF(環境性能の高いＵＤタクシー!$A:$A,点検表４!J332),"○","")</f>
        <v/>
      </c>
      <c r="AD332" s="295" t="str">
        <f t="shared" si="168"/>
        <v/>
      </c>
      <c r="AE332" s="296" t="b">
        <f t="shared" si="118"/>
        <v>0</v>
      </c>
      <c r="AF332" s="296" t="b">
        <f t="shared" si="119"/>
        <v>0</v>
      </c>
      <c r="AG332" s="296" t="str">
        <f t="shared" si="120"/>
        <v/>
      </c>
      <c r="AH332" s="296">
        <f t="shared" si="121"/>
        <v>1</v>
      </c>
      <c r="AI332" s="296">
        <f t="shared" si="122"/>
        <v>0</v>
      </c>
      <c r="AJ332" s="296">
        <f t="shared" si="123"/>
        <v>0</v>
      </c>
      <c r="AK332" s="296" t="str">
        <f>IFERROR(VLOOKUP($I332,点検表４リスト用!$D$2:$G$10,2,FALSE),"")</f>
        <v/>
      </c>
      <c r="AL332" s="296" t="str">
        <f>IFERROR(VLOOKUP($I332,点検表４リスト用!$D$2:$G$10,3,FALSE),"")</f>
        <v/>
      </c>
      <c r="AM332" s="296" t="str">
        <f>IFERROR(VLOOKUP($I332,点検表４リスト用!$D$2:$G$10,4,FALSE),"")</f>
        <v/>
      </c>
      <c r="AN332" s="296" t="str">
        <f>IFERROR(VLOOKUP(LEFT($E332,1),点検表４リスト用!$I$2:$J$11,2,FALSE),"")</f>
        <v/>
      </c>
      <c r="AO332" s="296" t="b">
        <f>IF(IFERROR(VLOOKUP($J332,軽乗用車一覧!$A$2:$A$88,1,FALSE),"")&lt;&gt;"",TRUE,FALSE)</f>
        <v>0</v>
      </c>
      <c r="AP332" s="296" t="b">
        <f t="shared" si="124"/>
        <v>0</v>
      </c>
      <c r="AQ332" s="296" t="b">
        <f t="shared" si="169"/>
        <v>1</v>
      </c>
      <c r="AR332" s="296" t="str">
        <f t="shared" si="125"/>
        <v/>
      </c>
      <c r="AS332" s="296" t="str">
        <f t="shared" si="126"/>
        <v/>
      </c>
      <c r="AT332" s="296">
        <f t="shared" si="127"/>
        <v>1</v>
      </c>
      <c r="AU332" s="296">
        <f t="shared" si="128"/>
        <v>1</v>
      </c>
      <c r="AV332" s="296" t="str">
        <f t="shared" si="129"/>
        <v/>
      </c>
      <c r="AW332" s="296" t="str">
        <f>IFERROR(VLOOKUP($L332,点検表４リスト用!$L$2:$M$11,2,FALSE),"")</f>
        <v/>
      </c>
      <c r="AX332" s="296" t="str">
        <f>IFERROR(VLOOKUP($AV332,排出係数!$H$4:$N$1000,7,FALSE),"")</f>
        <v/>
      </c>
      <c r="AY332" s="296" t="str">
        <f t="shared" si="148"/>
        <v/>
      </c>
      <c r="AZ332" s="296" t="str">
        <f t="shared" si="130"/>
        <v>1</v>
      </c>
      <c r="BA332" s="296" t="str">
        <f>IFERROR(VLOOKUP($AV332,排出係数!$A$4:$G$10000,$AU332+2,FALSE),"")</f>
        <v/>
      </c>
      <c r="BB332" s="296">
        <f>IFERROR(VLOOKUP($AU332,点検表４リスト用!$P$2:$T$6,2,FALSE),"")</f>
        <v>0.48</v>
      </c>
      <c r="BC332" s="296" t="str">
        <f t="shared" si="131"/>
        <v/>
      </c>
      <c r="BD332" s="296" t="str">
        <f t="shared" si="132"/>
        <v/>
      </c>
      <c r="BE332" s="296" t="str">
        <f>IFERROR(VLOOKUP($AV332,排出係数!$H$4:$M$10000,$AU332+2,FALSE),"")</f>
        <v/>
      </c>
      <c r="BF332" s="296">
        <f>IFERROR(VLOOKUP($AU332,点検表４リスト用!$P$2:$T$6,IF($N332="H17",5,3),FALSE),"")</f>
        <v>5.5E-2</v>
      </c>
      <c r="BG332" s="296">
        <f t="shared" si="133"/>
        <v>0</v>
      </c>
      <c r="BH332" s="296">
        <f t="shared" si="146"/>
        <v>0</v>
      </c>
      <c r="BI332" s="296" t="str">
        <f>IFERROR(VLOOKUP($L332,点検表４リスト用!$L$2:$N$11,3,FALSE),"")</f>
        <v/>
      </c>
      <c r="BJ332" s="296" t="str">
        <f t="shared" si="134"/>
        <v/>
      </c>
      <c r="BK332" s="296" t="str">
        <f>IF($AK332="特","",IF($BP332="確認",MSG_電気・燃料電池車確認,IF($BS332=1,日野自動車新型式,IF($BS332=2,日野自動車新型式②,IF($BS332=3,日野自動車新型式③,IF($BS332=4,日野自動車新型式④,IFERROR(VLOOKUP($BJ332,'35条リスト'!$A$3:$C$9998,2,FALSE),"")))))))</f>
        <v/>
      </c>
      <c r="BL332" s="296" t="str">
        <f t="shared" si="135"/>
        <v/>
      </c>
      <c r="BM332" s="296" t="str">
        <f>IFERROR(VLOOKUP($X332,点検表４リスト用!$A$2:$B$10,2,FALSE),"")</f>
        <v/>
      </c>
      <c r="BN332" s="296" t="str">
        <f>IF($AK332="特","",IFERROR(VLOOKUP($BJ332,'35条リスト'!$A$3:$C$9998,3,FALSE),""))</f>
        <v/>
      </c>
      <c r="BO332" s="357" t="str">
        <f t="shared" si="149"/>
        <v/>
      </c>
      <c r="BP332" s="297" t="str">
        <f t="shared" si="136"/>
        <v/>
      </c>
      <c r="BQ332" s="297" t="str">
        <f t="shared" si="150"/>
        <v/>
      </c>
      <c r="BR332" s="296">
        <f t="shared" si="147"/>
        <v>0</v>
      </c>
      <c r="BS332" s="296" t="str">
        <f>IF(COUNTIF(点検表４リスト用!X$2:X$83,J332),1,IF(COUNTIF(点検表４リスト用!Y$2:Y$100,J332),2,IF(COUNTIF(点検表４リスト用!Z$2:Z$100,J332),3,IF(COUNTIF(点検表４リスト用!AA$2:AA$100,J332),4,""))))</f>
        <v/>
      </c>
      <c r="BT332" s="580" t="str">
        <f t="shared" si="151"/>
        <v/>
      </c>
    </row>
    <row r="333" spans="1:72">
      <c r="A333" s="289"/>
      <c r="B333" s="445"/>
      <c r="C333" s="290"/>
      <c r="D333" s="291"/>
      <c r="E333" s="291"/>
      <c r="F333" s="291"/>
      <c r="G333" s="292"/>
      <c r="H333" s="300"/>
      <c r="I333" s="292"/>
      <c r="J333" s="292"/>
      <c r="K333" s="292"/>
      <c r="L333" s="292"/>
      <c r="M333" s="290"/>
      <c r="N333" s="290"/>
      <c r="O333" s="292"/>
      <c r="P333" s="292"/>
      <c r="Q333" s="481" t="str">
        <f t="shared" ref="Q333:Q396" si="170">IF($L333="","",IF(OR($AE333=TRUE,$AK333="軽",J333="不明",J333="型式不明"),"-",IF(ISNUMBER($BD333)=TRUE,$BD333,"エラー")))</f>
        <v/>
      </c>
      <c r="R333" s="481" t="str">
        <f t="shared" ref="R333:R396" si="171">IF($L333="","",IF(OR($AE333=TRUE,$AK333="軽",J333="不明",J333="型式不明"),"-",IF(ISNUMBER($BH333)=TRUE,$BH333,"エラー")))</f>
        <v/>
      </c>
      <c r="S333" s="482" t="str">
        <f t="shared" si="117"/>
        <v/>
      </c>
      <c r="T333" s="482" t="str">
        <f t="shared" ref="T333:T396" si="172">IF(OR(O333="",P333="",P333=0),"",IFERROR(O333/P333,"エラー"))</f>
        <v/>
      </c>
      <c r="U333" s="483" t="str">
        <f t="shared" ref="U333:U396" si="173">IF($L333="","",IF(OR($AE333=TRUE,$AK333="軽",B333="減車",J333="不明",J333="型式不明"),"-",IFERROR($O333*$Q333*$AT333/1000,"エラー")))</f>
        <v/>
      </c>
      <c r="V333" s="483" t="str">
        <f t="shared" ref="V333:V396" si="174">IF($L333="","",IF(OR($AE333=TRUE,$AK333="軽",B333="減車",J333="不明",J333="型式不明"),"-",IFERROR($O333*$R333*$AT333/1000,"エラー")))</f>
        <v/>
      </c>
      <c r="W333" s="483" t="str">
        <f t="shared" ref="W333:W396" si="175">IF($L333="","",IF(OR($AE333=TRUE,B333="減車"),"-",IFERROR($P333*$S333/1000,"エラー")))</f>
        <v/>
      </c>
      <c r="X333" s="293"/>
      <c r="Y333" s="289"/>
      <c r="Z333" s="473" t="str">
        <f>IF($BS333&lt;&gt;"","確認",IF(COUNTIF(点検表４リスト用!AB$2:AB$100,J333),"○",IF(OR($BQ333="【3】",$BQ333="【2】",$BQ333="【1】"),"○",$BQ333)))</f>
        <v/>
      </c>
      <c r="AA333" s="532"/>
      <c r="AB333" s="559" t="str">
        <f t="shared" ref="AB333:AB396" si="176">IF(AND(AK333="乗",OR(AW333="電",AW333="燃電",AW333="ハガ",AW333="ハL",AW333="ハ軽"),OR(Z333="○",AA333="○")),"○","")</f>
        <v/>
      </c>
      <c r="AC333" s="294" t="str">
        <f>IF(COUNTIF(環境性能の高いＵＤタクシー!$A:$A,点検表４!J333),"○","")</f>
        <v/>
      </c>
      <c r="AD333" s="295" t="str">
        <f t="shared" ref="AD333:AD396" si="177">IF(Z333="確認",BK333,"")</f>
        <v/>
      </c>
      <c r="AE333" s="296" t="b">
        <f t="shared" si="118"/>
        <v>0</v>
      </c>
      <c r="AF333" s="296" t="b">
        <f t="shared" si="119"/>
        <v>0</v>
      </c>
      <c r="AG333" s="296" t="str">
        <f t="shared" si="120"/>
        <v/>
      </c>
      <c r="AH333" s="296">
        <f t="shared" si="121"/>
        <v>1</v>
      </c>
      <c r="AI333" s="296">
        <f t="shared" si="122"/>
        <v>0</v>
      </c>
      <c r="AJ333" s="296">
        <f t="shared" si="123"/>
        <v>0</v>
      </c>
      <c r="AK333" s="296" t="str">
        <f>IFERROR(VLOOKUP($I333,点検表４リスト用!$D$2:$G$10,2,FALSE),"")</f>
        <v/>
      </c>
      <c r="AL333" s="296" t="str">
        <f>IFERROR(VLOOKUP($I333,点検表４リスト用!$D$2:$G$10,3,FALSE),"")</f>
        <v/>
      </c>
      <c r="AM333" s="296" t="str">
        <f>IFERROR(VLOOKUP($I333,点検表４リスト用!$D$2:$G$10,4,FALSE),"")</f>
        <v/>
      </c>
      <c r="AN333" s="296" t="str">
        <f>IFERROR(VLOOKUP(LEFT($E333,1),点検表４リスト用!$I$2:$J$11,2,FALSE),"")</f>
        <v/>
      </c>
      <c r="AO333" s="296" t="b">
        <f>IF(IFERROR(VLOOKUP($J333,軽乗用車一覧!$A$2:$A$88,1,FALSE),"")&lt;&gt;"",TRUE,FALSE)</f>
        <v>0</v>
      </c>
      <c r="AP333" s="296" t="b">
        <f t="shared" si="124"/>
        <v>0</v>
      </c>
      <c r="AQ333" s="296" t="b">
        <f t="shared" ref="AQ333:AQ396" si="178">IF(AND($E333&lt;&gt;"",$I333&lt;&gt;""),IF($AM333=$AN333,TRUE,IF(LEFT(E333,1)="8",TRUE,FALSE)),TRUE)</f>
        <v>1</v>
      </c>
      <c r="AR333" s="296" t="str">
        <f t="shared" si="125"/>
        <v/>
      </c>
      <c r="AS333" s="296" t="str">
        <f t="shared" si="126"/>
        <v/>
      </c>
      <c r="AT333" s="296">
        <f t="shared" si="127"/>
        <v>1</v>
      </c>
      <c r="AU333" s="296">
        <f t="shared" si="128"/>
        <v>1</v>
      </c>
      <c r="AV333" s="296" t="str">
        <f t="shared" si="129"/>
        <v/>
      </c>
      <c r="AW333" s="296" t="str">
        <f>IFERROR(VLOOKUP($L333,点検表４リスト用!$L$2:$M$11,2,FALSE),"")</f>
        <v/>
      </c>
      <c r="AX333" s="296" t="str">
        <f>IFERROR(VLOOKUP($AV333,排出係数!$H$4:$N$1000,7,FALSE),"")</f>
        <v/>
      </c>
      <c r="AY333" s="296" t="str">
        <f t="shared" si="148"/>
        <v/>
      </c>
      <c r="AZ333" s="296" t="str">
        <f t="shared" si="130"/>
        <v>1</v>
      </c>
      <c r="BA333" s="296" t="str">
        <f>IFERROR(VLOOKUP($AV333,排出係数!$A$4:$G$10000,$AU333+2,FALSE),"")</f>
        <v/>
      </c>
      <c r="BB333" s="296">
        <f>IFERROR(VLOOKUP($AU333,点検表４リスト用!$P$2:$T$6,2,FALSE),"")</f>
        <v>0.48</v>
      </c>
      <c r="BC333" s="296" t="str">
        <f t="shared" si="131"/>
        <v/>
      </c>
      <c r="BD333" s="296" t="str">
        <f t="shared" si="132"/>
        <v/>
      </c>
      <c r="BE333" s="296" t="str">
        <f>IFERROR(VLOOKUP($AV333,排出係数!$H$4:$M$10000,$AU333+2,FALSE),"")</f>
        <v/>
      </c>
      <c r="BF333" s="296">
        <f>IFERROR(VLOOKUP($AU333,点検表４リスト用!$P$2:$T$6,IF($N333="H17",5,3),FALSE),"")</f>
        <v>5.5E-2</v>
      </c>
      <c r="BG333" s="296">
        <f t="shared" si="133"/>
        <v>0</v>
      </c>
      <c r="BH333" s="296">
        <f t="shared" si="146"/>
        <v>0</v>
      </c>
      <c r="BI333" s="296" t="str">
        <f>IFERROR(VLOOKUP($L333,点検表４リスト用!$L$2:$N$11,3,FALSE),"")</f>
        <v/>
      </c>
      <c r="BJ333" s="296" t="str">
        <f t="shared" si="134"/>
        <v/>
      </c>
      <c r="BK333" s="296" t="str">
        <f>IF($AK333="特","",IF($BP333="確認",MSG_電気・燃料電池車確認,IF($BS333=1,日野自動車新型式,IF($BS333=2,日野自動車新型式②,IF($BS333=3,日野自動車新型式③,IF($BS333=4,日野自動車新型式④,IFERROR(VLOOKUP($BJ333,'35条リスト'!$A$3:$C$9998,2,FALSE),"")))))))</f>
        <v/>
      </c>
      <c r="BL333" s="296" t="str">
        <f t="shared" si="135"/>
        <v/>
      </c>
      <c r="BM333" s="296" t="str">
        <f>IFERROR(VLOOKUP($X333,点検表４リスト用!$A$2:$B$10,2,FALSE),"")</f>
        <v/>
      </c>
      <c r="BN333" s="296" t="str">
        <f>IF($AK333="特","",IFERROR(VLOOKUP($BJ333,'35条リスト'!$A$3:$C$9998,3,FALSE),""))</f>
        <v/>
      </c>
      <c r="BO333" s="357" t="str">
        <f t="shared" si="149"/>
        <v/>
      </c>
      <c r="BP333" s="297" t="str">
        <f t="shared" si="136"/>
        <v/>
      </c>
      <c r="BQ333" s="297" t="str">
        <f t="shared" si="150"/>
        <v/>
      </c>
      <c r="BR333" s="296">
        <f t="shared" si="147"/>
        <v>0</v>
      </c>
      <c r="BS333" s="296" t="str">
        <f>IF(COUNTIF(点検表４リスト用!X$2:X$83,J333),1,IF(COUNTIF(点検表４リスト用!Y$2:Y$100,J333),2,IF(COUNTIF(点検表４リスト用!Z$2:Z$100,J333),3,IF(COUNTIF(点検表４リスト用!AA$2:AA$100,J333),4,""))))</f>
        <v/>
      </c>
      <c r="BT333" s="580" t="str">
        <f t="shared" si="151"/>
        <v/>
      </c>
    </row>
    <row r="334" spans="1:72">
      <c r="A334" s="289"/>
      <c r="B334" s="445"/>
      <c r="C334" s="290"/>
      <c r="D334" s="291"/>
      <c r="E334" s="291"/>
      <c r="F334" s="291"/>
      <c r="G334" s="292"/>
      <c r="H334" s="300"/>
      <c r="I334" s="292"/>
      <c r="J334" s="292"/>
      <c r="K334" s="292"/>
      <c r="L334" s="292"/>
      <c r="M334" s="290"/>
      <c r="N334" s="290"/>
      <c r="O334" s="292"/>
      <c r="P334" s="292"/>
      <c r="Q334" s="481" t="str">
        <f t="shared" si="170"/>
        <v/>
      </c>
      <c r="R334" s="481" t="str">
        <f t="shared" si="171"/>
        <v/>
      </c>
      <c r="S334" s="482" t="str">
        <f t="shared" si="117"/>
        <v/>
      </c>
      <c r="T334" s="482" t="str">
        <f t="shared" si="172"/>
        <v/>
      </c>
      <c r="U334" s="483" t="str">
        <f t="shared" si="173"/>
        <v/>
      </c>
      <c r="V334" s="483" t="str">
        <f t="shared" si="174"/>
        <v/>
      </c>
      <c r="W334" s="483" t="str">
        <f t="shared" si="175"/>
        <v/>
      </c>
      <c r="X334" s="293"/>
      <c r="Y334" s="289"/>
      <c r="Z334" s="473" t="str">
        <f>IF($BS334&lt;&gt;"","確認",IF(COUNTIF(点検表４リスト用!AB$2:AB$100,J334),"○",IF(OR($BQ334="【3】",$BQ334="【2】",$BQ334="【1】"),"○",$BQ334)))</f>
        <v/>
      </c>
      <c r="AA334" s="532"/>
      <c r="AB334" s="559" t="str">
        <f t="shared" si="176"/>
        <v/>
      </c>
      <c r="AC334" s="294" t="str">
        <f>IF(COUNTIF(環境性能の高いＵＤタクシー!$A:$A,点検表４!J334),"○","")</f>
        <v/>
      </c>
      <c r="AD334" s="295" t="str">
        <f t="shared" si="177"/>
        <v/>
      </c>
      <c r="AE334" s="296" t="b">
        <f t="shared" si="118"/>
        <v>0</v>
      </c>
      <c r="AF334" s="296" t="b">
        <f t="shared" si="119"/>
        <v>0</v>
      </c>
      <c r="AG334" s="296" t="str">
        <f t="shared" si="120"/>
        <v/>
      </c>
      <c r="AH334" s="296">
        <f t="shared" si="121"/>
        <v>1</v>
      </c>
      <c r="AI334" s="296">
        <f t="shared" si="122"/>
        <v>0</v>
      </c>
      <c r="AJ334" s="296">
        <f t="shared" si="123"/>
        <v>0</v>
      </c>
      <c r="AK334" s="296" t="str">
        <f>IFERROR(VLOOKUP($I334,点検表４リスト用!$D$2:$G$10,2,FALSE),"")</f>
        <v/>
      </c>
      <c r="AL334" s="296" t="str">
        <f>IFERROR(VLOOKUP($I334,点検表４リスト用!$D$2:$G$10,3,FALSE),"")</f>
        <v/>
      </c>
      <c r="AM334" s="296" t="str">
        <f>IFERROR(VLOOKUP($I334,点検表４リスト用!$D$2:$G$10,4,FALSE),"")</f>
        <v/>
      </c>
      <c r="AN334" s="296" t="str">
        <f>IFERROR(VLOOKUP(LEFT($E334,1),点検表４リスト用!$I$2:$J$11,2,FALSE),"")</f>
        <v/>
      </c>
      <c r="AO334" s="296" t="b">
        <f>IF(IFERROR(VLOOKUP($J334,軽乗用車一覧!$A$2:$A$88,1,FALSE),"")&lt;&gt;"",TRUE,FALSE)</f>
        <v>0</v>
      </c>
      <c r="AP334" s="296" t="b">
        <f t="shared" si="124"/>
        <v>0</v>
      </c>
      <c r="AQ334" s="296" t="b">
        <f t="shared" si="178"/>
        <v>1</v>
      </c>
      <c r="AR334" s="296" t="str">
        <f t="shared" si="125"/>
        <v/>
      </c>
      <c r="AS334" s="296" t="str">
        <f t="shared" si="126"/>
        <v/>
      </c>
      <c r="AT334" s="296">
        <f t="shared" si="127"/>
        <v>1</v>
      </c>
      <c r="AU334" s="296">
        <f t="shared" si="128"/>
        <v>1</v>
      </c>
      <c r="AV334" s="296" t="str">
        <f t="shared" si="129"/>
        <v/>
      </c>
      <c r="AW334" s="296" t="str">
        <f>IFERROR(VLOOKUP($L334,点検表４リスト用!$L$2:$M$11,2,FALSE),"")</f>
        <v/>
      </c>
      <c r="AX334" s="296" t="str">
        <f>IFERROR(VLOOKUP($AV334,排出係数!$H$4:$N$1000,7,FALSE),"")</f>
        <v/>
      </c>
      <c r="AY334" s="296" t="str">
        <f t="shared" si="148"/>
        <v/>
      </c>
      <c r="AZ334" s="296" t="str">
        <f t="shared" si="130"/>
        <v>1</v>
      </c>
      <c r="BA334" s="296" t="str">
        <f>IFERROR(VLOOKUP($AV334,排出係数!$A$4:$G$10000,$AU334+2,FALSE),"")</f>
        <v/>
      </c>
      <c r="BB334" s="296">
        <f>IFERROR(VLOOKUP($AU334,点検表４リスト用!$P$2:$T$6,2,FALSE),"")</f>
        <v>0.48</v>
      </c>
      <c r="BC334" s="296" t="str">
        <f t="shared" si="131"/>
        <v/>
      </c>
      <c r="BD334" s="296" t="str">
        <f t="shared" si="132"/>
        <v/>
      </c>
      <c r="BE334" s="296" t="str">
        <f>IFERROR(VLOOKUP($AV334,排出係数!$H$4:$M$10000,$AU334+2,FALSE),"")</f>
        <v/>
      </c>
      <c r="BF334" s="296">
        <f>IFERROR(VLOOKUP($AU334,点検表４リスト用!$P$2:$T$6,IF($N334="H17",5,3),FALSE),"")</f>
        <v>5.5E-2</v>
      </c>
      <c r="BG334" s="296">
        <f t="shared" si="133"/>
        <v>0</v>
      </c>
      <c r="BH334" s="296">
        <f t="shared" si="146"/>
        <v>0</v>
      </c>
      <c r="BI334" s="296" t="str">
        <f>IFERROR(VLOOKUP($L334,点検表４リスト用!$L$2:$N$11,3,FALSE),"")</f>
        <v/>
      </c>
      <c r="BJ334" s="296" t="str">
        <f t="shared" si="134"/>
        <v/>
      </c>
      <c r="BK334" s="296" t="str">
        <f>IF($AK334="特","",IF($BP334="確認",MSG_電気・燃料電池車確認,IF($BS334=1,日野自動車新型式,IF($BS334=2,日野自動車新型式②,IF($BS334=3,日野自動車新型式③,IF($BS334=4,日野自動車新型式④,IFERROR(VLOOKUP($BJ334,'35条リスト'!$A$3:$C$9998,2,FALSE),"")))))))</f>
        <v/>
      </c>
      <c r="BL334" s="296" t="str">
        <f t="shared" si="135"/>
        <v/>
      </c>
      <c r="BM334" s="296" t="str">
        <f>IFERROR(VLOOKUP($X334,点検表４リスト用!$A$2:$B$10,2,FALSE),"")</f>
        <v/>
      </c>
      <c r="BN334" s="296" t="str">
        <f>IF($AK334="特","",IFERROR(VLOOKUP($BJ334,'35条リスト'!$A$3:$C$9998,3,FALSE),""))</f>
        <v/>
      </c>
      <c r="BO334" s="357" t="str">
        <f t="shared" si="149"/>
        <v/>
      </c>
      <c r="BP334" s="297" t="str">
        <f t="shared" si="136"/>
        <v/>
      </c>
      <c r="BQ334" s="297" t="str">
        <f t="shared" si="150"/>
        <v/>
      </c>
      <c r="BR334" s="296">
        <f t="shared" si="147"/>
        <v>0</v>
      </c>
      <c r="BS334" s="296" t="str">
        <f>IF(COUNTIF(点検表４リスト用!X$2:X$83,J334),1,IF(COUNTIF(点検表４リスト用!Y$2:Y$100,J334),2,IF(COUNTIF(点検表４リスト用!Z$2:Z$100,J334),3,IF(COUNTIF(点検表４リスト用!AA$2:AA$100,J334),4,""))))</f>
        <v/>
      </c>
      <c r="BT334" s="580" t="str">
        <f t="shared" si="151"/>
        <v/>
      </c>
    </row>
    <row r="335" spans="1:72">
      <c r="A335" s="289"/>
      <c r="B335" s="445"/>
      <c r="C335" s="290"/>
      <c r="D335" s="291"/>
      <c r="E335" s="291"/>
      <c r="F335" s="291"/>
      <c r="G335" s="292"/>
      <c r="H335" s="300"/>
      <c r="I335" s="292"/>
      <c r="J335" s="292"/>
      <c r="K335" s="292"/>
      <c r="L335" s="292"/>
      <c r="M335" s="290"/>
      <c r="N335" s="290"/>
      <c r="O335" s="292"/>
      <c r="P335" s="292"/>
      <c r="Q335" s="481" t="str">
        <f t="shared" si="170"/>
        <v/>
      </c>
      <c r="R335" s="481" t="str">
        <f t="shared" si="171"/>
        <v/>
      </c>
      <c r="S335" s="482" t="str">
        <f t="shared" si="117"/>
        <v/>
      </c>
      <c r="T335" s="482" t="str">
        <f t="shared" si="172"/>
        <v/>
      </c>
      <c r="U335" s="483" t="str">
        <f t="shared" si="173"/>
        <v/>
      </c>
      <c r="V335" s="483" t="str">
        <f t="shared" si="174"/>
        <v/>
      </c>
      <c r="W335" s="483" t="str">
        <f t="shared" si="175"/>
        <v/>
      </c>
      <c r="X335" s="293"/>
      <c r="Y335" s="289"/>
      <c r="Z335" s="473" t="str">
        <f>IF($BS335&lt;&gt;"","確認",IF(COUNTIF(点検表４リスト用!AB$2:AB$100,J335),"○",IF(OR($BQ335="【3】",$BQ335="【2】",$BQ335="【1】"),"○",$BQ335)))</f>
        <v/>
      </c>
      <c r="AA335" s="532"/>
      <c r="AB335" s="559" t="str">
        <f t="shared" si="176"/>
        <v/>
      </c>
      <c r="AC335" s="294" t="str">
        <f>IF(COUNTIF(環境性能の高いＵＤタクシー!$A:$A,点検表４!J335),"○","")</f>
        <v/>
      </c>
      <c r="AD335" s="295" t="str">
        <f t="shared" si="177"/>
        <v/>
      </c>
      <c r="AE335" s="296" t="b">
        <f t="shared" si="118"/>
        <v>0</v>
      </c>
      <c r="AF335" s="296" t="b">
        <f t="shared" si="119"/>
        <v>0</v>
      </c>
      <c r="AG335" s="296" t="str">
        <f t="shared" si="120"/>
        <v/>
      </c>
      <c r="AH335" s="296">
        <f t="shared" si="121"/>
        <v>1</v>
      </c>
      <c r="AI335" s="296">
        <f t="shared" si="122"/>
        <v>0</v>
      </c>
      <c r="AJ335" s="296">
        <f t="shared" si="123"/>
        <v>0</v>
      </c>
      <c r="AK335" s="296" t="str">
        <f>IFERROR(VLOOKUP($I335,点検表４リスト用!$D$2:$G$10,2,FALSE),"")</f>
        <v/>
      </c>
      <c r="AL335" s="296" t="str">
        <f>IFERROR(VLOOKUP($I335,点検表４リスト用!$D$2:$G$10,3,FALSE),"")</f>
        <v/>
      </c>
      <c r="AM335" s="296" t="str">
        <f>IFERROR(VLOOKUP($I335,点検表４リスト用!$D$2:$G$10,4,FALSE),"")</f>
        <v/>
      </c>
      <c r="AN335" s="296" t="str">
        <f>IFERROR(VLOOKUP(LEFT($E335,1),点検表４リスト用!$I$2:$J$11,2,FALSE),"")</f>
        <v/>
      </c>
      <c r="AO335" s="296" t="b">
        <f>IF(IFERROR(VLOOKUP($J335,軽乗用車一覧!$A$2:$A$88,1,FALSE),"")&lt;&gt;"",TRUE,FALSE)</f>
        <v>0</v>
      </c>
      <c r="AP335" s="296" t="b">
        <f t="shared" si="124"/>
        <v>0</v>
      </c>
      <c r="AQ335" s="296" t="b">
        <f t="shared" si="178"/>
        <v>1</v>
      </c>
      <c r="AR335" s="296" t="str">
        <f t="shared" si="125"/>
        <v/>
      </c>
      <c r="AS335" s="296" t="str">
        <f t="shared" si="126"/>
        <v/>
      </c>
      <c r="AT335" s="296">
        <f t="shared" si="127"/>
        <v>1</v>
      </c>
      <c r="AU335" s="296">
        <f t="shared" si="128"/>
        <v>1</v>
      </c>
      <c r="AV335" s="296" t="str">
        <f t="shared" si="129"/>
        <v/>
      </c>
      <c r="AW335" s="296" t="str">
        <f>IFERROR(VLOOKUP($L335,点検表４リスト用!$L$2:$M$11,2,FALSE),"")</f>
        <v/>
      </c>
      <c r="AX335" s="296" t="str">
        <f>IFERROR(VLOOKUP($AV335,排出係数!$H$4:$N$1000,7,FALSE),"")</f>
        <v/>
      </c>
      <c r="AY335" s="296" t="str">
        <f t="shared" si="148"/>
        <v/>
      </c>
      <c r="AZ335" s="296" t="str">
        <f t="shared" si="130"/>
        <v>1</v>
      </c>
      <c r="BA335" s="296" t="str">
        <f>IFERROR(VLOOKUP($AV335,排出係数!$A$4:$G$10000,$AU335+2,FALSE),"")</f>
        <v/>
      </c>
      <c r="BB335" s="296">
        <f>IFERROR(VLOOKUP($AU335,点検表４リスト用!$P$2:$T$6,2,FALSE),"")</f>
        <v>0.48</v>
      </c>
      <c r="BC335" s="296" t="str">
        <f t="shared" si="131"/>
        <v/>
      </c>
      <c r="BD335" s="296" t="str">
        <f t="shared" si="132"/>
        <v/>
      </c>
      <c r="BE335" s="296" t="str">
        <f>IFERROR(VLOOKUP($AV335,排出係数!$H$4:$M$10000,$AU335+2,FALSE),"")</f>
        <v/>
      </c>
      <c r="BF335" s="296">
        <f>IFERROR(VLOOKUP($AU335,点検表４リスト用!$P$2:$T$6,IF($N335="H17",5,3),FALSE),"")</f>
        <v>5.5E-2</v>
      </c>
      <c r="BG335" s="296">
        <f t="shared" si="133"/>
        <v>0</v>
      </c>
      <c r="BH335" s="296">
        <f t="shared" si="146"/>
        <v>0</v>
      </c>
      <c r="BI335" s="296" t="str">
        <f>IFERROR(VLOOKUP($L335,点検表４リスト用!$L$2:$N$11,3,FALSE),"")</f>
        <v/>
      </c>
      <c r="BJ335" s="296" t="str">
        <f t="shared" si="134"/>
        <v/>
      </c>
      <c r="BK335" s="296" t="str">
        <f>IF($AK335="特","",IF($BP335="確認",MSG_電気・燃料電池車確認,IF($BS335=1,日野自動車新型式,IF($BS335=2,日野自動車新型式②,IF($BS335=3,日野自動車新型式③,IF($BS335=4,日野自動車新型式④,IFERROR(VLOOKUP($BJ335,'35条リスト'!$A$3:$C$9998,2,FALSE),"")))))))</f>
        <v/>
      </c>
      <c r="BL335" s="296" t="str">
        <f t="shared" si="135"/>
        <v/>
      </c>
      <c r="BM335" s="296" t="str">
        <f>IFERROR(VLOOKUP($X335,点検表４リスト用!$A$2:$B$10,2,FALSE),"")</f>
        <v/>
      </c>
      <c r="BN335" s="296" t="str">
        <f>IF($AK335="特","",IFERROR(VLOOKUP($BJ335,'35条リスト'!$A$3:$C$9998,3,FALSE),""))</f>
        <v/>
      </c>
      <c r="BO335" s="357" t="str">
        <f t="shared" si="149"/>
        <v/>
      </c>
      <c r="BP335" s="297" t="str">
        <f t="shared" si="136"/>
        <v/>
      </c>
      <c r="BQ335" s="297" t="str">
        <f t="shared" si="150"/>
        <v/>
      </c>
      <c r="BR335" s="296">
        <f t="shared" si="147"/>
        <v>0</v>
      </c>
      <c r="BS335" s="296" t="str">
        <f>IF(COUNTIF(点検表４リスト用!X$2:X$83,J335),1,IF(COUNTIF(点検表４リスト用!Y$2:Y$100,J335),2,IF(COUNTIF(点検表４リスト用!Z$2:Z$100,J335),3,IF(COUNTIF(点検表４リスト用!AA$2:AA$100,J335),4,""))))</f>
        <v/>
      </c>
      <c r="BT335" s="580" t="str">
        <f t="shared" si="151"/>
        <v/>
      </c>
    </row>
    <row r="336" spans="1:72">
      <c r="A336" s="289"/>
      <c r="B336" s="445"/>
      <c r="C336" s="290"/>
      <c r="D336" s="291"/>
      <c r="E336" s="291"/>
      <c r="F336" s="291"/>
      <c r="G336" s="292"/>
      <c r="H336" s="300"/>
      <c r="I336" s="292"/>
      <c r="J336" s="292"/>
      <c r="K336" s="292"/>
      <c r="L336" s="292"/>
      <c r="M336" s="290"/>
      <c r="N336" s="290"/>
      <c r="O336" s="292"/>
      <c r="P336" s="292"/>
      <c r="Q336" s="481" t="str">
        <f t="shared" si="170"/>
        <v/>
      </c>
      <c r="R336" s="481" t="str">
        <f t="shared" si="171"/>
        <v/>
      </c>
      <c r="S336" s="482" t="str">
        <f t="shared" si="117"/>
        <v/>
      </c>
      <c r="T336" s="482" t="str">
        <f t="shared" si="172"/>
        <v/>
      </c>
      <c r="U336" s="483" t="str">
        <f t="shared" si="173"/>
        <v/>
      </c>
      <c r="V336" s="483" t="str">
        <f t="shared" si="174"/>
        <v/>
      </c>
      <c r="W336" s="483" t="str">
        <f t="shared" si="175"/>
        <v/>
      </c>
      <c r="X336" s="293"/>
      <c r="Y336" s="289"/>
      <c r="Z336" s="473" t="str">
        <f>IF($BS336&lt;&gt;"","確認",IF(COUNTIF(点検表４リスト用!AB$2:AB$100,J336),"○",IF(OR($BQ336="【3】",$BQ336="【2】",$BQ336="【1】"),"○",$BQ336)))</f>
        <v/>
      </c>
      <c r="AA336" s="532"/>
      <c r="AB336" s="559" t="str">
        <f t="shared" si="176"/>
        <v/>
      </c>
      <c r="AC336" s="294" t="str">
        <f>IF(COUNTIF(環境性能の高いＵＤタクシー!$A:$A,点検表４!J336),"○","")</f>
        <v/>
      </c>
      <c r="AD336" s="295" t="str">
        <f t="shared" si="177"/>
        <v/>
      </c>
      <c r="AE336" s="296" t="b">
        <f t="shared" si="118"/>
        <v>0</v>
      </c>
      <c r="AF336" s="296" t="b">
        <f t="shared" si="119"/>
        <v>0</v>
      </c>
      <c r="AG336" s="296" t="str">
        <f t="shared" si="120"/>
        <v/>
      </c>
      <c r="AH336" s="296">
        <f t="shared" si="121"/>
        <v>1</v>
      </c>
      <c r="AI336" s="296">
        <f t="shared" si="122"/>
        <v>0</v>
      </c>
      <c r="AJ336" s="296">
        <f t="shared" si="123"/>
        <v>0</v>
      </c>
      <c r="AK336" s="296" t="str">
        <f>IFERROR(VLOOKUP($I336,点検表４リスト用!$D$2:$G$10,2,FALSE),"")</f>
        <v/>
      </c>
      <c r="AL336" s="296" t="str">
        <f>IFERROR(VLOOKUP($I336,点検表４リスト用!$D$2:$G$10,3,FALSE),"")</f>
        <v/>
      </c>
      <c r="AM336" s="296" t="str">
        <f>IFERROR(VLOOKUP($I336,点検表４リスト用!$D$2:$G$10,4,FALSE),"")</f>
        <v/>
      </c>
      <c r="AN336" s="296" t="str">
        <f>IFERROR(VLOOKUP(LEFT($E336,1),点検表４リスト用!$I$2:$J$11,2,FALSE),"")</f>
        <v/>
      </c>
      <c r="AO336" s="296" t="b">
        <f>IF(IFERROR(VLOOKUP($J336,軽乗用車一覧!$A$2:$A$88,1,FALSE),"")&lt;&gt;"",TRUE,FALSE)</f>
        <v>0</v>
      </c>
      <c r="AP336" s="296" t="b">
        <f t="shared" si="124"/>
        <v>0</v>
      </c>
      <c r="AQ336" s="296" t="b">
        <f t="shared" si="178"/>
        <v>1</v>
      </c>
      <c r="AR336" s="296" t="str">
        <f t="shared" si="125"/>
        <v/>
      </c>
      <c r="AS336" s="296" t="str">
        <f t="shared" si="126"/>
        <v/>
      </c>
      <c r="AT336" s="296">
        <f t="shared" si="127"/>
        <v>1</v>
      </c>
      <c r="AU336" s="296">
        <f t="shared" si="128"/>
        <v>1</v>
      </c>
      <c r="AV336" s="296" t="str">
        <f t="shared" si="129"/>
        <v/>
      </c>
      <c r="AW336" s="296" t="str">
        <f>IFERROR(VLOOKUP($L336,点検表４リスト用!$L$2:$M$11,2,FALSE),"")</f>
        <v/>
      </c>
      <c r="AX336" s="296" t="str">
        <f>IFERROR(VLOOKUP($AV336,排出係数!$H$4:$N$1000,7,FALSE),"")</f>
        <v/>
      </c>
      <c r="AY336" s="296" t="str">
        <f t="shared" si="148"/>
        <v/>
      </c>
      <c r="AZ336" s="296" t="str">
        <f t="shared" si="130"/>
        <v>1</v>
      </c>
      <c r="BA336" s="296" t="str">
        <f>IFERROR(VLOOKUP($AV336,排出係数!$A$4:$G$10000,$AU336+2,FALSE),"")</f>
        <v/>
      </c>
      <c r="BB336" s="296">
        <f>IFERROR(VLOOKUP($AU336,点検表４リスト用!$P$2:$T$6,2,FALSE),"")</f>
        <v>0.48</v>
      </c>
      <c r="BC336" s="296" t="str">
        <f t="shared" si="131"/>
        <v/>
      </c>
      <c r="BD336" s="296" t="str">
        <f t="shared" si="132"/>
        <v/>
      </c>
      <c r="BE336" s="296" t="str">
        <f>IFERROR(VLOOKUP($AV336,排出係数!$H$4:$M$10000,$AU336+2,FALSE),"")</f>
        <v/>
      </c>
      <c r="BF336" s="296">
        <f>IFERROR(VLOOKUP($AU336,点検表４リスト用!$P$2:$T$6,IF($N336="H17",5,3),FALSE),"")</f>
        <v>5.5E-2</v>
      </c>
      <c r="BG336" s="296">
        <f t="shared" si="133"/>
        <v>0</v>
      </c>
      <c r="BH336" s="296">
        <f t="shared" si="146"/>
        <v>0</v>
      </c>
      <c r="BI336" s="296" t="str">
        <f>IFERROR(VLOOKUP($L336,点検表４リスト用!$L$2:$N$11,3,FALSE),"")</f>
        <v/>
      </c>
      <c r="BJ336" s="296" t="str">
        <f t="shared" si="134"/>
        <v/>
      </c>
      <c r="BK336" s="296" t="str">
        <f>IF($AK336="特","",IF($BP336="確認",MSG_電気・燃料電池車確認,IF($BS336=1,日野自動車新型式,IF($BS336=2,日野自動車新型式②,IF($BS336=3,日野自動車新型式③,IF($BS336=4,日野自動車新型式④,IFERROR(VLOOKUP($BJ336,'35条リスト'!$A$3:$C$9998,2,FALSE),"")))))))</f>
        <v/>
      </c>
      <c r="BL336" s="296" t="str">
        <f t="shared" si="135"/>
        <v/>
      </c>
      <c r="BM336" s="296" t="str">
        <f>IFERROR(VLOOKUP($X336,点検表４リスト用!$A$2:$B$10,2,FALSE),"")</f>
        <v/>
      </c>
      <c r="BN336" s="296" t="str">
        <f>IF($AK336="特","",IFERROR(VLOOKUP($BJ336,'35条リスト'!$A$3:$C$9998,3,FALSE),""))</f>
        <v/>
      </c>
      <c r="BO336" s="357" t="str">
        <f t="shared" si="149"/>
        <v/>
      </c>
      <c r="BP336" s="297" t="str">
        <f t="shared" si="136"/>
        <v/>
      </c>
      <c r="BQ336" s="297" t="str">
        <f t="shared" si="150"/>
        <v/>
      </c>
      <c r="BR336" s="296">
        <f t="shared" si="147"/>
        <v>0</v>
      </c>
      <c r="BS336" s="296" t="str">
        <f>IF(COUNTIF(点検表４リスト用!X$2:X$83,J336),1,IF(COUNTIF(点検表４リスト用!Y$2:Y$100,J336),2,IF(COUNTIF(点検表４リスト用!Z$2:Z$100,J336),3,IF(COUNTIF(点検表４リスト用!AA$2:AA$100,J336),4,""))))</f>
        <v/>
      </c>
      <c r="BT336" s="580" t="str">
        <f t="shared" si="151"/>
        <v/>
      </c>
    </row>
    <row r="337" spans="1:72">
      <c r="A337" s="289"/>
      <c r="B337" s="445"/>
      <c r="C337" s="290"/>
      <c r="D337" s="291"/>
      <c r="E337" s="291"/>
      <c r="F337" s="291"/>
      <c r="G337" s="292"/>
      <c r="H337" s="300"/>
      <c r="I337" s="292"/>
      <c r="J337" s="292"/>
      <c r="K337" s="292"/>
      <c r="L337" s="292"/>
      <c r="M337" s="290"/>
      <c r="N337" s="290"/>
      <c r="O337" s="292"/>
      <c r="P337" s="292"/>
      <c r="Q337" s="481" t="str">
        <f t="shared" si="170"/>
        <v/>
      </c>
      <c r="R337" s="481" t="str">
        <f t="shared" si="171"/>
        <v/>
      </c>
      <c r="S337" s="482" t="str">
        <f t="shared" si="117"/>
        <v/>
      </c>
      <c r="T337" s="482" t="str">
        <f t="shared" si="172"/>
        <v/>
      </c>
      <c r="U337" s="483" t="str">
        <f t="shared" si="173"/>
        <v/>
      </c>
      <c r="V337" s="483" t="str">
        <f t="shared" si="174"/>
        <v/>
      </c>
      <c r="W337" s="483" t="str">
        <f t="shared" si="175"/>
        <v/>
      </c>
      <c r="X337" s="293"/>
      <c r="Y337" s="289"/>
      <c r="Z337" s="473" t="str">
        <f>IF($BS337&lt;&gt;"","確認",IF(COUNTIF(点検表４リスト用!AB$2:AB$100,J337),"○",IF(OR($BQ337="【3】",$BQ337="【2】",$BQ337="【1】"),"○",$BQ337)))</f>
        <v/>
      </c>
      <c r="AA337" s="532"/>
      <c r="AB337" s="559" t="str">
        <f t="shared" si="176"/>
        <v/>
      </c>
      <c r="AC337" s="294" t="str">
        <f>IF(COUNTIF(環境性能の高いＵＤタクシー!$A:$A,点検表４!J337),"○","")</f>
        <v/>
      </c>
      <c r="AD337" s="295" t="str">
        <f t="shared" si="177"/>
        <v/>
      </c>
      <c r="AE337" s="296" t="b">
        <f t="shared" si="118"/>
        <v>0</v>
      </c>
      <c r="AF337" s="296" t="b">
        <f t="shared" si="119"/>
        <v>0</v>
      </c>
      <c r="AG337" s="296" t="str">
        <f t="shared" si="120"/>
        <v/>
      </c>
      <c r="AH337" s="296">
        <f t="shared" si="121"/>
        <v>1</v>
      </c>
      <c r="AI337" s="296">
        <f t="shared" si="122"/>
        <v>0</v>
      </c>
      <c r="AJ337" s="296">
        <f t="shared" si="123"/>
        <v>0</v>
      </c>
      <c r="AK337" s="296" t="str">
        <f>IFERROR(VLOOKUP($I337,点検表４リスト用!$D$2:$G$10,2,FALSE),"")</f>
        <v/>
      </c>
      <c r="AL337" s="296" t="str">
        <f>IFERROR(VLOOKUP($I337,点検表４リスト用!$D$2:$G$10,3,FALSE),"")</f>
        <v/>
      </c>
      <c r="AM337" s="296" t="str">
        <f>IFERROR(VLOOKUP($I337,点検表４リスト用!$D$2:$G$10,4,FALSE),"")</f>
        <v/>
      </c>
      <c r="AN337" s="296" t="str">
        <f>IFERROR(VLOOKUP(LEFT($E337,1),点検表４リスト用!$I$2:$J$11,2,FALSE),"")</f>
        <v/>
      </c>
      <c r="AO337" s="296" t="b">
        <f>IF(IFERROR(VLOOKUP($J337,軽乗用車一覧!$A$2:$A$88,1,FALSE),"")&lt;&gt;"",TRUE,FALSE)</f>
        <v>0</v>
      </c>
      <c r="AP337" s="296" t="b">
        <f t="shared" si="124"/>
        <v>0</v>
      </c>
      <c r="AQ337" s="296" t="b">
        <f t="shared" si="178"/>
        <v>1</v>
      </c>
      <c r="AR337" s="296" t="str">
        <f t="shared" si="125"/>
        <v/>
      </c>
      <c r="AS337" s="296" t="str">
        <f t="shared" si="126"/>
        <v/>
      </c>
      <c r="AT337" s="296">
        <f t="shared" si="127"/>
        <v>1</v>
      </c>
      <c r="AU337" s="296">
        <f t="shared" si="128"/>
        <v>1</v>
      </c>
      <c r="AV337" s="296" t="str">
        <f t="shared" si="129"/>
        <v/>
      </c>
      <c r="AW337" s="296" t="str">
        <f>IFERROR(VLOOKUP($L337,点検表４リスト用!$L$2:$M$11,2,FALSE),"")</f>
        <v/>
      </c>
      <c r="AX337" s="296" t="str">
        <f>IFERROR(VLOOKUP($AV337,排出係数!$H$4:$N$1000,7,FALSE),"")</f>
        <v/>
      </c>
      <c r="AY337" s="296" t="str">
        <f t="shared" si="148"/>
        <v/>
      </c>
      <c r="AZ337" s="296" t="str">
        <f t="shared" si="130"/>
        <v>1</v>
      </c>
      <c r="BA337" s="296" t="str">
        <f>IFERROR(VLOOKUP($AV337,排出係数!$A$4:$G$10000,$AU337+2,FALSE),"")</f>
        <v/>
      </c>
      <c r="BB337" s="296">
        <f>IFERROR(VLOOKUP($AU337,点検表４リスト用!$P$2:$T$6,2,FALSE),"")</f>
        <v>0.48</v>
      </c>
      <c r="BC337" s="296" t="str">
        <f t="shared" si="131"/>
        <v/>
      </c>
      <c r="BD337" s="296" t="str">
        <f t="shared" si="132"/>
        <v/>
      </c>
      <c r="BE337" s="296" t="str">
        <f>IFERROR(VLOOKUP($AV337,排出係数!$H$4:$M$10000,$AU337+2,FALSE),"")</f>
        <v/>
      </c>
      <c r="BF337" s="296">
        <f>IFERROR(VLOOKUP($AU337,点検表４リスト用!$P$2:$T$6,IF($N337="H17",5,3),FALSE),"")</f>
        <v>5.5E-2</v>
      </c>
      <c r="BG337" s="296">
        <f t="shared" si="133"/>
        <v>0</v>
      </c>
      <c r="BH337" s="296">
        <f t="shared" si="146"/>
        <v>0</v>
      </c>
      <c r="BI337" s="296" t="str">
        <f>IFERROR(VLOOKUP($L337,点検表４リスト用!$L$2:$N$11,3,FALSE),"")</f>
        <v/>
      </c>
      <c r="BJ337" s="296" t="str">
        <f t="shared" si="134"/>
        <v/>
      </c>
      <c r="BK337" s="296" t="str">
        <f>IF($AK337="特","",IF($BP337="確認",MSG_電気・燃料電池車確認,IF($BS337=1,日野自動車新型式,IF($BS337=2,日野自動車新型式②,IF($BS337=3,日野自動車新型式③,IF($BS337=4,日野自動車新型式④,IFERROR(VLOOKUP($BJ337,'35条リスト'!$A$3:$C$9998,2,FALSE),"")))))))</f>
        <v/>
      </c>
      <c r="BL337" s="296" t="str">
        <f t="shared" si="135"/>
        <v/>
      </c>
      <c r="BM337" s="296" t="str">
        <f>IFERROR(VLOOKUP($X337,点検表４リスト用!$A$2:$B$10,2,FALSE),"")</f>
        <v/>
      </c>
      <c r="BN337" s="296" t="str">
        <f>IF($AK337="特","",IFERROR(VLOOKUP($BJ337,'35条リスト'!$A$3:$C$9998,3,FALSE),""))</f>
        <v/>
      </c>
      <c r="BO337" s="357" t="str">
        <f t="shared" si="149"/>
        <v/>
      </c>
      <c r="BP337" s="297" t="str">
        <f t="shared" si="136"/>
        <v/>
      </c>
      <c r="BQ337" s="297" t="str">
        <f t="shared" si="150"/>
        <v/>
      </c>
      <c r="BR337" s="296">
        <f t="shared" si="147"/>
        <v>0</v>
      </c>
      <c r="BS337" s="296" t="str">
        <f>IF(COUNTIF(点検表４リスト用!X$2:X$83,J337),1,IF(COUNTIF(点検表４リスト用!Y$2:Y$100,J337),2,IF(COUNTIF(点検表４リスト用!Z$2:Z$100,J337),3,IF(COUNTIF(点検表４リスト用!AA$2:AA$100,J337),4,""))))</f>
        <v/>
      </c>
      <c r="BT337" s="580" t="str">
        <f t="shared" si="151"/>
        <v/>
      </c>
    </row>
    <row r="338" spans="1:72">
      <c r="A338" s="289"/>
      <c r="B338" s="445"/>
      <c r="C338" s="290"/>
      <c r="D338" s="291"/>
      <c r="E338" s="291"/>
      <c r="F338" s="291"/>
      <c r="G338" s="292"/>
      <c r="H338" s="300"/>
      <c r="I338" s="292"/>
      <c r="J338" s="292"/>
      <c r="K338" s="292"/>
      <c r="L338" s="292"/>
      <c r="M338" s="290"/>
      <c r="N338" s="290"/>
      <c r="O338" s="292"/>
      <c r="P338" s="292"/>
      <c r="Q338" s="481" t="str">
        <f t="shared" si="170"/>
        <v/>
      </c>
      <c r="R338" s="481" t="str">
        <f t="shared" si="171"/>
        <v/>
      </c>
      <c r="S338" s="482" t="str">
        <f t="shared" si="117"/>
        <v/>
      </c>
      <c r="T338" s="482" t="str">
        <f t="shared" si="172"/>
        <v/>
      </c>
      <c r="U338" s="483" t="str">
        <f t="shared" si="173"/>
        <v/>
      </c>
      <c r="V338" s="483" t="str">
        <f t="shared" si="174"/>
        <v/>
      </c>
      <c r="W338" s="483" t="str">
        <f t="shared" si="175"/>
        <v/>
      </c>
      <c r="X338" s="293"/>
      <c r="Y338" s="289"/>
      <c r="Z338" s="473" t="str">
        <f>IF($BS338&lt;&gt;"","確認",IF(COUNTIF(点検表４リスト用!AB$2:AB$100,J338),"○",IF(OR($BQ338="【3】",$BQ338="【2】",$BQ338="【1】"),"○",$BQ338)))</f>
        <v/>
      </c>
      <c r="AA338" s="532"/>
      <c r="AB338" s="559" t="str">
        <f t="shared" si="176"/>
        <v/>
      </c>
      <c r="AC338" s="294" t="str">
        <f>IF(COUNTIF(環境性能の高いＵＤタクシー!$A:$A,点検表４!J338),"○","")</f>
        <v/>
      </c>
      <c r="AD338" s="295" t="str">
        <f t="shared" si="177"/>
        <v/>
      </c>
      <c r="AE338" s="296" t="b">
        <f t="shared" si="118"/>
        <v>0</v>
      </c>
      <c r="AF338" s="296" t="b">
        <f t="shared" si="119"/>
        <v>0</v>
      </c>
      <c r="AG338" s="296" t="str">
        <f t="shared" si="120"/>
        <v/>
      </c>
      <c r="AH338" s="296">
        <f t="shared" si="121"/>
        <v>1</v>
      </c>
      <c r="AI338" s="296">
        <f t="shared" si="122"/>
        <v>0</v>
      </c>
      <c r="AJ338" s="296">
        <f t="shared" si="123"/>
        <v>0</v>
      </c>
      <c r="AK338" s="296" t="str">
        <f>IFERROR(VLOOKUP($I338,点検表４リスト用!$D$2:$G$10,2,FALSE),"")</f>
        <v/>
      </c>
      <c r="AL338" s="296" t="str">
        <f>IFERROR(VLOOKUP($I338,点検表４リスト用!$D$2:$G$10,3,FALSE),"")</f>
        <v/>
      </c>
      <c r="AM338" s="296" t="str">
        <f>IFERROR(VLOOKUP($I338,点検表４リスト用!$D$2:$G$10,4,FALSE),"")</f>
        <v/>
      </c>
      <c r="AN338" s="296" t="str">
        <f>IFERROR(VLOOKUP(LEFT($E338,1),点検表４リスト用!$I$2:$J$11,2,FALSE),"")</f>
        <v/>
      </c>
      <c r="AO338" s="296" t="b">
        <f>IF(IFERROR(VLOOKUP($J338,軽乗用車一覧!$A$2:$A$88,1,FALSE),"")&lt;&gt;"",TRUE,FALSE)</f>
        <v>0</v>
      </c>
      <c r="AP338" s="296" t="b">
        <f t="shared" si="124"/>
        <v>0</v>
      </c>
      <c r="AQ338" s="296" t="b">
        <f t="shared" si="178"/>
        <v>1</v>
      </c>
      <c r="AR338" s="296" t="str">
        <f t="shared" si="125"/>
        <v/>
      </c>
      <c r="AS338" s="296" t="str">
        <f t="shared" si="126"/>
        <v/>
      </c>
      <c r="AT338" s="296">
        <f t="shared" si="127"/>
        <v>1</v>
      </c>
      <c r="AU338" s="296">
        <f t="shared" si="128"/>
        <v>1</v>
      </c>
      <c r="AV338" s="296" t="str">
        <f t="shared" si="129"/>
        <v/>
      </c>
      <c r="AW338" s="296" t="str">
        <f>IFERROR(VLOOKUP($L338,点検表４リスト用!$L$2:$M$11,2,FALSE),"")</f>
        <v/>
      </c>
      <c r="AX338" s="296" t="str">
        <f>IFERROR(VLOOKUP($AV338,排出係数!$H$4:$N$1000,7,FALSE),"")</f>
        <v/>
      </c>
      <c r="AY338" s="296" t="str">
        <f t="shared" si="148"/>
        <v/>
      </c>
      <c r="AZ338" s="296" t="str">
        <f t="shared" si="130"/>
        <v>1</v>
      </c>
      <c r="BA338" s="296" t="str">
        <f>IFERROR(VLOOKUP($AV338,排出係数!$A$4:$G$10000,$AU338+2,FALSE),"")</f>
        <v/>
      </c>
      <c r="BB338" s="296">
        <f>IFERROR(VLOOKUP($AU338,点検表４リスト用!$P$2:$T$6,2,FALSE),"")</f>
        <v>0.48</v>
      </c>
      <c r="BC338" s="296" t="str">
        <f t="shared" si="131"/>
        <v/>
      </c>
      <c r="BD338" s="296" t="str">
        <f t="shared" si="132"/>
        <v/>
      </c>
      <c r="BE338" s="296" t="str">
        <f>IFERROR(VLOOKUP($AV338,排出係数!$H$4:$M$10000,$AU338+2,FALSE),"")</f>
        <v/>
      </c>
      <c r="BF338" s="296">
        <f>IFERROR(VLOOKUP($AU338,点検表４リスト用!$P$2:$T$6,IF($N338="H17",5,3),FALSE),"")</f>
        <v>5.5E-2</v>
      </c>
      <c r="BG338" s="296">
        <f t="shared" si="133"/>
        <v>0</v>
      </c>
      <c r="BH338" s="296">
        <f t="shared" si="146"/>
        <v>0</v>
      </c>
      <c r="BI338" s="296" t="str">
        <f>IFERROR(VLOOKUP($L338,点検表４リスト用!$L$2:$N$11,3,FALSE),"")</f>
        <v/>
      </c>
      <c r="BJ338" s="296" t="str">
        <f t="shared" si="134"/>
        <v/>
      </c>
      <c r="BK338" s="296" t="str">
        <f>IF($AK338="特","",IF($BP338="確認",MSG_電気・燃料電池車確認,IF($BS338=1,日野自動車新型式,IF($BS338=2,日野自動車新型式②,IF($BS338=3,日野自動車新型式③,IF($BS338=4,日野自動車新型式④,IFERROR(VLOOKUP($BJ338,'35条リスト'!$A$3:$C$9998,2,FALSE),"")))))))</f>
        <v/>
      </c>
      <c r="BL338" s="296" t="str">
        <f t="shared" si="135"/>
        <v/>
      </c>
      <c r="BM338" s="296" t="str">
        <f>IFERROR(VLOOKUP($X338,点検表４リスト用!$A$2:$B$10,2,FALSE),"")</f>
        <v/>
      </c>
      <c r="BN338" s="296" t="str">
        <f>IF($AK338="特","",IFERROR(VLOOKUP($BJ338,'35条リスト'!$A$3:$C$9998,3,FALSE),""))</f>
        <v/>
      </c>
      <c r="BO338" s="357" t="str">
        <f t="shared" si="149"/>
        <v/>
      </c>
      <c r="BP338" s="297" t="str">
        <f t="shared" si="136"/>
        <v/>
      </c>
      <c r="BQ338" s="297" t="str">
        <f t="shared" si="150"/>
        <v/>
      </c>
      <c r="BR338" s="296">
        <f t="shared" si="147"/>
        <v>0</v>
      </c>
      <c r="BS338" s="296" t="str">
        <f>IF(COUNTIF(点検表４リスト用!X$2:X$83,J338),1,IF(COUNTIF(点検表４リスト用!Y$2:Y$100,J338),2,IF(COUNTIF(点検表４リスト用!Z$2:Z$100,J338),3,IF(COUNTIF(点検表４リスト用!AA$2:AA$100,J338),4,""))))</f>
        <v/>
      </c>
      <c r="BT338" s="580" t="str">
        <f t="shared" si="151"/>
        <v/>
      </c>
    </row>
    <row r="339" spans="1:72">
      <c r="A339" s="289"/>
      <c r="B339" s="445"/>
      <c r="C339" s="290"/>
      <c r="D339" s="291"/>
      <c r="E339" s="291"/>
      <c r="F339" s="291"/>
      <c r="G339" s="292"/>
      <c r="H339" s="300"/>
      <c r="I339" s="292"/>
      <c r="J339" s="292"/>
      <c r="K339" s="292"/>
      <c r="L339" s="292"/>
      <c r="M339" s="290"/>
      <c r="N339" s="290"/>
      <c r="O339" s="292"/>
      <c r="P339" s="292"/>
      <c r="Q339" s="481" t="str">
        <f t="shared" si="170"/>
        <v/>
      </c>
      <c r="R339" s="481" t="str">
        <f t="shared" si="171"/>
        <v/>
      </c>
      <c r="S339" s="482" t="str">
        <f t="shared" si="117"/>
        <v/>
      </c>
      <c r="T339" s="482" t="str">
        <f t="shared" si="172"/>
        <v/>
      </c>
      <c r="U339" s="483" t="str">
        <f t="shared" si="173"/>
        <v/>
      </c>
      <c r="V339" s="483" t="str">
        <f t="shared" si="174"/>
        <v/>
      </c>
      <c r="W339" s="483" t="str">
        <f t="shared" si="175"/>
        <v/>
      </c>
      <c r="X339" s="293"/>
      <c r="Y339" s="289"/>
      <c r="Z339" s="473" t="str">
        <f>IF($BS339&lt;&gt;"","確認",IF(COUNTIF(点検表４リスト用!AB$2:AB$100,J339),"○",IF(OR($BQ339="【3】",$BQ339="【2】",$BQ339="【1】"),"○",$BQ339)))</f>
        <v/>
      </c>
      <c r="AA339" s="532"/>
      <c r="AB339" s="559" t="str">
        <f t="shared" si="176"/>
        <v/>
      </c>
      <c r="AC339" s="294" t="str">
        <f>IF(COUNTIF(環境性能の高いＵＤタクシー!$A:$A,点検表４!J339),"○","")</f>
        <v/>
      </c>
      <c r="AD339" s="295" t="str">
        <f t="shared" si="177"/>
        <v/>
      </c>
      <c r="AE339" s="296" t="b">
        <f t="shared" si="118"/>
        <v>0</v>
      </c>
      <c r="AF339" s="296" t="b">
        <f t="shared" si="119"/>
        <v>0</v>
      </c>
      <c r="AG339" s="296" t="str">
        <f t="shared" si="120"/>
        <v/>
      </c>
      <c r="AH339" s="296">
        <f t="shared" si="121"/>
        <v>1</v>
      </c>
      <c r="AI339" s="296">
        <f t="shared" si="122"/>
        <v>0</v>
      </c>
      <c r="AJ339" s="296">
        <f t="shared" si="123"/>
        <v>0</v>
      </c>
      <c r="AK339" s="296" t="str">
        <f>IFERROR(VLOOKUP($I339,点検表４リスト用!$D$2:$G$10,2,FALSE),"")</f>
        <v/>
      </c>
      <c r="AL339" s="296" t="str">
        <f>IFERROR(VLOOKUP($I339,点検表４リスト用!$D$2:$G$10,3,FALSE),"")</f>
        <v/>
      </c>
      <c r="AM339" s="296" t="str">
        <f>IFERROR(VLOOKUP($I339,点検表４リスト用!$D$2:$G$10,4,FALSE),"")</f>
        <v/>
      </c>
      <c r="AN339" s="296" t="str">
        <f>IFERROR(VLOOKUP(LEFT($E339,1),点検表４リスト用!$I$2:$J$11,2,FALSE),"")</f>
        <v/>
      </c>
      <c r="AO339" s="296" t="b">
        <f>IF(IFERROR(VLOOKUP($J339,軽乗用車一覧!$A$2:$A$88,1,FALSE),"")&lt;&gt;"",TRUE,FALSE)</f>
        <v>0</v>
      </c>
      <c r="AP339" s="296" t="b">
        <f t="shared" si="124"/>
        <v>0</v>
      </c>
      <c r="AQ339" s="296" t="b">
        <f t="shared" si="178"/>
        <v>1</v>
      </c>
      <c r="AR339" s="296" t="str">
        <f t="shared" si="125"/>
        <v/>
      </c>
      <c r="AS339" s="296" t="str">
        <f t="shared" si="126"/>
        <v/>
      </c>
      <c r="AT339" s="296">
        <f t="shared" si="127"/>
        <v>1</v>
      </c>
      <c r="AU339" s="296">
        <f t="shared" si="128"/>
        <v>1</v>
      </c>
      <c r="AV339" s="296" t="str">
        <f t="shared" si="129"/>
        <v/>
      </c>
      <c r="AW339" s="296" t="str">
        <f>IFERROR(VLOOKUP($L339,点検表４リスト用!$L$2:$M$11,2,FALSE),"")</f>
        <v/>
      </c>
      <c r="AX339" s="296" t="str">
        <f>IFERROR(VLOOKUP($AV339,排出係数!$H$4:$N$1000,7,FALSE),"")</f>
        <v/>
      </c>
      <c r="AY339" s="296" t="str">
        <f t="shared" si="148"/>
        <v/>
      </c>
      <c r="AZ339" s="296" t="str">
        <f t="shared" si="130"/>
        <v>1</v>
      </c>
      <c r="BA339" s="296" t="str">
        <f>IFERROR(VLOOKUP($AV339,排出係数!$A$4:$G$10000,$AU339+2,FALSE),"")</f>
        <v/>
      </c>
      <c r="BB339" s="296">
        <f>IFERROR(VLOOKUP($AU339,点検表４リスト用!$P$2:$T$6,2,FALSE),"")</f>
        <v>0.48</v>
      </c>
      <c r="BC339" s="296" t="str">
        <f t="shared" si="131"/>
        <v/>
      </c>
      <c r="BD339" s="296" t="str">
        <f t="shared" si="132"/>
        <v/>
      </c>
      <c r="BE339" s="296" t="str">
        <f>IFERROR(VLOOKUP($AV339,排出係数!$H$4:$M$10000,$AU339+2,FALSE),"")</f>
        <v/>
      </c>
      <c r="BF339" s="296">
        <f>IFERROR(VLOOKUP($AU339,点検表４リスト用!$P$2:$T$6,IF($N339="H17",5,3),FALSE),"")</f>
        <v>5.5E-2</v>
      </c>
      <c r="BG339" s="296">
        <f t="shared" si="133"/>
        <v>0</v>
      </c>
      <c r="BH339" s="296">
        <f t="shared" si="146"/>
        <v>0</v>
      </c>
      <c r="BI339" s="296" t="str">
        <f>IFERROR(VLOOKUP($L339,点検表４リスト用!$L$2:$N$11,3,FALSE),"")</f>
        <v/>
      </c>
      <c r="BJ339" s="296" t="str">
        <f t="shared" si="134"/>
        <v/>
      </c>
      <c r="BK339" s="296" t="str">
        <f>IF($AK339="特","",IF($BP339="確認",MSG_電気・燃料電池車確認,IF($BS339=1,日野自動車新型式,IF($BS339=2,日野自動車新型式②,IF($BS339=3,日野自動車新型式③,IF($BS339=4,日野自動車新型式④,IFERROR(VLOOKUP($BJ339,'35条リスト'!$A$3:$C$9998,2,FALSE),"")))))))</f>
        <v/>
      </c>
      <c r="BL339" s="296" t="str">
        <f t="shared" si="135"/>
        <v/>
      </c>
      <c r="BM339" s="296" t="str">
        <f>IFERROR(VLOOKUP($X339,点検表４リスト用!$A$2:$B$10,2,FALSE),"")</f>
        <v/>
      </c>
      <c r="BN339" s="296" t="str">
        <f>IF($AK339="特","",IFERROR(VLOOKUP($BJ339,'35条リスト'!$A$3:$C$9998,3,FALSE),""))</f>
        <v/>
      </c>
      <c r="BO339" s="357" t="str">
        <f t="shared" si="149"/>
        <v/>
      </c>
      <c r="BP339" s="297" t="str">
        <f t="shared" si="136"/>
        <v/>
      </c>
      <c r="BQ339" s="297" t="str">
        <f t="shared" si="150"/>
        <v/>
      </c>
      <c r="BR339" s="296">
        <f t="shared" si="147"/>
        <v>0</v>
      </c>
      <c r="BS339" s="296" t="str">
        <f>IF(COUNTIF(点検表４リスト用!X$2:X$83,J339),1,IF(COUNTIF(点検表４リスト用!Y$2:Y$100,J339),2,IF(COUNTIF(点検表４リスト用!Z$2:Z$100,J339),3,IF(COUNTIF(点検表４リスト用!AA$2:AA$100,J339),4,""))))</f>
        <v/>
      </c>
      <c r="BT339" s="580" t="str">
        <f t="shared" si="151"/>
        <v/>
      </c>
    </row>
    <row r="340" spans="1:72">
      <c r="A340" s="289"/>
      <c r="B340" s="445"/>
      <c r="C340" s="290"/>
      <c r="D340" s="291"/>
      <c r="E340" s="291"/>
      <c r="F340" s="291"/>
      <c r="G340" s="292"/>
      <c r="H340" s="300"/>
      <c r="I340" s="292"/>
      <c r="J340" s="292"/>
      <c r="K340" s="292"/>
      <c r="L340" s="292"/>
      <c r="M340" s="290"/>
      <c r="N340" s="290"/>
      <c r="O340" s="292"/>
      <c r="P340" s="292"/>
      <c r="Q340" s="481" t="str">
        <f t="shared" si="170"/>
        <v/>
      </c>
      <c r="R340" s="481" t="str">
        <f t="shared" si="171"/>
        <v/>
      </c>
      <c r="S340" s="482" t="str">
        <f t="shared" si="117"/>
        <v/>
      </c>
      <c r="T340" s="482" t="str">
        <f t="shared" si="172"/>
        <v/>
      </c>
      <c r="U340" s="483" t="str">
        <f t="shared" si="173"/>
        <v/>
      </c>
      <c r="V340" s="483" t="str">
        <f t="shared" si="174"/>
        <v/>
      </c>
      <c r="W340" s="483" t="str">
        <f t="shared" si="175"/>
        <v/>
      </c>
      <c r="X340" s="293"/>
      <c r="Y340" s="289"/>
      <c r="Z340" s="473" t="str">
        <f>IF($BS340&lt;&gt;"","確認",IF(COUNTIF(点検表４リスト用!AB$2:AB$100,J340),"○",IF(OR($BQ340="【3】",$BQ340="【2】",$BQ340="【1】"),"○",$BQ340)))</f>
        <v/>
      </c>
      <c r="AA340" s="532"/>
      <c r="AB340" s="559" t="str">
        <f t="shared" si="176"/>
        <v/>
      </c>
      <c r="AC340" s="294" t="str">
        <f>IF(COUNTIF(環境性能の高いＵＤタクシー!$A:$A,点検表４!J340),"○","")</f>
        <v/>
      </c>
      <c r="AD340" s="295" t="str">
        <f t="shared" si="177"/>
        <v/>
      </c>
      <c r="AE340" s="296" t="b">
        <f t="shared" si="118"/>
        <v>0</v>
      </c>
      <c r="AF340" s="296" t="b">
        <f t="shared" si="119"/>
        <v>0</v>
      </c>
      <c r="AG340" s="296" t="str">
        <f t="shared" si="120"/>
        <v/>
      </c>
      <c r="AH340" s="296">
        <f t="shared" si="121"/>
        <v>1</v>
      </c>
      <c r="AI340" s="296">
        <f t="shared" si="122"/>
        <v>0</v>
      </c>
      <c r="AJ340" s="296">
        <f t="shared" si="123"/>
        <v>0</v>
      </c>
      <c r="AK340" s="296" t="str">
        <f>IFERROR(VLOOKUP($I340,点検表４リスト用!$D$2:$G$10,2,FALSE),"")</f>
        <v/>
      </c>
      <c r="AL340" s="296" t="str">
        <f>IFERROR(VLOOKUP($I340,点検表４リスト用!$D$2:$G$10,3,FALSE),"")</f>
        <v/>
      </c>
      <c r="AM340" s="296" t="str">
        <f>IFERROR(VLOOKUP($I340,点検表４リスト用!$D$2:$G$10,4,FALSE),"")</f>
        <v/>
      </c>
      <c r="AN340" s="296" t="str">
        <f>IFERROR(VLOOKUP(LEFT($E340,1),点検表４リスト用!$I$2:$J$11,2,FALSE),"")</f>
        <v/>
      </c>
      <c r="AO340" s="296" t="b">
        <f>IF(IFERROR(VLOOKUP($J340,軽乗用車一覧!$A$2:$A$88,1,FALSE),"")&lt;&gt;"",TRUE,FALSE)</f>
        <v>0</v>
      </c>
      <c r="AP340" s="296" t="b">
        <f t="shared" si="124"/>
        <v>0</v>
      </c>
      <c r="AQ340" s="296" t="b">
        <f t="shared" si="178"/>
        <v>1</v>
      </c>
      <c r="AR340" s="296" t="str">
        <f t="shared" si="125"/>
        <v/>
      </c>
      <c r="AS340" s="296" t="str">
        <f t="shared" si="126"/>
        <v/>
      </c>
      <c r="AT340" s="296">
        <f t="shared" si="127"/>
        <v>1</v>
      </c>
      <c r="AU340" s="296">
        <f t="shared" si="128"/>
        <v>1</v>
      </c>
      <c r="AV340" s="296" t="str">
        <f t="shared" si="129"/>
        <v/>
      </c>
      <c r="AW340" s="296" t="str">
        <f>IFERROR(VLOOKUP($L340,点検表４リスト用!$L$2:$M$11,2,FALSE),"")</f>
        <v/>
      </c>
      <c r="AX340" s="296" t="str">
        <f>IFERROR(VLOOKUP($AV340,排出係数!$H$4:$N$1000,7,FALSE),"")</f>
        <v/>
      </c>
      <c r="AY340" s="296" t="str">
        <f t="shared" si="148"/>
        <v/>
      </c>
      <c r="AZ340" s="296" t="str">
        <f t="shared" si="130"/>
        <v>1</v>
      </c>
      <c r="BA340" s="296" t="str">
        <f>IFERROR(VLOOKUP($AV340,排出係数!$A$4:$G$10000,$AU340+2,FALSE),"")</f>
        <v/>
      </c>
      <c r="BB340" s="296">
        <f>IFERROR(VLOOKUP($AU340,点検表４リスト用!$P$2:$T$6,2,FALSE),"")</f>
        <v>0.48</v>
      </c>
      <c r="BC340" s="296" t="str">
        <f t="shared" si="131"/>
        <v/>
      </c>
      <c r="BD340" s="296" t="str">
        <f t="shared" si="132"/>
        <v/>
      </c>
      <c r="BE340" s="296" t="str">
        <f>IFERROR(VLOOKUP($AV340,排出係数!$H$4:$M$10000,$AU340+2,FALSE),"")</f>
        <v/>
      </c>
      <c r="BF340" s="296">
        <f>IFERROR(VLOOKUP($AU340,点検表４リスト用!$P$2:$T$6,IF($N340="H17",5,3),FALSE),"")</f>
        <v>5.5E-2</v>
      </c>
      <c r="BG340" s="296">
        <f t="shared" si="133"/>
        <v>0</v>
      </c>
      <c r="BH340" s="296">
        <f t="shared" si="146"/>
        <v>0</v>
      </c>
      <c r="BI340" s="296" t="str">
        <f>IFERROR(VLOOKUP($L340,点検表４リスト用!$L$2:$N$11,3,FALSE),"")</f>
        <v/>
      </c>
      <c r="BJ340" s="296" t="str">
        <f t="shared" si="134"/>
        <v/>
      </c>
      <c r="BK340" s="296" t="str">
        <f>IF($AK340="特","",IF($BP340="確認",MSG_電気・燃料電池車確認,IF($BS340=1,日野自動車新型式,IF($BS340=2,日野自動車新型式②,IF($BS340=3,日野自動車新型式③,IF($BS340=4,日野自動車新型式④,IFERROR(VLOOKUP($BJ340,'35条リスト'!$A$3:$C$9998,2,FALSE),"")))))))</f>
        <v/>
      </c>
      <c r="BL340" s="296" t="str">
        <f t="shared" si="135"/>
        <v/>
      </c>
      <c r="BM340" s="296" t="str">
        <f>IFERROR(VLOOKUP($X340,点検表４リスト用!$A$2:$B$10,2,FALSE),"")</f>
        <v/>
      </c>
      <c r="BN340" s="296" t="str">
        <f>IF($AK340="特","",IFERROR(VLOOKUP($BJ340,'35条リスト'!$A$3:$C$9998,3,FALSE),""))</f>
        <v/>
      </c>
      <c r="BO340" s="357" t="str">
        <f t="shared" si="149"/>
        <v/>
      </c>
      <c r="BP340" s="297" t="str">
        <f t="shared" si="136"/>
        <v/>
      </c>
      <c r="BQ340" s="297" t="str">
        <f t="shared" si="150"/>
        <v/>
      </c>
      <c r="BR340" s="296">
        <f t="shared" si="147"/>
        <v>0</v>
      </c>
      <c r="BS340" s="296" t="str">
        <f>IF(COUNTIF(点検表４リスト用!X$2:X$83,J340),1,IF(COUNTIF(点検表４リスト用!Y$2:Y$100,J340),2,IF(COUNTIF(点検表４リスト用!Z$2:Z$100,J340),3,IF(COUNTIF(点検表４リスト用!AA$2:AA$100,J340),4,""))))</f>
        <v/>
      </c>
      <c r="BT340" s="580" t="str">
        <f t="shared" si="151"/>
        <v/>
      </c>
    </row>
    <row r="341" spans="1:72">
      <c r="A341" s="289"/>
      <c r="B341" s="445"/>
      <c r="C341" s="290"/>
      <c r="D341" s="291"/>
      <c r="E341" s="291"/>
      <c r="F341" s="291"/>
      <c r="G341" s="292"/>
      <c r="H341" s="300"/>
      <c r="I341" s="292"/>
      <c r="J341" s="292"/>
      <c r="K341" s="292"/>
      <c r="L341" s="292"/>
      <c r="M341" s="290"/>
      <c r="N341" s="290"/>
      <c r="O341" s="292"/>
      <c r="P341" s="292"/>
      <c r="Q341" s="481" t="str">
        <f t="shared" si="170"/>
        <v/>
      </c>
      <c r="R341" s="481" t="str">
        <f t="shared" si="171"/>
        <v/>
      </c>
      <c r="S341" s="482" t="str">
        <f t="shared" si="117"/>
        <v/>
      </c>
      <c r="T341" s="482" t="str">
        <f t="shared" si="172"/>
        <v/>
      </c>
      <c r="U341" s="483" t="str">
        <f t="shared" si="173"/>
        <v/>
      </c>
      <c r="V341" s="483" t="str">
        <f t="shared" si="174"/>
        <v/>
      </c>
      <c r="W341" s="483" t="str">
        <f t="shared" si="175"/>
        <v/>
      </c>
      <c r="X341" s="293"/>
      <c r="Y341" s="289"/>
      <c r="Z341" s="473" t="str">
        <f>IF($BS341&lt;&gt;"","確認",IF(COUNTIF(点検表４リスト用!AB$2:AB$100,J341),"○",IF(OR($BQ341="【3】",$BQ341="【2】",$BQ341="【1】"),"○",$BQ341)))</f>
        <v/>
      </c>
      <c r="AA341" s="532"/>
      <c r="AB341" s="559" t="str">
        <f t="shared" si="176"/>
        <v/>
      </c>
      <c r="AC341" s="294" t="str">
        <f>IF(COUNTIF(環境性能の高いＵＤタクシー!$A:$A,点検表４!J341),"○","")</f>
        <v/>
      </c>
      <c r="AD341" s="295" t="str">
        <f t="shared" si="177"/>
        <v/>
      </c>
      <c r="AE341" s="296" t="b">
        <f t="shared" si="118"/>
        <v>0</v>
      </c>
      <c r="AF341" s="296" t="b">
        <f t="shared" si="119"/>
        <v>0</v>
      </c>
      <c r="AG341" s="296" t="str">
        <f t="shared" si="120"/>
        <v/>
      </c>
      <c r="AH341" s="296">
        <f t="shared" si="121"/>
        <v>1</v>
      </c>
      <c r="AI341" s="296">
        <f t="shared" si="122"/>
        <v>0</v>
      </c>
      <c r="AJ341" s="296">
        <f t="shared" si="123"/>
        <v>0</v>
      </c>
      <c r="AK341" s="296" t="str">
        <f>IFERROR(VLOOKUP($I341,点検表４リスト用!$D$2:$G$10,2,FALSE),"")</f>
        <v/>
      </c>
      <c r="AL341" s="296" t="str">
        <f>IFERROR(VLOOKUP($I341,点検表４リスト用!$D$2:$G$10,3,FALSE),"")</f>
        <v/>
      </c>
      <c r="AM341" s="296" t="str">
        <f>IFERROR(VLOOKUP($I341,点検表４リスト用!$D$2:$G$10,4,FALSE),"")</f>
        <v/>
      </c>
      <c r="AN341" s="296" t="str">
        <f>IFERROR(VLOOKUP(LEFT($E341,1),点検表４リスト用!$I$2:$J$11,2,FALSE),"")</f>
        <v/>
      </c>
      <c r="AO341" s="296" t="b">
        <f>IF(IFERROR(VLOOKUP($J341,軽乗用車一覧!$A$2:$A$88,1,FALSE),"")&lt;&gt;"",TRUE,FALSE)</f>
        <v>0</v>
      </c>
      <c r="AP341" s="296" t="b">
        <f t="shared" si="124"/>
        <v>0</v>
      </c>
      <c r="AQ341" s="296" t="b">
        <f t="shared" si="178"/>
        <v>1</v>
      </c>
      <c r="AR341" s="296" t="str">
        <f t="shared" si="125"/>
        <v/>
      </c>
      <c r="AS341" s="296" t="str">
        <f t="shared" si="126"/>
        <v/>
      </c>
      <c r="AT341" s="296">
        <f t="shared" si="127"/>
        <v>1</v>
      </c>
      <c r="AU341" s="296">
        <f t="shared" si="128"/>
        <v>1</v>
      </c>
      <c r="AV341" s="296" t="str">
        <f t="shared" si="129"/>
        <v/>
      </c>
      <c r="AW341" s="296" t="str">
        <f>IFERROR(VLOOKUP($L341,点検表４リスト用!$L$2:$M$11,2,FALSE),"")</f>
        <v/>
      </c>
      <c r="AX341" s="296" t="str">
        <f>IFERROR(VLOOKUP($AV341,排出係数!$H$4:$N$1000,7,FALSE),"")</f>
        <v/>
      </c>
      <c r="AY341" s="296" t="str">
        <f t="shared" si="148"/>
        <v/>
      </c>
      <c r="AZ341" s="296" t="str">
        <f t="shared" si="130"/>
        <v>1</v>
      </c>
      <c r="BA341" s="296" t="str">
        <f>IFERROR(VLOOKUP($AV341,排出係数!$A$4:$G$10000,$AU341+2,FALSE),"")</f>
        <v/>
      </c>
      <c r="BB341" s="296">
        <f>IFERROR(VLOOKUP($AU341,点検表４リスト用!$P$2:$T$6,2,FALSE),"")</f>
        <v>0.48</v>
      </c>
      <c r="BC341" s="296" t="str">
        <f t="shared" si="131"/>
        <v/>
      </c>
      <c r="BD341" s="296" t="str">
        <f t="shared" si="132"/>
        <v/>
      </c>
      <c r="BE341" s="296" t="str">
        <f>IFERROR(VLOOKUP($AV341,排出係数!$H$4:$M$10000,$AU341+2,FALSE),"")</f>
        <v/>
      </c>
      <c r="BF341" s="296">
        <f>IFERROR(VLOOKUP($AU341,点検表４リスト用!$P$2:$T$6,IF($N341="H17",5,3),FALSE),"")</f>
        <v>5.5E-2</v>
      </c>
      <c r="BG341" s="296">
        <f t="shared" si="133"/>
        <v>0</v>
      </c>
      <c r="BH341" s="296">
        <f t="shared" si="146"/>
        <v>0</v>
      </c>
      <c r="BI341" s="296" t="str">
        <f>IFERROR(VLOOKUP($L341,点検表４リスト用!$L$2:$N$11,3,FALSE),"")</f>
        <v/>
      </c>
      <c r="BJ341" s="296" t="str">
        <f t="shared" si="134"/>
        <v/>
      </c>
      <c r="BK341" s="296" t="str">
        <f>IF($AK341="特","",IF($BP341="確認",MSG_電気・燃料電池車確認,IF($BS341=1,日野自動車新型式,IF($BS341=2,日野自動車新型式②,IF($BS341=3,日野自動車新型式③,IF($BS341=4,日野自動車新型式④,IFERROR(VLOOKUP($BJ341,'35条リスト'!$A$3:$C$9998,2,FALSE),"")))))))</f>
        <v/>
      </c>
      <c r="BL341" s="296" t="str">
        <f t="shared" si="135"/>
        <v/>
      </c>
      <c r="BM341" s="296" t="str">
        <f>IFERROR(VLOOKUP($X341,点検表４リスト用!$A$2:$B$10,2,FALSE),"")</f>
        <v/>
      </c>
      <c r="BN341" s="296" t="str">
        <f>IF($AK341="特","",IFERROR(VLOOKUP($BJ341,'35条リスト'!$A$3:$C$9998,3,FALSE),""))</f>
        <v/>
      </c>
      <c r="BO341" s="357" t="str">
        <f t="shared" si="149"/>
        <v/>
      </c>
      <c r="BP341" s="297" t="str">
        <f t="shared" si="136"/>
        <v/>
      </c>
      <c r="BQ341" s="297" t="str">
        <f t="shared" si="150"/>
        <v/>
      </c>
      <c r="BR341" s="296">
        <f t="shared" si="147"/>
        <v>0</v>
      </c>
      <c r="BS341" s="296" t="str">
        <f>IF(COUNTIF(点検表４リスト用!X$2:X$83,J341),1,IF(COUNTIF(点検表４リスト用!Y$2:Y$100,J341),2,IF(COUNTIF(点検表４リスト用!Z$2:Z$100,J341),3,IF(COUNTIF(点検表４リスト用!AA$2:AA$100,J341),4,""))))</f>
        <v/>
      </c>
      <c r="BT341" s="580" t="str">
        <f t="shared" si="151"/>
        <v/>
      </c>
    </row>
    <row r="342" spans="1:72">
      <c r="A342" s="289"/>
      <c r="B342" s="445"/>
      <c r="C342" s="290"/>
      <c r="D342" s="291"/>
      <c r="E342" s="291"/>
      <c r="F342" s="291"/>
      <c r="G342" s="292"/>
      <c r="H342" s="300"/>
      <c r="I342" s="292"/>
      <c r="J342" s="292"/>
      <c r="K342" s="292"/>
      <c r="L342" s="292"/>
      <c r="M342" s="290"/>
      <c r="N342" s="290"/>
      <c r="O342" s="292"/>
      <c r="P342" s="292"/>
      <c r="Q342" s="481" t="str">
        <f t="shared" si="170"/>
        <v/>
      </c>
      <c r="R342" s="481" t="str">
        <f t="shared" si="171"/>
        <v/>
      </c>
      <c r="S342" s="482" t="str">
        <f t="shared" si="117"/>
        <v/>
      </c>
      <c r="T342" s="482" t="str">
        <f t="shared" si="172"/>
        <v/>
      </c>
      <c r="U342" s="483" t="str">
        <f t="shared" si="173"/>
        <v/>
      </c>
      <c r="V342" s="483" t="str">
        <f t="shared" si="174"/>
        <v/>
      </c>
      <c r="W342" s="483" t="str">
        <f t="shared" si="175"/>
        <v/>
      </c>
      <c r="X342" s="293"/>
      <c r="Y342" s="289"/>
      <c r="Z342" s="473" t="str">
        <f>IF($BS342&lt;&gt;"","確認",IF(COUNTIF(点検表４リスト用!AB$2:AB$100,J342),"○",IF(OR($BQ342="【3】",$BQ342="【2】",$BQ342="【1】"),"○",$BQ342)))</f>
        <v/>
      </c>
      <c r="AA342" s="532"/>
      <c r="AB342" s="559" t="str">
        <f t="shared" si="176"/>
        <v/>
      </c>
      <c r="AC342" s="294" t="str">
        <f>IF(COUNTIF(環境性能の高いＵＤタクシー!$A:$A,点検表４!J342),"○","")</f>
        <v/>
      </c>
      <c r="AD342" s="295" t="str">
        <f t="shared" si="177"/>
        <v/>
      </c>
      <c r="AE342" s="296" t="b">
        <f t="shared" si="118"/>
        <v>0</v>
      </c>
      <c r="AF342" s="296" t="b">
        <f t="shared" si="119"/>
        <v>0</v>
      </c>
      <c r="AG342" s="296" t="str">
        <f t="shared" si="120"/>
        <v/>
      </c>
      <c r="AH342" s="296">
        <f t="shared" si="121"/>
        <v>1</v>
      </c>
      <c r="AI342" s="296">
        <f t="shared" si="122"/>
        <v>0</v>
      </c>
      <c r="AJ342" s="296">
        <f t="shared" si="123"/>
        <v>0</v>
      </c>
      <c r="AK342" s="296" t="str">
        <f>IFERROR(VLOOKUP($I342,点検表４リスト用!$D$2:$G$10,2,FALSE),"")</f>
        <v/>
      </c>
      <c r="AL342" s="296" t="str">
        <f>IFERROR(VLOOKUP($I342,点検表４リスト用!$D$2:$G$10,3,FALSE),"")</f>
        <v/>
      </c>
      <c r="AM342" s="296" t="str">
        <f>IFERROR(VLOOKUP($I342,点検表４リスト用!$D$2:$G$10,4,FALSE),"")</f>
        <v/>
      </c>
      <c r="AN342" s="296" t="str">
        <f>IFERROR(VLOOKUP(LEFT($E342,1),点検表４リスト用!$I$2:$J$11,2,FALSE),"")</f>
        <v/>
      </c>
      <c r="AO342" s="296" t="b">
        <f>IF(IFERROR(VLOOKUP($J342,軽乗用車一覧!$A$2:$A$88,1,FALSE),"")&lt;&gt;"",TRUE,FALSE)</f>
        <v>0</v>
      </c>
      <c r="AP342" s="296" t="b">
        <f t="shared" si="124"/>
        <v>0</v>
      </c>
      <c r="AQ342" s="296" t="b">
        <f t="shared" si="178"/>
        <v>1</v>
      </c>
      <c r="AR342" s="296" t="str">
        <f t="shared" si="125"/>
        <v/>
      </c>
      <c r="AS342" s="296" t="str">
        <f t="shared" si="126"/>
        <v/>
      </c>
      <c r="AT342" s="296">
        <f t="shared" si="127"/>
        <v>1</v>
      </c>
      <c r="AU342" s="296">
        <f t="shared" si="128"/>
        <v>1</v>
      </c>
      <c r="AV342" s="296" t="str">
        <f t="shared" si="129"/>
        <v/>
      </c>
      <c r="AW342" s="296" t="str">
        <f>IFERROR(VLOOKUP($L342,点検表４リスト用!$L$2:$M$11,2,FALSE),"")</f>
        <v/>
      </c>
      <c r="AX342" s="296" t="str">
        <f>IFERROR(VLOOKUP($AV342,排出係数!$H$4:$N$1000,7,FALSE),"")</f>
        <v/>
      </c>
      <c r="AY342" s="296" t="str">
        <f t="shared" si="148"/>
        <v/>
      </c>
      <c r="AZ342" s="296" t="str">
        <f t="shared" si="130"/>
        <v>1</v>
      </c>
      <c r="BA342" s="296" t="str">
        <f>IFERROR(VLOOKUP($AV342,排出係数!$A$4:$G$10000,$AU342+2,FALSE),"")</f>
        <v/>
      </c>
      <c r="BB342" s="296">
        <f>IFERROR(VLOOKUP($AU342,点検表４リスト用!$P$2:$T$6,2,FALSE),"")</f>
        <v>0.48</v>
      </c>
      <c r="BC342" s="296" t="str">
        <f t="shared" si="131"/>
        <v/>
      </c>
      <c r="BD342" s="296" t="str">
        <f t="shared" si="132"/>
        <v/>
      </c>
      <c r="BE342" s="296" t="str">
        <f>IFERROR(VLOOKUP($AV342,排出係数!$H$4:$M$10000,$AU342+2,FALSE),"")</f>
        <v/>
      </c>
      <c r="BF342" s="296">
        <f>IFERROR(VLOOKUP($AU342,点検表４リスト用!$P$2:$T$6,IF($N342="H17",5,3),FALSE),"")</f>
        <v>5.5E-2</v>
      </c>
      <c r="BG342" s="296">
        <f t="shared" si="133"/>
        <v>0</v>
      </c>
      <c r="BH342" s="296">
        <f t="shared" si="146"/>
        <v>0</v>
      </c>
      <c r="BI342" s="296" t="str">
        <f>IFERROR(VLOOKUP($L342,点検表４リスト用!$L$2:$N$11,3,FALSE),"")</f>
        <v/>
      </c>
      <c r="BJ342" s="296" t="str">
        <f t="shared" si="134"/>
        <v/>
      </c>
      <c r="BK342" s="296" t="str">
        <f>IF($AK342="特","",IF($BP342="確認",MSG_電気・燃料電池車確認,IF($BS342=1,日野自動車新型式,IF($BS342=2,日野自動車新型式②,IF($BS342=3,日野自動車新型式③,IF($BS342=4,日野自動車新型式④,IFERROR(VLOOKUP($BJ342,'35条リスト'!$A$3:$C$9998,2,FALSE),"")))))))</f>
        <v/>
      </c>
      <c r="BL342" s="296" t="str">
        <f t="shared" si="135"/>
        <v/>
      </c>
      <c r="BM342" s="296" t="str">
        <f>IFERROR(VLOOKUP($X342,点検表４リスト用!$A$2:$B$10,2,FALSE),"")</f>
        <v/>
      </c>
      <c r="BN342" s="296" t="str">
        <f>IF($AK342="特","",IFERROR(VLOOKUP($BJ342,'35条リスト'!$A$3:$C$9998,3,FALSE),""))</f>
        <v/>
      </c>
      <c r="BO342" s="357" t="str">
        <f t="shared" si="149"/>
        <v/>
      </c>
      <c r="BP342" s="297" t="str">
        <f t="shared" si="136"/>
        <v/>
      </c>
      <c r="BQ342" s="297" t="str">
        <f t="shared" si="150"/>
        <v/>
      </c>
      <c r="BR342" s="296">
        <f t="shared" si="147"/>
        <v>0</v>
      </c>
      <c r="BS342" s="296" t="str">
        <f>IF(COUNTIF(点検表４リスト用!X$2:X$83,J342),1,IF(COUNTIF(点検表４リスト用!Y$2:Y$100,J342),2,IF(COUNTIF(点検表４リスト用!Z$2:Z$100,J342),3,IF(COUNTIF(点検表４リスト用!AA$2:AA$100,J342),4,""))))</f>
        <v/>
      </c>
      <c r="BT342" s="580" t="str">
        <f t="shared" si="151"/>
        <v/>
      </c>
    </row>
    <row r="343" spans="1:72">
      <c r="A343" s="289"/>
      <c r="B343" s="445"/>
      <c r="C343" s="290"/>
      <c r="D343" s="291"/>
      <c r="E343" s="291"/>
      <c r="F343" s="291"/>
      <c r="G343" s="292"/>
      <c r="H343" s="300"/>
      <c r="I343" s="292"/>
      <c r="J343" s="292"/>
      <c r="K343" s="292"/>
      <c r="L343" s="292"/>
      <c r="M343" s="290"/>
      <c r="N343" s="290"/>
      <c r="O343" s="292"/>
      <c r="P343" s="292"/>
      <c r="Q343" s="481" t="str">
        <f t="shared" si="170"/>
        <v/>
      </c>
      <c r="R343" s="481" t="str">
        <f t="shared" si="171"/>
        <v/>
      </c>
      <c r="S343" s="482" t="str">
        <f t="shared" si="117"/>
        <v/>
      </c>
      <c r="T343" s="482" t="str">
        <f t="shared" si="172"/>
        <v/>
      </c>
      <c r="U343" s="483" t="str">
        <f t="shared" si="173"/>
        <v/>
      </c>
      <c r="V343" s="483" t="str">
        <f t="shared" si="174"/>
        <v/>
      </c>
      <c r="W343" s="483" t="str">
        <f t="shared" si="175"/>
        <v/>
      </c>
      <c r="X343" s="293"/>
      <c r="Y343" s="289"/>
      <c r="Z343" s="473" t="str">
        <f>IF($BS343&lt;&gt;"","確認",IF(COUNTIF(点検表４リスト用!AB$2:AB$100,J343),"○",IF(OR($BQ343="【3】",$BQ343="【2】",$BQ343="【1】"),"○",$BQ343)))</f>
        <v/>
      </c>
      <c r="AA343" s="532"/>
      <c r="AB343" s="559" t="str">
        <f t="shared" si="176"/>
        <v/>
      </c>
      <c r="AC343" s="294" t="str">
        <f>IF(COUNTIF(環境性能の高いＵＤタクシー!$A:$A,点検表４!J343),"○","")</f>
        <v/>
      </c>
      <c r="AD343" s="295" t="str">
        <f t="shared" si="177"/>
        <v/>
      </c>
      <c r="AE343" s="296" t="b">
        <f t="shared" si="118"/>
        <v>0</v>
      </c>
      <c r="AF343" s="296" t="b">
        <f t="shared" si="119"/>
        <v>0</v>
      </c>
      <c r="AG343" s="296" t="str">
        <f t="shared" si="120"/>
        <v/>
      </c>
      <c r="AH343" s="296">
        <f t="shared" si="121"/>
        <v>1</v>
      </c>
      <c r="AI343" s="296">
        <f t="shared" si="122"/>
        <v>0</v>
      </c>
      <c r="AJ343" s="296">
        <f t="shared" si="123"/>
        <v>0</v>
      </c>
      <c r="AK343" s="296" t="str">
        <f>IFERROR(VLOOKUP($I343,点検表４リスト用!$D$2:$G$10,2,FALSE),"")</f>
        <v/>
      </c>
      <c r="AL343" s="296" t="str">
        <f>IFERROR(VLOOKUP($I343,点検表４リスト用!$D$2:$G$10,3,FALSE),"")</f>
        <v/>
      </c>
      <c r="AM343" s="296" t="str">
        <f>IFERROR(VLOOKUP($I343,点検表４リスト用!$D$2:$G$10,4,FALSE),"")</f>
        <v/>
      </c>
      <c r="AN343" s="296" t="str">
        <f>IFERROR(VLOOKUP(LEFT($E343,1),点検表４リスト用!$I$2:$J$11,2,FALSE),"")</f>
        <v/>
      </c>
      <c r="AO343" s="296" t="b">
        <f>IF(IFERROR(VLOOKUP($J343,軽乗用車一覧!$A$2:$A$88,1,FALSE),"")&lt;&gt;"",TRUE,FALSE)</f>
        <v>0</v>
      </c>
      <c r="AP343" s="296" t="b">
        <f t="shared" si="124"/>
        <v>0</v>
      </c>
      <c r="AQ343" s="296" t="b">
        <f t="shared" si="178"/>
        <v>1</v>
      </c>
      <c r="AR343" s="296" t="str">
        <f t="shared" si="125"/>
        <v/>
      </c>
      <c r="AS343" s="296" t="str">
        <f t="shared" si="126"/>
        <v/>
      </c>
      <c r="AT343" s="296">
        <f t="shared" si="127"/>
        <v>1</v>
      </c>
      <c r="AU343" s="296">
        <f t="shared" si="128"/>
        <v>1</v>
      </c>
      <c r="AV343" s="296" t="str">
        <f t="shared" si="129"/>
        <v/>
      </c>
      <c r="AW343" s="296" t="str">
        <f>IFERROR(VLOOKUP($L343,点検表４リスト用!$L$2:$M$11,2,FALSE),"")</f>
        <v/>
      </c>
      <c r="AX343" s="296" t="str">
        <f>IFERROR(VLOOKUP($AV343,排出係数!$H$4:$N$1000,7,FALSE),"")</f>
        <v/>
      </c>
      <c r="AY343" s="296" t="str">
        <f t="shared" si="148"/>
        <v/>
      </c>
      <c r="AZ343" s="296" t="str">
        <f t="shared" si="130"/>
        <v>1</v>
      </c>
      <c r="BA343" s="296" t="str">
        <f>IFERROR(VLOOKUP($AV343,排出係数!$A$4:$G$10000,$AU343+2,FALSE),"")</f>
        <v/>
      </c>
      <c r="BB343" s="296">
        <f>IFERROR(VLOOKUP($AU343,点検表４リスト用!$P$2:$T$6,2,FALSE),"")</f>
        <v>0.48</v>
      </c>
      <c r="BC343" s="296" t="str">
        <f t="shared" si="131"/>
        <v/>
      </c>
      <c r="BD343" s="296" t="str">
        <f t="shared" si="132"/>
        <v/>
      </c>
      <c r="BE343" s="296" t="str">
        <f>IFERROR(VLOOKUP($AV343,排出係数!$H$4:$M$10000,$AU343+2,FALSE),"")</f>
        <v/>
      </c>
      <c r="BF343" s="296">
        <f>IFERROR(VLOOKUP($AU343,点検表４リスト用!$P$2:$T$6,IF($N343="H17",5,3),FALSE),"")</f>
        <v>5.5E-2</v>
      </c>
      <c r="BG343" s="296">
        <f t="shared" si="133"/>
        <v>0</v>
      </c>
      <c r="BH343" s="296">
        <f t="shared" si="146"/>
        <v>0</v>
      </c>
      <c r="BI343" s="296" t="str">
        <f>IFERROR(VLOOKUP($L343,点検表４リスト用!$L$2:$N$11,3,FALSE),"")</f>
        <v/>
      </c>
      <c r="BJ343" s="296" t="str">
        <f t="shared" si="134"/>
        <v/>
      </c>
      <c r="BK343" s="296" t="str">
        <f>IF($AK343="特","",IF($BP343="確認",MSG_電気・燃料電池車確認,IF($BS343=1,日野自動車新型式,IF($BS343=2,日野自動車新型式②,IF($BS343=3,日野自動車新型式③,IF($BS343=4,日野自動車新型式④,IFERROR(VLOOKUP($BJ343,'35条リスト'!$A$3:$C$9998,2,FALSE),"")))))))</f>
        <v/>
      </c>
      <c r="BL343" s="296" t="str">
        <f t="shared" si="135"/>
        <v/>
      </c>
      <c r="BM343" s="296" t="str">
        <f>IFERROR(VLOOKUP($X343,点検表４リスト用!$A$2:$B$10,2,FALSE),"")</f>
        <v/>
      </c>
      <c r="BN343" s="296" t="str">
        <f>IF($AK343="特","",IFERROR(VLOOKUP($BJ343,'35条リスト'!$A$3:$C$9998,3,FALSE),""))</f>
        <v/>
      </c>
      <c r="BO343" s="357" t="str">
        <f t="shared" si="149"/>
        <v/>
      </c>
      <c r="BP343" s="297" t="str">
        <f t="shared" si="136"/>
        <v/>
      </c>
      <c r="BQ343" s="297" t="str">
        <f t="shared" si="150"/>
        <v/>
      </c>
      <c r="BR343" s="296">
        <f t="shared" si="147"/>
        <v>0</v>
      </c>
      <c r="BS343" s="296" t="str">
        <f>IF(COUNTIF(点検表４リスト用!X$2:X$83,J343),1,IF(COUNTIF(点検表４リスト用!Y$2:Y$100,J343),2,IF(COUNTIF(点検表４リスト用!Z$2:Z$100,J343),3,IF(COUNTIF(点検表４リスト用!AA$2:AA$100,J343),4,""))))</f>
        <v/>
      </c>
      <c r="BT343" s="580" t="str">
        <f t="shared" si="151"/>
        <v/>
      </c>
    </row>
    <row r="344" spans="1:72">
      <c r="A344" s="289"/>
      <c r="B344" s="445"/>
      <c r="C344" s="290"/>
      <c r="D344" s="291"/>
      <c r="E344" s="291"/>
      <c r="F344" s="291"/>
      <c r="G344" s="292"/>
      <c r="H344" s="300"/>
      <c r="I344" s="292"/>
      <c r="J344" s="292"/>
      <c r="K344" s="292"/>
      <c r="L344" s="292"/>
      <c r="M344" s="290"/>
      <c r="N344" s="290"/>
      <c r="O344" s="292"/>
      <c r="P344" s="292"/>
      <c r="Q344" s="481" t="str">
        <f t="shared" si="170"/>
        <v/>
      </c>
      <c r="R344" s="481" t="str">
        <f t="shared" si="171"/>
        <v/>
      </c>
      <c r="S344" s="482" t="str">
        <f t="shared" si="117"/>
        <v/>
      </c>
      <c r="T344" s="482" t="str">
        <f t="shared" si="172"/>
        <v/>
      </c>
      <c r="U344" s="483" t="str">
        <f t="shared" si="173"/>
        <v/>
      </c>
      <c r="V344" s="483" t="str">
        <f t="shared" si="174"/>
        <v/>
      </c>
      <c r="W344" s="483" t="str">
        <f t="shared" si="175"/>
        <v/>
      </c>
      <c r="X344" s="293"/>
      <c r="Y344" s="289"/>
      <c r="Z344" s="473" t="str">
        <f>IF($BS344&lt;&gt;"","確認",IF(COUNTIF(点検表４リスト用!AB$2:AB$100,J344),"○",IF(OR($BQ344="【3】",$BQ344="【2】",$BQ344="【1】"),"○",$BQ344)))</f>
        <v/>
      </c>
      <c r="AA344" s="532"/>
      <c r="AB344" s="559" t="str">
        <f t="shared" si="176"/>
        <v/>
      </c>
      <c r="AC344" s="294" t="str">
        <f>IF(COUNTIF(環境性能の高いＵＤタクシー!$A:$A,点検表４!J344),"○","")</f>
        <v/>
      </c>
      <c r="AD344" s="295" t="str">
        <f t="shared" si="177"/>
        <v/>
      </c>
      <c r="AE344" s="296" t="b">
        <f t="shared" si="118"/>
        <v>0</v>
      </c>
      <c r="AF344" s="296" t="b">
        <f t="shared" si="119"/>
        <v>0</v>
      </c>
      <c r="AG344" s="296" t="str">
        <f t="shared" si="120"/>
        <v/>
      </c>
      <c r="AH344" s="296">
        <f t="shared" si="121"/>
        <v>1</v>
      </c>
      <c r="AI344" s="296">
        <f t="shared" si="122"/>
        <v>0</v>
      </c>
      <c r="AJ344" s="296">
        <f t="shared" si="123"/>
        <v>0</v>
      </c>
      <c r="AK344" s="296" t="str">
        <f>IFERROR(VLOOKUP($I344,点検表４リスト用!$D$2:$G$10,2,FALSE),"")</f>
        <v/>
      </c>
      <c r="AL344" s="296" t="str">
        <f>IFERROR(VLOOKUP($I344,点検表４リスト用!$D$2:$G$10,3,FALSE),"")</f>
        <v/>
      </c>
      <c r="AM344" s="296" t="str">
        <f>IFERROR(VLOOKUP($I344,点検表４リスト用!$D$2:$G$10,4,FALSE),"")</f>
        <v/>
      </c>
      <c r="AN344" s="296" t="str">
        <f>IFERROR(VLOOKUP(LEFT($E344,1),点検表４リスト用!$I$2:$J$11,2,FALSE),"")</f>
        <v/>
      </c>
      <c r="AO344" s="296" t="b">
        <f>IF(IFERROR(VLOOKUP($J344,軽乗用車一覧!$A$2:$A$88,1,FALSE),"")&lt;&gt;"",TRUE,FALSE)</f>
        <v>0</v>
      </c>
      <c r="AP344" s="296" t="b">
        <f t="shared" si="124"/>
        <v>0</v>
      </c>
      <c r="AQ344" s="296" t="b">
        <f t="shared" si="178"/>
        <v>1</v>
      </c>
      <c r="AR344" s="296" t="str">
        <f t="shared" si="125"/>
        <v/>
      </c>
      <c r="AS344" s="296" t="str">
        <f t="shared" si="126"/>
        <v/>
      </c>
      <c r="AT344" s="296">
        <f t="shared" si="127"/>
        <v>1</v>
      </c>
      <c r="AU344" s="296">
        <f t="shared" si="128"/>
        <v>1</v>
      </c>
      <c r="AV344" s="296" t="str">
        <f t="shared" si="129"/>
        <v/>
      </c>
      <c r="AW344" s="296" t="str">
        <f>IFERROR(VLOOKUP($L344,点検表４リスト用!$L$2:$M$11,2,FALSE),"")</f>
        <v/>
      </c>
      <c r="AX344" s="296" t="str">
        <f>IFERROR(VLOOKUP($AV344,排出係数!$H$4:$N$1000,7,FALSE),"")</f>
        <v/>
      </c>
      <c r="AY344" s="296" t="str">
        <f t="shared" si="148"/>
        <v/>
      </c>
      <c r="AZ344" s="296" t="str">
        <f t="shared" si="130"/>
        <v>1</v>
      </c>
      <c r="BA344" s="296" t="str">
        <f>IFERROR(VLOOKUP($AV344,排出係数!$A$4:$G$10000,$AU344+2,FALSE),"")</f>
        <v/>
      </c>
      <c r="BB344" s="296">
        <f>IFERROR(VLOOKUP($AU344,点検表４リスト用!$P$2:$T$6,2,FALSE),"")</f>
        <v>0.48</v>
      </c>
      <c r="BC344" s="296" t="str">
        <f t="shared" si="131"/>
        <v/>
      </c>
      <c r="BD344" s="296" t="str">
        <f t="shared" si="132"/>
        <v/>
      </c>
      <c r="BE344" s="296" t="str">
        <f>IFERROR(VLOOKUP($AV344,排出係数!$H$4:$M$10000,$AU344+2,FALSE),"")</f>
        <v/>
      </c>
      <c r="BF344" s="296">
        <f>IFERROR(VLOOKUP($AU344,点検表４リスト用!$P$2:$T$6,IF($N344="H17",5,3),FALSE),"")</f>
        <v>5.5E-2</v>
      </c>
      <c r="BG344" s="296">
        <f t="shared" si="133"/>
        <v>0</v>
      </c>
      <c r="BH344" s="296">
        <f t="shared" si="146"/>
        <v>0</v>
      </c>
      <c r="BI344" s="296" t="str">
        <f>IFERROR(VLOOKUP($L344,点検表４リスト用!$L$2:$N$11,3,FALSE),"")</f>
        <v/>
      </c>
      <c r="BJ344" s="296" t="str">
        <f t="shared" si="134"/>
        <v/>
      </c>
      <c r="BK344" s="296" t="str">
        <f>IF($AK344="特","",IF($BP344="確認",MSG_電気・燃料電池車確認,IF($BS344=1,日野自動車新型式,IF($BS344=2,日野自動車新型式②,IF($BS344=3,日野自動車新型式③,IF($BS344=4,日野自動車新型式④,IFERROR(VLOOKUP($BJ344,'35条リスト'!$A$3:$C$9998,2,FALSE),"")))))))</f>
        <v/>
      </c>
      <c r="BL344" s="296" t="str">
        <f t="shared" si="135"/>
        <v/>
      </c>
      <c r="BM344" s="296" t="str">
        <f>IFERROR(VLOOKUP($X344,点検表４リスト用!$A$2:$B$10,2,FALSE),"")</f>
        <v/>
      </c>
      <c r="BN344" s="296" t="str">
        <f>IF($AK344="特","",IFERROR(VLOOKUP($BJ344,'35条リスト'!$A$3:$C$9998,3,FALSE),""))</f>
        <v/>
      </c>
      <c r="BO344" s="357" t="str">
        <f t="shared" si="149"/>
        <v/>
      </c>
      <c r="BP344" s="297" t="str">
        <f t="shared" si="136"/>
        <v/>
      </c>
      <c r="BQ344" s="297" t="str">
        <f t="shared" si="150"/>
        <v/>
      </c>
      <c r="BR344" s="296">
        <f t="shared" si="147"/>
        <v>0</v>
      </c>
      <c r="BS344" s="296" t="str">
        <f>IF(COUNTIF(点検表４リスト用!X$2:X$83,J344),1,IF(COUNTIF(点検表４リスト用!Y$2:Y$100,J344),2,IF(COUNTIF(点検表４リスト用!Z$2:Z$100,J344),3,IF(COUNTIF(点検表４リスト用!AA$2:AA$100,J344),4,""))))</f>
        <v/>
      </c>
      <c r="BT344" s="580" t="str">
        <f t="shared" si="151"/>
        <v/>
      </c>
    </row>
    <row r="345" spans="1:72">
      <c r="A345" s="289"/>
      <c r="B345" s="445"/>
      <c r="C345" s="290"/>
      <c r="D345" s="291"/>
      <c r="E345" s="291"/>
      <c r="F345" s="291"/>
      <c r="G345" s="292"/>
      <c r="H345" s="300"/>
      <c r="I345" s="292"/>
      <c r="J345" s="292"/>
      <c r="K345" s="292"/>
      <c r="L345" s="292"/>
      <c r="M345" s="290"/>
      <c r="N345" s="290"/>
      <c r="O345" s="292"/>
      <c r="P345" s="292"/>
      <c r="Q345" s="481" t="str">
        <f t="shared" si="170"/>
        <v/>
      </c>
      <c r="R345" s="481" t="str">
        <f t="shared" si="171"/>
        <v/>
      </c>
      <c r="S345" s="482" t="str">
        <f t="shared" si="117"/>
        <v/>
      </c>
      <c r="T345" s="482" t="str">
        <f t="shared" si="172"/>
        <v/>
      </c>
      <c r="U345" s="483" t="str">
        <f t="shared" si="173"/>
        <v/>
      </c>
      <c r="V345" s="483" t="str">
        <f t="shared" si="174"/>
        <v/>
      </c>
      <c r="W345" s="483" t="str">
        <f t="shared" si="175"/>
        <v/>
      </c>
      <c r="X345" s="293"/>
      <c r="Y345" s="289"/>
      <c r="Z345" s="473" t="str">
        <f>IF($BS345&lt;&gt;"","確認",IF(COUNTIF(点検表４リスト用!AB$2:AB$100,J345),"○",IF(OR($BQ345="【3】",$BQ345="【2】",$BQ345="【1】"),"○",$BQ345)))</f>
        <v/>
      </c>
      <c r="AA345" s="532"/>
      <c r="AB345" s="559" t="str">
        <f t="shared" si="176"/>
        <v/>
      </c>
      <c r="AC345" s="294" t="str">
        <f>IF(COUNTIF(環境性能の高いＵＤタクシー!$A:$A,点検表４!J345),"○","")</f>
        <v/>
      </c>
      <c r="AD345" s="295" t="str">
        <f t="shared" si="177"/>
        <v/>
      </c>
      <c r="AE345" s="296" t="b">
        <f t="shared" si="118"/>
        <v>0</v>
      </c>
      <c r="AF345" s="296" t="b">
        <f t="shared" si="119"/>
        <v>0</v>
      </c>
      <c r="AG345" s="296" t="str">
        <f t="shared" si="120"/>
        <v/>
      </c>
      <c r="AH345" s="296">
        <f t="shared" si="121"/>
        <v>1</v>
      </c>
      <c r="AI345" s="296">
        <f t="shared" si="122"/>
        <v>0</v>
      </c>
      <c r="AJ345" s="296">
        <f t="shared" si="123"/>
        <v>0</v>
      </c>
      <c r="AK345" s="296" t="str">
        <f>IFERROR(VLOOKUP($I345,点検表４リスト用!$D$2:$G$10,2,FALSE),"")</f>
        <v/>
      </c>
      <c r="AL345" s="296" t="str">
        <f>IFERROR(VLOOKUP($I345,点検表４リスト用!$D$2:$G$10,3,FALSE),"")</f>
        <v/>
      </c>
      <c r="AM345" s="296" t="str">
        <f>IFERROR(VLOOKUP($I345,点検表４リスト用!$D$2:$G$10,4,FALSE),"")</f>
        <v/>
      </c>
      <c r="AN345" s="296" t="str">
        <f>IFERROR(VLOOKUP(LEFT($E345,1),点検表４リスト用!$I$2:$J$11,2,FALSE),"")</f>
        <v/>
      </c>
      <c r="AO345" s="296" t="b">
        <f>IF(IFERROR(VLOOKUP($J345,軽乗用車一覧!$A$2:$A$88,1,FALSE),"")&lt;&gt;"",TRUE,FALSE)</f>
        <v>0</v>
      </c>
      <c r="AP345" s="296" t="b">
        <f t="shared" si="124"/>
        <v>0</v>
      </c>
      <c r="AQ345" s="296" t="b">
        <f t="shared" si="178"/>
        <v>1</v>
      </c>
      <c r="AR345" s="296" t="str">
        <f t="shared" si="125"/>
        <v/>
      </c>
      <c r="AS345" s="296" t="str">
        <f t="shared" si="126"/>
        <v/>
      </c>
      <c r="AT345" s="296">
        <f t="shared" si="127"/>
        <v>1</v>
      </c>
      <c r="AU345" s="296">
        <f t="shared" si="128"/>
        <v>1</v>
      </c>
      <c r="AV345" s="296" t="str">
        <f t="shared" si="129"/>
        <v/>
      </c>
      <c r="AW345" s="296" t="str">
        <f>IFERROR(VLOOKUP($L345,点検表４リスト用!$L$2:$M$11,2,FALSE),"")</f>
        <v/>
      </c>
      <c r="AX345" s="296" t="str">
        <f>IFERROR(VLOOKUP($AV345,排出係数!$H$4:$N$1000,7,FALSE),"")</f>
        <v/>
      </c>
      <c r="AY345" s="296" t="str">
        <f t="shared" si="148"/>
        <v/>
      </c>
      <c r="AZ345" s="296" t="str">
        <f t="shared" si="130"/>
        <v>1</v>
      </c>
      <c r="BA345" s="296" t="str">
        <f>IFERROR(VLOOKUP($AV345,排出係数!$A$4:$G$10000,$AU345+2,FALSE),"")</f>
        <v/>
      </c>
      <c r="BB345" s="296">
        <f>IFERROR(VLOOKUP($AU345,点検表４リスト用!$P$2:$T$6,2,FALSE),"")</f>
        <v>0.48</v>
      </c>
      <c r="BC345" s="296" t="str">
        <f t="shared" si="131"/>
        <v/>
      </c>
      <c r="BD345" s="296" t="str">
        <f t="shared" si="132"/>
        <v/>
      </c>
      <c r="BE345" s="296" t="str">
        <f>IFERROR(VLOOKUP($AV345,排出係数!$H$4:$M$10000,$AU345+2,FALSE),"")</f>
        <v/>
      </c>
      <c r="BF345" s="296">
        <f>IFERROR(VLOOKUP($AU345,点検表４リスト用!$P$2:$T$6,IF($N345="H17",5,3),FALSE),"")</f>
        <v>5.5E-2</v>
      </c>
      <c r="BG345" s="296">
        <f t="shared" si="133"/>
        <v>0</v>
      </c>
      <c r="BH345" s="296">
        <f t="shared" si="146"/>
        <v>0</v>
      </c>
      <c r="BI345" s="296" t="str">
        <f>IFERROR(VLOOKUP($L345,点検表４リスト用!$L$2:$N$11,3,FALSE),"")</f>
        <v/>
      </c>
      <c r="BJ345" s="296" t="str">
        <f t="shared" si="134"/>
        <v/>
      </c>
      <c r="BK345" s="296" t="str">
        <f>IF($AK345="特","",IF($BP345="確認",MSG_電気・燃料電池車確認,IF($BS345=1,日野自動車新型式,IF($BS345=2,日野自動車新型式②,IF($BS345=3,日野自動車新型式③,IF($BS345=4,日野自動車新型式④,IFERROR(VLOOKUP($BJ345,'35条リスト'!$A$3:$C$9998,2,FALSE),"")))))))</f>
        <v/>
      </c>
      <c r="BL345" s="296" t="str">
        <f t="shared" si="135"/>
        <v/>
      </c>
      <c r="BM345" s="296" t="str">
        <f>IFERROR(VLOOKUP($X345,点検表４リスト用!$A$2:$B$10,2,FALSE),"")</f>
        <v/>
      </c>
      <c r="BN345" s="296" t="str">
        <f>IF($AK345="特","",IFERROR(VLOOKUP($BJ345,'35条リスト'!$A$3:$C$9998,3,FALSE),""))</f>
        <v/>
      </c>
      <c r="BO345" s="357" t="str">
        <f t="shared" si="149"/>
        <v/>
      </c>
      <c r="BP345" s="297" t="str">
        <f t="shared" si="136"/>
        <v/>
      </c>
      <c r="BQ345" s="297" t="str">
        <f t="shared" si="150"/>
        <v/>
      </c>
      <c r="BR345" s="296">
        <f t="shared" si="147"/>
        <v>0</v>
      </c>
      <c r="BS345" s="296" t="str">
        <f>IF(COUNTIF(点検表４リスト用!X$2:X$83,J345),1,IF(COUNTIF(点検表４リスト用!Y$2:Y$100,J345),2,IF(COUNTIF(点検表４リスト用!Z$2:Z$100,J345),3,IF(COUNTIF(点検表４リスト用!AA$2:AA$100,J345),4,""))))</f>
        <v/>
      </c>
      <c r="BT345" s="580" t="str">
        <f t="shared" si="151"/>
        <v/>
      </c>
    </row>
    <row r="346" spans="1:72">
      <c r="A346" s="289"/>
      <c r="B346" s="445"/>
      <c r="C346" s="290"/>
      <c r="D346" s="291"/>
      <c r="E346" s="291"/>
      <c r="F346" s="291"/>
      <c r="G346" s="292"/>
      <c r="H346" s="300"/>
      <c r="I346" s="292"/>
      <c r="J346" s="292"/>
      <c r="K346" s="292"/>
      <c r="L346" s="292"/>
      <c r="M346" s="290"/>
      <c r="N346" s="290"/>
      <c r="O346" s="292"/>
      <c r="P346" s="292"/>
      <c r="Q346" s="481" t="str">
        <f t="shared" si="170"/>
        <v/>
      </c>
      <c r="R346" s="481" t="str">
        <f t="shared" si="171"/>
        <v/>
      </c>
      <c r="S346" s="482" t="str">
        <f t="shared" si="117"/>
        <v/>
      </c>
      <c r="T346" s="482" t="str">
        <f t="shared" si="172"/>
        <v/>
      </c>
      <c r="U346" s="483" t="str">
        <f t="shared" si="173"/>
        <v/>
      </c>
      <c r="V346" s="483" t="str">
        <f t="shared" si="174"/>
        <v/>
      </c>
      <c r="W346" s="483" t="str">
        <f t="shared" si="175"/>
        <v/>
      </c>
      <c r="X346" s="293"/>
      <c r="Y346" s="289"/>
      <c r="Z346" s="473" t="str">
        <f>IF($BS346&lt;&gt;"","確認",IF(COUNTIF(点検表４リスト用!AB$2:AB$100,J346),"○",IF(OR($BQ346="【3】",$BQ346="【2】",$BQ346="【1】"),"○",$BQ346)))</f>
        <v/>
      </c>
      <c r="AA346" s="532"/>
      <c r="AB346" s="559" t="str">
        <f t="shared" si="176"/>
        <v/>
      </c>
      <c r="AC346" s="294" t="str">
        <f>IF(COUNTIF(環境性能の高いＵＤタクシー!$A:$A,点検表４!J346),"○","")</f>
        <v/>
      </c>
      <c r="AD346" s="295" t="str">
        <f t="shared" si="177"/>
        <v/>
      </c>
      <c r="AE346" s="296" t="b">
        <f t="shared" si="118"/>
        <v>0</v>
      </c>
      <c r="AF346" s="296" t="b">
        <f t="shared" si="119"/>
        <v>0</v>
      </c>
      <c r="AG346" s="296" t="str">
        <f t="shared" si="120"/>
        <v/>
      </c>
      <c r="AH346" s="296">
        <f t="shared" si="121"/>
        <v>1</v>
      </c>
      <c r="AI346" s="296">
        <f t="shared" si="122"/>
        <v>0</v>
      </c>
      <c r="AJ346" s="296">
        <f t="shared" si="123"/>
        <v>0</v>
      </c>
      <c r="AK346" s="296" t="str">
        <f>IFERROR(VLOOKUP($I346,点検表４リスト用!$D$2:$G$10,2,FALSE),"")</f>
        <v/>
      </c>
      <c r="AL346" s="296" t="str">
        <f>IFERROR(VLOOKUP($I346,点検表４リスト用!$D$2:$G$10,3,FALSE),"")</f>
        <v/>
      </c>
      <c r="AM346" s="296" t="str">
        <f>IFERROR(VLOOKUP($I346,点検表４リスト用!$D$2:$G$10,4,FALSE),"")</f>
        <v/>
      </c>
      <c r="AN346" s="296" t="str">
        <f>IFERROR(VLOOKUP(LEFT($E346,1),点検表４リスト用!$I$2:$J$11,2,FALSE),"")</f>
        <v/>
      </c>
      <c r="AO346" s="296" t="b">
        <f>IF(IFERROR(VLOOKUP($J346,軽乗用車一覧!$A$2:$A$88,1,FALSE),"")&lt;&gt;"",TRUE,FALSE)</f>
        <v>0</v>
      </c>
      <c r="AP346" s="296" t="b">
        <f t="shared" si="124"/>
        <v>0</v>
      </c>
      <c r="AQ346" s="296" t="b">
        <f t="shared" si="178"/>
        <v>1</v>
      </c>
      <c r="AR346" s="296" t="str">
        <f t="shared" si="125"/>
        <v/>
      </c>
      <c r="AS346" s="296" t="str">
        <f t="shared" si="126"/>
        <v/>
      </c>
      <c r="AT346" s="296">
        <f t="shared" si="127"/>
        <v>1</v>
      </c>
      <c r="AU346" s="296">
        <f t="shared" si="128"/>
        <v>1</v>
      </c>
      <c r="AV346" s="296" t="str">
        <f t="shared" si="129"/>
        <v/>
      </c>
      <c r="AW346" s="296" t="str">
        <f>IFERROR(VLOOKUP($L346,点検表４リスト用!$L$2:$M$11,2,FALSE),"")</f>
        <v/>
      </c>
      <c r="AX346" s="296" t="str">
        <f>IFERROR(VLOOKUP($AV346,排出係数!$H$4:$N$1000,7,FALSE),"")</f>
        <v/>
      </c>
      <c r="AY346" s="296" t="str">
        <f t="shared" si="148"/>
        <v/>
      </c>
      <c r="AZ346" s="296" t="str">
        <f t="shared" si="130"/>
        <v>1</v>
      </c>
      <c r="BA346" s="296" t="str">
        <f>IFERROR(VLOOKUP($AV346,排出係数!$A$4:$G$10000,$AU346+2,FALSE),"")</f>
        <v/>
      </c>
      <c r="BB346" s="296">
        <f>IFERROR(VLOOKUP($AU346,点検表４リスト用!$P$2:$T$6,2,FALSE),"")</f>
        <v>0.48</v>
      </c>
      <c r="BC346" s="296" t="str">
        <f t="shared" si="131"/>
        <v/>
      </c>
      <c r="BD346" s="296" t="str">
        <f t="shared" si="132"/>
        <v/>
      </c>
      <c r="BE346" s="296" t="str">
        <f>IFERROR(VLOOKUP($AV346,排出係数!$H$4:$M$10000,$AU346+2,FALSE),"")</f>
        <v/>
      </c>
      <c r="BF346" s="296">
        <f>IFERROR(VLOOKUP($AU346,点検表４リスト用!$P$2:$T$6,IF($N346="H17",5,3),FALSE),"")</f>
        <v>5.5E-2</v>
      </c>
      <c r="BG346" s="296">
        <f t="shared" si="133"/>
        <v>0</v>
      </c>
      <c r="BH346" s="296">
        <f t="shared" si="146"/>
        <v>0</v>
      </c>
      <c r="BI346" s="296" t="str">
        <f>IFERROR(VLOOKUP($L346,点検表４リスト用!$L$2:$N$11,3,FALSE),"")</f>
        <v/>
      </c>
      <c r="BJ346" s="296" t="str">
        <f t="shared" si="134"/>
        <v/>
      </c>
      <c r="BK346" s="296" t="str">
        <f>IF($AK346="特","",IF($BP346="確認",MSG_電気・燃料電池車確認,IF($BS346=1,日野自動車新型式,IF($BS346=2,日野自動車新型式②,IF($BS346=3,日野自動車新型式③,IF($BS346=4,日野自動車新型式④,IFERROR(VLOOKUP($BJ346,'35条リスト'!$A$3:$C$9998,2,FALSE),"")))))))</f>
        <v/>
      </c>
      <c r="BL346" s="296" t="str">
        <f t="shared" si="135"/>
        <v/>
      </c>
      <c r="BM346" s="296" t="str">
        <f>IFERROR(VLOOKUP($X346,点検表４リスト用!$A$2:$B$10,2,FALSE),"")</f>
        <v/>
      </c>
      <c r="BN346" s="296" t="str">
        <f>IF($AK346="特","",IFERROR(VLOOKUP($BJ346,'35条リスト'!$A$3:$C$9998,3,FALSE),""))</f>
        <v/>
      </c>
      <c r="BO346" s="357" t="str">
        <f t="shared" si="149"/>
        <v/>
      </c>
      <c r="BP346" s="297" t="str">
        <f t="shared" si="136"/>
        <v/>
      </c>
      <c r="BQ346" s="297" t="str">
        <f t="shared" si="150"/>
        <v/>
      </c>
      <c r="BR346" s="296">
        <f t="shared" si="147"/>
        <v>0</v>
      </c>
      <c r="BS346" s="296" t="str">
        <f>IF(COUNTIF(点検表４リスト用!X$2:X$83,J346),1,IF(COUNTIF(点検表４リスト用!Y$2:Y$100,J346),2,IF(COUNTIF(点検表４リスト用!Z$2:Z$100,J346),3,IF(COUNTIF(点検表４リスト用!AA$2:AA$100,J346),4,""))))</f>
        <v/>
      </c>
      <c r="BT346" s="580" t="str">
        <f t="shared" si="151"/>
        <v/>
      </c>
    </row>
    <row r="347" spans="1:72">
      <c r="A347" s="289"/>
      <c r="B347" s="445"/>
      <c r="C347" s="290"/>
      <c r="D347" s="291"/>
      <c r="E347" s="291"/>
      <c r="F347" s="291"/>
      <c r="G347" s="292"/>
      <c r="H347" s="300"/>
      <c r="I347" s="292"/>
      <c r="J347" s="292"/>
      <c r="K347" s="292"/>
      <c r="L347" s="292"/>
      <c r="M347" s="290"/>
      <c r="N347" s="290"/>
      <c r="O347" s="292"/>
      <c r="P347" s="292"/>
      <c r="Q347" s="481" t="str">
        <f t="shared" si="170"/>
        <v/>
      </c>
      <c r="R347" s="481" t="str">
        <f t="shared" si="171"/>
        <v/>
      </c>
      <c r="S347" s="482" t="str">
        <f t="shared" si="117"/>
        <v/>
      </c>
      <c r="T347" s="482" t="str">
        <f t="shared" si="172"/>
        <v/>
      </c>
      <c r="U347" s="483" t="str">
        <f t="shared" si="173"/>
        <v/>
      </c>
      <c r="V347" s="483" t="str">
        <f t="shared" si="174"/>
        <v/>
      </c>
      <c r="W347" s="483" t="str">
        <f t="shared" si="175"/>
        <v/>
      </c>
      <c r="X347" s="293"/>
      <c r="Y347" s="289"/>
      <c r="Z347" s="473" t="str">
        <f>IF($BS347&lt;&gt;"","確認",IF(COUNTIF(点検表４リスト用!AB$2:AB$100,J347),"○",IF(OR($BQ347="【3】",$BQ347="【2】",$BQ347="【1】"),"○",$BQ347)))</f>
        <v/>
      </c>
      <c r="AA347" s="532"/>
      <c r="AB347" s="559" t="str">
        <f t="shared" si="176"/>
        <v/>
      </c>
      <c r="AC347" s="294" t="str">
        <f>IF(COUNTIF(環境性能の高いＵＤタクシー!$A:$A,点検表４!J347),"○","")</f>
        <v/>
      </c>
      <c r="AD347" s="295" t="str">
        <f t="shared" si="177"/>
        <v/>
      </c>
      <c r="AE347" s="296" t="b">
        <f t="shared" si="118"/>
        <v>0</v>
      </c>
      <c r="AF347" s="296" t="b">
        <f t="shared" si="119"/>
        <v>0</v>
      </c>
      <c r="AG347" s="296" t="str">
        <f t="shared" si="120"/>
        <v/>
      </c>
      <c r="AH347" s="296">
        <f t="shared" si="121"/>
        <v>1</v>
      </c>
      <c r="AI347" s="296">
        <f t="shared" si="122"/>
        <v>0</v>
      </c>
      <c r="AJ347" s="296">
        <f t="shared" si="123"/>
        <v>0</v>
      </c>
      <c r="AK347" s="296" t="str">
        <f>IFERROR(VLOOKUP($I347,点検表４リスト用!$D$2:$G$10,2,FALSE),"")</f>
        <v/>
      </c>
      <c r="AL347" s="296" t="str">
        <f>IFERROR(VLOOKUP($I347,点検表４リスト用!$D$2:$G$10,3,FALSE),"")</f>
        <v/>
      </c>
      <c r="AM347" s="296" t="str">
        <f>IFERROR(VLOOKUP($I347,点検表４リスト用!$D$2:$G$10,4,FALSE),"")</f>
        <v/>
      </c>
      <c r="AN347" s="296" t="str">
        <f>IFERROR(VLOOKUP(LEFT($E347,1),点検表４リスト用!$I$2:$J$11,2,FALSE),"")</f>
        <v/>
      </c>
      <c r="AO347" s="296" t="b">
        <f>IF(IFERROR(VLOOKUP($J347,軽乗用車一覧!$A$2:$A$88,1,FALSE),"")&lt;&gt;"",TRUE,FALSE)</f>
        <v>0</v>
      </c>
      <c r="AP347" s="296" t="b">
        <f t="shared" si="124"/>
        <v>0</v>
      </c>
      <c r="AQ347" s="296" t="b">
        <f t="shared" si="178"/>
        <v>1</v>
      </c>
      <c r="AR347" s="296" t="str">
        <f t="shared" si="125"/>
        <v/>
      </c>
      <c r="AS347" s="296" t="str">
        <f t="shared" si="126"/>
        <v/>
      </c>
      <c r="AT347" s="296">
        <f t="shared" si="127"/>
        <v>1</v>
      </c>
      <c r="AU347" s="296">
        <f t="shared" si="128"/>
        <v>1</v>
      </c>
      <c r="AV347" s="296" t="str">
        <f t="shared" si="129"/>
        <v/>
      </c>
      <c r="AW347" s="296" t="str">
        <f>IFERROR(VLOOKUP($L347,点検表４リスト用!$L$2:$M$11,2,FALSE),"")</f>
        <v/>
      </c>
      <c r="AX347" s="296" t="str">
        <f>IFERROR(VLOOKUP($AV347,排出係数!$H$4:$N$1000,7,FALSE),"")</f>
        <v/>
      </c>
      <c r="AY347" s="296" t="str">
        <f t="shared" si="148"/>
        <v/>
      </c>
      <c r="AZ347" s="296" t="str">
        <f t="shared" si="130"/>
        <v>1</v>
      </c>
      <c r="BA347" s="296" t="str">
        <f>IFERROR(VLOOKUP($AV347,排出係数!$A$4:$G$10000,$AU347+2,FALSE),"")</f>
        <v/>
      </c>
      <c r="BB347" s="296">
        <f>IFERROR(VLOOKUP($AU347,点検表４リスト用!$P$2:$T$6,2,FALSE),"")</f>
        <v>0.48</v>
      </c>
      <c r="BC347" s="296" t="str">
        <f t="shared" si="131"/>
        <v/>
      </c>
      <c r="BD347" s="296" t="str">
        <f t="shared" si="132"/>
        <v/>
      </c>
      <c r="BE347" s="296" t="str">
        <f>IFERROR(VLOOKUP($AV347,排出係数!$H$4:$M$10000,$AU347+2,FALSE),"")</f>
        <v/>
      </c>
      <c r="BF347" s="296">
        <f>IFERROR(VLOOKUP($AU347,点検表４リスト用!$P$2:$T$6,IF($N347="H17",5,3),FALSE),"")</f>
        <v>5.5E-2</v>
      </c>
      <c r="BG347" s="296">
        <f t="shared" si="133"/>
        <v>0</v>
      </c>
      <c r="BH347" s="296">
        <f t="shared" si="146"/>
        <v>0</v>
      </c>
      <c r="BI347" s="296" t="str">
        <f>IFERROR(VLOOKUP($L347,点検表４リスト用!$L$2:$N$11,3,FALSE),"")</f>
        <v/>
      </c>
      <c r="BJ347" s="296" t="str">
        <f t="shared" si="134"/>
        <v/>
      </c>
      <c r="BK347" s="296" t="str">
        <f>IF($AK347="特","",IF($BP347="確認",MSG_電気・燃料電池車確認,IF($BS347=1,日野自動車新型式,IF($BS347=2,日野自動車新型式②,IF($BS347=3,日野自動車新型式③,IF($BS347=4,日野自動車新型式④,IFERROR(VLOOKUP($BJ347,'35条リスト'!$A$3:$C$9998,2,FALSE),"")))))))</f>
        <v/>
      </c>
      <c r="BL347" s="296" t="str">
        <f t="shared" si="135"/>
        <v/>
      </c>
      <c r="BM347" s="296" t="str">
        <f>IFERROR(VLOOKUP($X347,点検表４リスト用!$A$2:$B$10,2,FALSE),"")</f>
        <v/>
      </c>
      <c r="BN347" s="296" t="str">
        <f>IF($AK347="特","",IFERROR(VLOOKUP($BJ347,'35条リスト'!$A$3:$C$9998,3,FALSE),""))</f>
        <v/>
      </c>
      <c r="BO347" s="357" t="str">
        <f t="shared" si="149"/>
        <v/>
      </c>
      <c r="BP347" s="297" t="str">
        <f t="shared" si="136"/>
        <v/>
      </c>
      <c r="BQ347" s="297" t="str">
        <f t="shared" si="150"/>
        <v/>
      </c>
      <c r="BR347" s="296">
        <f t="shared" si="147"/>
        <v>0</v>
      </c>
      <c r="BS347" s="296" t="str">
        <f>IF(COUNTIF(点検表４リスト用!X$2:X$83,J347),1,IF(COUNTIF(点検表４リスト用!Y$2:Y$100,J347),2,IF(COUNTIF(点検表４リスト用!Z$2:Z$100,J347),3,IF(COUNTIF(点検表４リスト用!AA$2:AA$100,J347),4,""))))</f>
        <v/>
      </c>
      <c r="BT347" s="580" t="str">
        <f t="shared" si="151"/>
        <v/>
      </c>
    </row>
    <row r="348" spans="1:72">
      <c r="A348" s="289"/>
      <c r="B348" s="445"/>
      <c r="C348" s="290"/>
      <c r="D348" s="291"/>
      <c r="E348" s="291"/>
      <c r="F348" s="291"/>
      <c r="G348" s="292"/>
      <c r="H348" s="300"/>
      <c r="I348" s="292"/>
      <c r="J348" s="292"/>
      <c r="K348" s="292"/>
      <c r="L348" s="292"/>
      <c r="M348" s="290"/>
      <c r="N348" s="290"/>
      <c r="O348" s="292"/>
      <c r="P348" s="292"/>
      <c r="Q348" s="481" t="str">
        <f t="shared" si="170"/>
        <v/>
      </c>
      <c r="R348" s="481" t="str">
        <f t="shared" si="171"/>
        <v/>
      </c>
      <c r="S348" s="482" t="str">
        <f t="shared" si="117"/>
        <v/>
      </c>
      <c r="T348" s="482" t="str">
        <f t="shared" si="172"/>
        <v/>
      </c>
      <c r="U348" s="483" t="str">
        <f t="shared" si="173"/>
        <v/>
      </c>
      <c r="V348" s="483" t="str">
        <f t="shared" si="174"/>
        <v/>
      </c>
      <c r="W348" s="483" t="str">
        <f t="shared" si="175"/>
        <v/>
      </c>
      <c r="X348" s="293"/>
      <c r="Y348" s="289"/>
      <c r="Z348" s="473" t="str">
        <f>IF($BS348&lt;&gt;"","確認",IF(COUNTIF(点検表４リスト用!AB$2:AB$100,J348),"○",IF(OR($BQ348="【3】",$BQ348="【2】",$BQ348="【1】"),"○",$BQ348)))</f>
        <v/>
      </c>
      <c r="AA348" s="532"/>
      <c r="AB348" s="559" t="str">
        <f t="shared" si="176"/>
        <v/>
      </c>
      <c r="AC348" s="294" t="str">
        <f>IF(COUNTIF(環境性能の高いＵＤタクシー!$A:$A,点検表４!J348),"○","")</f>
        <v/>
      </c>
      <c r="AD348" s="295" t="str">
        <f t="shared" si="177"/>
        <v/>
      </c>
      <c r="AE348" s="296" t="b">
        <f t="shared" si="118"/>
        <v>0</v>
      </c>
      <c r="AF348" s="296" t="b">
        <f t="shared" si="119"/>
        <v>0</v>
      </c>
      <c r="AG348" s="296" t="str">
        <f t="shared" si="120"/>
        <v/>
      </c>
      <c r="AH348" s="296">
        <f t="shared" si="121"/>
        <v>1</v>
      </c>
      <c r="AI348" s="296">
        <f t="shared" si="122"/>
        <v>0</v>
      </c>
      <c r="AJ348" s="296">
        <f t="shared" si="123"/>
        <v>0</v>
      </c>
      <c r="AK348" s="296" t="str">
        <f>IFERROR(VLOOKUP($I348,点検表４リスト用!$D$2:$G$10,2,FALSE),"")</f>
        <v/>
      </c>
      <c r="AL348" s="296" t="str">
        <f>IFERROR(VLOOKUP($I348,点検表４リスト用!$D$2:$G$10,3,FALSE),"")</f>
        <v/>
      </c>
      <c r="AM348" s="296" t="str">
        <f>IFERROR(VLOOKUP($I348,点検表４リスト用!$D$2:$G$10,4,FALSE),"")</f>
        <v/>
      </c>
      <c r="AN348" s="296" t="str">
        <f>IFERROR(VLOOKUP(LEFT($E348,1),点検表４リスト用!$I$2:$J$11,2,FALSE),"")</f>
        <v/>
      </c>
      <c r="AO348" s="296" t="b">
        <f>IF(IFERROR(VLOOKUP($J348,軽乗用車一覧!$A$2:$A$88,1,FALSE),"")&lt;&gt;"",TRUE,FALSE)</f>
        <v>0</v>
      </c>
      <c r="AP348" s="296" t="b">
        <f t="shared" si="124"/>
        <v>0</v>
      </c>
      <c r="AQ348" s="296" t="b">
        <f t="shared" si="178"/>
        <v>1</v>
      </c>
      <c r="AR348" s="296" t="str">
        <f t="shared" si="125"/>
        <v/>
      </c>
      <c r="AS348" s="296" t="str">
        <f t="shared" si="126"/>
        <v/>
      </c>
      <c r="AT348" s="296">
        <f t="shared" si="127"/>
        <v>1</v>
      </c>
      <c r="AU348" s="296">
        <f t="shared" si="128"/>
        <v>1</v>
      </c>
      <c r="AV348" s="296" t="str">
        <f t="shared" si="129"/>
        <v/>
      </c>
      <c r="AW348" s="296" t="str">
        <f>IFERROR(VLOOKUP($L348,点検表４リスト用!$L$2:$M$11,2,FALSE),"")</f>
        <v/>
      </c>
      <c r="AX348" s="296" t="str">
        <f>IFERROR(VLOOKUP($AV348,排出係数!$H$4:$N$1000,7,FALSE),"")</f>
        <v/>
      </c>
      <c r="AY348" s="296" t="str">
        <f t="shared" si="148"/>
        <v/>
      </c>
      <c r="AZ348" s="296" t="str">
        <f t="shared" si="130"/>
        <v>1</v>
      </c>
      <c r="BA348" s="296" t="str">
        <f>IFERROR(VLOOKUP($AV348,排出係数!$A$4:$G$10000,$AU348+2,FALSE),"")</f>
        <v/>
      </c>
      <c r="BB348" s="296">
        <f>IFERROR(VLOOKUP($AU348,点検表４リスト用!$P$2:$T$6,2,FALSE),"")</f>
        <v>0.48</v>
      </c>
      <c r="BC348" s="296" t="str">
        <f t="shared" si="131"/>
        <v/>
      </c>
      <c r="BD348" s="296" t="str">
        <f t="shared" si="132"/>
        <v/>
      </c>
      <c r="BE348" s="296" t="str">
        <f>IFERROR(VLOOKUP($AV348,排出係数!$H$4:$M$10000,$AU348+2,FALSE),"")</f>
        <v/>
      </c>
      <c r="BF348" s="296">
        <f>IFERROR(VLOOKUP($AU348,点検表４リスト用!$P$2:$T$6,IF($N348="H17",5,3),FALSE),"")</f>
        <v>5.5E-2</v>
      </c>
      <c r="BG348" s="296">
        <f t="shared" si="133"/>
        <v>0</v>
      </c>
      <c r="BH348" s="296">
        <f t="shared" si="146"/>
        <v>0</v>
      </c>
      <c r="BI348" s="296" t="str">
        <f>IFERROR(VLOOKUP($L348,点検表４リスト用!$L$2:$N$11,3,FALSE),"")</f>
        <v/>
      </c>
      <c r="BJ348" s="296" t="str">
        <f t="shared" si="134"/>
        <v/>
      </c>
      <c r="BK348" s="296" t="str">
        <f>IF($AK348="特","",IF($BP348="確認",MSG_電気・燃料電池車確認,IF($BS348=1,日野自動車新型式,IF($BS348=2,日野自動車新型式②,IF($BS348=3,日野自動車新型式③,IF($BS348=4,日野自動車新型式④,IFERROR(VLOOKUP($BJ348,'35条リスト'!$A$3:$C$9998,2,FALSE),"")))))))</f>
        <v/>
      </c>
      <c r="BL348" s="296" t="str">
        <f t="shared" si="135"/>
        <v/>
      </c>
      <c r="BM348" s="296" t="str">
        <f>IFERROR(VLOOKUP($X348,点検表４リスト用!$A$2:$B$10,2,FALSE),"")</f>
        <v/>
      </c>
      <c r="BN348" s="296" t="str">
        <f>IF($AK348="特","",IFERROR(VLOOKUP($BJ348,'35条リスト'!$A$3:$C$9998,3,FALSE),""))</f>
        <v/>
      </c>
      <c r="BO348" s="357" t="str">
        <f t="shared" si="149"/>
        <v/>
      </c>
      <c r="BP348" s="297" t="str">
        <f t="shared" si="136"/>
        <v/>
      </c>
      <c r="BQ348" s="297" t="str">
        <f t="shared" si="150"/>
        <v/>
      </c>
      <c r="BR348" s="296">
        <f t="shared" si="147"/>
        <v>0</v>
      </c>
      <c r="BS348" s="296" t="str">
        <f>IF(COUNTIF(点検表４リスト用!X$2:X$83,J348),1,IF(COUNTIF(点検表４リスト用!Y$2:Y$100,J348),2,IF(COUNTIF(点検表４リスト用!Z$2:Z$100,J348),3,IF(COUNTIF(点検表４リスト用!AA$2:AA$100,J348),4,""))))</f>
        <v/>
      </c>
      <c r="BT348" s="580" t="str">
        <f t="shared" si="151"/>
        <v/>
      </c>
    </row>
    <row r="349" spans="1:72">
      <c r="A349" s="289"/>
      <c r="B349" s="445"/>
      <c r="C349" s="290"/>
      <c r="D349" s="291"/>
      <c r="E349" s="291"/>
      <c r="F349" s="291"/>
      <c r="G349" s="292"/>
      <c r="H349" s="300"/>
      <c r="I349" s="292"/>
      <c r="J349" s="292"/>
      <c r="K349" s="292"/>
      <c r="L349" s="292"/>
      <c r="M349" s="290"/>
      <c r="N349" s="290"/>
      <c r="O349" s="292"/>
      <c r="P349" s="292"/>
      <c r="Q349" s="481" t="str">
        <f t="shared" si="170"/>
        <v/>
      </c>
      <c r="R349" s="481" t="str">
        <f t="shared" si="171"/>
        <v/>
      </c>
      <c r="S349" s="482" t="str">
        <f t="shared" si="117"/>
        <v/>
      </c>
      <c r="T349" s="482" t="str">
        <f t="shared" si="172"/>
        <v/>
      </c>
      <c r="U349" s="483" t="str">
        <f t="shared" si="173"/>
        <v/>
      </c>
      <c r="V349" s="483" t="str">
        <f t="shared" si="174"/>
        <v/>
      </c>
      <c r="W349" s="483" t="str">
        <f t="shared" si="175"/>
        <v/>
      </c>
      <c r="X349" s="293"/>
      <c r="Y349" s="289"/>
      <c r="Z349" s="473" t="str">
        <f>IF($BS349&lt;&gt;"","確認",IF(COUNTIF(点検表４リスト用!AB$2:AB$100,J349),"○",IF(OR($BQ349="【3】",$BQ349="【2】",$BQ349="【1】"),"○",$BQ349)))</f>
        <v/>
      </c>
      <c r="AA349" s="532"/>
      <c r="AB349" s="559" t="str">
        <f t="shared" si="176"/>
        <v/>
      </c>
      <c r="AC349" s="294" t="str">
        <f>IF(COUNTIF(環境性能の高いＵＤタクシー!$A:$A,点検表４!J349),"○","")</f>
        <v/>
      </c>
      <c r="AD349" s="295" t="str">
        <f t="shared" si="177"/>
        <v/>
      </c>
      <c r="AE349" s="296" t="b">
        <f t="shared" si="118"/>
        <v>0</v>
      </c>
      <c r="AF349" s="296" t="b">
        <f t="shared" si="119"/>
        <v>0</v>
      </c>
      <c r="AG349" s="296" t="str">
        <f t="shared" si="120"/>
        <v/>
      </c>
      <c r="AH349" s="296">
        <f t="shared" si="121"/>
        <v>1</v>
      </c>
      <c r="AI349" s="296">
        <f t="shared" si="122"/>
        <v>0</v>
      </c>
      <c r="AJ349" s="296">
        <f t="shared" si="123"/>
        <v>0</v>
      </c>
      <c r="AK349" s="296" t="str">
        <f>IFERROR(VLOOKUP($I349,点検表４リスト用!$D$2:$G$10,2,FALSE),"")</f>
        <v/>
      </c>
      <c r="AL349" s="296" t="str">
        <f>IFERROR(VLOOKUP($I349,点検表４リスト用!$D$2:$G$10,3,FALSE),"")</f>
        <v/>
      </c>
      <c r="AM349" s="296" t="str">
        <f>IFERROR(VLOOKUP($I349,点検表４リスト用!$D$2:$G$10,4,FALSE),"")</f>
        <v/>
      </c>
      <c r="AN349" s="296" t="str">
        <f>IFERROR(VLOOKUP(LEFT($E349,1),点検表４リスト用!$I$2:$J$11,2,FALSE),"")</f>
        <v/>
      </c>
      <c r="AO349" s="296" t="b">
        <f>IF(IFERROR(VLOOKUP($J349,軽乗用車一覧!$A$2:$A$88,1,FALSE),"")&lt;&gt;"",TRUE,FALSE)</f>
        <v>0</v>
      </c>
      <c r="AP349" s="296" t="b">
        <f t="shared" si="124"/>
        <v>0</v>
      </c>
      <c r="AQ349" s="296" t="b">
        <f t="shared" si="178"/>
        <v>1</v>
      </c>
      <c r="AR349" s="296" t="str">
        <f t="shared" si="125"/>
        <v/>
      </c>
      <c r="AS349" s="296" t="str">
        <f t="shared" si="126"/>
        <v/>
      </c>
      <c r="AT349" s="296">
        <f t="shared" si="127"/>
        <v>1</v>
      </c>
      <c r="AU349" s="296">
        <f t="shared" si="128"/>
        <v>1</v>
      </c>
      <c r="AV349" s="296" t="str">
        <f t="shared" si="129"/>
        <v/>
      </c>
      <c r="AW349" s="296" t="str">
        <f>IFERROR(VLOOKUP($L349,点検表４リスト用!$L$2:$M$11,2,FALSE),"")</f>
        <v/>
      </c>
      <c r="AX349" s="296" t="str">
        <f>IFERROR(VLOOKUP($AV349,排出係数!$H$4:$N$1000,7,FALSE),"")</f>
        <v/>
      </c>
      <c r="AY349" s="296" t="str">
        <f t="shared" si="148"/>
        <v/>
      </c>
      <c r="AZ349" s="296" t="str">
        <f t="shared" si="130"/>
        <v>1</v>
      </c>
      <c r="BA349" s="296" t="str">
        <f>IFERROR(VLOOKUP($AV349,排出係数!$A$4:$G$10000,$AU349+2,FALSE),"")</f>
        <v/>
      </c>
      <c r="BB349" s="296">
        <f>IFERROR(VLOOKUP($AU349,点検表４リスト用!$P$2:$T$6,2,FALSE),"")</f>
        <v>0.48</v>
      </c>
      <c r="BC349" s="296" t="str">
        <f t="shared" si="131"/>
        <v/>
      </c>
      <c r="BD349" s="296" t="str">
        <f t="shared" si="132"/>
        <v/>
      </c>
      <c r="BE349" s="296" t="str">
        <f>IFERROR(VLOOKUP($AV349,排出係数!$H$4:$M$10000,$AU349+2,FALSE),"")</f>
        <v/>
      </c>
      <c r="BF349" s="296">
        <f>IFERROR(VLOOKUP($AU349,点検表４リスト用!$P$2:$T$6,IF($N349="H17",5,3),FALSE),"")</f>
        <v>5.5E-2</v>
      </c>
      <c r="BG349" s="296">
        <f t="shared" si="133"/>
        <v>0</v>
      </c>
      <c r="BH349" s="296">
        <f t="shared" si="146"/>
        <v>0</v>
      </c>
      <c r="BI349" s="296" t="str">
        <f>IFERROR(VLOOKUP($L349,点検表４リスト用!$L$2:$N$11,3,FALSE),"")</f>
        <v/>
      </c>
      <c r="BJ349" s="296" t="str">
        <f t="shared" si="134"/>
        <v/>
      </c>
      <c r="BK349" s="296" t="str">
        <f>IF($AK349="特","",IF($BP349="確認",MSG_電気・燃料電池車確認,IF($BS349=1,日野自動車新型式,IF($BS349=2,日野自動車新型式②,IF($BS349=3,日野自動車新型式③,IF($BS349=4,日野自動車新型式④,IFERROR(VLOOKUP($BJ349,'35条リスト'!$A$3:$C$9998,2,FALSE),"")))))))</f>
        <v/>
      </c>
      <c r="BL349" s="296" t="str">
        <f t="shared" si="135"/>
        <v/>
      </c>
      <c r="BM349" s="296" t="str">
        <f>IFERROR(VLOOKUP($X349,点検表４リスト用!$A$2:$B$10,2,FALSE),"")</f>
        <v/>
      </c>
      <c r="BN349" s="296" t="str">
        <f>IF($AK349="特","",IFERROR(VLOOKUP($BJ349,'35条リスト'!$A$3:$C$9998,3,FALSE),""))</f>
        <v/>
      </c>
      <c r="BO349" s="357" t="str">
        <f t="shared" si="149"/>
        <v/>
      </c>
      <c r="BP349" s="297" t="str">
        <f t="shared" si="136"/>
        <v/>
      </c>
      <c r="BQ349" s="297" t="str">
        <f t="shared" si="150"/>
        <v/>
      </c>
      <c r="BR349" s="296">
        <f t="shared" si="147"/>
        <v>0</v>
      </c>
      <c r="BS349" s="296" t="str">
        <f>IF(COUNTIF(点検表４リスト用!X$2:X$83,J349),1,IF(COUNTIF(点検表４リスト用!Y$2:Y$100,J349),2,IF(COUNTIF(点検表４リスト用!Z$2:Z$100,J349),3,IF(COUNTIF(点検表４リスト用!AA$2:AA$100,J349),4,""))))</f>
        <v/>
      </c>
      <c r="BT349" s="580" t="str">
        <f t="shared" si="151"/>
        <v/>
      </c>
    </row>
    <row r="350" spans="1:72">
      <c r="A350" s="289"/>
      <c r="B350" s="445"/>
      <c r="C350" s="290"/>
      <c r="D350" s="291"/>
      <c r="E350" s="291"/>
      <c r="F350" s="291"/>
      <c r="G350" s="292"/>
      <c r="H350" s="300"/>
      <c r="I350" s="292"/>
      <c r="J350" s="292"/>
      <c r="K350" s="292"/>
      <c r="L350" s="292"/>
      <c r="M350" s="290"/>
      <c r="N350" s="290"/>
      <c r="O350" s="292"/>
      <c r="P350" s="292"/>
      <c r="Q350" s="481" t="str">
        <f t="shared" si="170"/>
        <v/>
      </c>
      <c r="R350" s="481" t="str">
        <f t="shared" si="171"/>
        <v/>
      </c>
      <c r="S350" s="482" t="str">
        <f t="shared" si="117"/>
        <v/>
      </c>
      <c r="T350" s="482" t="str">
        <f t="shared" si="172"/>
        <v/>
      </c>
      <c r="U350" s="483" t="str">
        <f t="shared" si="173"/>
        <v/>
      </c>
      <c r="V350" s="483" t="str">
        <f t="shared" si="174"/>
        <v/>
      </c>
      <c r="W350" s="483" t="str">
        <f t="shared" si="175"/>
        <v/>
      </c>
      <c r="X350" s="293"/>
      <c r="Y350" s="289"/>
      <c r="Z350" s="473" t="str">
        <f>IF($BS350&lt;&gt;"","確認",IF(COUNTIF(点検表４リスト用!AB$2:AB$100,J350),"○",IF(OR($BQ350="【3】",$BQ350="【2】",$BQ350="【1】"),"○",$BQ350)))</f>
        <v/>
      </c>
      <c r="AA350" s="532"/>
      <c r="AB350" s="559" t="str">
        <f t="shared" si="176"/>
        <v/>
      </c>
      <c r="AC350" s="294" t="str">
        <f>IF(COUNTIF(環境性能の高いＵＤタクシー!$A:$A,点検表４!J350),"○","")</f>
        <v/>
      </c>
      <c r="AD350" s="295" t="str">
        <f t="shared" si="177"/>
        <v/>
      </c>
      <c r="AE350" s="296" t="b">
        <f t="shared" si="118"/>
        <v>0</v>
      </c>
      <c r="AF350" s="296" t="b">
        <f t="shared" si="119"/>
        <v>0</v>
      </c>
      <c r="AG350" s="296" t="str">
        <f t="shared" si="120"/>
        <v/>
      </c>
      <c r="AH350" s="296">
        <f t="shared" si="121"/>
        <v>1</v>
      </c>
      <c r="AI350" s="296">
        <f t="shared" si="122"/>
        <v>0</v>
      </c>
      <c r="AJ350" s="296">
        <f t="shared" si="123"/>
        <v>0</v>
      </c>
      <c r="AK350" s="296" t="str">
        <f>IFERROR(VLOOKUP($I350,点検表４リスト用!$D$2:$G$10,2,FALSE),"")</f>
        <v/>
      </c>
      <c r="AL350" s="296" t="str">
        <f>IFERROR(VLOOKUP($I350,点検表４リスト用!$D$2:$G$10,3,FALSE),"")</f>
        <v/>
      </c>
      <c r="AM350" s="296" t="str">
        <f>IFERROR(VLOOKUP($I350,点検表４リスト用!$D$2:$G$10,4,FALSE),"")</f>
        <v/>
      </c>
      <c r="AN350" s="296" t="str">
        <f>IFERROR(VLOOKUP(LEFT($E350,1),点検表４リスト用!$I$2:$J$11,2,FALSE),"")</f>
        <v/>
      </c>
      <c r="AO350" s="296" t="b">
        <f>IF(IFERROR(VLOOKUP($J350,軽乗用車一覧!$A$2:$A$88,1,FALSE),"")&lt;&gt;"",TRUE,FALSE)</f>
        <v>0</v>
      </c>
      <c r="AP350" s="296" t="b">
        <f t="shared" si="124"/>
        <v>0</v>
      </c>
      <c r="AQ350" s="296" t="b">
        <f t="shared" si="178"/>
        <v>1</v>
      </c>
      <c r="AR350" s="296" t="str">
        <f t="shared" si="125"/>
        <v/>
      </c>
      <c r="AS350" s="296" t="str">
        <f t="shared" si="126"/>
        <v/>
      </c>
      <c r="AT350" s="296">
        <f t="shared" si="127"/>
        <v>1</v>
      </c>
      <c r="AU350" s="296">
        <f t="shared" si="128"/>
        <v>1</v>
      </c>
      <c r="AV350" s="296" t="str">
        <f t="shared" si="129"/>
        <v/>
      </c>
      <c r="AW350" s="296" t="str">
        <f>IFERROR(VLOOKUP($L350,点検表４リスト用!$L$2:$M$11,2,FALSE),"")</f>
        <v/>
      </c>
      <c r="AX350" s="296" t="str">
        <f>IFERROR(VLOOKUP($AV350,排出係数!$H$4:$N$1000,7,FALSE),"")</f>
        <v/>
      </c>
      <c r="AY350" s="296" t="str">
        <f t="shared" si="148"/>
        <v/>
      </c>
      <c r="AZ350" s="296" t="str">
        <f t="shared" si="130"/>
        <v>1</v>
      </c>
      <c r="BA350" s="296" t="str">
        <f>IFERROR(VLOOKUP($AV350,排出係数!$A$4:$G$10000,$AU350+2,FALSE),"")</f>
        <v/>
      </c>
      <c r="BB350" s="296">
        <f>IFERROR(VLOOKUP($AU350,点検表４リスト用!$P$2:$T$6,2,FALSE),"")</f>
        <v>0.48</v>
      </c>
      <c r="BC350" s="296" t="str">
        <f t="shared" si="131"/>
        <v/>
      </c>
      <c r="BD350" s="296" t="str">
        <f t="shared" si="132"/>
        <v/>
      </c>
      <c r="BE350" s="296" t="str">
        <f>IFERROR(VLOOKUP($AV350,排出係数!$H$4:$M$10000,$AU350+2,FALSE),"")</f>
        <v/>
      </c>
      <c r="BF350" s="296">
        <f>IFERROR(VLOOKUP($AU350,点検表４リスト用!$P$2:$T$6,IF($N350="H17",5,3),FALSE),"")</f>
        <v>5.5E-2</v>
      </c>
      <c r="BG350" s="296">
        <f t="shared" si="133"/>
        <v>0</v>
      </c>
      <c r="BH350" s="296">
        <f t="shared" si="146"/>
        <v>0</v>
      </c>
      <c r="BI350" s="296" t="str">
        <f>IFERROR(VLOOKUP($L350,点検表４リスト用!$L$2:$N$11,3,FALSE),"")</f>
        <v/>
      </c>
      <c r="BJ350" s="296" t="str">
        <f t="shared" si="134"/>
        <v/>
      </c>
      <c r="BK350" s="296" t="str">
        <f>IF($AK350="特","",IF($BP350="確認",MSG_電気・燃料電池車確認,IF($BS350=1,日野自動車新型式,IF($BS350=2,日野自動車新型式②,IF($BS350=3,日野自動車新型式③,IF($BS350=4,日野自動車新型式④,IFERROR(VLOOKUP($BJ350,'35条リスト'!$A$3:$C$9998,2,FALSE),"")))))))</f>
        <v/>
      </c>
      <c r="BL350" s="296" t="str">
        <f t="shared" si="135"/>
        <v/>
      </c>
      <c r="BM350" s="296" t="str">
        <f>IFERROR(VLOOKUP($X350,点検表４リスト用!$A$2:$B$10,2,FALSE),"")</f>
        <v/>
      </c>
      <c r="BN350" s="296" t="str">
        <f>IF($AK350="特","",IFERROR(VLOOKUP($BJ350,'35条リスト'!$A$3:$C$9998,3,FALSE),""))</f>
        <v/>
      </c>
      <c r="BO350" s="357" t="str">
        <f t="shared" si="149"/>
        <v/>
      </c>
      <c r="BP350" s="297" t="str">
        <f t="shared" si="136"/>
        <v/>
      </c>
      <c r="BQ350" s="297" t="str">
        <f t="shared" si="150"/>
        <v/>
      </c>
      <c r="BR350" s="296">
        <f t="shared" si="147"/>
        <v>0</v>
      </c>
      <c r="BS350" s="296" t="str">
        <f>IF(COUNTIF(点検表４リスト用!X$2:X$83,J350),1,IF(COUNTIF(点検表４リスト用!Y$2:Y$100,J350),2,IF(COUNTIF(点検表４リスト用!Z$2:Z$100,J350),3,IF(COUNTIF(点検表４リスト用!AA$2:AA$100,J350),4,""))))</f>
        <v/>
      </c>
      <c r="BT350" s="580" t="str">
        <f t="shared" si="151"/>
        <v/>
      </c>
    </row>
    <row r="351" spans="1:72">
      <c r="A351" s="289"/>
      <c r="B351" s="445"/>
      <c r="C351" s="290"/>
      <c r="D351" s="291"/>
      <c r="E351" s="291"/>
      <c r="F351" s="291"/>
      <c r="G351" s="292"/>
      <c r="H351" s="300"/>
      <c r="I351" s="292"/>
      <c r="J351" s="292"/>
      <c r="K351" s="292"/>
      <c r="L351" s="292"/>
      <c r="M351" s="290"/>
      <c r="N351" s="290"/>
      <c r="O351" s="292"/>
      <c r="P351" s="292"/>
      <c r="Q351" s="481" t="str">
        <f t="shared" si="170"/>
        <v/>
      </c>
      <c r="R351" s="481" t="str">
        <f t="shared" si="171"/>
        <v/>
      </c>
      <c r="S351" s="482" t="str">
        <f t="shared" si="117"/>
        <v/>
      </c>
      <c r="T351" s="482" t="str">
        <f t="shared" si="172"/>
        <v/>
      </c>
      <c r="U351" s="483" t="str">
        <f t="shared" si="173"/>
        <v/>
      </c>
      <c r="V351" s="483" t="str">
        <f t="shared" si="174"/>
        <v/>
      </c>
      <c r="W351" s="483" t="str">
        <f t="shared" si="175"/>
        <v/>
      </c>
      <c r="X351" s="293"/>
      <c r="Y351" s="289"/>
      <c r="Z351" s="473" t="str">
        <f>IF($BS351&lt;&gt;"","確認",IF(COUNTIF(点検表４リスト用!AB$2:AB$100,J351),"○",IF(OR($BQ351="【3】",$BQ351="【2】",$BQ351="【1】"),"○",$BQ351)))</f>
        <v/>
      </c>
      <c r="AA351" s="532"/>
      <c r="AB351" s="559" t="str">
        <f t="shared" si="176"/>
        <v/>
      </c>
      <c r="AC351" s="294" t="str">
        <f>IF(COUNTIF(環境性能の高いＵＤタクシー!$A:$A,点検表４!J351),"○","")</f>
        <v/>
      </c>
      <c r="AD351" s="295" t="str">
        <f t="shared" si="177"/>
        <v/>
      </c>
      <c r="AE351" s="296" t="b">
        <f t="shared" si="118"/>
        <v>0</v>
      </c>
      <c r="AF351" s="296" t="b">
        <f t="shared" si="119"/>
        <v>0</v>
      </c>
      <c r="AG351" s="296" t="str">
        <f t="shared" si="120"/>
        <v/>
      </c>
      <c r="AH351" s="296">
        <f t="shared" si="121"/>
        <v>1</v>
      </c>
      <c r="AI351" s="296">
        <f t="shared" si="122"/>
        <v>0</v>
      </c>
      <c r="AJ351" s="296">
        <f t="shared" si="123"/>
        <v>0</v>
      </c>
      <c r="AK351" s="296" t="str">
        <f>IFERROR(VLOOKUP($I351,点検表４リスト用!$D$2:$G$10,2,FALSE),"")</f>
        <v/>
      </c>
      <c r="AL351" s="296" t="str">
        <f>IFERROR(VLOOKUP($I351,点検表４リスト用!$D$2:$G$10,3,FALSE),"")</f>
        <v/>
      </c>
      <c r="AM351" s="296" t="str">
        <f>IFERROR(VLOOKUP($I351,点検表４リスト用!$D$2:$G$10,4,FALSE),"")</f>
        <v/>
      </c>
      <c r="AN351" s="296" t="str">
        <f>IFERROR(VLOOKUP(LEFT($E351,1),点検表４リスト用!$I$2:$J$11,2,FALSE),"")</f>
        <v/>
      </c>
      <c r="AO351" s="296" t="b">
        <f>IF(IFERROR(VLOOKUP($J351,軽乗用車一覧!$A$2:$A$88,1,FALSE),"")&lt;&gt;"",TRUE,FALSE)</f>
        <v>0</v>
      </c>
      <c r="AP351" s="296" t="b">
        <f t="shared" si="124"/>
        <v>0</v>
      </c>
      <c r="AQ351" s="296" t="b">
        <f t="shared" si="178"/>
        <v>1</v>
      </c>
      <c r="AR351" s="296" t="str">
        <f t="shared" si="125"/>
        <v/>
      </c>
      <c r="AS351" s="296" t="str">
        <f t="shared" si="126"/>
        <v/>
      </c>
      <c r="AT351" s="296">
        <f t="shared" si="127"/>
        <v>1</v>
      </c>
      <c r="AU351" s="296">
        <f t="shared" si="128"/>
        <v>1</v>
      </c>
      <c r="AV351" s="296" t="str">
        <f t="shared" si="129"/>
        <v/>
      </c>
      <c r="AW351" s="296" t="str">
        <f>IFERROR(VLOOKUP($L351,点検表４リスト用!$L$2:$M$11,2,FALSE),"")</f>
        <v/>
      </c>
      <c r="AX351" s="296" t="str">
        <f>IFERROR(VLOOKUP($AV351,排出係数!$H$4:$N$1000,7,FALSE),"")</f>
        <v/>
      </c>
      <c r="AY351" s="296" t="str">
        <f t="shared" si="148"/>
        <v/>
      </c>
      <c r="AZ351" s="296" t="str">
        <f t="shared" si="130"/>
        <v>1</v>
      </c>
      <c r="BA351" s="296" t="str">
        <f>IFERROR(VLOOKUP($AV351,排出係数!$A$4:$G$10000,$AU351+2,FALSE),"")</f>
        <v/>
      </c>
      <c r="BB351" s="296">
        <f>IFERROR(VLOOKUP($AU351,点検表４リスト用!$P$2:$T$6,2,FALSE),"")</f>
        <v>0.48</v>
      </c>
      <c r="BC351" s="296" t="str">
        <f t="shared" si="131"/>
        <v/>
      </c>
      <c r="BD351" s="296" t="str">
        <f t="shared" si="132"/>
        <v/>
      </c>
      <c r="BE351" s="296" t="str">
        <f>IFERROR(VLOOKUP($AV351,排出係数!$H$4:$M$10000,$AU351+2,FALSE),"")</f>
        <v/>
      </c>
      <c r="BF351" s="296">
        <f>IFERROR(VLOOKUP($AU351,点検表４リスト用!$P$2:$T$6,IF($N351="H17",5,3),FALSE),"")</f>
        <v>5.5E-2</v>
      </c>
      <c r="BG351" s="296">
        <f t="shared" si="133"/>
        <v>0</v>
      </c>
      <c r="BH351" s="296">
        <f t="shared" si="146"/>
        <v>0</v>
      </c>
      <c r="BI351" s="296" t="str">
        <f>IFERROR(VLOOKUP($L351,点検表４リスト用!$L$2:$N$11,3,FALSE),"")</f>
        <v/>
      </c>
      <c r="BJ351" s="296" t="str">
        <f t="shared" si="134"/>
        <v/>
      </c>
      <c r="BK351" s="296" t="str">
        <f>IF($AK351="特","",IF($BP351="確認",MSG_電気・燃料電池車確認,IF($BS351=1,日野自動車新型式,IF($BS351=2,日野自動車新型式②,IF($BS351=3,日野自動車新型式③,IF($BS351=4,日野自動車新型式④,IFERROR(VLOOKUP($BJ351,'35条リスト'!$A$3:$C$9998,2,FALSE),"")))))))</f>
        <v/>
      </c>
      <c r="BL351" s="296" t="str">
        <f t="shared" si="135"/>
        <v/>
      </c>
      <c r="BM351" s="296" t="str">
        <f>IFERROR(VLOOKUP($X351,点検表４リスト用!$A$2:$B$10,2,FALSE),"")</f>
        <v/>
      </c>
      <c r="BN351" s="296" t="str">
        <f>IF($AK351="特","",IFERROR(VLOOKUP($BJ351,'35条リスト'!$A$3:$C$9998,3,FALSE),""))</f>
        <v/>
      </c>
      <c r="BO351" s="357" t="str">
        <f t="shared" si="149"/>
        <v/>
      </c>
      <c r="BP351" s="297" t="str">
        <f t="shared" si="136"/>
        <v/>
      </c>
      <c r="BQ351" s="297" t="str">
        <f t="shared" si="150"/>
        <v/>
      </c>
      <c r="BR351" s="296">
        <f t="shared" si="147"/>
        <v>0</v>
      </c>
      <c r="BS351" s="296" t="str">
        <f>IF(COUNTIF(点検表４リスト用!X$2:X$83,J351),1,IF(COUNTIF(点検表４リスト用!Y$2:Y$100,J351),2,IF(COUNTIF(点検表４リスト用!Z$2:Z$100,J351),3,IF(COUNTIF(点検表４リスト用!AA$2:AA$100,J351),4,""))))</f>
        <v/>
      </c>
      <c r="BT351" s="580" t="str">
        <f t="shared" si="151"/>
        <v/>
      </c>
    </row>
    <row r="352" spans="1:72">
      <c r="A352" s="289"/>
      <c r="B352" s="445"/>
      <c r="C352" s="290"/>
      <c r="D352" s="291"/>
      <c r="E352" s="291"/>
      <c r="F352" s="291"/>
      <c r="G352" s="292"/>
      <c r="H352" s="300"/>
      <c r="I352" s="292"/>
      <c r="J352" s="292"/>
      <c r="K352" s="292"/>
      <c r="L352" s="292"/>
      <c r="M352" s="290"/>
      <c r="N352" s="290"/>
      <c r="O352" s="292"/>
      <c r="P352" s="292"/>
      <c r="Q352" s="481" t="str">
        <f t="shared" si="170"/>
        <v/>
      </c>
      <c r="R352" s="481" t="str">
        <f t="shared" si="171"/>
        <v/>
      </c>
      <c r="S352" s="482" t="str">
        <f t="shared" si="117"/>
        <v/>
      </c>
      <c r="T352" s="482" t="str">
        <f t="shared" si="172"/>
        <v/>
      </c>
      <c r="U352" s="483" t="str">
        <f t="shared" si="173"/>
        <v/>
      </c>
      <c r="V352" s="483" t="str">
        <f t="shared" si="174"/>
        <v/>
      </c>
      <c r="W352" s="483" t="str">
        <f t="shared" si="175"/>
        <v/>
      </c>
      <c r="X352" s="293"/>
      <c r="Y352" s="289"/>
      <c r="Z352" s="473" t="str">
        <f>IF($BS352&lt;&gt;"","確認",IF(COUNTIF(点検表４リスト用!AB$2:AB$100,J352),"○",IF(OR($BQ352="【3】",$BQ352="【2】",$BQ352="【1】"),"○",$BQ352)))</f>
        <v/>
      </c>
      <c r="AA352" s="532"/>
      <c r="AB352" s="559" t="str">
        <f t="shared" si="176"/>
        <v/>
      </c>
      <c r="AC352" s="294" t="str">
        <f>IF(COUNTIF(環境性能の高いＵＤタクシー!$A:$A,点検表４!J352),"○","")</f>
        <v/>
      </c>
      <c r="AD352" s="295" t="str">
        <f t="shared" si="177"/>
        <v/>
      </c>
      <c r="AE352" s="296" t="b">
        <f t="shared" si="118"/>
        <v>0</v>
      </c>
      <c r="AF352" s="296" t="b">
        <f t="shared" si="119"/>
        <v>0</v>
      </c>
      <c r="AG352" s="296" t="str">
        <f t="shared" si="120"/>
        <v/>
      </c>
      <c r="AH352" s="296">
        <f t="shared" si="121"/>
        <v>1</v>
      </c>
      <c r="AI352" s="296">
        <f t="shared" si="122"/>
        <v>0</v>
      </c>
      <c r="AJ352" s="296">
        <f t="shared" si="123"/>
        <v>0</v>
      </c>
      <c r="AK352" s="296" t="str">
        <f>IFERROR(VLOOKUP($I352,点検表４リスト用!$D$2:$G$10,2,FALSE),"")</f>
        <v/>
      </c>
      <c r="AL352" s="296" t="str">
        <f>IFERROR(VLOOKUP($I352,点検表４リスト用!$D$2:$G$10,3,FALSE),"")</f>
        <v/>
      </c>
      <c r="AM352" s="296" t="str">
        <f>IFERROR(VLOOKUP($I352,点検表４リスト用!$D$2:$G$10,4,FALSE),"")</f>
        <v/>
      </c>
      <c r="AN352" s="296" t="str">
        <f>IFERROR(VLOOKUP(LEFT($E352,1),点検表４リスト用!$I$2:$J$11,2,FALSE),"")</f>
        <v/>
      </c>
      <c r="AO352" s="296" t="b">
        <f>IF(IFERROR(VLOOKUP($J352,軽乗用車一覧!$A$2:$A$88,1,FALSE),"")&lt;&gt;"",TRUE,FALSE)</f>
        <v>0</v>
      </c>
      <c r="AP352" s="296" t="b">
        <f t="shared" si="124"/>
        <v>0</v>
      </c>
      <c r="AQ352" s="296" t="b">
        <f t="shared" si="178"/>
        <v>1</v>
      </c>
      <c r="AR352" s="296" t="str">
        <f t="shared" si="125"/>
        <v/>
      </c>
      <c r="AS352" s="296" t="str">
        <f t="shared" si="126"/>
        <v/>
      </c>
      <c r="AT352" s="296">
        <f t="shared" si="127"/>
        <v>1</v>
      </c>
      <c r="AU352" s="296">
        <f t="shared" si="128"/>
        <v>1</v>
      </c>
      <c r="AV352" s="296" t="str">
        <f t="shared" si="129"/>
        <v/>
      </c>
      <c r="AW352" s="296" t="str">
        <f>IFERROR(VLOOKUP($L352,点検表４リスト用!$L$2:$M$11,2,FALSE),"")</f>
        <v/>
      </c>
      <c r="AX352" s="296" t="str">
        <f>IFERROR(VLOOKUP($AV352,排出係数!$H$4:$N$1000,7,FALSE),"")</f>
        <v/>
      </c>
      <c r="AY352" s="296" t="str">
        <f t="shared" si="148"/>
        <v/>
      </c>
      <c r="AZ352" s="296" t="str">
        <f t="shared" si="130"/>
        <v>1</v>
      </c>
      <c r="BA352" s="296" t="str">
        <f>IFERROR(VLOOKUP($AV352,排出係数!$A$4:$G$10000,$AU352+2,FALSE),"")</f>
        <v/>
      </c>
      <c r="BB352" s="296">
        <f>IFERROR(VLOOKUP($AU352,点検表４リスト用!$P$2:$T$6,2,FALSE),"")</f>
        <v>0.48</v>
      </c>
      <c r="BC352" s="296" t="str">
        <f t="shared" si="131"/>
        <v/>
      </c>
      <c r="BD352" s="296" t="str">
        <f t="shared" si="132"/>
        <v/>
      </c>
      <c r="BE352" s="296" t="str">
        <f>IFERROR(VLOOKUP($AV352,排出係数!$H$4:$M$10000,$AU352+2,FALSE),"")</f>
        <v/>
      </c>
      <c r="BF352" s="296">
        <f>IFERROR(VLOOKUP($AU352,点検表４リスト用!$P$2:$T$6,IF($N352="H17",5,3),FALSE),"")</f>
        <v>5.5E-2</v>
      </c>
      <c r="BG352" s="296">
        <f t="shared" si="133"/>
        <v>0</v>
      </c>
      <c r="BH352" s="296">
        <f t="shared" si="146"/>
        <v>0</v>
      </c>
      <c r="BI352" s="296" t="str">
        <f>IFERROR(VLOOKUP($L352,点検表４リスト用!$L$2:$N$11,3,FALSE),"")</f>
        <v/>
      </c>
      <c r="BJ352" s="296" t="str">
        <f t="shared" si="134"/>
        <v/>
      </c>
      <c r="BK352" s="296" t="str">
        <f>IF($AK352="特","",IF($BP352="確認",MSG_電気・燃料電池車確認,IF($BS352=1,日野自動車新型式,IF($BS352=2,日野自動車新型式②,IF($BS352=3,日野自動車新型式③,IF($BS352=4,日野自動車新型式④,IFERROR(VLOOKUP($BJ352,'35条リスト'!$A$3:$C$9998,2,FALSE),"")))))))</f>
        <v/>
      </c>
      <c r="BL352" s="296" t="str">
        <f t="shared" si="135"/>
        <v/>
      </c>
      <c r="BM352" s="296" t="str">
        <f>IFERROR(VLOOKUP($X352,点検表４リスト用!$A$2:$B$10,2,FALSE),"")</f>
        <v/>
      </c>
      <c r="BN352" s="296" t="str">
        <f>IF($AK352="特","",IFERROR(VLOOKUP($BJ352,'35条リスト'!$A$3:$C$9998,3,FALSE),""))</f>
        <v/>
      </c>
      <c r="BO352" s="357" t="str">
        <f t="shared" si="149"/>
        <v/>
      </c>
      <c r="BP352" s="297" t="str">
        <f t="shared" si="136"/>
        <v/>
      </c>
      <c r="BQ352" s="297" t="str">
        <f t="shared" si="150"/>
        <v/>
      </c>
      <c r="BR352" s="296">
        <f t="shared" si="147"/>
        <v>0</v>
      </c>
      <c r="BS352" s="296" t="str">
        <f>IF(COUNTIF(点検表４リスト用!X$2:X$83,J352),1,IF(COUNTIF(点検表４リスト用!Y$2:Y$100,J352),2,IF(COUNTIF(点検表４リスト用!Z$2:Z$100,J352),3,IF(COUNTIF(点検表４リスト用!AA$2:AA$100,J352),4,""))))</f>
        <v/>
      </c>
      <c r="BT352" s="580" t="str">
        <f t="shared" si="151"/>
        <v/>
      </c>
    </row>
    <row r="353" spans="1:72">
      <c r="A353" s="289"/>
      <c r="B353" s="445"/>
      <c r="C353" s="290"/>
      <c r="D353" s="291"/>
      <c r="E353" s="291"/>
      <c r="F353" s="291"/>
      <c r="G353" s="292"/>
      <c r="H353" s="300"/>
      <c r="I353" s="292"/>
      <c r="J353" s="292"/>
      <c r="K353" s="292"/>
      <c r="L353" s="292"/>
      <c r="M353" s="290"/>
      <c r="N353" s="290"/>
      <c r="O353" s="292"/>
      <c r="P353" s="292"/>
      <c r="Q353" s="481" t="str">
        <f t="shared" si="170"/>
        <v/>
      </c>
      <c r="R353" s="481" t="str">
        <f t="shared" si="171"/>
        <v/>
      </c>
      <c r="S353" s="482" t="str">
        <f t="shared" si="117"/>
        <v/>
      </c>
      <c r="T353" s="482" t="str">
        <f t="shared" si="172"/>
        <v/>
      </c>
      <c r="U353" s="483" t="str">
        <f t="shared" si="173"/>
        <v/>
      </c>
      <c r="V353" s="483" t="str">
        <f t="shared" si="174"/>
        <v/>
      </c>
      <c r="W353" s="483" t="str">
        <f t="shared" si="175"/>
        <v/>
      </c>
      <c r="X353" s="293"/>
      <c r="Y353" s="289"/>
      <c r="Z353" s="473" t="str">
        <f>IF($BS353&lt;&gt;"","確認",IF(COUNTIF(点検表４リスト用!AB$2:AB$100,J353),"○",IF(OR($BQ353="【3】",$BQ353="【2】",$BQ353="【1】"),"○",$BQ353)))</f>
        <v/>
      </c>
      <c r="AA353" s="532"/>
      <c r="AB353" s="559" t="str">
        <f t="shared" si="176"/>
        <v/>
      </c>
      <c r="AC353" s="294" t="str">
        <f>IF(COUNTIF(環境性能の高いＵＤタクシー!$A:$A,点検表４!J353),"○","")</f>
        <v/>
      </c>
      <c r="AD353" s="295" t="str">
        <f t="shared" si="177"/>
        <v/>
      </c>
      <c r="AE353" s="296" t="b">
        <f t="shared" si="118"/>
        <v>0</v>
      </c>
      <c r="AF353" s="296" t="b">
        <f t="shared" si="119"/>
        <v>0</v>
      </c>
      <c r="AG353" s="296" t="str">
        <f t="shared" si="120"/>
        <v/>
      </c>
      <c r="AH353" s="296">
        <f t="shared" si="121"/>
        <v>1</v>
      </c>
      <c r="AI353" s="296">
        <f t="shared" si="122"/>
        <v>0</v>
      </c>
      <c r="AJ353" s="296">
        <f t="shared" si="123"/>
        <v>0</v>
      </c>
      <c r="AK353" s="296" t="str">
        <f>IFERROR(VLOOKUP($I353,点検表４リスト用!$D$2:$G$10,2,FALSE),"")</f>
        <v/>
      </c>
      <c r="AL353" s="296" t="str">
        <f>IFERROR(VLOOKUP($I353,点検表４リスト用!$D$2:$G$10,3,FALSE),"")</f>
        <v/>
      </c>
      <c r="AM353" s="296" t="str">
        <f>IFERROR(VLOOKUP($I353,点検表４リスト用!$D$2:$G$10,4,FALSE),"")</f>
        <v/>
      </c>
      <c r="AN353" s="296" t="str">
        <f>IFERROR(VLOOKUP(LEFT($E353,1),点検表４リスト用!$I$2:$J$11,2,FALSE),"")</f>
        <v/>
      </c>
      <c r="AO353" s="296" t="b">
        <f>IF(IFERROR(VLOOKUP($J353,軽乗用車一覧!$A$2:$A$88,1,FALSE),"")&lt;&gt;"",TRUE,FALSE)</f>
        <v>0</v>
      </c>
      <c r="AP353" s="296" t="b">
        <f t="shared" si="124"/>
        <v>0</v>
      </c>
      <c r="AQ353" s="296" t="b">
        <f t="shared" si="178"/>
        <v>1</v>
      </c>
      <c r="AR353" s="296" t="str">
        <f t="shared" si="125"/>
        <v/>
      </c>
      <c r="AS353" s="296" t="str">
        <f t="shared" si="126"/>
        <v/>
      </c>
      <c r="AT353" s="296">
        <f t="shared" si="127"/>
        <v>1</v>
      </c>
      <c r="AU353" s="296">
        <f t="shared" si="128"/>
        <v>1</v>
      </c>
      <c r="AV353" s="296" t="str">
        <f t="shared" si="129"/>
        <v/>
      </c>
      <c r="AW353" s="296" t="str">
        <f>IFERROR(VLOOKUP($L353,点検表４リスト用!$L$2:$M$11,2,FALSE),"")</f>
        <v/>
      </c>
      <c r="AX353" s="296" t="str">
        <f>IFERROR(VLOOKUP($AV353,排出係数!$H$4:$N$1000,7,FALSE),"")</f>
        <v/>
      </c>
      <c r="AY353" s="296" t="str">
        <f t="shared" si="148"/>
        <v/>
      </c>
      <c r="AZ353" s="296" t="str">
        <f t="shared" si="130"/>
        <v>1</v>
      </c>
      <c r="BA353" s="296" t="str">
        <f>IFERROR(VLOOKUP($AV353,排出係数!$A$4:$G$10000,$AU353+2,FALSE),"")</f>
        <v/>
      </c>
      <c r="BB353" s="296">
        <f>IFERROR(VLOOKUP($AU353,点検表４リスト用!$P$2:$T$6,2,FALSE),"")</f>
        <v>0.48</v>
      </c>
      <c r="BC353" s="296" t="str">
        <f t="shared" si="131"/>
        <v/>
      </c>
      <c r="BD353" s="296" t="str">
        <f t="shared" si="132"/>
        <v/>
      </c>
      <c r="BE353" s="296" t="str">
        <f>IFERROR(VLOOKUP($AV353,排出係数!$H$4:$M$10000,$AU353+2,FALSE),"")</f>
        <v/>
      </c>
      <c r="BF353" s="296">
        <f>IFERROR(VLOOKUP($AU353,点検表４リスト用!$P$2:$T$6,IF($N353="H17",5,3),FALSE),"")</f>
        <v>5.5E-2</v>
      </c>
      <c r="BG353" s="296">
        <f t="shared" si="133"/>
        <v>0</v>
      </c>
      <c r="BH353" s="296">
        <f t="shared" si="146"/>
        <v>0</v>
      </c>
      <c r="BI353" s="296" t="str">
        <f>IFERROR(VLOOKUP($L353,点検表４リスト用!$L$2:$N$11,3,FALSE),"")</f>
        <v/>
      </c>
      <c r="BJ353" s="296" t="str">
        <f t="shared" si="134"/>
        <v/>
      </c>
      <c r="BK353" s="296" t="str">
        <f>IF($AK353="特","",IF($BP353="確認",MSG_電気・燃料電池車確認,IF($BS353=1,日野自動車新型式,IF($BS353=2,日野自動車新型式②,IF($BS353=3,日野自動車新型式③,IF($BS353=4,日野自動車新型式④,IFERROR(VLOOKUP($BJ353,'35条リスト'!$A$3:$C$9998,2,FALSE),"")))))))</f>
        <v/>
      </c>
      <c r="BL353" s="296" t="str">
        <f t="shared" si="135"/>
        <v/>
      </c>
      <c r="BM353" s="296" t="str">
        <f>IFERROR(VLOOKUP($X353,点検表４リスト用!$A$2:$B$10,2,FALSE),"")</f>
        <v/>
      </c>
      <c r="BN353" s="296" t="str">
        <f>IF($AK353="特","",IFERROR(VLOOKUP($BJ353,'35条リスト'!$A$3:$C$9998,3,FALSE),""))</f>
        <v/>
      </c>
      <c r="BO353" s="357" t="str">
        <f t="shared" si="149"/>
        <v/>
      </c>
      <c r="BP353" s="297" t="str">
        <f t="shared" si="136"/>
        <v/>
      </c>
      <c r="BQ353" s="297" t="str">
        <f t="shared" si="150"/>
        <v/>
      </c>
      <c r="BR353" s="296">
        <f t="shared" si="147"/>
        <v>0</v>
      </c>
      <c r="BS353" s="296" t="str">
        <f>IF(COUNTIF(点検表４リスト用!X$2:X$83,J353),1,IF(COUNTIF(点検表４リスト用!Y$2:Y$100,J353),2,IF(COUNTIF(点検表４リスト用!Z$2:Z$100,J353),3,IF(COUNTIF(点検表４リスト用!AA$2:AA$100,J353),4,""))))</f>
        <v/>
      </c>
      <c r="BT353" s="580" t="str">
        <f t="shared" si="151"/>
        <v/>
      </c>
    </row>
    <row r="354" spans="1:72">
      <c r="A354" s="289"/>
      <c r="B354" s="445"/>
      <c r="C354" s="290"/>
      <c r="D354" s="291"/>
      <c r="E354" s="291"/>
      <c r="F354" s="291"/>
      <c r="G354" s="292"/>
      <c r="H354" s="300"/>
      <c r="I354" s="292"/>
      <c r="J354" s="292"/>
      <c r="K354" s="292"/>
      <c r="L354" s="292"/>
      <c r="M354" s="290"/>
      <c r="N354" s="290"/>
      <c r="O354" s="292"/>
      <c r="P354" s="292"/>
      <c r="Q354" s="481" t="str">
        <f t="shared" si="170"/>
        <v/>
      </c>
      <c r="R354" s="481" t="str">
        <f t="shared" si="171"/>
        <v/>
      </c>
      <c r="S354" s="482" t="str">
        <f t="shared" si="117"/>
        <v/>
      </c>
      <c r="T354" s="482" t="str">
        <f t="shared" si="172"/>
        <v/>
      </c>
      <c r="U354" s="483" t="str">
        <f t="shared" si="173"/>
        <v/>
      </c>
      <c r="V354" s="483" t="str">
        <f t="shared" si="174"/>
        <v/>
      </c>
      <c r="W354" s="483" t="str">
        <f t="shared" si="175"/>
        <v/>
      </c>
      <c r="X354" s="293"/>
      <c r="Y354" s="289"/>
      <c r="Z354" s="473" t="str">
        <f>IF($BS354&lt;&gt;"","確認",IF(COUNTIF(点検表４リスト用!AB$2:AB$100,J354),"○",IF(OR($BQ354="【3】",$BQ354="【2】",$BQ354="【1】"),"○",$BQ354)))</f>
        <v/>
      </c>
      <c r="AA354" s="532"/>
      <c r="AB354" s="559" t="str">
        <f t="shared" si="176"/>
        <v/>
      </c>
      <c r="AC354" s="294" t="str">
        <f>IF(COUNTIF(環境性能の高いＵＤタクシー!$A:$A,点検表４!J354),"○","")</f>
        <v/>
      </c>
      <c r="AD354" s="295" t="str">
        <f t="shared" si="177"/>
        <v/>
      </c>
      <c r="AE354" s="296" t="b">
        <f t="shared" si="118"/>
        <v>0</v>
      </c>
      <c r="AF354" s="296" t="b">
        <f t="shared" si="119"/>
        <v>0</v>
      </c>
      <c r="AG354" s="296" t="str">
        <f t="shared" si="120"/>
        <v/>
      </c>
      <c r="AH354" s="296">
        <f t="shared" si="121"/>
        <v>1</v>
      </c>
      <c r="AI354" s="296">
        <f t="shared" si="122"/>
        <v>0</v>
      </c>
      <c r="AJ354" s="296">
        <f t="shared" si="123"/>
        <v>0</v>
      </c>
      <c r="AK354" s="296" t="str">
        <f>IFERROR(VLOOKUP($I354,点検表４リスト用!$D$2:$G$10,2,FALSE),"")</f>
        <v/>
      </c>
      <c r="AL354" s="296" t="str">
        <f>IFERROR(VLOOKUP($I354,点検表４リスト用!$D$2:$G$10,3,FALSE),"")</f>
        <v/>
      </c>
      <c r="AM354" s="296" t="str">
        <f>IFERROR(VLOOKUP($I354,点検表４リスト用!$D$2:$G$10,4,FALSE),"")</f>
        <v/>
      </c>
      <c r="AN354" s="296" t="str">
        <f>IFERROR(VLOOKUP(LEFT($E354,1),点検表４リスト用!$I$2:$J$11,2,FALSE),"")</f>
        <v/>
      </c>
      <c r="AO354" s="296" t="b">
        <f>IF(IFERROR(VLOOKUP($J354,軽乗用車一覧!$A$2:$A$88,1,FALSE),"")&lt;&gt;"",TRUE,FALSE)</f>
        <v>0</v>
      </c>
      <c r="AP354" s="296" t="b">
        <f t="shared" si="124"/>
        <v>0</v>
      </c>
      <c r="AQ354" s="296" t="b">
        <f t="shared" si="178"/>
        <v>1</v>
      </c>
      <c r="AR354" s="296" t="str">
        <f t="shared" si="125"/>
        <v/>
      </c>
      <c r="AS354" s="296" t="str">
        <f t="shared" si="126"/>
        <v/>
      </c>
      <c r="AT354" s="296">
        <f t="shared" si="127"/>
        <v>1</v>
      </c>
      <c r="AU354" s="296">
        <f t="shared" si="128"/>
        <v>1</v>
      </c>
      <c r="AV354" s="296" t="str">
        <f t="shared" si="129"/>
        <v/>
      </c>
      <c r="AW354" s="296" t="str">
        <f>IFERROR(VLOOKUP($L354,点検表４リスト用!$L$2:$M$11,2,FALSE),"")</f>
        <v/>
      </c>
      <c r="AX354" s="296" t="str">
        <f>IFERROR(VLOOKUP($AV354,排出係数!$H$4:$N$1000,7,FALSE),"")</f>
        <v/>
      </c>
      <c r="AY354" s="296" t="str">
        <f t="shared" si="148"/>
        <v/>
      </c>
      <c r="AZ354" s="296" t="str">
        <f t="shared" si="130"/>
        <v>1</v>
      </c>
      <c r="BA354" s="296" t="str">
        <f>IFERROR(VLOOKUP($AV354,排出係数!$A$4:$G$10000,$AU354+2,FALSE),"")</f>
        <v/>
      </c>
      <c r="BB354" s="296">
        <f>IFERROR(VLOOKUP($AU354,点検表４リスト用!$P$2:$T$6,2,FALSE),"")</f>
        <v>0.48</v>
      </c>
      <c r="BC354" s="296" t="str">
        <f t="shared" si="131"/>
        <v/>
      </c>
      <c r="BD354" s="296" t="str">
        <f t="shared" si="132"/>
        <v/>
      </c>
      <c r="BE354" s="296" t="str">
        <f>IFERROR(VLOOKUP($AV354,排出係数!$H$4:$M$10000,$AU354+2,FALSE),"")</f>
        <v/>
      </c>
      <c r="BF354" s="296">
        <f>IFERROR(VLOOKUP($AU354,点検表４リスト用!$P$2:$T$6,IF($N354="H17",5,3),FALSE),"")</f>
        <v>5.5E-2</v>
      </c>
      <c r="BG354" s="296">
        <f t="shared" si="133"/>
        <v>0</v>
      </c>
      <c r="BH354" s="296">
        <f t="shared" si="146"/>
        <v>0</v>
      </c>
      <c r="BI354" s="296" t="str">
        <f>IFERROR(VLOOKUP($L354,点検表４リスト用!$L$2:$N$11,3,FALSE),"")</f>
        <v/>
      </c>
      <c r="BJ354" s="296" t="str">
        <f t="shared" si="134"/>
        <v/>
      </c>
      <c r="BK354" s="296" t="str">
        <f>IF($AK354="特","",IF($BP354="確認",MSG_電気・燃料電池車確認,IF($BS354=1,日野自動車新型式,IF($BS354=2,日野自動車新型式②,IF($BS354=3,日野自動車新型式③,IF($BS354=4,日野自動車新型式④,IFERROR(VLOOKUP($BJ354,'35条リスト'!$A$3:$C$9998,2,FALSE),"")))))))</f>
        <v/>
      </c>
      <c r="BL354" s="296" t="str">
        <f t="shared" si="135"/>
        <v/>
      </c>
      <c r="BM354" s="296" t="str">
        <f>IFERROR(VLOOKUP($X354,点検表４リスト用!$A$2:$B$10,2,FALSE),"")</f>
        <v/>
      </c>
      <c r="BN354" s="296" t="str">
        <f>IF($AK354="特","",IFERROR(VLOOKUP($BJ354,'35条リスト'!$A$3:$C$9998,3,FALSE),""))</f>
        <v/>
      </c>
      <c r="BO354" s="357" t="str">
        <f t="shared" si="149"/>
        <v/>
      </c>
      <c r="BP354" s="297" t="str">
        <f t="shared" si="136"/>
        <v/>
      </c>
      <c r="BQ354" s="297" t="str">
        <f t="shared" si="150"/>
        <v/>
      </c>
      <c r="BR354" s="296">
        <f t="shared" si="147"/>
        <v>0</v>
      </c>
      <c r="BS354" s="296" t="str">
        <f>IF(COUNTIF(点検表４リスト用!X$2:X$83,J354),1,IF(COUNTIF(点検表４リスト用!Y$2:Y$100,J354),2,IF(COUNTIF(点検表４リスト用!Z$2:Z$100,J354),3,IF(COUNTIF(点検表４リスト用!AA$2:AA$100,J354),4,""))))</f>
        <v/>
      </c>
      <c r="BT354" s="580" t="str">
        <f t="shared" si="151"/>
        <v/>
      </c>
    </row>
    <row r="355" spans="1:72">
      <c r="A355" s="289"/>
      <c r="B355" s="445"/>
      <c r="C355" s="290"/>
      <c r="D355" s="291"/>
      <c r="E355" s="291"/>
      <c r="F355" s="291"/>
      <c r="G355" s="292"/>
      <c r="H355" s="300"/>
      <c r="I355" s="292"/>
      <c r="J355" s="292"/>
      <c r="K355" s="292"/>
      <c r="L355" s="292"/>
      <c r="M355" s="290"/>
      <c r="N355" s="290"/>
      <c r="O355" s="292"/>
      <c r="P355" s="292"/>
      <c r="Q355" s="481" t="str">
        <f t="shared" si="170"/>
        <v/>
      </c>
      <c r="R355" s="481" t="str">
        <f t="shared" si="171"/>
        <v/>
      </c>
      <c r="S355" s="482" t="str">
        <f t="shared" si="117"/>
        <v/>
      </c>
      <c r="T355" s="482" t="str">
        <f t="shared" si="172"/>
        <v/>
      </c>
      <c r="U355" s="483" t="str">
        <f t="shared" si="173"/>
        <v/>
      </c>
      <c r="V355" s="483" t="str">
        <f t="shared" si="174"/>
        <v/>
      </c>
      <c r="W355" s="483" t="str">
        <f t="shared" si="175"/>
        <v/>
      </c>
      <c r="X355" s="293"/>
      <c r="Y355" s="289"/>
      <c r="Z355" s="473" t="str">
        <f>IF($BS355&lt;&gt;"","確認",IF(COUNTIF(点検表４リスト用!AB$2:AB$100,J355),"○",IF(OR($BQ355="【3】",$BQ355="【2】",$BQ355="【1】"),"○",$BQ355)))</f>
        <v/>
      </c>
      <c r="AA355" s="532"/>
      <c r="AB355" s="559" t="str">
        <f t="shared" si="176"/>
        <v/>
      </c>
      <c r="AC355" s="294" t="str">
        <f>IF(COUNTIF(環境性能の高いＵＤタクシー!$A:$A,点検表４!J355),"○","")</f>
        <v/>
      </c>
      <c r="AD355" s="295" t="str">
        <f t="shared" si="177"/>
        <v/>
      </c>
      <c r="AE355" s="296" t="b">
        <f t="shared" si="118"/>
        <v>0</v>
      </c>
      <c r="AF355" s="296" t="b">
        <f t="shared" si="119"/>
        <v>0</v>
      </c>
      <c r="AG355" s="296" t="str">
        <f t="shared" si="120"/>
        <v/>
      </c>
      <c r="AH355" s="296">
        <f t="shared" si="121"/>
        <v>1</v>
      </c>
      <c r="AI355" s="296">
        <f t="shared" si="122"/>
        <v>0</v>
      </c>
      <c r="AJ355" s="296">
        <f t="shared" si="123"/>
        <v>0</v>
      </c>
      <c r="AK355" s="296" t="str">
        <f>IFERROR(VLOOKUP($I355,点検表４リスト用!$D$2:$G$10,2,FALSE),"")</f>
        <v/>
      </c>
      <c r="AL355" s="296" t="str">
        <f>IFERROR(VLOOKUP($I355,点検表４リスト用!$D$2:$G$10,3,FALSE),"")</f>
        <v/>
      </c>
      <c r="AM355" s="296" t="str">
        <f>IFERROR(VLOOKUP($I355,点検表４リスト用!$D$2:$G$10,4,FALSE),"")</f>
        <v/>
      </c>
      <c r="AN355" s="296" t="str">
        <f>IFERROR(VLOOKUP(LEFT($E355,1),点検表４リスト用!$I$2:$J$11,2,FALSE),"")</f>
        <v/>
      </c>
      <c r="AO355" s="296" t="b">
        <f>IF(IFERROR(VLOOKUP($J355,軽乗用車一覧!$A$2:$A$88,1,FALSE),"")&lt;&gt;"",TRUE,FALSE)</f>
        <v>0</v>
      </c>
      <c r="AP355" s="296" t="b">
        <f t="shared" si="124"/>
        <v>0</v>
      </c>
      <c r="AQ355" s="296" t="b">
        <f t="shared" si="178"/>
        <v>1</v>
      </c>
      <c r="AR355" s="296" t="str">
        <f t="shared" si="125"/>
        <v/>
      </c>
      <c r="AS355" s="296" t="str">
        <f t="shared" si="126"/>
        <v/>
      </c>
      <c r="AT355" s="296">
        <f t="shared" si="127"/>
        <v>1</v>
      </c>
      <c r="AU355" s="296">
        <f t="shared" si="128"/>
        <v>1</v>
      </c>
      <c r="AV355" s="296" t="str">
        <f t="shared" si="129"/>
        <v/>
      </c>
      <c r="AW355" s="296" t="str">
        <f>IFERROR(VLOOKUP($L355,点検表４リスト用!$L$2:$M$11,2,FALSE),"")</f>
        <v/>
      </c>
      <c r="AX355" s="296" t="str">
        <f>IFERROR(VLOOKUP($AV355,排出係数!$H$4:$N$1000,7,FALSE),"")</f>
        <v/>
      </c>
      <c r="AY355" s="296" t="str">
        <f t="shared" si="148"/>
        <v/>
      </c>
      <c r="AZ355" s="296" t="str">
        <f t="shared" si="130"/>
        <v>1</v>
      </c>
      <c r="BA355" s="296" t="str">
        <f>IFERROR(VLOOKUP($AV355,排出係数!$A$4:$G$10000,$AU355+2,FALSE),"")</f>
        <v/>
      </c>
      <c r="BB355" s="296">
        <f>IFERROR(VLOOKUP($AU355,点検表４リスト用!$P$2:$T$6,2,FALSE),"")</f>
        <v>0.48</v>
      </c>
      <c r="BC355" s="296" t="str">
        <f t="shared" si="131"/>
        <v/>
      </c>
      <c r="BD355" s="296" t="str">
        <f t="shared" si="132"/>
        <v/>
      </c>
      <c r="BE355" s="296" t="str">
        <f>IFERROR(VLOOKUP($AV355,排出係数!$H$4:$M$10000,$AU355+2,FALSE),"")</f>
        <v/>
      </c>
      <c r="BF355" s="296">
        <f>IFERROR(VLOOKUP($AU355,点検表４リスト用!$P$2:$T$6,IF($N355="H17",5,3),FALSE),"")</f>
        <v>5.5E-2</v>
      </c>
      <c r="BG355" s="296">
        <f t="shared" si="133"/>
        <v>0</v>
      </c>
      <c r="BH355" s="296">
        <f t="shared" si="146"/>
        <v>0</v>
      </c>
      <c r="BI355" s="296" t="str">
        <f>IFERROR(VLOOKUP($L355,点検表４リスト用!$L$2:$N$11,3,FALSE),"")</f>
        <v/>
      </c>
      <c r="BJ355" s="296" t="str">
        <f t="shared" si="134"/>
        <v/>
      </c>
      <c r="BK355" s="296" t="str">
        <f>IF($AK355="特","",IF($BP355="確認",MSG_電気・燃料電池車確認,IF($BS355=1,日野自動車新型式,IF($BS355=2,日野自動車新型式②,IF($BS355=3,日野自動車新型式③,IF($BS355=4,日野自動車新型式④,IFERROR(VLOOKUP($BJ355,'35条リスト'!$A$3:$C$9998,2,FALSE),"")))))))</f>
        <v/>
      </c>
      <c r="BL355" s="296" t="str">
        <f t="shared" si="135"/>
        <v/>
      </c>
      <c r="BM355" s="296" t="str">
        <f>IFERROR(VLOOKUP($X355,点検表４リスト用!$A$2:$B$10,2,FALSE),"")</f>
        <v/>
      </c>
      <c r="BN355" s="296" t="str">
        <f>IF($AK355="特","",IFERROR(VLOOKUP($BJ355,'35条リスト'!$A$3:$C$9998,3,FALSE),""))</f>
        <v/>
      </c>
      <c r="BO355" s="357" t="str">
        <f t="shared" si="149"/>
        <v/>
      </c>
      <c r="BP355" s="297" t="str">
        <f t="shared" si="136"/>
        <v/>
      </c>
      <c r="BQ355" s="297" t="str">
        <f t="shared" si="150"/>
        <v/>
      </c>
      <c r="BR355" s="296">
        <f t="shared" si="147"/>
        <v>0</v>
      </c>
      <c r="BS355" s="296" t="str">
        <f>IF(COUNTIF(点検表４リスト用!X$2:X$83,J355),1,IF(COUNTIF(点検表４リスト用!Y$2:Y$100,J355),2,IF(COUNTIF(点検表４リスト用!Z$2:Z$100,J355),3,IF(COUNTIF(点検表４リスト用!AA$2:AA$100,J355),4,""))))</f>
        <v/>
      </c>
      <c r="BT355" s="580" t="str">
        <f t="shared" si="151"/>
        <v/>
      </c>
    </row>
    <row r="356" spans="1:72">
      <c r="A356" s="289"/>
      <c r="B356" s="445"/>
      <c r="C356" s="290"/>
      <c r="D356" s="291"/>
      <c r="E356" s="291"/>
      <c r="F356" s="291"/>
      <c r="G356" s="292"/>
      <c r="H356" s="300"/>
      <c r="I356" s="292"/>
      <c r="J356" s="292"/>
      <c r="K356" s="292"/>
      <c r="L356" s="292"/>
      <c r="M356" s="290"/>
      <c r="N356" s="290"/>
      <c r="O356" s="292"/>
      <c r="P356" s="292"/>
      <c r="Q356" s="481" t="str">
        <f t="shared" si="170"/>
        <v/>
      </c>
      <c r="R356" s="481" t="str">
        <f t="shared" si="171"/>
        <v/>
      </c>
      <c r="S356" s="482" t="str">
        <f t="shared" si="117"/>
        <v/>
      </c>
      <c r="T356" s="482" t="str">
        <f t="shared" si="172"/>
        <v/>
      </c>
      <c r="U356" s="483" t="str">
        <f t="shared" si="173"/>
        <v/>
      </c>
      <c r="V356" s="483" t="str">
        <f t="shared" si="174"/>
        <v/>
      </c>
      <c r="W356" s="483" t="str">
        <f t="shared" si="175"/>
        <v/>
      </c>
      <c r="X356" s="293"/>
      <c r="Y356" s="289"/>
      <c r="Z356" s="473" t="str">
        <f>IF($BS356&lt;&gt;"","確認",IF(COUNTIF(点検表４リスト用!AB$2:AB$100,J356),"○",IF(OR($BQ356="【3】",$BQ356="【2】",$BQ356="【1】"),"○",$BQ356)))</f>
        <v/>
      </c>
      <c r="AA356" s="532"/>
      <c r="AB356" s="559" t="str">
        <f t="shared" si="176"/>
        <v/>
      </c>
      <c r="AC356" s="294" t="str">
        <f>IF(COUNTIF(環境性能の高いＵＤタクシー!$A:$A,点検表４!J356),"○","")</f>
        <v/>
      </c>
      <c r="AD356" s="295" t="str">
        <f t="shared" si="177"/>
        <v/>
      </c>
      <c r="AE356" s="296" t="b">
        <f t="shared" si="118"/>
        <v>0</v>
      </c>
      <c r="AF356" s="296" t="b">
        <f t="shared" si="119"/>
        <v>0</v>
      </c>
      <c r="AG356" s="296" t="str">
        <f t="shared" si="120"/>
        <v/>
      </c>
      <c r="AH356" s="296">
        <f t="shared" si="121"/>
        <v>1</v>
      </c>
      <c r="AI356" s="296">
        <f t="shared" si="122"/>
        <v>0</v>
      </c>
      <c r="AJ356" s="296">
        <f t="shared" si="123"/>
        <v>0</v>
      </c>
      <c r="AK356" s="296" t="str">
        <f>IFERROR(VLOOKUP($I356,点検表４リスト用!$D$2:$G$10,2,FALSE),"")</f>
        <v/>
      </c>
      <c r="AL356" s="296" t="str">
        <f>IFERROR(VLOOKUP($I356,点検表４リスト用!$D$2:$G$10,3,FALSE),"")</f>
        <v/>
      </c>
      <c r="AM356" s="296" t="str">
        <f>IFERROR(VLOOKUP($I356,点検表４リスト用!$D$2:$G$10,4,FALSE),"")</f>
        <v/>
      </c>
      <c r="AN356" s="296" t="str">
        <f>IFERROR(VLOOKUP(LEFT($E356,1),点検表４リスト用!$I$2:$J$11,2,FALSE),"")</f>
        <v/>
      </c>
      <c r="AO356" s="296" t="b">
        <f>IF(IFERROR(VLOOKUP($J356,軽乗用車一覧!$A$2:$A$88,1,FALSE),"")&lt;&gt;"",TRUE,FALSE)</f>
        <v>0</v>
      </c>
      <c r="AP356" s="296" t="b">
        <f t="shared" si="124"/>
        <v>0</v>
      </c>
      <c r="AQ356" s="296" t="b">
        <f t="shared" si="178"/>
        <v>1</v>
      </c>
      <c r="AR356" s="296" t="str">
        <f t="shared" si="125"/>
        <v/>
      </c>
      <c r="AS356" s="296" t="str">
        <f t="shared" si="126"/>
        <v/>
      </c>
      <c r="AT356" s="296">
        <f t="shared" si="127"/>
        <v>1</v>
      </c>
      <c r="AU356" s="296">
        <f t="shared" si="128"/>
        <v>1</v>
      </c>
      <c r="AV356" s="296" t="str">
        <f t="shared" si="129"/>
        <v/>
      </c>
      <c r="AW356" s="296" t="str">
        <f>IFERROR(VLOOKUP($L356,点検表４リスト用!$L$2:$M$11,2,FALSE),"")</f>
        <v/>
      </c>
      <c r="AX356" s="296" t="str">
        <f>IFERROR(VLOOKUP($AV356,排出係数!$H$4:$N$1000,7,FALSE),"")</f>
        <v/>
      </c>
      <c r="AY356" s="296" t="str">
        <f t="shared" si="148"/>
        <v/>
      </c>
      <c r="AZ356" s="296" t="str">
        <f t="shared" si="130"/>
        <v>1</v>
      </c>
      <c r="BA356" s="296" t="str">
        <f>IFERROR(VLOOKUP($AV356,排出係数!$A$4:$G$10000,$AU356+2,FALSE),"")</f>
        <v/>
      </c>
      <c r="BB356" s="296">
        <f>IFERROR(VLOOKUP($AU356,点検表４リスト用!$P$2:$T$6,2,FALSE),"")</f>
        <v>0.48</v>
      </c>
      <c r="BC356" s="296" t="str">
        <f t="shared" si="131"/>
        <v/>
      </c>
      <c r="BD356" s="296" t="str">
        <f t="shared" si="132"/>
        <v/>
      </c>
      <c r="BE356" s="296" t="str">
        <f>IFERROR(VLOOKUP($AV356,排出係数!$H$4:$M$10000,$AU356+2,FALSE),"")</f>
        <v/>
      </c>
      <c r="BF356" s="296">
        <f>IFERROR(VLOOKUP($AU356,点検表４リスト用!$P$2:$T$6,IF($N356="H17",5,3),FALSE),"")</f>
        <v>5.5E-2</v>
      </c>
      <c r="BG356" s="296">
        <f t="shared" si="133"/>
        <v>0</v>
      </c>
      <c r="BH356" s="296">
        <f t="shared" si="146"/>
        <v>0</v>
      </c>
      <c r="BI356" s="296" t="str">
        <f>IFERROR(VLOOKUP($L356,点検表４リスト用!$L$2:$N$11,3,FALSE),"")</f>
        <v/>
      </c>
      <c r="BJ356" s="296" t="str">
        <f t="shared" si="134"/>
        <v/>
      </c>
      <c r="BK356" s="296" t="str">
        <f>IF($AK356="特","",IF($BP356="確認",MSG_電気・燃料電池車確認,IF($BS356=1,日野自動車新型式,IF($BS356=2,日野自動車新型式②,IF($BS356=3,日野自動車新型式③,IF($BS356=4,日野自動車新型式④,IFERROR(VLOOKUP($BJ356,'35条リスト'!$A$3:$C$9998,2,FALSE),"")))))))</f>
        <v/>
      </c>
      <c r="BL356" s="296" t="str">
        <f t="shared" si="135"/>
        <v/>
      </c>
      <c r="BM356" s="296" t="str">
        <f>IFERROR(VLOOKUP($X356,点検表４リスト用!$A$2:$B$10,2,FALSE),"")</f>
        <v/>
      </c>
      <c r="BN356" s="296" t="str">
        <f>IF($AK356="特","",IFERROR(VLOOKUP($BJ356,'35条リスト'!$A$3:$C$9998,3,FALSE),""))</f>
        <v/>
      </c>
      <c r="BO356" s="357" t="str">
        <f t="shared" si="149"/>
        <v/>
      </c>
      <c r="BP356" s="297" t="str">
        <f t="shared" si="136"/>
        <v/>
      </c>
      <c r="BQ356" s="297" t="str">
        <f t="shared" si="150"/>
        <v/>
      </c>
      <c r="BR356" s="296">
        <f t="shared" si="147"/>
        <v>0</v>
      </c>
      <c r="BS356" s="296" t="str">
        <f>IF(COUNTIF(点検表４リスト用!X$2:X$83,J356),1,IF(COUNTIF(点検表４リスト用!Y$2:Y$100,J356),2,IF(COUNTIF(点検表４リスト用!Z$2:Z$100,J356),3,IF(COUNTIF(点検表４リスト用!AA$2:AA$100,J356),4,""))))</f>
        <v/>
      </c>
      <c r="BT356" s="580" t="str">
        <f t="shared" si="151"/>
        <v/>
      </c>
    </row>
    <row r="357" spans="1:72">
      <c r="A357" s="289"/>
      <c r="B357" s="445"/>
      <c r="C357" s="290"/>
      <c r="D357" s="291"/>
      <c r="E357" s="291"/>
      <c r="F357" s="291"/>
      <c r="G357" s="292"/>
      <c r="H357" s="300"/>
      <c r="I357" s="292"/>
      <c r="J357" s="292"/>
      <c r="K357" s="292"/>
      <c r="L357" s="292"/>
      <c r="M357" s="290"/>
      <c r="N357" s="290"/>
      <c r="O357" s="292"/>
      <c r="P357" s="292"/>
      <c r="Q357" s="481" t="str">
        <f t="shared" si="170"/>
        <v/>
      </c>
      <c r="R357" s="481" t="str">
        <f t="shared" si="171"/>
        <v/>
      </c>
      <c r="S357" s="482" t="str">
        <f t="shared" si="117"/>
        <v/>
      </c>
      <c r="T357" s="482" t="str">
        <f t="shared" si="172"/>
        <v/>
      </c>
      <c r="U357" s="483" t="str">
        <f t="shared" si="173"/>
        <v/>
      </c>
      <c r="V357" s="483" t="str">
        <f t="shared" si="174"/>
        <v/>
      </c>
      <c r="W357" s="483" t="str">
        <f t="shared" si="175"/>
        <v/>
      </c>
      <c r="X357" s="293"/>
      <c r="Y357" s="289"/>
      <c r="Z357" s="473" t="str">
        <f>IF($BS357&lt;&gt;"","確認",IF(COUNTIF(点検表４リスト用!AB$2:AB$100,J357),"○",IF(OR($BQ357="【3】",$BQ357="【2】",$BQ357="【1】"),"○",$BQ357)))</f>
        <v/>
      </c>
      <c r="AA357" s="532"/>
      <c r="AB357" s="559" t="str">
        <f t="shared" si="176"/>
        <v/>
      </c>
      <c r="AC357" s="294" t="str">
        <f>IF(COUNTIF(環境性能の高いＵＤタクシー!$A:$A,点検表４!J357),"○","")</f>
        <v/>
      </c>
      <c r="AD357" s="295" t="str">
        <f t="shared" si="177"/>
        <v/>
      </c>
      <c r="AE357" s="296" t="b">
        <f t="shared" si="118"/>
        <v>0</v>
      </c>
      <c r="AF357" s="296" t="b">
        <f t="shared" si="119"/>
        <v>0</v>
      </c>
      <c r="AG357" s="296" t="str">
        <f t="shared" si="120"/>
        <v/>
      </c>
      <c r="AH357" s="296">
        <f t="shared" si="121"/>
        <v>1</v>
      </c>
      <c r="AI357" s="296">
        <f t="shared" si="122"/>
        <v>0</v>
      </c>
      <c r="AJ357" s="296">
        <f t="shared" si="123"/>
        <v>0</v>
      </c>
      <c r="AK357" s="296" t="str">
        <f>IFERROR(VLOOKUP($I357,点検表４リスト用!$D$2:$G$10,2,FALSE),"")</f>
        <v/>
      </c>
      <c r="AL357" s="296" t="str">
        <f>IFERROR(VLOOKUP($I357,点検表４リスト用!$D$2:$G$10,3,FALSE),"")</f>
        <v/>
      </c>
      <c r="AM357" s="296" t="str">
        <f>IFERROR(VLOOKUP($I357,点検表４リスト用!$D$2:$G$10,4,FALSE),"")</f>
        <v/>
      </c>
      <c r="AN357" s="296" t="str">
        <f>IFERROR(VLOOKUP(LEFT($E357,1),点検表４リスト用!$I$2:$J$11,2,FALSE),"")</f>
        <v/>
      </c>
      <c r="AO357" s="296" t="b">
        <f>IF(IFERROR(VLOOKUP($J357,軽乗用車一覧!$A$2:$A$88,1,FALSE),"")&lt;&gt;"",TRUE,FALSE)</f>
        <v>0</v>
      </c>
      <c r="AP357" s="296" t="b">
        <f t="shared" si="124"/>
        <v>0</v>
      </c>
      <c r="AQ357" s="296" t="b">
        <f t="shared" si="178"/>
        <v>1</v>
      </c>
      <c r="AR357" s="296" t="str">
        <f t="shared" si="125"/>
        <v/>
      </c>
      <c r="AS357" s="296" t="str">
        <f t="shared" si="126"/>
        <v/>
      </c>
      <c r="AT357" s="296">
        <f t="shared" si="127"/>
        <v>1</v>
      </c>
      <c r="AU357" s="296">
        <f t="shared" si="128"/>
        <v>1</v>
      </c>
      <c r="AV357" s="296" t="str">
        <f t="shared" si="129"/>
        <v/>
      </c>
      <c r="AW357" s="296" t="str">
        <f>IFERROR(VLOOKUP($L357,点検表４リスト用!$L$2:$M$11,2,FALSE),"")</f>
        <v/>
      </c>
      <c r="AX357" s="296" t="str">
        <f>IFERROR(VLOOKUP($AV357,排出係数!$H$4:$N$1000,7,FALSE),"")</f>
        <v/>
      </c>
      <c r="AY357" s="296" t="str">
        <f t="shared" si="148"/>
        <v/>
      </c>
      <c r="AZ357" s="296" t="str">
        <f t="shared" si="130"/>
        <v>1</v>
      </c>
      <c r="BA357" s="296" t="str">
        <f>IFERROR(VLOOKUP($AV357,排出係数!$A$4:$G$10000,$AU357+2,FALSE),"")</f>
        <v/>
      </c>
      <c r="BB357" s="296">
        <f>IFERROR(VLOOKUP($AU357,点検表４リスト用!$P$2:$T$6,2,FALSE),"")</f>
        <v>0.48</v>
      </c>
      <c r="BC357" s="296" t="str">
        <f t="shared" si="131"/>
        <v/>
      </c>
      <c r="BD357" s="296" t="str">
        <f t="shared" si="132"/>
        <v/>
      </c>
      <c r="BE357" s="296" t="str">
        <f>IFERROR(VLOOKUP($AV357,排出係数!$H$4:$M$10000,$AU357+2,FALSE),"")</f>
        <v/>
      </c>
      <c r="BF357" s="296">
        <f>IFERROR(VLOOKUP($AU357,点検表４リスト用!$P$2:$T$6,IF($N357="H17",5,3),FALSE),"")</f>
        <v>5.5E-2</v>
      </c>
      <c r="BG357" s="296">
        <f t="shared" si="133"/>
        <v>0</v>
      </c>
      <c r="BH357" s="296">
        <f t="shared" si="146"/>
        <v>0</v>
      </c>
      <c r="BI357" s="296" t="str">
        <f>IFERROR(VLOOKUP($L357,点検表４リスト用!$L$2:$N$11,3,FALSE),"")</f>
        <v/>
      </c>
      <c r="BJ357" s="296" t="str">
        <f t="shared" si="134"/>
        <v/>
      </c>
      <c r="BK357" s="296" t="str">
        <f>IF($AK357="特","",IF($BP357="確認",MSG_電気・燃料電池車確認,IF($BS357=1,日野自動車新型式,IF($BS357=2,日野自動車新型式②,IF($BS357=3,日野自動車新型式③,IF($BS357=4,日野自動車新型式④,IFERROR(VLOOKUP($BJ357,'35条リスト'!$A$3:$C$9998,2,FALSE),"")))))))</f>
        <v/>
      </c>
      <c r="BL357" s="296" t="str">
        <f t="shared" si="135"/>
        <v/>
      </c>
      <c r="BM357" s="296" t="str">
        <f>IFERROR(VLOOKUP($X357,点検表４リスト用!$A$2:$B$10,2,FALSE),"")</f>
        <v/>
      </c>
      <c r="BN357" s="296" t="str">
        <f>IF($AK357="特","",IFERROR(VLOOKUP($BJ357,'35条リスト'!$A$3:$C$9998,3,FALSE),""))</f>
        <v/>
      </c>
      <c r="BO357" s="357" t="str">
        <f t="shared" si="149"/>
        <v/>
      </c>
      <c r="BP357" s="297" t="str">
        <f t="shared" si="136"/>
        <v/>
      </c>
      <c r="BQ357" s="297" t="str">
        <f t="shared" si="150"/>
        <v/>
      </c>
      <c r="BR357" s="296">
        <f t="shared" si="147"/>
        <v>0</v>
      </c>
      <c r="BS357" s="296" t="str">
        <f>IF(COUNTIF(点検表４リスト用!X$2:X$83,J357),1,IF(COUNTIF(点検表４リスト用!Y$2:Y$100,J357),2,IF(COUNTIF(点検表４リスト用!Z$2:Z$100,J357),3,IF(COUNTIF(点検表４リスト用!AA$2:AA$100,J357),4,""))))</f>
        <v/>
      </c>
      <c r="BT357" s="580" t="str">
        <f t="shared" si="151"/>
        <v/>
      </c>
    </row>
    <row r="358" spans="1:72">
      <c r="A358" s="289"/>
      <c r="B358" s="445"/>
      <c r="C358" s="290"/>
      <c r="D358" s="291"/>
      <c r="E358" s="291"/>
      <c r="F358" s="291"/>
      <c r="G358" s="292"/>
      <c r="H358" s="300"/>
      <c r="I358" s="292"/>
      <c r="J358" s="292"/>
      <c r="K358" s="292"/>
      <c r="L358" s="292"/>
      <c r="M358" s="290"/>
      <c r="N358" s="290"/>
      <c r="O358" s="292"/>
      <c r="P358" s="292"/>
      <c r="Q358" s="481" t="str">
        <f t="shared" si="170"/>
        <v/>
      </c>
      <c r="R358" s="481" t="str">
        <f t="shared" si="171"/>
        <v/>
      </c>
      <c r="S358" s="482" t="str">
        <f t="shared" si="117"/>
        <v/>
      </c>
      <c r="T358" s="482" t="str">
        <f t="shared" si="172"/>
        <v/>
      </c>
      <c r="U358" s="483" t="str">
        <f t="shared" si="173"/>
        <v/>
      </c>
      <c r="V358" s="483" t="str">
        <f t="shared" si="174"/>
        <v/>
      </c>
      <c r="W358" s="483" t="str">
        <f t="shared" si="175"/>
        <v/>
      </c>
      <c r="X358" s="293"/>
      <c r="Y358" s="289"/>
      <c r="Z358" s="473" t="str">
        <f>IF($BS358&lt;&gt;"","確認",IF(COUNTIF(点検表４リスト用!AB$2:AB$100,J358),"○",IF(OR($BQ358="【3】",$BQ358="【2】",$BQ358="【1】"),"○",$BQ358)))</f>
        <v/>
      </c>
      <c r="AA358" s="532"/>
      <c r="AB358" s="559" t="str">
        <f t="shared" si="176"/>
        <v/>
      </c>
      <c r="AC358" s="294" t="str">
        <f>IF(COUNTIF(環境性能の高いＵＤタクシー!$A:$A,点検表４!J358),"○","")</f>
        <v/>
      </c>
      <c r="AD358" s="295" t="str">
        <f t="shared" si="177"/>
        <v/>
      </c>
      <c r="AE358" s="296" t="b">
        <f t="shared" si="118"/>
        <v>0</v>
      </c>
      <c r="AF358" s="296" t="b">
        <f t="shared" si="119"/>
        <v>0</v>
      </c>
      <c r="AG358" s="296" t="str">
        <f t="shared" si="120"/>
        <v/>
      </c>
      <c r="AH358" s="296">
        <f t="shared" si="121"/>
        <v>1</v>
      </c>
      <c r="AI358" s="296">
        <f t="shared" si="122"/>
        <v>0</v>
      </c>
      <c r="AJ358" s="296">
        <f t="shared" si="123"/>
        <v>0</v>
      </c>
      <c r="AK358" s="296" t="str">
        <f>IFERROR(VLOOKUP($I358,点検表４リスト用!$D$2:$G$10,2,FALSE),"")</f>
        <v/>
      </c>
      <c r="AL358" s="296" t="str">
        <f>IFERROR(VLOOKUP($I358,点検表４リスト用!$D$2:$G$10,3,FALSE),"")</f>
        <v/>
      </c>
      <c r="AM358" s="296" t="str">
        <f>IFERROR(VLOOKUP($I358,点検表４リスト用!$D$2:$G$10,4,FALSE),"")</f>
        <v/>
      </c>
      <c r="AN358" s="296" t="str">
        <f>IFERROR(VLOOKUP(LEFT($E358,1),点検表４リスト用!$I$2:$J$11,2,FALSE),"")</f>
        <v/>
      </c>
      <c r="AO358" s="296" t="b">
        <f>IF(IFERROR(VLOOKUP($J358,軽乗用車一覧!$A$2:$A$88,1,FALSE),"")&lt;&gt;"",TRUE,FALSE)</f>
        <v>0</v>
      </c>
      <c r="AP358" s="296" t="b">
        <f t="shared" si="124"/>
        <v>0</v>
      </c>
      <c r="AQ358" s="296" t="b">
        <f t="shared" si="178"/>
        <v>1</v>
      </c>
      <c r="AR358" s="296" t="str">
        <f t="shared" si="125"/>
        <v/>
      </c>
      <c r="AS358" s="296" t="str">
        <f t="shared" si="126"/>
        <v/>
      </c>
      <c r="AT358" s="296">
        <f t="shared" si="127"/>
        <v>1</v>
      </c>
      <c r="AU358" s="296">
        <f t="shared" si="128"/>
        <v>1</v>
      </c>
      <c r="AV358" s="296" t="str">
        <f t="shared" si="129"/>
        <v/>
      </c>
      <c r="AW358" s="296" t="str">
        <f>IFERROR(VLOOKUP($L358,点検表４リスト用!$L$2:$M$11,2,FALSE),"")</f>
        <v/>
      </c>
      <c r="AX358" s="296" t="str">
        <f>IFERROR(VLOOKUP($AV358,排出係数!$H$4:$N$1000,7,FALSE),"")</f>
        <v/>
      </c>
      <c r="AY358" s="296" t="str">
        <f t="shared" si="148"/>
        <v/>
      </c>
      <c r="AZ358" s="296" t="str">
        <f t="shared" si="130"/>
        <v>1</v>
      </c>
      <c r="BA358" s="296" t="str">
        <f>IFERROR(VLOOKUP($AV358,排出係数!$A$4:$G$10000,$AU358+2,FALSE),"")</f>
        <v/>
      </c>
      <c r="BB358" s="296">
        <f>IFERROR(VLOOKUP($AU358,点検表４リスト用!$P$2:$T$6,2,FALSE),"")</f>
        <v>0.48</v>
      </c>
      <c r="BC358" s="296" t="str">
        <f t="shared" si="131"/>
        <v/>
      </c>
      <c r="BD358" s="296" t="str">
        <f t="shared" si="132"/>
        <v/>
      </c>
      <c r="BE358" s="296" t="str">
        <f>IFERROR(VLOOKUP($AV358,排出係数!$H$4:$M$10000,$AU358+2,FALSE),"")</f>
        <v/>
      </c>
      <c r="BF358" s="296">
        <f>IFERROR(VLOOKUP($AU358,点検表４リスト用!$P$2:$T$6,IF($N358="H17",5,3),FALSE),"")</f>
        <v>5.5E-2</v>
      </c>
      <c r="BG358" s="296">
        <f t="shared" si="133"/>
        <v>0</v>
      </c>
      <c r="BH358" s="296">
        <f t="shared" si="146"/>
        <v>0</v>
      </c>
      <c r="BI358" s="296" t="str">
        <f>IFERROR(VLOOKUP($L358,点検表４リスト用!$L$2:$N$11,3,FALSE),"")</f>
        <v/>
      </c>
      <c r="BJ358" s="296" t="str">
        <f t="shared" si="134"/>
        <v/>
      </c>
      <c r="BK358" s="296" t="str">
        <f>IF($AK358="特","",IF($BP358="確認",MSG_電気・燃料電池車確認,IF($BS358=1,日野自動車新型式,IF($BS358=2,日野自動車新型式②,IF($BS358=3,日野自動車新型式③,IF($BS358=4,日野自動車新型式④,IFERROR(VLOOKUP($BJ358,'35条リスト'!$A$3:$C$9998,2,FALSE),"")))))))</f>
        <v/>
      </c>
      <c r="BL358" s="296" t="str">
        <f t="shared" si="135"/>
        <v/>
      </c>
      <c r="BM358" s="296" t="str">
        <f>IFERROR(VLOOKUP($X358,点検表４リスト用!$A$2:$B$10,2,FALSE),"")</f>
        <v/>
      </c>
      <c r="BN358" s="296" t="str">
        <f>IF($AK358="特","",IFERROR(VLOOKUP($BJ358,'35条リスト'!$A$3:$C$9998,3,FALSE),""))</f>
        <v/>
      </c>
      <c r="BO358" s="357" t="str">
        <f t="shared" si="149"/>
        <v/>
      </c>
      <c r="BP358" s="297" t="str">
        <f t="shared" si="136"/>
        <v/>
      </c>
      <c r="BQ358" s="297" t="str">
        <f t="shared" si="150"/>
        <v/>
      </c>
      <c r="BR358" s="296">
        <f t="shared" si="147"/>
        <v>0</v>
      </c>
      <c r="BS358" s="296" t="str">
        <f>IF(COUNTIF(点検表４リスト用!X$2:X$83,J358),1,IF(COUNTIF(点検表４リスト用!Y$2:Y$100,J358),2,IF(COUNTIF(点検表４リスト用!Z$2:Z$100,J358),3,IF(COUNTIF(点検表４リスト用!AA$2:AA$100,J358),4,""))))</f>
        <v/>
      </c>
      <c r="BT358" s="580" t="str">
        <f t="shared" si="151"/>
        <v/>
      </c>
    </row>
    <row r="359" spans="1:72">
      <c r="A359" s="289"/>
      <c r="B359" s="445"/>
      <c r="C359" s="290"/>
      <c r="D359" s="291"/>
      <c r="E359" s="291"/>
      <c r="F359" s="291"/>
      <c r="G359" s="292"/>
      <c r="H359" s="300"/>
      <c r="I359" s="292"/>
      <c r="J359" s="292"/>
      <c r="K359" s="292"/>
      <c r="L359" s="292"/>
      <c r="M359" s="290"/>
      <c r="N359" s="290"/>
      <c r="O359" s="292"/>
      <c r="P359" s="292"/>
      <c r="Q359" s="481" t="str">
        <f t="shared" si="170"/>
        <v/>
      </c>
      <c r="R359" s="481" t="str">
        <f t="shared" si="171"/>
        <v/>
      </c>
      <c r="S359" s="482" t="str">
        <f t="shared" si="117"/>
        <v/>
      </c>
      <c r="T359" s="482" t="str">
        <f t="shared" si="172"/>
        <v/>
      </c>
      <c r="U359" s="483" t="str">
        <f t="shared" si="173"/>
        <v/>
      </c>
      <c r="V359" s="483" t="str">
        <f t="shared" si="174"/>
        <v/>
      </c>
      <c r="W359" s="483" t="str">
        <f t="shared" si="175"/>
        <v/>
      </c>
      <c r="X359" s="293"/>
      <c r="Y359" s="289"/>
      <c r="Z359" s="473" t="str">
        <f>IF($BS359&lt;&gt;"","確認",IF(COUNTIF(点検表４リスト用!AB$2:AB$100,J359),"○",IF(OR($BQ359="【3】",$BQ359="【2】",$BQ359="【1】"),"○",$BQ359)))</f>
        <v/>
      </c>
      <c r="AA359" s="532"/>
      <c r="AB359" s="559" t="str">
        <f t="shared" si="176"/>
        <v/>
      </c>
      <c r="AC359" s="294" t="str">
        <f>IF(COUNTIF(環境性能の高いＵＤタクシー!$A:$A,点検表４!J359),"○","")</f>
        <v/>
      </c>
      <c r="AD359" s="295" t="str">
        <f t="shared" si="177"/>
        <v/>
      </c>
      <c r="AE359" s="296" t="b">
        <f t="shared" si="118"/>
        <v>0</v>
      </c>
      <c r="AF359" s="296" t="b">
        <f t="shared" si="119"/>
        <v>0</v>
      </c>
      <c r="AG359" s="296" t="str">
        <f t="shared" si="120"/>
        <v/>
      </c>
      <c r="AH359" s="296">
        <f t="shared" si="121"/>
        <v>1</v>
      </c>
      <c r="AI359" s="296">
        <f t="shared" si="122"/>
        <v>0</v>
      </c>
      <c r="AJ359" s="296">
        <f t="shared" si="123"/>
        <v>0</v>
      </c>
      <c r="AK359" s="296" t="str">
        <f>IFERROR(VLOOKUP($I359,点検表４リスト用!$D$2:$G$10,2,FALSE),"")</f>
        <v/>
      </c>
      <c r="AL359" s="296" t="str">
        <f>IFERROR(VLOOKUP($I359,点検表４リスト用!$D$2:$G$10,3,FALSE),"")</f>
        <v/>
      </c>
      <c r="AM359" s="296" t="str">
        <f>IFERROR(VLOOKUP($I359,点検表４リスト用!$D$2:$G$10,4,FALSE),"")</f>
        <v/>
      </c>
      <c r="AN359" s="296" t="str">
        <f>IFERROR(VLOOKUP(LEFT($E359,1),点検表４リスト用!$I$2:$J$11,2,FALSE),"")</f>
        <v/>
      </c>
      <c r="AO359" s="296" t="b">
        <f>IF(IFERROR(VLOOKUP($J359,軽乗用車一覧!$A$2:$A$88,1,FALSE),"")&lt;&gt;"",TRUE,FALSE)</f>
        <v>0</v>
      </c>
      <c r="AP359" s="296" t="b">
        <f t="shared" si="124"/>
        <v>0</v>
      </c>
      <c r="AQ359" s="296" t="b">
        <f t="shared" si="178"/>
        <v>1</v>
      </c>
      <c r="AR359" s="296" t="str">
        <f t="shared" si="125"/>
        <v/>
      </c>
      <c r="AS359" s="296" t="str">
        <f t="shared" si="126"/>
        <v/>
      </c>
      <c r="AT359" s="296">
        <f t="shared" si="127"/>
        <v>1</v>
      </c>
      <c r="AU359" s="296">
        <f t="shared" si="128"/>
        <v>1</v>
      </c>
      <c r="AV359" s="296" t="str">
        <f t="shared" si="129"/>
        <v/>
      </c>
      <c r="AW359" s="296" t="str">
        <f>IFERROR(VLOOKUP($L359,点検表４リスト用!$L$2:$M$11,2,FALSE),"")</f>
        <v/>
      </c>
      <c r="AX359" s="296" t="str">
        <f>IFERROR(VLOOKUP($AV359,排出係数!$H$4:$N$1000,7,FALSE),"")</f>
        <v/>
      </c>
      <c r="AY359" s="296" t="str">
        <f t="shared" si="148"/>
        <v/>
      </c>
      <c r="AZ359" s="296" t="str">
        <f t="shared" si="130"/>
        <v>1</v>
      </c>
      <c r="BA359" s="296" t="str">
        <f>IFERROR(VLOOKUP($AV359,排出係数!$A$4:$G$10000,$AU359+2,FALSE),"")</f>
        <v/>
      </c>
      <c r="BB359" s="296">
        <f>IFERROR(VLOOKUP($AU359,点検表４リスト用!$P$2:$T$6,2,FALSE),"")</f>
        <v>0.48</v>
      </c>
      <c r="BC359" s="296" t="str">
        <f t="shared" si="131"/>
        <v/>
      </c>
      <c r="BD359" s="296" t="str">
        <f t="shared" si="132"/>
        <v/>
      </c>
      <c r="BE359" s="296" t="str">
        <f>IFERROR(VLOOKUP($AV359,排出係数!$H$4:$M$10000,$AU359+2,FALSE),"")</f>
        <v/>
      </c>
      <c r="BF359" s="296">
        <f>IFERROR(VLOOKUP($AU359,点検表４リスト用!$P$2:$T$6,IF($N359="H17",5,3),FALSE),"")</f>
        <v>5.5E-2</v>
      </c>
      <c r="BG359" s="296">
        <f t="shared" si="133"/>
        <v>0</v>
      </c>
      <c r="BH359" s="296">
        <f t="shared" si="146"/>
        <v>0</v>
      </c>
      <c r="BI359" s="296" t="str">
        <f>IFERROR(VLOOKUP($L359,点検表４リスト用!$L$2:$N$11,3,FALSE),"")</f>
        <v/>
      </c>
      <c r="BJ359" s="296" t="str">
        <f t="shared" si="134"/>
        <v/>
      </c>
      <c r="BK359" s="296" t="str">
        <f>IF($AK359="特","",IF($BP359="確認",MSG_電気・燃料電池車確認,IF($BS359=1,日野自動車新型式,IF($BS359=2,日野自動車新型式②,IF($BS359=3,日野自動車新型式③,IF($BS359=4,日野自動車新型式④,IFERROR(VLOOKUP($BJ359,'35条リスト'!$A$3:$C$9998,2,FALSE),"")))))))</f>
        <v/>
      </c>
      <c r="BL359" s="296" t="str">
        <f t="shared" si="135"/>
        <v/>
      </c>
      <c r="BM359" s="296" t="str">
        <f>IFERROR(VLOOKUP($X359,点検表４リスト用!$A$2:$B$10,2,FALSE),"")</f>
        <v/>
      </c>
      <c r="BN359" s="296" t="str">
        <f>IF($AK359="特","",IFERROR(VLOOKUP($BJ359,'35条リスト'!$A$3:$C$9998,3,FALSE),""))</f>
        <v/>
      </c>
      <c r="BO359" s="357" t="str">
        <f t="shared" si="149"/>
        <v/>
      </c>
      <c r="BP359" s="297" t="str">
        <f t="shared" si="136"/>
        <v/>
      </c>
      <c r="BQ359" s="297" t="str">
        <f t="shared" si="150"/>
        <v/>
      </c>
      <c r="BR359" s="296">
        <f t="shared" si="147"/>
        <v>0</v>
      </c>
      <c r="BS359" s="296" t="str">
        <f>IF(COUNTIF(点検表４リスト用!X$2:X$83,J359),1,IF(COUNTIF(点検表４リスト用!Y$2:Y$100,J359),2,IF(COUNTIF(点検表４リスト用!Z$2:Z$100,J359),3,IF(COUNTIF(点検表４リスト用!AA$2:AA$100,J359),4,""))))</f>
        <v/>
      </c>
      <c r="BT359" s="580" t="str">
        <f t="shared" si="151"/>
        <v/>
      </c>
    </row>
    <row r="360" spans="1:72">
      <c r="A360" s="289"/>
      <c r="B360" s="445"/>
      <c r="C360" s="290"/>
      <c r="D360" s="291"/>
      <c r="E360" s="291"/>
      <c r="F360" s="291"/>
      <c r="G360" s="292"/>
      <c r="H360" s="300"/>
      <c r="I360" s="292"/>
      <c r="J360" s="292"/>
      <c r="K360" s="292"/>
      <c r="L360" s="292"/>
      <c r="M360" s="290"/>
      <c r="N360" s="290"/>
      <c r="O360" s="292"/>
      <c r="P360" s="292"/>
      <c r="Q360" s="481" t="str">
        <f t="shared" si="170"/>
        <v/>
      </c>
      <c r="R360" s="481" t="str">
        <f t="shared" si="171"/>
        <v/>
      </c>
      <c r="S360" s="482" t="str">
        <f t="shared" si="117"/>
        <v/>
      </c>
      <c r="T360" s="482" t="str">
        <f t="shared" si="172"/>
        <v/>
      </c>
      <c r="U360" s="483" t="str">
        <f t="shared" si="173"/>
        <v/>
      </c>
      <c r="V360" s="483" t="str">
        <f t="shared" si="174"/>
        <v/>
      </c>
      <c r="W360" s="483" t="str">
        <f t="shared" si="175"/>
        <v/>
      </c>
      <c r="X360" s="293"/>
      <c r="Y360" s="289"/>
      <c r="Z360" s="473" t="str">
        <f>IF($BS360&lt;&gt;"","確認",IF(COUNTIF(点検表４リスト用!AB$2:AB$100,J360),"○",IF(OR($BQ360="【3】",$BQ360="【2】",$BQ360="【1】"),"○",$BQ360)))</f>
        <v/>
      </c>
      <c r="AA360" s="532"/>
      <c r="AB360" s="559" t="str">
        <f t="shared" si="176"/>
        <v/>
      </c>
      <c r="AC360" s="294" t="str">
        <f>IF(COUNTIF(環境性能の高いＵＤタクシー!$A:$A,点検表４!J360),"○","")</f>
        <v/>
      </c>
      <c r="AD360" s="295" t="str">
        <f t="shared" si="177"/>
        <v/>
      </c>
      <c r="AE360" s="296" t="b">
        <f t="shared" si="118"/>
        <v>0</v>
      </c>
      <c r="AF360" s="296" t="b">
        <f t="shared" si="119"/>
        <v>0</v>
      </c>
      <c r="AG360" s="296" t="str">
        <f t="shared" si="120"/>
        <v/>
      </c>
      <c r="AH360" s="296">
        <f t="shared" si="121"/>
        <v>1</v>
      </c>
      <c r="AI360" s="296">
        <f t="shared" si="122"/>
        <v>0</v>
      </c>
      <c r="AJ360" s="296">
        <f t="shared" si="123"/>
        <v>0</v>
      </c>
      <c r="AK360" s="296" t="str">
        <f>IFERROR(VLOOKUP($I360,点検表４リスト用!$D$2:$G$10,2,FALSE),"")</f>
        <v/>
      </c>
      <c r="AL360" s="296" t="str">
        <f>IFERROR(VLOOKUP($I360,点検表４リスト用!$D$2:$G$10,3,FALSE),"")</f>
        <v/>
      </c>
      <c r="AM360" s="296" t="str">
        <f>IFERROR(VLOOKUP($I360,点検表４リスト用!$D$2:$G$10,4,FALSE),"")</f>
        <v/>
      </c>
      <c r="AN360" s="296" t="str">
        <f>IFERROR(VLOOKUP(LEFT($E360,1),点検表４リスト用!$I$2:$J$11,2,FALSE),"")</f>
        <v/>
      </c>
      <c r="AO360" s="296" t="b">
        <f>IF(IFERROR(VLOOKUP($J360,軽乗用車一覧!$A$2:$A$88,1,FALSE),"")&lt;&gt;"",TRUE,FALSE)</f>
        <v>0</v>
      </c>
      <c r="AP360" s="296" t="b">
        <f t="shared" si="124"/>
        <v>0</v>
      </c>
      <c r="AQ360" s="296" t="b">
        <f t="shared" si="178"/>
        <v>1</v>
      </c>
      <c r="AR360" s="296" t="str">
        <f t="shared" si="125"/>
        <v/>
      </c>
      <c r="AS360" s="296" t="str">
        <f t="shared" si="126"/>
        <v/>
      </c>
      <c r="AT360" s="296">
        <f t="shared" si="127"/>
        <v>1</v>
      </c>
      <c r="AU360" s="296">
        <f t="shared" si="128"/>
        <v>1</v>
      </c>
      <c r="AV360" s="296" t="str">
        <f t="shared" si="129"/>
        <v/>
      </c>
      <c r="AW360" s="296" t="str">
        <f>IFERROR(VLOOKUP($L360,点検表４リスト用!$L$2:$M$11,2,FALSE),"")</f>
        <v/>
      </c>
      <c r="AX360" s="296" t="str">
        <f>IFERROR(VLOOKUP($AV360,排出係数!$H$4:$N$1000,7,FALSE),"")</f>
        <v/>
      </c>
      <c r="AY360" s="296" t="str">
        <f t="shared" si="148"/>
        <v/>
      </c>
      <c r="AZ360" s="296" t="str">
        <f t="shared" si="130"/>
        <v>1</v>
      </c>
      <c r="BA360" s="296" t="str">
        <f>IFERROR(VLOOKUP($AV360,排出係数!$A$4:$G$10000,$AU360+2,FALSE),"")</f>
        <v/>
      </c>
      <c r="BB360" s="296">
        <f>IFERROR(VLOOKUP($AU360,点検表４リスト用!$P$2:$T$6,2,FALSE),"")</f>
        <v>0.48</v>
      </c>
      <c r="BC360" s="296" t="str">
        <f t="shared" si="131"/>
        <v/>
      </c>
      <c r="BD360" s="296" t="str">
        <f t="shared" si="132"/>
        <v/>
      </c>
      <c r="BE360" s="296" t="str">
        <f>IFERROR(VLOOKUP($AV360,排出係数!$H$4:$M$10000,$AU360+2,FALSE),"")</f>
        <v/>
      </c>
      <c r="BF360" s="296">
        <f>IFERROR(VLOOKUP($AU360,点検表４リスト用!$P$2:$T$6,IF($N360="H17",5,3),FALSE),"")</f>
        <v>5.5E-2</v>
      </c>
      <c r="BG360" s="296">
        <f t="shared" si="133"/>
        <v>0</v>
      </c>
      <c r="BH360" s="296">
        <f t="shared" si="146"/>
        <v>0</v>
      </c>
      <c r="BI360" s="296" t="str">
        <f>IFERROR(VLOOKUP($L360,点検表４リスト用!$L$2:$N$11,3,FALSE),"")</f>
        <v/>
      </c>
      <c r="BJ360" s="296" t="str">
        <f t="shared" si="134"/>
        <v/>
      </c>
      <c r="BK360" s="296" t="str">
        <f>IF($AK360="特","",IF($BP360="確認",MSG_電気・燃料電池車確認,IF($BS360=1,日野自動車新型式,IF($BS360=2,日野自動車新型式②,IF($BS360=3,日野自動車新型式③,IF($BS360=4,日野自動車新型式④,IFERROR(VLOOKUP($BJ360,'35条リスト'!$A$3:$C$9998,2,FALSE),"")))))))</f>
        <v/>
      </c>
      <c r="BL360" s="296" t="str">
        <f t="shared" si="135"/>
        <v/>
      </c>
      <c r="BM360" s="296" t="str">
        <f>IFERROR(VLOOKUP($X360,点検表４リスト用!$A$2:$B$10,2,FALSE),"")</f>
        <v/>
      </c>
      <c r="BN360" s="296" t="str">
        <f>IF($AK360="特","",IFERROR(VLOOKUP($BJ360,'35条リスト'!$A$3:$C$9998,3,FALSE),""))</f>
        <v/>
      </c>
      <c r="BO360" s="357" t="str">
        <f t="shared" si="149"/>
        <v/>
      </c>
      <c r="BP360" s="297" t="str">
        <f t="shared" si="136"/>
        <v/>
      </c>
      <c r="BQ360" s="297" t="str">
        <f t="shared" si="150"/>
        <v/>
      </c>
      <c r="BR360" s="296">
        <f t="shared" si="147"/>
        <v>0</v>
      </c>
      <c r="BS360" s="296" t="str">
        <f>IF(COUNTIF(点検表４リスト用!X$2:X$83,J360),1,IF(COUNTIF(点検表４リスト用!Y$2:Y$100,J360),2,IF(COUNTIF(点検表４リスト用!Z$2:Z$100,J360),3,IF(COUNTIF(点検表４リスト用!AA$2:AA$100,J360),4,""))))</f>
        <v/>
      </c>
      <c r="BT360" s="580" t="str">
        <f t="shared" si="151"/>
        <v/>
      </c>
    </row>
    <row r="361" spans="1:72">
      <c r="A361" s="289"/>
      <c r="B361" s="445"/>
      <c r="C361" s="290"/>
      <c r="D361" s="291"/>
      <c r="E361" s="291"/>
      <c r="F361" s="291"/>
      <c r="G361" s="292"/>
      <c r="H361" s="300"/>
      <c r="I361" s="292"/>
      <c r="J361" s="292"/>
      <c r="K361" s="292"/>
      <c r="L361" s="292"/>
      <c r="M361" s="290"/>
      <c r="N361" s="290"/>
      <c r="O361" s="292"/>
      <c r="P361" s="292"/>
      <c r="Q361" s="481" t="str">
        <f t="shared" si="170"/>
        <v/>
      </c>
      <c r="R361" s="481" t="str">
        <f t="shared" si="171"/>
        <v/>
      </c>
      <c r="S361" s="482" t="str">
        <f t="shared" si="117"/>
        <v/>
      </c>
      <c r="T361" s="482" t="str">
        <f t="shared" si="172"/>
        <v/>
      </c>
      <c r="U361" s="483" t="str">
        <f t="shared" si="173"/>
        <v/>
      </c>
      <c r="V361" s="483" t="str">
        <f t="shared" si="174"/>
        <v/>
      </c>
      <c r="W361" s="483" t="str">
        <f t="shared" si="175"/>
        <v/>
      </c>
      <c r="X361" s="293"/>
      <c r="Y361" s="289"/>
      <c r="Z361" s="473" t="str">
        <f>IF($BS361&lt;&gt;"","確認",IF(COUNTIF(点検表４リスト用!AB$2:AB$100,J361),"○",IF(OR($BQ361="【3】",$BQ361="【2】",$BQ361="【1】"),"○",$BQ361)))</f>
        <v/>
      </c>
      <c r="AA361" s="532"/>
      <c r="AB361" s="559" t="str">
        <f t="shared" si="176"/>
        <v/>
      </c>
      <c r="AC361" s="294" t="str">
        <f>IF(COUNTIF(環境性能の高いＵＤタクシー!$A:$A,点検表４!J361),"○","")</f>
        <v/>
      </c>
      <c r="AD361" s="295" t="str">
        <f t="shared" si="177"/>
        <v/>
      </c>
      <c r="AE361" s="296" t="b">
        <f t="shared" si="118"/>
        <v>0</v>
      </c>
      <c r="AF361" s="296" t="b">
        <f t="shared" si="119"/>
        <v>0</v>
      </c>
      <c r="AG361" s="296" t="str">
        <f t="shared" si="120"/>
        <v/>
      </c>
      <c r="AH361" s="296">
        <f t="shared" si="121"/>
        <v>1</v>
      </c>
      <c r="AI361" s="296">
        <f t="shared" si="122"/>
        <v>0</v>
      </c>
      <c r="AJ361" s="296">
        <f t="shared" si="123"/>
        <v>0</v>
      </c>
      <c r="AK361" s="296" t="str">
        <f>IFERROR(VLOOKUP($I361,点検表４リスト用!$D$2:$G$10,2,FALSE),"")</f>
        <v/>
      </c>
      <c r="AL361" s="296" t="str">
        <f>IFERROR(VLOOKUP($I361,点検表４リスト用!$D$2:$G$10,3,FALSE),"")</f>
        <v/>
      </c>
      <c r="AM361" s="296" t="str">
        <f>IFERROR(VLOOKUP($I361,点検表４リスト用!$D$2:$G$10,4,FALSE),"")</f>
        <v/>
      </c>
      <c r="AN361" s="296" t="str">
        <f>IFERROR(VLOOKUP(LEFT($E361,1),点検表４リスト用!$I$2:$J$11,2,FALSE),"")</f>
        <v/>
      </c>
      <c r="AO361" s="296" t="b">
        <f>IF(IFERROR(VLOOKUP($J361,軽乗用車一覧!$A$2:$A$88,1,FALSE),"")&lt;&gt;"",TRUE,FALSE)</f>
        <v>0</v>
      </c>
      <c r="AP361" s="296" t="b">
        <f t="shared" si="124"/>
        <v>0</v>
      </c>
      <c r="AQ361" s="296" t="b">
        <f t="shared" si="178"/>
        <v>1</v>
      </c>
      <c r="AR361" s="296" t="str">
        <f t="shared" si="125"/>
        <v/>
      </c>
      <c r="AS361" s="296" t="str">
        <f t="shared" si="126"/>
        <v/>
      </c>
      <c r="AT361" s="296">
        <f t="shared" si="127"/>
        <v>1</v>
      </c>
      <c r="AU361" s="296">
        <f t="shared" si="128"/>
        <v>1</v>
      </c>
      <c r="AV361" s="296" t="str">
        <f t="shared" si="129"/>
        <v/>
      </c>
      <c r="AW361" s="296" t="str">
        <f>IFERROR(VLOOKUP($L361,点検表４リスト用!$L$2:$M$11,2,FALSE),"")</f>
        <v/>
      </c>
      <c r="AX361" s="296" t="str">
        <f>IFERROR(VLOOKUP($AV361,排出係数!$H$4:$N$1000,7,FALSE),"")</f>
        <v/>
      </c>
      <c r="AY361" s="296" t="str">
        <f t="shared" si="148"/>
        <v/>
      </c>
      <c r="AZ361" s="296" t="str">
        <f t="shared" si="130"/>
        <v>1</v>
      </c>
      <c r="BA361" s="296" t="str">
        <f>IFERROR(VLOOKUP($AV361,排出係数!$A$4:$G$10000,$AU361+2,FALSE),"")</f>
        <v/>
      </c>
      <c r="BB361" s="296">
        <f>IFERROR(VLOOKUP($AU361,点検表４リスト用!$P$2:$T$6,2,FALSE),"")</f>
        <v>0.48</v>
      </c>
      <c r="BC361" s="296" t="str">
        <f t="shared" si="131"/>
        <v/>
      </c>
      <c r="BD361" s="296" t="str">
        <f t="shared" si="132"/>
        <v/>
      </c>
      <c r="BE361" s="296" t="str">
        <f>IFERROR(VLOOKUP($AV361,排出係数!$H$4:$M$10000,$AU361+2,FALSE),"")</f>
        <v/>
      </c>
      <c r="BF361" s="296">
        <f>IFERROR(VLOOKUP($AU361,点検表４リスト用!$P$2:$T$6,IF($N361="H17",5,3),FALSE),"")</f>
        <v>5.5E-2</v>
      </c>
      <c r="BG361" s="296">
        <f t="shared" si="133"/>
        <v>0</v>
      </c>
      <c r="BH361" s="296">
        <f t="shared" si="146"/>
        <v>0</v>
      </c>
      <c r="BI361" s="296" t="str">
        <f>IFERROR(VLOOKUP($L361,点検表４リスト用!$L$2:$N$11,3,FALSE),"")</f>
        <v/>
      </c>
      <c r="BJ361" s="296" t="str">
        <f t="shared" si="134"/>
        <v/>
      </c>
      <c r="BK361" s="296" t="str">
        <f>IF($AK361="特","",IF($BP361="確認",MSG_電気・燃料電池車確認,IF($BS361=1,日野自動車新型式,IF($BS361=2,日野自動車新型式②,IF($BS361=3,日野自動車新型式③,IF($BS361=4,日野自動車新型式④,IFERROR(VLOOKUP($BJ361,'35条リスト'!$A$3:$C$9998,2,FALSE),"")))))))</f>
        <v/>
      </c>
      <c r="BL361" s="296" t="str">
        <f t="shared" si="135"/>
        <v/>
      </c>
      <c r="BM361" s="296" t="str">
        <f>IFERROR(VLOOKUP($X361,点検表４リスト用!$A$2:$B$10,2,FALSE),"")</f>
        <v/>
      </c>
      <c r="BN361" s="296" t="str">
        <f>IF($AK361="特","",IFERROR(VLOOKUP($BJ361,'35条リスト'!$A$3:$C$9998,3,FALSE),""))</f>
        <v/>
      </c>
      <c r="BO361" s="357" t="str">
        <f t="shared" si="149"/>
        <v/>
      </c>
      <c r="BP361" s="297" t="str">
        <f t="shared" si="136"/>
        <v/>
      </c>
      <c r="BQ361" s="297" t="str">
        <f t="shared" si="150"/>
        <v/>
      </c>
      <c r="BR361" s="296">
        <f t="shared" si="147"/>
        <v>0</v>
      </c>
      <c r="BS361" s="296" t="str">
        <f>IF(COUNTIF(点検表４リスト用!X$2:X$83,J361),1,IF(COUNTIF(点検表４リスト用!Y$2:Y$100,J361),2,IF(COUNTIF(点検表４リスト用!Z$2:Z$100,J361),3,IF(COUNTIF(点検表４リスト用!AA$2:AA$100,J361),4,""))))</f>
        <v/>
      </c>
      <c r="BT361" s="580" t="str">
        <f t="shared" si="151"/>
        <v/>
      </c>
    </row>
    <row r="362" spans="1:72">
      <c r="A362" s="289"/>
      <c r="B362" s="445"/>
      <c r="C362" s="290"/>
      <c r="D362" s="291"/>
      <c r="E362" s="291"/>
      <c r="F362" s="291"/>
      <c r="G362" s="292"/>
      <c r="H362" s="300"/>
      <c r="I362" s="292"/>
      <c r="J362" s="292"/>
      <c r="K362" s="292"/>
      <c r="L362" s="292"/>
      <c r="M362" s="290"/>
      <c r="N362" s="290"/>
      <c r="O362" s="292"/>
      <c r="P362" s="292"/>
      <c r="Q362" s="481" t="str">
        <f t="shared" si="170"/>
        <v/>
      </c>
      <c r="R362" s="481" t="str">
        <f t="shared" si="171"/>
        <v/>
      </c>
      <c r="S362" s="482" t="str">
        <f t="shared" si="117"/>
        <v/>
      </c>
      <c r="T362" s="482" t="str">
        <f t="shared" si="172"/>
        <v/>
      </c>
      <c r="U362" s="483" t="str">
        <f t="shared" si="173"/>
        <v/>
      </c>
      <c r="V362" s="483" t="str">
        <f t="shared" si="174"/>
        <v/>
      </c>
      <c r="W362" s="483" t="str">
        <f t="shared" si="175"/>
        <v/>
      </c>
      <c r="X362" s="293"/>
      <c r="Y362" s="289"/>
      <c r="Z362" s="473" t="str">
        <f>IF($BS362&lt;&gt;"","確認",IF(COUNTIF(点検表４リスト用!AB$2:AB$100,J362),"○",IF(OR($BQ362="【3】",$BQ362="【2】",$BQ362="【1】"),"○",$BQ362)))</f>
        <v/>
      </c>
      <c r="AA362" s="532"/>
      <c r="AB362" s="559" t="str">
        <f t="shared" si="176"/>
        <v/>
      </c>
      <c r="AC362" s="294" t="str">
        <f>IF(COUNTIF(環境性能の高いＵＤタクシー!$A:$A,点検表４!J362),"○","")</f>
        <v/>
      </c>
      <c r="AD362" s="295" t="str">
        <f t="shared" si="177"/>
        <v/>
      </c>
      <c r="AE362" s="296" t="b">
        <f t="shared" si="118"/>
        <v>0</v>
      </c>
      <c r="AF362" s="296" t="b">
        <f t="shared" si="119"/>
        <v>0</v>
      </c>
      <c r="AG362" s="296" t="str">
        <f t="shared" si="120"/>
        <v/>
      </c>
      <c r="AH362" s="296">
        <f t="shared" si="121"/>
        <v>1</v>
      </c>
      <c r="AI362" s="296">
        <f t="shared" si="122"/>
        <v>0</v>
      </c>
      <c r="AJ362" s="296">
        <f t="shared" si="123"/>
        <v>0</v>
      </c>
      <c r="AK362" s="296" t="str">
        <f>IFERROR(VLOOKUP($I362,点検表４リスト用!$D$2:$G$10,2,FALSE),"")</f>
        <v/>
      </c>
      <c r="AL362" s="296" t="str">
        <f>IFERROR(VLOOKUP($I362,点検表４リスト用!$D$2:$G$10,3,FALSE),"")</f>
        <v/>
      </c>
      <c r="AM362" s="296" t="str">
        <f>IFERROR(VLOOKUP($I362,点検表４リスト用!$D$2:$G$10,4,FALSE),"")</f>
        <v/>
      </c>
      <c r="AN362" s="296" t="str">
        <f>IFERROR(VLOOKUP(LEFT($E362,1),点検表４リスト用!$I$2:$J$11,2,FALSE),"")</f>
        <v/>
      </c>
      <c r="AO362" s="296" t="b">
        <f>IF(IFERROR(VLOOKUP($J362,軽乗用車一覧!$A$2:$A$88,1,FALSE),"")&lt;&gt;"",TRUE,FALSE)</f>
        <v>0</v>
      </c>
      <c r="AP362" s="296" t="b">
        <f t="shared" si="124"/>
        <v>0</v>
      </c>
      <c r="AQ362" s="296" t="b">
        <f t="shared" si="178"/>
        <v>1</v>
      </c>
      <c r="AR362" s="296" t="str">
        <f t="shared" si="125"/>
        <v/>
      </c>
      <c r="AS362" s="296" t="str">
        <f t="shared" si="126"/>
        <v/>
      </c>
      <c r="AT362" s="296">
        <f t="shared" si="127"/>
        <v>1</v>
      </c>
      <c r="AU362" s="296">
        <f t="shared" si="128"/>
        <v>1</v>
      </c>
      <c r="AV362" s="296" t="str">
        <f t="shared" si="129"/>
        <v/>
      </c>
      <c r="AW362" s="296" t="str">
        <f>IFERROR(VLOOKUP($L362,点検表４リスト用!$L$2:$M$11,2,FALSE),"")</f>
        <v/>
      </c>
      <c r="AX362" s="296" t="str">
        <f>IFERROR(VLOOKUP($AV362,排出係数!$H$4:$N$1000,7,FALSE),"")</f>
        <v/>
      </c>
      <c r="AY362" s="296" t="str">
        <f t="shared" si="148"/>
        <v/>
      </c>
      <c r="AZ362" s="296" t="str">
        <f t="shared" si="130"/>
        <v>1</v>
      </c>
      <c r="BA362" s="296" t="str">
        <f>IFERROR(VLOOKUP($AV362,排出係数!$A$4:$G$10000,$AU362+2,FALSE),"")</f>
        <v/>
      </c>
      <c r="BB362" s="296">
        <f>IFERROR(VLOOKUP($AU362,点検表４リスト用!$P$2:$T$6,2,FALSE),"")</f>
        <v>0.48</v>
      </c>
      <c r="BC362" s="296" t="str">
        <f t="shared" si="131"/>
        <v/>
      </c>
      <c r="BD362" s="296" t="str">
        <f t="shared" si="132"/>
        <v/>
      </c>
      <c r="BE362" s="296" t="str">
        <f>IFERROR(VLOOKUP($AV362,排出係数!$H$4:$M$10000,$AU362+2,FALSE),"")</f>
        <v/>
      </c>
      <c r="BF362" s="296">
        <f>IFERROR(VLOOKUP($AU362,点検表４リスト用!$P$2:$T$6,IF($N362="H17",5,3),FALSE),"")</f>
        <v>5.5E-2</v>
      </c>
      <c r="BG362" s="296">
        <f t="shared" si="133"/>
        <v>0</v>
      </c>
      <c r="BH362" s="296">
        <f t="shared" si="146"/>
        <v>0</v>
      </c>
      <c r="BI362" s="296" t="str">
        <f>IFERROR(VLOOKUP($L362,点検表４リスト用!$L$2:$N$11,3,FALSE),"")</f>
        <v/>
      </c>
      <c r="BJ362" s="296" t="str">
        <f t="shared" si="134"/>
        <v/>
      </c>
      <c r="BK362" s="296" t="str">
        <f>IF($AK362="特","",IF($BP362="確認",MSG_電気・燃料電池車確認,IF($BS362=1,日野自動車新型式,IF($BS362=2,日野自動車新型式②,IF($BS362=3,日野自動車新型式③,IF($BS362=4,日野自動車新型式④,IFERROR(VLOOKUP($BJ362,'35条リスト'!$A$3:$C$9998,2,FALSE),"")))))))</f>
        <v/>
      </c>
      <c r="BL362" s="296" t="str">
        <f t="shared" si="135"/>
        <v/>
      </c>
      <c r="BM362" s="296" t="str">
        <f>IFERROR(VLOOKUP($X362,点検表４リスト用!$A$2:$B$10,2,FALSE),"")</f>
        <v/>
      </c>
      <c r="BN362" s="296" t="str">
        <f>IF($AK362="特","",IFERROR(VLOOKUP($BJ362,'35条リスト'!$A$3:$C$9998,3,FALSE),""))</f>
        <v/>
      </c>
      <c r="BO362" s="357" t="str">
        <f t="shared" si="149"/>
        <v/>
      </c>
      <c r="BP362" s="297" t="str">
        <f t="shared" si="136"/>
        <v/>
      </c>
      <c r="BQ362" s="297" t="str">
        <f t="shared" si="150"/>
        <v/>
      </c>
      <c r="BR362" s="296">
        <f t="shared" si="147"/>
        <v>0</v>
      </c>
      <c r="BS362" s="296" t="str">
        <f>IF(COUNTIF(点検表４リスト用!X$2:X$83,J362),1,IF(COUNTIF(点検表４リスト用!Y$2:Y$100,J362),2,IF(COUNTIF(点検表４リスト用!Z$2:Z$100,J362),3,IF(COUNTIF(点検表４リスト用!AA$2:AA$100,J362),4,""))))</f>
        <v/>
      </c>
      <c r="BT362" s="580" t="str">
        <f t="shared" si="151"/>
        <v/>
      </c>
    </row>
    <row r="363" spans="1:72">
      <c r="A363" s="289"/>
      <c r="B363" s="445"/>
      <c r="C363" s="290"/>
      <c r="D363" s="291"/>
      <c r="E363" s="291"/>
      <c r="F363" s="291"/>
      <c r="G363" s="292"/>
      <c r="H363" s="300"/>
      <c r="I363" s="292"/>
      <c r="J363" s="292"/>
      <c r="K363" s="292"/>
      <c r="L363" s="292"/>
      <c r="M363" s="290"/>
      <c r="N363" s="290"/>
      <c r="O363" s="292"/>
      <c r="P363" s="292"/>
      <c r="Q363" s="481" t="str">
        <f t="shared" si="170"/>
        <v/>
      </c>
      <c r="R363" s="481" t="str">
        <f t="shared" si="171"/>
        <v/>
      </c>
      <c r="S363" s="482" t="str">
        <f t="shared" si="117"/>
        <v/>
      </c>
      <c r="T363" s="482" t="str">
        <f t="shared" si="172"/>
        <v/>
      </c>
      <c r="U363" s="483" t="str">
        <f t="shared" si="173"/>
        <v/>
      </c>
      <c r="V363" s="483" t="str">
        <f t="shared" si="174"/>
        <v/>
      </c>
      <c r="W363" s="483" t="str">
        <f t="shared" si="175"/>
        <v/>
      </c>
      <c r="X363" s="293"/>
      <c r="Y363" s="289"/>
      <c r="Z363" s="473" t="str">
        <f>IF($BS363&lt;&gt;"","確認",IF(COUNTIF(点検表４リスト用!AB$2:AB$100,J363),"○",IF(OR($BQ363="【3】",$BQ363="【2】",$BQ363="【1】"),"○",$BQ363)))</f>
        <v/>
      </c>
      <c r="AA363" s="532"/>
      <c r="AB363" s="559" t="str">
        <f t="shared" si="176"/>
        <v/>
      </c>
      <c r="AC363" s="294" t="str">
        <f>IF(COUNTIF(環境性能の高いＵＤタクシー!$A:$A,点検表４!J363),"○","")</f>
        <v/>
      </c>
      <c r="AD363" s="295" t="str">
        <f t="shared" si="177"/>
        <v/>
      </c>
      <c r="AE363" s="296" t="b">
        <f t="shared" si="118"/>
        <v>0</v>
      </c>
      <c r="AF363" s="296" t="b">
        <f t="shared" si="119"/>
        <v>0</v>
      </c>
      <c r="AG363" s="296" t="str">
        <f t="shared" si="120"/>
        <v/>
      </c>
      <c r="AH363" s="296">
        <f t="shared" si="121"/>
        <v>1</v>
      </c>
      <c r="AI363" s="296">
        <f t="shared" si="122"/>
        <v>0</v>
      </c>
      <c r="AJ363" s="296">
        <f t="shared" si="123"/>
        <v>0</v>
      </c>
      <c r="AK363" s="296" t="str">
        <f>IFERROR(VLOOKUP($I363,点検表４リスト用!$D$2:$G$10,2,FALSE),"")</f>
        <v/>
      </c>
      <c r="AL363" s="296" t="str">
        <f>IFERROR(VLOOKUP($I363,点検表４リスト用!$D$2:$G$10,3,FALSE),"")</f>
        <v/>
      </c>
      <c r="AM363" s="296" t="str">
        <f>IFERROR(VLOOKUP($I363,点検表４リスト用!$D$2:$G$10,4,FALSE),"")</f>
        <v/>
      </c>
      <c r="AN363" s="296" t="str">
        <f>IFERROR(VLOOKUP(LEFT($E363,1),点検表４リスト用!$I$2:$J$11,2,FALSE),"")</f>
        <v/>
      </c>
      <c r="AO363" s="296" t="b">
        <f>IF(IFERROR(VLOOKUP($J363,軽乗用車一覧!$A$2:$A$88,1,FALSE),"")&lt;&gt;"",TRUE,FALSE)</f>
        <v>0</v>
      </c>
      <c r="AP363" s="296" t="b">
        <f t="shared" si="124"/>
        <v>0</v>
      </c>
      <c r="AQ363" s="296" t="b">
        <f t="shared" si="178"/>
        <v>1</v>
      </c>
      <c r="AR363" s="296" t="str">
        <f t="shared" si="125"/>
        <v/>
      </c>
      <c r="AS363" s="296" t="str">
        <f t="shared" si="126"/>
        <v/>
      </c>
      <c r="AT363" s="296">
        <f t="shared" si="127"/>
        <v>1</v>
      </c>
      <c r="AU363" s="296">
        <f t="shared" si="128"/>
        <v>1</v>
      </c>
      <c r="AV363" s="296" t="str">
        <f t="shared" si="129"/>
        <v/>
      </c>
      <c r="AW363" s="296" t="str">
        <f>IFERROR(VLOOKUP($L363,点検表４リスト用!$L$2:$M$11,2,FALSE),"")</f>
        <v/>
      </c>
      <c r="AX363" s="296" t="str">
        <f>IFERROR(VLOOKUP($AV363,排出係数!$H$4:$N$1000,7,FALSE),"")</f>
        <v/>
      </c>
      <c r="AY363" s="296" t="str">
        <f t="shared" si="148"/>
        <v/>
      </c>
      <c r="AZ363" s="296" t="str">
        <f t="shared" si="130"/>
        <v>1</v>
      </c>
      <c r="BA363" s="296" t="str">
        <f>IFERROR(VLOOKUP($AV363,排出係数!$A$4:$G$10000,$AU363+2,FALSE),"")</f>
        <v/>
      </c>
      <c r="BB363" s="296">
        <f>IFERROR(VLOOKUP($AU363,点検表４リスト用!$P$2:$T$6,2,FALSE),"")</f>
        <v>0.48</v>
      </c>
      <c r="BC363" s="296" t="str">
        <f t="shared" si="131"/>
        <v/>
      </c>
      <c r="BD363" s="296" t="str">
        <f t="shared" si="132"/>
        <v/>
      </c>
      <c r="BE363" s="296" t="str">
        <f>IFERROR(VLOOKUP($AV363,排出係数!$H$4:$M$10000,$AU363+2,FALSE),"")</f>
        <v/>
      </c>
      <c r="BF363" s="296">
        <f>IFERROR(VLOOKUP($AU363,点検表４リスト用!$P$2:$T$6,IF($N363="H17",5,3),FALSE),"")</f>
        <v>5.5E-2</v>
      </c>
      <c r="BG363" s="296">
        <f t="shared" si="133"/>
        <v>0</v>
      </c>
      <c r="BH363" s="296">
        <f t="shared" si="146"/>
        <v>0</v>
      </c>
      <c r="BI363" s="296" t="str">
        <f>IFERROR(VLOOKUP($L363,点検表４リスト用!$L$2:$N$11,3,FALSE),"")</f>
        <v/>
      </c>
      <c r="BJ363" s="296" t="str">
        <f t="shared" si="134"/>
        <v/>
      </c>
      <c r="BK363" s="296" t="str">
        <f>IF($AK363="特","",IF($BP363="確認",MSG_電気・燃料電池車確認,IF($BS363=1,日野自動車新型式,IF($BS363=2,日野自動車新型式②,IF($BS363=3,日野自動車新型式③,IF($BS363=4,日野自動車新型式④,IFERROR(VLOOKUP($BJ363,'35条リスト'!$A$3:$C$9998,2,FALSE),"")))))))</f>
        <v/>
      </c>
      <c r="BL363" s="296" t="str">
        <f t="shared" si="135"/>
        <v/>
      </c>
      <c r="BM363" s="296" t="str">
        <f>IFERROR(VLOOKUP($X363,点検表４リスト用!$A$2:$B$10,2,FALSE),"")</f>
        <v/>
      </c>
      <c r="BN363" s="296" t="str">
        <f>IF($AK363="特","",IFERROR(VLOOKUP($BJ363,'35条リスト'!$A$3:$C$9998,3,FALSE),""))</f>
        <v/>
      </c>
      <c r="BO363" s="357" t="str">
        <f t="shared" si="149"/>
        <v/>
      </c>
      <c r="BP363" s="297" t="str">
        <f t="shared" si="136"/>
        <v/>
      </c>
      <c r="BQ363" s="297" t="str">
        <f t="shared" si="150"/>
        <v/>
      </c>
      <c r="BR363" s="296">
        <f t="shared" si="147"/>
        <v>0</v>
      </c>
      <c r="BS363" s="296" t="str">
        <f>IF(COUNTIF(点検表４リスト用!X$2:X$83,J363),1,IF(COUNTIF(点検表４リスト用!Y$2:Y$100,J363),2,IF(COUNTIF(点検表４リスト用!Z$2:Z$100,J363),3,IF(COUNTIF(点検表４リスト用!AA$2:AA$100,J363),4,""))))</f>
        <v/>
      </c>
      <c r="BT363" s="580" t="str">
        <f t="shared" si="151"/>
        <v/>
      </c>
    </row>
    <row r="364" spans="1:72">
      <c r="A364" s="289"/>
      <c r="B364" s="445"/>
      <c r="C364" s="290"/>
      <c r="D364" s="291"/>
      <c r="E364" s="291"/>
      <c r="F364" s="291"/>
      <c r="G364" s="292"/>
      <c r="H364" s="300"/>
      <c r="I364" s="292"/>
      <c r="J364" s="292"/>
      <c r="K364" s="292"/>
      <c r="L364" s="292"/>
      <c r="M364" s="290"/>
      <c r="N364" s="290"/>
      <c r="O364" s="292"/>
      <c r="P364" s="292"/>
      <c r="Q364" s="481" t="str">
        <f t="shared" si="170"/>
        <v/>
      </c>
      <c r="R364" s="481" t="str">
        <f t="shared" si="171"/>
        <v/>
      </c>
      <c r="S364" s="482" t="str">
        <f t="shared" si="117"/>
        <v/>
      </c>
      <c r="T364" s="482" t="str">
        <f t="shared" si="172"/>
        <v/>
      </c>
      <c r="U364" s="483" t="str">
        <f t="shared" si="173"/>
        <v/>
      </c>
      <c r="V364" s="483" t="str">
        <f t="shared" si="174"/>
        <v/>
      </c>
      <c r="W364" s="483" t="str">
        <f t="shared" si="175"/>
        <v/>
      </c>
      <c r="X364" s="293"/>
      <c r="Y364" s="289"/>
      <c r="Z364" s="473" t="str">
        <f>IF($BS364&lt;&gt;"","確認",IF(COUNTIF(点検表４リスト用!AB$2:AB$100,J364),"○",IF(OR($BQ364="【3】",$BQ364="【2】",$BQ364="【1】"),"○",$BQ364)))</f>
        <v/>
      </c>
      <c r="AA364" s="532"/>
      <c r="AB364" s="559" t="str">
        <f t="shared" si="176"/>
        <v/>
      </c>
      <c r="AC364" s="294" t="str">
        <f>IF(COUNTIF(環境性能の高いＵＤタクシー!$A:$A,点検表４!J364),"○","")</f>
        <v/>
      </c>
      <c r="AD364" s="295" t="str">
        <f t="shared" si="177"/>
        <v/>
      </c>
      <c r="AE364" s="296" t="b">
        <f t="shared" si="118"/>
        <v>0</v>
      </c>
      <c r="AF364" s="296" t="b">
        <f t="shared" si="119"/>
        <v>0</v>
      </c>
      <c r="AG364" s="296" t="str">
        <f t="shared" si="120"/>
        <v/>
      </c>
      <c r="AH364" s="296">
        <f t="shared" si="121"/>
        <v>1</v>
      </c>
      <c r="AI364" s="296">
        <f t="shared" si="122"/>
        <v>0</v>
      </c>
      <c r="AJ364" s="296">
        <f t="shared" si="123"/>
        <v>0</v>
      </c>
      <c r="AK364" s="296" t="str">
        <f>IFERROR(VLOOKUP($I364,点検表４リスト用!$D$2:$G$10,2,FALSE),"")</f>
        <v/>
      </c>
      <c r="AL364" s="296" t="str">
        <f>IFERROR(VLOOKUP($I364,点検表４リスト用!$D$2:$G$10,3,FALSE),"")</f>
        <v/>
      </c>
      <c r="AM364" s="296" t="str">
        <f>IFERROR(VLOOKUP($I364,点検表４リスト用!$D$2:$G$10,4,FALSE),"")</f>
        <v/>
      </c>
      <c r="AN364" s="296" t="str">
        <f>IFERROR(VLOOKUP(LEFT($E364,1),点検表４リスト用!$I$2:$J$11,2,FALSE),"")</f>
        <v/>
      </c>
      <c r="AO364" s="296" t="b">
        <f>IF(IFERROR(VLOOKUP($J364,軽乗用車一覧!$A$2:$A$88,1,FALSE),"")&lt;&gt;"",TRUE,FALSE)</f>
        <v>0</v>
      </c>
      <c r="AP364" s="296" t="b">
        <f t="shared" si="124"/>
        <v>0</v>
      </c>
      <c r="AQ364" s="296" t="b">
        <f t="shared" si="178"/>
        <v>1</v>
      </c>
      <c r="AR364" s="296" t="str">
        <f t="shared" si="125"/>
        <v/>
      </c>
      <c r="AS364" s="296" t="str">
        <f t="shared" si="126"/>
        <v/>
      </c>
      <c r="AT364" s="296">
        <f t="shared" si="127"/>
        <v>1</v>
      </c>
      <c r="AU364" s="296">
        <f t="shared" si="128"/>
        <v>1</v>
      </c>
      <c r="AV364" s="296" t="str">
        <f t="shared" si="129"/>
        <v/>
      </c>
      <c r="AW364" s="296" t="str">
        <f>IFERROR(VLOOKUP($L364,点検表４リスト用!$L$2:$M$11,2,FALSE),"")</f>
        <v/>
      </c>
      <c r="AX364" s="296" t="str">
        <f>IFERROR(VLOOKUP($AV364,排出係数!$H$4:$N$1000,7,FALSE),"")</f>
        <v/>
      </c>
      <c r="AY364" s="296" t="str">
        <f t="shared" si="148"/>
        <v/>
      </c>
      <c r="AZ364" s="296" t="str">
        <f t="shared" si="130"/>
        <v>1</v>
      </c>
      <c r="BA364" s="296" t="str">
        <f>IFERROR(VLOOKUP($AV364,排出係数!$A$4:$G$10000,$AU364+2,FALSE),"")</f>
        <v/>
      </c>
      <c r="BB364" s="296">
        <f>IFERROR(VLOOKUP($AU364,点検表４リスト用!$P$2:$T$6,2,FALSE),"")</f>
        <v>0.48</v>
      </c>
      <c r="BC364" s="296" t="str">
        <f t="shared" si="131"/>
        <v/>
      </c>
      <c r="BD364" s="296" t="str">
        <f t="shared" si="132"/>
        <v/>
      </c>
      <c r="BE364" s="296" t="str">
        <f>IFERROR(VLOOKUP($AV364,排出係数!$H$4:$M$10000,$AU364+2,FALSE),"")</f>
        <v/>
      </c>
      <c r="BF364" s="296">
        <f>IFERROR(VLOOKUP($AU364,点検表４リスト用!$P$2:$T$6,IF($N364="H17",5,3),FALSE),"")</f>
        <v>5.5E-2</v>
      </c>
      <c r="BG364" s="296">
        <f t="shared" si="133"/>
        <v>0</v>
      </c>
      <c r="BH364" s="296">
        <f t="shared" si="146"/>
        <v>0</v>
      </c>
      <c r="BI364" s="296" t="str">
        <f>IFERROR(VLOOKUP($L364,点検表４リスト用!$L$2:$N$11,3,FALSE),"")</f>
        <v/>
      </c>
      <c r="BJ364" s="296" t="str">
        <f t="shared" si="134"/>
        <v/>
      </c>
      <c r="BK364" s="296" t="str">
        <f>IF($AK364="特","",IF($BP364="確認",MSG_電気・燃料電池車確認,IF($BS364=1,日野自動車新型式,IF($BS364=2,日野自動車新型式②,IF($BS364=3,日野自動車新型式③,IF($BS364=4,日野自動車新型式④,IFERROR(VLOOKUP($BJ364,'35条リスト'!$A$3:$C$9998,2,FALSE),"")))))))</f>
        <v/>
      </c>
      <c r="BL364" s="296" t="str">
        <f t="shared" si="135"/>
        <v/>
      </c>
      <c r="BM364" s="296" t="str">
        <f>IFERROR(VLOOKUP($X364,点検表４リスト用!$A$2:$B$10,2,FALSE),"")</f>
        <v/>
      </c>
      <c r="BN364" s="296" t="str">
        <f>IF($AK364="特","",IFERROR(VLOOKUP($BJ364,'35条リスト'!$A$3:$C$9998,3,FALSE),""))</f>
        <v/>
      </c>
      <c r="BO364" s="357" t="str">
        <f t="shared" si="149"/>
        <v/>
      </c>
      <c r="BP364" s="297" t="str">
        <f t="shared" si="136"/>
        <v/>
      </c>
      <c r="BQ364" s="297" t="str">
        <f t="shared" si="150"/>
        <v/>
      </c>
      <c r="BR364" s="296">
        <f t="shared" si="147"/>
        <v>0</v>
      </c>
      <c r="BS364" s="296" t="str">
        <f>IF(COUNTIF(点検表４リスト用!X$2:X$83,J364),1,IF(COUNTIF(点検表４リスト用!Y$2:Y$100,J364),2,IF(COUNTIF(点検表４リスト用!Z$2:Z$100,J364),3,IF(COUNTIF(点検表４リスト用!AA$2:AA$100,J364),4,""))))</f>
        <v/>
      </c>
      <c r="BT364" s="580" t="str">
        <f t="shared" si="151"/>
        <v/>
      </c>
    </row>
    <row r="365" spans="1:72">
      <c r="A365" s="289"/>
      <c r="B365" s="445"/>
      <c r="C365" s="290"/>
      <c r="D365" s="291"/>
      <c r="E365" s="291"/>
      <c r="F365" s="291"/>
      <c r="G365" s="292"/>
      <c r="H365" s="300"/>
      <c r="I365" s="292"/>
      <c r="J365" s="292"/>
      <c r="K365" s="292"/>
      <c r="L365" s="292"/>
      <c r="M365" s="290"/>
      <c r="N365" s="290"/>
      <c r="O365" s="292"/>
      <c r="P365" s="292"/>
      <c r="Q365" s="481" t="str">
        <f t="shared" si="170"/>
        <v/>
      </c>
      <c r="R365" s="481" t="str">
        <f t="shared" si="171"/>
        <v/>
      </c>
      <c r="S365" s="482" t="str">
        <f t="shared" si="117"/>
        <v/>
      </c>
      <c r="T365" s="482" t="str">
        <f t="shared" si="172"/>
        <v/>
      </c>
      <c r="U365" s="483" t="str">
        <f t="shared" si="173"/>
        <v/>
      </c>
      <c r="V365" s="483" t="str">
        <f t="shared" si="174"/>
        <v/>
      </c>
      <c r="W365" s="483" t="str">
        <f t="shared" si="175"/>
        <v/>
      </c>
      <c r="X365" s="293"/>
      <c r="Y365" s="289"/>
      <c r="Z365" s="473" t="str">
        <f>IF($BS365&lt;&gt;"","確認",IF(COUNTIF(点検表４リスト用!AB$2:AB$100,J365),"○",IF(OR($BQ365="【3】",$BQ365="【2】",$BQ365="【1】"),"○",$BQ365)))</f>
        <v/>
      </c>
      <c r="AA365" s="532"/>
      <c r="AB365" s="559" t="str">
        <f t="shared" si="176"/>
        <v/>
      </c>
      <c r="AC365" s="294" t="str">
        <f>IF(COUNTIF(環境性能の高いＵＤタクシー!$A:$A,点検表４!J365),"○","")</f>
        <v/>
      </c>
      <c r="AD365" s="295" t="str">
        <f t="shared" si="177"/>
        <v/>
      </c>
      <c r="AE365" s="296" t="b">
        <f t="shared" si="118"/>
        <v>0</v>
      </c>
      <c r="AF365" s="296" t="b">
        <f t="shared" si="119"/>
        <v>0</v>
      </c>
      <c r="AG365" s="296" t="str">
        <f t="shared" si="120"/>
        <v/>
      </c>
      <c r="AH365" s="296">
        <f t="shared" si="121"/>
        <v>1</v>
      </c>
      <c r="AI365" s="296">
        <f t="shared" si="122"/>
        <v>0</v>
      </c>
      <c r="AJ365" s="296">
        <f t="shared" si="123"/>
        <v>0</v>
      </c>
      <c r="AK365" s="296" t="str">
        <f>IFERROR(VLOOKUP($I365,点検表４リスト用!$D$2:$G$10,2,FALSE),"")</f>
        <v/>
      </c>
      <c r="AL365" s="296" t="str">
        <f>IFERROR(VLOOKUP($I365,点検表４リスト用!$D$2:$G$10,3,FALSE),"")</f>
        <v/>
      </c>
      <c r="AM365" s="296" t="str">
        <f>IFERROR(VLOOKUP($I365,点検表４リスト用!$D$2:$G$10,4,FALSE),"")</f>
        <v/>
      </c>
      <c r="AN365" s="296" t="str">
        <f>IFERROR(VLOOKUP(LEFT($E365,1),点検表４リスト用!$I$2:$J$11,2,FALSE),"")</f>
        <v/>
      </c>
      <c r="AO365" s="296" t="b">
        <f>IF(IFERROR(VLOOKUP($J365,軽乗用車一覧!$A$2:$A$88,1,FALSE),"")&lt;&gt;"",TRUE,FALSE)</f>
        <v>0</v>
      </c>
      <c r="AP365" s="296" t="b">
        <f t="shared" si="124"/>
        <v>0</v>
      </c>
      <c r="AQ365" s="296" t="b">
        <f t="shared" si="178"/>
        <v>1</v>
      </c>
      <c r="AR365" s="296" t="str">
        <f t="shared" si="125"/>
        <v/>
      </c>
      <c r="AS365" s="296" t="str">
        <f t="shared" si="126"/>
        <v/>
      </c>
      <c r="AT365" s="296">
        <f t="shared" si="127"/>
        <v>1</v>
      </c>
      <c r="AU365" s="296">
        <f t="shared" si="128"/>
        <v>1</v>
      </c>
      <c r="AV365" s="296" t="str">
        <f t="shared" si="129"/>
        <v/>
      </c>
      <c r="AW365" s="296" t="str">
        <f>IFERROR(VLOOKUP($L365,点検表４リスト用!$L$2:$M$11,2,FALSE),"")</f>
        <v/>
      </c>
      <c r="AX365" s="296" t="str">
        <f>IFERROR(VLOOKUP($AV365,排出係数!$H$4:$N$1000,7,FALSE),"")</f>
        <v/>
      </c>
      <c r="AY365" s="296" t="str">
        <f t="shared" si="148"/>
        <v/>
      </c>
      <c r="AZ365" s="296" t="str">
        <f t="shared" si="130"/>
        <v>1</v>
      </c>
      <c r="BA365" s="296" t="str">
        <f>IFERROR(VLOOKUP($AV365,排出係数!$A$4:$G$10000,$AU365+2,FALSE),"")</f>
        <v/>
      </c>
      <c r="BB365" s="296">
        <f>IFERROR(VLOOKUP($AU365,点検表４リスト用!$P$2:$T$6,2,FALSE),"")</f>
        <v>0.48</v>
      </c>
      <c r="BC365" s="296" t="str">
        <f t="shared" si="131"/>
        <v/>
      </c>
      <c r="BD365" s="296" t="str">
        <f t="shared" si="132"/>
        <v/>
      </c>
      <c r="BE365" s="296" t="str">
        <f>IFERROR(VLOOKUP($AV365,排出係数!$H$4:$M$10000,$AU365+2,FALSE),"")</f>
        <v/>
      </c>
      <c r="BF365" s="296">
        <f>IFERROR(VLOOKUP($AU365,点検表４リスト用!$P$2:$T$6,IF($N365="H17",5,3),FALSE),"")</f>
        <v>5.5E-2</v>
      </c>
      <c r="BG365" s="296">
        <f t="shared" si="133"/>
        <v>0</v>
      </c>
      <c r="BH365" s="296">
        <f t="shared" si="146"/>
        <v>0</v>
      </c>
      <c r="BI365" s="296" t="str">
        <f>IFERROR(VLOOKUP($L365,点検表４リスト用!$L$2:$N$11,3,FALSE),"")</f>
        <v/>
      </c>
      <c r="BJ365" s="296" t="str">
        <f t="shared" si="134"/>
        <v/>
      </c>
      <c r="BK365" s="296" t="str">
        <f>IF($AK365="特","",IF($BP365="確認",MSG_電気・燃料電池車確認,IF($BS365=1,日野自動車新型式,IF($BS365=2,日野自動車新型式②,IF($BS365=3,日野自動車新型式③,IF($BS365=4,日野自動車新型式④,IFERROR(VLOOKUP($BJ365,'35条リスト'!$A$3:$C$9998,2,FALSE),"")))))))</f>
        <v/>
      </c>
      <c r="BL365" s="296" t="str">
        <f t="shared" si="135"/>
        <v/>
      </c>
      <c r="BM365" s="296" t="str">
        <f>IFERROR(VLOOKUP($X365,点検表４リスト用!$A$2:$B$10,2,FALSE),"")</f>
        <v/>
      </c>
      <c r="BN365" s="296" t="str">
        <f>IF($AK365="特","",IFERROR(VLOOKUP($BJ365,'35条リスト'!$A$3:$C$9998,3,FALSE),""))</f>
        <v/>
      </c>
      <c r="BO365" s="357" t="str">
        <f t="shared" si="149"/>
        <v/>
      </c>
      <c r="BP365" s="297" t="str">
        <f t="shared" si="136"/>
        <v/>
      </c>
      <c r="BQ365" s="297" t="str">
        <f t="shared" si="150"/>
        <v/>
      </c>
      <c r="BR365" s="296">
        <f t="shared" si="147"/>
        <v>0</v>
      </c>
      <c r="BS365" s="296" t="str">
        <f>IF(COUNTIF(点検表４リスト用!X$2:X$83,J365),1,IF(COUNTIF(点検表４リスト用!Y$2:Y$100,J365),2,IF(COUNTIF(点検表４リスト用!Z$2:Z$100,J365),3,IF(COUNTIF(点検表４リスト用!AA$2:AA$100,J365),4,""))))</f>
        <v/>
      </c>
      <c r="BT365" s="580" t="str">
        <f t="shared" si="151"/>
        <v/>
      </c>
    </row>
    <row r="366" spans="1:72">
      <c r="A366" s="289"/>
      <c r="B366" s="445"/>
      <c r="C366" s="290"/>
      <c r="D366" s="291"/>
      <c r="E366" s="291"/>
      <c r="F366" s="291"/>
      <c r="G366" s="292"/>
      <c r="H366" s="300"/>
      <c r="I366" s="292"/>
      <c r="J366" s="292"/>
      <c r="K366" s="292"/>
      <c r="L366" s="292"/>
      <c r="M366" s="290"/>
      <c r="N366" s="290"/>
      <c r="O366" s="292"/>
      <c r="P366" s="292"/>
      <c r="Q366" s="481" t="str">
        <f t="shared" si="170"/>
        <v/>
      </c>
      <c r="R366" s="481" t="str">
        <f t="shared" si="171"/>
        <v/>
      </c>
      <c r="S366" s="482" t="str">
        <f t="shared" si="117"/>
        <v/>
      </c>
      <c r="T366" s="482" t="str">
        <f t="shared" si="172"/>
        <v/>
      </c>
      <c r="U366" s="483" t="str">
        <f t="shared" si="173"/>
        <v/>
      </c>
      <c r="V366" s="483" t="str">
        <f t="shared" si="174"/>
        <v/>
      </c>
      <c r="W366" s="483" t="str">
        <f t="shared" si="175"/>
        <v/>
      </c>
      <c r="X366" s="293"/>
      <c r="Y366" s="289"/>
      <c r="Z366" s="473" t="str">
        <f>IF($BS366&lt;&gt;"","確認",IF(COUNTIF(点検表４リスト用!AB$2:AB$100,J366),"○",IF(OR($BQ366="【3】",$BQ366="【2】",$BQ366="【1】"),"○",$BQ366)))</f>
        <v/>
      </c>
      <c r="AA366" s="532"/>
      <c r="AB366" s="559" t="str">
        <f t="shared" si="176"/>
        <v/>
      </c>
      <c r="AC366" s="294" t="str">
        <f>IF(COUNTIF(環境性能の高いＵＤタクシー!$A:$A,点検表４!J366),"○","")</f>
        <v/>
      </c>
      <c r="AD366" s="295" t="str">
        <f t="shared" si="177"/>
        <v/>
      </c>
      <c r="AE366" s="296" t="b">
        <f t="shared" si="118"/>
        <v>0</v>
      </c>
      <c r="AF366" s="296" t="b">
        <f t="shared" si="119"/>
        <v>0</v>
      </c>
      <c r="AG366" s="296" t="str">
        <f t="shared" si="120"/>
        <v/>
      </c>
      <c r="AH366" s="296">
        <f t="shared" si="121"/>
        <v>1</v>
      </c>
      <c r="AI366" s="296">
        <f t="shared" si="122"/>
        <v>0</v>
      </c>
      <c r="AJ366" s="296">
        <f t="shared" si="123"/>
        <v>0</v>
      </c>
      <c r="AK366" s="296" t="str">
        <f>IFERROR(VLOOKUP($I366,点検表４リスト用!$D$2:$G$10,2,FALSE),"")</f>
        <v/>
      </c>
      <c r="AL366" s="296" t="str">
        <f>IFERROR(VLOOKUP($I366,点検表４リスト用!$D$2:$G$10,3,FALSE),"")</f>
        <v/>
      </c>
      <c r="AM366" s="296" t="str">
        <f>IFERROR(VLOOKUP($I366,点検表４リスト用!$D$2:$G$10,4,FALSE),"")</f>
        <v/>
      </c>
      <c r="AN366" s="296" t="str">
        <f>IFERROR(VLOOKUP(LEFT($E366,1),点検表４リスト用!$I$2:$J$11,2,FALSE),"")</f>
        <v/>
      </c>
      <c r="AO366" s="296" t="b">
        <f>IF(IFERROR(VLOOKUP($J366,軽乗用車一覧!$A$2:$A$88,1,FALSE),"")&lt;&gt;"",TRUE,FALSE)</f>
        <v>0</v>
      </c>
      <c r="AP366" s="296" t="b">
        <f t="shared" si="124"/>
        <v>0</v>
      </c>
      <c r="AQ366" s="296" t="b">
        <f t="shared" si="178"/>
        <v>1</v>
      </c>
      <c r="AR366" s="296" t="str">
        <f t="shared" si="125"/>
        <v/>
      </c>
      <c r="AS366" s="296" t="str">
        <f t="shared" si="126"/>
        <v/>
      </c>
      <c r="AT366" s="296">
        <f t="shared" si="127"/>
        <v>1</v>
      </c>
      <c r="AU366" s="296">
        <f t="shared" si="128"/>
        <v>1</v>
      </c>
      <c r="AV366" s="296" t="str">
        <f t="shared" si="129"/>
        <v/>
      </c>
      <c r="AW366" s="296" t="str">
        <f>IFERROR(VLOOKUP($L366,点検表４リスト用!$L$2:$M$11,2,FALSE),"")</f>
        <v/>
      </c>
      <c r="AX366" s="296" t="str">
        <f>IFERROR(VLOOKUP($AV366,排出係数!$H$4:$N$1000,7,FALSE),"")</f>
        <v/>
      </c>
      <c r="AY366" s="296" t="str">
        <f t="shared" si="148"/>
        <v/>
      </c>
      <c r="AZ366" s="296" t="str">
        <f t="shared" si="130"/>
        <v>1</v>
      </c>
      <c r="BA366" s="296" t="str">
        <f>IFERROR(VLOOKUP($AV366,排出係数!$A$4:$G$10000,$AU366+2,FALSE),"")</f>
        <v/>
      </c>
      <c r="BB366" s="296">
        <f>IFERROR(VLOOKUP($AU366,点検表４リスト用!$P$2:$T$6,2,FALSE),"")</f>
        <v>0.48</v>
      </c>
      <c r="BC366" s="296" t="str">
        <f t="shared" si="131"/>
        <v/>
      </c>
      <c r="BD366" s="296" t="str">
        <f t="shared" si="132"/>
        <v/>
      </c>
      <c r="BE366" s="296" t="str">
        <f>IFERROR(VLOOKUP($AV366,排出係数!$H$4:$M$10000,$AU366+2,FALSE),"")</f>
        <v/>
      </c>
      <c r="BF366" s="296">
        <f>IFERROR(VLOOKUP($AU366,点検表４リスト用!$P$2:$T$6,IF($N366="H17",5,3),FALSE),"")</f>
        <v>5.5E-2</v>
      </c>
      <c r="BG366" s="296">
        <f t="shared" si="133"/>
        <v>0</v>
      </c>
      <c r="BH366" s="296">
        <f t="shared" si="146"/>
        <v>0</v>
      </c>
      <c r="BI366" s="296" t="str">
        <f>IFERROR(VLOOKUP($L366,点検表４リスト用!$L$2:$N$11,3,FALSE),"")</f>
        <v/>
      </c>
      <c r="BJ366" s="296" t="str">
        <f t="shared" si="134"/>
        <v/>
      </c>
      <c r="BK366" s="296" t="str">
        <f>IF($AK366="特","",IF($BP366="確認",MSG_電気・燃料電池車確認,IF($BS366=1,日野自動車新型式,IF($BS366=2,日野自動車新型式②,IF($BS366=3,日野自動車新型式③,IF($BS366=4,日野自動車新型式④,IFERROR(VLOOKUP($BJ366,'35条リスト'!$A$3:$C$9998,2,FALSE),"")))))))</f>
        <v/>
      </c>
      <c r="BL366" s="296" t="str">
        <f t="shared" si="135"/>
        <v/>
      </c>
      <c r="BM366" s="296" t="str">
        <f>IFERROR(VLOOKUP($X366,点検表４リスト用!$A$2:$B$10,2,FALSE),"")</f>
        <v/>
      </c>
      <c r="BN366" s="296" t="str">
        <f>IF($AK366="特","",IFERROR(VLOOKUP($BJ366,'35条リスト'!$A$3:$C$9998,3,FALSE),""))</f>
        <v/>
      </c>
      <c r="BO366" s="357" t="str">
        <f t="shared" si="149"/>
        <v/>
      </c>
      <c r="BP366" s="297" t="str">
        <f t="shared" si="136"/>
        <v/>
      </c>
      <c r="BQ366" s="297" t="str">
        <f t="shared" si="150"/>
        <v/>
      </c>
      <c r="BR366" s="296">
        <f t="shared" si="147"/>
        <v>0</v>
      </c>
      <c r="BS366" s="296" t="str">
        <f>IF(COUNTIF(点検表４リスト用!X$2:X$83,J366),1,IF(COUNTIF(点検表４リスト用!Y$2:Y$100,J366),2,IF(COUNTIF(点検表４リスト用!Z$2:Z$100,J366),3,IF(COUNTIF(点検表４リスト用!AA$2:AA$100,J366),4,""))))</f>
        <v/>
      </c>
      <c r="BT366" s="580" t="str">
        <f t="shared" si="151"/>
        <v/>
      </c>
    </row>
    <row r="367" spans="1:72">
      <c r="A367" s="289"/>
      <c r="B367" s="445"/>
      <c r="C367" s="290"/>
      <c r="D367" s="291"/>
      <c r="E367" s="291"/>
      <c r="F367" s="291"/>
      <c r="G367" s="292"/>
      <c r="H367" s="300"/>
      <c r="I367" s="292"/>
      <c r="J367" s="292"/>
      <c r="K367" s="292"/>
      <c r="L367" s="292"/>
      <c r="M367" s="290"/>
      <c r="N367" s="290"/>
      <c r="O367" s="292"/>
      <c r="P367" s="292"/>
      <c r="Q367" s="481" t="str">
        <f t="shared" si="170"/>
        <v/>
      </c>
      <c r="R367" s="481" t="str">
        <f t="shared" si="171"/>
        <v/>
      </c>
      <c r="S367" s="482" t="str">
        <f t="shared" si="117"/>
        <v/>
      </c>
      <c r="T367" s="482" t="str">
        <f t="shared" si="172"/>
        <v/>
      </c>
      <c r="U367" s="483" t="str">
        <f t="shared" si="173"/>
        <v/>
      </c>
      <c r="V367" s="483" t="str">
        <f t="shared" si="174"/>
        <v/>
      </c>
      <c r="W367" s="483" t="str">
        <f t="shared" si="175"/>
        <v/>
      </c>
      <c r="X367" s="293"/>
      <c r="Y367" s="289"/>
      <c r="Z367" s="473" t="str">
        <f>IF($BS367&lt;&gt;"","確認",IF(COUNTIF(点検表４リスト用!AB$2:AB$100,J367),"○",IF(OR($BQ367="【3】",$BQ367="【2】",$BQ367="【1】"),"○",$BQ367)))</f>
        <v/>
      </c>
      <c r="AA367" s="532"/>
      <c r="AB367" s="559" t="str">
        <f t="shared" si="176"/>
        <v/>
      </c>
      <c r="AC367" s="294" t="str">
        <f>IF(COUNTIF(環境性能の高いＵＤタクシー!$A:$A,点検表４!J367),"○","")</f>
        <v/>
      </c>
      <c r="AD367" s="295" t="str">
        <f t="shared" si="177"/>
        <v/>
      </c>
      <c r="AE367" s="296" t="b">
        <f t="shared" si="118"/>
        <v>0</v>
      </c>
      <c r="AF367" s="296" t="b">
        <f t="shared" si="119"/>
        <v>0</v>
      </c>
      <c r="AG367" s="296" t="str">
        <f t="shared" si="120"/>
        <v/>
      </c>
      <c r="AH367" s="296">
        <f t="shared" si="121"/>
        <v>1</v>
      </c>
      <c r="AI367" s="296">
        <f t="shared" si="122"/>
        <v>0</v>
      </c>
      <c r="AJ367" s="296">
        <f t="shared" si="123"/>
        <v>0</v>
      </c>
      <c r="AK367" s="296" t="str">
        <f>IFERROR(VLOOKUP($I367,点検表４リスト用!$D$2:$G$10,2,FALSE),"")</f>
        <v/>
      </c>
      <c r="AL367" s="296" t="str">
        <f>IFERROR(VLOOKUP($I367,点検表４リスト用!$D$2:$G$10,3,FALSE),"")</f>
        <v/>
      </c>
      <c r="AM367" s="296" t="str">
        <f>IFERROR(VLOOKUP($I367,点検表４リスト用!$D$2:$G$10,4,FALSE),"")</f>
        <v/>
      </c>
      <c r="AN367" s="296" t="str">
        <f>IFERROR(VLOOKUP(LEFT($E367,1),点検表４リスト用!$I$2:$J$11,2,FALSE),"")</f>
        <v/>
      </c>
      <c r="AO367" s="296" t="b">
        <f>IF(IFERROR(VLOOKUP($J367,軽乗用車一覧!$A$2:$A$88,1,FALSE),"")&lt;&gt;"",TRUE,FALSE)</f>
        <v>0</v>
      </c>
      <c r="AP367" s="296" t="b">
        <f t="shared" si="124"/>
        <v>0</v>
      </c>
      <c r="AQ367" s="296" t="b">
        <f t="shared" si="178"/>
        <v>1</v>
      </c>
      <c r="AR367" s="296" t="str">
        <f t="shared" si="125"/>
        <v/>
      </c>
      <c r="AS367" s="296" t="str">
        <f t="shared" si="126"/>
        <v/>
      </c>
      <c r="AT367" s="296">
        <f t="shared" si="127"/>
        <v>1</v>
      </c>
      <c r="AU367" s="296">
        <f t="shared" si="128"/>
        <v>1</v>
      </c>
      <c r="AV367" s="296" t="str">
        <f t="shared" si="129"/>
        <v/>
      </c>
      <c r="AW367" s="296" t="str">
        <f>IFERROR(VLOOKUP($L367,点検表４リスト用!$L$2:$M$11,2,FALSE),"")</f>
        <v/>
      </c>
      <c r="AX367" s="296" t="str">
        <f>IFERROR(VLOOKUP($AV367,排出係数!$H$4:$N$1000,7,FALSE),"")</f>
        <v/>
      </c>
      <c r="AY367" s="296" t="str">
        <f t="shared" si="148"/>
        <v/>
      </c>
      <c r="AZ367" s="296" t="str">
        <f t="shared" si="130"/>
        <v>1</v>
      </c>
      <c r="BA367" s="296" t="str">
        <f>IFERROR(VLOOKUP($AV367,排出係数!$A$4:$G$10000,$AU367+2,FALSE),"")</f>
        <v/>
      </c>
      <c r="BB367" s="296">
        <f>IFERROR(VLOOKUP($AU367,点検表４リスト用!$P$2:$T$6,2,FALSE),"")</f>
        <v>0.48</v>
      </c>
      <c r="BC367" s="296" t="str">
        <f t="shared" si="131"/>
        <v/>
      </c>
      <c r="BD367" s="296" t="str">
        <f t="shared" si="132"/>
        <v/>
      </c>
      <c r="BE367" s="296" t="str">
        <f>IFERROR(VLOOKUP($AV367,排出係数!$H$4:$M$10000,$AU367+2,FALSE),"")</f>
        <v/>
      </c>
      <c r="BF367" s="296">
        <f>IFERROR(VLOOKUP($AU367,点検表４リスト用!$P$2:$T$6,IF($N367="H17",5,3),FALSE),"")</f>
        <v>5.5E-2</v>
      </c>
      <c r="BG367" s="296">
        <f t="shared" si="133"/>
        <v>0</v>
      </c>
      <c r="BH367" s="296">
        <f t="shared" si="146"/>
        <v>0</v>
      </c>
      <c r="BI367" s="296" t="str">
        <f>IFERROR(VLOOKUP($L367,点検表４リスト用!$L$2:$N$11,3,FALSE),"")</f>
        <v/>
      </c>
      <c r="BJ367" s="296" t="str">
        <f t="shared" si="134"/>
        <v/>
      </c>
      <c r="BK367" s="296" t="str">
        <f>IF($AK367="特","",IF($BP367="確認",MSG_電気・燃料電池車確認,IF($BS367=1,日野自動車新型式,IF($BS367=2,日野自動車新型式②,IF($BS367=3,日野自動車新型式③,IF($BS367=4,日野自動車新型式④,IFERROR(VLOOKUP($BJ367,'35条リスト'!$A$3:$C$9998,2,FALSE),"")))))))</f>
        <v/>
      </c>
      <c r="BL367" s="296" t="str">
        <f t="shared" si="135"/>
        <v/>
      </c>
      <c r="BM367" s="296" t="str">
        <f>IFERROR(VLOOKUP($X367,点検表４リスト用!$A$2:$B$10,2,FALSE),"")</f>
        <v/>
      </c>
      <c r="BN367" s="296" t="str">
        <f>IF($AK367="特","",IFERROR(VLOOKUP($BJ367,'35条リスト'!$A$3:$C$9998,3,FALSE),""))</f>
        <v/>
      </c>
      <c r="BO367" s="357" t="str">
        <f t="shared" si="149"/>
        <v/>
      </c>
      <c r="BP367" s="297" t="str">
        <f t="shared" si="136"/>
        <v/>
      </c>
      <c r="BQ367" s="297" t="str">
        <f t="shared" si="150"/>
        <v/>
      </c>
      <c r="BR367" s="296">
        <f t="shared" si="147"/>
        <v>0</v>
      </c>
      <c r="BS367" s="296" t="str">
        <f>IF(COUNTIF(点検表４リスト用!X$2:X$83,J367),1,IF(COUNTIF(点検表４リスト用!Y$2:Y$100,J367),2,IF(COUNTIF(点検表４リスト用!Z$2:Z$100,J367),3,IF(COUNTIF(点検表４リスト用!AA$2:AA$100,J367),4,""))))</f>
        <v/>
      </c>
      <c r="BT367" s="580" t="str">
        <f t="shared" si="151"/>
        <v/>
      </c>
    </row>
    <row r="368" spans="1:72">
      <c r="A368" s="289"/>
      <c r="B368" s="445"/>
      <c r="C368" s="290"/>
      <c r="D368" s="291"/>
      <c r="E368" s="291"/>
      <c r="F368" s="291"/>
      <c r="G368" s="292"/>
      <c r="H368" s="300"/>
      <c r="I368" s="292"/>
      <c r="J368" s="292"/>
      <c r="K368" s="292"/>
      <c r="L368" s="292"/>
      <c r="M368" s="290"/>
      <c r="N368" s="290"/>
      <c r="O368" s="292"/>
      <c r="P368" s="292"/>
      <c r="Q368" s="481" t="str">
        <f t="shared" si="170"/>
        <v/>
      </c>
      <c r="R368" s="481" t="str">
        <f t="shared" si="171"/>
        <v/>
      </c>
      <c r="S368" s="482" t="str">
        <f t="shared" si="117"/>
        <v/>
      </c>
      <c r="T368" s="482" t="str">
        <f t="shared" si="172"/>
        <v/>
      </c>
      <c r="U368" s="483" t="str">
        <f t="shared" si="173"/>
        <v/>
      </c>
      <c r="V368" s="483" t="str">
        <f t="shared" si="174"/>
        <v/>
      </c>
      <c r="W368" s="483" t="str">
        <f t="shared" si="175"/>
        <v/>
      </c>
      <c r="X368" s="293"/>
      <c r="Y368" s="289"/>
      <c r="Z368" s="473" t="str">
        <f>IF($BS368&lt;&gt;"","確認",IF(COUNTIF(点検表４リスト用!AB$2:AB$100,J368),"○",IF(OR($BQ368="【3】",$BQ368="【2】",$BQ368="【1】"),"○",$BQ368)))</f>
        <v/>
      </c>
      <c r="AA368" s="532"/>
      <c r="AB368" s="559" t="str">
        <f t="shared" si="176"/>
        <v/>
      </c>
      <c r="AC368" s="294" t="str">
        <f>IF(COUNTIF(環境性能の高いＵＤタクシー!$A:$A,点検表４!J368),"○","")</f>
        <v/>
      </c>
      <c r="AD368" s="295" t="str">
        <f t="shared" si="177"/>
        <v/>
      </c>
      <c r="AE368" s="296" t="b">
        <f t="shared" si="118"/>
        <v>0</v>
      </c>
      <c r="AF368" s="296" t="b">
        <f t="shared" si="119"/>
        <v>0</v>
      </c>
      <c r="AG368" s="296" t="str">
        <f t="shared" si="120"/>
        <v/>
      </c>
      <c r="AH368" s="296">
        <f t="shared" si="121"/>
        <v>1</v>
      </c>
      <c r="AI368" s="296">
        <f t="shared" si="122"/>
        <v>0</v>
      </c>
      <c r="AJ368" s="296">
        <f t="shared" si="123"/>
        <v>0</v>
      </c>
      <c r="AK368" s="296" t="str">
        <f>IFERROR(VLOOKUP($I368,点検表４リスト用!$D$2:$G$10,2,FALSE),"")</f>
        <v/>
      </c>
      <c r="AL368" s="296" t="str">
        <f>IFERROR(VLOOKUP($I368,点検表４リスト用!$D$2:$G$10,3,FALSE),"")</f>
        <v/>
      </c>
      <c r="AM368" s="296" t="str">
        <f>IFERROR(VLOOKUP($I368,点検表４リスト用!$D$2:$G$10,4,FALSE),"")</f>
        <v/>
      </c>
      <c r="AN368" s="296" t="str">
        <f>IFERROR(VLOOKUP(LEFT($E368,1),点検表４リスト用!$I$2:$J$11,2,FALSE),"")</f>
        <v/>
      </c>
      <c r="AO368" s="296" t="b">
        <f>IF(IFERROR(VLOOKUP($J368,軽乗用車一覧!$A$2:$A$88,1,FALSE),"")&lt;&gt;"",TRUE,FALSE)</f>
        <v>0</v>
      </c>
      <c r="AP368" s="296" t="b">
        <f t="shared" si="124"/>
        <v>0</v>
      </c>
      <c r="AQ368" s="296" t="b">
        <f t="shared" si="178"/>
        <v>1</v>
      </c>
      <c r="AR368" s="296" t="str">
        <f t="shared" si="125"/>
        <v/>
      </c>
      <c r="AS368" s="296" t="str">
        <f t="shared" si="126"/>
        <v/>
      </c>
      <c r="AT368" s="296">
        <f t="shared" si="127"/>
        <v>1</v>
      </c>
      <c r="AU368" s="296">
        <f t="shared" si="128"/>
        <v>1</v>
      </c>
      <c r="AV368" s="296" t="str">
        <f t="shared" si="129"/>
        <v/>
      </c>
      <c r="AW368" s="296" t="str">
        <f>IFERROR(VLOOKUP($L368,点検表４リスト用!$L$2:$M$11,2,FALSE),"")</f>
        <v/>
      </c>
      <c r="AX368" s="296" t="str">
        <f>IFERROR(VLOOKUP($AV368,排出係数!$H$4:$N$1000,7,FALSE),"")</f>
        <v/>
      </c>
      <c r="AY368" s="296" t="str">
        <f t="shared" si="148"/>
        <v/>
      </c>
      <c r="AZ368" s="296" t="str">
        <f t="shared" si="130"/>
        <v>1</v>
      </c>
      <c r="BA368" s="296" t="str">
        <f>IFERROR(VLOOKUP($AV368,排出係数!$A$4:$G$10000,$AU368+2,FALSE),"")</f>
        <v/>
      </c>
      <c r="BB368" s="296">
        <f>IFERROR(VLOOKUP($AU368,点検表４リスト用!$P$2:$T$6,2,FALSE),"")</f>
        <v>0.48</v>
      </c>
      <c r="BC368" s="296" t="str">
        <f t="shared" si="131"/>
        <v/>
      </c>
      <c r="BD368" s="296" t="str">
        <f t="shared" si="132"/>
        <v/>
      </c>
      <c r="BE368" s="296" t="str">
        <f>IFERROR(VLOOKUP($AV368,排出係数!$H$4:$M$10000,$AU368+2,FALSE),"")</f>
        <v/>
      </c>
      <c r="BF368" s="296">
        <f>IFERROR(VLOOKUP($AU368,点検表４リスト用!$P$2:$T$6,IF($N368="H17",5,3),FALSE),"")</f>
        <v>5.5E-2</v>
      </c>
      <c r="BG368" s="296">
        <f t="shared" si="133"/>
        <v>0</v>
      </c>
      <c r="BH368" s="296">
        <f t="shared" si="146"/>
        <v>0</v>
      </c>
      <c r="BI368" s="296" t="str">
        <f>IFERROR(VLOOKUP($L368,点検表４リスト用!$L$2:$N$11,3,FALSE),"")</f>
        <v/>
      </c>
      <c r="BJ368" s="296" t="str">
        <f t="shared" si="134"/>
        <v/>
      </c>
      <c r="BK368" s="296" t="str">
        <f>IF($AK368="特","",IF($BP368="確認",MSG_電気・燃料電池車確認,IF($BS368=1,日野自動車新型式,IF($BS368=2,日野自動車新型式②,IF($BS368=3,日野自動車新型式③,IF($BS368=4,日野自動車新型式④,IFERROR(VLOOKUP($BJ368,'35条リスト'!$A$3:$C$9998,2,FALSE),"")))))))</f>
        <v/>
      </c>
      <c r="BL368" s="296" t="str">
        <f t="shared" si="135"/>
        <v/>
      </c>
      <c r="BM368" s="296" t="str">
        <f>IFERROR(VLOOKUP($X368,点検表４リスト用!$A$2:$B$10,2,FALSE),"")</f>
        <v/>
      </c>
      <c r="BN368" s="296" t="str">
        <f>IF($AK368="特","",IFERROR(VLOOKUP($BJ368,'35条リスト'!$A$3:$C$9998,3,FALSE),""))</f>
        <v/>
      </c>
      <c r="BO368" s="357" t="str">
        <f t="shared" si="149"/>
        <v/>
      </c>
      <c r="BP368" s="297" t="str">
        <f t="shared" si="136"/>
        <v/>
      </c>
      <c r="BQ368" s="297" t="str">
        <f t="shared" si="150"/>
        <v/>
      </c>
      <c r="BR368" s="296">
        <f t="shared" si="147"/>
        <v>0</v>
      </c>
      <c r="BS368" s="296" t="str">
        <f>IF(COUNTIF(点検表４リスト用!X$2:X$83,J368),1,IF(COUNTIF(点検表４リスト用!Y$2:Y$100,J368),2,IF(COUNTIF(点検表４リスト用!Z$2:Z$100,J368),3,IF(COUNTIF(点検表４リスト用!AA$2:AA$100,J368),4,""))))</f>
        <v/>
      </c>
      <c r="BT368" s="580" t="str">
        <f t="shared" si="151"/>
        <v/>
      </c>
    </row>
    <row r="369" spans="1:72">
      <c r="A369" s="289"/>
      <c r="B369" s="445"/>
      <c r="C369" s="290"/>
      <c r="D369" s="291"/>
      <c r="E369" s="291"/>
      <c r="F369" s="291"/>
      <c r="G369" s="292"/>
      <c r="H369" s="300"/>
      <c r="I369" s="292"/>
      <c r="J369" s="292"/>
      <c r="K369" s="292"/>
      <c r="L369" s="292"/>
      <c r="M369" s="290"/>
      <c r="N369" s="290"/>
      <c r="O369" s="292"/>
      <c r="P369" s="292"/>
      <c r="Q369" s="481" t="str">
        <f t="shared" si="170"/>
        <v/>
      </c>
      <c r="R369" s="481" t="str">
        <f t="shared" si="171"/>
        <v/>
      </c>
      <c r="S369" s="482" t="str">
        <f t="shared" si="117"/>
        <v/>
      </c>
      <c r="T369" s="482" t="str">
        <f t="shared" si="172"/>
        <v/>
      </c>
      <c r="U369" s="483" t="str">
        <f t="shared" si="173"/>
        <v/>
      </c>
      <c r="V369" s="483" t="str">
        <f t="shared" si="174"/>
        <v/>
      </c>
      <c r="W369" s="483" t="str">
        <f t="shared" si="175"/>
        <v/>
      </c>
      <c r="X369" s="293"/>
      <c r="Y369" s="289"/>
      <c r="Z369" s="473" t="str">
        <f>IF($BS369&lt;&gt;"","確認",IF(COUNTIF(点検表４リスト用!AB$2:AB$100,J369),"○",IF(OR($BQ369="【3】",$BQ369="【2】",$BQ369="【1】"),"○",$BQ369)))</f>
        <v/>
      </c>
      <c r="AA369" s="532"/>
      <c r="AB369" s="559" t="str">
        <f t="shared" si="176"/>
        <v/>
      </c>
      <c r="AC369" s="294" t="str">
        <f>IF(COUNTIF(環境性能の高いＵＤタクシー!$A:$A,点検表４!J369),"○","")</f>
        <v/>
      </c>
      <c r="AD369" s="295" t="str">
        <f t="shared" si="177"/>
        <v/>
      </c>
      <c r="AE369" s="296" t="b">
        <f t="shared" si="118"/>
        <v>0</v>
      </c>
      <c r="AF369" s="296" t="b">
        <f t="shared" si="119"/>
        <v>0</v>
      </c>
      <c r="AG369" s="296" t="str">
        <f t="shared" si="120"/>
        <v/>
      </c>
      <c r="AH369" s="296">
        <f t="shared" si="121"/>
        <v>1</v>
      </c>
      <c r="AI369" s="296">
        <f t="shared" si="122"/>
        <v>0</v>
      </c>
      <c r="AJ369" s="296">
        <f t="shared" si="123"/>
        <v>0</v>
      </c>
      <c r="AK369" s="296" t="str">
        <f>IFERROR(VLOOKUP($I369,点検表４リスト用!$D$2:$G$10,2,FALSE),"")</f>
        <v/>
      </c>
      <c r="AL369" s="296" t="str">
        <f>IFERROR(VLOOKUP($I369,点検表４リスト用!$D$2:$G$10,3,FALSE),"")</f>
        <v/>
      </c>
      <c r="AM369" s="296" t="str">
        <f>IFERROR(VLOOKUP($I369,点検表４リスト用!$D$2:$G$10,4,FALSE),"")</f>
        <v/>
      </c>
      <c r="AN369" s="296" t="str">
        <f>IFERROR(VLOOKUP(LEFT($E369,1),点検表４リスト用!$I$2:$J$11,2,FALSE),"")</f>
        <v/>
      </c>
      <c r="AO369" s="296" t="b">
        <f>IF(IFERROR(VLOOKUP($J369,軽乗用車一覧!$A$2:$A$88,1,FALSE),"")&lt;&gt;"",TRUE,FALSE)</f>
        <v>0</v>
      </c>
      <c r="AP369" s="296" t="b">
        <f t="shared" si="124"/>
        <v>0</v>
      </c>
      <c r="AQ369" s="296" t="b">
        <f t="shared" si="178"/>
        <v>1</v>
      </c>
      <c r="AR369" s="296" t="str">
        <f t="shared" si="125"/>
        <v/>
      </c>
      <c r="AS369" s="296" t="str">
        <f t="shared" si="126"/>
        <v/>
      </c>
      <c r="AT369" s="296">
        <f t="shared" si="127"/>
        <v>1</v>
      </c>
      <c r="AU369" s="296">
        <f t="shared" si="128"/>
        <v>1</v>
      </c>
      <c r="AV369" s="296" t="str">
        <f t="shared" si="129"/>
        <v/>
      </c>
      <c r="AW369" s="296" t="str">
        <f>IFERROR(VLOOKUP($L369,点検表４リスト用!$L$2:$M$11,2,FALSE),"")</f>
        <v/>
      </c>
      <c r="AX369" s="296" t="str">
        <f>IFERROR(VLOOKUP($AV369,排出係数!$H$4:$N$1000,7,FALSE),"")</f>
        <v/>
      </c>
      <c r="AY369" s="296" t="str">
        <f t="shared" si="148"/>
        <v/>
      </c>
      <c r="AZ369" s="296" t="str">
        <f t="shared" si="130"/>
        <v>1</v>
      </c>
      <c r="BA369" s="296" t="str">
        <f>IFERROR(VLOOKUP($AV369,排出係数!$A$4:$G$10000,$AU369+2,FALSE),"")</f>
        <v/>
      </c>
      <c r="BB369" s="296">
        <f>IFERROR(VLOOKUP($AU369,点検表４リスト用!$P$2:$T$6,2,FALSE),"")</f>
        <v>0.48</v>
      </c>
      <c r="BC369" s="296" t="str">
        <f t="shared" si="131"/>
        <v/>
      </c>
      <c r="BD369" s="296" t="str">
        <f t="shared" si="132"/>
        <v/>
      </c>
      <c r="BE369" s="296" t="str">
        <f>IFERROR(VLOOKUP($AV369,排出係数!$H$4:$M$10000,$AU369+2,FALSE),"")</f>
        <v/>
      </c>
      <c r="BF369" s="296">
        <f>IFERROR(VLOOKUP($AU369,点検表４リスト用!$P$2:$T$6,IF($N369="H17",5,3),FALSE),"")</f>
        <v>5.5E-2</v>
      </c>
      <c r="BG369" s="296">
        <f t="shared" si="133"/>
        <v>0</v>
      </c>
      <c r="BH369" s="296">
        <f t="shared" si="146"/>
        <v>0</v>
      </c>
      <c r="BI369" s="296" t="str">
        <f>IFERROR(VLOOKUP($L369,点検表４リスト用!$L$2:$N$11,3,FALSE),"")</f>
        <v/>
      </c>
      <c r="BJ369" s="296" t="str">
        <f t="shared" si="134"/>
        <v/>
      </c>
      <c r="BK369" s="296" t="str">
        <f>IF($AK369="特","",IF($BP369="確認",MSG_電気・燃料電池車確認,IF($BS369=1,日野自動車新型式,IF($BS369=2,日野自動車新型式②,IF($BS369=3,日野自動車新型式③,IF($BS369=4,日野自動車新型式④,IFERROR(VLOOKUP($BJ369,'35条リスト'!$A$3:$C$9998,2,FALSE),"")))))))</f>
        <v/>
      </c>
      <c r="BL369" s="296" t="str">
        <f t="shared" si="135"/>
        <v/>
      </c>
      <c r="BM369" s="296" t="str">
        <f>IFERROR(VLOOKUP($X369,点検表４リスト用!$A$2:$B$10,2,FALSE),"")</f>
        <v/>
      </c>
      <c r="BN369" s="296" t="str">
        <f>IF($AK369="特","",IFERROR(VLOOKUP($BJ369,'35条リスト'!$A$3:$C$9998,3,FALSE),""))</f>
        <v/>
      </c>
      <c r="BO369" s="357" t="str">
        <f t="shared" si="149"/>
        <v/>
      </c>
      <c r="BP369" s="297" t="str">
        <f t="shared" si="136"/>
        <v/>
      </c>
      <c r="BQ369" s="297" t="str">
        <f t="shared" si="150"/>
        <v/>
      </c>
      <c r="BR369" s="296">
        <f t="shared" si="147"/>
        <v>0</v>
      </c>
      <c r="BS369" s="296" t="str">
        <f>IF(COUNTIF(点検表４リスト用!X$2:X$83,J369),1,IF(COUNTIF(点検表４リスト用!Y$2:Y$100,J369),2,IF(COUNTIF(点検表４リスト用!Z$2:Z$100,J369),3,IF(COUNTIF(点検表４リスト用!AA$2:AA$100,J369),4,""))))</f>
        <v/>
      </c>
      <c r="BT369" s="580" t="str">
        <f t="shared" si="151"/>
        <v/>
      </c>
    </row>
    <row r="370" spans="1:72">
      <c r="A370" s="289"/>
      <c r="B370" s="445"/>
      <c r="C370" s="290"/>
      <c r="D370" s="291"/>
      <c r="E370" s="291"/>
      <c r="F370" s="291"/>
      <c r="G370" s="292"/>
      <c r="H370" s="300"/>
      <c r="I370" s="292"/>
      <c r="J370" s="292"/>
      <c r="K370" s="292"/>
      <c r="L370" s="292"/>
      <c r="M370" s="290"/>
      <c r="N370" s="290"/>
      <c r="O370" s="292"/>
      <c r="P370" s="292"/>
      <c r="Q370" s="481" t="str">
        <f t="shared" si="170"/>
        <v/>
      </c>
      <c r="R370" s="481" t="str">
        <f t="shared" si="171"/>
        <v/>
      </c>
      <c r="S370" s="482" t="str">
        <f t="shared" si="117"/>
        <v/>
      </c>
      <c r="T370" s="482" t="str">
        <f t="shared" si="172"/>
        <v/>
      </c>
      <c r="U370" s="483" t="str">
        <f t="shared" si="173"/>
        <v/>
      </c>
      <c r="V370" s="483" t="str">
        <f t="shared" si="174"/>
        <v/>
      </c>
      <c r="W370" s="483" t="str">
        <f t="shared" si="175"/>
        <v/>
      </c>
      <c r="X370" s="293"/>
      <c r="Y370" s="289"/>
      <c r="Z370" s="473" t="str">
        <f>IF($BS370&lt;&gt;"","確認",IF(COUNTIF(点検表４リスト用!AB$2:AB$100,J370),"○",IF(OR($BQ370="【3】",$BQ370="【2】",$BQ370="【1】"),"○",$BQ370)))</f>
        <v/>
      </c>
      <c r="AA370" s="532"/>
      <c r="AB370" s="559" t="str">
        <f t="shared" si="176"/>
        <v/>
      </c>
      <c r="AC370" s="294" t="str">
        <f>IF(COUNTIF(環境性能の高いＵＤタクシー!$A:$A,点検表４!J370),"○","")</f>
        <v/>
      </c>
      <c r="AD370" s="295" t="str">
        <f t="shared" si="177"/>
        <v/>
      </c>
      <c r="AE370" s="296" t="b">
        <f t="shared" si="118"/>
        <v>0</v>
      </c>
      <c r="AF370" s="296" t="b">
        <f t="shared" si="119"/>
        <v>0</v>
      </c>
      <c r="AG370" s="296" t="str">
        <f t="shared" si="120"/>
        <v/>
      </c>
      <c r="AH370" s="296">
        <f t="shared" si="121"/>
        <v>1</v>
      </c>
      <c r="AI370" s="296">
        <f t="shared" si="122"/>
        <v>0</v>
      </c>
      <c r="AJ370" s="296">
        <f t="shared" si="123"/>
        <v>0</v>
      </c>
      <c r="AK370" s="296" t="str">
        <f>IFERROR(VLOOKUP($I370,点検表４リスト用!$D$2:$G$10,2,FALSE),"")</f>
        <v/>
      </c>
      <c r="AL370" s="296" t="str">
        <f>IFERROR(VLOOKUP($I370,点検表４リスト用!$D$2:$G$10,3,FALSE),"")</f>
        <v/>
      </c>
      <c r="AM370" s="296" t="str">
        <f>IFERROR(VLOOKUP($I370,点検表４リスト用!$D$2:$G$10,4,FALSE),"")</f>
        <v/>
      </c>
      <c r="AN370" s="296" t="str">
        <f>IFERROR(VLOOKUP(LEFT($E370,1),点検表４リスト用!$I$2:$J$11,2,FALSE),"")</f>
        <v/>
      </c>
      <c r="AO370" s="296" t="b">
        <f>IF(IFERROR(VLOOKUP($J370,軽乗用車一覧!$A$2:$A$88,1,FALSE),"")&lt;&gt;"",TRUE,FALSE)</f>
        <v>0</v>
      </c>
      <c r="AP370" s="296" t="b">
        <f t="shared" si="124"/>
        <v>0</v>
      </c>
      <c r="AQ370" s="296" t="b">
        <f t="shared" si="178"/>
        <v>1</v>
      </c>
      <c r="AR370" s="296" t="str">
        <f t="shared" si="125"/>
        <v/>
      </c>
      <c r="AS370" s="296" t="str">
        <f t="shared" si="126"/>
        <v/>
      </c>
      <c r="AT370" s="296">
        <f t="shared" si="127"/>
        <v>1</v>
      </c>
      <c r="AU370" s="296">
        <f t="shared" si="128"/>
        <v>1</v>
      </c>
      <c r="AV370" s="296" t="str">
        <f t="shared" si="129"/>
        <v/>
      </c>
      <c r="AW370" s="296" t="str">
        <f>IFERROR(VLOOKUP($L370,点検表４リスト用!$L$2:$M$11,2,FALSE),"")</f>
        <v/>
      </c>
      <c r="AX370" s="296" t="str">
        <f>IFERROR(VLOOKUP($AV370,排出係数!$H$4:$N$1000,7,FALSE),"")</f>
        <v/>
      </c>
      <c r="AY370" s="296" t="str">
        <f t="shared" si="148"/>
        <v/>
      </c>
      <c r="AZ370" s="296" t="str">
        <f t="shared" si="130"/>
        <v>1</v>
      </c>
      <c r="BA370" s="296" t="str">
        <f>IFERROR(VLOOKUP($AV370,排出係数!$A$4:$G$10000,$AU370+2,FALSE),"")</f>
        <v/>
      </c>
      <c r="BB370" s="296">
        <f>IFERROR(VLOOKUP($AU370,点検表４リスト用!$P$2:$T$6,2,FALSE),"")</f>
        <v>0.48</v>
      </c>
      <c r="BC370" s="296" t="str">
        <f t="shared" si="131"/>
        <v/>
      </c>
      <c r="BD370" s="296" t="str">
        <f t="shared" si="132"/>
        <v/>
      </c>
      <c r="BE370" s="296" t="str">
        <f>IFERROR(VLOOKUP($AV370,排出係数!$H$4:$M$10000,$AU370+2,FALSE),"")</f>
        <v/>
      </c>
      <c r="BF370" s="296">
        <f>IFERROR(VLOOKUP($AU370,点検表４リスト用!$P$2:$T$6,IF($N370="H17",5,3),FALSE),"")</f>
        <v>5.5E-2</v>
      </c>
      <c r="BG370" s="296">
        <f t="shared" si="133"/>
        <v>0</v>
      </c>
      <c r="BH370" s="296">
        <f t="shared" si="146"/>
        <v>0</v>
      </c>
      <c r="BI370" s="296" t="str">
        <f>IFERROR(VLOOKUP($L370,点検表４リスト用!$L$2:$N$11,3,FALSE),"")</f>
        <v/>
      </c>
      <c r="BJ370" s="296" t="str">
        <f t="shared" si="134"/>
        <v/>
      </c>
      <c r="BK370" s="296" t="str">
        <f>IF($AK370="特","",IF($BP370="確認",MSG_電気・燃料電池車確認,IF($BS370=1,日野自動車新型式,IF($BS370=2,日野自動車新型式②,IF($BS370=3,日野自動車新型式③,IF($BS370=4,日野自動車新型式④,IFERROR(VLOOKUP($BJ370,'35条リスト'!$A$3:$C$9998,2,FALSE),"")))))))</f>
        <v/>
      </c>
      <c r="BL370" s="296" t="str">
        <f t="shared" si="135"/>
        <v/>
      </c>
      <c r="BM370" s="296" t="str">
        <f>IFERROR(VLOOKUP($X370,点検表４リスト用!$A$2:$B$10,2,FALSE),"")</f>
        <v/>
      </c>
      <c r="BN370" s="296" t="str">
        <f>IF($AK370="特","",IFERROR(VLOOKUP($BJ370,'35条リスト'!$A$3:$C$9998,3,FALSE),""))</f>
        <v/>
      </c>
      <c r="BO370" s="357" t="str">
        <f t="shared" si="149"/>
        <v/>
      </c>
      <c r="BP370" s="297" t="str">
        <f t="shared" si="136"/>
        <v/>
      </c>
      <c r="BQ370" s="297" t="str">
        <f t="shared" si="150"/>
        <v/>
      </c>
      <c r="BR370" s="296">
        <f t="shared" si="147"/>
        <v>0</v>
      </c>
      <c r="BS370" s="296" t="str">
        <f>IF(COUNTIF(点検表４リスト用!X$2:X$83,J370),1,IF(COUNTIF(点検表４リスト用!Y$2:Y$100,J370),2,IF(COUNTIF(点検表４リスト用!Z$2:Z$100,J370),3,IF(COUNTIF(点検表４リスト用!AA$2:AA$100,J370),4,""))))</f>
        <v/>
      </c>
      <c r="BT370" s="580" t="str">
        <f t="shared" si="151"/>
        <v/>
      </c>
    </row>
    <row r="371" spans="1:72">
      <c r="A371" s="289"/>
      <c r="B371" s="445"/>
      <c r="C371" s="290"/>
      <c r="D371" s="291"/>
      <c r="E371" s="291"/>
      <c r="F371" s="291"/>
      <c r="G371" s="292"/>
      <c r="H371" s="300"/>
      <c r="I371" s="292"/>
      <c r="J371" s="292"/>
      <c r="K371" s="292"/>
      <c r="L371" s="292"/>
      <c r="M371" s="290"/>
      <c r="N371" s="290"/>
      <c r="O371" s="292"/>
      <c r="P371" s="292"/>
      <c r="Q371" s="481" t="str">
        <f t="shared" si="170"/>
        <v/>
      </c>
      <c r="R371" s="481" t="str">
        <f t="shared" si="171"/>
        <v/>
      </c>
      <c r="S371" s="482" t="str">
        <f t="shared" si="117"/>
        <v/>
      </c>
      <c r="T371" s="482" t="str">
        <f t="shared" si="172"/>
        <v/>
      </c>
      <c r="U371" s="483" t="str">
        <f t="shared" si="173"/>
        <v/>
      </c>
      <c r="V371" s="483" t="str">
        <f t="shared" si="174"/>
        <v/>
      </c>
      <c r="W371" s="483" t="str">
        <f t="shared" si="175"/>
        <v/>
      </c>
      <c r="X371" s="293"/>
      <c r="Y371" s="289"/>
      <c r="Z371" s="473" t="str">
        <f>IF($BS371&lt;&gt;"","確認",IF(COUNTIF(点検表４リスト用!AB$2:AB$100,J371),"○",IF(OR($BQ371="【3】",$BQ371="【2】",$BQ371="【1】"),"○",$BQ371)))</f>
        <v/>
      </c>
      <c r="AA371" s="532"/>
      <c r="AB371" s="559" t="str">
        <f t="shared" si="176"/>
        <v/>
      </c>
      <c r="AC371" s="294" t="str">
        <f>IF(COUNTIF(環境性能の高いＵＤタクシー!$A:$A,点検表４!J371),"○","")</f>
        <v/>
      </c>
      <c r="AD371" s="295" t="str">
        <f t="shared" si="177"/>
        <v/>
      </c>
      <c r="AE371" s="296" t="b">
        <f t="shared" si="118"/>
        <v>0</v>
      </c>
      <c r="AF371" s="296" t="b">
        <f t="shared" si="119"/>
        <v>0</v>
      </c>
      <c r="AG371" s="296" t="str">
        <f t="shared" si="120"/>
        <v/>
      </c>
      <c r="AH371" s="296">
        <f t="shared" si="121"/>
        <v>1</v>
      </c>
      <c r="AI371" s="296">
        <f t="shared" si="122"/>
        <v>0</v>
      </c>
      <c r="AJ371" s="296">
        <f t="shared" si="123"/>
        <v>0</v>
      </c>
      <c r="AK371" s="296" t="str">
        <f>IFERROR(VLOOKUP($I371,点検表４リスト用!$D$2:$G$10,2,FALSE),"")</f>
        <v/>
      </c>
      <c r="AL371" s="296" t="str">
        <f>IFERROR(VLOOKUP($I371,点検表４リスト用!$D$2:$G$10,3,FALSE),"")</f>
        <v/>
      </c>
      <c r="AM371" s="296" t="str">
        <f>IFERROR(VLOOKUP($I371,点検表４リスト用!$D$2:$G$10,4,FALSE),"")</f>
        <v/>
      </c>
      <c r="AN371" s="296" t="str">
        <f>IFERROR(VLOOKUP(LEFT($E371,1),点検表４リスト用!$I$2:$J$11,2,FALSE),"")</f>
        <v/>
      </c>
      <c r="AO371" s="296" t="b">
        <f>IF(IFERROR(VLOOKUP($J371,軽乗用車一覧!$A$2:$A$88,1,FALSE),"")&lt;&gt;"",TRUE,FALSE)</f>
        <v>0</v>
      </c>
      <c r="AP371" s="296" t="b">
        <f t="shared" si="124"/>
        <v>0</v>
      </c>
      <c r="AQ371" s="296" t="b">
        <f t="shared" si="178"/>
        <v>1</v>
      </c>
      <c r="AR371" s="296" t="str">
        <f t="shared" si="125"/>
        <v/>
      </c>
      <c r="AS371" s="296" t="str">
        <f t="shared" si="126"/>
        <v/>
      </c>
      <c r="AT371" s="296">
        <f t="shared" si="127"/>
        <v>1</v>
      </c>
      <c r="AU371" s="296">
        <f t="shared" si="128"/>
        <v>1</v>
      </c>
      <c r="AV371" s="296" t="str">
        <f t="shared" si="129"/>
        <v/>
      </c>
      <c r="AW371" s="296" t="str">
        <f>IFERROR(VLOOKUP($L371,点検表４リスト用!$L$2:$M$11,2,FALSE),"")</f>
        <v/>
      </c>
      <c r="AX371" s="296" t="str">
        <f>IFERROR(VLOOKUP($AV371,排出係数!$H$4:$N$1000,7,FALSE),"")</f>
        <v/>
      </c>
      <c r="AY371" s="296" t="str">
        <f t="shared" si="148"/>
        <v/>
      </c>
      <c r="AZ371" s="296" t="str">
        <f t="shared" si="130"/>
        <v>1</v>
      </c>
      <c r="BA371" s="296" t="str">
        <f>IFERROR(VLOOKUP($AV371,排出係数!$A$4:$G$10000,$AU371+2,FALSE),"")</f>
        <v/>
      </c>
      <c r="BB371" s="296">
        <f>IFERROR(VLOOKUP($AU371,点検表４リスト用!$P$2:$T$6,2,FALSE),"")</f>
        <v>0.48</v>
      </c>
      <c r="BC371" s="296" t="str">
        <f t="shared" si="131"/>
        <v/>
      </c>
      <c r="BD371" s="296" t="str">
        <f t="shared" si="132"/>
        <v/>
      </c>
      <c r="BE371" s="296" t="str">
        <f>IFERROR(VLOOKUP($AV371,排出係数!$H$4:$M$10000,$AU371+2,FALSE),"")</f>
        <v/>
      </c>
      <c r="BF371" s="296">
        <f>IFERROR(VLOOKUP($AU371,点検表４リスト用!$P$2:$T$6,IF($N371="H17",5,3),FALSE),"")</f>
        <v>5.5E-2</v>
      </c>
      <c r="BG371" s="296">
        <f t="shared" si="133"/>
        <v>0</v>
      </c>
      <c r="BH371" s="296">
        <f t="shared" si="146"/>
        <v>0</v>
      </c>
      <c r="BI371" s="296" t="str">
        <f>IFERROR(VLOOKUP($L371,点検表４リスト用!$L$2:$N$11,3,FALSE),"")</f>
        <v/>
      </c>
      <c r="BJ371" s="296" t="str">
        <f t="shared" si="134"/>
        <v/>
      </c>
      <c r="BK371" s="296" t="str">
        <f>IF($AK371="特","",IF($BP371="確認",MSG_電気・燃料電池車確認,IF($BS371=1,日野自動車新型式,IF($BS371=2,日野自動車新型式②,IF($BS371=3,日野自動車新型式③,IF($BS371=4,日野自動車新型式④,IFERROR(VLOOKUP($BJ371,'35条リスト'!$A$3:$C$9998,2,FALSE),"")))))))</f>
        <v/>
      </c>
      <c r="BL371" s="296" t="str">
        <f t="shared" si="135"/>
        <v/>
      </c>
      <c r="BM371" s="296" t="str">
        <f>IFERROR(VLOOKUP($X371,点検表４リスト用!$A$2:$B$10,2,FALSE),"")</f>
        <v/>
      </c>
      <c r="BN371" s="296" t="str">
        <f>IF($AK371="特","",IFERROR(VLOOKUP($BJ371,'35条リスト'!$A$3:$C$9998,3,FALSE),""))</f>
        <v/>
      </c>
      <c r="BO371" s="357" t="str">
        <f t="shared" si="149"/>
        <v/>
      </c>
      <c r="BP371" s="297" t="str">
        <f t="shared" si="136"/>
        <v/>
      </c>
      <c r="BQ371" s="297" t="str">
        <f t="shared" si="150"/>
        <v/>
      </c>
      <c r="BR371" s="296">
        <f t="shared" si="147"/>
        <v>0</v>
      </c>
      <c r="BS371" s="296" t="str">
        <f>IF(COUNTIF(点検表４リスト用!X$2:X$83,J371),1,IF(COUNTIF(点検表４リスト用!Y$2:Y$100,J371),2,IF(COUNTIF(点検表４リスト用!Z$2:Z$100,J371),3,IF(COUNTIF(点検表４リスト用!AA$2:AA$100,J371),4,""))))</f>
        <v/>
      </c>
      <c r="BT371" s="580" t="str">
        <f t="shared" si="151"/>
        <v/>
      </c>
    </row>
    <row r="372" spans="1:72">
      <c r="A372" s="289"/>
      <c r="B372" s="445"/>
      <c r="C372" s="290"/>
      <c r="D372" s="291"/>
      <c r="E372" s="291"/>
      <c r="F372" s="291"/>
      <c r="G372" s="292"/>
      <c r="H372" s="300"/>
      <c r="I372" s="292"/>
      <c r="J372" s="292"/>
      <c r="K372" s="292"/>
      <c r="L372" s="292"/>
      <c r="M372" s="290"/>
      <c r="N372" s="290"/>
      <c r="O372" s="292"/>
      <c r="P372" s="292"/>
      <c r="Q372" s="481" t="str">
        <f t="shared" si="170"/>
        <v/>
      </c>
      <c r="R372" s="481" t="str">
        <f t="shared" si="171"/>
        <v/>
      </c>
      <c r="S372" s="482" t="str">
        <f t="shared" si="117"/>
        <v/>
      </c>
      <c r="T372" s="482" t="str">
        <f t="shared" si="172"/>
        <v/>
      </c>
      <c r="U372" s="483" t="str">
        <f t="shared" si="173"/>
        <v/>
      </c>
      <c r="V372" s="483" t="str">
        <f t="shared" si="174"/>
        <v/>
      </c>
      <c r="W372" s="483" t="str">
        <f t="shared" si="175"/>
        <v/>
      </c>
      <c r="X372" s="293"/>
      <c r="Y372" s="289"/>
      <c r="Z372" s="473" t="str">
        <f>IF($BS372&lt;&gt;"","確認",IF(COUNTIF(点検表４リスト用!AB$2:AB$100,J372),"○",IF(OR($BQ372="【3】",$BQ372="【2】",$BQ372="【1】"),"○",$BQ372)))</f>
        <v/>
      </c>
      <c r="AA372" s="532"/>
      <c r="AB372" s="559" t="str">
        <f t="shared" si="176"/>
        <v/>
      </c>
      <c r="AC372" s="294" t="str">
        <f>IF(COUNTIF(環境性能の高いＵＤタクシー!$A:$A,点検表４!J372),"○","")</f>
        <v/>
      </c>
      <c r="AD372" s="295" t="str">
        <f t="shared" si="177"/>
        <v/>
      </c>
      <c r="AE372" s="296" t="b">
        <f t="shared" si="118"/>
        <v>0</v>
      </c>
      <c r="AF372" s="296" t="b">
        <f t="shared" si="119"/>
        <v>0</v>
      </c>
      <c r="AG372" s="296" t="str">
        <f t="shared" si="120"/>
        <v/>
      </c>
      <c r="AH372" s="296">
        <f t="shared" si="121"/>
        <v>1</v>
      </c>
      <c r="AI372" s="296">
        <f t="shared" si="122"/>
        <v>0</v>
      </c>
      <c r="AJ372" s="296">
        <f t="shared" si="123"/>
        <v>0</v>
      </c>
      <c r="AK372" s="296" t="str">
        <f>IFERROR(VLOOKUP($I372,点検表４リスト用!$D$2:$G$10,2,FALSE),"")</f>
        <v/>
      </c>
      <c r="AL372" s="296" t="str">
        <f>IFERROR(VLOOKUP($I372,点検表４リスト用!$D$2:$G$10,3,FALSE),"")</f>
        <v/>
      </c>
      <c r="AM372" s="296" t="str">
        <f>IFERROR(VLOOKUP($I372,点検表４リスト用!$D$2:$G$10,4,FALSE),"")</f>
        <v/>
      </c>
      <c r="AN372" s="296" t="str">
        <f>IFERROR(VLOOKUP(LEFT($E372,1),点検表４リスト用!$I$2:$J$11,2,FALSE),"")</f>
        <v/>
      </c>
      <c r="AO372" s="296" t="b">
        <f>IF(IFERROR(VLOOKUP($J372,軽乗用車一覧!$A$2:$A$88,1,FALSE),"")&lt;&gt;"",TRUE,FALSE)</f>
        <v>0</v>
      </c>
      <c r="AP372" s="296" t="b">
        <f t="shared" si="124"/>
        <v>0</v>
      </c>
      <c r="AQ372" s="296" t="b">
        <f t="shared" si="178"/>
        <v>1</v>
      </c>
      <c r="AR372" s="296" t="str">
        <f t="shared" si="125"/>
        <v/>
      </c>
      <c r="AS372" s="296" t="str">
        <f t="shared" si="126"/>
        <v/>
      </c>
      <c r="AT372" s="296">
        <f t="shared" si="127"/>
        <v>1</v>
      </c>
      <c r="AU372" s="296">
        <f t="shared" si="128"/>
        <v>1</v>
      </c>
      <c r="AV372" s="296" t="str">
        <f t="shared" si="129"/>
        <v/>
      </c>
      <c r="AW372" s="296" t="str">
        <f>IFERROR(VLOOKUP($L372,点検表４リスト用!$L$2:$M$11,2,FALSE),"")</f>
        <v/>
      </c>
      <c r="AX372" s="296" t="str">
        <f>IFERROR(VLOOKUP($AV372,排出係数!$H$4:$N$1000,7,FALSE),"")</f>
        <v/>
      </c>
      <c r="AY372" s="296" t="str">
        <f t="shared" si="148"/>
        <v/>
      </c>
      <c r="AZ372" s="296" t="str">
        <f t="shared" si="130"/>
        <v>1</v>
      </c>
      <c r="BA372" s="296" t="str">
        <f>IFERROR(VLOOKUP($AV372,排出係数!$A$4:$G$10000,$AU372+2,FALSE),"")</f>
        <v/>
      </c>
      <c r="BB372" s="296">
        <f>IFERROR(VLOOKUP($AU372,点検表４リスト用!$P$2:$T$6,2,FALSE),"")</f>
        <v>0.48</v>
      </c>
      <c r="BC372" s="296" t="str">
        <f t="shared" si="131"/>
        <v/>
      </c>
      <c r="BD372" s="296" t="str">
        <f t="shared" si="132"/>
        <v/>
      </c>
      <c r="BE372" s="296" t="str">
        <f>IFERROR(VLOOKUP($AV372,排出係数!$H$4:$M$10000,$AU372+2,FALSE),"")</f>
        <v/>
      </c>
      <c r="BF372" s="296">
        <f>IFERROR(VLOOKUP($AU372,点検表４リスト用!$P$2:$T$6,IF($N372="H17",5,3),FALSE),"")</f>
        <v>5.5E-2</v>
      </c>
      <c r="BG372" s="296">
        <f t="shared" si="133"/>
        <v>0</v>
      </c>
      <c r="BH372" s="296">
        <f t="shared" si="146"/>
        <v>0</v>
      </c>
      <c r="BI372" s="296" t="str">
        <f>IFERROR(VLOOKUP($L372,点検表４リスト用!$L$2:$N$11,3,FALSE),"")</f>
        <v/>
      </c>
      <c r="BJ372" s="296" t="str">
        <f t="shared" si="134"/>
        <v/>
      </c>
      <c r="BK372" s="296" t="str">
        <f>IF($AK372="特","",IF($BP372="確認",MSG_電気・燃料電池車確認,IF($BS372=1,日野自動車新型式,IF($BS372=2,日野自動車新型式②,IF($BS372=3,日野自動車新型式③,IF($BS372=4,日野自動車新型式④,IFERROR(VLOOKUP($BJ372,'35条リスト'!$A$3:$C$9998,2,FALSE),"")))))))</f>
        <v/>
      </c>
      <c r="BL372" s="296" t="str">
        <f t="shared" si="135"/>
        <v/>
      </c>
      <c r="BM372" s="296" t="str">
        <f>IFERROR(VLOOKUP($X372,点検表４リスト用!$A$2:$B$10,2,FALSE),"")</f>
        <v/>
      </c>
      <c r="BN372" s="296" t="str">
        <f>IF($AK372="特","",IFERROR(VLOOKUP($BJ372,'35条リスト'!$A$3:$C$9998,3,FALSE),""))</f>
        <v/>
      </c>
      <c r="BO372" s="357" t="str">
        <f t="shared" si="149"/>
        <v/>
      </c>
      <c r="BP372" s="297" t="str">
        <f t="shared" si="136"/>
        <v/>
      </c>
      <c r="BQ372" s="297" t="str">
        <f t="shared" si="150"/>
        <v/>
      </c>
      <c r="BR372" s="296">
        <f t="shared" si="147"/>
        <v>0</v>
      </c>
      <c r="BS372" s="296" t="str">
        <f>IF(COUNTIF(点検表４リスト用!X$2:X$83,J372),1,IF(COUNTIF(点検表４リスト用!Y$2:Y$100,J372),2,IF(COUNTIF(点検表４リスト用!Z$2:Z$100,J372),3,IF(COUNTIF(点検表４リスト用!AA$2:AA$100,J372),4,""))))</f>
        <v/>
      </c>
      <c r="BT372" s="580" t="str">
        <f t="shared" si="151"/>
        <v/>
      </c>
    </row>
    <row r="373" spans="1:72">
      <c r="A373" s="289"/>
      <c r="B373" s="445"/>
      <c r="C373" s="290"/>
      <c r="D373" s="291"/>
      <c r="E373" s="291"/>
      <c r="F373" s="291"/>
      <c r="G373" s="292"/>
      <c r="H373" s="300"/>
      <c r="I373" s="292"/>
      <c r="J373" s="292"/>
      <c r="K373" s="292"/>
      <c r="L373" s="292"/>
      <c r="M373" s="290"/>
      <c r="N373" s="290"/>
      <c r="O373" s="292"/>
      <c r="P373" s="292"/>
      <c r="Q373" s="481" t="str">
        <f t="shared" si="170"/>
        <v/>
      </c>
      <c r="R373" s="481" t="str">
        <f t="shared" si="171"/>
        <v/>
      </c>
      <c r="S373" s="482" t="str">
        <f t="shared" si="117"/>
        <v/>
      </c>
      <c r="T373" s="482" t="str">
        <f t="shared" si="172"/>
        <v/>
      </c>
      <c r="U373" s="483" t="str">
        <f t="shared" si="173"/>
        <v/>
      </c>
      <c r="V373" s="483" t="str">
        <f t="shared" si="174"/>
        <v/>
      </c>
      <c r="W373" s="483" t="str">
        <f t="shared" si="175"/>
        <v/>
      </c>
      <c r="X373" s="293"/>
      <c r="Y373" s="289"/>
      <c r="Z373" s="473" t="str">
        <f>IF($BS373&lt;&gt;"","確認",IF(COUNTIF(点検表４リスト用!AB$2:AB$100,J373),"○",IF(OR($BQ373="【3】",$BQ373="【2】",$BQ373="【1】"),"○",$BQ373)))</f>
        <v/>
      </c>
      <c r="AA373" s="532"/>
      <c r="AB373" s="559" t="str">
        <f t="shared" si="176"/>
        <v/>
      </c>
      <c r="AC373" s="294" t="str">
        <f>IF(COUNTIF(環境性能の高いＵＤタクシー!$A:$A,点検表４!J373),"○","")</f>
        <v/>
      </c>
      <c r="AD373" s="295" t="str">
        <f t="shared" si="177"/>
        <v/>
      </c>
      <c r="AE373" s="296" t="b">
        <f t="shared" si="118"/>
        <v>0</v>
      </c>
      <c r="AF373" s="296" t="b">
        <f t="shared" si="119"/>
        <v>0</v>
      </c>
      <c r="AG373" s="296" t="str">
        <f t="shared" si="120"/>
        <v/>
      </c>
      <c r="AH373" s="296">
        <f t="shared" si="121"/>
        <v>1</v>
      </c>
      <c r="AI373" s="296">
        <f t="shared" si="122"/>
        <v>0</v>
      </c>
      <c r="AJ373" s="296">
        <f t="shared" si="123"/>
        <v>0</v>
      </c>
      <c r="AK373" s="296" t="str">
        <f>IFERROR(VLOOKUP($I373,点検表４リスト用!$D$2:$G$10,2,FALSE),"")</f>
        <v/>
      </c>
      <c r="AL373" s="296" t="str">
        <f>IFERROR(VLOOKUP($I373,点検表４リスト用!$D$2:$G$10,3,FALSE),"")</f>
        <v/>
      </c>
      <c r="AM373" s="296" t="str">
        <f>IFERROR(VLOOKUP($I373,点検表４リスト用!$D$2:$G$10,4,FALSE),"")</f>
        <v/>
      </c>
      <c r="AN373" s="296" t="str">
        <f>IFERROR(VLOOKUP(LEFT($E373,1),点検表４リスト用!$I$2:$J$11,2,FALSE),"")</f>
        <v/>
      </c>
      <c r="AO373" s="296" t="b">
        <f>IF(IFERROR(VLOOKUP($J373,軽乗用車一覧!$A$2:$A$88,1,FALSE),"")&lt;&gt;"",TRUE,FALSE)</f>
        <v>0</v>
      </c>
      <c r="AP373" s="296" t="b">
        <f t="shared" si="124"/>
        <v>0</v>
      </c>
      <c r="AQ373" s="296" t="b">
        <f t="shared" si="178"/>
        <v>1</v>
      </c>
      <c r="AR373" s="296" t="str">
        <f t="shared" si="125"/>
        <v/>
      </c>
      <c r="AS373" s="296" t="str">
        <f t="shared" si="126"/>
        <v/>
      </c>
      <c r="AT373" s="296">
        <f t="shared" si="127"/>
        <v>1</v>
      </c>
      <c r="AU373" s="296">
        <f t="shared" si="128"/>
        <v>1</v>
      </c>
      <c r="AV373" s="296" t="str">
        <f t="shared" si="129"/>
        <v/>
      </c>
      <c r="AW373" s="296" t="str">
        <f>IFERROR(VLOOKUP($L373,点検表４リスト用!$L$2:$M$11,2,FALSE),"")</f>
        <v/>
      </c>
      <c r="AX373" s="296" t="str">
        <f>IFERROR(VLOOKUP($AV373,排出係数!$H$4:$N$1000,7,FALSE),"")</f>
        <v/>
      </c>
      <c r="AY373" s="296" t="str">
        <f t="shared" si="148"/>
        <v/>
      </c>
      <c r="AZ373" s="296" t="str">
        <f t="shared" si="130"/>
        <v>1</v>
      </c>
      <c r="BA373" s="296" t="str">
        <f>IFERROR(VLOOKUP($AV373,排出係数!$A$4:$G$10000,$AU373+2,FALSE),"")</f>
        <v/>
      </c>
      <c r="BB373" s="296">
        <f>IFERROR(VLOOKUP($AU373,点検表４リスト用!$P$2:$T$6,2,FALSE),"")</f>
        <v>0.48</v>
      </c>
      <c r="BC373" s="296" t="str">
        <f t="shared" si="131"/>
        <v/>
      </c>
      <c r="BD373" s="296" t="str">
        <f t="shared" si="132"/>
        <v/>
      </c>
      <c r="BE373" s="296" t="str">
        <f>IFERROR(VLOOKUP($AV373,排出係数!$H$4:$M$10000,$AU373+2,FALSE),"")</f>
        <v/>
      </c>
      <c r="BF373" s="296">
        <f>IFERROR(VLOOKUP($AU373,点検表４リスト用!$P$2:$T$6,IF($N373="H17",5,3),FALSE),"")</f>
        <v>5.5E-2</v>
      </c>
      <c r="BG373" s="296">
        <f t="shared" si="133"/>
        <v>0</v>
      </c>
      <c r="BH373" s="296">
        <f t="shared" si="146"/>
        <v>0</v>
      </c>
      <c r="BI373" s="296" t="str">
        <f>IFERROR(VLOOKUP($L373,点検表４リスト用!$L$2:$N$11,3,FALSE),"")</f>
        <v/>
      </c>
      <c r="BJ373" s="296" t="str">
        <f t="shared" si="134"/>
        <v/>
      </c>
      <c r="BK373" s="296" t="str">
        <f>IF($AK373="特","",IF($BP373="確認",MSG_電気・燃料電池車確認,IF($BS373=1,日野自動車新型式,IF($BS373=2,日野自動車新型式②,IF($BS373=3,日野自動車新型式③,IF($BS373=4,日野自動車新型式④,IFERROR(VLOOKUP($BJ373,'35条リスト'!$A$3:$C$9998,2,FALSE),"")))))))</f>
        <v/>
      </c>
      <c r="BL373" s="296" t="str">
        <f t="shared" si="135"/>
        <v/>
      </c>
      <c r="BM373" s="296" t="str">
        <f>IFERROR(VLOOKUP($X373,点検表４リスト用!$A$2:$B$10,2,FALSE),"")</f>
        <v/>
      </c>
      <c r="BN373" s="296" t="str">
        <f>IF($AK373="特","",IFERROR(VLOOKUP($BJ373,'35条リスト'!$A$3:$C$9998,3,FALSE),""))</f>
        <v/>
      </c>
      <c r="BO373" s="357" t="str">
        <f t="shared" si="149"/>
        <v/>
      </c>
      <c r="BP373" s="297" t="str">
        <f t="shared" si="136"/>
        <v/>
      </c>
      <c r="BQ373" s="297" t="str">
        <f t="shared" si="150"/>
        <v/>
      </c>
      <c r="BR373" s="296">
        <f t="shared" si="147"/>
        <v>0</v>
      </c>
      <c r="BS373" s="296" t="str">
        <f>IF(COUNTIF(点検表４リスト用!X$2:X$83,J373),1,IF(COUNTIF(点検表４リスト用!Y$2:Y$100,J373),2,IF(COUNTIF(点検表４リスト用!Z$2:Z$100,J373),3,IF(COUNTIF(点検表４リスト用!AA$2:AA$100,J373),4,""))))</f>
        <v/>
      </c>
      <c r="BT373" s="580" t="str">
        <f t="shared" si="151"/>
        <v/>
      </c>
    </row>
    <row r="374" spans="1:72">
      <c r="A374" s="289"/>
      <c r="B374" s="445"/>
      <c r="C374" s="290"/>
      <c r="D374" s="291"/>
      <c r="E374" s="291"/>
      <c r="F374" s="291"/>
      <c r="G374" s="292"/>
      <c r="H374" s="300"/>
      <c r="I374" s="292"/>
      <c r="J374" s="292"/>
      <c r="K374" s="292"/>
      <c r="L374" s="292"/>
      <c r="M374" s="290"/>
      <c r="N374" s="290"/>
      <c r="O374" s="292"/>
      <c r="P374" s="292"/>
      <c r="Q374" s="481" t="str">
        <f t="shared" si="170"/>
        <v/>
      </c>
      <c r="R374" s="481" t="str">
        <f t="shared" si="171"/>
        <v/>
      </c>
      <c r="S374" s="482" t="str">
        <f t="shared" si="117"/>
        <v/>
      </c>
      <c r="T374" s="482" t="str">
        <f t="shared" si="172"/>
        <v/>
      </c>
      <c r="U374" s="483" t="str">
        <f t="shared" si="173"/>
        <v/>
      </c>
      <c r="V374" s="483" t="str">
        <f t="shared" si="174"/>
        <v/>
      </c>
      <c r="W374" s="483" t="str">
        <f t="shared" si="175"/>
        <v/>
      </c>
      <c r="X374" s="293"/>
      <c r="Y374" s="289"/>
      <c r="Z374" s="473" t="str">
        <f>IF($BS374&lt;&gt;"","確認",IF(COUNTIF(点検表４リスト用!AB$2:AB$100,J374),"○",IF(OR($BQ374="【3】",$BQ374="【2】",$BQ374="【1】"),"○",$BQ374)))</f>
        <v/>
      </c>
      <c r="AA374" s="532"/>
      <c r="AB374" s="559" t="str">
        <f t="shared" si="176"/>
        <v/>
      </c>
      <c r="AC374" s="294" t="str">
        <f>IF(COUNTIF(環境性能の高いＵＤタクシー!$A:$A,点検表４!J374),"○","")</f>
        <v/>
      </c>
      <c r="AD374" s="295" t="str">
        <f t="shared" si="177"/>
        <v/>
      </c>
      <c r="AE374" s="296" t="b">
        <f t="shared" si="118"/>
        <v>0</v>
      </c>
      <c r="AF374" s="296" t="b">
        <f t="shared" si="119"/>
        <v>0</v>
      </c>
      <c r="AG374" s="296" t="str">
        <f t="shared" si="120"/>
        <v/>
      </c>
      <c r="AH374" s="296">
        <f t="shared" si="121"/>
        <v>1</v>
      </c>
      <c r="AI374" s="296">
        <f t="shared" si="122"/>
        <v>0</v>
      </c>
      <c r="AJ374" s="296">
        <f t="shared" si="123"/>
        <v>0</v>
      </c>
      <c r="AK374" s="296" t="str">
        <f>IFERROR(VLOOKUP($I374,点検表４リスト用!$D$2:$G$10,2,FALSE),"")</f>
        <v/>
      </c>
      <c r="AL374" s="296" t="str">
        <f>IFERROR(VLOOKUP($I374,点検表４リスト用!$D$2:$G$10,3,FALSE),"")</f>
        <v/>
      </c>
      <c r="AM374" s="296" t="str">
        <f>IFERROR(VLOOKUP($I374,点検表４リスト用!$D$2:$G$10,4,FALSE),"")</f>
        <v/>
      </c>
      <c r="AN374" s="296" t="str">
        <f>IFERROR(VLOOKUP(LEFT($E374,1),点検表４リスト用!$I$2:$J$11,2,FALSE),"")</f>
        <v/>
      </c>
      <c r="AO374" s="296" t="b">
        <f>IF(IFERROR(VLOOKUP($J374,軽乗用車一覧!$A$2:$A$88,1,FALSE),"")&lt;&gt;"",TRUE,FALSE)</f>
        <v>0</v>
      </c>
      <c r="AP374" s="296" t="b">
        <f t="shared" si="124"/>
        <v>0</v>
      </c>
      <c r="AQ374" s="296" t="b">
        <f t="shared" si="178"/>
        <v>1</v>
      </c>
      <c r="AR374" s="296" t="str">
        <f t="shared" si="125"/>
        <v/>
      </c>
      <c r="AS374" s="296" t="str">
        <f t="shared" si="126"/>
        <v/>
      </c>
      <c r="AT374" s="296">
        <f t="shared" si="127"/>
        <v>1</v>
      </c>
      <c r="AU374" s="296">
        <f t="shared" si="128"/>
        <v>1</v>
      </c>
      <c r="AV374" s="296" t="str">
        <f t="shared" si="129"/>
        <v/>
      </c>
      <c r="AW374" s="296" t="str">
        <f>IFERROR(VLOOKUP($L374,点検表４リスト用!$L$2:$M$11,2,FALSE),"")</f>
        <v/>
      </c>
      <c r="AX374" s="296" t="str">
        <f>IFERROR(VLOOKUP($AV374,排出係数!$H$4:$N$1000,7,FALSE),"")</f>
        <v/>
      </c>
      <c r="AY374" s="296" t="str">
        <f t="shared" si="148"/>
        <v/>
      </c>
      <c r="AZ374" s="296" t="str">
        <f t="shared" si="130"/>
        <v>1</v>
      </c>
      <c r="BA374" s="296" t="str">
        <f>IFERROR(VLOOKUP($AV374,排出係数!$A$4:$G$10000,$AU374+2,FALSE),"")</f>
        <v/>
      </c>
      <c r="BB374" s="296">
        <f>IFERROR(VLOOKUP($AU374,点検表４リスト用!$P$2:$T$6,2,FALSE),"")</f>
        <v>0.48</v>
      </c>
      <c r="BC374" s="296" t="str">
        <f t="shared" si="131"/>
        <v/>
      </c>
      <c r="BD374" s="296" t="str">
        <f t="shared" si="132"/>
        <v/>
      </c>
      <c r="BE374" s="296" t="str">
        <f>IFERROR(VLOOKUP($AV374,排出係数!$H$4:$M$10000,$AU374+2,FALSE),"")</f>
        <v/>
      </c>
      <c r="BF374" s="296">
        <f>IFERROR(VLOOKUP($AU374,点検表４リスト用!$P$2:$T$6,IF($N374="H17",5,3),FALSE),"")</f>
        <v>5.5E-2</v>
      </c>
      <c r="BG374" s="296">
        <f t="shared" si="133"/>
        <v>0</v>
      </c>
      <c r="BH374" s="296">
        <f t="shared" si="146"/>
        <v>0</v>
      </c>
      <c r="BI374" s="296" t="str">
        <f>IFERROR(VLOOKUP($L374,点検表４リスト用!$L$2:$N$11,3,FALSE),"")</f>
        <v/>
      </c>
      <c r="BJ374" s="296" t="str">
        <f t="shared" si="134"/>
        <v/>
      </c>
      <c r="BK374" s="296" t="str">
        <f>IF($AK374="特","",IF($BP374="確認",MSG_電気・燃料電池車確認,IF($BS374=1,日野自動車新型式,IF($BS374=2,日野自動車新型式②,IF($BS374=3,日野自動車新型式③,IF($BS374=4,日野自動車新型式④,IFERROR(VLOOKUP($BJ374,'35条リスト'!$A$3:$C$9998,2,FALSE),"")))))))</f>
        <v/>
      </c>
      <c r="BL374" s="296" t="str">
        <f t="shared" si="135"/>
        <v/>
      </c>
      <c r="BM374" s="296" t="str">
        <f>IFERROR(VLOOKUP($X374,点検表４リスト用!$A$2:$B$10,2,FALSE),"")</f>
        <v/>
      </c>
      <c r="BN374" s="296" t="str">
        <f>IF($AK374="特","",IFERROR(VLOOKUP($BJ374,'35条リスト'!$A$3:$C$9998,3,FALSE),""))</f>
        <v/>
      </c>
      <c r="BO374" s="357" t="str">
        <f t="shared" si="149"/>
        <v/>
      </c>
      <c r="BP374" s="297" t="str">
        <f t="shared" si="136"/>
        <v/>
      </c>
      <c r="BQ374" s="297" t="str">
        <f t="shared" si="150"/>
        <v/>
      </c>
      <c r="BR374" s="296">
        <f t="shared" si="147"/>
        <v>0</v>
      </c>
      <c r="BS374" s="296" t="str">
        <f>IF(COUNTIF(点検表４リスト用!X$2:X$83,J374),1,IF(COUNTIF(点検表４リスト用!Y$2:Y$100,J374),2,IF(COUNTIF(点検表４リスト用!Z$2:Z$100,J374),3,IF(COUNTIF(点検表４リスト用!AA$2:AA$100,J374),4,""))))</f>
        <v/>
      </c>
      <c r="BT374" s="580" t="str">
        <f t="shared" si="151"/>
        <v/>
      </c>
    </row>
    <row r="375" spans="1:72">
      <c r="A375" s="289"/>
      <c r="B375" s="445"/>
      <c r="C375" s="290"/>
      <c r="D375" s="291"/>
      <c r="E375" s="291"/>
      <c r="F375" s="291"/>
      <c r="G375" s="292"/>
      <c r="H375" s="300"/>
      <c r="I375" s="292"/>
      <c r="J375" s="292"/>
      <c r="K375" s="292"/>
      <c r="L375" s="292"/>
      <c r="M375" s="290"/>
      <c r="N375" s="290"/>
      <c r="O375" s="292"/>
      <c r="P375" s="292"/>
      <c r="Q375" s="481" t="str">
        <f t="shared" si="170"/>
        <v/>
      </c>
      <c r="R375" s="481" t="str">
        <f t="shared" si="171"/>
        <v/>
      </c>
      <c r="S375" s="482" t="str">
        <f t="shared" si="117"/>
        <v/>
      </c>
      <c r="T375" s="482" t="str">
        <f t="shared" si="172"/>
        <v/>
      </c>
      <c r="U375" s="483" t="str">
        <f t="shared" si="173"/>
        <v/>
      </c>
      <c r="V375" s="483" t="str">
        <f t="shared" si="174"/>
        <v/>
      </c>
      <c r="W375" s="483" t="str">
        <f t="shared" si="175"/>
        <v/>
      </c>
      <c r="X375" s="293"/>
      <c r="Y375" s="289"/>
      <c r="Z375" s="473" t="str">
        <f>IF($BS375&lt;&gt;"","確認",IF(COUNTIF(点検表４リスト用!AB$2:AB$100,J375),"○",IF(OR($BQ375="【3】",$BQ375="【2】",$BQ375="【1】"),"○",$BQ375)))</f>
        <v/>
      </c>
      <c r="AA375" s="532"/>
      <c r="AB375" s="559" t="str">
        <f t="shared" si="176"/>
        <v/>
      </c>
      <c r="AC375" s="294" t="str">
        <f>IF(COUNTIF(環境性能の高いＵＤタクシー!$A:$A,点検表４!J375),"○","")</f>
        <v/>
      </c>
      <c r="AD375" s="295" t="str">
        <f t="shared" si="177"/>
        <v/>
      </c>
      <c r="AE375" s="296" t="b">
        <f t="shared" si="118"/>
        <v>0</v>
      </c>
      <c r="AF375" s="296" t="b">
        <f t="shared" si="119"/>
        <v>0</v>
      </c>
      <c r="AG375" s="296" t="str">
        <f t="shared" si="120"/>
        <v/>
      </c>
      <c r="AH375" s="296">
        <f t="shared" si="121"/>
        <v>1</v>
      </c>
      <c r="AI375" s="296">
        <f t="shared" si="122"/>
        <v>0</v>
      </c>
      <c r="AJ375" s="296">
        <f t="shared" si="123"/>
        <v>0</v>
      </c>
      <c r="AK375" s="296" t="str">
        <f>IFERROR(VLOOKUP($I375,点検表４リスト用!$D$2:$G$10,2,FALSE),"")</f>
        <v/>
      </c>
      <c r="AL375" s="296" t="str">
        <f>IFERROR(VLOOKUP($I375,点検表４リスト用!$D$2:$G$10,3,FALSE),"")</f>
        <v/>
      </c>
      <c r="AM375" s="296" t="str">
        <f>IFERROR(VLOOKUP($I375,点検表４リスト用!$D$2:$G$10,4,FALSE),"")</f>
        <v/>
      </c>
      <c r="AN375" s="296" t="str">
        <f>IFERROR(VLOOKUP(LEFT($E375,1),点検表４リスト用!$I$2:$J$11,2,FALSE),"")</f>
        <v/>
      </c>
      <c r="AO375" s="296" t="b">
        <f>IF(IFERROR(VLOOKUP($J375,軽乗用車一覧!$A$2:$A$88,1,FALSE),"")&lt;&gt;"",TRUE,FALSE)</f>
        <v>0</v>
      </c>
      <c r="AP375" s="296" t="b">
        <f t="shared" si="124"/>
        <v>0</v>
      </c>
      <c r="AQ375" s="296" t="b">
        <f t="shared" si="178"/>
        <v>1</v>
      </c>
      <c r="AR375" s="296" t="str">
        <f t="shared" si="125"/>
        <v/>
      </c>
      <c r="AS375" s="296" t="str">
        <f t="shared" si="126"/>
        <v/>
      </c>
      <c r="AT375" s="296">
        <f t="shared" si="127"/>
        <v>1</v>
      </c>
      <c r="AU375" s="296">
        <f t="shared" si="128"/>
        <v>1</v>
      </c>
      <c r="AV375" s="296" t="str">
        <f t="shared" si="129"/>
        <v/>
      </c>
      <c r="AW375" s="296" t="str">
        <f>IFERROR(VLOOKUP($L375,点検表４リスト用!$L$2:$M$11,2,FALSE),"")</f>
        <v/>
      </c>
      <c r="AX375" s="296" t="str">
        <f>IFERROR(VLOOKUP($AV375,排出係数!$H$4:$N$1000,7,FALSE),"")</f>
        <v/>
      </c>
      <c r="AY375" s="296" t="str">
        <f t="shared" si="148"/>
        <v/>
      </c>
      <c r="AZ375" s="296" t="str">
        <f t="shared" si="130"/>
        <v>1</v>
      </c>
      <c r="BA375" s="296" t="str">
        <f>IFERROR(VLOOKUP($AV375,排出係数!$A$4:$G$10000,$AU375+2,FALSE),"")</f>
        <v/>
      </c>
      <c r="BB375" s="296">
        <f>IFERROR(VLOOKUP($AU375,点検表４リスト用!$P$2:$T$6,2,FALSE),"")</f>
        <v>0.48</v>
      </c>
      <c r="BC375" s="296" t="str">
        <f t="shared" si="131"/>
        <v/>
      </c>
      <c r="BD375" s="296" t="str">
        <f t="shared" si="132"/>
        <v/>
      </c>
      <c r="BE375" s="296" t="str">
        <f>IFERROR(VLOOKUP($AV375,排出係数!$H$4:$M$10000,$AU375+2,FALSE),"")</f>
        <v/>
      </c>
      <c r="BF375" s="296">
        <f>IFERROR(VLOOKUP($AU375,点検表４リスト用!$P$2:$T$6,IF($N375="H17",5,3),FALSE),"")</f>
        <v>5.5E-2</v>
      </c>
      <c r="BG375" s="296">
        <f t="shared" si="133"/>
        <v>0</v>
      </c>
      <c r="BH375" s="296">
        <f t="shared" si="146"/>
        <v>0</v>
      </c>
      <c r="BI375" s="296" t="str">
        <f>IFERROR(VLOOKUP($L375,点検表４リスト用!$L$2:$N$11,3,FALSE),"")</f>
        <v/>
      </c>
      <c r="BJ375" s="296" t="str">
        <f t="shared" si="134"/>
        <v/>
      </c>
      <c r="BK375" s="296" t="str">
        <f>IF($AK375="特","",IF($BP375="確認",MSG_電気・燃料電池車確認,IF($BS375=1,日野自動車新型式,IF($BS375=2,日野自動車新型式②,IF($BS375=3,日野自動車新型式③,IF($BS375=4,日野自動車新型式④,IFERROR(VLOOKUP($BJ375,'35条リスト'!$A$3:$C$9998,2,FALSE),"")))))))</f>
        <v/>
      </c>
      <c r="BL375" s="296" t="str">
        <f t="shared" si="135"/>
        <v/>
      </c>
      <c r="BM375" s="296" t="str">
        <f>IFERROR(VLOOKUP($X375,点検表４リスト用!$A$2:$B$10,2,FALSE),"")</f>
        <v/>
      </c>
      <c r="BN375" s="296" t="str">
        <f>IF($AK375="特","",IFERROR(VLOOKUP($BJ375,'35条リスト'!$A$3:$C$9998,3,FALSE),""))</f>
        <v/>
      </c>
      <c r="BO375" s="357" t="str">
        <f t="shared" si="149"/>
        <v/>
      </c>
      <c r="BP375" s="297" t="str">
        <f t="shared" si="136"/>
        <v/>
      </c>
      <c r="BQ375" s="297" t="str">
        <f t="shared" si="150"/>
        <v/>
      </c>
      <c r="BR375" s="296">
        <f t="shared" si="147"/>
        <v>0</v>
      </c>
      <c r="BS375" s="296" t="str">
        <f>IF(COUNTIF(点検表４リスト用!X$2:X$83,J375),1,IF(COUNTIF(点検表４リスト用!Y$2:Y$100,J375),2,IF(COUNTIF(点検表４リスト用!Z$2:Z$100,J375),3,IF(COUNTIF(点検表４リスト用!AA$2:AA$100,J375),4,""))))</f>
        <v/>
      </c>
      <c r="BT375" s="580" t="str">
        <f t="shared" si="151"/>
        <v/>
      </c>
    </row>
    <row r="376" spans="1:72">
      <c r="A376" s="289"/>
      <c r="B376" s="445"/>
      <c r="C376" s="290"/>
      <c r="D376" s="291"/>
      <c r="E376" s="291"/>
      <c r="F376" s="291"/>
      <c r="G376" s="292"/>
      <c r="H376" s="300"/>
      <c r="I376" s="292"/>
      <c r="J376" s="292"/>
      <c r="K376" s="292"/>
      <c r="L376" s="292"/>
      <c r="M376" s="290"/>
      <c r="N376" s="290"/>
      <c r="O376" s="292"/>
      <c r="P376" s="292"/>
      <c r="Q376" s="481" t="str">
        <f t="shared" si="170"/>
        <v/>
      </c>
      <c r="R376" s="481" t="str">
        <f t="shared" si="171"/>
        <v/>
      </c>
      <c r="S376" s="482" t="str">
        <f t="shared" si="117"/>
        <v/>
      </c>
      <c r="T376" s="482" t="str">
        <f t="shared" si="172"/>
        <v/>
      </c>
      <c r="U376" s="483" t="str">
        <f t="shared" si="173"/>
        <v/>
      </c>
      <c r="V376" s="483" t="str">
        <f t="shared" si="174"/>
        <v/>
      </c>
      <c r="W376" s="483" t="str">
        <f t="shared" si="175"/>
        <v/>
      </c>
      <c r="X376" s="293"/>
      <c r="Y376" s="289"/>
      <c r="Z376" s="473" t="str">
        <f>IF($BS376&lt;&gt;"","確認",IF(COUNTIF(点検表４リスト用!AB$2:AB$100,J376),"○",IF(OR($BQ376="【3】",$BQ376="【2】",$BQ376="【1】"),"○",$BQ376)))</f>
        <v/>
      </c>
      <c r="AA376" s="532"/>
      <c r="AB376" s="559" t="str">
        <f t="shared" si="176"/>
        <v/>
      </c>
      <c r="AC376" s="294" t="str">
        <f>IF(COUNTIF(環境性能の高いＵＤタクシー!$A:$A,点検表４!J376),"○","")</f>
        <v/>
      </c>
      <c r="AD376" s="295" t="str">
        <f t="shared" si="177"/>
        <v/>
      </c>
      <c r="AE376" s="296" t="b">
        <f t="shared" si="118"/>
        <v>0</v>
      </c>
      <c r="AF376" s="296" t="b">
        <f t="shared" si="119"/>
        <v>0</v>
      </c>
      <c r="AG376" s="296" t="str">
        <f t="shared" si="120"/>
        <v/>
      </c>
      <c r="AH376" s="296">
        <f t="shared" si="121"/>
        <v>1</v>
      </c>
      <c r="AI376" s="296">
        <f t="shared" si="122"/>
        <v>0</v>
      </c>
      <c r="AJ376" s="296">
        <f t="shared" si="123"/>
        <v>0</v>
      </c>
      <c r="AK376" s="296" t="str">
        <f>IFERROR(VLOOKUP($I376,点検表４リスト用!$D$2:$G$10,2,FALSE),"")</f>
        <v/>
      </c>
      <c r="AL376" s="296" t="str">
        <f>IFERROR(VLOOKUP($I376,点検表４リスト用!$D$2:$G$10,3,FALSE),"")</f>
        <v/>
      </c>
      <c r="AM376" s="296" t="str">
        <f>IFERROR(VLOOKUP($I376,点検表４リスト用!$D$2:$G$10,4,FALSE),"")</f>
        <v/>
      </c>
      <c r="AN376" s="296" t="str">
        <f>IFERROR(VLOOKUP(LEFT($E376,1),点検表４リスト用!$I$2:$J$11,2,FALSE),"")</f>
        <v/>
      </c>
      <c r="AO376" s="296" t="b">
        <f>IF(IFERROR(VLOOKUP($J376,軽乗用車一覧!$A$2:$A$88,1,FALSE),"")&lt;&gt;"",TRUE,FALSE)</f>
        <v>0</v>
      </c>
      <c r="AP376" s="296" t="b">
        <f t="shared" si="124"/>
        <v>0</v>
      </c>
      <c r="AQ376" s="296" t="b">
        <f t="shared" si="178"/>
        <v>1</v>
      </c>
      <c r="AR376" s="296" t="str">
        <f t="shared" si="125"/>
        <v/>
      </c>
      <c r="AS376" s="296" t="str">
        <f t="shared" si="126"/>
        <v/>
      </c>
      <c r="AT376" s="296">
        <f t="shared" si="127"/>
        <v>1</v>
      </c>
      <c r="AU376" s="296">
        <f t="shared" si="128"/>
        <v>1</v>
      </c>
      <c r="AV376" s="296" t="str">
        <f t="shared" si="129"/>
        <v/>
      </c>
      <c r="AW376" s="296" t="str">
        <f>IFERROR(VLOOKUP($L376,点検表４リスト用!$L$2:$M$11,2,FALSE),"")</f>
        <v/>
      </c>
      <c r="AX376" s="296" t="str">
        <f>IFERROR(VLOOKUP($AV376,排出係数!$H$4:$N$1000,7,FALSE),"")</f>
        <v/>
      </c>
      <c r="AY376" s="296" t="str">
        <f t="shared" si="148"/>
        <v/>
      </c>
      <c r="AZ376" s="296" t="str">
        <f t="shared" si="130"/>
        <v>1</v>
      </c>
      <c r="BA376" s="296" t="str">
        <f>IFERROR(VLOOKUP($AV376,排出係数!$A$4:$G$10000,$AU376+2,FALSE),"")</f>
        <v/>
      </c>
      <c r="BB376" s="296">
        <f>IFERROR(VLOOKUP($AU376,点検表４リスト用!$P$2:$T$6,2,FALSE),"")</f>
        <v>0.48</v>
      </c>
      <c r="BC376" s="296" t="str">
        <f t="shared" si="131"/>
        <v/>
      </c>
      <c r="BD376" s="296" t="str">
        <f t="shared" si="132"/>
        <v/>
      </c>
      <c r="BE376" s="296" t="str">
        <f>IFERROR(VLOOKUP($AV376,排出係数!$H$4:$M$10000,$AU376+2,FALSE),"")</f>
        <v/>
      </c>
      <c r="BF376" s="296">
        <f>IFERROR(VLOOKUP($AU376,点検表４リスト用!$P$2:$T$6,IF($N376="H17",5,3),FALSE),"")</f>
        <v>5.5E-2</v>
      </c>
      <c r="BG376" s="296">
        <f t="shared" si="133"/>
        <v>0</v>
      </c>
      <c r="BH376" s="296">
        <f t="shared" si="146"/>
        <v>0</v>
      </c>
      <c r="BI376" s="296" t="str">
        <f>IFERROR(VLOOKUP($L376,点検表４リスト用!$L$2:$N$11,3,FALSE),"")</f>
        <v/>
      </c>
      <c r="BJ376" s="296" t="str">
        <f t="shared" si="134"/>
        <v/>
      </c>
      <c r="BK376" s="296" t="str">
        <f>IF($AK376="特","",IF($BP376="確認",MSG_電気・燃料電池車確認,IF($BS376=1,日野自動車新型式,IF($BS376=2,日野自動車新型式②,IF($BS376=3,日野自動車新型式③,IF($BS376=4,日野自動車新型式④,IFERROR(VLOOKUP($BJ376,'35条リスト'!$A$3:$C$9998,2,FALSE),"")))))))</f>
        <v/>
      </c>
      <c r="BL376" s="296" t="str">
        <f t="shared" si="135"/>
        <v/>
      </c>
      <c r="BM376" s="296" t="str">
        <f>IFERROR(VLOOKUP($X376,点検表４リスト用!$A$2:$B$10,2,FALSE),"")</f>
        <v/>
      </c>
      <c r="BN376" s="296" t="str">
        <f>IF($AK376="特","",IFERROR(VLOOKUP($BJ376,'35条リスト'!$A$3:$C$9998,3,FALSE),""))</f>
        <v/>
      </c>
      <c r="BO376" s="357" t="str">
        <f t="shared" si="149"/>
        <v/>
      </c>
      <c r="BP376" s="297" t="str">
        <f t="shared" si="136"/>
        <v/>
      </c>
      <c r="BQ376" s="297" t="str">
        <f t="shared" si="150"/>
        <v/>
      </c>
      <c r="BR376" s="296">
        <f t="shared" si="147"/>
        <v>0</v>
      </c>
      <c r="BS376" s="296" t="str">
        <f>IF(COUNTIF(点検表４リスト用!X$2:X$83,J376),1,IF(COUNTIF(点検表４リスト用!Y$2:Y$100,J376),2,IF(COUNTIF(点検表４リスト用!Z$2:Z$100,J376),3,IF(COUNTIF(点検表４リスト用!AA$2:AA$100,J376),4,""))))</f>
        <v/>
      </c>
      <c r="BT376" s="580" t="str">
        <f t="shared" si="151"/>
        <v/>
      </c>
    </row>
    <row r="377" spans="1:72">
      <c r="A377" s="289"/>
      <c r="B377" s="445"/>
      <c r="C377" s="290"/>
      <c r="D377" s="291"/>
      <c r="E377" s="291"/>
      <c r="F377" s="291"/>
      <c r="G377" s="292"/>
      <c r="H377" s="300"/>
      <c r="I377" s="292"/>
      <c r="J377" s="292"/>
      <c r="K377" s="292"/>
      <c r="L377" s="292"/>
      <c r="M377" s="290"/>
      <c r="N377" s="290"/>
      <c r="O377" s="292"/>
      <c r="P377" s="292"/>
      <c r="Q377" s="481" t="str">
        <f t="shared" si="170"/>
        <v/>
      </c>
      <c r="R377" s="481" t="str">
        <f t="shared" si="171"/>
        <v/>
      </c>
      <c r="S377" s="482" t="str">
        <f t="shared" si="117"/>
        <v/>
      </c>
      <c r="T377" s="482" t="str">
        <f t="shared" si="172"/>
        <v/>
      </c>
      <c r="U377" s="483" t="str">
        <f t="shared" si="173"/>
        <v/>
      </c>
      <c r="V377" s="483" t="str">
        <f t="shared" si="174"/>
        <v/>
      </c>
      <c r="W377" s="483" t="str">
        <f t="shared" si="175"/>
        <v/>
      </c>
      <c r="X377" s="293"/>
      <c r="Y377" s="289"/>
      <c r="Z377" s="473" t="str">
        <f>IF($BS377&lt;&gt;"","確認",IF(COUNTIF(点検表４リスト用!AB$2:AB$100,J377),"○",IF(OR($BQ377="【3】",$BQ377="【2】",$BQ377="【1】"),"○",$BQ377)))</f>
        <v/>
      </c>
      <c r="AA377" s="532"/>
      <c r="AB377" s="559" t="str">
        <f t="shared" si="176"/>
        <v/>
      </c>
      <c r="AC377" s="294" t="str">
        <f>IF(COUNTIF(環境性能の高いＵＤタクシー!$A:$A,点検表４!J377),"○","")</f>
        <v/>
      </c>
      <c r="AD377" s="295" t="str">
        <f t="shared" si="177"/>
        <v/>
      </c>
      <c r="AE377" s="296" t="b">
        <f t="shared" si="118"/>
        <v>0</v>
      </c>
      <c r="AF377" s="296" t="b">
        <f t="shared" si="119"/>
        <v>0</v>
      </c>
      <c r="AG377" s="296" t="str">
        <f t="shared" si="120"/>
        <v/>
      </c>
      <c r="AH377" s="296">
        <f t="shared" si="121"/>
        <v>1</v>
      </c>
      <c r="AI377" s="296">
        <f t="shared" si="122"/>
        <v>0</v>
      </c>
      <c r="AJ377" s="296">
        <f t="shared" si="123"/>
        <v>0</v>
      </c>
      <c r="AK377" s="296" t="str">
        <f>IFERROR(VLOOKUP($I377,点検表４リスト用!$D$2:$G$10,2,FALSE),"")</f>
        <v/>
      </c>
      <c r="AL377" s="296" t="str">
        <f>IFERROR(VLOOKUP($I377,点検表４リスト用!$D$2:$G$10,3,FALSE),"")</f>
        <v/>
      </c>
      <c r="AM377" s="296" t="str">
        <f>IFERROR(VLOOKUP($I377,点検表４リスト用!$D$2:$G$10,4,FALSE),"")</f>
        <v/>
      </c>
      <c r="AN377" s="296" t="str">
        <f>IFERROR(VLOOKUP(LEFT($E377,1),点検表４リスト用!$I$2:$J$11,2,FALSE),"")</f>
        <v/>
      </c>
      <c r="AO377" s="296" t="b">
        <f>IF(IFERROR(VLOOKUP($J377,軽乗用車一覧!$A$2:$A$88,1,FALSE),"")&lt;&gt;"",TRUE,FALSE)</f>
        <v>0</v>
      </c>
      <c r="AP377" s="296" t="b">
        <f t="shared" si="124"/>
        <v>0</v>
      </c>
      <c r="AQ377" s="296" t="b">
        <f t="shared" si="178"/>
        <v>1</v>
      </c>
      <c r="AR377" s="296" t="str">
        <f t="shared" si="125"/>
        <v/>
      </c>
      <c r="AS377" s="296" t="str">
        <f t="shared" si="126"/>
        <v/>
      </c>
      <c r="AT377" s="296">
        <f t="shared" si="127"/>
        <v>1</v>
      </c>
      <c r="AU377" s="296">
        <f t="shared" si="128"/>
        <v>1</v>
      </c>
      <c r="AV377" s="296" t="str">
        <f t="shared" si="129"/>
        <v/>
      </c>
      <c r="AW377" s="296" t="str">
        <f>IFERROR(VLOOKUP($L377,点検表４リスト用!$L$2:$M$11,2,FALSE),"")</f>
        <v/>
      </c>
      <c r="AX377" s="296" t="str">
        <f>IFERROR(VLOOKUP($AV377,排出係数!$H$4:$N$1000,7,FALSE),"")</f>
        <v/>
      </c>
      <c r="AY377" s="296" t="str">
        <f t="shared" si="148"/>
        <v/>
      </c>
      <c r="AZ377" s="296" t="str">
        <f t="shared" si="130"/>
        <v>1</v>
      </c>
      <c r="BA377" s="296" t="str">
        <f>IFERROR(VLOOKUP($AV377,排出係数!$A$4:$G$10000,$AU377+2,FALSE),"")</f>
        <v/>
      </c>
      <c r="BB377" s="296">
        <f>IFERROR(VLOOKUP($AU377,点検表４リスト用!$P$2:$T$6,2,FALSE),"")</f>
        <v>0.48</v>
      </c>
      <c r="BC377" s="296" t="str">
        <f t="shared" si="131"/>
        <v/>
      </c>
      <c r="BD377" s="296" t="str">
        <f t="shared" si="132"/>
        <v/>
      </c>
      <c r="BE377" s="296" t="str">
        <f>IFERROR(VLOOKUP($AV377,排出係数!$H$4:$M$10000,$AU377+2,FALSE),"")</f>
        <v/>
      </c>
      <c r="BF377" s="296">
        <f>IFERROR(VLOOKUP($AU377,点検表４リスト用!$P$2:$T$6,IF($N377="H17",5,3),FALSE),"")</f>
        <v>5.5E-2</v>
      </c>
      <c r="BG377" s="296">
        <f t="shared" si="133"/>
        <v>0</v>
      </c>
      <c r="BH377" s="296">
        <f t="shared" si="146"/>
        <v>0</v>
      </c>
      <c r="BI377" s="296" t="str">
        <f>IFERROR(VLOOKUP($L377,点検表４リスト用!$L$2:$N$11,3,FALSE),"")</f>
        <v/>
      </c>
      <c r="BJ377" s="296" t="str">
        <f t="shared" si="134"/>
        <v/>
      </c>
      <c r="BK377" s="296" t="str">
        <f>IF($AK377="特","",IF($BP377="確認",MSG_電気・燃料電池車確認,IF($BS377=1,日野自動車新型式,IF($BS377=2,日野自動車新型式②,IF($BS377=3,日野自動車新型式③,IF($BS377=4,日野自動車新型式④,IFERROR(VLOOKUP($BJ377,'35条リスト'!$A$3:$C$9998,2,FALSE),"")))))))</f>
        <v/>
      </c>
      <c r="BL377" s="296" t="str">
        <f t="shared" si="135"/>
        <v/>
      </c>
      <c r="BM377" s="296" t="str">
        <f>IFERROR(VLOOKUP($X377,点検表４リスト用!$A$2:$B$10,2,FALSE),"")</f>
        <v/>
      </c>
      <c r="BN377" s="296" t="str">
        <f>IF($AK377="特","",IFERROR(VLOOKUP($BJ377,'35条リスト'!$A$3:$C$9998,3,FALSE),""))</f>
        <v/>
      </c>
      <c r="BO377" s="357" t="str">
        <f t="shared" si="149"/>
        <v/>
      </c>
      <c r="BP377" s="297" t="str">
        <f t="shared" si="136"/>
        <v/>
      </c>
      <c r="BQ377" s="297" t="str">
        <f t="shared" si="150"/>
        <v/>
      </c>
      <c r="BR377" s="296">
        <f t="shared" si="147"/>
        <v>0</v>
      </c>
      <c r="BS377" s="296" t="str">
        <f>IF(COUNTIF(点検表４リスト用!X$2:X$83,J377),1,IF(COUNTIF(点検表４リスト用!Y$2:Y$100,J377),2,IF(COUNTIF(点検表４リスト用!Z$2:Z$100,J377),3,IF(COUNTIF(点検表４リスト用!AA$2:AA$100,J377),4,""))))</f>
        <v/>
      </c>
      <c r="BT377" s="580" t="str">
        <f t="shared" si="151"/>
        <v/>
      </c>
    </row>
    <row r="378" spans="1:72">
      <c r="A378" s="289"/>
      <c r="B378" s="445"/>
      <c r="C378" s="290"/>
      <c r="D378" s="291"/>
      <c r="E378" s="291"/>
      <c r="F378" s="291"/>
      <c r="G378" s="292"/>
      <c r="H378" s="300"/>
      <c r="I378" s="292"/>
      <c r="J378" s="292"/>
      <c r="K378" s="292"/>
      <c r="L378" s="292"/>
      <c r="M378" s="290"/>
      <c r="N378" s="290"/>
      <c r="O378" s="292"/>
      <c r="P378" s="292"/>
      <c r="Q378" s="481" t="str">
        <f t="shared" si="170"/>
        <v/>
      </c>
      <c r="R378" s="481" t="str">
        <f t="shared" si="171"/>
        <v/>
      </c>
      <c r="S378" s="482" t="str">
        <f t="shared" si="117"/>
        <v/>
      </c>
      <c r="T378" s="482" t="str">
        <f t="shared" si="172"/>
        <v/>
      </c>
      <c r="U378" s="483" t="str">
        <f t="shared" si="173"/>
        <v/>
      </c>
      <c r="V378" s="483" t="str">
        <f t="shared" si="174"/>
        <v/>
      </c>
      <c r="W378" s="483" t="str">
        <f t="shared" si="175"/>
        <v/>
      </c>
      <c r="X378" s="293"/>
      <c r="Y378" s="289"/>
      <c r="Z378" s="473" t="str">
        <f>IF($BS378&lt;&gt;"","確認",IF(COUNTIF(点検表４リスト用!AB$2:AB$100,J378),"○",IF(OR($BQ378="【3】",$BQ378="【2】",$BQ378="【1】"),"○",$BQ378)))</f>
        <v/>
      </c>
      <c r="AA378" s="532"/>
      <c r="AB378" s="559" t="str">
        <f t="shared" si="176"/>
        <v/>
      </c>
      <c r="AC378" s="294" t="str">
        <f>IF(COUNTIF(環境性能の高いＵＤタクシー!$A:$A,点検表４!J378),"○","")</f>
        <v/>
      </c>
      <c r="AD378" s="295" t="str">
        <f t="shared" si="177"/>
        <v/>
      </c>
      <c r="AE378" s="296" t="b">
        <f t="shared" si="118"/>
        <v>0</v>
      </c>
      <c r="AF378" s="296" t="b">
        <f t="shared" si="119"/>
        <v>0</v>
      </c>
      <c r="AG378" s="296" t="str">
        <f t="shared" si="120"/>
        <v/>
      </c>
      <c r="AH378" s="296">
        <f t="shared" si="121"/>
        <v>1</v>
      </c>
      <c r="AI378" s="296">
        <f t="shared" si="122"/>
        <v>0</v>
      </c>
      <c r="AJ378" s="296">
        <f t="shared" si="123"/>
        <v>0</v>
      </c>
      <c r="AK378" s="296" t="str">
        <f>IFERROR(VLOOKUP($I378,点検表４リスト用!$D$2:$G$10,2,FALSE),"")</f>
        <v/>
      </c>
      <c r="AL378" s="296" t="str">
        <f>IFERROR(VLOOKUP($I378,点検表４リスト用!$D$2:$G$10,3,FALSE),"")</f>
        <v/>
      </c>
      <c r="AM378" s="296" t="str">
        <f>IFERROR(VLOOKUP($I378,点検表４リスト用!$D$2:$G$10,4,FALSE),"")</f>
        <v/>
      </c>
      <c r="AN378" s="296" t="str">
        <f>IFERROR(VLOOKUP(LEFT($E378,1),点検表４リスト用!$I$2:$J$11,2,FALSE),"")</f>
        <v/>
      </c>
      <c r="AO378" s="296" t="b">
        <f>IF(IFERROR(VLOOKUP($J378,軽乗用車一覧!$A$2:$A$88,1,FALSE),"")&lt;&gt;"",TRUE,FALSE)</f>
        <v>0</v>
      </c>
      <c r="AP378" s="296" t="b">
        <f t="shared" si="124"/>
        <v>0</v>
      </c>
      <c r="AQ378" s="296" t="b">
        <f t="shared" si="178"/>
        <v>1</v>
      </c>
      <c r="AR378" s="296" t="str">
        <f t="shared" si="125"/>
        <v/>
      </c>
      <c r="AS378" s="296" t="str">
        <f t="shared" si="126"/>
        <v/>
      </c>
      <c r="AT378" s="296">
        <f t="shared" si="127"/>
        <v>1</v>
      </c>
      <c r="AU378" s="296">
        <f t="shared" si="128"/>
        <v>1</v>
      </c>
      <c r="AV378" s="296" t="str">
        <f t="shared" si="129"/>
        <v/>
      </c>
      <c r="AW378" s="296" t="str">
        <f>IFERROR(VLOOKUP($L378,点検表４リスト用!$L$2:$M$11,2,FALSE),"")</f>
        <v/>
      </c>
      <c r="AX378" s="296" t="str">
        <f>IFERROR(VLOOKUP($AV378,排出係数!$H$4:$N$1000,7,FALSE),"")</f>
        <v/>
      </c>
      <c r="AY378" s="296" t="str">
        <f t="shared" si="148"/>
        <v/>
      </c>
      <c r="AZ378" s="296" t="str">
        <f t="shared" si="130"/>
        <v>1</v>
      </c>
      <c r="BA378" s="296" t="str">
        <f>IFERROR(VLOOKUP($AV378,排出係数!$A$4:$G$10000,$AU378+2,FALSE),"")</f>
        <v/>
      </c>
      <c r="BB378" s="296">
        <f>IFERROR(VLOOKUP($AU378,点検表４リスト用!$P$2:$T$6,2,FALSE),"")</f>
        <v>0.48</v>
      </c>
      <c r="BC378" s="296" t="str">
        <f t="shared" si="131"/>
        <v/>
      </c>
      <c r="BD378" s="296" t="str">
        <f t="shared" si="132"/>
        <v/>
      </c>
      <c r="BE378" s="296" t="str">
        <f>IFERROR(VLOOKUP($AV378,排出係数!$H$4:$M$10000,$AU378+2,FALSE),"")</f>
        <v/>
      </c>
      <c r="BF378" s="296">
        <f>IFERROR(VLOOKUP($AU378,点検表４リスト用!$P$2:$T$6,IF($N378="H17",5,3),FALSE),"")</f>
        <v>5.5E-2</v>
      </c>
      <c r="BG378" s="296">
        <f t="shared" si="133"/>
        <v>0</v>
      </c>
      <c r="BH378" s="296">
        <f t="shared" si="146"/>
        <v>0</v>
      </c>
      <c r="BI378" s="296" t="str">
        <f>IFERROR(VLOOKUP($L378,点検表４リスト用!$L$2:$N$11,3,FALSE),"")</f>
        <v/>
      </c>
      <c r="BJ378" s="296" t="str">
        <f t="shared" si="134"/>
        <v/>
      </c>
      <c r="BK378" s="296" t="str">
        <f>IF($AK378="特","",IF($BP378="確認",MSG_電気・燃料電池車確認,IF($BS378=1,日野自動車新型式,IF($BS378=2,日野自動車新型式②,IF($BS378=3,日野自動車新型式③,IF($BS378=4,日野自動車新型式④,IFERROR(VLOOKUP($BJ378,'35条リスト'!$A$3:$C$9998,2,FALSE),"")))))))</f>
        <v/>
      </c>
      <c r="BL378" s="296" t="str">
        <f t="shared" si="135"/>
        <v/>
      </c>
      <c r="BM378" s="296" t="str">
        <f>IFERROR(VLOOKUP($X378,点検表４リスト用!$A$2:$B$10,2,FALSE),"")</f>
        <v/>
      </c>
      <c r="BN378" s="296" t="str">
        <f>IF($AK378="特","",IFERROR(VLOOKUP($BJ378,'35条リスト'!$A$3:$C$9998,3,FALSE),""))</f>
        <v/>
      </c>
      <c r="BO378" s="357" t="str">
        <f t="shared" si="149"/>
        <v/>
      </c>
      <c r="BP378" s="297" t="str">
        <f t="shared" si="136"/>
        <v/>
      </c>
      <c r="BQ378" s="297" t="str">
        <f t="shared" si="150"/>
        <v/>
      </c>
      <c r="BR378" s="296">
        <f t="shared" si="147"/>
        <v>0</v>
      </c>
      <c r="BS378" s="296" t="str">
        <f>IF(COUNTIF(点検表４リスト用!X$2:X$83,J378),1,IF(COUNTIF(点検表４リスト用!Y$2:Y$100,J378),2,IF(COUNTIF(点検表４リスト用!Z$2:Z$100,J378),3,IF(COUNTIF(点検表４リスト用!AA$2:AA$100,J378),4,""))))</f>
        <v/>
      </c>
      <c r="BT378" s="580" t="str">
        <f t="shared" si="151"/>
        <v/>
      </c>
    </row>
    <row r="379" spans="1:72">
      <c r="A379" s="289"/>
      <c r="B379" s="445"/>
      <c r="C379" s="290"/>
      <c r="D379" s="291"/>
      <c r="E379" s="291"/>
      <c r="F379" s="291"/>
      <c r="G379" s="292"/>
      <c r="H379" s="300"/>
      <c r="I379" s="292"/>
      <c r="J379" s="292"/>
      <c r="K379" s="292"/>
      <c r="L379" s="292"/>
      <c r="M379" s="290"/>
      <c r="N379" s="290"/>
      <c r="O379" s="292"/>
      <c r="P379" s="292"/>
      <c r="Q379" s="481" t="str">
        <f t="shared" si="170"/>
        <v/>
      </c>
      <c r="R379" s="481" t="str">
        <f t="shared" si="171"/>
        <v/>
      </c>
      <c r="S379" s="482" t="str">
        <f t="shared" si="117"/>
        <v/>
      </c>
      <c r="T379" s="482" t="str">
        <f t="shared" si="172"/>
        <v/>
      </c>
      <c r="U379" s="483" t="str">
        <f t="shared" si="173"/>
        <v/>
      </c>
      <c r="V379" s="483" t="str">
        <f t="shared" si="174"/>
        <v/>
      </c>
      <c r="W379" s="483" t="str">
        <f t="shared" si="175"/>
        <v/>
      </c>
      <c r="X379" s="293"/>
      <c r="Y379" s="289"/>
      <c r="Z379" s="473" t="str">
        <f>IF($BS379&lt;&gt;"","確認",IF(COUNTIF(点検表４リスト用!AB$2:AB$100,J379),"○",IF(OR($BQ379="【3】",$BQ379="【2】",$BQ379="【1】"),"○",$BQ379)))</f>
        <v/>
      </c>
      <c r="AA379" s="532"/>
      <c r="AB379" s="559" t="str">
        <f t="shared" si="176"/>
        <v/>
      </c>
      <c r="AC379" s="294" t="str">
        <f>IF(COUNTIF(環境性能の高いＵＤタクシー!$A:$A,点検表４!J379),"○","")</f>
        <v/>
      </c>
      <c r="AD379" s="295" t="str">
        <f t="shared" si="177"/>
        <v/>
      </c>
      <c r="AE379" s="296" t="b">
        <f t="shared" si="118"/>
        <v>0</v>
      </c>
      <c r="AF379" s="296" t="b">
        <f t="shared" si="119"/>
        <v>0</v>
      </c>
      <c r="AG379" s="296" t="str">
        <f t="shared" si="120"/>
        <v/>
      </c>
      <c r="AH379" s="296">
        <f t="shared" si="121"/>
        <v>1</v>
      </c>
      <c r="AI379" s="296">
        <f t="shared" si="122"/>
        <v>0</v>
      </c>
      <c r="AJ379" s="296">
        <f t="shared" si="123"/>
        <v>0</v>
      </c>
      <c r="AK379" s="296" t="str">
        <f>IFERROR(VLOOKUP($I379,点検表４リスト用!$D$2:$G$10,2,FALSE),"")</f>
        <v/>
      </c>
      <c r="AL379" s="296" t="str">
        <f>IFERROR(VLOOKUP($I379,点検表４リスト用!$D$2:$G$10,3,FALSE),"")</f>
        <v/>
      </c>
      <c r="AM379" s="296" t="str">
        <f>IFERROR(VLOOKUP($I379,点検表４リスト用!$D$2:$G$10,4,FALSE),"")</f>
        <v/>
      </c>
      <c r="AN379" s="296" t="str">
        <f>IFERROR(VLOOKUP(LEFT($E379,1),点検表４リスト用!$I$2:$J$11,2,FALSE),"")</f>
        <v/>
      </c>
      <c r="AO379" s="296" t="b">
        <f>IF(IFERROR(VLOOKUP($J379,軽乗用車一覧!$A$2:$A$88,1,FALSE),"")&lt;&gt;"",TRUE,FALSE)</f>
        <v>0</v>
      </c>
      <c r="AP379" s="296" t="b">
        <f t="shared" si="124"/>
        <v>0</v>
      </c>
      <c r="AQ379" s="296" t="b">
        <f t="shared" si="178"/>
        <v>1</v>
      </c>
      <c r="AR379" s="296" t="str">
        <f t="shared" si="125"/>
        <v/>
      </c>
      <c r="AS379" s="296" t="str">
        <f t="shared" si="126"/>
        <v/>
      </c>
      <c r="AT379" s="296">
        <f t="shared" si="127"/>
        <v>1</v>
      </c>
      <c r="AU379" s="296">
        <f t="shared" si="128"/>
        <v>1</v>
      </c>
      <c r="AV379" s="296" t="str">
        <f t="shared" si="129"/>
        <v/>
      </c>
      <c r="AW379" s="296" t="str">
        <f>IFERROR(VLOOKUP($L379,点検表４リスト用!$L$2:$M$11,2,FALSE),"")</f>
        <v/>
      </c>
      <c r="AX379" s="296" t="str">
        <f>IFERROR(VLOOKUP($AV379,排出係数!$H$4:$N$1000,7,FALSE),"")</f>
        <v/>
      </c>
      <c r="AY379" s="296" t="str">
        <f t="shared" si="148"/>
        <v/>
      </c>
      <c r="AZ379" s="296" t="str">
        <f t="shared" si="130"/>
        <v>1</v>
      </c>
      <c r="BA379" s="296" t="str">
        <f>IFERROR(VLOOKUP($AV379,排出係数!$A$4:$G$10000,$AU379+2,FALSE),"")</f>
        <v/>
      </c>
      <c r="BB379" s="296">
        <f>IFERROR(VLOOKUP($AU379,点検表４リスト用!$P$2:$T$6,2,FALSE),"")</f>
        <v>0.48</v>
      </c>
      <c r="BC379" s="296" t="str">
        <f t="shared" si="131"/>
        <v/>
      </c>
      <c r="BD379" s="296" t="str">
        <f t="shared" si="132"/>
        <v/>
      </c>
      <c r="BE379" s="296" t="str">
        <f>IFERROR(VLOOKUP($AV379,排出係数!$H$4:$M$10000,$AU379+2,FALSE),"")</f>
        <v/>
      </c>
      <c r="BF379" s="296">
        <f>IFERROR(VLOOKUP($AU379,点検表４リスト用!$P$2:$T$6,IF($N379="H17",5,3),FALSE),"")</f>
        <v>5.5E-2</v>
      </c>
      <c r="BG379" s="296">
        <f t="shared" si="133"/>
        <v>0</v>
      </c>
      <c r="BH379" s="296">
        <f t="shared" si="146"/>
        <v>0</v>
      </c>
      <c r="BI379" s="296" t="str">
        <f>IFERROR(VLOOKUP($L379,点検表４リスト用!$L$2:$N$11,3,FALSE),"")</f>
        <v/>
      </c>
      <c r="BJ379" s="296" t="str">
        <f t="shared" si="134"/>
        <v/>
      </c>
      <c r="BK379" s="296" t="str">
        <f>IF($AK379="特","",IF($BP379="確認",MSG_電気・燃料電池車確認,IF($BS379=1,日野自動車新型式,IF($BS379=2,日野自動車新型式②,IF($BS379=3,日野自動車新型式③,IF($BS379=4,日野自動車新型式④,IFERROR(VLOOKUP($BJ379,'35条リスト'!$A$3:$C$9998,2,FALSE),"")))))))</f>
        <v/>
      </c>
      <c r="BL379" s="296" t="str">
        <f t="shared" si="135"/>
        <v/>
      </c>
      <c r="BM379" s="296" t="str">
        <f>IFERROR(VLOOKUP($X379,点検表４リスト用!$A$2:$B$10,2,FALSE),"")</f>
        <v/>
      </c>
      <c r="BN379" s="296" t="str">
        <f>IF($AK379="特","",IFERROR(VLOOKUP($BJ379,'35条リスト'!$A$3:$C$9998,3,FALSE),""))</f>
        <v/>
      </c>
      <c r="BO379" s="357" t="str">
        <f t="shared" si="149"/>
        <v/>
      </c>
      <c r="BP379" s="297" t="str">
        <f t="shared" si="136"/>
        <v/>
      </c>
      <c r="BQ379" s="297" t="str">
        <f t="shared" si="150"/>
        <v/>
      </c>
      <c r="BR379" s="296">
        <f t="shared" si="147"/>
        <v>0</v>
      </c>
      <c r="BS379" s="296" t="str">
        <f>IF(COUNTIF(点検表４リスト用!X$2:X$83,J379),1,IF(COUNTIF(点検表４リスト用!Y$2:Y$100,J379),2,IF(COUNTIF(点検表４リスト用!Z$2:Z$100,J379),3,IF(COUNTIF(点検表４リスト用!AA$2:AA$100,J379),4,""))))</f>
        <v/>
      </c>
      <c r="BT379" s="580" t="str">
        <f t="shared" si="151"/>
        <v/>
      </c>
    </row>
    <row r="380" spans="1:72">
      <c r="A380" s="289"/>
      <c r="B380" s="445"/>
      <c r="C380" s="290"/>
      <c r="D380" s="291"/>
      <c r="E380" s="291"/>
      <c r="F380" s="291"/>
      <c r="G380" s="292"/>
      <c r="H380" s="300"/>
      <c r="I380" s="292"/>
      <c r="J380" s="292"/>
      <c r="K380" s="292"/>
      <c r="L380" s="292"/>
      <c r="M380" s="290"/>
      <c r="N380" s="290"/>
      <c r="O380" s="292"/>
      <c r="P380" s="292"/>
      <c r="Q380" s="481" t="str">
        <f t="shared" si="170"/>
        <v/>
      </c>
      <c r="R380" s="481" t="str">
        <f t="shared" si="171"/>
        <v/>
      </c>
      <c r="S380" s="482" t="str">
        <f t="shared" si="117"/>
        <v/>
      </c>
      <c r="T380" s="482" t="str">
        <f t="shared" si="172"/>
        <v/>
      </c>
      <c r="U380" s="483" t="str">
        <f t="shared" si="173"/>
        <v/>
      </c>
      <c r="V380" s="483" t="str">
        <f t="shared" si="174"/>
        <v/>
      </c>
      <c r="W380" s="483" t="str">
        <f t="shared" si="175"/>
        <v/>
      </c>
      <c r="X380" s="293"/>
      <c r="Y380" s="289"/>
      <c r="Z380" s="473" t="str">
        <f>IF($BS380&lt;&gt;"","確認",IF(COUNTIF(点検表４リスト用!AB$2:AB$100,J380),"○",IF(OR($BQ380="【3】",$BQ380="【2】",$BQ380="【1】"),"○",$BQ380)))</f>
        <v/>
      </c>
      <c r="AA380" s="532"/>
      <c r="AB380" s="559" t="str">
        <f t="shared" si="176"/>
        <v/>
      </c>
      <c r="AC380" s="294" t="str">
        <f>IF(COUNTIF(環境性能の高いＵＤタクシー!$A:$A,点検表４!J380),"○","")</f>
        <v/>
      </c>
      <c r="AD380" s="295" t="str">
        <f t="shared" si="177"/>
        <v/>
      </c>
      <c r="AE380" s="296" t="b">
        <f t="shared" si="118"/>
        <v>0</v>
      </c>
      <c r="AF380" s="296" t="b">
        <f t="shared" si="119"/>
        <v>0</v>
      </c>
      <c r="AG380" s="296" t="str">
        <f t="shared" si="120"/>
        <v/>
      </c>
      <c r="AH380" s="296">
        <f t="shared" si="121"/>
        <v>1</v>
      </c>
      <c r="AI380" s="296">
        <f t="shared" si="122"/>
        <v>0</v>
      </c>
      <c r="AJ380" s="296">
        <f t="shared" si="123"/>
        <v>0</v>
      </c>
      <c r="AK380" s="296" t="str">
        <f>IFERROR(VLOOKUP($I380,点検表４リスト用!$D$2:$G$10,2,FALSE),"")</f>
        <v/>
      </c>
      <c r="AL380" s="296" t="str">
        <f>IFERROR(VLOOKUP($I380,点検表４リスト用!$D$2:$G$10,3,FALSE),"")</f>
        <v/>
      </c>
      <c r="AM380" s="296" t="str">
        <f>IFERROR(VLOOKUP($I380,点検表４リスト用!$D$2:$G$10,4,FALSE),"")</f>
        <v/>
      </c>
      <c r="AN380" s="296" t="str">
        <f>IFERROR(VLOOKUP(LEFT($E380,1),点検表４リスト用!$I$2:$J$11,2,FALSE),"")</f>
        <v/>
      </c>
      <c r="AO380" s="296" t="b">
        <f>IF(IFERROR(VLOOKUP($J380,軽乗用車一覧!$A$2:$A$88,1,FALSE),"")&lt;&gt;"",TRUE,FALSE)</f>
        <v>0</v>
      </c>
      <c r="AP380" s="296" t="b">
        <f t="shared" si="124"/>
        <v>0</v>
      </c>
      <c r="AQ380" s="296" t="b">
        <f t="shared" si="178"/>
        <v>1</v>
      </c>
      <c r="AR380" s="296" t="str">
        <f t="shared" si="125"/>
        <v/>
      </c>
      <c r="AS380" s="296" t="str">
        <f t="shared" si="126"/>
        <v/>
      </c>
      <c r="AT380" s="296">
        <f t="shared" si="127"/>
        <v>1</v>
      </c>
      <c r="AU380" s="296">
        <f t="shared" si="128"/>
        <v>1</v>
      </c>
      <c r="AV380" s="296" t="str">
        <f t="shared" si="129"/>
        <v/>
      </c>
      <c r="AW380" s="296" t="str">
        <f>IFERROR(VLOOKUP($L380,点検表４リスト用!$L$2:$M$11,2,FALSE),"")</f>
        <v/>
      </c>
      <c r="AX380" s="296" t="str">
        <f>IFERROR(VLOOKUP($AV380,排出係数!$H$4:$N$1000,7,FALSE),"")</f>
        <v/>
      </c>
      <c r="AY380" s="296" t="str">
        <f t="shared" si="148"/>
        <v/>
      </c>
      <c r="AZ380" s="296" t="str">
        <f t="shared" si="130"/>
        <v>1</v>
      </c>
      <c r="BA380" s="296" t="str">
        <f>IFERROR(VLOOKUP($AV380,排出係数!$A$4:$G$10000,$AU380+2,FALSE),"")</f>
        <v/>
      </c>
      <c r="BB380" s="296">
        <f>IFERROR(VLOOKUP($AU380,点検表４リスト用!$P$2:$T$6,2,FALSE),"")</f>
        <v>0.48</v>
      </c>
      <c r="BC380" s="296" t="str">
        <f t="shared" si="131"/>
        <v/>
      </c>
      <c r="BD380" s="296" t="str">
        <f t="shared" si="132"/>
        <v/>
      </c>
      <c r="BE380" s="296" t="str">
        <f>IFERROR(VLOOKUP($AV380,排出係数!$H$4:$M$10000,$AU380+2,FALSE),"")</f>
        <v/>
      </c>
      <c r="BF380" s="296">
        <f>IFERROR(VLOOKUP($AU380,点検表４リスト用!$P$2:$T$6,IF($N380="H17",5,3),FALSE),"")</f>
        <v>5.5E-2</v>
      </c>
      <c r="BG380" s="296">
        <f t="shared" si="133"/>
        <v>0</v>
      </c>
      <c r="BH380" s="296">
        <f t="shared" si="146"/>
        <v>0</v>
      </c>
      <c r="BI380" s="296" t="str">
        <f>IFERROR(VLOOKUP($L380,点検表４リスト用!$L$2:$N$11,3,FALSE),"")</f>
        <v/>
      </c>
      <c r="BJ380" s="296" t="str">
        <f t="shared" si="134"/>
        <v/>
      </c>
      <c r="BK380" s="296" t="str">
        <f>IF($AK380="特","",IF($BP380="確認",MSG_電気・燃料電池車確認,IF($BS380=1,日野自動車新型式,IF($BS380=2,日野自動車新型式②,IF($BS380=3,日野自動車新型式③,IF($BS380=4,日野自動車新型式④,IFERROR(VLOOKUP($BJ380,'35条リスト'!$A$3:$C$9998,2,FALSE),"")))))))</f>
        <v/>
      </c>
      <c r="BL380" s="296" t="str">
        <f t="shared" si="135"/>
        <v/>
      </c>
      <c r="BM380" s="296" t="str">
        <f>IFERROR(VLOOKUP($X380,点検表４リスト用!$A$2:$B$10,2,FALSE),"")</f>
        <v/>
      </c>
      <c r="BN380" s="296" t="str">
        <f>IF($AK380="特","",IFERROR(VLOOKUP($BJ380,'35条リスト'!$A$3:$C$9998,3,FALSE),""))</f>
        <v/>
      </c>
      <c r="BO380" s="357" t="str">
        <f t="shared" si="149"/>
        <v/>
      </c>
      <c r="BP380" s="297" t="str">
        <f t="shared" si="136"/>
        <v/>
      </c>
      <c r="BQ380" s="297" t="str">
        <f t="shared" si="150"/>
        <v/>
      </c>
      <c r="BR380" s="296">
        <f t="shared" si="147"/>
        <v>0</v>
      </c>
      <c r="BS380" s="296" t="str">
        <f>IF(COUNTIF(点検表４リスト用!X$2:X$83,J380),1,IF(COUNTIF(点検表４リスト用!Y$2:Y$100,J380),2,IF(COUNTIF(点検表４リスト用!Z$2:Z$100,J380),3,IF(COUNTIF(点検表４リスト用!AA$2:AA$100,J380),4,""))))</f>
        <v/>
      </c>
      <c r="BT380" s="580" t="str">
        <f t="shared" si="151"/>
        <v/>
      </c>
    </row>
    <row r="381" spans="1:72">
      <c r="A381" s="289"/>
      <c r="B381" s="445"/>
      <c r="C381" s="290"/>
      <c r="D381" s="291"/>
      <c r="E381" s="291"/>
      <c r="F381" s="291"/>
      <c r="G381" s="292"/>
      <c r="H381" s="300"/>
      <c r="I381" s="292"/>
      <c r="J381" s="292"/>
      <c r="K381" s="292"/>
      <c r="L381" s="292"/>
      <c r="M381" s="290"/>
      <c r="N381" s="290"/>
      <c r="O381" s="292"/>
      <c r="P381" s="292"/>
      <c r="Q381" s="481" t="str">
        <f t="shared" si="170"/>
        <v/>
      </c>
      <c r="R381" s="481" t="str">
        <f t="shared" si="171"/>
        <v/>
      </c>
      <c r="S381" s="482" t="str">
        <f t="shared" si="117"/>
        <v/>
      </c>
      <c r="T381" s="482" t="str">
        <f t="shared" si="172"/>
        <v/>
      </c>
      <c r="U381" s="483" t="str">
        <f t="shared" si="173"/>
        <v/>
      </c>
      <c r="V381" s="483" t="str">
        <f t="shared" si="174"/>
        <v/>
      </c>
      <c r="W381" s="483" t="str">
        <f t="shared" si="175"/>
        <v/>
      </c>
      <c r="X381" s="293"/>
      <c r="Y381" s="289"/>
      <c r="Z381" s="473" t="str">
        <f>IF($BS381&lt;&gt;"","確認",IF(COUNTIF(点検表４リスト用!AB$2:AB$100,J381),"○",IF(OR($BQ381="【3】",$BQ381="【2】",$BQ381="【1】"),"○",$BQ381)))</f>
        <v/>
      </c>
      <c r="AA381" s="532"/>
      <c r="AB381" s="559" t="str">
        <f t="shared" si="176"/>
        <v/>
      </c>
      <c r="AC381" s="294" t="str">
        <f>IF(COUNTIF(環境性能の高いＵＤタクシー!$A:$A,点検表４!J381),"○","")</f>
        <v/>
      </c>
      <c r="AD381" s="295" t="str">
        <f t="shared" si="177"/>
        <v/>
      </c>
      <c r="AE381" s="296" t="b">
        <f t="shared" si="118"/>
        <v>0</v>
      </c>
      <c r="AF381" s="296" t="b">
        <f t="shared" si="119"/>
        <v>0</v>
      </c>
      <c r="AG381" s="296" t="str">
        <f t="shared" si="120"/>
        <v/>
      </c>
      <c r="AH381" s="296">
        <f t="shared" si="121"/>
        <v>1</v>
      </c>
      <c r="AI381" s="296">
        <f t="shared" si="122"/>
        <v>0</v>
      </c>
      <c r="AJ381" s="296">
        <f t="shared" si="123"/>
        <v>0</v>
      </c>
      <c r="AK381" s="296" t="str">
        <f>IFERROR(VLOOKUP($I381,点検表４リスト用!$D$2:$G$10,2,FALSE),"")</f>
        <v/>
      </c>
      <c r="AL381" s="296" t="str">
        <f>IFERROR(VLOOKUP($I381,点検表４リスト用!$D$2:$G$10,3,FALSE),"")</f>
        <v/>
      </c>
      <c r="AM381" s="296" t="str">
        <f>IFERROR(VLOOKUP($I381,点検表４リスト用!$D$2:$G$10,4,FALSE),"")</f>
        <v/>
      </c>
      <c r="AN381" s="296" t="str">
        <f>IFERROR(VLOOKUP(LEFT($E381,1),点検表４リスト用!$I$2:$J$11,2,FALSE),"")</f>
        <v/>
      </c>
      <c r="AO381" s="296" t="b">
        <f>IF(IFERROR(VLOOKUP($J381,軽乗用車一覧!$A$2:$A$88,1,FALSE),"")&lt;&gt;"",TRUE,FALSE)</f>
        <v>0</v>
      </c>
      <c r="AP381" s="296" t="b">
        <f t="shared" si="124"/>
        <v>0</v>
      </c>
      <c r="AQ381" s="296" t="b">
        <f t="shared" si="178"/>
        <v>1</v>
      </c>
      <c r="AR381" s="296" t="str">
        <f t="shared" si="125"/>
        <v/>
      </c>
      <c r="AS381" s="296" t="str">
        <f t="shared" si="126"/>
        <v/>
      </c>
      <c r="AT381" s="296">
        <f t="shared" si="127"/>
        <v>1</v>
      </c>
      <c r="AU381" s="296">
        <f t="shared" si="128"/>
        <v>1</v>
      </c>
      <c r="AV381" s="296" t="str">
        <f t="shared" si="129"/>
        <v/>
      </c>
      <c r="AW381" s="296" t="str">
        <f>IFERROR(VLOOKUP($L381,点検表４リスト用!$L$2:$M$11,2,FALSE),"")</f>
        <v/>
      </c>
      <c r="AX381" s="296" t="str">
        <f>IFERROR(VLOOKUP($AV381,排出係数!$H$4:$N$1000,7,FALSE),"")</f>
        <v/>
      </c>
      <c r="AY381" s="296" t="str">
        <f t="shared" si="148"/>
        <v/>
      </c>
      <c r="AZ381" s="296" t="str">
        <f t="shared" si="130"/>
        <v>1</v>
      </c>
      <c r="BA381" s="296" t="str">
        <f>IFERROR(VLOOKUP($AV381,排出係数!$A$4:$G$10000,$AU381+2,FALSE),"")</f>
        <v/>
      </c>
      <c r="BB381" s="296">
        <f>IFERROR(VLOOKUP($AU381,点検表４リスト用!$P$2:$T$6,2,FALSE),"")</f>
        <v>0.48</v>
      </c>
      <c r="BC381" s="296" t="str">
        <f t="shared" si="131"/>
        <v/>
      </c>
      <c r="BD381" s="296" t="str">
        <f t="shared" si="132"/>
        <v/>
      </c>
      <c r="BE381" s="296" t="str">
        <f>IFERROR(VLOOKUP($AV381,排出係数!$H$4:$M$10000,$AU381+2,FALSE),"")</f>
        <v/>
      </c>
      <c r="BF381" s="296">
        <f>IFERROR(VLOOKUP($AU381,点検表４リスト用!$P$2:$T$6,IF($N381="H17",5,3),FALSE),"")</f>
        <v>5.5E-2</v>
      </c>
      <c r="BG381" s="296">
        <f t="shared" si="133"/>
        <v>0</v>
      </c>
      <c r="BH381" s="296">
        <f t="shared" si="146"/>
        <v>0</v>
      </c>
      <c r="BI381" s="296" t="str">
        <f>IFERROR(VLOOKUP($L381,点検表４リスト用!$L$2:$N$11,3,FALSE),"")</f>
        <v/>
      </c>
      <c r="BJ381" s="296" t="str">
        <f t="shared" si="134"/>
        <v/>
      </c>
      <c r="BK381" s="296" t="str">
        <f>IF($AK381="特","",IF($BP381="確認",MSG_電気・燃料電池車確認,IF($BS381=1,日野自動車新型式,IF($BS381=2,日野自動車新型式②,IF($BS381=3,日野自動車新型式③,IF($BS381=4,日野自動車新型式④,IFERROR(VLOOKUP($BJ381,'35条リスト'!$A$3:$C$9998,2,FALSE),"")))))))</f>
        <v/>
      </c>
      <c r="BL381" s="296" t="str">
        <f t="shared" si="135"/>
        <v/>
      </c>
      <c r="BM381" s="296" t="str">
        <f>IFERROR(VLOOKUP($X381,点検表４リスト用!$A$2:$B$10,2,FALSE),"")</f>
        <v/>
      </c>
      <c r="BN381" s="296" t="str">
        <f>IF($AK381="特","",IFERROR(VLOOKUP($BJ381,'35条リスト'!$A$3:$C$9998,3,FALSE),""))</f>
        <v/>
      </c>
      <c r="BO381" s="357" t="str">
        <f t="shared" si="149"/>
        <v/>
      </c>
      <c r="BP381" s="297" t="str">
        <f t="shared" si="136"/>
        <v/>
      </c>
      <c r="BQ381" s="297" t="str">
        <f t="shared" si="150"/>
        <v/>
      </c>
      <c r="BR381" s="296">
        <f t="shared" si="147"/>
        <v>0</v>
      </c>
      <c r="BS381" s="296" t="str">
        <f>IF(COUNTIF(点検表４リスト用!X$2:X$83,J381),1,IF(COUNTIF(点検表４リスト用!Y$2:Y$100,J381),2,IF(COUNTIF(点検表４リスト用!Z$2:Z$100,J381),3,IF(COUNTIF(点検表４リスト用!AA$2:AA$100,J381),4,""))))</f>
        <v/>
      </c>
      <c r="BT381" s="580" t="str">
        <f t="shared" si="151"/>
        <v/>
      </c>
    </row>
    <row r="382" spans="1:72">
      <c r="A382" s="289"/>
      <c r="B382" s="445"/>
      <c r="C382" s="290"/>
      <c r="D382" s="291"/>
      <c r="E382" s="291"/>
      <c r="F382" s="291"/>
      <c r="G382" s="292"/>
      <c r="H382" s="300"/>
      <c r="I382" s="292"/>
      <c r="J382" s="292"/>
      <c r="K382" s="292"/>
      <c r="L382" s="292"/>
      <c r="M382" s="290"/>
      <c r="N382" s="290"/>
      <c r="O382" s="292"/>
      <c r="P382" s="292"/>
      <c r="Q382" s="481" t="str">
        <f t="shared" si="170"/>
        <v/>
      </c>
      <c r="R382" s="481" t="str">
        <f t="shared" si="171"/>
        <v/>
      </c>
      <c r="S382" s="482" t="str">
        <f t="shared" si="117"/>
        <v/>
      </c>
      <c r="T382" s="482" t="str">
        <f t="shared" si="172"/>
        <v/>
      </c>
      <c r="U382" s="483" t="str">
        <f t="shared" si="173"/>
        <v/>
      </c>
      <c r="V382" s="483" t="str">
        <f t="shared" si="174"/>
        <v/>
      </c>
      <c r="W382" s="483" t="str">
        <f t="shared" si="175"/>
        <v/>
      </c>
      <c r="X382" s="293"/>
      <c r="Y382" s="289"/>
      <c r="Z382" s="473" t="str">
        <f>IF($BS382&lt;&gt;"","確認",IF(COUNTIF(点検表４リスト用!AB$2:AB$100,J382),"○",IF(OR($BQ382="【3】",$BQ382="【2】",$BQ382="【1】"),"○",$BQ382)))</f>
        <v/>
      </c>
      <c r="AA382" s="532"/>
      <c r="AB382" s="559" t="str">
        <f t="shared" si="176"/>
        <v/>
      </c>
      <c r="AC382" s="294" t="str">
        <f>IF(COUNTIF(環境性能の高いＵＤタクシー!$A:$A,点検表４!J382),"○","")</f>
        <v/>
      </c>
      <c r="AD382" s="295" t="str">
        <f t="shared" si="177"/>
        <v/>
      </c>
      <c r="AE382" s="296" t="b">
        <f t="shared" si="118"/>
        <v>0</v>
      </c>
      <c r="AF382" s="296" t="b">
        <f t="shared" si="119"/>
        <v>0</v>
      </c>
      <c r="AG382" s="296" t="str">
        <f t="shared" si="120"/>
        <v/>
      </c>
      <c r="AH382" s="296">
        <f t="shared" si="121"/>
        <v>1</v>
      </c>
      <c r="AI382" s="296">
        <f t="shared" si="122"/>
        <v>0</v>
      </c>
      <c r="AJ382" s="296">
        <f t="shared" si="123"/>
        <v>0</v>
      </c>
      <c r="AK382" s="296" t="str">
        <f>IFERROR(VLOOKUP($I382,点検表４リスト用!$D$2:$G$10,2,FALSE),"")</f>
        <v/>
      </c>
      <c r="AL382" s="296" t="str">
        <f>IFERROR(VLOOKUP($I382,点検表４リスト用!$D$2:$G$10,3,FALSE),"")</f>
        <v/>
      </c>
      <c r="AM382" s="296" t="str">
        <f>IFERROR(VLOOKUP($I382,点検表４リスト用!$D$2:$G$10,4,FALSE),"")</f>
        <v/>
      </c>
      <c r="AN382" s="296" t="str">
        <f>IFERROR(VLOOKUP(LEFT($E382,1),点検表４リスト用!$I$2:$J$11,2,FALSE),"")</f>
        <v/>
      </c>
      <c r="AO382" s="296" t="b">
        <f>IF(IFERROR(VLOOKUP($J382,軽乗用車一覧!$A$2:$A$88,1,FALSE),"")&lt;&gt;"",TRUE,FALSE)</f>
        <v>0</v>
      </c>
      <c r="AP382" s="296" t="b">
        <f t="shared" si="124"/>
        <v>0</v>
      </c>
      <c r="AQ382" s="296" t="b">
        <f t="shared" si="178"/>
        <v>1</v>
      </c>
      <c r="AR382" s="296" t="str">
        <f t="shared" si="125"/>
        <v/>
      </c>
      <c r="AS382" s="296" t="str">
        <f t="shared" si="126"/>
        <v/>
      </c>
      <c r="AT382" s="296">
        <f t="shared" si="127"/>
        <v>1</v>
      </c>
      <c r="AU382" s="296">
        <f t="shared" si="128"/>
        <v>1</v>
      </c>
      <c r="AV382" s="296" t="str">
        <f t="shared" si="129"/>
        <v/>
      </c>
      <c r="AW382" s="296" t="str">
        <f>IFERROR(VLOOKUP($L382,点検表４リスト用!$L$2:$M$11,2,FALSE),"")</f>
        <v/>
      </c>
      <c r="AX382" s="296" t="str">
        <f>IFERROR(VLOOKUP($AV382,排出係数!$H$4:$N$1000,7,FALSE),"")</f>
        <v/>
      </c>
      <c r="AY382" s="296" t="str">
        <f t="shared" si="148"/>
        <v/>
      </c>
      <c r="AZ382" s="296" t="str">
        <f t="shared" si="130"/>
        <v>1</v>
      </c>
      <c r="BA382" s="296" t="str">
        <f>IFERROR(VLOOKUP($AV382,排出係数!$A$4:$G$10000,$AU382+2,FALSE),"")</f>
        <v/>
      </c>
      <c r="BB382" s="296">
        <f>IFERROR(VLOOKUP($AU382,点検表４リスト用!$P$2:$T$6,2,FALSE),"")</f>
        <v>0.48</v>
      </c>
      <c r="BC382" s="296" t="str">
        <f t="shared" si="131"/>
        <v/>
      </c>
      <c r="BD382" s="296" t="str">
        <f t="shared" si="132"/>
        <v/>
      </c>
      <c r="BE382" s="296" t="str">
        <f>IFERROR(VLOOKUP($AV382,排出係数!$H$4:$M$10000,$AU382+2,FALSE),"")</f>
        <v/>
      </c>
      <c r="BF382" s="296">
        <f>IFERROR(VLOOKUP($AU382,点検表４リスト用!$P$2:$T$6,IF($N382="H17",5,3),FALSE),"")</f>
        <v>5.5E-2</v>
      </c>
      <c r="BG382" s="296">
        <f t="shared" si="133"/>
        <v>0</v>
      </c>
      <c r="BH382" s="296">
        <f t="shared" si="146"/>
        <v>0</v>
      </c>
      <c r="BI382" s="296" t="str">
        <f>IFERROR(VLOOKUP($L382,点検表４リスト用!$L$2:$N$11,3,FALSE),"")</f>
        <v/>
      </c>
      <c r="BJ382" s="296" t="str">
        <f t="shared" si="134"/>
        <v/>
      </c>
      <c r="BK382" s="296" t="str">
        <f>IF($AK382="特","",IF($BP382="確認",MSG_電気・燃料電池車確認,IF($BS382=1,日野自動車新型式,IF($BS382=2,日野自動車新型式②,IF($BS382=3,日野自動車新型式③,IF($BS382=4,日野自動車新型式④,IFERROR(VLOOKUP($BJ382,'35条リスト'!$A$3:$C$9998,2,FALSE),"")))))))</f>
        <v/>
      </c>
      <c r="BL382" s="296" t="str">
        <f t="shared" si="135"/>
        <v/>
      </c>
      <c r="BM382" s="296" t="str">
        <f>IFERROR(VLOOKUP($X382,点検表４リスト用!$A$2:$B$10,2,FALSE),"")</f>
        <v/>
      </c>
      <c r="BN382" s="296" t="str">
        <f>IF($AK382="特","",IFERROR(VLOOKUP($BJ382,'35条リスト'!$A$3:$C$9998,3,FALSE),""))</f>
        <v/>
      </c>
      <c r="BO382" s="357" t="str">
        <f t="shared" si="149"/>
        <v/>
      </c>
      <c r="BP382" s="297" t="str">
        <f t="shared" si="136"/>
        <v/>
      </c>
      <c r="BQ382" s="297" t="str">
        <f t="shared" si="150"/>
        <v/>
      </c>
      <c r="BR382" s="296">
        <f t="shared" si="147"/>
        <v>0</v>
      </c>
      <c r="BS382" s="296" t="str">
        <f>IF(COUNTIF(点検表４リスト用!X$2:X$83,J382),1,IF(COUNTIF(点検表４リスト用!Y$2:Y$100,J382),2,IF(COUNTIF(点検表４リスト用!Z$2:Z$100,J382),3,IF(COUNTIF(点検表４リスト用!AA$2:AA$100,J382),4,""))))</f>
        <v/>
      </c>
      <c r="BT382" s="580" t="str">
        <f t="shared" si="151"/>
        <v/>
      </c>
    </row>
    <row r="383" spans="1:72">
      <c r="A383" s="289"/>
      <c r="B383" s="445"/>
      <c r="C383" s="290"/>
      <c r="D383" s="291"/>
      <c r="E383" s="291"/>
      <c r="F383" s="291"/>
      <c r="G383" s="292"/>
      <c r="H383" s="300"/>
      <c r="I383" s="292"/>
      <c r="J383" s="292"/>
      <c r="K383" s="292"/>
      <c r="L383" s="292"/>
      <c r="M383" s="290"/>
      <c r="N383" s="290"/>
      <c r="O383" s="292"/>
      <c r="P383" s="292"/>
      <c r="Q383" s="481" t="str">
        <f t="shared" si="170"/>
        <v/>
      </c>
      <c r="R383" s="481" t="str">
        <f t="shared" si="171"/>
        <v/>
      </c>
      <c r="S383" s="482" t="str">
        <f t="shared" si="117"/>
        <v/>
      </c>
      <c r="T383" s="482" t="str">
        <f t="shared" si="172"/>
        <v/>
      </c>
      <c r="U383" s="483" t="str">
        <f t="shared" si="173"/>
        <v/>
      </c>
      <c r="V383" s="483" t="str">
        <f t="shared" si="174"/>
        <v/>
      </c>
      <c r="W383" s="483" t="str">
        <f t="shared" si="175"/>
        <v/>
      </c>
      <c r="X383" s="293"/>
      <c r="Y383" s="289"/>
      <c r="Z383" s="473" t="str">
        <f>IF($BS383&lt;&gt;"","確認",IF(COUNTIF(点検表４リスト用!AB$2:AB$100,J383),"○",IF(OR($BQ383="【3】",$BQ383="【2】",$BQ383="【1】"),"○",$BQ383)))</f>
        <v/>
      </c>
      <c r="AA383" s="532"/>
      <c r="AB383" s="559" t="str">
        <f t="shared" si="176"/>
        <v/>
      </c>
      <c r="AC383" s="294" t="str">
        <f>IF(COUNTIF(環境性能の高いＵＤタクシー!$A:$A,点検表４!J383),"○","")</f>
        <v/>
      </c>
      <c r="AD383" s="295" t="str">
        <f t="shared" si="177"/>
        <v/>
      </c>
      <c r="AE383" s="296" t="b">
        <f t="shared" si="118"/>
        <v>0</v>
      </c>
      <c r="AF383" s="296" t="b">
        <f t="shared" si="119"/>
        <v>0</v>
      </c>
      <c r="AG383" s="296" t="str">
        <f t="shared" si="120"/>
        <v/>
      </c>
      <c r="AH383" s="296">
        <f t="shared" si="121"/>
        <v>1</v>
      </c>
      <c r="AI383" s="296">
        <f t="shared" si="122"/>
        <v>0</v>
      </c>
      <c r="AJ383" s="296">
        <f t="shared" si="123"/>
        <v>0</v>
      </c>
      <c r="AK383" s="296" t="str">
        <f>IFERROR(VLOOKUP($I383,点検表４リスト用!$D$2:$G$10,2,FALSE),"")</f>
        <v/>
      </c>
      <c r="AL383" s="296" t="str">
        <f>IFERROR(VLOOKUP($I383,点検表４リスト用!$D$2:$G$10,3,FALSE),"")</f>
        <v/>
      </c>
      <c r="AM383" s="296" t="str">
        <f>IFERROR(VLOOKUP($I383,点検表４リスト用!$D$2:$G$10,4,FALSE),"")</f>
        <v/>
      </c>
      <c r="AN383" s="296" t="str">
        <f>IFERROR(VLOOKUP(LEFT($E383,1),点検表４リスト用!$I$2:$J$11,2,FALSE),"")</f>
        <v/>
      </c>
      <c r="AO383" s="296" t="b">
        <f>IF(IFERROR(VLOOKUP($J383,軽乗用車一覧!$A$2:$A$88,1,FALSE),"")&lt;&gt;"",TRUE,FALSE)</f>
        <v>0</v>
      </c>
      <c r="AP383" s="296" t="b">
        <f t="shared" si="124"/>
        <v>0</v>
      </c>
      <c r="AQ383" s="296" t="b">
        <f t="shared" si="178"/>
        <v>1</v>
      </c>
      <c r="AR383" s="296" t="str">
        <f t="shared" si="125"/>
        <v/>
      </c>
      <c r="AS383" s="296" t="str">
        <f t="shared" si="126"/>
        <v/>
      </c>
      <c r="AT383" s="296">
        <f t="shared" si="127"/>
        <v>1</v>
      </c>
      <c r="AU383" s="296">
        <f t="shared" si="128"/>
        <v>1</v>
      </c>
      <c r="AV383" s="296" t="str">
        <f t="shared" si="129"/>
        <v/>
      </c>
      <c r="AW383" s="296" t="str">
        <f>IFERROR(VLOOKUP($L383,点検表４リスト用!$L$2:$M$11,2,FALSE),"")</f>
        <v/>
      </c>
      <c r="AX383" s="296" t="str">
        <f>IFERROR(VLOOKUP($AV383,排出係数!$H$4:$N$1000,7,FALSE),"")</f>
        <v/>
      </c>
      <c r="AY383" s="296" t="str">
        <f t="shared" si="148"/>
        <v/>
      </c>
      <c r="AZ383" s="296" t="str">
        <f t="shared" si="130"/>
        <v>1</v>
      </c>
      <c r="BA383" s="296" t="str">
        <f>IFERROR(VLOOKUP($AV383,排出係数!$A$4:$G$10000,$AU383+2,FALSE),"")</f>
        <v/>
      </c>
      <c r="BB383" s="296">
        <f>IFERROR(VLOOKUP($AU383,点検表４リスト用!$P$2:$T$6,2,FALSE),"")</f>
        <v>0.48</v>
      </c>
      <c r="BC383" s="296" t="str">
        <f t="shared" si="131"/>
        <v/>
      </c>
      <c r="BD383" s="296" t="str">
        <f t="shared" si="132"/>
        <v/>
      </c>
      <c r="BE383" s="296" t="str">
        <f>IFERROR(VLOOKUP($AV383,排出係数!$H$4:$M$10000,$AU383+2,FALSE),"")</f>
        <v/>
      </c>
      <c r="BF383" s="296">
        <f>IFERROR(VLOOKUP($AU383,点検表４リスト用!$P$2:$T$6,IF($N383="H17",5,3),FALSE),"")</f>
        <v>5.5E-2</v>
      </c>
      <c r="BG383" s="296">
        <f t="shared" si="133"/>
        <v>0</v>
      </c>
      <c r="BH383" s="296">
        <f t="shared" si="146"/>
        <v>0</v>
      </c>
      <c r="BI383" s="296" t="str">
        <f>IFERROR(VLOOKUP($L383,点検表４リスト用!$L$2:$N$11,3,FALSE),"")</f>
        <v/>
      </c>
      <c r="BJ383" s="296" t="str">
        <f t="shared" si="134"/>
        <v/>
      </c>
      <c r="BK383" s="296" t="str">
        <f>IF($AK383="特","",IF($BP383="確認",MSG_電気・燃料電池車確認,IF($BS383=1,日野自動車新型式,IF($BS383=2,日野自動車新型式②,IF($BS383=3,日野自動車新型式③,IF($BS383=4,日野自動車新型式④,IFERROR(VLOOKUP($BJ383,'35条リスト'!$A$3:$C$9998,2,FALSE),"")))))))</f>
        <v/>
      </c>
      <c r="BL383" s="296" t="str">
        <f t="shared" si="135"/>
        <v/>
      </c>
      <c r="BM383" s="296" t="str">
        <f>IFERROR(VLOOKUP($X383,点検表４リスト用!$A$2:$B$10,2,FALSE),"")</f>
        <v/>
      </c>
      <c r="BN383" s="296" t="str">
        <f>IF($AK383="特","",IFERROR(VLOOKUP($BJ383,'35条リスト'!$A$3:$C$9998,3,FALSE),""))</f>
        <v/>
      </c>
      <c r="BO383" s="357" t="str">
        <f t="shared" si="149"/>
        <v/>
      </c>
      <c r="BP383" s="297" t="str">
        <f t="shared" si="136"/>
        <v/>
      </c>
      <c r="BQ383" s="297" t="str">
        <f t="shared" si="150"/>
        <v/>
      </c>
      <c r="BR383" s="296">
        <f t="shared" si="147"/>
        <v>0</v>
      </c>
      <c r="BS383" s="296" t="str">
        <f>IF(COUNTIF(点検表４リスト用!X$2:X$83,J383),1,IF(COUNTIF(点検表４リスト用!Y$2:Y$100,J383),2,IF(COUNTIF(点検表４リスト用!Z$2:Z$100,J383),3,IF(COUNTIF(点検表４リスト用!AA$2:AA$100,J383),4,""))))</f>
        <v/>
      </c>
      <c r="BT383" s="580" t="str">
        <f t="shared" si="151"/>
        <v/>
      </c>
    </row>
    <row r="384" spans="1:72">
      <c r="A384" s="289"/>
      <c r="B384" s="445"/>
      <c r="C384" s="290"/>
      <c r="D384" s="291"/>
      <c r="E384" s="291"/>
      <c r="F384" s="291"/>
      <c r="G384" s="292"/>
      <c r="H384" s="300"/>
      <c r="I384" s="292"/>
      <c r="J384" s="292"/>
      <c r="K384" s="292"/>
      <c r="L384" s="292"/>
      <c r="M384" s="290"/>
      <c r="N384" s="290"/>
      <c r="O384" s="292"/>
      <c r="P384" s="292"/>
      <c r="Q384" s="481" t="str">
        <f t="shared" si="170"/>
        <v/>
      </c>
      <c r="R384" s="481" t="str">
        <f t="shared" si="171"/>
        <v/>
      </c>
      <c r="S384" s="482" t="str">
        <f t="shared" si="117"/>
        <v/>
      </c>
      <c r="T384" s="482" t="str">
        <f t="shared" si="172"/>
        <v/>
      </c>
      <c r="U384" s="483" t="str">
        <f t="shared" si="173"/>
        <v/>
      </c>
      <c r="V384" s="483" t="str">
        <f t="shared" si="174"/>
        <v/>
      </c>
      <c r="W384" s="483" t="str">
        <f t="shared" si="175"/>
        <v/>
      </c>
      <c r="X384" s="293"/>
      <c r="Y384" s="289"/>
      <c r="Z384" s="473" t="str">
        <f>IF($BS384&lt;&gt;"","確認",IF(COUNTIF(点検表４リスト用!AB$2:AB$100,J384),"○",IF(OR($BQ384="【3】",$BQ384="【2】",$BQ384="【1】"),"○",$BQ384)))</f>
        <v/>
      </c>
      <c r="AA384" s="532"/>
      <c r="AB384" s="559" t="str">
        <f t="shared" si="176"/>
        <v/>
      </c>
      <c r="AC384" s="294" t="str">
        <f>IF(COUNTIF(環境性能の高いＵＤタクシー!$A:$A,点検表４!J384),"○","")</f>
        <v/>
      </c>
      <c r="AD384" s="295" t="str">
        <f t="shared" si="177"/>
        <v/>
      </c>
      <c r="AE384" s="296" t="b">
        <f t="shared" si="118"/>
        <v>0</v>
      </c>
      <c r="AF384" s="296" t="b">
        <f t="shared" si="119"/>
        <v>0</v>
      </c>
      <c r="AG384" s="296" t="str">
        <f t="shared" si="120"/>
        <v/>
      </c>
      <c r="AH384" s="296">
        <f t="shared" si="121"/>
        <v>1</v>
      </c>
      <c r="AI384" s="296">
        <f t="shared" si="122"/>
        <v>0</v>
      </c>
      <c r="AJ384" s="296">
        <f t="shared" si="123"/>
        <v>0</v>
      </c>
      <c r="AK384" s="296" t="str">
        <f>IFERROR(VLOOKUP($I384,点検表４リスト用!$D$2:$G$10,2,FALSE),"")</f>
        <v/>
      </c>
      <c r="AL384" s="296" t="str">
        <f>IFERROR(VLOOKUP($I384,点検表４リスト用!$D$2:$G$10,3,FALSE),"")</f>
        <v/>
      </c>
      <c r="AM384" s="296" t="str">
        <f>IFERROR(VLOOKUP($I384,点検表４リスト用!$D$2:$G$10,4,FALSE),"")</f>
        <v/>
      </c>
      <c r="AN384" s="296" t="str">
        <f>IFERROR(VLOOKUP(LEFT($E384,1),点検表４リスト用!$I$2:$J$11,2,FALSE),"")</f>
        <v/>
      </c>
      <c r="AO384" s="296" t="b">
        <f>IF(IFERROR(VLOOKUP($J384,軽乗用車一覧!$A$2:$A$88,1,FALSE),"")&lt;&gt;"",TRUE,FALSE)</f>
        <v>0</v>
      </c>
      <c r="AP384" s="296" t="b">
        <f t="shared" si="124"/>
        <v>0</v>
      </c>
      <c r="AQ384" s="296" t="b">
        <f t="shared" si="178"/>
        <v>1</v>
      </c>
      <c r="AR384" s="296" t="str">
        <f t="shared" si="125"/>
        <v/>
      </c>
      <c r="AS384" s="296" t="str">
        <f t="shared" si="126"/>
        <v/>
      </c>
      <c r="AT384" s="296">
        <f t="shared" si="127"/>
        <v>1</v>
      </c>
      <c r="AU384" s="296">
        <f t="shared" si="128"/>
        <v>1</v>
      </c>
      <c r="AV384" s="296" t="str">
        <f t="shared" si="129"/>
        <v/>
      </c>
      <c r="AW384" s="296" t="str">
        <f>IFERROR(VLOOKUP($L384,点検表４リスト用!$L$2:$M$11,2,FALSE),"")</f>
        <v/>
      </c>
      <c r="AX384" s="296" t="str">
        <f>IFERROR(VLOOKUP($AV384,排出係数!$H$4:$N$1000,7,FALSE),"")</f>
        <v/>
      </c>
      <c r="AY384" s="296" t="str">
        <f t="shared" si="148"/>
        <v/>
      </c>
      <c r="AZ384" s="296" t="str">
        <f t="shared" si="130"/>
        <v>1</v>
      </c>
      <c r="BA384" s="296" t="str">
        <f>IFERROR(VLOOKUP($AV384,排出係数!$A$4:$G$10000,$AU384+2,FALSE),"")</f>
        <v/>
      </c>
      <c r="BB384" s="296">
        <f>IFERROR(VLOOKUP($AU384,点検表４リスト用!$P$2:$T$6,2,FALSE),"")</f>
        <v>0.48</v>
      </c>
      <c r="BC384" s="296" t="str">
        <f t="shared" si="131"/>
        <v/>
      </c>
      <c r="BD384" s="296" t="str">
        <f t="shared" si="132"/>
        <v/>
      </c>
      <c r="BE384" s="296" t="str">
        <f>IFERROR(VLOOKUP($AV384,排出係数!$H$4:$M$10000,$AU384+2,FALSE),"")</f>
        <v/>
      </c>
      <c r="BF384" s="296">
        <f>IFERROR(VLOOKUP($AU384,点検表４リスト用!$P$2:$T$6,IF($N384="H17",5,3),FALSE),"")</f>
        <v>5.5E-2</v>
      </c>
      <c r="BG384" s="296">
        <f t="shared" si="133"/>
        <v>0</v>
      </c>
      <c r="BH384" s="296">
        <f t="shared" si="146"/>
        <v>0</v>
      </c>
      <c r="BI384" s="296" t="str">
        <f>IFERROR(VLOOKUP($L384,点検表４リスト用!$L$2:$N$11,3,FALSE),"")</f>
        <v/>
      </c>
      <c r="BJ384" s="296" t="str">
        <f t="shared" si="134"/>
        <v/>
      </c>
      <c r="BK384" s="296" t="str">
        <f>IF($AK384="特","",IF($BP384="確認",MSG_電気・燃料電池車確認,IF($BS384=1,日野自動車新型式,IF($BS384=2,日野自動車新型式②,IF($BS384=3,日野自動車新型式③,IF($BS384=4,日野自動車新型式④,IFERROR(VLOOKUP($BJ384,'35条リスト'!$A$3:$C$9998,2,FALSE),"")))))))</f>
        <v/>
      </c>
      <c r="BL384" s="296" t="str">
        <f t="shared" si="135"/>
        <v/>
      </c>
      <c r="BM384" s="296" t="str">
        <f>IFERROR(VLOOKUP($X384,点検表４リスト用!$A$2:$B$10,2,FALSE),"")</f>
        <v/>
      </c>
      <c r="BN384" s="296" t="str">
        <f>IF($AK384="特","",IFERROR(VLOOKUP($BJ384,'35条リスト'!$A$3:$C$9998,3,FALSE),""))</f>
        <v/>
      </c>
      <c r="BO384" s="357" t="str">
        <f t="shared" si="149"/>
        <v/>
      </c>
      <c r="BP384" s="297" t="str">
        <f t="shared" si="136"/>
        <v/>
      </c>
      <c r="BQ384" s="297" t="str">
        <f t="shared" si="150"/>
        <v/>
      </c>
      <c r="BR384" s="296">
        <f t="shared" si="147"/>
        <v>0</v>
      </c>
      <c r="BS384" s="296" t="str">
        <f>IF(COUNTIF(点検表４リスト用!X$2:X$83,J384),1,IF(COUNTIF(点検表４リスト用!Y$2:Y$100,J384),2,IF(COUNTIF(点検表４リスト用!Z$2:Z$100,J384),3,IF(COUNTIF(点検表４リスト用!AA$2:AA$100,J384),4,""))))</f>
        <v/>
      </c>
      <c r="BT384" s="580" t="str">
        <f t="shared" si="151"/>
        <v/>
      </c>
    </row>
    <row r="385" spans="1:72">
      <c r="A385" s="289"/>
      <c r="B385" s="445"/>
      <c r="C385" s="290"/>
      <c r="D385" s="291"/>
      <c r="E385" s="291"/>
      <c r="F385" s="291"/>
      <c r="G385" s="292"/>
      <c r="H385" s="300"/>
      <c r="I385" s="292"/>
      <c r="J385" s="292"/>
      <c r="K385" s="292"/>
      <c r="L385" s="292"/>
      <c r="M385" s="290"/>
      <c r="N385" s="290"/>
      <c r="O385" s="292"/>
      <c r="P385" s="292"/>
      <c r="Q385" s="481" t="str">
        <f t="shared" si="170"/>
        <v/>
      </c>
      <c r="R385" s="481" t="str">
        <f t="shared" si="171"/>
        <v/>
      </c>
      <c r="S385" s="482" t="str">
        <f t="shared" si="117"/>
        <v/>
      </c>
      <c r="T385" s="482" t="str">
        <f t="shared" si="172"/>
        <v/>
      </c>
      <c r="U385" s="483" t="str">
        <f t="shared" si="173"/>
        <v/>
      </c>
      <c r="V385" s="483" t="str">
        <f t="shared" si="174"/>
        <v/>
      </c>
      <c r="W385" s="483" t="str">
        <f t="shared" si="175"/>
        <v/>
      </c>
      <c r="X385" s="293"/>
      <c r="Y385" s="289"/>
      <c r="Z385" s="473" t="str">
        <f>IF($BS385&lt;&gt;"","確認",IF(COUNTIF(点検表４リスト用!AB$2:AB$100,J385),"○",IF(OR($BQ385="【3】",$BQ385="【2】",$BQ385="【1】"),"○",$BQ385)))</f>
        <v/>
      </c>
      <c r="AA385" s="532"/>
      <c r="AB385" s="559" t="str">
        <f t="shared" si="176"/>
        <v/>
      </c>
      <c r="AC385" s="294" t="str">
        <f>IF(COUNTIF(環境性能の高いＵＤタクシー!$A:$A,点検表４!J385),"○","")</f>
        <v/>
      </c>
      <c r="AD385" s="295" t="str">
        <f t="shared" si="177"/>
        <v/>
      </c>
      <c r="AE385" s="296" t="b">
        <f t="shared" si="118"/>
        <v>0</v>
      </c>
      <c r="AF385" s="296" t="b">
        <f t="shared" si="119"/>
        <v>0</v>
      </c>
      <c r="AG385" s="296" t="str">
        <f t="shared" si="120"/>
        <v/>
      </c>
      <c r="AH385" s="296">
        <f t="shared" si="121"/>
        <v>1</v>
      </c>
      <c r="AI385" s="296">
        <f t="shared" si="122"/>
        <v>0</v>
      </c>
      <c r="AJ385" s="296">
        <f t="shared" si="123"/>
        <v>0</v>
      </c>
      <c r="AK385" s="296" t="str">
        <f>IFERROR(VLOOKUP($I385,点検表４リスト用!$D$2:$G$10,2,FALSE),"")</f>
        <v/>
      </c>
      <c r="AL385" s="296" t="str">
        <f>IFERROR(VLOOKUP($I385,点検表４リスト用!$D$2:$G$10,3,FALSE),"")</f>
        <v/>
      </c>
      <c r="AM385" s="296" t="str">
        <f>IFERROR(VLOOKUP($I385,点検表４リスト用!$D$2:$G$10,4,FALSE),"")</f>
        <v/>
      </c>
      <c r="AN385" s="296" t="str">
        <f>IFERROR(VLOOKUP(LEFT($E385,1),点検表４リスト用!$I$2:$J$11,2,FALSE),"")</f>
        <v/>
      </c>
      <c r="AO385" s="296" t="b">
        <f>IF(IFERROR(VLOOKUP($J385,軽乗用車一覧!$A$2:$A$88,1,FALSE),"")&lt;&gt;"",TRUE,FALSE)</f>
        <v>0</v>
      </c>
      <c r="AP385" s="296" t="b">
        <f t="shared" si="124"/>
        <v>0</v>
      </c>
      <c r="AQ385" s="296" t="b">
        <f t="shared" si="178"/>
        <v>1</v>
      </c>
      <c r="AR385" s="296" t="str">
        <f t="shared" si="125"/>
        <v/>
      </c>
      <c r="AS385" s="296" t="str">
        <f t="shared" si="126"/>
        <v/>
      </c>
      <c r="AT385" s="296">
        <f t="shared" si="127"/>
        <v>1</v>
      </c>
      <c r="AU385" s="296">
        <f t="shared" si="128"/>
        <v>1</v>
      </c>
      <c r="AV385" s="296" t="str">
        <f t="shared" si="129"/>
        <v/>
      </c>
      <c r="AW385" s="296" t="str">
        <f>IFERROR(VLOOKUP($L385,点検表４リスト用!$L$2:$M$11,2,FALSE),"")</f>
        <v/>
      </c>
      <c r="AX385" s="296" t="str">
        <f>IFERROR(VLOOKUP($AV385,排出係数!$H$4:$N$1000,7,FALSE),"")</f>
        <v/>
      </c>
      <c r="AY385" s="296" t="str">
        <f t="shared" si="148"/>
        <v/>
      </c>
      <c r="AZ385" s="296" t="str">
        <f t="shared" si="130"/>
        <v>1</v>
      </c>
      <c r="BA385" s="296" t="str">
        <f>IFERROR(VLOOKUP($AV385,排出係数!$A$4:$G$10000,$AU385+2,FALSE),"")</f>
        <v/>
      </c>
      <c r="BB385" s="296">
        <f>IFERROR(VLOOKUP($AU385,点検表４リスト用!$P$2:$T$6,2,FALSE),"")</f>
        <v>0.48</v>
      </c>
      <c r="BC385" s="296" t="str">
        <f t="shared" si="131"/>
        <v/>
      </c>
      <c r="BD385" s="296" t="str">
        <f t="shared" si="132"/>
        <v/>
      </c>
      <c r="BE385" s="296" t="str">
        <f>IFERROR(VLOOKUP($AV385,排出係数!$H$4:$M$10000,$AU385+2,FALSE),"")</f>
        <v/>
      </c>
      <c r="BF385" s="296">
        <f>IFERROR(VLOOKUP($AU385,点検表４リスト用!$P$2:$T$6,IF($N385="H17",5,3),FALSE),"")</f>
        <v>5.5E-2</v>
      </c>
      <c r="BG385" s="296">
        <f t="shared" si="133"/>
        <v>0</v>
      </c>
      <c r="BH385" s="296">
        <f t="shared" si="146"/>
        <v>0</v>
      </c>
      <c r="BI385" s="296" t="str">
        <f>IFERROR(VLOOKUP($L385,点検表４リスト用!$L$2:$N$11,3,FALSE),"")</f>
        <v/>
      </c>
      <c r="BJ385" s="296" t="str">
        <f t="shared" si="134"/>
        <v/>
      </c>
      <c r="BK385" s="296" t="str">
        <f>IF($AK385="特","",IF($BP385="確認",MSG_電気・燃料電池車確認,IF($BS385=1,日野自動車新型式,IF($BS385=2,日野自動車新型式②,IF($BS385=3,日野自動車新型式③,IF($BS385=4,日野自動車新型式④,IFERROR(VLOOKUP($BJ385,'35条リスト'!$A$3:$C$9998,2,FALSE),"")))))))</f>
        <v/>
      </c>
      <c r="BL385" s="296" t="str">
        <f t="shared" si="135"/>
        <v/>
      </c>
      <c r="BM385" s="296" t="str">
        <f>IFERROR(VLOOKUP($X385,点検表４リスト用!$A$2:$B$10,2,FALSE),"")</f>
        <v/>
      </c>
      <c r="BN385" s="296" t="str">
        <f>IF($AK385="特","",IFERROR(VLOOKUP($BJ385,'35条リスト'!$A$3:$C$9998,3,FALSE),""))</f>
        <v/>
      </c>
      <c r="BO385" s="357" t="str">
        <f t="shared" si="149"/>
        <v/>
      </c>
      <c r="BP385" s="297" t="str">
        <f t="shared" si="136"/>
        <v/>
      </c>
      <c r="BQ385" s="297" t="str">
        <f t="shared" si="150"/>
        <v/>
      </c>
      <c r="BR385" s="296">
        <f t="shared" si="147"/>
        <v>0</v>
      </c>
      <c r="BS385" s="296" t="str">
        <f>IF(COUNTIF(点検表４リスト用!X$2:X$83,J385),1,IF(COUNTIF(点検表４リスト用!Y$2:Y$100,J385),2,IF(COUNTIF(点検表４リスト用!Z$2:Z$100,J385),3,IF(COUNTIF(点検表４リスト用!AA$2:AA$100,J385),4,""))))</f>
        <v/>
      </c>
      <c r="BT385" s="580" t="str">
        <f t="shared" si="151"/>
        <v/>
      </c>
    </row>
    <row r="386" spans="1:72">
      <c r="A386" s="289"/>
      <c r="B386" s="445"/>
      <c r="C386" s="290"/>
      <c r="D386" s="291"/>
      <c r="E386" s="291"/>
      <c r="F386" s="291"/>
      <c r="G386" s="292"/>
      <c r="H386" s="300"/>
      <c r="I386" s="292"/>
      <c r="J386" s="292"/>
      <c r="K386" s="292"/>
      <c r="L386" s="292"/>
      <c r="M386" s="290"/>
      <c r="N386" s="290"/>
      <c r="O386" s="292"/>
      <c r="P386" s="292"/>
      <c r="Q386" s="481" t="str">
        <f t="shared" si="170"/>
        <v/>
      </c>
      <c r="R386" s="481" t="str">
        <f t="shared" si="171"/>
        <v/>
      </c>
      <c r="S386" s="482" t="str">
        <f t="shared" si="117"/>
        <v/>
      </c>
      <c r="T386" s="482" t="str">
        <f t="shared" si="172"/>
        <v/>
      </c>
      <c r="U386" s="483" t="str">
        <f t="shared" si="173"/>
        <v/>
      </c>
      <c r="V386" s="483" t="str">
        <f t="shared" si="174"/>
        <v/>
      </c>
      <c r="W386" s="483" t="str">
        <f t="shared" si="175"/>
        <v/>
      </c>
      <c r="X386" s="293"/>
      <c r="Y386" s="289"/>
      <c r="Z386" s="473" t="str">
        <f>IF($BS386&lt;&gt;"","確認",IF(COUNTIF(点検表４リスト用!AB$2:AB$100,J386),"○",IF(OR($BQ386="【3】",$BQ386="【2】",$BQ386="【1】"),"○",$BQ386)))</f>
        <v/>
      </c>
      <c r="AA386" s="532"/>
      <c r="AB386" s="559" t="str">
        <f t="shared" si="176"/>
        <v/>
      </c>
      <c r="AC386" s="294" t="str">
        <f>IF(COUNTIF(環境性能の高いＵＤタクシー!$A:$A,点検表４!J386),"○","")</f>
        <v/>
      </c>
      <c r="AD386" s="295" t="str">
        <f t="shared" si="177"/>
        <v/>
      </c>
      <c r="AE386" s="296" t="b">
        <f t="shared" si="118"/>
        <v>0</v>
      </c>
      <c r="AF386" s="296" t="b">
        <f t="shared" si="119"/>
        <v>0</v>
      </c>
      <c r="AG386" s="296" t="str">
        <f t="shared" si="120"/>
        <v/>
      </c>
      <c r="AH386" s="296">
        <f t="shared" si="121"/>
        <v>1</v>
      </c>
      <c r="AI386" s="296">
        <f t="shared" si="122"/>
        <v>0</v>
      </c>
      <c r="AJ386" s="296">
        <f t="shared" si="123"/>
        <v>0</v>
      </c>
      <c r="AK386" s="296" t="str">
        <f>IFERROR(VLOOKUP($I386,点検表４リスト用!$D$2:$G$10,2,FALSE),"")</f>
        <v/>
      </c>
      <c r="AL386" s="296" t="str">
        <f>IFERROR(VLOOKUP($I386,点検表４リスト用!$D$2:$G$10,3,FALSE),"")</f>
        <v/>
      </c>
      <c r="AM386" s="296" t="str">
        <f>IFERROR(VLOOKUP($I386,点検表４リスト用!$D$2:$G$10,4,FALSE),"")</f>
        <v/>
      </c>
      <c r="AN386" s="296" t="str">
        <f>IFERROR(VLOOKUP(LEFT($E386,1),点検表４リスト用!$I$2:$J$11,2,FALSE),"")</f>
        <v/>
      </c>
      <c r="AO386" s="296" t="b">
        <f>IF(IFERROR(VLOOKUP($J386,軽乗用車一覧!$A$2:$A$88,1,FALSE),"")&lt;&gt;"",TRUE,FALSE)</f>
        <v>0</v>
      </c>
      <c r="AP386" s="296" t="b">
        <f t="shared" si="124"/>
        <v>0</v>
      </c>
      <c r="AQ386" s="296" t="b">
        <f t="shared" si="178"/>
        <v>1</v>
      </c>
      <c r="AR386" s="296" t="str">
        <f t="shared" si="125"/>
        <v/>
      </c>
      <c r="AS386" s="296" t="str">
        <f t="shared" si="126"/>
        <v/>
      </c>
      <c r="AT386" s="296">
        <f t="shared" si="127"/>
        <v>1</v>
      </c>
      <c r="AU386" s="296">
        <f t="shared" si="128"/>
        <v>1</v>
      </c>
      <c r="AV386" s="296" t="str">
        <f t="shared" si="129"/>
        <v/>
      </c>
      <c r="AW386" s="296" t="str">
        <f>IFERROR(VLOOKUP($L386,点検表４リスト用!$L$2:$M$11,2,FALSE),"")</f>
        <v/>
      </c>
      <c r="AX386" s="296" t="str">
        <f>IFERROR(VLOOKUP($AV386,排出係数!$H$4:$N$1000,7,FALSE),"")</f>
        <v/>
      </c>
      <c r="AY386" s="296" t="str">
        <f t="shared" si="148"/>
        <v/>
      </c>
      <c r="AZ386" s="296" t="str">
        <f t="shared" si="130"/>
        <v>1</v>
      </c>
      <c r="BA386" s="296" t="str">
        <f>IFERROR(VLOOKUP($AV386,排出係数!$A$4:$G$10000,$AU386+2,FALSE),"")</f>
        <v/>
      </c>
      <c r="BB386" s="296">
        <f>IFERROR(VLOOKUP($AU386,点検表４リスト用!$P$2:$T$6,2,FALSE),"")</f>
        <v>0.48</v>
      </c>
      <c r="BC386" s="296" t="str">
        <f t="shared" si="131"/>
        <v/>
      </c>
      <c r="BD386" s="296" t="str">
        <f t="shared" si="132"/>
        <v/>
      </c>
      <c r="BE386" s="296" t="str">
        <f>IFERROR(VLOOKUP($AV386,排出係数!$H$4:$M$10000,$AU386+2,FALSE),"")</f>
        <v/>
      </c>
      <c r="BF386" s="296">
        <f>IFERROR(VLOOKUP($AU386,点検表４リスト用!$P$2:$T$6,IF($N386="H17",5,3),FALSE),"")</f>
        <v>5.5E-2</v>
      </c>
      <c r="BG386" s="296">
        <f t="shared" si="133"/>
        <v>0</v>
      </c>
      <c r="BH386" s="296">
        <f t="shared" si="146"/>
        <v>0</v>
      </c>
      <c r="BI386" s="296" t="str">
        <f>IFERROR(VLOOKUP($L386,点検表４リスト用!$L$2:$N$11,3,FALSE),"")</f>
        <v/>
      </c>
      <c r="BJ386" s="296" t="str">
        <f t="shared" si="134"/>
        <v/>
      </c>
      <c r="BK386" s="296" t="str">
        <f>IF($AK386="特","",IF($BP386="確認",MSG_電気・燃料電池車確認,IF($BS386=1,日野自動車新型式,IF($BS386=2,日野自動車新型式②,IF($BS386=3,日野自動車新型式③,IF($BS386=4,日野自動車新型式④,IFERROR(VLOOKUP($BJ386,'35条リスト'!$A$3:$C$9998,2,FALSE),"")))))))</f>
        <v/>
      </c>
      <c r="BL386" s="296" t="str">
        <f t="shared" si="135"/>
        <v/>
      </c>
      <c r="BM386" s="296" t="str">
        <f>IFERROR(VLOOKUP($X386,点検表４リスト用!$A$2:$B$10,2,FALSE),"")</f>
        <v/>
      </c>
      <c r="BN386" s="296" t="str">
        <f>IF($AK386="特","",IFERROR(VLOOKUP($BJ386,'35条リスト'!$A$3:$C$9998,3,FALSE),""))</f>
        <v/>
      </c>
      <c r="BO386" s="357" t="str">
        <f t="shared" si="149"/>
        <v/>
      </c>
      <c r="BP386" s="297" t="str">
        <f t="shared" si="136"/>
        <v/>
      </c>
      <c r="BQ386" s="297" t="str">
        <f t="shared" si="150"/>
        <v/>
      </c>
      <c r="BR386" s="296">
        <f t="shared" si="147"/>
        <v>0</v>
      </c>
      <c r="BS386" s="296" t="str">
        <f>IF(COUNTIF(点検表４リスト用!X$2:X$83,J386),1,IF(COUNTIF(点検表４リスト用!Y$2:Y$100,J386),2,IF(COUNTIF(点検表４リスト用!Z$2:Z$100,J386),3,IF(COUNTIF(点検表４リスト用!AA$2:AA$100,J386),4,""))))</f>
        <v/>
      </c>
      <c r="BT386" s="580" t="str">
        <f t="shared" si="151"/>
        <v/>
      </c>
    </row>
    <row r="387" spans="1:72">
      <c r="A387" s="289"/>
      <c r="B387" s="445"/>
      <c r="C387" s="290"/>
      <c r="D387" s="291"/>
      <c r="E387" s="291"/>
      <c r="F387" s="291"/>
      <c r="G387" s="292"/>
      <c r="H387" s="300"/>
      <c r="I387" s="292"/>
      <c r="J387" s="292"/>
      <c r="K387" s="292"/>
      <c r="L387" s="292"/>
      <c r="M387" s="290"/>
      <c r="N387" s="290"/>
      <c r="O387" s="292"/>
      <c r="P387" s="292"/>
      <c r="Q387" s="481" t="str">
        <f t="shared" si="170"/>
        <v/>
      </c>
      <c r="R387" s="481" t="str">
        <f t="shared" si="171"/>
        <v/>
      </c>
      <c r="S387" s="482" t="str">
        <f t="shared" si="117"/>
        <v/>
      </c>
      <c r="T387" s="482" t="str">
        <f t="shared" si="172"/>
        <v/>
      </c>
      <c r="U387" s="483" t="str">
        <f t="shared" si="173"/>
        <v/>
      </c>
      <c r="V387" s="483" t="str">
        <f t="shared" si="174"/>
        <v/>
      </c>
      <c r="W387" s="483" t="str">
        <f t="shared" si="175"/>
        <v/>
      </c>
      <c r="X387" s="293"/>
      <c r="Y387" s="289"/>
      <c r="Z387" s="473" t="str">
        <f>IF($BS387&lt;&gt;"","確認",IF(COUNTIF(点検表４リスト用!AB$2:AB$100,J387),"○",IF(OR($BQ387="【3】",$BQ387="【2】",$BQ387="【1】"),"○",$BQ387)))</f>
        <v/>
      </c>
      <c r="AA387" s="532"/>
      <c r="AB387" s="559" t="str">
        <f t="shared" si="176"/>
        <v/>
      </c>
      <c r="AC387" s="294" t="str">
        <f>IF(COUNTIF(環境性能の高いＵＤタクシー!$A:$A,点検表４!J387),"○","")</f>
        <v/>
      </c>
      <c r="AD387" s="295" t="str">
        <f t="shared" si="177"/>
        <v/>
      </c>
      <c r="AE387" s="296" t="b">
        <f t="shared" si="118"/>
        <v>0</v>
      </c>
      <c r="AF387" s="296" t="b">
        <f t="shared" si="119"/>
        <v>0</v>
      </c>
      <c r="AG387" s="296" t="str">
        <f t="shared" si="120"/>
        <v/>
      </c>
      <c r="AH387" s="296">
        <f t="shared" si="121"/>
        <v>1</v>
      </c>
      <c r="AI387" s="296">
        <f t="shared" si="122"/>
        <v>0</v>
      </c>
      <c r="AJ387" s="296">
        <f t="shared" si="123"/>
        <v>0</v>
      </c>
      <c r="AK387" s="296" t="str">
        <f>IFERROR(VLOOKUP($I387,点検表４リスト用!$D$2:$G$10,2,FALSE),"")</f>
        <v/>
      </c>
      <c r="AL387" s="296" t="str">
        <f>IFERROR(VLOOKUP($I387,点検表４リスト用!$D$2:$G$10,3,FALSE),"")</f>
        <v/>
      </c>
      <c r="AM387" s="296" t="str">
        <f>IFERROR(VLOOKUP($I387,点検表４リスト用!$D$2:$G$10,4,FALSE),"")</f>
        <v/>
      </c>
      <c r="AN387" s="296" t="str">
        <f>IFERROR(VLOOKUP(LEFT($E387,1),点検表４リスト用!$I$2:$J$11,2,FALSE),"")</f>
        <v/>
      </c>
      <c r="AO387" s="296" t="b">
        <f>IF(IFERROR(VLOOKUP($J387,軽乗用車一覧!$A$2:$A$88,1,FALSE),"")&lt;&gt;"",TRUE,FALSE)</f>
        <v>0</v>
      </c>
      <c r="AP387" s="296" t="b">
        <f t="shared" si="124"/>
        <v>0</v>
      </c>
      <c r="AQ387" s="296" t="b">
        <f t="shared" si="178"/>
        <v>1</v>
      </c>
      <c r="AR387" s="296" t="str">
        <f t="shared" si="125"/>
        <v/>
      </c>
      <c r="AS387" s="296" t="str">
        <f t="shared" si="126"/>
        <v/>
      </c>
      <c r="AT387" s="296">
        <f t="shared" si="127"/>
        <v>1</v>
      </c>
      <c r="AU387" s="296">
        <f t="shared" si="128"/>
        <v>1</v>
      </c>
      <c r="AV387" s="296" t="str">
        <f t="shared" si="129"/>
        <v/>
      </c>
      <c r="AW387" s="296" t="str">
        <f>IFERROR(VLOOKUP($L387,点検表４リスト用!$L$2:$M$11,2,FALSE),"")</f>
        <v/>
      </c>
      <c r="AX387" s="296" t="str">
        <f>IFERROR(VLOOKUP($AV387,排出係数!$H$4:$N$1000,7,FALSE),"")</f>
        <v/>
      </c>
      <c r="AY387" s="296" t="str">
        <f t="shared" si="148"/>
        <v/>
      </c>
      <c r="AZ387" s="296" t="str">
        <f t="shared" si="130"/>
        <v>1</v>
      </c>
      <c r="BA387" s="296" t="str">
        <f>IFERROR(VLOOKUP($AV387,排出係数!$A$4:$G$10000,$AU387+2,FALSE),"")</f>
        <v/>
      </c>
      <c r="BB387" s="296">
        <f>IFERROR(VLOOKUP($AU387,点検表４リスト用!$P$2:$T$6,2,FALSE),"")</f>
        <v>0.48</v>
      </c>
      <c r="BC387" s="296" t="str">
        <f t="shared" si="131"/>
        <v/>
      </c>
      <c r="BD387" s="296" t="str">
        <f t="shared" si="132"/>
        <v/>
      </c>
      <c r="BE387" s="296" t="str">
        <f>IFERROR(VLOOKUP($AV387,排出係数!$H$4:$M$10000,$AU387+2,FALSE),"")</f>
        <v/>
      </c>
      <c r="BF387" s="296">
        <f>IFERROR(VLOOKUP($AU387,点検表４リスト用!$P$2:$T$6,IF($N387="H17",5,3),FALSE),"")</f>
        <v>5.5E-2</v>
      </c>
      <c r="BG387" s="296">
        <f t="shared" si="133"/>
        <v>0</v>
      </c>
      <c r="BH387" s="296">
        <f t="shared" si="146"/>
        <v>0</v>
      </c>
      <c r="BI387" s="296" t="str">
        <f>IFERROR(VLOOKUP($L387,点検表４リスト用!$L$2:$N$11,3,FALSE),"")</f>
        <v/>
      </c>
      <c r="BJ387" s="296" t="str">
        <f t="shared" si="134"/>
        <v/>
      </c>
      <c r="BK387" s="296" t="str">
        <f>IF($AK387="特","",IF($BP387="確認",MSG_電気・燃料電池車確認,IF($BS387=1,日野自動車新型式,IF($BS387=2,日野自動車新型式②,IF($BS387=3,日野自動車新型式③,IF($BS387=4,日野自動車新型式④,IFERROR(VLOOKUP($BJ387,'35条リスト'!$A$3:$C$9998,2,FALSE),"")))))))</f>
        <v/>
      </c>
      <c r="BL387" s="296" t="str">
        <f t="shared" si="135"/>
        <v/>
      </c>
      <c r="BM387" s="296" t="str">
        <f>IFERROR(VLOOKUP($X387,点検表４リスト用!$A$2:$B$10,2,FALSE),"")</f>
        <v/>
      </c>
      <c r="BN387" s="296" t="str">
        <f>IF($AK387="特","",IFERROR(VLOOKUP($BJ387,'35条リスト'!$A$3:$C$9998,3,FALSE),""))</f>
        <v/>
      </c>
      <c r="BO387" s="357" t="str">
        <f t="shared" si="149"/>
        <v/>
      </c>
      <c r="BP387" s="297" t="str">
        <f t="shared" si="136"/>
        <v/>
      </c>
      <c r="BQ387" s="297" t="str">
        <f t="shared" si="150"/>
        <v/>
      </c>
      <c r="BR387" s="296">
        <f t="shared" si="147"/>
        <v>0</v>
      </c>
      <c r="BS387" s="296" t="str">
        <f>IF(COUNTIF(点検表４リスト用!X$2:X$83,J387),1,IF(COUNTIF(点検表４リスト用!Y$2:Y$100,J387),2,IF(COUNTIF(点検表４リスト用!Z$2:Z$100,J387),3,IF(COUNTIF(点検表４リスト用!AA$2:AA$100,J387),4,""))))</f>
        <v/>
      </c>
      <c r="BT387" s="580" t="str">
        <f t="shared" si="151"/>
        <v/>
      </c>
    </row>
    <row r="388" spans="1:72">
      <c r="A388" s="289"/>
      <c r="B388" s="445"/>
      <c r="C388" s="290"/>
      <c r="D388" s="291"/>
      <c r="E388" s="291"/>
      <c r="F388" s="291"/>
      <c r="G388" s="292"/>
      <c r="H388" s="300"/>
      <c r="I388" s="292"/>
      <c r="J388" s="292"/>
      <c r="K388" s="292"/>
      <c r="L388" s="292"/>
      <c r="M388" s="290"/>
      <c r="N388" s="290"/>
      <c r="O388" s="292"/>
      <c r="P388" s="292"/>
      <c r="Q388" s="481" t="str">
        <f t="shared" si="170"/>
        <v/>
      </c>
      <c r="R388" s="481" t="str">
        <f t="shared" si="171"/>
        <v/>
      </c>
      <c r="S388" s="482" t="str">
        <f t="shared" si="117"/>
        <v/>
      </c>
      <c r="T388" s="482" t="str">
        <f t="shared" si="172"/>
        <v/>
      </c>
      <c r="U388" s="483" t="str">
        <f t="shared" si="173"/>
        <v/>
      </c>
      <c r="V388" s="483" t="str">
        <f t="shared" si="174"/>
        <v/>
      </c>
      <c r="W388" s="483" t="str">
        <f t="shared" si="175"/>
        <v/>
      </c>
      <c r="X388" s="293"/>
      <c r="Y388" s="289"/>
      <c r="Z388" s="473" t="str">
        <f>IF($BS388&lt;&gt;"","確認",IF(COUNTIF(点検表４リスト用!AB$2:AB$100,J388),"○",IF(OR($BQ388="【3】",$BQ388="【2】",$BQ388="【1】"),"○",$BQ388)))</f>
        <v/>
      </c>
      <c r="AA388" s="532"/>
      <c r="AB388" s="559" t="str">
        <f t="shared" si="176"/>
        <v/>
      </c>
      <c r="AC388" s="294" t="str">
        <f>IF(COUNTIF(環境性能の高いＵＤタクシー!$A:$A,点検表４!J388),"○","")</f>
        <v/>
      </c>
      <c r="AD388" s="295" t="str">
        <f t="shared" si="177"/>
        <v/>
      </c>
      <c r="AE388" s="296" t="b">
        <f t="shared" si="118"/>
        <v>0</v>
      </c>
      <c r="AF388" s="296" t="b">
        <f t="shared" si="119"/>
        <v>0</v>
      </c>
      <c r="AG388" s="296" t="str">
        <f t="shared" si="120"/>
        <v/>
      </c>
      <c r="AH388" s="296">
        <f t="shared" si="121"/>
        <v>1</v>
      </c>
      <c r="AI388" s="296">
        <f t="shared" si="122"/>
        <v>0</v>
      </c>
      <c r="AJ388" s="296">
        <f t="shared" si="123"/>
        <v>0</v>
      </c>
      <c r="AK388" s="296" t="str">
        <f>IFERROR(VLOOKUP($I388,点検表４リスト用!$D$2:$G$10,2,FALSE),"")</f>
        <v/>
      </c>
      <c r="AL388" s="296" t="str">
        <f>IFERROR(VLOOKUP($I388,点検表４リスト用!$D$2:$G$10,3,FALSE),"")</f>
        <v/>
      </c>
      <c r="AM388" s="296" t="str">
        <f>IFERROR(VLOOKUP($I388,点検表４リスト用!$D$2:$G$10,4,FALSE),"")</f>
        <v/>
      </c>
      <c r="AN388" s="296" t="str">
        <f>IFERROR(VLOOKUP(LEFT($E388,1),点検表４リスト用!$I$2:$J$11,2,FALSE),"")</f>
        <v/>
      </c>
      <c r="AO388" s="296" t="b">
        <f>IF(IFERROR(VLOOKUP($J388,軽乗用車一覧!$A$2:$A$88,1,FALSE),"")&lt;&gt;"",TRUE,FALSE)</f>
        <v>0</v>
      </c>
      <c r="AP388" s="296" t="b">
        <f t="shared" si="124"/>
        <v>0</v>
      </c>
      <c r="AQ388" s="296" t="b">
        <f t="shared" si="178"/>
        <v>1</v>
      </c>
      <c r="AR388" s="296" t="str">
        <f t="shared" si="125"/>
        <v/>
      </c>
      <c r="AS388" s="296" t="str">
        <f t="shared" si="126"/>
        <v/>
      </c>
      <c r="AT388" s="296">
        <f t="shared" si="127"/>
        <v>1</v>
      </c>
      <c r="AU388" s="296">
        <f t="shared" si="128"/>
        <v>1</v>
      </c>
      <c r="AV388" s="296" t="str">
        <f t="shared" si="129"/>
        <v/>
      </c>
      <c r="AW388" s="296" t="str">
        <f>IFERROR(VLOOKUP($L388,点検表４リスト用!$L$2:$M$11,2,FALSE),"")</f>
        <v/>
      </c>
      <c r="AX388" s="296" t="str">
        <f>IFERROR(VLOOKUP($AV388,排出係数!$H$4:$N$1000,7,FALSE),"")</f>
        <v/>
      </c>
      <c r="AY388" s="296" t="str">
        <f t="shared" si="148"/>
        <v/>
      </c>
      <c r="AZ388" s="296" t="str">
        <f t="shared" si="130"/>
        <v>1</v>
      </c>
      <c r="BA388" s="296" t="str">
        <f>IFERROR(VLOOKUP($AV388,排出係数!$A$4:$G$10000,$AU388+2,FALSE),"")</f>
        <v/>
      </c>
      <c r="BB388" s="296">
        <f>IFERROR(VLOOKUP($AU388,点検表４リスト用!$P$2:$T$6,2,FALSE),"")</f>
        <v>0.48</v>
      </c>
      <c r="BC388" s="296" t="str">
        <f t="shared" si="131"/>
        <v/>
      </c>
      <c r="BD388" s="296" t="str">
        <f t="shared" si="132"/>
        <v/>
      </c>
      <c r="BE388" s="296" t="str">
        <f>IFERROR(VLOOKUP($AV388,排出係数!$H$4:$M$10000,$AU388+2,FALSE),"")</f>
        <v/>
      </c>
      <c r="BF388" s="296">
        <f>IFERROR(VLOOKUP($AU388,点検表４リスト用!$P$2:$T$6,IF($N388="H17",5,3),FALSE),"")</f>
        <v>5.5E-2</v>
      </c>
      <c r="BG388" s="296">
        <f t="shared" si="133"/>
        <v>0</v>
      </c>
      <c r="BH388" s="296">
        <f t="shared" si="146"/>
        <v>0</v>
      </c>
      <c r="BI388" s="296" t="str">
        <f>IFERROR(VLOOKUP($L388,点検表４リスト用!$L$2:$N$11,3,FALSE),"")</f>
        <v/>
      </c>
      <c r="BJ388" s="296" t="str">
        <f t="shared" si="134"/>
        <v/>
      </c>
      <c r="BK388" s="296" t="str">
        <f>IF($AK388="特","",IF($BP388="確認",MSG_電気・燃料電池車確認,IF($BS388=1,日野自動車新型式,IF($BS388=2,日野自動車新型式②,IF($BS388=3,日野自動車新型式③,IF($BS388=4,日野自動車新型式④,IFERROR(VLOOKUP($BJ388,'35条リスト'!$A$3:$C$9998,2,FALSE),"")))))))</f>
        <v/>
      </c>
      <c r="BL388" s="296" t="str">
        <f t="shared" si="135"/>
        <v/>
      </c>
      <c r="BM388" s="296" t="str">
        <f>IFERROR(VLOOKUP($X388,点検表４リスト用!$A$2:$B$10,2,FALSE),"")</f>
        <v/>
      </c>
      <c r="BN388" s="296" t="str">
        <f>IF($AK388="特","",IFERROR(VLOOKUP($BJ388,'35条リスト'!$A$3:$C$9998,3,FALSE),""))</f>
        <v/>
      </c>
      <c r="BO388" s="357" t="str">
        <f t="shared" si="149"/>
        <v/>
      </c>
      <c r="BP388" s="297" t="str">
        <f t="shared" si="136"/>
        <v/>
      </c>
      <c r="BQ388" s="297" t="str">
        <f t="shared" si="150"/>
        <v/>
      </c>
      <c r="BR388" s="296">
        <f t="shared" si="147"/>
        <v>0</v>
      </c>
      <c r="BS388" s="296" t="str">
        <f>IF(COUNTIF(点検表４リスト用!X$2:X$83,J388),1,IF(COUNTIF(点検表４リスト用!Y$2:Y$100,J388),2,IF(COUNTIF(点検表４リスト用!Z$2:Z$100,J388),3,IF(COUNTIF(点検表４リスト用!AA$2:AA$100,J388),4,""))))</f>
        <v/>
      </c>
      <c r="BT388" s="580" t="str">
        <f t="shared" si="151"/>
        <v/>
      </c>
    </row>
    <row r="389" spans="1:72">
      <c r="A389" s="289"/>
      <c r="B389" s="445"/>
      <c r="C389" s="290"/>
      <c r="D389" s="291"/>
      <c r="E389" s="291"/>
      <c r="F389" s="291"/>
      <c r="G389" s="292"/>
      <c r="H389" s="300"/>
      <c r="I389" s="292"/>
      <c r="J389" s="292"/>
      <c r="K389" s="292"/>
      <c r="L389" s="292"/>
      <c r="M389" s="290"/>
      <c r="N389" s="290"/>
      <c r="O389" s="292"/>
      <c r="P389" s="292"/>
      <c r="Q389" s="481" t="str">
        <f t="shared" si="170"/>
        <v/>
      </c>
      <c r="R389" s="481" t="str">
        <f t="shared" si="171"/>
        <v/>
      </c>
      <c r="S389" s="482" t="str">
        <f t="shared" si="117"/>
        <v/>
      </c>
      <c r="T389" s="482" t="str">
        <f t="shared" si="172"/>
        <v/>
      </c>
      <c r="U389" s="483" t="str">
        <f t="shared" si="173"/>
        <v/>
      </c>
      <c r="V389" s="483" t="str">
        <f t="shared" si="174"/>
        <v/>
      </c>
      <c r="W389" s="483" t="str">
        <f t="shared" si="175"/>
        <v/>
      </c>
      <c r="X389" s="293"/>
      <c r="Y389" s="289"/>
      <c r="Z389" s="473" t="str">
        <f>IF($BS389&lt;&gt;"","確認",IF(COUNTIF(点検表４リスト用!AB$2:AB$100,J389),"○",IF(OR($BQ389="【3】",$BQ389="【2】",$BQ389="【1】"),"○",$BQ389)))</f>
        <v/>
      </c>
      <c r="AA389" s="532"/>
      <c r="AB389" s="559" t="str">
        <f t="shared" si="176"/>
        <v/>
      </c>
      <c r="AC389" s="294" t="str">
        <f>IF(COUNTIF(環境性能の高いＵＤタクシー!$A:$A,点検表４!J389),"○","")</f>
        <v/>
      </c>
      <c r="AD389" s="295" t="str">
        <f t="shared" si="177"/>
        <v/>
      </c>
      <c r="AE389" s="296" t="b">
        <f t="shared" si="118"/>
        <v>0</v>
      </c>
      <c r="AF389" s="296" t="b">
        <f t="shared" si="119"/>
        <v>0</v>
      </c>
      <c r="AG389" s="296" t="str">
        <f t="shared" si="120"/>
        <v/>
      </c>
      <c r="AH389" s="296">
        <f t="shared" si="121"/>
        <v>1</v>
      </c>
      <c r="AI389" s="296">
        <f t="shared" si="122"/>
        <v>0</v>
      </c>
      <c r="AJ389" s="296">
        <f t="shared" si="123"/>
        <v>0</v>
      </c>
      <c r="AK389" s="296" t="str">
        <f>IFERROR(VLOOKUP($I389,点検表４リスト用!$D$2:$G$10,2,FALSE),"")</f>
        <v/>
      </c>
      <c r="AL389" s="296" t="str">
        <f>IFERROR(VLOOKUP($I389,点検表４リスト用!$D$2:$G$10,3,FALSE),"")</f>
        <v/>
      </c>
      <c r="AM389" s="296" t="str">
        <f>IFERROR(VLOOKUP($I389,点検表４リスト用!$D$2:$G$10,4,FALSE),"")</f>
        <v/>
      </c>
      <c r="AN389" s="296" t="str">
        <f>IFERROR(VLOOKUP(LEFT($E389,1),点検表４リスト用!$I$2:$J$11,2,FALSE),"")</f>
        <v/>
      </c>
      <c r="AO389" s="296" t="b">
        <f>IF(IFERROR(VLOOKUP($J389,軽乗用車一覧!$A$2:$A$88,1,FALSE),"")&lt;&gt;"",TRUE,FALSE)</f>
        <v>0</v>
      </c>
      <c r="AP389" s="296" t="b">
        <f t="shared" si="124"/>
        <v>0</v>
      </c>
      <c r="AQ389" s="296" t="b">
        <f t="shared" si="178"/>
        <v>1</v>
      </c>
      <c r="AR389" s="296" t="str">
        <f t="shared" si="125"/>
        <v/>
      </c>
      <c r="AS389" s="296" t="str">
        <f t="shared" si="126"/>
        <v/>
      </c>
      <c r="AT389" s="296">
        <f t="shared" si="127"/>
        <v>1</v>
      </c>
      <c r="AU389" s="296">
        <f t="shared" si="128"/>
        <v>1</v>
      </c>
      <c r="AV389" s="296" t="str">
        <f t="shared" si="129"/>
        <v/>
      </c>
      <c r="AW389" s="296" t="str">
        <f>IFERROR(VLOOKUP($L389,点検表４リスト用!$L$2:$M$11,2,FALSE),"")</f>
        <v/>
      </c>
      <c r="AX389" s="296" t="str">
        <f>IFERROR(VLOOKUP($AV389,排出係数!$H$4:$N$1000,7,FALSE),"")</f>
        <v/>
      </c>
      <c r="AY389" s="296" t="str">
        <f t="shared" si="148"/>
        <v/>
      </c>
      <c r="AZ389" s="296" t="str">
        <f t="shared" si="130"/>
        <v>1</v>
      </c>
      <c r="BA389" s="296" t="str">
        <f>IFERROR(VLOOKUP($AV389,排出係数!$A$4:$G$10000,$AU389+2,FALSE),"")</f>
        <v/>
      </c>
      <c r="BB389" s="296">
        <f>IFERROR(VLOOKUP($AU389,点検表４リスト用!$P$2:$T$6,2,FALSE),"")</f>
        <v>0.48</v>
      </c>
      <c r="BC389" s="296" t="str">
        <f t="shared" si="131"/>
        <v/>
      </c>
      <c r="BD389" s="296" t="str">
        <f t="shared" si="132"/>
        <v/>
      </c>
      <c r="BE389" s="296" t="str">
        <f>IFERROR(VLOOKUP($AV389,排出係数!$H$4:$M$10000,$AU389+2,FALSE),"")</f>
        <v/>
      </c>
      <c r="BF389" s="296">
        <f>IFERROR(VLOOKUP($AU389,点検表４リスト用!$P$2:$T$6,IF($N389="H17",5,3),FALSE),"")</f>
        <v>5.5E-2</v>
      </c>
      <c r="BG389" s="296">
        <f t="shared" si="133"/>
        <v>0</v>
      </c>
      <c r="BH389" s="296">
        <f t="shared" si="146"/>
        <v>0</v>
      </c>
      <c r="BI389" s="296" t="str">
        <f>IFERROR(VLOOKUP($L389,点検表４リスト用!$L$2:$N$11,3,FALSE),"")</f>
        <v/>
      </c>
      <c r="BJ389" s="296" t="str">
        <f t="shared" si="134"/>
        <v/>
      </c>
      <c r="BK389" s="296" t="str">
        <f>IF($AK389="特","",IF($BP389="確認",MSG_電気・燃料電池車確認,IF($BS389=1,日野自動車新型式,IF($BS389=2,日野自動車新型式②,IF($BS389=3,日野自動車新型式③,IF($BS389=4,日野自動車新型式④,IFERROR(VLOOKUP($BJ389,'35条リスト'!$A$3:$C$9998,2,FALSE),"")))))))</f>
        <v/>
      </c>
      <c r="BL389" s="296" t="str">
        <f t="shared" si="135"/>
        <v/>
      </c>
      <c r="BM389" s="296" t="str">
        <f>IFERROR(VLOOKUP($X389,点検表４リスト用!$A$2:$B$10,2,FALSE),"")</f>
        <v/>
      </c>
      <c r="BN389" s="296" t="str">
        <f>IF($AK389="特","",IFERROR(VLOOKUP($BJ389,'35条リスト'!$A$3:$C$9998,3,FALSE),""))</f>
        <v/>
      </c>
      <c r="BO389" s="357" t="str">
        <f t="shared" si="149"/>
        <v/>
      </c>
      <c r="BP389" s="297" t="str">
        <f t="shared" si="136"/>
        <v/>
      </c>
      <c r="BQ389" s="297" t="str">
        <f t="shared" si="150"/>
        <v/>
      </c>
      <c r="BR389" s="296">
        <f t="shared" si="147"/>
        <v>0</v>
      </c>
      <c r="BS389" s="296" t="str">
        <f>IF(COUNTIF(点検表４リスト用!X$2:X$83,J389),1,IF(COUNTIF(点検表４リスト用!Y$2:Y$100,J389),2,IF(COUNTIF(点検表４リスト用!Z$2:Z$100,J389),3,IF(COUNTIF(点検表４リスト用!AA$2:AA$100,J389),4,""))))</f>
        <v/>
      </c>
      <c r="BT389" s="580" t="str">
        <f t="shared" si="151"/>
        <v/>
      </c>
    </row>
    <row r="390" spans="1:72">
      <c r="A390" s="289"/>
      <c r="B390" s="445"/>
      <c r="C390" s="290"/>
      <c r="D390" s="291"/>
      <c r="E390" s="291"/>
      <c r="F390" s="291"/>
      <c r="G390" s="292"/>
      <c r="H390" s="300"/>
      <c r="I390" s="292"/>
      <c r="J390" s="292"/>
      <c r="K390" s="292"/>
      <c r="L390" s="292"/>
      <c r="M390" s="290"/>
      <c r="N390" s="290"/>
      <c r="O390" s="292"/>
      <c r="P390" s="292"/>
      <c r="Q390" s="481" t="str">
        <f t="shared" si="170"/>
        <v/>
      </c>
      <c r="R390" s="481" t="str">
        <f t="shared" si="171"/>
        <v/>
      </c>
      <c r="S390" s="482" t="str">
        <f t="shared" si="117"/>
        <v/>
      </c>
      <c r="T390" s="482" t="str">
        <f t="shared" si="172"/>
        <v/>
      </c>
      <c r="U390" s="483" t="str">
        <f t="shared" si="173"/>
        <v/>
      </c>
      <c r="V390" s="483" t="str">
        <f t="shared" si="174"/>
        <v/>
      </c>
      <c r="W390" s="483" t="str">
        <f t="shared" si="175"/>
        <v/>
      </c>
      <c r="X390" s="293"/>
      <c r="Y390" s="289"/>
      <c r="Z390" s="473" t="str">
        <f>IF($BS390&lt;&gt;"","確認",IF(COUNTIF(点検表４リスト用!AB$2:AB$100,J390),"○",IF(OR($BQ390="【3】",$BQ390="【2】",$BQ390="【1】"),"○",$BQ390)))</f>
        <v/>
      </c>
      <c r="AA390" s="532"/>
      <c r="AB390" s="559" t="str">
        <f t="shared" si="176"/>
        <v/>
      </c>
      <c r="AC390" s="294" t="str">
        <f>IF(COUNTIF(環境性能の高いＵＤタクシー!$A:$A,点検表４!J390),"○","")</f>
        <v/>
      </c>
      <c r="AD390" s="295" t="str">
        <f t="shared" si="177"/>
        <v/>
      </c>
      <c r="AE390" s="296" t="b">
        <f t="shared" si="118"/>
        <v>0</v>
      </c>
      <c r="AF390" s="296" t="b">
        <f t="shared" si="119"/>
        <v>0</v>
      </c>
      <c r="AG390" s="296" t="str">
        <f t="shared" si="120"/>
        <v/>
      </c>
      <c r="AH390" s="296">
        <f t="shared" si="121"/>
        <v>1</v>
      </c>
      <c r="AI390" s="296">
        <f t="shared" si="122"/>
        <v>0</v>
      </c>
      <c r="AJ390" s="296">
        <f t="shared" si="123"/>
        <v>0</v>
      </c>
      <c r="AK390" s="296" t="str">
        <f>IFERROR(VLOOKUP($I390,点検表４リスト用!$D$2:$G$10,2,FALSE),"")</f>
        <v/>
      </c>
      <c r="AL390" s="296" t="str">
        <f>IFERROR(VLOOKUP($I390,点検表４リスト用!$D$2:$G$10,3,FALSE),"")</f>
        <v/>
      </c>
      <c r="AM390" s="296" t="str">
        <f>IFERROR(VLOOKUP($I390,点検表４リスト用!$D$2:$G$10,4,FALSE),"")</f>
        <v/>
      </c>
      <c r="AN390" s="296" t="str">
        <f>IFERROR(VLOOKUP(LEFT($E390,1),点検表４リスト用!$I$2:$J$11,2,FALSE),"")</f>
        <v/>
      </c>
      <c r="AO390" s="296" t="b">
        <f>IF(IFERROR(VLOOKUP($J390,軽乗用車一覧!$A$2:$A$88,1,FALSE),"")&lt;&gt;"",TRUE,FALSE)</f>
        <v>0</v>
      </c>
      <c r="AP390" s="296" t="b">
        <f t="shared" si="124"/>
        <v>0</v>
      </c>
      <c r="AQ390" s="296" t="b">
        <f t="shared" si="178"/>
        <v>1</v>
      </c>
      <c r="AR390" s="296" t="str">
        <f t="shared" si="125"/>
        <v/>
      </c>
      <c r="AS390" s="296" t="str">
        <f t="shared" si="126"/>
        <v/>
      </c>
      <c r="AT390" s="296">
        <f t="shared" si="127"/>
        <v>1</v>
      </c>
      <c r="AU390" s="296">
        <f t="shared" si="128"/>
        <v>1</v>
      </c>
      <c r="AV390" s="296" t="str">
        <f t="shared" si="129"/>
        <v/>
      </c>
      <c r="AW390" s="296" t="str">
        <f>IFERROR(VLOOKUP($L390,点検表４リスト用!$L$2:$M$11,2,FALSE),"")</f>
        <v/>
      </c>
      <c r="AX390" s="296" t="str">
        <f>IFERROR(VLOOKUP($AV390,排出係数!$H$4:$N$1000,7,FALSE),"")</f>
        <v/>
      </c>
      <c r="AY390" s="296" t="str">
        <f t="shared" si="148"/>
        <v/>
      </c>
      <c r="AZ390" s="296" t="str">
        <f t="shared" si="130"/>
        <v>1</v>
      </c>
      <c r="BA390" s="296" t="str">
        <f>IFERROR(VLOOKUP($AV390,排出係数!$A$4:$G$10000,$AU390+2,FALSE),"")</f>
        <v/>
      </c>
      <c r="BB390" s="296">
        <f>IFERROR(VLOOKUP($AU390,点検表４リスト用!$P$2:$T$6,2,FALSE),"")</f>
        <v>0.48</v>
      </c>
      <c r="BC390" s="296" t="str">
        <f t="shared" si="131"/>
        <v/>
      </c>
      <c r="BD390" s="296" t="str">
        <f t="shared" si="132"/>
        <v/>
      </c>
      <c r="BE390" s="296" t="str">
        <f>IFERROR(VLOOKUP($AV390,排出係数!$H$4:$M$10000,$AU390+2,FALSE),"")</f>
        <v/>
      </c>
      <c r="BF390" s="296">
        <f>IFERROR(VLOOKUP($AU390,点検表４リスト用!$P$2:$T$6,IF($N390="H17",5,3),FALSE),"")</f>
        <v>5.5E-2</v>
      </c>
      <c r="BG390" s="296">
        <f t="shared" si="133"/>
        <v>0</v>
      </c>
      <c r="BH390" s="296">
        <f t="shared" si="146"/>
        <v>0</v>
      </c>
      <c r="BI390" s="296" t="str">
        <f>IFERROR(VLOOKUP($L390,点検表４リスト用!$L$2:$N$11,3,FALSE),"")</f>
        <v/>
      </c>
      <c r="BJ390" s="296" t="str">
        <f t="shared" si="134"/>
        <v/>
      </c>
      <c r="BK390" s="296" t="str">
        <f>IF($AK390="特","",IF($BP390="確認",MSG_電気・燃料電池車確認,IF($BS390=1,日野自動車新型式,IF($BS390=2,日野自動車新型式②,IF($BS390=3,日野自動車新型式③,IF($BS390=4,日野自動車新型式④,IFERROR(VLOOKUP($BJ390,'35条リスト'!$A$3:$C$9998,2,FALSE),"")))))))</f>
        <v/>
      </c>
      <c r="BL390" s="296" t="str">
        <f t="shared" si="135"/>
        <v/>
      </c>
      <c r="BM390" s="296" t="str">
        <f>IFERROR(VLOOKUP($X390,点検表４リスト用!$A$2:$B$10,2,FALSE),"")</f>
        <v/>
      </c>
      <c r="BN390" s="296" t="str">
        <f>IF($AK390="特","",IFERROR(VLOOKUP($BJ390,'35条リスト'!$A$3:$C$9998,3,FALSE),""))</f>
        <v/>
      </c>
      <c r="BO390" s="357" t="str">
        <f t="shared" si="149"/>
        <v/>
      </c>
      <c r="BP390" s="297" t="str">
        <f t="shared" si="136"/>
        <v/>
      </c>
      <c r="BQ390" s="297" t="str">
        <f t="shared" si="150"/>
        <v/>
      </c>
      <c r="BR390" s="296">
        <f t="shared" si="147"/>
        <v>0</v>
      </c>
      <c r="BS390" s="296" t="str">
        <f>IF(COUNTIF(点検表４リスト用!X$2:X$83,J390),1,IF(COUNTIF(点検表４リスト用!Y$2:Y$100,J390),2,IF(COUNTIF(点検表４リスト用!Z$2:Z$100,J390),3,IF(COUNTIF(点検表４リスト用!AA$2:AA$100,J390),4,""))))</f>
        <v/>
      </c>
      <c r="BT390" s="580" t="str">
        <f t="shared" si="151"/>
        <v/>
      </c>
    </row>
    <row r="391" spans="1:72">
      <c r="A391" s="289"/>
      <c r="B391" s="445"/>
      <c r="C391" s="290"/>
      <c r="D391" s="291"/>
      <c r="E391" s="291"/>
      <c r="F391" s="291"/>
      <c r="G391" s="292"/>
      <c r="H391" s="300"/>
      <c r="I391" s="292"/>
      <c r="J391" s="292"/>
      <c r="K391" s="292"/>
      <c r="L391" s="292"/>
      <c r="M391" s="290"/>
      <c r="N391" s="290"/>
      <c r="O391" s="292"/>
      <c r="P391" s="292"/>
      <c r="Q391" s="481" t="str">
        <f t="shared" si="170"/>
        <v/>
      </c>
      <c r="R391" s="481" t="str">
        <f t="shared" si="171"/>
        <v/>
      </c>
      <c r="S391" s="482" t="str">
        <f t="shared" si="117"/>
        <v/>
      </c>
      <c r="T391" s="482" t="str">
        <f t="shared" si="172"/>
        <v/>
      </c>
      <c r="U391" s="483" t="str">
        <f t="shared" si="173"/>
        <v/>
      </c>
      <c r="V391" s="483" t="str">
        <f t="shared" si="174"/>
        <v/>
      </c>
      <c r="W391" s="483" t="str">
        <f t="shared" si="175"/>
        <v/>
      </c>
      <c r="X391" s="293"/>
      <c r="Y391" s="289"/>
      <c r="Z391" s="473" t="str">
        <f>IF($BS391&lt;&gt;"","確認",IF(COUNTIF(点検表４リスト用!AB$2:AB$100,J391),"○",IF(OR($BQ391="【3】",$BQ391="【2】",$BQ391="【1】"),"○",$BQ391)))</f>
        <v/>
      </c>
      <c r="AA391" s="532"/>
      <c r="AB391" s="559" t="str">
        <f t="shared" si="176"/>
        <v/>
      </c>
      <c r="AC391" s="294" t="str">
        <f>IF(COUNTIF(環境性能の高いＵＤタクシー!$A:$A,点検表４!J391),"○","")</f>
        <v/>
      </c>
      <c r="AD391" s="295" t="str">
        <f t="shared" si="177"/>
        <v/>
      </c>
      <c r="AE391" s="296" t="b">
        <f t="shared" si="118"/>
        <v>0</v>
      </c>
      <c r="AF391" s="296" t="b">
        <f t="shared" si="119"/>
        <v>0</v>
      </c>
      <c r="AG391" s="296" t="str">
        <f t="shared" si="120"/>
        <v/>
      </c>
      <c r="AH391" s="296">
        <f t="shared" si="121"/>
        <v>1</v>
      </c>
      <c r="AI391" s="296">
        <f t="shared" si="122"/>
        <v>0</v>
      </c>
      <c r="AJ391" s="296">
        <f t="shared" si="123"/>
        <v>0</v>
      </c>
      <c r="AK391" s="296" t="str">
        <f>IFERROR(VLOOKUP($I391,点検表４リスト用!$D$2:$G$10,2,FALSE),"")</f>
        <v/>
      </c>
      <c r="AL391" s="296" t="str">
        <f>IFERROR(VLOOKUP($I391,点検表４リスト用!$D$2:$G$10,3,FALSE),"")</f>
        <v/>
      </c>
      <c r="AM391" s="296" t="str">
        <f>IFERROR(VLOOKUP($I391,点検表４リスト用!$D$2:$G$10,4,FALSE),"")</f>
        <v/>
      </c>
      <c r="AN391" s="296" t="str">
        <f>IFERROR(VLOOKUP(LEFT($E391,1),点検表４リスト用!$I$2:$J$11,2,FALSE),"")</f>
        <v/>
      </c>
      <c r="AO391" s="296" t="b">
        <f>IF(IFERROR(VLOOKUP($J391,軽乗用車一覧!$A$2:$A$88,1,FALSE),"")&lt;&gt;"",TRUE,FALSE)</f>
        <v>0</v>
      </c>
      <c r="AP391" s="296" t="b">
        <f t="shared" si="124"/>
        <v>0</v>
      </c>
      <c r="AQ391" s="296" t="b">
        <f t="shared" si="178"/>
        <v>1</v>
      </c>
      <c r="AR391" s="296" t="str">
        <f t="shared" si="125"/>
        <v/>
      </c>
      <c r="AS391" s="296" t="str">
        <f t="shared" si="126"/>
        <v/>
      </c>
      <c r="AT391" s="296">
        <f t="shared" si="127"/>
        <v>1</v>
      </c>
      <c r="AU391" s="296">
        <f t="shared" si="128"/>
        <v>1</v>
      </c>
      <c r="AV391" s="296" t="str">
        <f t="shared" si="129"/>
        <v/>
      </c>
      <c r="AW391" s="296" t="str">
        <f>IFERROR(VLOOKUP($L391,点検表４リスト用!$L$2:$M$11,2,FALSE),"")</f>
        <v/>
      </c>
      <c r="AX391" s="296" t="str">
        <f>IFERROR(VLOOKUP($AV391,排出係数!$H$4:$N$1000,7,FALSE),"")</f>
        <v/>
      </c>
      <c r="AY391" s="296" t="str">
        <f t="shared" si="148"/>
        <v/>
      </c>
      <c r="AZ391" s="296" t="str">
        <f t="shared" si="130"/>
        <v>1</v>
      </c>
      <c r="BA391" s="296" t="str">
        <f>IFERROR(VLOOKUP($AV391,排出係数!$A$4:$G$10000,$AU391+2,FALSE),"")</f>
        <v/>
      </c>
      <c r="BB391" s="296">
        <f>IFERROR(VLOOKUP($AU391,点検表４リスト用!$P$2:$T$6,2,FALSE),"")</f>
        <v>0.48</v>
      </c>
      <c r="BC391" s="296" t="str">
        <f t="shared" si="131"/>
        <v/>
      </c>
      <c r="BD391" s="296" t="str">
        <f t="shared" si="132"/>
        <v/>
      </c>
      <c r="BE391" s="296" t="str">
        <f>IFERROR(VLOOKUP($AV391,排出係数!$H$4:$M$10000,$AU391+2,FALSE),"")</f>
        <v/>
      </c>
      <c r="BF391" s="296">
        <f>IFERROR(VLOOKUP($AU391,点検表４リスト用!$P$2:$T$6,IF($N391="H17",5,3),FALSE),"")</f>
        <v>5.5E-2</v>
      </c>
      <c r="BG391" s="296">
        <f t="shared" si="133"/>
        <v>0</v>
      </c>
      <c r="BH391" s="296">
        <f t="shared" si="146"/>
        <v>0</v>
      </c>
      <c r="BI391" s="296" t="str">
        <f>IFERROR(VLOOKUP($L391,点検表４リスト用!$L$2:$N$11,3,FALSE),"")</f>
        <v/>
      </c>
      <c r="BJ391" s="296" t="str">
        <f t="shared" si="134"/>
        <v/>
      </c>
      <c r="BK391" s="296" t="str">
        <f>IF($AK391="特","",IF($BP391="確認",MSG_電気・燃料電池車確認,IF($BS391=1,日野自動車新型式,IF($BS391=2,日野自動車新型式②,IF($BS391=3,日野自動車新型式③,IF($BS391=4,日野自動車新型式④,IFERROR(VLOOKUP($BJ391,'35条リスト'!$A$3:$C$9998,2,FALSE),"")))))))</f>
        <v/>
      </c>
      <c r="BL391" s="296" t="str">
        <f t="shared" si="135"/>
        <v/>
      </c>
      <c r="BM391" s="296" t="str">
        <f>IFERROR(VLOOKUP($X391,点検表４リスト用!$A$2:$B$10,2,FALSE),"")</f>
        <v/>
      </c>
      <c r="BN391" s="296" t="str">
        <f>IF($AK391="特","",IFERROR(VLOOKUP($BJ391,'35条リスト'!$A$3:$C$9998,3,FALSE),""))</f>
        <v/>
      </c>
      <c r="BO391" s="357" t="str">
        <f t="shared" si="149"/>
        <v/>
      </c>
      <c r="BP391" s="297" t="str">
        <f t="shared" si="136"/>
        <v/>
      </c>
      <c r="BQ391" s="297" t="str">
        <f t="shared" si="150"/>
        <v/>
      </c>
      <c r="BR391" s="296">
        <f t="shared" si="147"/>
        <v>0</v>
      </c>
      <c r="BS391" s="296" t="str">
        <f>IF(COUNTIF(点検表４リスト用!X$2:X$83,J391),1,IF(COUNTIF(点検表４リスト用!Y$2:Y$100,J391),2,IF(COUNTIF(点検表４リスト用!Z$2:Z$100,J391),3,IF(COUNTIF(点検表４リスト用!AA$2:AA$100,J391),4,""))))</f>
        <v/>
      </c>
      <c r="BT391" s="580" t="str">
        <f t="shared" si="151"/>
        <v/>
      </c>
    </row>
    <row r="392" spans="1:72">
      <c r="A392" s="289"/>
      <c r="B392" s="445"/>
      <c r="C392" s="290"/>
      <c r="D392" s="291"/>
      <c r="E392" s="291"/>
      <c r="F392" s="291"/>
      <c r="G392" s="292"/>
      <c r="H392" s="300"/>
      <c r="I392" s="292"/>
      <c r="J392" s="292"/>
      <c r="K392" s="292"/>
      <c r="L392" s="292"/>
      <c r="M392" s="290"/>
      <c r="N392" s="290"/>
      <c r="O392" s="292"/>
      <c r="P392" s="292"/>
      <c r="Q392" s="481" t="str">
        <f t="shared" si="170"/>
        <v/>
      </c>
      <c r="R392" s="481" t="str">
        <f t="shared" si="171"/>
        <v/>
      </c>
      <c r="S392" s="482" t="str">
        <f t="shared" si="117"/>
        <v/>
      </c>
      <c r="T392" s="482" t="str">
        <f t="shared" si="172"/>
        <v/>
      </c>
      <c r="U392" s="483" t="str">
        <f t="shared" si="173"/>
        <v/>
      </c>
      <c r="V392" s="483" t="str">
        <f t="shared" si="174"/>
        <v/>
      </c>
      <c r="W392" s="483" t="str">
        <f t="shared" si="175"/>
        <v/>
      </c>
      <c r="X392" s="293"/>
      <c r="Y392" s="289"/>
      <c r="Z392" s="473" t="str">
        <f>IF($BS392&lt;&gt;"","確認",IF(COUNTIF(点検表４リスト用!AB$2:AB$100,J392),"○",IF(OR($BQ392="【3】",$BQ392="【2】",$BQ392="【1】"),"○",$BQ392)))</f>
        <v/>
      </c>
      <c r="AA392" s="532"/>
      <c r="AB392" s="559" t="str">
        <f t="shared" si="176"/>
        <v/>
      </c>
      <c r="AC392" s="294" t="str">
        <f>IF(COUNTIF(環境性能の高いＵＤタクシー!$A:$A,点検表４!J392),"○","")</f>
        <v/>
      </c>
      <c r="AD392" s="295" t="str">
        <f t="shared" si="177"/>
        <v/>
      </c>
      <c r="AE392" s="296" t="b">
        <f t="shared" si="118"/>
        <v>0</v>
      </c>
      <c r="AF392" s="296" t="b">
        <f t="shared" si="119"/>
        <v>0</v>
      </c>
      <c r="AG392" s="296" t="str">
        <f t="shared" si="120"/>
        <v/>
      </c>
      <c r="AH392" s="296">
        <f t="shared" si="121"/>
        <v>1</v>
      </c>
      <c r="AI392" s="296">
        <f t="shared" si="122"/>
        <v>0</v>
      </c>
      <c r="AJ392" s="296">
        <f t="shared" si="123"/>
        <v>0</v>
      </c>
      <c r="AK392" s="296" t="str">
        <f>IFERROR(VLOOKUP($I392,点検表４リスト用!$D$2:$G$10,2,FALSE),"")</f>
        <v/>
      </c>
      <c r="AL392" s="296" t="str">
        <f>IFERROR(VLOOKUP($I392,点検表４リスト用!$D$2:$G$10,3,FALSE),"")</f>
        <v/>
      </c>
      <c r="AM392" s="296" t="str">
        <f>IFERROR(VLOOKUP($I392,点検表４リスト用!$D$2:$G$10,4,FALSE),"")</f>
        <v/>
      </c>
      <c r="AN392" s="296" t="str">
        <f>IFERROR(VLOOKUP(LEFT($E392,1),点検表４リスト用!$I$2:$J$11,2,FALSE),"")</f>
        <v/>
      </c>
      <c r="AO392" s="296" t="b">
        <f>IF(IFERROR(VLOOKUP($J392,軽乗用車一覧!$A$2:$A$88,1,FALSE),"")&lt;&gt;"",TRUE,FALSE)</f>
        <v>0</v>
      </c>
      <c r="AP392" s="296" t="b">
        <f t="shared" si="124"/>
        <v>0</v>
      </c>
      <c r="AQ392" s="296" t="b">
        <f t="shared" si="178"/>
        <v>1</v>
      </c>
      <c r="AR392" s="296" t="str">
        <f t="shared" si="125"/>
        <v/>
      </c>
      <c r="AS392" s="296" t="str">
        <f t="shared" si="126"/>
        <v/>
      </c>
      <c r="AT392" s="296">
        <f t="shared" si="127"/>
        <v>1</v>
      </c>
      <c r="AU392" s="296">
        <f t="shared" si="128"/>
        <v>1</v>
      </c>
      <c r="AV392" s="296" t="str">
        <f t="shared" si="129"/>
        <v/>
      </c>
      <c r="AW392" s="296" t="str">
        <f>IFERROR(VLOOKUP($L392,点検表４リスト用!$L$2:$M$11,2,FALSE),"")</f>
        <v/>
      </c>
      <c r="AX392" s="296" t="str">
        <f>IFERROR(VLOOKUP($AV392,排出係数!$H$4:$N$1000,7,FALSE),"")</f>
        <v/>
      </c>
      <c r="AY392" s="296" t="str">
        <f t="shared" si="148"/>
        <v/>
      </c>
      <c r="AZ392" s="296" t="str">
        <f t="shared" si="130"/>
        <v>1</v>
      </c>
      <c r="BA392" s="296" t="str">
        <f>IFERROR(VLOOKUP($AV392,排出係数!$A$4:$G$10000,$AU392+2,FALSE),"")</f>
        <v/>
      </c>
      <c r="BB392" s="296">
        <f>IFERROR(VLOOKUP($AU392,点検表４リスト用!$P$2:$T$6,2,FALSE),"")</f>
        <v>0.48</v>
      </c>
      <c r="BC392" s="296" t="str">
        <f t="shared" si="131"/>
        <v/>
      </c>
      <c r="BD392" s="296" t="str">
        <f t="shared" si="132"/>
        <v/>
      </c>
      <c r="BE392" s="296" t="str">
        <f>IFERROR(VLOOKUP($AV392,排出係数!$H$4:$M$10000,$AU392+2,FALSE),"")</f>
        <v/>
      </c>
      <c r="BF392" s="296">
        <f>IFERROR(VLOOKUP($AU392,点検表４リスト用!$P$2:$T$6,IF($N392="H17",5,3),FALSE),"")</f>
        <v>5.5E-2</v>
      </c>
      <c r="BG392" s="296">
        <f t="shared" si="133"/>
        <v>0</v>
      </c>
      <c r="BH392" s="296">
        <f t="shared" si="146"/>
        <v>0</v>
      </c>
      <c r="BI392" s="296" t="str">
        <f>IFERROR(VLOOKUP($L392,点検表４リスト用!$L$2:$N$11,3,FALSE),"")</f>
        <v/>
      </c>
      <c r="BJ392" s="296" t="str">
        <f t="shared" si="134"/>
        <v/>
      </c>
      <c r="BK392" s="296" t="str">
        <f>IF($AK392="特","",IF($BP392="確認",MSG_電気・燃料電池車確認,IF($BS392=1,日野自動車新型式,IF($BS392=2,日野自動車新型式②,IF($BS392=3,日野自動車新型式③,IF($BS392=4,日野自動車新型式④,IFERROR(VLOOKUP($BJ392,'35条リスト'!$A$3:$C$9998,2,FALSE),"")))))))</f>
        <v/>
      </c>
      <c r="BL392" s="296" t="str">
        <f t="shared" si="135"/>
        <v/>
      </c>
      <c r="BM392" s="296" t="str">
        <f>IFERROR(VLOOKUP($X392,点検表４リスト用!$A$2:$B$10,2,FALSE),"")</f>
        <v/>
      </c>
      <c r="BN392" s="296" t="str">
        <f>IF($AK392="特","",IFERROR(VLOOKUP($BJ392,'35条リスト'!$A$3:$C$9998,3,FALSE),""))</f>
        <v/>
      </c>
      <c r="BO392" s="357" t="str">
        <f t="shared" si="149"/>
        <v/>
      </c>
      <c r="BP392" s="297" t="str">
        <f t="shared" si="136"/>
        <v/>
      </c>
      <c r="BQ392" s="297" t="str">
        <f t="shared" si="150"/>
        <v/>
      </c>
      <c r="BR392" s="296">
        <f t="shared" si="147"/>
        <v>0</v>
      </c>
      <c r="BS392" s="296" t="str">
        <f>IF(COUNTIF(点検表４リスト用!X$2:X$83,J392),1,IF(COUNTIF(点検表４リスト用!Y$2:Y$100,J392),2,IF(COUNTIF(点検表４リスト用!Z$2:Z$100,J392),3,IF(COUNTIF(点検表４リスト用!AA$2:AA$100,J392),4,""))))</f>
        <v/>
      </c>
      <c r="BT392" s="580" t="str">
        <f t="shared" si="151"/>
        <v/>
      </c>
    </row>
    <row r="393" spans="1:72">
      <c r="A393" s="289"/>
      <c r="B393" s="445"/>
      <c r="C393" s="290"/>
      <c r="D393" s="291"/>
      <c r="E393" s="291"/>
      <c r="F393" s="291"/>
      <c r="G393" s="292"/>
      <c r="H393" s="300"/>
      <c r="I393" s="292"/>
      <c r="J393" s="292"/>
      <c r="K393" s="292"/>
      <c r="L393" s="292"/>
      <c r="M393" s="290"/>
      <c r="N393" s="290"/>
      <c r="O393" s="292"/>
      <c r="P393" s="292"/>
      <c r="Q393" s="481" t="str">
        <f t="shared" si="170"/>
        <v/>
      </c>
      <c r="R393" s="481" t="str">
        <f t="shared" si="171"/>
        <v/>
      </c>
      <c r="S393" s="482" t="str">
        <f t="shared" si="117"/>
        <v/>
      </c>
      <c r="T393" s="482" t="str">
        <f t="shared" si="172"/>
        <v/>
      </c>
      <c r="U393" s="483" t="str">
        <f t="shared" si="173"/>
        <v/>
      </c>
      <c r="V393" s="483" t="str">
        <f t="shared" si="174"/>
        <v/>
      </c>
      <c r="W393" s="483" t="str">
        <f t="shared" si="175"/>
        <v/>
      </c>
      <c r="X393" s="293"/>
      <c r="Y393" s="289"/>
      <c r="Z393" s="473" t="str">
        <f>IF($BS393&lt;&gt;"","確認",IF(COUNTIF(点検表４リスト用!AB$2:AB$100,J393),"○",IF(OR($BQ393="【3】",$BQ393="【2】",$BQ393="【1】"),"○",$BQ393)))</f>
        <v/>
      </c>
      <c r="AA393" s="532"/>
      <c r="AB393" s="559" t="str">
        <f t="shared" si="176"/>
        <v/>
      </c>
      <c r="AC393" s="294" t="str">
        <f>IF(COUNTIF(環境性能の高いＵＤタクシー!$A:$A,点検表４!J393),"○","")</f>
        <v/>
      </c>
      <c r="AD393" s="295" t="str">
        <f t="shared" si="177"/>
        <v/>
      </c>
      <c r="AE393" s="296" t="b">
        <f t="shared" si="118"/>
        <v>0</v>
      </c>
      <c r="AF393" s="296" t="b">
        <f t="shared" si="119"/>
        <v>0</v>
      </c>
      <c r="AG393" s="296" t="str">
        <f t="shared" si="120"/>
        <v/>
      </c>
      <c r="AH393" s="296">
        <f t="shared" si="121"/>
        <v>1</v>
      </c>
      <c r="AI393" s="296">
        <f t="shared" si="122"/>
        <v>0</v>
      </c>
      <c r="AJ393" s="296">
        <f t="shared" si="123"/>
        <v>0</v>
      </c>
      <c r="AK393" s="296" t="str">
        <f>IFERROR(VLOOKUP($I393,点検表４リスト用!$D$2:$G$10,2,FALSE),"")</f>
        <v/>
      </c>
      <c r="AL393" s="296" t="str">
        <f>IFERROR(VLOOKUP($I393,点検表４リスト用!$D$2:$G$10,3,FALSE),"")</f>
        <v/>
      </c>
      <c r="AM393" s="296" t="str">
        <f>IFERROR(VLOOKUP($I393,点検表４リスト用!$D$2:$G$10,4,FALSE),"")</f>
        <v/>
      </c>
      <c r="AN393" s="296" t="str">
        <f>IFERROR(VLOOKUP(LEFT($E393,1),点検表４リスト用!$I$2:$J$11,2,FALSE),"")</f>
        <v/>
      </c>
      <c r="AO393" s="296" t="b">
        <f>IF(IFERROR(VLOOKUP($J393,軽乗用車一覧!$A$2:$A$88,1,FALSE),"")&lt;&gt;"",TRUE,FALSE)</f>
        <v>0</v>
      </c>
      <c r="AP393" s="296" t="b">
        <f t="shared" si="124"/>
        <v>0</v>
      </c>
      <c r="AQ393" s="296" t="b">
        <f t="shared" si="178"/>
        <v>1</v>
      </c>
      <c r="AR393" s="296" t="str">
        <f t="shared" si="125"/>
        <v/>
      </c>
      <c r="AS393" s="296" t="str">
        <f t="shared" si="126"/>
        <v/>
      </c>
      <c r="AT393" s="296">
        <f t="shared" si="127"/>
        <v>1</v>
      </c>
      <c r="AU393" s="296">
        <f t="shared" si="128"/>
        <v>1</v>
      </c>
      <c r="AV393" s="296" t="str">
        <f t="shared" si="129"/>
        <v/>
      </c>
      <c r="AW393" s="296" t="str">
        <f>IFERROR(VLOOKUP($L393,点検表４リスト用!$L$2:$M$11,2,FALSE),"")</f>
        <v/>
      </c>
      <c r="AX393" s="296" t="str">
        <f>IFERROR(VLOOKUP($AV393,排出係数!$H$4:$N$1000,7,FALSE),"")</f>
        <v/>
      </c>
      <c r="AY393" s="296" t="str">
        <f t="shared" si="148"/>
        <v/>
      </c>
      <c r="AZ393" s="296" t="str">
        <f t="shared" si="130"/>
        <v>1</v>
      </c>
      <c r="BA393" s="296" t="str">
        <f>IFERROR(VLOOKUP($AV393,排出係数!$A$4:$G$10000,$AU393+2,FALSE),"")</f>
        <v/>
      </c>
      <c r="BB393" s="296">
        <f>IFERROR(VLOOKUP($AU393,点検表４リスト用!$P$2:$T$6,2,FALSE),"")</f>
        <v>0.48</v>
      </c>
      <c r="BC393" s="296" t="str">
        <f t="shared" si="131"/>
        <v/>
      </c>
      <c r="BD393" s="296" t="str">
        <f t="shared" si="132"/>
        <v/>
      </c>
      <c r="BE393" s="296" t="str">
        <f>IFERROR(VLOOKUP($AV393,排出係数!$H$4:$M$10000,$AU393+2,FALSE),"")</f>
        <v/>
      </c>
      <c r="BF393" s="296">
        <f>IFERROR(VLOOKUP($AU393,点検表４リスト用!$P$2:$T$6,IF($N393="H17",5,3),FALSE),"")</f>
        <v>5.5E-2</v>
      </c>
      <c r="BG393" s="296">
        <f t="shared" si="133"/>
        <v>0</v>
      </c>
      <c r="BH393" s="296">
        <f t="shared" si="146"/>
        <v>0</v>
      </c>
      <c r="BI393" s="296" t="str">
        <f>IFERROR(VLOOKUP($L393,点検表４リスト用!$L$2:$N$11,3,FALSE),"")</f>
        <v/>
      </c>
      <c r="BJ393" s="296" t="str">
        <f t="shared" si="134"/>
        <v/>
      </c>
      <c r="BK393" s="296" t="str">
        <f>IF($AK393="特","",IF($BP393="確認",MSG_電気・燃料電池車確認,IF($BS393=1,日野自動車新型式,IF($BS393=2,日野自動車新型式②,IF($BS393=3,日野自動車新型式③,IF($BS393=4,日野自動車新型式④,IFERROR(VLOOKUP($BJ393,'35条リスト'!$A$3:$C$9998,2,FALSE),"")))))))</f>
        <v/>
      </c>
      <c r="BL393" s="296" t="str">
        <f t="shared" si="135"/>
        <v/>
      </c>
      <c r="BM393" s="296" t="str">
        <f>IFERROR(VLOOKUP($X393,点検表４リスト用!$A$2:$B$10,2,FALSE),"")</f>
        <v/>
      </c>
      <c r="BN393" s="296" t="str">
        <f>IF($AK393="特","",IFERROR(VLOOKUP($BJ393,'35条リスト'!$A$3:$C$9998,3,FALSE),""))</f>
        <v/>
      </c>
      <c r="BO393" s="357" t="str">
        <f t="shared" si="149"/>
        <v/>
      </c>
      <c r="BP393" s="297" t="str">
        <f t="shared" si="136"/>
        <v/>
      </c>
      <c r="BQ393" s="297" t="str">
        <f t="shared" si="150"/>
        <v/>
      </c>
      <c r="BR393" s="296">
        <f t="shared" si="147"/>
        <v>0</v>
      </c>
      <c r="BS393" s="296" t="str">
        <f>IF(COUNTIF(点検表４リスト用!X$2:X$83,J393),1,IF(COUNTIF(点検表４リスト用!Y$2:Y$100,J393),2,IF(COUNTIF(点検表４リスト用!Z$2:Z$100,J393),3,IF(COUNTIF(点検表４リスト用!AA$2:AA$100,J393),4,""))))</f>
        <v/>
      </c>
      <c r="BT393" s="580" t="str">
        <f t="shared" si="151"/>
        <v/>
      </c>
    </row>
    <row r="394" spans="1:72">
      <c r="A394" s="289"/>
      <c r="B394" s="445"/>
      <c r="C394" s="290"/>
      <c r="D394" s="291"/>
      <c r="E394" s="291"/>
      <c r="F394" s="291"/>
      <c r="G394" s="292"/>
      <c r="H394" s="300"/>
      <c r="I394" s="292"/>
      <c r="J394" s="292"/>
      <c r="K394" s="292"/>
      <c r="L394" s="292"/>
      <c r="M394" s="290"/>
      <c r="N394" s="290"/>
      <c r="O394" s="292"/>
      <c r="P394" s="292"/>
      <c r="Q394" s="481" t="str">
        <f t="shared" si="170"/>
        <v/>
      </c>
      <c r="R394" s="481" t="str">
        <f t="shared" si="171"/>
        <v/>
      </c>
      <c r="S394" s="482" t="str">
        <f t="shared" si="117"/>
        <v/>
      </c>
      <c r="T394" s="482" t="str">
        <f t="shared" si="172"/>
        <v/>
      </c>
      <c r="U394" s="483" t="str">
        <f t="shared" si="173"/>
        <v/>
      </c>
      <c r="V394" s="483" t="str">
        <f t="shared" si="174"/>
        <v/>
      </c>
      <c r="W394" s="483" t="str">
        <f t="shared" si="175"/>
        <v/>
      </c>
      <c r="X394" s="293"/>
      <c r="Y394" s="289"/>
      <c r="Z394" s="473" t="str">
        <f>IF($BS394&lt;&gt;"","確認",IF(COUNTIF(点検表４リスト用!AB$2:AB$100,J394),"○",IF(OR($BQ394="【3】",$BQ394="【2】",$BQ394="【1】"),"○",$BQ394)))</f>
        <v/>
      </c>
      <c r="AA394" s="532"/>
      <c r="AB394" s="559" t="str">
        <f t="shared" si="176"/>
        <v/>
      </c>
      <c r="AC394" s="294" t="str">
        <f>IF(COUNTIF(環境性能の高いＵＤタクシー!$A:$A,点検表４!J394),"○","")</f>
        <v/>
      </c>
      <c r="AD394" s="295" t="str">
        <f t="shared" si="177"/>
        <v/>
      </c>
      <c r="AE394" s="296" t="b">
        <f t="shared" si="118"/>
        <v>0</v>
      </c>
      <c r="AF394" s="296" t="b">
        <f t="shared" si="119"/>
        <v>0</v>
      </c>
      <c r="AG394" s="296" t="str">
        <f t="shared" si="120"/>
        <v/>
      </c>
      <c r="AH394" s="296">
        <f t="shared" si="121"/>
        <v>1</v>
      </c>
      <c r="AI394" s="296">
        <f t="shared" si="122"/>
        <v>0</v>
      </c>
      <c r="AJ394" s="296">
        <f t="shared" si="123"/>
        <v>0</v>
      </c>
      <c r="AK394" s="296" t="str">
        <f>IFERROR(VLOOKUP($I394,点検表４リスト用!$D$2:$G$10,2,FALSE),"")</f>
        <v/>
      </c>
      <c r="AL394" s="296" t="str">
        <f>IFERROR(VLOOKUP($I394,点検表４リスト用!$D$2:$G$10,3,FALSE),"")</f>
        <v/>
      </c>
      <c r="AM394" s="296" t="str">
        <f>IFERROR(VLOOKUP($I394,点検表４リスト用!$D$2:$G$10,4,FALSE),"")</f>
        <v/>
      </c>
      <c r="AN394" s="296" t="str">
        <f>IFERROR(VLOOKUP(LEFT($E394,1),点検表４リスト用!$I$2:$J$11,2,FALSE),"")</f>
        <v/>
      </c>
      <c r="AO394" s="296" t="b">
        <f>IF(IFERROR(VLOOKUP($J394,軽乗用車一覧!$A$2:$A$88,1,FALSE),"")&lt;&gt;"",TRUE,FALSE)</f>
        <v>0</v>
      </c>
      <c r="AP394" s="296" t="b">
        <f t="shared" si="124"/>
        <v>0</v>
      </c>
      <c r="AQ394" s="296" t="b">
        <f t="shared" si="178"/>
        <v>1</v>
      </c>
      <c r="AR394" s="296" t="str">
        <f t="shared" si="125"/>
        <v/>
      </c>
      <c r="AS394" s="296" t="str">
        <f t="shared" si="126"/>
        <v/>
      </c>
      <c r="AT394" s="296">
        <f t="shared" si="127"/>
        <v>1</v>
      </c>
      <c r="AU394" s="296">
        <f t="shared" si="128"/>
        <v>1</v>
      </c>
      <c r="AV394" s="296" t="str">
        <f t="shared" si="129"/>
        <v/>
      </c>
      <c r="AW394" s="296" t="str">
        <f>IFERROR(VLOOKUP($L394,点検表４リスト用!$L$2:$M$11,2,FALSE),"")</f>
        <v/>
      </c>
      <c r="AX394" s="296" t="str">
        <f>IFERROR(VLOOKUP($AV394,排出係数!$H$4:$N$1000,7,FALSE),"")</f>
        <v/>
      </c>
      <c r="AY394" s="296" t="str">
        <f t="shared" si="148"/>
        <v/>
      </c>
      <c r="AZ394" s="296" t="str">
        <f t="shared" si="130"/>
        <v>1</v>
      </c>
      <c r="BA394" s="296" t="str">
        <f>IFERROR(VLOOKUP($AV394,排出係数!$A$4:$G$10000,$AU394+2,FALSE),"")</f>
        <v/>
      </c>
      <c r="BB394" s="296">
        <f>IFERROR(VLOOKUP($AU394,点検表４リスト用!$P$2:$T$6,2,FALSE),"")</f>
        <v>0.48</v>
      </c>
      <c r="BC394" s="296" t="str">
        <f t="shared" si="131"/>
        <v/>
      </c>
      <c r="BD394" s="296" t="str">
        <f t="shared" si="132"/>
        <v/>
      </c>
      <c r="BE394" s="296" t="str">
        <f>IFERROR(VLOOKUP($AV394,排出係数!$H$4:$M$10000,$AU394+2,FALSE),"")</f>
        <v/>
      </c>
      <c r="BF394" s="296">
        <f>IFERROR(VLOOKUP($AU394,点検表４リスト用!$P$2:$T$6,IF($N394="H17",5,3),FALSE),"")</f>
        <v>5.5E-2</v>
      </c>
      <c r="BG394" s="296">
        <f t="shared" si="133"/>
        <v>0</v>
      </c>
      <c r="BH394" s="296">
        <f t="shared" si="146"/>
        <v>0</v>
      </c>
      <c r="BI394" s="296" t="str">
        <f>IFERROR(VLOOKUP($L394,点検表４リスト用!$L$2:$N$11,3,FALSE),"")</f>
        <v/>
      </c>
      <c r="BJ394" s="296" t="str">
        <f t="shared" si="134"/>
        <v/>
      </c>
      <c r="BK394" s="296" t="str">
        <f>IF($AK394="特","",IF($BP394="確認",MSG_電気・燃料電池車確認,IF($BS394=1,日野自動車新型式,IF($BS394=2,日野自動車新型式②,IF($BS394=3,日野自動車新型式③,IF($BS394=4,日野自動車新型式④,IFERROR(VLOOKUP($BJ394,'35条リスト'!$A$3:$C$9998,2,FALSE),"")))))))</f>
        <v/>
      </c>
      <c r="BL394" s="296" t="str">
        <f t="shared" si="135"/>
        <v/>
      </c>
      <c r="BM394" s="296" t="str">
        <f>IFERROR(VLOOKUP($X394,点検表４リスト用!$A$2:$B$10,2,FALSE),"")</f>
        <v/>
      </c>
      <c r="BN394" s="296" t="str">
        <f>IF($AK394="特","",IFERROR(VLOOKUP($BJ394,'35条リスト'!$A$3:$C$9998,3,FALSE),""))</f>
        <v/>
      </c>
      <c r="BO394" s="357" t="str">
        <f t="shared" si="149"/>
        <v/>
      </c>
      <c r="BP394" s="297" t="str">
        <f t="shared" si="136"/>
        <v/>
      </c>
      <c r="BQ394" s="297" t="str">
        <f t="shared" si="150"/>
        <v/>
      </c>
      <c r="BR394" s="296">
        <f t="shared" si="147"/>
        <v>0</v>
      </c>
      <c r="BS394" s="296" t="str">
        <f>IF(COUNTIF(点検表４リスト用!X$2:X$83,J394),1,IF(COUNTIF(点検表４リスト用!Y$2:Y$100,J394),2,IF(COUNTIF(点検表４リスト用!Z$2:Z$100,J394),3,IF(COUNTIF(点検表４リスト用!AA$2:AA$100,J394),4,""))))</f>
        <v/>
      </c>
      <c r="BT394" s="580" t="str">
        <f t="shared" si="151"/>
        <v/>
      </c>
    </row>
    <row r="395" spans="1:72">
      <c r="A395" s="289"/>
      <c r="B395" s="445"/>
      <c r="C395" s="290"/>
      <c r="D395" s="291"/>
      <c r="E395" s="291"/>
      <c r="F395" s="291"/>
      <c r="G395" s="292"/>
      <c r="H395" s="300"/>
      <c r="I395" s="292"/>
      <c r="J395" s="292"/>
      <c r="K395" s="292"/>
      <c r="L395" s="292"/>
      <c r="M395" s="290"/>
      <c r="N395" s="290"/>
      <c r="O395" s="292"/>
      <c r="P395" s="292"/>
      <c r="Q395" s="481" t="str">
        <f t="shared" si="170"/>
        <v/>
      </c>
      <c r="R395" s="481" t="str">
        <f t="shared" si="171"/>
        <v/>
      </c>
      <c r="S395" s="482" t="str">
        <f t="shared" si="117"/>
        <v/>
      </c>
      <c r="T395" s="482" t="str">
        <f t="shared" si="172"/>
        <v/>
      </c>
      <c r="U395" s="483" t="str">
        <f t="shared" si="173"/>
        <v/>
      </c>
      <c r="V395" s="483" t="str">
        <f t="shared" si="174"/>
        <v/>
      </c>
      <c r="W395" s="483" t="str">
        <f t="shared" si="175"/>
        <v/>
      </c>
      <c r="X395" s="293"/>
      <c r="Y395" s="289"/>
      <c r="Z395" s="473" t="str">
        <f>IF($BS395&lt;&gt;"","確認",IF(COUNTIF(点検表４リスト用!AB$2:AB$100,J395),"○",IF(OR($BQ395="【3】",$BQ395="【2】",$BQ395="【1】"),"○",$BQ395)))</f>
        <v/>
      </c>
      <c r="AA395" s="532"/>
      <c r="AB395" s="559" t="str">
        <f t="shared" si="176"/>
        <v/>
      </c>
      <c r="AC395" s="294" t="str">
        <f>IF(COUNTIF(環境性能の高いＵＤタクシー!$A:$A,点検表４!J395),"○","")</f>
        <v/>
      </c>
      <c r="AD395" s="295" t="str">
        <f t="shared" si="177"/>
        <v/>
      </c>
      <c r="AE395" s="296" t="b">
        <f t="shared" si="118"/>
        <v>0</v>
      </c>
      <c r="AF395" s="296" t="b">
        <f t="shared" si="119"/>
        <v>0</v>
      </c>
      <c r="AG395" s="296" t="str">
        <f t="shared" si="120"/>
        <v/>
      </c>
      <c r="AH395" s="296">
        <f t="shared" si="121"/>
        <v>1</v>
      </c>
      <c r="AI395" s="296">
        <f t="shared" si="122"/>
        <v>0</v>
      </c>
      <c r="AJ395" s="296">
        <f t="shared" si="123"/>
        <v>0</v>
      </c>
      <c r="AK395" s="296" t="str">
        <f>IFERROR(VLOOKUP($I395,点検表４リスト用!$D$2:$G$10,2,FALSE),"")</f>
        <v/>
      </c>
      <c r="AL395" s="296" t="str">
        <f>IFERROR(VLOOKUP($I395,点検表４リスト用!$D$2:$G$10,3,FALSE),"")</f>
        <v/>
      </c>
      <c r="AM395" s="296" t="str">
        <f>IFERROR(VLOOKUP($I395,点検表４リスト用!$D$2:$G$10,4,FALSE),"")</f>
        <v/>
      </c>
      <c r="AN395" s="296" t="str">
        <f>IFERROR(VLOOKUP(LEFT($E395,1),点検表４リスト用!$I$2:$J$11,2,FALSE),"")</f>
        <v/>
      </c>
      <c r="AO395" s="296" t="b">
        <f>IF(IFERROR(VLOOKUP($J395,軽乗用車一覧!$A$2:$A$88,1,FALSE),"")&lt;&gt;"",TRUE,FALSE)</f>
        <v>0</v>
      </c>
      <c r="AP395" s="296" t="b">
        <f t="shared" si="124"/>
        <v>0</v>
      </c>
      <c r="AQ395" s="296" t="b">
        <f t="shared" si="178"/>
        <v>1</v>
      </c>
      <c r="AR395" s="296" t="str">
        <f t="shared" si="125"/>
        <v/>
      </c>
      <c r="AS395" s="296" t="str">
        <f t="shared" si="126"/>
        <v/>
      </c>
      <c r="AT395" s="296">
        <f t="shared" si="127"/>
        <v>1</v>
      </c>
      <c r="AU395" s="296">
        <f t="shared" si="128"/>
        <v>1</v>
      </c>
      <c r="AV395" s="296" t="str">
        <f t="shared" si="129"/>
        <v/>
      </c>
      <c r="AW395" s="296" t="str">
        <f>IFERROR(VLOOKUP($L395,点検表４リスト用!$L$2:$M$11,2,FALSE),"")</f>
        <v/>
      </c>
      <c r="AX395" s="296" t="str">
        <f>IFERROR(VLOOKUP($AV395,排出係数!$H$4:$N$1000,7,FALSE),"")</f>
        <v/>
      </c>
      <c r="AY395" s="296" t="str">
        <f t="shared" si="148"/>
        <v/>
      </c>
      <c r="AZ395" s="296" t="str">
        <f t="shared" si="130"/>
        <v>1</v>
      </c>
      <c r="BA395" s="296" t="str">
        <f>IFERROR(VLOOKUP($AV395,排出係数!$A$4:$G$10000,$AU395+2,FALSE),"")</f>
        <v/>
      </c>
      <c r="BB395" s="296">
        <f>IFERROR(VLOOKUP($AU395,点検表４リスト用!$P$2:$T$6,2,FALSE),"")</f>
        <v>0.48</v>
      </c>
      <c r="BC395" s="296" t="str">
        <f t="shared" si="131"/>
        <v/>
      </c>
      <c r="BD395" s="296" t="str">
        <f t="shared" si="132"/>
        <v/>
      </c>
      <c r="BE395" s="296" t="str">
        <f>IFERROR(VLOOKUP($AV395,排出係数!$H$4:$M$10000,$AU395+2,FALSE),"")</f>
        <v/>
      </c>
      <c r="BF395" s="296">
        <f>IFERROR(VLOOKUP($AU395,点検表４リスト用!$P$2:$T$6,IF($N395="H17",5,3),FALSE),"")</f>
        <v>5.5E-2</v>
      </c>
      <c r="BG395" s="296">
        <f t="shared" si="133"/>
        <v>0</v>
      </c>
      <c r="BH395" s="296">
        <f t="shared" si="146"/>
        <v>0</v>
      </c>
      <c r="BI395" s="296" t="str">
        <f>IFERROR(VLOOKUP($L395,点検表４リスト用!$L$2:$N$11,3,FALSE),"")</f>
        <v/>
      </c>
      <c r="BJ395" s="296" t="str">
        <f t="shared" si="134"/>
        <v/>
      </c>
      <c r="BK395" s="296" t="str">
        <f>IF($AK395="特","",IF($BP395="確認",MSG_電気・燃料電池車確認,IF($BS395=1,日野自動車新型式,IF($BS395=2,日野自動車新型式②,IF($BS395=3,日野自動車新型式③,IF($BS395=4,日野自動車新型式④,IFERROR(VLOOKUP($BJ395,'35条リスト'!$A$3:$C$9998,2,FALSE),"")))))))</f>
        <v/>
      </c>
      <c r="BL395" s="296" t="str">
        <f t="shared" si="135"/>
        <v/>
      </c>
      <c r="BM395" s="296" t="str">
        <f>IFERROR(VLOOKUP($X395,点検表４リスト用!$A$2:$B$10,2,FALSE),"")</f>
        <v/>
      </c>
      <c r="BN395" s="296" t="str">
        <f>IF($AK395="特","",IFERROR(VLOOKUP($BJ395,'35条リスト'!$A$3:$C$9998,3,FALSE),""))</f>
        <v/>
      </c>
      <c r="BO395" s="357" t="str">
        <f t="shared" si="149"/>
        <v/>
      </c>
      <c r="BP395" s="297" t="str">
        <f t="shared" si="136"/>
        <v/>
      </c>
      <c r="BQ395" s="297" t="str">
        <f t="shared" si="150"/>
        <v/>
      </c>
      <c r="BR395" s="296">
        <f t="shared" si="147"/>
        <v>0</v>
      </c>
      <c r="BS395" s="296" t="str">
        <f>IF(COUNTIF(点検表４リスト用!X$2:X$83,J395),1,IF(COUNTIF(点検表４リスト用!Y$2:Y$100,J395),2,IF(COUNTIF(点検表４リスト用!Z$2:Z$100,J395),3,IF(COUNTIF(点検表４リスト用!AA$2:AA$100,J395),4,""))))</f>
        <v/>
      </c>
      <c r="BT395" s="580" t="str">
        <f t="shared" si="151"/>
        <v/>
      </c>
    </row>
    <row r="396" spans="1:72">
      <c r="A396" s="289"/>
      <c r="B396" s="445"/>
      <c r="C396" s="290"/>
      <c r="D396" s="291"/>
      <c r="E396" s="291"/>
      <c r="F396" s="291"/>
      <c r="G396" s="292"/>
      <c r="H396" s="300"/>
      <c r="I396" s="292"/>
      <c r="J396" s="292"/>
      <c r="K396" s="292"/>
      <c r="L396" s="292"/>
      <c r="M396" s="290"/>
      <c r="N396" s="290"/>
      <c r="O396" s="292"/>
      <c r="P396" s="292"/>
      <c r="Q396" s="481" t="str">
        <f t="shared" si="170"/>
        <v/>
      </c>
      <c r="R396" s="481" t="str">
        <f t="shared" si="171"/>
        <v/>
      </c>
      <c r="S396" s="482" t="str">
        <f t="shared" si="117"/>
        <v/>
      </c>
      <c r="T396" s="482" t="str">
        <f t="shared" si="172"/>
        <v/>
      </c>
      <c r="U396" s="483" t="str">
        <f t="shared" si="173"/>
        <v/>
      </c>
      <c r="V396" s="483" t="str">
        <f t="shared" si="174"/>
        <v/>
      </c>
      <c r="W396" s="483" t="str">
        <f t="shared" si="175"/>
        <v/>
      </c>
      <c r="X396" s="293"/>
      <c r="Y396" s="289"/>
      <c r="Z396" s="473" t="str">
        <f>IF($BS396&lt;&gt;"","確認",IF(COUNTIF(点検表４リスト用!AB$2:AB$100,J396),"○",IF(OR($BQ396="【3】",$BQ396="【2】",$BQ396="【1】"),"○",$BQ396)))</f>
        <v/>
      </c>
      <c r="AA396" s="532"/>
      <c r="AB396" s="559" t="str">
        <f t="shared" si="176"/>
        <v/>
      </c>
      <c r="AC396" s="294" t="str">
        <f>IF(COUNTIF(環境性能の高いＵＤタクシー!$A:$A,点検表４!J396),"○","")</f>
        <v/>
      </c>
      <c r="AD396" s="295" t="str">
        <f t="shared" si="177"/>
        <v/>
      </c>
      <c r="AE396" s="296" t="b">
        <f t="shared" si="118"/>
        <v>0</v>
      </c>
      <c r="AF396" s="296" t="b">
        <f t="shared" si="119"/>
        <v>0</v>
      </c>
      <c r="AG396" s="296" t="str">
        <f t="shared" si="120"/>
        <v/>
      </c>
      <c r="AH396" s="296">
        <f t="shared" si="121"/>
        <v>1</v>
      </c>
      <c r="AI396" s="296">
        <f t="shared" si="122"/>
        <v>0</v>
      </c>
      <c r="AJ396" s="296">
        <f t="shared" si="123"/>
        <v>0</v>
      </c>
      <c r="AK396" s="296" t="str">
        <f>IFERROR(VLOOKUP($I396,点検表４リスト用!$D$2:$G$10,2,FALSE),"")</f>
        <v/>
      </c>
      <c r="AL396" s="296" t="str">
        <f>IFERROR(VLOOKUP($I396,点検表４リスト用!$D$2:$G$10,3,FALSE),"")</f>
        <v/>
      </c>
      <c r="AM396" s="296" t="str">
        <f>IFERROR(VLOOKUP($I396,点検表４リスト用!$D$2:$G$10,4,FALSE),"")</f>
        <v/>
      </c>
      <c r="AN396" s="296" t="str">
        <f>IFERROR(VLOOKUP(LEFT($E396,1),点検表４リスト用!$I$2:$J$11,2,FALSE),"")</f>
        <v/>
      </c>
      <c r="AO396" s="296" t="b">
        <f>IF(IFERROR(VLOOKUP($J396,軽乗用車一覧!$A$2:$A$88,1,FALSE),"")&lt;&gt;"",TRUE,FALSE)</f>
        <v>0</v>
      </c>
      <c r="AP396" s="296" t="b">
        <f t="shared" si="124"/>
        <v>0</v>
      </c>
      <c r="AQ396" s="296" t="b">
        <f t="shared" si="178"/>
        <v>1</v>
      </c>
      <c r="AR396" s="296" t="str">
        <f t="shared" si="125"/>
        <v/>
      </c>
      <c r="AS396" s="296" t="str">
        <f t="shared" si="126"/>
        <v/>
      </c>
      <c r="AT396" s="296">
        <f t="shared" si="127"/>
        <v>1</v>
      </c>
      <c r="AU396" s="296">
        <f t="shared" si="128"/>
        <v>1</v>
      </c>
      <c r="AV396" s="296" t="str">
        <f t="shared" si="129"/>
        <v/>
      </c>
      <c r="AW396" s="296" t="str">
        <f>IFERROR(VLOOKUP($L396,点検表４リスト用!$L$2:$M$11,2,FALSE),"")</f>
        <v/>
      </c>
      <c r="AX396" s="296" t="str">
        <f>IFERROR(VLOOKUP($AV396,排出係数!$H$4:$N$1000,7,FALSE),"")</f>
        <v/>
      </c>
      <c r="AY396" s="296" t="str">
        <f t="shared" si="148"/>
        <v/>
      </c>
      <c r="AZ396" s="296" t="str">
        <f t="shared" si="130"/>
        <v>1</v>
      </c>
      <c r="BA396" s="296" t="str">
        <f>IFERROR(VLOOKUP($AV396,排出係数!$A$4:$G$10000,$AU396+2,FALSE),"")</f>
        <v/>
      </c>
      <c r="BB396" s="296">
        <f>IFERROR(VLOOKUP($AU396,点検表４リスト用!$P$2:$T$6,2,FALSE),"")</f>
        <v>0.48</v>
      </c>
      <c r="BC396" s="296" t="str">
        <f t="shared" si="131"/>
        <v/>
      </c>
      <c r="BD396" s="296" t="str">
        <f t="shared" si="132"/>
        <v/>
      </c>
      <c r="BE396" s="296" t="str">
        <f>IFERROR(VLOOKUP($AV396,排出係数!$H$4:$M$10000,$AU396+2,FALSE),"")</f>
        <v/>
      </c>
      <c r="BF396" s="296">
        <f>IFERROR(VLOOKUP($AU396,点検表４リスト用!$P$2:$T$6,IF($N396="H17",5,3),FALSE),"")</f>
        <v>5.5E-2</v>
      </c>
      <c r="BG396" s="296">
        <f t="shared" si="133"/>
        <v>0</v>
      </c>
      <c r="BH396" s="296">
        <f t="shared" si="146"/>
        <v>0</v>
      </c>
      <c r="BI396" s="296" t="str">
        <f>IFERROR(VLOOKUP($L396,点検表４リスト用!$L$2:$N$11,3,FALSE),"")</f>
        <v/>
      </c>
      <c r="BJ396" s="296" t="str">
        <f t="shared" si="134"/>
        <v/>
      </c>
      <c r="BK396" s="296" t="str">
        <f>IF($AK396="特","",IF($BP396="確認",MSG_電気・燃料電池車確認,IF($BS396=1,日野自動車新型式,IF($BS396=2,日野自動車新型式②,IF($BS396=3,日野自動車新型式③,IF($BS396=4,日野自動車新型式④,IFERROR(VLOOKUP($BJ396,'35条リスト'!$A$3:$C$9998,2,FALSE),"")))))))</f>
        <v/>
      </c>
      <c r="BL396" s="296" t="str">
        <f t="shared" si="135"/>
        <v/>
      </c>
      <c r="BM396" s="296" t="str">
        <f>IFERROR(VLOOKUP($X396,点検表４リスト用!$A$2:$B$10,2,FALSE),"")</f>
        <v/>
      </c>
      <c r="BN396" s="296" t="str">
        <f>IF($AK396="特","",IFERROR(VLOOKUP($BJ396,'35条リスト'!$A$3:$C$9998,3,FALSE),""))</f>
        <v/>
      </c>
      <c r="BO396" s="357" t="str">
        <f t="shared" si="149"/>
        <v/>
      </c>
      <c r="BP396" s="297" t="str">
        <f t="shared" si="136"/>
        <v/>
      </c>
      <c r="BQ396" s="297" t="str">
        <f t="shared" si="150"/>
        <v/>
      </c>
      <c r="BR396" s="296">
        <f t="shared" si="147"/>
        <v>0</v>
      </c>
      <c r="BS396" s="296" t="str">
        <f>IF(COUNTIF(点検表４リスト用!X$2:X$83,J396),1,IF(COUNTIF(点検表４リスト用!Y$2:Y$100,J396),2,IF(COUNTIF(点検表４リスト用!Z$2:Z$100,J396),3,IF(COUNTIF(点検表４リスト用!AA$2:AA$100,J396),4,""))))</f>
        <v/>
      </c>
      <c r="BT396" s="580" t="str">
        <f t="shared" si="151"/>
        <v/>
      </c>
    </row>
    <row r="397" spans="1:72">
      <c r="A397" s="289"/>
      <c r="B397" s="445"/>
      <c r="C397" s="290"/>
      <c r="D397" s="291"/>
      <c r="E397" s="291"/>
      <c r="F397" s="291"/>
      <c r="G397" s="292"/>
      <c r="H397" s="300"/>
      <c r="I397" s="292"/>
      <c r="J397" s="292"/>
      <c r="K397" s="292"/>
      <c r="L397" s="292"/>
      <c r="M397" s="290"/>
      <c r="N397" s="290"/>
      <c r="O397" s="292"/>
      <c r="P397" s="292"/>
      <c r="Q397" s="481" t="str">
        <f t="shared" ref="Q397:Q460" si="179">IF($L397="","",IF(OR($AE397=TRUE,$AK397="軽",J397="不明",J397="型式不明"),"-",IF(ISNUMBER($BD397)=TRUE,$BD397,"エラー")))</f>
        <v/>
      </c>
      <c r="R397" s="481" t="str">
        <f t="shared" ref="R397:R460" si="180">IF($L397="","",IF(OR($AE397=TRUE,$AK397="軽",J397="不明",J397="型式不明"),"-",IF(ISNUMBER($BH397)=TRUE,$BH397,"エラー")))</f>
        <v/>
      </c>
      <c r="S397" s="482" t="str">
        <f t="shared" si="117"/>
        <v/>
      </c>
      <c r="T397" s="482" t="str">
        <f t="shared" ref="T397:T460" si="181">IF(OR(O397="",P397="",P397=0),"",IFERROR(O397/P397,"エラー"))</f>
        <v/>
      </c>
      <c r="U397" s="483" t="str">
        <f t="shared" ref="U397:U460" si="182">IF($L397="","",IF(OR($AE397=TRUE,$AK397="軽",B397="減車",J397="不明",J397="型式不明"),"-",IFERROR($O397*$Q397*$AT397/1000,"エラー")))</f>
        <v/>
      </c>
      <c r="V397" s="483" t="str">
        <f t="shared" ref="V397:V460" si="183">IF($L397="","",IF(OR($AE397=TRUE,$AK397="軽",B397="減車",J397="不明",J397="型式不明"),"-",IFERROR($O397*$R397*$AT397/1000,"エラー")))</f>
        <v/>
      </c>
      <c r="W397" s="483" t="str">
        <f t="shared" ref="W397:W460" si="184">IF($L397="","",IF(OR($AE397=TRUE,B397="減車"),"-",IFERROR($P397*$S397/1000,"エラー")))</f>
        <v/>
      </c>
      <c r="X397" s="293"/>
      <c r="Y397" s="289"/>
      <c r="Z397" s="473" t="str">
        <f>IF($BS397&lt;&gt;"","確認",IF(COUNTIF(点検表４リスト用!AB$2:AB$100,J397),"○",IF(OR($BQ397="【3】",$BQ397="【2】",$BQ397="【1】"),"○",$BQ397)))</f>
        <v/>
      </c>
      <c r="AA397" s="532"/>
      <c r="AB397" s="559" t="str">
        <f t="shared" ref="AB397:AB460" si="185">IF(AND(AK397="乗",OR(AW397="電",AW397="燃電",AW397="ハガ",AW397="ハL",AW397="ハ軽"),OR(Z397="○",AA397="○")),"○","")</f>
        <v/>
      </c>
      <c r="AC397" s="294" t="str">
        <f>IF(COUNTIF(環境性能の高いＵＤタクシー!$A:$A,点検表４!J397),"○","")</f>
        <v/>
      </c>
      <c r="AD397" s="295" t="str">
        <f t="shared" ref="AD397:AD460" si="186">IF(Z397="確認",BK397,"")</f>
        <v/>
      </c>
      <c r="AE397" s="296" t="b">
        <f t="shared" si="118"/>
        <v>0</v>
      </c>
      <c r="AF397" s="296" t="b">
        <f t="shared" si="119"/>
        <v>0</v>
      </c>
      <c r="AG397" s="296" t="str">
        <f t="shared" si="120"/>
        <v/>
      </c>
      <c r="AH397" s="296">
        <f t="shared" si="121"/>
        <v>1</v>
      </c>
      <c r="AI397" s="296">
        <f t="shared" si="122"/>
        <v>0</v>
      </c>
      <c r="AJ397" s="296">
        <f t="shared" si="123"/>
        <v>0</v>
      </c>
      <c r="AK397" s="296" t="str">
        <f>IFERROR(VLOOKUP($I397,点検表４リスト用!$D$2:$G$10,2,FALSE),"")</f>
        <v/>
      </c>
      <c r="AL397" s="296" t="str">
        <f>IFERROR(VLOOKUP($I397,点検表４リスト用!$D$2:$G$10,3,FALSE),"")</f>
        <v/>
      </c>
      <c r="AM397" s="296" t="str">
        <f>IFERROR(VLOOKUP($I397,点検表４リスト用!$D$2:$G$10,4,FALSE),"")</f>
        <v/>
      </c>
      <c r="AN397" s="296" t="str">
        <f>IFERROR(VLOOKUP(LEFT($E397,1),点検表４リスト用!$I$2:$J$11,2,FALSE),"")</f>
        <v/>
      </c>
      <c r="AO397" s="296" t="b">
        <f>IF(IFERROR(VLOOKUP($J397,軽乗用車一覧!$A$2:$A$88,1,FALSE),"")&lt;&gt;"",TRUE,FALSE)</f>
        <v>0</v>
      </c>
      <c r="AP397" s="296" t="b">
        <f t="shared" si="124"/>
        <v>0</v>
      </c>
      <c r="AQ397" s="296" t="b">
        <f t="shared" ref="AQ397:AQ460" si="187">IF(AND($E397&lt;&gt;"",$I397&lt;&gt;""),IF($AM397=$AN397,TRUE,IF(LEFT(E397,1)="8",TRUE,FALSE)),TRUE)</f>
        <v>1</v>
      </c>
      <c r="AR397" s="296" t="str">
        <f t="shared" si="125"/>
        <v/>
      </c>
      <c r="AS397" s="296" t="str">
        <f t="shared" si="126"/>
        <v/>
      </c>
      <c r="AT397" s="296">
        <f t="shared" si="127"/>
        <v>1</v>
      </c>
      <c r="AU397" s="296">
        <f t="shared" si="128"/>
        <v>1</v>
      </c>
      <c r="AV397" s="296" t="str">
        <f t="shared" si="129"/>
        <v/>
      </c>
      <c r="AW397" s="296" t="str">
        <f>IFERROR(VLOOKUP($L397,点検表４リスト用!$L$2:$M$11,2,FALSE),"")</f>
        <v/>
      </c>
      <c r="AX397" s="296" t="str">
        <f>IFERROR(VLOOKUP($AV397,排出係数!$H$4:$N$1000,7,FALSE),"")</f>
        <v/>
      </c>
      <c r="AY397" s="296" t="str">
        <f t="shared" si="148"/>
        <v/>
      </c>
      <c r="AZ397" s="296" t="str">
        <f t="shared" si="130"/>
        <v>1</v>
      </c>
      <c r="BA397" s="296" t="str">
        <f>IFERROR(VLOOKUP($AV397,排出係数!$A$4:$G$10000,$AU397+2,FALSE),"")</f>
        <v/>
      </c>
      <c r="BB397" s="296">
        <f>IFERROR(VLOOKUP($AU397,点検表４リスト用!$P$2:$T$6,2,FALSE),"")</f>
        <v>0.48</v>
      </c>
      <c r="BC397" s="296" t="str">
        <f t="shared" si="131"/>
        <v/>
      </c>
      <c r="BD397" s="296" t="str">
        <f t="shared" si="132"/>
        <v/>
      </c>
      <c r="BE397" s="296" t="str">
        <f>IFERROR(VLOOKUP($AV397,排出係数!$H$4:$M$10000,$AU397+2,FALSE),"")</f>
        <v/>
      </c>
      <c r="BF397" s="296">
        <f>IFERROR(VLOOKUP($AU397,点検表４リスト用!$P$2:$T$6,IF($N397="H17",5,3),FALSE),"")</f>
        <v>5.5E-2</v>
      </c>
      <c r="BG397" s="296">
        <f t="shared" si="133"/>
        <v>0</v>
      </c>
      <c r="BH397" s="296">
        <f t="shared" si="146"/>
        <v>0</v>
      </c>
      <c r="BI397" s="296" t="str">
        <f>IFERROR(VLOOKUP($L397,点検表４リスト用!$L$2:$N$11,3,FALSE),"")</f>
        <v/>
      </c>
      <c r="BJ397" s="296" t="str">
        <f t="shared" si="134"/>
        <v/>
      </c>
      <c r="BK397" s="296" t="str">
        <f>IF($AK397="特","",IF($BP397="確認",MSG_電気・燃料電池車確認,IF($BS397=1,日野自動車新型式,IF($BS397=2,日野自動車新型式②,IF($BS397=3,日野自動車新型式③,IF($BS397=4,日野自動車新型式④,IFERROR(VLOOKUP($BJ397,'35条リスト'!$A$3:$C$9998,2,FALSE),"")))))))</f>
        <v/>
      </c>
      <c r="BL397" s="296" t="str">
        <f t="shared" si="135"/>
        <v/>
      </c>
      <c r="BM397" s="296" t="str">
        <f>IFERROR(VLOOKUP($X397,点検表４リスト用!$A$2:$B$10,2,FALSE),"")</f>
        <v/>
      </c>
      <c r="BN397" s="296" t="str">
        <f>IF($AK397="特","",IFERROR(VLOOKUP($BJ397,'35条リスト'!$A$3:$C$9998,3,FALSE),""))</f>
        <v/>
      </c>
      <c r="BO397" s="357" t="str">
        <f t="shared" si="149"/>
        <v/>
      </c>
      <c r="BP397" s="297" t="str">
        <f t="shared" si="136"/>
        <v/>
      </c>
      <c r="BQ397" s="297" t="str">
        <f t="shared" si="150"/>
        <v/>
      </c>
      <c r="BR397" s="296">
        <f t="shared" si="147"/>
        <v>0</v>
      </c>
      <c r="BS397" s="296" t="str">
        <f>IF(COUNTIF(点検表４リスト用!X$2:X$83,J397),1,IF(COUNTIF(点検表４リスト用!Y$2:Y$100,J397),2,IF(COUNTIF(点検表４リスト用!Z$2:Z$100,J397),3,IF(COUNTIF(点検表４リスト用!AA$2:AA$100,J397),4,""))))</f>
        <v/>
      </c>
      <c r="BT397" s="580" t="str">
        <f t="shared" si="151"/>
        <v/>
      </c>
    </row>
    <row r="398" spans="1:72">
      <c r="A398" s="289"/>
      <c r="B398" s="445"/>
      <c r="C398" s="290"/>
      <c r="D398" s="291"/>
      <c r="E398" s="291"/>
      <c r="F398" s="291"/>
      <c r="G398" s="292"/>
      <c r="H398" s="300"/>
      <c r="I398" s="292"/>
      <c r="J398" s="292"/>
      <c r="K398" s="292"/>
      <c r="L398" s="292"/>
      <c r="M398" s="290"/>
      <c r="N398" s="290"/>
      <c r="O398" s="292"/>
      <c r="P398" s="292"/>
      <c r="Q398" s="481" t="str">
        <f t="shared" si="179"/>
        <v/>
      </c>
      <c r="R398" s="481" t="str">
        <f t="shared" si="180"/>
        <v/>
      </c>
      <c r="S398" s="482" t="str">
        <f t="shared" si="117"/>
        <v/>
      </c>
      <c r="T398" s="482" t="str">
        <f t="shared" si="181"/>
        <v/>
      </c>
      <c r="U398" s="483" t="str">
        <f t="shared" si="182"/>
        <v/>
      </c>
      <c r="V398" s="483" t="str">
        <f t="shared" si="183"/>
        <v/>
      </c>
      <c r="W398" s="483" t="str">
        <f t="shared" si="184"/>
        <v/>
      </c>
      <c r="X398" s="293"/>
      <c r="Y398" s="289"/>
      <c r="Z398" s="473" t="str">
        <f>IF($BS398&lt;&gt;"","確認",IF(COUNTIF(点検表４リスト用!AB$2:AB$100,J398),"○",IF(OR($BQ398="【3】",$BQ398="【2】",$BQ398="【1】"),"○",$BQ398)))</f>
        <v/>
      </c>
      <c r="AA398" s="532"/>
      <c r="AB398" s="559" t="str">
        <f t="shared" si="185"/>
        <v/>
      </c>
      <c r="AC398" s="294" t="str">
        <f>IF(COUNTIF(環境性能の高いＵＤタクシー!$A:$A,点検表４!J398),"○","")</f>
        <v/>
      </c>
      <c r="AD398" s="295" t="str">
        <f t="shared" si="186"/>
        <v/>
      </c>
      <c r="AE398" s="296" t="b">
        <f t="shared" si="118"/>
        <v>0</v>
      </c>
      <c r="AF398" s="296" t="b">
        <f t="shared" si="119"/>
        <v>0</v>
      </c>
      <c r="AG398" s="296" t="str">
        <f t="shared" si="120"/>
        <v/>
      </c>
      <c r="AH398" s="296">
        <f t="shared" si="121"/>
        <v>1</v>
      </c>
      <c r="AI398" s="296">
        <f t="shared" si="122"/>
        <v>0</v>
      </c>
      <c r="AJ398" s="296">
        <f t="shared" si="123"/>
        <v>0</v>
      </c>
      <c r="AK398" s="296" t="str">
        <f>IFERROR(VLOOKUP($I398,点検表４リスト用!$D$2:$G$10,2,FALSE),"")</f>
        <v/>
      </c>
      <c r="AL398" s="296" t="str">
        <f>IFERROR(VLOOKUP($I398,点検表４リスト用!$D$2:$G$10,3,FALSE),"")</f>
        <v/>
      </c>
      <c r="AM398" s="296" t="str">
        <f>IFERROR(VLOOKUP($I398,点検表４リスト用!$D$2:$G$10,4,FALSE),"")</f>
        <v/>
      </c>
      <c r="AN398" s="296" t="str">
        <f>IFERROR(VLOOKUP(LEFT($E398,1),点検表４リスト用!$I$2:$J$11,2,FALSE),"")</f>
        <v/>
      </c>
      <c r="AO398" s="296" t="b">
        <f>IF(IFERROR(VLOOKUP($J398,軽乗用車一覧!$A$2:$A$88,1,FALSE),"")&lt;&gt;"",TRUE,FALSE)</f>
        <v>0</v>
      </c>
      <c r="AP398" s="296" t="b">
        <f t="shared" si="124"/>
        <v>0</v>
      </c>
      <c r="AQ398" s="296" t="b">
        <f t="shared" si="187"/>
        <v>1</v>
      </c>
      <c r="AR398" s="296" t="str">
        <f t="shared" si="125"/>
        <v/>
      </c>
      <c r="AS398" s="296" t="str">
        <f t="shared" si="126"/>
        <v/>
      </c>
      <c r="AT398" s="296">
        <f t="shared" si="127"/>
        <v>1</v>
      </c>
      <c r="AU398" s="296">
        <f t="shared" si="128"/>
        <v>1</v>
      </c>
      <c r="AV398" s="296" t="str">
        <f t="shared" si="129"/>
        <v/>
      </c>
      <c r="AW398" s="296" t="str">
        <f>IFERROR(VLOOKUP($L398,点検表４リスト用!$L$2:$M$11,2,FALSE),"")</f>
        <v/>
      </c>
      <c r="AX398" s="296" t="str">
        <f>IFERROR(VLOOKUP($AV398,排出係数!$H$4:$N$1000,7,FALSE),"")</f>
        <v/>
      </c>
      <c r="AY398" s="296" t="str">
        <f t="shared" si="148"/>
        <v/>
      </c>
      <c r="AZ398" s="296" t="str">
        <f t="shared" si="130"/>
        <v>1</v>
      </c>
      <c r="BA398" s="296" t="str">
        <f>IFERROR(VLOOKUP($AV398,排出係数!$A$4:$G$10000,$AU398+2,FALSE),"")</f>
        <v/>
      </c>
      <c r="BB398" s="296">
        <f>IFERROR(VLOOKUP($AU398,点検表４リスト用!$P$2:$T$6,2,FALSE),"")</f>
        <v>0.48</v>
      </c>
      <c r="BC398" s="296" t="str">
        <f t="shared" si="131"/>
        <v/>
      </c>
      <c r="BD398" s="296" t="str">
        <f t="shared" si="132"/>
        <v/>
      </c>
      <c r="BE398" s="296" t="str">
        <f>IFERROR(VLOOKUP($AV398,排出係数!$H$4:$M$10000,$AU398+2,FALSE),"")</f>
        <v/>
      </c>
      <c r="BF398" s="296">
        <f>IFERROR(VLOOKUP($AU398,点検表４リスト用!$P$2:$T$6,IF($N398="H17",5,3),FALSE),"")</f>
        <v>5.5E-2</v>
      </c>
      <c r="BG398" s="296">
        <f t="shared" si="133"/>
        <v>0</v>
      </c>
      <c r="BH398" s="296">
        <f t="shared" si="146"/>
        <v>0</v>
      </c>
      <c r="BI398" s="296" t="str">
        <f>IFERROR(VLOOKUP($L398,点検表４リスト用!$L$2:$N$11,3,FALSE),"")</f>
        <v/>
      </c>
      <c r="BJ398" s="296" t="str">
        <f t="shared" si="134"/>
        <v/>
      </c>
      <c r="BK398" s="296" t="str">
        <f>IF($AK398="特","",IF($BP398="確認",MSG_電気・燃料電池車確認,IF($BS398=1,日野自動車新型式,IF($BS398=2,日野自動車新型式②,IF($BS398=3,日野自動車新型式③,IF($BS398=4,日野自動車新型式④,IFERROR(VLOOKUP($BJ398,'35条リスト'!$A$3:$C$9998,2,FALSE),"")))))))</f>
        <v/>
      </c>
      <c r="BL398" s="296" t="str">
        <f t="shared" si="135"/>
        <v/>
      </c>
      <c r="BM398" s="296" t="str">
        <f>IFERROR(VLOOKUP($X398,点検表４リスト用!$A$2:$B$10,2,FALSE),"")</f>
        <v/>
      </c>
      <c r="BN398" s="296" t="str">
        <f>IF($AK398="特","",IFERROR(VLOOKUP($BJ398,'35条リスト'!$A$3:$C$9998,3,FALSE),""))</f>
        <v/>
      </c>
      <c r="BO398" s="357" t="str">
        <f t="shared" si="149"/>
        <v/>
      </c>
      <c r="BP398" s="297" t="str">
        <f t="shared" si="136"/>
        <v/>
      </c>
      <c r="BQ398" s="297" t="str">
        <f t="shared" si="150"/>
        <v/>
      </c>
      <c r="BR398" s="296">
        <f t="shared" si="147"/>
        <v>0</v>
      </c>
      <c r="BS398" s="296" t="str">
        <f>IF(COUNTIF(点検表４リスト用!X$2:X$83,J398),1,IF(COUNTIF(点検表４リスト用!Y$2:Y$100,J398),2,IF(COUNTIF(点検表４リスト用!Z$2:Z$100,J398),3,IF(COUNTIF(点検表４リスト用!AA$2:AA$100,J398),4,""))))</f>
        <v/>
      </c>
      <c r="BT398" s="580" t="str">
        <f t="shared" si="151"/>
        <v/>
      </c>
    </row>
    <row r="399" spans="1:72">
      <c r="A399" s="289"/>
      <c r="B399" s="445"/>
      <c r="C399" s="290"/>
      <c r="D399" s="291"/>
      <c r="E399" s="291"/>
      <c r="F399" s="291"/>
      <c r="G399" s="292"/>
      <c r="H399" s="300"/>
      <c r="I399" s="292"/>
      <c r="J399" s="292"/>
      <c r="K399" s="292"/>
      <c r="L399" s="292"/>
      <c r="M399" s="290"/>
      <c r="N399" s="290"/>
      <c r="O399" s="292"/>
      <c r="P399" s="292"/>
      <c r="Q399" s="481" t="str">
        <f t="shared" si="179"/>
        <v/>
      </c>
      <c r="R399" s="481" t="str">
        <f t="shared" si="180"/>
        <v/>
      </c>
      <c r="S399" s="482" t="str">
        <f t="shared" si="117"/>
        <v/>
      </c>
      <c r="T399" s="482" t="str">
        <f t="shared" si="181"/>
        <v/>
      </c>
      <c r="U399" s="483" t="str">
        <f t="shared" si="182"/>
        <v/>
      </c>
      <c r="V399" s="483" t="str">
        <f t="shared" si="183"/>
        <v/>
      </c>
      <c r="W399" s="483" t="str">
        <f t="shared" si="184"/>
        <v/>
      </c>
      <c r="X399" s="293"/>
      <c r="Y399" s="289"/>
      <c r="Z399" s="473" t="str">
        <f>IF($BS399&lt;&gt;"","確認",IF(COUNTIF(点検表４リスト用!AB$2:AB$100,J399),"○",IF(OR($BQ399="【3】",$BQ399="【2】",$BQ399="【1】"),"○",$BQ399)))</f>
        <v/>
      </c>
      <c r="AA399" s="532"/>
      <c r="AB399" s="559" t="str">
        <f t="shared" si="185"/>
        <v/>
      </c>
      <c r="AC399" s="294" t="str">
        <f>IF(COUNTIF(環境性能の高いＵＤタクシー!$A:$A,点検表４!J399),"○","")</f>
        <v/>
      </c>
      <c r="AD399" s="295" t="str">
        <f t="shared" si="186"/>
        <v/>
      </c>
      <c r="AE399" s="296" t="b">
        <f t="shared" si="118"/>
        <v>0</v>
      </c>
      <c r="AF399" s="296" t="b">
        <f t="shared" si="119"/>
        <v>0</v>
      </c>
      <c r="AG399" s="296" t="str">
        <f t="shared" si="120"/>
        <v/>
      </c>
      <c r="AH399" s="296">
        <f t="shared" si="121"/>
        <v>1</v>
      </c>
      <c r="AI399" s="296">
        <f t="shared" si="122"/>
        <v>0</v>
      </c>
      <c r="AJ399" s="296">
        <f t="shared" si="123"/>
        <v>0</v>
      </c>
      <c r="AK399" s="296" t="str">
        <f>IFERROR(VLOOKUP($I399,点検表４リスト用!$D$2:$G$10,2,FALSE),"")</f>
        <v/>
      </c>
      <c r="AL399" s="296" t="str">
        <f>IFERROR(VLOOKUP($I399,点検表４リスト用!$D$2:$G$10,3,FALSE),"")</f>
        <v/>
      </c>
      <c r="AM399" s="296" t="str">
        <f>IFERROR(VLOOKUP($I399,点検表４リスト用!$D$2:$G$10,4,FALSE),"")</f>
        <v/>
      </c>
      <c r="AN399" s="296" t="str">
        <f>IFERROR(VLOOKUP(LEFT($E399,1),点検表４リスト用!$I$2:$J$11,2,FALSE),"")</f>
        <v/>
      </c>
      <c r="AO399" s="296" t="b">
        <f>IF(IFERROR(VLOOKUP($J399,軽乗用車一覧!$A$2:$A$88,1,FALSE),"")&lt;&gt;"",TRUE,FALSE)</f>
        <v>0</v>
      </c>
      <c r="AP399" s="296" t="b">
        <f t="shared" si="124"/>
        <v>0</v>
      </c>
      <c r="AQ399" s="296" t="b">
        <f t="shared" si="187"/>
        <v>1</v>
      </c>
      <c r="AR399" s="296" t="str">
        <f t="shared" si="125"/>
        <v/>
      </c>
      <c r="AS399" s="296" t="str">
        <f t="shared" si="126"/>
        <v/>
      </c>
      <c r="AT399" s="296">
        <f t="shared" si="127"/>
        <v>1</v>
      </c>
      <c r="AU399" s="296">
        <f t="shared" si="128"/>
        <v>1</v>
      </c>
      <c r="AV399" s="296" t="str">
        <f t="shared" si="129"/>
        <v/>
      </c>
      <c r="AW399" s="296" t="str">
        <f>IFERROR(VLOOKUP($L399,点検表４リスト用!$L$2:$M$11,2,FALSE),"")</f>
        <v/>
      </c>
      <c r="AX399" s="296" t="str">
        <f>IFERROR(VLOOKUP($AV399,排出係数!$H$4:$N$1000,7,FALSE),"")</f>
        <v/>
      </c>
      <c r="AY399" s="296" t="str">
        <f t="shared" si="148"/>
        <v/>
      </c>
      <c r="AZ399" s="296" t="str">
        <f t="shared" si="130"/>
        <v>1</v>
      </c>
      <c r="BA399" s="296" t="str">
        <f>IFERROR(VLOOKUP($AV399,排出係数!$A$4:$G$10000,$AU399+2,FALSE),"")</f>
        <v/>
      </c>
      <c r="BB399" s="296">
        <f>IFERROR(VLOOKUP($AU399,点検表４リスト用!$P$2:$T$6,2,FALSE),"")</f>
        <v>0.48</v>
      </c>
      <c r="BC399" s="296" t="str">
        <f t="shared" si="131"/>
        <v/>
      </c>
      <c r="BD399" s="296" t="str">
        <f t="shared" si="132"/>
        <v/>
      </c>
      <c r="BE399" s="296" t="str">
        <f>IFERROR(VLOOKUP($AV399,排出係数!$H$4:$M$10000,$AU399+2,FALSE),"")</f>
        <v/>
      </c>
      <c r="BF399" s="296">
        <f>IFERROR(VLOOKUP($AU399,点検表４リスト用!$P$2:$T$6,IF($N399="H17",5,3),FALSE),"")</f>
        <v>5.5E-2</v>
      </c>
      <c r="BG399" s="296">
        <f t="shared" si="133"/>
        <v>0</v>
      </c>
      <c r="BH399" s="296">
        <f t="shared" si="146"/>
        <v>0</v>
      </c>
      <c r="BI399" s="296" t="str">
        <f>IFERROR(VLOOKUP($L399,点検表４リスト用!$L$2:$N$11,3,FALSE),"")</f>
        <v/>
      </c>
      <c r="BJ399" s="296" t="str">
        <f t="shared" si="134"/>
        <v/>
      </c>
      <c r="BK399" s="296" t="str">
        <f>IF($AK399="特","",IF($BP399="確認",MSG_電気・燃料電池車確認,IF($BS399=1,日野自動車新型式,IF($BS399=2,日野自動車新型式②,IF($BS399=3,日野自動車新型式③,IF($BS399=4,日野自動車新型式④,IFERROR(VLOOKUP($BJ399,'35条リスト'!$A$3:$C$9998,2,FALSE),"")))))))</f>
        <v/>
      </c>
      <c r="BL399" s="296" t="str">
        <f t="shared" si="135"/>
        <v/>
      </c>
      <c r="BM399" s="296" t="str">
        <f>IFERROR(VLOOKUP($X399,点検表４リスト用!$A$2:$B$10,2,FALSE),"")</f>
        <v/>
      </c>
      <c r="BN399" s="296" t="str">
        <f>IF($AK399="特","",IFERROR(VLOOKUP($BJ399,'35条リスト'!$A$3:$C$9998,3,FALSE),""))</f>
        <v/>
      </c>
      <c r="BO399" s="357" t="str">
        <f t="shared" si="149"/>
        <v/>
      </c>
      <c r="BP399" s="297" t="str">
        <f t="shared" si="136"/>
        <v/>
      </c>
      <c r="BQ399" s="297" t="str">
        <f t="shared" si="150"/>
        <v/>
      </c>
      <c r="BR399" s="296">
        <f t="shared" si="147"/>
        <v>0</v>
      </c>
      <c r="BS399" s="296" t="str">
        <f>IF(COUNTIF(点検表４リスト用!X$2:X$83,J399),1,IF(COUNTIF(点検表４リスト用!Y$2:Y$100,J399),2,IF(COUNTIF(点検表４リスト用!Z$2:Z$100,J399),3,IF(COUNTIF(点検表４リスト用!AA$2:AA$100,J399),4,""))))</f>
        <v/>
      </c>
      <c r="BT399" s="580" t="str">
        <f t="shared" si="151"/>
        <v/>
      </c>
    </row>
    <row r="400" spans="1:72">
      <c r="A400" s="289"/>
      <c r="B400" s="445"/>
      <c r="C400" s="290"/>
      <c r="D400" s="291"/>
      <c r="E400" s="291"/>
      <c r="F400" s="291"/>
      <c r="G400" s="292"/>
      <c r="H400" s="300"/>
      <c r="I400" s="292"/>
      <c r="J400" s="292"/>
      <c r="K400" s="292"/>
      <c r="L400" s="292"/>
      <c r="M400" s="290"/>
      <c r="N400" s="290"/>
      <c r="O400" s="292"/>
      <c r="P400" s="292"/>
      <c r="Q400" s="481" t="str">
        <f t="shared" si="179"/>
        <v/>
      </c>
      <c r="R400" s="481" t="str">
        <f t="shared" si="180"/>
        <v/>
      </c>
      <c r="S400" s="482" t="str">
        <f t="shared" si="117"/>
        <v/>
      </c>
      <c r="T400" s="482" t="str">
        <f t="shared" si="181"/>
        <v/>
      </c>
      <c r="U400" s="483" t="str">
        <f t="shared" si="182"/>
        <v/>
      </c>
      <c r="V400" s="483" t="str">
        <f t="shared" si="183"/>
        <v/>
      </c>
      <c r="W400" s="483" t="str">
        <f t="shared" si="184"/>
        <v/>
      </c>
      <c r="X400" s="293"/>
      <c r="Y400" s="289"/>
      <c r="Z400" s="473" t="str">
        <f>IF($BS400&lt;&gt;"","確認",IF(COUNTIF(点検表４リスト用!AB$2:AB$100,J400),"○",IF(OR($BQ400="【3】",$BQ400="【2】",$BQ400="【1】"),"○",$BQ400)))</f>
        <v/>
      </c>
      <c r="AA400" s="532"/>
      <c r="AB400" s="559" t="str">
        <f t="shared" si="185"/>
        <v/>
      </c>
      <c r="AC400" s="294" t="str">
        <f>IF(COUNTIF(環境性能の高いＵＤタクシー!$A:$A,点検表４!J400),"○","")</f>
        <v/>
      </c>
      <c r="AD400" s="295" t="str">
        <f t="shared" si="186"/>
        <v/>
      </c>
      <c r="AE400" s="296" t="b">
        <f t="shared" si="118"/>
        <v>0</v>
      </c>
      <c r="AF400" s="296" t="b">
        <f t="shared" si="119"/>
        <v>0</v>
      </c>
      <c r="AG400" s="296" t="str">
        <f t="shared" si="120"/>
        <v/>
      </c>
      <c r="AH400" s="296">
        <f t="shared" si="121"/>
        <v>1</v>
      </c>
      <c r="AI400" s="296">
        <f t="shared" si="122"/>
        <v>0</v>
      </c>
      <c r="AJ400" s="296">
        <f t="shared" si="123"/>
        <v>0</v>
      </c>
      <c r="AK400" s="296" t="str">
        <f>IFERROR(VLOOKUP($I400,点検表４リスト用!$D$2:$G$10,2,FALSE),"")</f>
        <v/>
      </c>
      <c r="AL400" s="296" t="str">
        <f>IFERROR(VLOOKUP($I400,点検表４リスト用!$D$2:$G$10,3,FALSE),"")</f>
        <v/>
      </c>
      <c r="AM400" s="296" t="str">
        <f>IFERROR(VLOOKUP($I400,点検表４リスト用!$D$2:$G$10,4,FALSE),"")</f>
        <v/>
      </c>
      <c r="AN400" s="296" t="str">
        <f>IFERROR(VLOOKUP(LEFT($E400,1),点検表４リスト用!$I$2:$J$11,2,FALSE),"")</f>
        <v/>
      </c>
      <c r="AO400" s="296" t="b">
        <f>IF(IFERROR(VLOOKUP($J400,軽乗用車一覧!$A$2:$A$88,1,FALSE),"")&lt;&gt;"",TRUE,FALSE)</f>
        <v>0</v>
      </c>
      <c r="AP400" s="296" t="b">
        <f t="shared" si="124"/>
        <v>0</v>
      </c>
      <c r="AQ400" s="296" t="b">
        <f t="shared" si="187"/>
        <v>1</v>
      </c>
      <c r="AR400" s="296" t="str">
        <f t="shared" si="125"/>
        <v/>
      </c>
      <c r="AS400" s="296" t="str">
        <f t="shared" si="126"/>
        <v/>
      </c>
      <c r="AT400" s="296">
        <f t="shared" si="127"/>
        <v>1</v>
      </c>
      <c r="AU400" s="296">
        <f t="shared" si="128"/>
        <v>1</v>
      </c>
      <c r="AV400" s="296" t="str">
        <f t="shared" si="129"/>
        <v/>
      </c>
      <c r="AW400" s="296" t="str">
        <f>IFERROR(VLOOKUP($L400,点検表４リスト用!$L$2:$M$11,2,FALSE),"")</f>
        <v/>
      </c>
      <c r="AX400" s="296" t="str">
        <f>IFERROR(VLOOKUP($AV400,排出係数!$H$4:$N$1000,7,FALSE),"")</f>
        <v/>
      </c>
      <c r="AY400" s="296" t="str">
        <f t="shared" si="148"/>
        <v/>
      </c>
      <c r="AZ400" s="296" t="str">
        <f t="shared" si="130"/>
        <v>1</v>
      </c>
      <c r="BA400" s="296" t="str">
        <f>IFERROR(VLOOKUP($AV400,排出係数!$A$4:$G$10000,$AU400+2,FALSE),"")</f>
        <v/>
      </c>
      <c r="BB400" s="296">
        <f>IFERROR(VLOOKUP($AU400,点検表４リスト用!$P$2:$T$6,2,FALSE),"")</f>
        <v>0.48</v>
      </c>
      <c r="BC400" s="296" t="str">
        <f t="shared" si="131"/>
        <v/>
      </c>
      <c r="BD400" s="296" t="str">
        <f t="shared" si="132"/>
        <v/>
      </c>
      <c r="BE400" s="296" t="str">
        <f>IFERROR(VLOOKUP($AV400,排出係数!$H$4:$M$10000,$AU400+2,FALSE),"")</f>
        <v/>
      </c>
      <c r="BF400" s="296">
        <f>IFERROR(VLOOKUP($AU400,点検表４リスト用!$P$2:$T$6,IF($N400="H17",5,3),FALSE),"")</f>
        <v>5.5E-2</v>
      </c>
      <c r="BG400" s="296">
        <f t="shared" si="133"/>
        <v>0</v>
      </c>
      <c r="BH400" s="296">
        <f t="shared" si="146"/>
        <v>0</v>
      </c>
      <c r="BI400" s="296" t="str">
        <f>IFERROR(VLOOKUP($L400,点検表４リスト用!$L$2:$N$11,3,FALSE),"")</f>
        <v/>
      </c>
      <c r="BJ400" s="296" t="str">
        <f t="shared" si="134"/>
        <v/>
      </c>
      <c r="BK400" s="296" t="str">
        <f>IF($AK400="特","",IF($BP400="確認",MSG_電気・燃料電池車確認,IF($BS400=1,日野自動車新型式,IF($BS400=2,日野自動車新型式②,IF($BS400=3,日野自動車新型式③,IF($BS400=4,日野自動車新型式④,IFERROR(VLOOKUP($BJ400,'35条リスト'!$A$3:$C$9998,2,FALSE),"")))))))</f>
        <v/>
      </c>
      <c r="BL400" s="296" t="str">
        <f t="shared" si="135"/>
        <v/>
      </c>
      <c r="BM400" s="296" t="str">
        <f>IFERROR(VLOOKUP($X400,点検表４リスト用!$A$2:$B$10,2,FALSE),"")</f>
        <v/>
      </c>
      <c r="BN400" s="296" t="str">
        <f>IF($AK400="特","",IFERROR(VLOOKUP($BJ400,'35条リスト'!$A$3:$C$9998,3,FALSE),""))</f>
        <v/>
      </c>
      <c r="BO400" s="357" t="str">
        <f t="shared" si="149"/>
        <v/>
      </c>
      <c r="BP400" s="297" t="str">
        <f t="shared" si="136"/>
        <v/>
      </c>
      <c r="BQ400" s="297" t="str">
        <f t="shared" si="150"/>
        <v/>
      </c>
      <c r="BR400" s="296">
        <f t="shared" si="147"/>
        <v>0</v>
      </c>
      <c r="BS400" s="296" t="str">
        <f>IF(COUNTIF(点検表４リスト用!X$2:X$83,J400),1,IF(COUNTIF(点検表４リスト用!Y$2:Y$100,J400),2,IF(COUNTIF(点検表４リスト用!Z$2:Z$100,J400),3,IF(COUNTIF(点検表４リスト用!AA$2:AA$100,J400),4,""))))</f>
        <v/>
      </c>
      <c r="BT400" s="580" t="str">
        <f t="shared" si="151"/>
        <v/>
      </c>
    </row>
    <row r="401" spans="1:72">
      <c r="A401" s="289"/>
      <c r="B401" s="445"/>
      <c r="C401" s="290"/>
      <c r="D401" s="291"/>
      <c r="E401" s="291"/>
      <c r="F401" s="291"/>
      <c r="G401" s="292"/>
      <c r="H401" s="300"/>
      <c r="I401" s="292"/>
      <c r="J401" s="292"/>
      <c r="K401" s="292"/>
      <c r="L401" s="292"/>
      <c r="M401" s="290"/>
      <c r="N401" s="290"/>
      <c r="O401" s="292"/>
      <c r="P401" s="292"/>
      <c r="Q401" s="481" t="str">
        <f t="shared" si="179"/>
        <v/>
      </c>
      <c r="R401" s="481" t="str">
        <f t="shared" si="180"/>
        <v/>
      </c>
      <c r="S401" s="482" t="str">
        <f t="shared" si="117"/>
        <v/>
      </c>
      <c r="T401" s="482" t="str">
        <f t="shared" si="181"/>
        <v/>
      </c>
      <c r="U401" s="483" t="str">
        <f t="shared" si="182"/>
        <v/>
      </c>
      <c r="V401" s="483" t="str">
        <f t="shared" si="183"/>
        <v/>
      </c>
      <c r="W401" s="483" t="str">
        <f t="shared" si="184"/>
        <v/>
      </c>
      <c r="X401" s="293"/>
      <c r="Y401" s="289"/>
      <c r="Z401" s="473" t="str">
        <f>IF($BS401&lt;&gt;"","確認",IF(COUNTIF(点検表４リスト用!AB$2:AB$100,J401),"○",IF(OR($BQ401="【3】",$BQ401="【2】",$BQ401="【1】"),"○",$BQ401)))</f>
        <v/>
      </c>
      <c r="AA401" s="532"/>
      <c r="AB401" s="559" t="str">
        <f t="shared" si="185"/>
        <v/>
      </c>
      <c r="AC401" s="294" t="str">
        <f>IF(COUNTIF(環境性能の高いＵＤタクシー!$A:$A,点検表４!J401),"○","")</f>
        <v/>
      </c>
      <c r="AD401" s="295" t="str">
        <f t="shared" si="186"/>
        <v/>
      </c>
      <c r="AE401" s="296" t="b">
        <f t="shared" si="118"/>
        <v>0</v>
      </c>
      <c r="AF401" s="296" t="b">
        <f t="shared" si="119"/>
        <v>0</v>
      </c>
      <c r="AG401" s="296" t="str">
        <f t="shared" si="120"/>
        <v/>
      </c>
      <c r="AH401" s="296">
        <f t="shared" si="121"/>
        <v>1</v>
      </c>
      <c r="AI401" s="296">
        <f t="shared" si="122"/>
        <v>0</v>
      </c>
      <c r="AJ401" s="296">
        <f t="shared" si="123"/>
        <v>0</v>
      </c>
      <c r="AK401" s="296" t="str">
        <f>IFERROR(VLOOKUP($I401,点検表４リスト用!$D$2:$G$10,2,FALSE),"")</f>
        <v/>
      </c>
      <c r="AL401" s="296" t="str">
        <f>IFERROR(VLOOKUP($I401,点検表４リスト用!$D$2:$G$10,3,FALSE),"")</f>
        <v/>
      </c>
      <c r="AM401" s="296" t="str">
        <f>IFERROR(VLOOKUP($I401,点検表４リスト用!$D$2:$G$10,4,FALSE),"")</f>
        <v/>
      </c>
      <c r="AN401" s="296" t="str">
        <f>IFERROR(VLOOKUP(LEFT($E401,1),点検表４リスト用!$I$2:$J$11,2,FALSE),"")</f>
        <v/>
      </c>
      <c r="AO401" s="296" t="b">
        <f>IF(IFERROR(VLOOKUP($J401,軽乗用車一覧!$A$2:$A$88,1,FALSE),"")&lt;&gt;"",TRUE,FALSE)</f>
        <v>0</v>
      </c>
      <c r="AP401" s="296" t="b">
        <f t="shared" si="124"/>
        <v>0</v>
      </c>
      <c r="AQ401" s="296" t="b">
        <f t="shared" si="187"/>
        <v>1</v>
      </c>
      <c r="AR401" s="296" t="str">
        <f t="shared" si="125"/>
        <v/>
      </c>
      <c r="AS401" s="296" t="str">
        <f t="shared" si="126"/>
        <v/>
      </c>
      <c r="AT401" s="296">
        <f t="shared" si="127"/>
        <v>1</v>
      </c>
      <c r="AU401" s="296">
        <f t="shared" si="128"/>
        <v>1</v>
      </c>
      <c r="AV401" s="296" t="str">
        <f t="shared" si="129"/>
        <v/>
      </c>
      <c r="AW401" s="296" t="str">
        <f>IFERROR(VLOOKUP($L401,点検表４リスト用!$L$2:$M$11,2,FALSE),"")</f>
        <v/>
      </c>
      <c r="AX401" s="296" t="str">
        <f>IFERROR(VLOOKUP($AV401,排出係数!$H$4:$N$1000,7,FALSE),"")</f>
        <v/>
      </c>
      <c r="AY401" s="296" t="str">
        <f t="shared" si="148"/>
        <v/>
      </c>
      <c r="AZ401" s="296" t="str">
        <f t="shared" si="130"/>
        <v>1</v>
      </c>
      <c r="BA401" s="296" t="str">
        <f>IFERROR(VLOOKUP($AV401,排出係数!$A$4:$G$10000,$AU401+2,FALSE),"")</f>
        <v/>
      </c>
      <c r="BB401" s="296">
        <f>IFERROR(VLOOKUP($AU401,点検表４リスト用!$P$2:$T$6,2,FALSE),"")</f>
        <v>0.48</v>
      </c>
      <c r="BC401" s="296" t="str">
        <f t="shared" si="131"/>
        <v/>
      </c>
      <c r="BD401" s="296" t="str">
        <f t="shared" si="132"/>
        <v/>
      </c>
      <c r="BE401" s="296" t="str">
        <f>IFERROR(VLOOKUP($AV401,排出係数!$H$4:$M$10000,$AU401+2,FALSE),"")</f>
        <v/>
      </c>
      <c r="BF401" s="296">
        <f>IFERROR(VLOOKUP($AU401,点検表４リスト用!$P$2:$T$6,IF($N401="H17",5,3),FALSE),"")</f>
        <v>5.5E-2</v>
      </c>
      <c r="BG401" s="296">
        <f t="shared" si="133"/>
        <v>0</v>
      </c>
      <c r="BH401" s="296">
        <f t="shared" si="146"/>
        <v>0</v>
      </c>
      <c r="BI401" s="296" t="str">
        <f>IFERROR(VLOOKUP($L401,点検表４リスト用!$L$2:$N$11,3,FALSE),"")</f>
        <v/>
      </c>
      <c r="BJ401" s="296" t="str">
        <f t="shared" si="134"/>
        <v/>
      </c>
      <c r="BK401" s="296" t="str">
        <f>IF($AK401="特","",IF($BP401="確認",MSG_電気・燃料電池車確認,IF($BS401=1,日野自動車新型式,IF($BS401=2,日野自動車新型式②,IF($BS401=3,日野自動車新型式③,IF($BS401=4,日野自動車新型式④,IFERROR(VLOOKUP($BJ401,'35条リスト'!$A$3:$C$9998,2,FALSE),"")))))))</f>
        <v/>
      </c>
      <c r="BL401" s="296" t="str">
        <f t="shared" si="135"/>
        <v/>
      </c>
      <c r="BM401" s="296" t="str">
        <f>IFERROR(VLOOKUP($X401,点検表４リスト用!$A$2:$B$10,2,FALSE),"")</f>
        <v/>
      </c>
      <c r="BN401" s="296" t="str">
        <f>IF($AK401="特","",IFERROR(VLOOKUP($BJ401,'35条リスト'!$A$3:$C$9998,3,FALSE),""))</f>
        <v/>
      </c>
      <c r="BO401" s="357" t="str">
        <f t="shared" si="149"/>
        <v/>
      </c>
      <c r="BP401" s="297" t="str">
        <f t="shared" si="136"/>
        <v/>
      </c>
      <c r="BQ401" s="297" t="str">
        <f t="shared" si="150"/>
        <v/>
      </c>
      <c r="BR401" s="296">
        <f t="shared" si="147"/>
        <v>0</v>
      </c>
      <c r="BS401" s="296" t="str">
        <f>IF(COUNTIF(点検表４リスト用!X$2:X$83,J401),1,IF(COUNTIF(点検表４リスト用!Y$2:Y$100,J401),2,IF(COUNTIF(点検表４リスト用!Z$2:Z$100,J401),3,IF(COUNTIF(点検表４リスト用!AA$2:AA$100,J401),4,""))))</f>
        <v/>
      </c>
      <c r="BT401" s="580" t="str">
        <f t="shared" si="151"/>
        <v/>
      </c>
    </row>
    <row r="402" spans="1:72">
      <c r="A402" s="289"/>
      <c r="B402" s="445"/>
      <c r="C402" s="290"/>
      <c r="D402" s="291"/>
      <c r="E402" s="291"/>
      <c r="F402" s="291"/>
      <c r="G402" s="292"/>
      <c r="H402" s="300"/>
      <c r="I402" s="292"/>
      <c r="J402" s="292"/>
      <c r="K402" s="292"/>
      <c r="L402" s="292"/>
      <c r="M402" s="290"/>
      <c r="N402" s="290"/>
      <c r="O402" s="292"/>
      <c r="P402" s="292"/>
      <c r="Q402" s="481" t="str">
        <f t="shared" si="179"/>
        <v/>
      </c>
      <c r="R402" s="481" t="str">
        <f t="shared" si="180"/>
        <v/>
      </c>
      <c r="S402" s="482" t="str">
        <f t="shared" si="117"/>
        <v/>
      </c>
      <c r="T402" s="482" t="str">
        <f t="shared" si="181"/>
        <v/>
      </c>
      <c r="U402" s="483" t="str">
        <f t="shared" si="182"/>
        <v/>
      </c>
      <c r="V402" s="483" t="str">
        <f t="shared" si="183"/>
        <v/>
      </c>
      <c r="W402" s="483" t="str">
        <f t="shared" si="184"/>
        <v/>
      </c>
      <c r="X402" s="293"/>
      <c r="Y402" s="289"/>
      <c r="Z402" s="473" t="str">
        <f>IF($BS402&lt;&gt;"","確認",IF(COUNTIF(点検表４リスト用!AB$2:AB$100,J402),"○",IF(OR($BQ402="【3】",$BQ402="【2】",$BQ402="【1】"),"○",$BQ402)))</f>
        <v/>
      </c>
      <c r="AA402" s="532"/>
      <c r="AB402" s="559" t="str">
        <f t="shared" si="185"/>
        <v/>
      </c>
      <c r="AC402" s="294" t="str">
        <f>IF(COUNTIF(環境性能の高いＵＤタクシー!$A:$A,点検表４!J402),"○","")</f>
        <v/>
      </c>
      <c r="AD402" s="295" t="str">
        <f t="shared" si="186"/>
        <v/>
      </c>
      <c r="AE402" s="296" t="b">
        <f t="shared" si="118"/>
        <v>0</v>
      </c>
      <c r="AF402" s="296" t="b">
        <f t="shared" si="119"/>
        <v>0</v>
      </c>
      <c r="AG402" s="296" t="str">
        <f t="shared" si="120"/>
        <v/>
      </c>
      <c r="AH402" s="296">
        <f t="shared" si="121"/>
        <v>1</v>
      </c>
      <c r="AI402" s="296">
        <f t="shared" si="122"/>
        <v>0</v>
      </c>
      <c r="AJ402" s="296">
        <f t="shared" si="123"/>
        <v>0</v>
      </c>
      <c r="AK402" s="296" t="str">
        <f>IFERROR(VLOOKUP($I402,点検表４リスト用!$D$2:$G$10,2,FALSE),"")</f>
        <v/>
      </c>
      <c r="AL402" s="296" t="str">
        <f>IFERROR(VLOOKUP($I402,点検表４リスト用!$D$2:$G$10,3,FALSE),"")</f>
        <v/>
      </c>
      <c r="AM402" s="296" t="str">
        <f>IFERROR(VLOOKUP($I402,点検表４リスト用!$D$2:$G$10,4,FALSE),"")</f>
        <v/>
      </c>
      <c r="AN402" s="296" t="str">
        <f>IFERROR(VLOOKUP(LEFT($E402,1),点検表４リスト用!$I$2:$J$11,2,FALSE),"")</f>
        <v/>
      </c>
      <c r="AO402" s="296" t="b">
        <f>IF(IFERROR(VLOOKUP($J402,軽乗用車一覧!$A$2:$A$88,1,FALSE),"")&lt;&gt;"",TRUE,FALSE)</f>
        <v>0</v>
      </c>
      <c r="AP402" s="296" t="b">
        <f t="shared" si="124"/>
        <v>0</v>
      </c>
      <c r="AQ402" s="296" t="b">
        <f t="shared" si="187"/>
        <v>1</v>
      </c>
      <c r="AR402" s="296" t="str">
        <f t="shared" si="125"/>
        <v/>
      </c>
      <c r="AS402" s="296" t="str">
        <f t="shared" si="126"/>
        <v/>
      </c>
      <c r="AT402" s="296">
        <f t="shared" si="127"/>
        <v>1</v>
      </c>
      <c r="AU402" s="296">
        <f t="shared" si="128"/>
        <v>1</v>
      </c>
      <c r="AV402" s="296" t="str">
        <f t="shared" si="129"/>
        <v/>
      </c>
      <c r="AW402" s="296" t="str">
        <f>IFERROR(VLOOKUP($L402,点検表４リスト用!$L$2:$M$11,2,FALSE),"")</f>
        <v/>
      </c>
      <c r="AX402" s="296" t="str">
        <f>IFERROR(VLOOKUP($AV402,排出係数!$H$4:$N$1000,7,FALSE),"")</f>
        <v/>
      </c>
      <c r="AY402" s="296" t="str">
        <f t="shared" si="148"/>
        <v/>
      </c>
      <c r="AZ402" s="296" t="str">
        <f t="shared" si="130"/>
        <v>1</v>
      </c>
      <c r="BA402" s="296" t="str">
        <f>IFERROR(VLOOKUP($AV402,排出係数!$A$4:$G$10000,$AU402+2,FALSE),"")</f>
        <v/>
      </c>
      <c r="BB402" s="296">
        <f>IFERROR(VLOOKUP($AU402,点検表４リスト用!$P$2:$T$6,2,FALSE),"")</f>
        <v>0.48</v>
      </c>
      <c r="BC402" s="296" t="str">
        <f t="shared" si="131"/>
        <v/>
      </c>
      <c r="BD402" s="296" t="str">
        <f t="shared" si="132"/>
        <v/>
      </c>
      <c r="BE402" s="296" t="str">
        <f>IFERROR(VLOOKUP($AV402,排出係数!$H$4:$M$10000,$AU402+2,FALSE),"")</f>
        <v/>
      </c>
      <c r="BF402" s="296">
        <f>IFERROR(VLOOKUP($AU402,点検表４リスト用!$P$2:$T$6,IF($N402="H17",5,3),FALSE),"")</f>
        <v>5.5E-2</v>
      </c>
      <c r="BG402" s="296">
        <f t="shared" si="133"/>
        <v>0</v>
      </c>
      <c r="BH402" s="296">
        <f t="shared" si="146"/>
        <v>0</v>
      </c>
      <c r="BI402" s="296" t="str">
        <f>IFERROR(VLOOKUP($L402,点検表４リスト用!$L$2:$N$11,3,FALSE),"")</f>
        <v/>
      </c>
      <c r="BJ402" s="296" t="str">
        <f t="shared" si="134"/>
        <v/>
      </c>
      <c r="BK402" s="296" t="str">
        <f>IF($AK402="特","",IF($BP402="確認",MSG_電気・燃料電池車確認,IF($BS402=1,日野自動車新型式,IF($BS402=2,日野自動車新型式②,IF($BS402=3,日野自動車新型式③,IF($BS402=4,日野自動車新型式④,IFERROR(VLOOKUP($BJ402,'35条リスト'!$A$3:$C$9998,2,FALSE),"")))))))</f>
        <v/>
      </c>
      <c r="BL402" s="296" t="str">
        <f t="shared" si="135"/>
        <v/>
      </c>
      <c r="BM402" s="296" t="str">
        <f>IFERROR(VLOOKUP($X402,点検表４リスト用!$A$2:$B$10,2,FALSE),"")</f>
        <v/>
      </c>
      <c r="BN402" s="296" t="str">
        <f>IF($AK402="特","",IFERROR(VLOOKUP($BJ402,'35条リスト'!$A$3:$C$9998,3,FALSE),""))</f>
        <v/>
      </c>
      <c r="BO402" s="357" t="str">
        <f t="shared" si="149"/>
        <v/>
      </c>
      <c r="BP402" s="297" t="str">
        <f t="shared" si="136"/>
        <v/>
      </c>
      <c r="BQ402" s="297" t="str">
        <f t="shared" si="150"/>
        <v/>
      </c>
      <c r="BR402" s="296">
        <f t="shared" si="147"/>
        <v>0</v>
      </c>
      <c r="BS402" s="296" t="str">
        <f>IF(COUNTIF(点検表４リスト用!X$2:X$83,J402),1,IF(COUNTIF(点検表４リスト用!Y$2:Y$100,J402),2,IF(COUNTIF(点検表４リスト用!Z$2:Z$100,J402),3,IF(COUNTIF(点検表４リスト用!AA$2:AA$100,J402),4,""))))</f>
        <v/>
      </c>
      <c r="BT402" s="580" t="str">
        <f t="shared" si="151"/>
        <v/>
      </c>
    </row>
    <row r="403" spans="1:72">
      <c r="A403" s="289"/>
      <c r="B403" s="445"/>
      <c r="C403" s="290"/>
      <c r="D403" s="291"/>
      <c r="E403" s="291"/>
      <c r="F403" s="291"/>
      <c r="G403" s="292"/>
      <c r="H403" s="300"/>
      <c r="I403" s="292"/>
      <c r="J403" s="292"/>
      <c r="K403" s="292"/>
      <c r="L403" s="292"/>
      <c r="M403" s="290"/>
      <c r="N403" s="290"/>
      <c r="O403" s="292"/>
      <c r="P403" s="292"/>
      <c r="Q403" s="481" t="str">
        <f t="shared" si="179"/>
        <v/>
      </c>
      <c r="R403" s="481" t="str">
        <f t="shared" si="180"/>
        <v/>
      </c>
      <c r="S403" s="482" t="str">
        <f t="shared" si="117"/>
        <v/>
      </c>
      <c r="T403" s="482" t="str">
        <f t="shared" si="181"/>
        <v/>
      </c>
      <c r="U403" s="483" t="str">
        <f t="shared" si="182"/>
        <v/>
      </c>
      <c r="V403" s="483" t="str">
        <f t="shared" si="183"/>
        <v/>
      </c>
      <c r="W403" s="483" t="str">
        <f t="shared" si="184"/>
        <v/>
      </c>
      <c r="X403" s="293"/>
      <c r="Y403" s="289"/>
      <c r="Z403" s="473" t="str">
        <f>IF($BS403&lt;&gt;"","確認",IF(COUNTIF(点検表４リスト用!AB$2:AB$100,J403),"○",IF(OR($BQ403="【3】",$BQ403="【2】",$BQ403="【1】"),"○",$BQ403)))</f>
        <v/>
      </c>
      <c r="AA403" s="532"/>
      <c r="AB403" s="559" t="str">
        <f t="shared" si="185"/>
        <v/>
      </c>
      <c r="AC403" s="294" t="str">
        <f>IF(COUNTIF(環境性能の高いＵＤタクシー!$A:$A,点検表４!J403),"○","")</f>
        <v/>
      </c>
      <c r="AD403" s="295" t="str">
        <f t="shared" si="186"/>
        <v/>
      </c>
      <c r="AE403" s="296" t="b">
        <f t="shared" si="118"/>
        <v>0</v>
      </c>
      <c r="AF403" s="296" t="b">
        <f t="shared" si="119"/>
        <v>0</v>
      </c>
      <c r="AG403" s="296" t="str">
        <f t="shared" si="120"/>
        <v/>
      </c>
      <c r="AH403" s="296">
        <f t="shared" si="121"/>
        <v>1</v>
      </c>
      <c r="AI403" s="296">
        <f t="shared" si="122"/>
        <v>0</v>
      </c>
      <c r="AJ403" s="296">
        <f t="shared" si="123"/>
        <v>0</v>
      </c>
      <c r="AK403" s="296" t="str">
        <f>IFERROR(VLOOKUP($I403,点検表４リスト用!$D$2:$G$10,2,FALSE),"")</f>
        <v/>
      </c>
      <c r="AL403" s="296" t="str">
        <f>IFERROR(VLOOKUP($I403,点検表４リスト用!$D$2:$G$10,3,FALSE),"")</f>
        <v/>
      </c>
      <c r="AM403" s="296" t="str">
        <f>IFERROR(VLOOKUP($I403,点検表４リスト用!$D$2:$G$10,4,FALSE),"")</f>
        <v/>
      </c>
      <c r="AN403" s="296" t="str">
        <f>IFERROR(VLOOKUP(LEFT($E403,1),点検表４リスト用!$I$2:$J$11,2,FALSE),"")</f>
        <v/>
      </c>
      <c r="AO403" s="296" t="b">
        <f>IF(IFERROR(VLOOKUP($J403,軽乗用車一覧!$A$2:$A$88,1,FALSE),"")&lt;&gt;"",TRUE,FALSE)</f>
        <v>0</v>
      </c>
      <c r="AP403" s="296" t="b">
        <f t="shared" si="124"/>
        <v>0</v>
      </c>
      <c r="AQ403" s="296" t="b">
        <f t="shared" si="187"/>
        <v>1</v>
      </c>
      <c r="AR403" s="296" t="str">
        <f t="shared" si="125"/>
        <v/>
      </c>
      <c r="AS403" s="296" t="str">
        <f t="shared" si="126"/>
        <v/>
      </c>
      <c r="AT403" s="296">
        <f t="shared" si="127"/>
        <v>1</v>
      </c>
      <c r="AU403" s="296">
        <f t="shared" si="128"/>
        <v>1</v>
      </c>
      <c r="AV403" s="296" t="str">
        <f t="shared" si="129"/>
        <v/>
      </c>
      <c r="AW403" s="296" t="str">
        <f>IFERROR(VLOOKUP($L403,点検表４リスト用!$L$2:$M$11,2,FALSE),"")</f>
        <v/>
      </c>
      <c r="AX403" s="296" t="str">
        <f>IFERROR(VLOOKUP($AV403,排出係数!$H$4:$N$1000,7,FALSE),"")</f>
        <v/>
      </c>
      <c r="AY403" s="296" t="str">
        <f t="shared" si="148"/>
        <v/>
      </c>
      <c r="AZ403" s="296" t="str">
        <f t="shared" si="130"/>
        <v>1</v>
      </c>
      <c r="BA403" s="296" t="str">
        <f>IFERROR(VLOOKUP($AV403,排出係数!$A$4:$G$10000,$AU403+2,FALSE),"")</f>
        <v/>
      </c>
      <c r="BB403" s="296">
        <f>IFERROR(VLOOKUP($AU403,点検表４リスト用!$P$2:$T$6,2,FALSE),"")</f>
        <v>0.48</v>
      </c>
      <c r="BC403" s="296" t="str">
        <f t="shared" si="131"/>
        <v/>
      </c>
      <c r="BD403" s="296" t="str">
        <f t="shared" si="132"/>
        <v/>
      </c>
      <c r="BE403" s="296" t="str">
        <f>IFERROR(VLOOKUP($AV403,排出係数!$H$4:$M$10000,$AU403+2,FALSE),"")</f>
        <v/>
      </c>
      <c r="BF403" s="296">
        <f>IFERROR(VLOOKUP($AU403,点検表４リスト用!$P$2:$T$6,IF($N403="H17",5,3),FALSE),"")</f>
        <v>5.5E-2</v>
      </c>
      <c r="BG403" s="296">
        <f t="shared" si="133"/>
        <v>0</v>
      </c>
      <c r="BH403" s="296">
        <f t="shared" si="146"/>
        <v>0</v>
      </c>
      <c r="BI403" s="296" t="str">
        <f>IFERROR(VLOOKUP($L403,点検表４リスト用!$L$2:$N$11,3,FALSE),"")</f>
        <v/>
      </c>
      <c r="BJ403" s="296" t="str">
        <f t="shared" si="134"/>
        <v/>
      </c>
      <c r="BK403" s="296" t="str">
        <f>IF($AK403="特","",IF($BP403="確認",MSG_電気・燃料電池車確認,IF($BS403=1,日野自動車新型式,IF($BS403=2,日野自動車新型式②,IF($BS403=3,日野自動車新型式③,IF($BS403=4,日野自動車新型式④,IFERROR(VLOOKUP($BJ403,'35条リスト'!$A$3:$C$9998,2,FALSE),"")))))))</f>
        <v/>
      </c>
      <c r="BL403" s="296" t="str">
        <f t="shared" si="135"/>
        <v/>
      </c>
      <c r="BM403" s="296" t="str">
        <f>IFERROR(VLOOKUP($X403,点検表４リスト用!$A$2:$B$10,2,FALSE),"")</f>
        <v/>
      </c>
      <c r="BN403" s="296" t="str">
        <f>IF($AK403="特","",IFERROR(VLOOKUP($BJ403,'35条リスト'!$A$3:$C$9998,3,FALSE),""))</f>
        <v/>
      </c>
      <c r="BO403" s="357" t="str">
        <f t="shared" si="149"/>
        <v/>
      </c>
      <c r="BP403" s="297" t="str">
        <f t="shared" si="136"/>
        <v/>
      </c>
      <c r="BQ403" s="297" t="str">
        <f t="shared" si="150"/>
        <v/>
      </c>
      <c r="BR403" s="296">
        <f t="shared" si="147"/>
        <v>0</v>
      </c>
      <c r="BS403" s="296" t="str">
        <f>IF(COUNTIF(点検表４リスト用!X$2:X$83,J403),1,IF(COUNTIF(点検表４リスト用!Y$2:Y$100,J403),2,IF(COUNTIF(点検表４リスト用!Z$2:Z$100,J403),3,IF(COUNTIF(点検表４リスト用!AA$2:AA$100,J403),4,""))))</f>
        <v/>
      </c>
      <c r="BT403" s="580" t="str">
        <f t="shared" si="151"/>
        <v/>
      </c>
    </row>
    <row r="404" spans="1:72">
      <c r="A404" s="289"/>
      <c r="B404" s="445"/>
      <c r="C404" s="290"/>
      <c r="D404" s="291"/>
      <c r="E404" s="291"/>
      <c r="F404" s="291"/>
      <c r="G404" s="292"/>
      <c r="H404" s="300"/>
      <c r="I404" s="292"/>
      <c r="J404" s="292"/>
      <c r="K404" s="292"/>
      <c r="L404" s="292"/>
      <c r="M404" s="290"/>
      <c r="N404" s="290"/>
      <c r="O404" s="292"/>
      <c r="P404" s="292"/>
      <c r="Q404" s="481" t="str">
        <f t="shared" si="179"/>
        <v/>
      </c>
      <c r="R404" s="481" t="str">
        <f t="shared" si="180"/>
        <v/>
      </c>
      <c r="S404" s="482" t="str">
        <f t="shared" si="117"/>
        <v/>
      </c>
      <c r="T404" s="482" t="str">
        <f t="shared" si="181"/>
        <v/>
      </c>
      <c r="U404" s="483" t="str">
        <f t="shared" si="182"/>
        <v/>
      </c>
      <c r="V404" s="483" t="str">
        <f t="shared" si="183"/>
        <v/>
      </c>
      <c r="W404" s="483" t="str">
        <f t="shared" si="184"/>
        <v/>
      </c>
      <c r="X404" s="293"/>
      <c r="Y404" s="289"/>
      <c r="Z404" s="473" t="str">
        <f>IF($BS404&lt;&gt;"","確認",IF(COUNTIF(点検表４リスト用!AB$2:AB$100,J404),"○",IF(OR($BQ404="【3】",$BQ404="【2】",$BQ404="【1】"),"○",$BQ404)))</f>
        <v/>
      </c>
      <c r="AA404" s="532"/>
      <c r="AB404" s="559" t="str">
        <f t="shared" si="185"/>
        <v/>
      </c>
      <c r="AC404" s="294" t="str">
        <f>IF(COUNTIF(環境性能の高いＵＤタクシー!$A:$A,点検表４!J404),"○","")</f>
        <v/>
      </c>
      <c r="AD404" s="295" t="str">
        <f t="shared" si="186"/>
        <v/>
      </c>
      <c r="AE404" s="296" t="b">
        <f t="shared" si="118"/>
        <v>0</v>
      </c>
      <c r="AF404" s="296" t="b">
        <f t="shared" si="119"/>
        <v>0</v>
      </c>
      <c r="AG404" s="296" t="str">
        <f t="shared" si="120"/>
        <v/>
      </c>
      <c r="AH404" s="296">
        <f t="shared" si="121"/>
        <v>1</v>
      </c>
      <c r="AI404" s="296">
        <f t="shared" si="122"/>
        <v>0</v>
      </c>
      <c r="AJ404" s="296">
        <f t="shared" si="123"/>
        <v>0</v>
      </c>
      <c r="AK404" s="296" t="str">
        <f>IFERROR(VLOOKUP($I404,点検表４リスト用!$D$2:$G$10,2,FALSE),"")</f>
        <v/>
      </c>
      <c r="AL404" s="296" t="str">
        <f>IFERROR(VLOOKUP($I404,点検表４リスト用!$D$2:$G$10,3,FALSE),"")</f>
        <v/>
      </c>
      <c r="AM404" s="296" t="str">
        <f>IFERROR(VLOOKUP($I404,点検表４リスト用!$D$2:$G$10,4,FALSE),"")</f>
        <v/>
      </c>
      <c r="AN404" s="296" t="str">
        <f>IFERROR(VLOOKUP(LEFT($E404,1),点検表４リスト用!$I$2:$J$11,2,FALSE),"")</f>
        <v/>
      </c>
      <c r="AO404" s="296" t="b">
        <f>IF(IFERROR(VLOOKUP($J404,軽乗用車一覧!$A$2:$A$88,1,FALSE),"")&lt;&gt;"",TRUE,FALSE)</f>
        <v>0</v>
      </c>
      <c r="AP404" s="296" t="b">
        <f t="shared" si="124"/>
        <v>0</v>
      </c>
      <c r="AQ404" s="296" t="b">
        <f t="shared" si="187"/>
        <v>1</v>
      </c>
      <c r="AR404" s="296" t="str">
        <f t="shared" si="125"/>
        <v/>
      </c>
      <c r="AS404" s="296" t="str">
        <f t="shared" si="126"/>
        <v/>
      </c>
      <c r="AT404" s="296">
        <f t="shared" si="127"/>
        <v>1</v>
      </c>
      <c r="AU404" s="296">
        <f t="shared" si="128"/>
        <v>1</v>
      </c>
      <c r="AV404" s="296" t="str">
        <f t="shared" si="129"/>
        <v/>
      </c>
      <c r="AW404" s="296" t="str">
        <f>IFERROR(VLOOKUP($L404,点検表４リスト用!$L$2:$M$11,2,FALSE),"")</f>
        <v/>
      </c>
      <c r="AX404" s="296" t="str">
        <f>IFERROR(VLOOKUP($AV404,排出係数!$H$4:$N$1000,7,FALSE),"")</f>
        <v/>
      </c>
      <c r="AY404" s="296" t="str">
        <f t="shared" si="148"/>
        <v/>
      </c>
      <c r="AZ404" s="296" t="str">
        <f t="shared" si="130"/>
        <v>1</v>
      </c>
      <c r="BA404" s="296" t="str">
        <f>IFERROR(VLOOKUP($AV404,排出係数!$A$4:$G$10000,$AU404+2,FALSE),"")</f>
        <v/>
      </c>
      <c r="BB404" s="296">
        <f>IFERROR(VLOOKUP($AU404,点検表４リスト用!$P$2:$T$6,2,FALSE),"")</f>
        <v>0.48</v>
      </c>
      <c r="BC404" s="296" t="str">
        <f t="shared" si="131"/>
        <v/>
      </c>
      <c r="BD404" s="296" t="str">
        <f t="shared" si="132"/>
        <v/>
      </c>
      <c r="BE404" s="296" t="str">
        <f>IFERROR(VLOOKUP($AV404,排出係数!$H$4:$M$10000,$AU404+2,FALSE),"")</f>
        <v/>
      </c>
      <c r="BF404" s="296">
        <f>IFERROR(VLOOKUP($AU404,点検表４リスト用!$P$2:$T$6,IF($N404="H17",5,3),FALSE),"")</f>
        <v>5.5E-2</v>
      </c>
      <c r="BG404" s="296">
        <f t="shared" si="133"/>
        <v>0</v>
      </c>
      <c r="BH404" s="296">
        <f t="shared" si="146"/>
        <v>0</v>
      </c>
      <c r="BI404" s="296" t="str">
        <f>IFERROR(VLOOKUP($L404,点検表４リスト用!$L$2:$N$11,3,FALSE),"")</f>
        <v/>
      </c>
      <c r="BJ404" s="296" t="str">
        <f t="shared" si="134"/>
        <v/>
      </c>
      <c r="BK404" s="296" t="str">
        <f>IF($AK404="特","",IF($BP404="確認",MSG_電気・燃料電池車確認,IF($BS404=1,日野自動車新型式,IF($BS404=2,日野自動車新型式②,IF($BS404=3,日野自動車新型式③,IF($BS404=4,日野自動車新型式④,IFERROR(VLOOKUP($BJ404,'35条リスト'!$A$3:$C$9998,2,FALSE),"")))))))</f>
        <v/>
      </c>
      <c r="BL404" s="296" t="str">
        <f t="shared" si="135"/>
        <v/>
      </c>
      <c r="BM404" s="296" t="str">
        <f>IFERROR(VLOOKUP($X404,点検表４リスト用!$A$2:$B$10,2,FALSE),"")</f>
        <v/>
      </c>
      <c r="BN404" s="296" t="str">
        <f>IF($AK404="特","",IFERROR(VLOOKUP($BJ404,'35条リスト'!$A$3:$C$9998,3,FALSE),""))</f>
        <v/>
      </c>
      <c r="BO404" s="357" t="str">
        <f t="shared" si="149"/>
        <v/>
      </c>
      <c r="BP404" s="297" t="str">
        <f t="shared" si="136"/>
        <v/>
      </c>
      <c r="BQ404" s="297" t="str">
        <f t="shared" si="150"/>
        <v/>
      </c>
      <c r="BR404" s="296">
        <f t="shared" si="147"/>
        <v>0</v>
      </c>
      <c r="BS404" s="296" t="str">
        <f>IF(COUNTIF(点検表４リスト用!X$2:X$83,J404),1,IF(COUNTIF(点検表４リスト用!Y$2:Y$100,J404),2,IF(COUNTIF(点検表４リスト用!Z$2:Z$100,J404),3,IF(COUNTIF(点検表４リスト用!AA$2:AA$100,J404),4,""))))</f>
        <v/>
      </c>
      <c r="BT404" s="580" t="str">
        <f t="shared" si="151"/>
        <v/>
      </c>
    </row>
    <row r="405" spans="1:72">
      <c r="A405" s="289"/>
      <c r="B405" s="445"/>
      <c r="C405" s="290"/>
      <c r="D405" s="291"/>
      <c r="E405" s="291"/>
      <c r="F405" s="291"/>
      <c r="G405" s="292"/>
      <c r="H405" s="300"/>
      <c r="I405" s="292"/>
      <c r="J405" s="292"/>
      <c r="K405" s="292"/>
      <c r="L405" s="292"/>
      <c r="M405" s="290"/>
      <c r="N405" s="290"/>
      <c r="O405" s="292"/>
      <c r="P405" s="292"/>
      <c r="Q405" s="481" t="str">
        <f t="shared" si="179"/>
        <v/>
      </c>
      <c r="R405" s="481" t="str">
        <f t="shared" si="180"/>
        <v/>
      </c>
      <c r="S405" s="482" t="str">
        <f t="shared" si="117"/>
        <v/>
      </c>
      <c r="T405" s="482" t="str">
        <f t="shared" si="181"/>
        <v/>
      </c>
      <c r="U405" s="483" t="str">
        <f t="shared" si="182"/>
        <v/>
      </c>
      <c r="V405" s="483" t="str">
        <f t="shared" si="183"/>
        <v/>
      </c>
      <c r="W405" s="483" t="str">
        <f t="shared" si="184"/>
        <v/>
      </c>
      <c r="X405" s="293"/>
      <c r="Y405" s="289"/>
      <c r="Z405" s="473" t="str">
        <f>IF($BS405&lt;&gt;"","確認",IF(COUNTIF(点検表４リスト用!AB$2:AB$100,J405),"○",IF(OR($BQ405="【3】",$BQ405="【2】",$BQ405="【1】"),"○",$BQ405)))</f>
        <v/>
      </c>
      <c r="AA405" s="532"/>
      <c r="AB405" s="559" t="str">
        <f t="shared" si="185"/>
        <v/>
      </c>
      <c r="AC405" s="294" t="str">
        <f>IF(COUNTIF(環境性能の高いＵＤタクシー!$A:$A,点検表４!J405),"○","")</f>
        <v/>
      </c>
      <c r="AD405" s="295" t="str">
        <f t="shared" si="186"/>
        <v/>
      </c>
      <c r="AE405" s="296" t="b">
        <f t="shared" si="118"/>
        <v>0</v>
      </c>
      <c r="AF405" s="296" t="b">
        <f t="shared" si="119"/>
        <v>0</v>
      </c>
      <c r="AG405" s="296" t="str">
        <f t="shared" si="120"/>
        <v/>
      </c>
      <c r="AH405" s="296">
        <f t="shared" si="121"/>
        <v>1</v>
      </c>
      <c r="AI405" s="296">
        <f t="shared" si="122"/>
        <v>0</v>
      </c>
      <c r="AJ405" s="296">
        <f t="shared" si="123"/>
        <v>0</v>
      </c>
      <c r="AK405" s="296" t="str">
        <f>IFERROR(VLOOKUP($I405,点検表４リスト用!$D$2:$G$10,2,FALSE),"")</f>
        <v/>
      </c>
      <c r="AL405" s="296" t="str">
        <f>IFERROR(VLOOKUP($I405,点検表４リスト用!$D$2:$G$10,3,FALSE),"")</f>
        <v/>
      </c>
      <c r="AM405" s="296" t="str">
        <f>IFERROR(VLOOKUP($I405,点検表４リスト用!$D$2:$G$10,4,FALSE),"")</f>
        <v/>
      </c>
      <c r="AN405" s="296" t="str">
        <f>IFERROR(VLOOKUP(LEFT($E405,1),点検表４リスト用!$I$2:$J$11,2,FALSE),"")</f>
        <v/>
      </c>
      <c r="AO405" s="296" t="b">
        <f>IF(IFERROR(VLOOKUP($J405,軽乗用車一覧!$A$2:$A$88,1,FALSE),"")&lt;&gt;"",TRUE,FALSE)</f>
        <v>0</v>
      </c>
      <c r="AP405" s="296" t="b">
        <f t="shared" si="124"/>
        <v>0</v>
      </c>
      <c r="AQ405" s="296" t="b">
        <f t="shared" si="187"/>
        <v>1</v>
      </c>
      <c r="AR405" s="296" t="str">
        <f t="shared" si="125"/>
        <v/>
      </c>
      <c r="AS405" s="296" t="str">
        <f t="shared" si="126"/>
        <v/>
      </c>
      <c r="AT405" s="296">
        <f t="shared" si="127"/>
        <v>1</v>
      </c>
      <c r="AU405" s="296">
        <f t="shared" si="128"/>
        <v>1</v>
      </c>
      <c r="AV405" s="296" t="str">
        <f t="shared" si="129"/>
        <v/>
      </c>
      <c r="AW405" s="296" t="str">
        <f>IFERROR(VLOOKUP($L405,点検表４リスト用!$L$2:$M$11,2,FALSE),"")</f>
        <v/>
      </c>
      <c r="AX405" s="296" t="str">
        <f>IFERROR(VLOOKUP($AV405,排出係数!$H$4:$N$1000,7,FALSE),"")</f>
        <v/>
      </c>
      <c r="AY405" s="296" t="str">
        <f t="shared" si="148"/>
        <v/>
      </c>
      <c r="AZ405" s="296" t="str">
        <f t="shared" si="130"/>
        <v>1</v>
      </c>
      <c r="BA405" s="296" t="str">
        <f>IFERROR(VLOOKUP($AV405,排出係数!$A$4:$G$10000,$AU405+2,FALSE),"")</f>
        <v/>
      </c>
      <c r="BB405" s="296">
        <f>IFERROR(VLOOKUP($AU405,点検表４リスト用!$P$2:$T$6,2,FALSE),"")</f>
        <v>0.48</v>
      </c>
      <c r="BC405" s="296" t="str">
        <f t="shared" si="131"/>
        <v/>
      </c>
      <c r="BD405" s="296" t="str">
        <f t="shared" si="132"/>
        <v/>
      </c>
      <c r="BE405" s="296" t="str">
        <f>IFERROR(VLOOKUP($AV405,排出係数!$H$4:$M$10000,$AU405+2,FALSE),"")</f>
        <v/>
      </c>
      <c r="BF405" s="296">
        <f>IFERROR(VLOOKUP($AU405,点検表４リスト用!$P$2:$T$6,IF($N405="H17",5,3),FALSE),"")</f>
        <v>5.5E-2</v>
      </c>
      <c r="BG405" s="296">
        <f t="shared" si="133"/>
        <v>0</v>
      </c>
      <c r="BH405" s="296">
        <f t="shared" si="146"/>
        <v>0</v>
      </c>
      <c r="BI405" s="296" t="str">
        <f>IFERROR(VLOOKUP($L405,点検表４リスト用!$L$2:$N$11,3,FALSE),"")</f>
        <v/>
      </c>
      <c r="BJ405" s="296" t="str">
        <f t="shared" si="134"/>
        <v/>
      </c>
      <c r="BK405" s="296" t="str">
        <f>IF($AK405="特","",IF($BP405="確認",MSG_電気・燃料電池車確認,IF($BS405=1,日野自動車新型式,IF($BS405=2,日野自動車新型式②,IF($BS405=3,日野自動車新型式③,IF($BS405=4,日野自動車新型式④,IFERROR(VLOOKUP($BJ405,'35条リスト'!$A$3:$C$9998,2,FALSE),"")))))))</f>
        <v/>
      </c>
      <c r="BL405" s="296" t="str">
        <f t="shared" si="135"/>
        <v/>
      </c>
      <c r="BM405" s="296" t="str">
        <f>IFERROR(VLOOKUP($X405,点検表４リスト用!$A$2:$B$10,2,FALSE),"")</f>
        <v/>
      </c>
      <c r="BN405" s="296" t="str">
        <f>IF($AK405="特","",IFERROR(VLOOKUP($BJ405,'35条リスト'!$A$3:$C$9998,3,FALSE),""))</f>
        <v/>
      </c>
      <c r="BO405" s="357" t="str">
        <f t="shared" si="149"/>
        <v/>
      </c>
      <c r="BP405" s="297" t="str">
        <f t="shared" si="136"/>
        <v/>
      </c>
      <c r="BQ405" s="297" t="str">
        <f t="shared" si="150"/>
        <v/>
      </c>
      <c r="BR405" s="296">
        <f t="shared" si="147"/>
        <v>0</v>
      </c>
      <c r="BS405" s="296" t="str">
        <f>IF(COUNTIF(点検表４リスト用!X$2:X$83,J405),1,IF(COUNTIF(点検表４リスト用!Y$2:Y$100,J405),2,IF(COUNTIF(点検表４リスト用!Z$2:Z$100,J405),3,IF(COUNTIF(点検表４リスト用!AA$2:AA$100,J405),4,""))))</f>
        <v/>
      </c>
      <c r="BT405" s="580" t="str">
        <f t="shared" si="151"/>
        <v/>
      </c>
    </row>
    <row r="406" spans="1:72">
      <c r="A406" s="289"/>
      <c r="B406" s="445"/>
      <c r="C406" s="290"/>
      <c r="D406" s="291"/>
      <c r="E406" s="291"/>
      <c r="F406" s="291"/>
      <c r="G406" s="292"/>
      <c r="H406" s="300"/>
      <c r="I406" s="292"/>
      <c r="J406" s="292"/>
      <c r="K406" s="292"/>
      <c r="L406" s="292"/>
      <c r="M406" s="290"/>
      <c r="N406" s="290"/>
      <c r="O406" s="292"/>
      <c r="P406" s="292"/>
      <c r="Q406" s="481" t="str">
        <f t="shared" si="179"/>
        <v/>
      </c>
      <c r="R406" s="481" t="str">
        <f t="shared" si="180"/>
        <v/>
      </c>
      <c r="S406" s="482" t="str">
        <f t="shared" si="117"/>
        <v/>
      </c>
      <c r="T406" s="482" t="str">
        <f t="shared" si="181"/>
        <v/>
      </c>
      <c r="U406" s="483" t="str">
        <f t="shared" si="182"/>
        <v/>
      </c>
      <c r="V406" s="483" t="str">
        <f t="shared" si="183"/>
        <v/>
      </c>
      <c r="W406" s="483" t="str">
        <f t="shared" si="184"/>
        <v/>
      </c>
      <c r="X406" s="293"/>
      <c r="Y406" s="289"/>
      <c r="Z406" s="473" t="str">
        <f>IF($BS406&lt;&gt;"","確認",IF(COUNTIF(点検表４リスト用!AB$2:AB$100,J406),"○",IF(OR($BQ406="【3】",$BQ406="【2】",$BQ406="【1】"),"○",$BQ406)))</f>
        <v/>
      </c>
      <c r="AA406" s="532"/>
      <c r="AB406" s="559" t="str">
        <f t="shared" si="185"/>
        <v/>
      </c>
      <c r="AC406" s="294" t="str">
        <f>IF(COUNTIF(環境性能の高いＵＤタクシー!$A:$A,点検表４!J406),"○","")</f>
        <v/>
      </c>
      <c r="AD406" s="295" t="str">
        <f t="shared" si="186"/>
        <v/>
      </c>
      <c r="AE406" s="296" t="b">
        <f t="shared" si="118"/>
        <v>0</v>
      </c>
      <c r="AF406" s="296" t="b">
        <f t="shared" si="119"/>
        <v>0</v>
      </c>
      <c r="AG406" s="296" t="str">
        <f t="shared" si="120"/>
        <v/>
      </c>
      <c r="AH406" s="296">
        <f t="shared" si="121"/>
        <v>1</v>
      </c>
      <c r="AI406" s="296">
        <f t="shared" si="122"/>
        <v>0</v>
      </c>
      <c r="AJ406" s="296">
        <f t="shared" si="123"/>
        <v>0</v>
      </c>
      <c r="AK406" s="296" t="str">
        <f>IFERROR(VLOOKUP($I406,点検表４リスト用!$D$2:$G$10,2,FALSE),"")</f>
        <v/>
      </c>
      <c r="AL406" s="296" t="str">
        <f>IFERROR(VLOOKUP($I406,点検表４リスト用!$D$2:$G$10,3,FALSE),"")</f>
        <v/>
      </c>
      <c r="AM406" s="296" t="str">
        <f>IFERROR(VLOOKUP($I406,点検表４リスト用!$D$2:$G$10,4,FALSE),"")</f>
        <v/>
      </c>
      <c r="AN406" s="296" t="str">
        <f>IFERROR(VLOOKUP(LEFT($E406,1),点検表４リスト用!$I$2:$J$11,2,FALSE),"")</f>
        <v/>
      </c>
      <c r="AO406" s="296" t="b">
        <f>IF(IFERROR(VLOOKUP($J406,軽乗用車一覧!$A$2:$A$88,1,FALSE),"")&lt;&gt;"",TRUE,FALSE)</f>
        <v>0</v>
      </c>
      <c r="AP406" s="296" t="b">
        <f t="shared" si="124"/>
        <v>0</v>
      </c>
      <c r="AQ406" s="296" t="b">
        <f t="shared" si="187"/>
        <v>1</v>
      </c>
      <c r="AR406" s="296" t="str">
        <f t="shared" si="125"/>
        <v/>
      </c>
      <c r="AS406" s="296" t="str">
        <f t="shared" si="126"/>
        <v/>
      </c>
      <c r="AT406" s="296">
        <f t="shared" si="127"/>
        <v>1</v>
      </c>
      <c r="AU406" s="296">
        <f t="shared" si="128"/>
        <v>1</v>
      </c>
      <c r="AV406" s="296" t="str">
        <f t="shared" si="129"/>
        <v/>
      </c>
      <c r="AW406" s="296" t="str">
        <f>IFERROR(VLOOKUP($L406,点検表４リスト用!$L$2:$M$11,2,FALSE),"")</f>
        <v/>
      </c>
      <c r="AX406" s="296" t="str">
        <f>IFERROR(VLOOKUP($AV406,排出係数!$H$4:$N$1000,7,FALSE),"")</f>
        <v/>
      </c>
      <c r="AY406" s="296" t="str">
        <f t="shared" si="148"/>
        <v/>
      </c>
      <c r="AZ406" s="296" t="str">
        <f t="shared" si="130"/>
        <v>1</v>
      </c>
      <c r="BA406" s="296" t="str">
        <f>IFERROR(VLOOKUP($AV406,排出係数!$A$4:$G$10000,$AU406+2,FALSE),"")</f>
        <v/>
      </c>
      <c r="BB406" s="296">
        <f>IFERROR(VLOOKUP($AU406,点検表４リスト用!$P$2:$T$6,2,FALSE),"")</f>
        <v>0.48</v>
      </c>
      <c r="BC406" s="296" t="str">
        <f t="shared" si="131"/>
        <v/>
      </c>
      <c r="BD406" s="296" t="str">
        <f t="shared" si="132"/>
        <v/>
      </c>
      <c r="BE406" s="296" t="str">
        <f>IFERROR(VLOOKUP($AV406,排出係数!$H$4:$M$10000,$AU406+2,FALSE),"")</f>
        <v/>
      </c>
      <c r="BF406" s="296">
        <f>IFERROR(VLOOKUP($AU406,点検表４リスト用!$P$2:$T$6,IF($N406="H17",5,3),FALSE),"")</f>
        <v>5.5E-2</v>
      </c>
      <c r="BG406" s="296">
        <f t="shared" si="133"/>
        <v>0</v>
      </c>
      <c r="BH406" s="296">
        <f t="shared" si="146"/>
        <v>0</v>
      </c>
      <c r="BI406" s="296" t="str">
        <f>IFERROR(VLOOKUP($L406,点検表４リスト用!$L$2:$N$11,3,FALSE),"")</f>
        <v/>
      </c>
      <c r="BJ406" s="296" t="str">
        <f t="shared" si="134"/>
        <v/>
      </c>
      <c r="BK406" s="296" t="str">
        <f>IF($AK406="特","",IF($BP406="確認",MSG_電気・燃料電池車確認,IF($BS406=1,日野自動車新型式,IF($BS406=2,日野自動車新型式②,IF($BS406=3,日野自動車新型式③,IF($BS406=4,日野自動車新型式④,IFERROR(VLOOKUP($BJ406,'35条リスト'!$A$3:$C$9998,2,FALSE),"")))))))</f>
        <v/>
      </c>
      <c r="BL406" s="296" t="str">
        <f t="shared" si="135"/>
        <v/>
      </c>
      <c r="BM406" s="296" t="str">
        <f>IFERROR(VLOOKUP($X406,点検表４リスト用!$A$2:$B$10,2,FALSE),"")</f>
        <v/>
      </c>
      <c r="BN406" s="296" t="str">
        <f>IF($AK406="特","",IFERROR(VLOOKUP($BJ406,'35条リスト'!$A$3:$C$9998,3,FALSE),""))</f>
        <v/>
      </c>
      <c r="BO406" s="357" t="str">
        <f t="shared" si="149"/>
        <v/>
      </c>
      <c r="BP406" s="297" t="str">
        <f t="shared" si="136"/>
        <v/>
      </c>
      <c r="BQ406" s="297" t="str">
        <f t="shared" si="150"/>
        <v/>
      </c>
      <c r="BR406" s="296">
        <f t="shared" si="147"/>
        <v>0</v>
      </c>
      <c r="BS406" s="296" t="str">
        <f>IF(COUNTIF(点検表４リスト用!X$2:X$83,J406),1,IF(COUNTIF(点検表４リスト用!Y$2:Y$100,J406),2,IF(COUNTIF(点検表４リスト用!Z$2:Z$100,J406),3,IF(COUNTIF(点検表４リスト用!AA$2:AA$100,J406),4,""))))</f>
        <v/>
      </c>
      <c r="BT406" s="580" t="str">
        <f t="shared" si="151"/>
        <v/>
      </c>
    </row>
    <row r="407" spans="1:72">
      <c r="A407" s="289"/>
      <c r="B407" s="445"/>
      <c r="C407" s="290"/>
      <c r="D407" s="291"/>
      <c r="E407" s="291"/>
      <c r="F407" s="291"/>
      <c r="G407" s="292"/>
      <c r="H407" s="300"/>
      <c r="I407" s="292"/>
      <c r="J407" s="292"/>
      <c r="K407" s="292"/>
      <c r="L407" s="292"/>
      <c r="M407" s="290"/>
      <c r="N407" s="290"/>
      <c r="O407" s="292"/>
      <c r="P407" s="292"/>
      <c r="Q407" s="481" t="str">
        <f t="shared" si="179"/>
        <v/>
      </c>
      <c r="R407" s="481" t="str">
        <f t="shared" si="180"/>
        <v/>
      </c>
      <c r="S407" s="482" t="str">
        <f t="shared" si="117"/>
        <v/>
      </c>
      <c r="T407" s="482" t="str">
        <f t="shared" si="181"/>
        <v/>
      </c>
      <c r="U407" s="483" t="str">
        <f t="shared" si="182"/>
        <v/>
      </c>
      <c r="V407" s="483" t="str">
        <f t="shared" si="183"/>
        <v/>
      </c>
      <c r="W407" s="483" t="str">
        <f t="shared" si="184"/>
        <v/>
      </c>
      <c r="X407" s="293"/>
      <c r="Y407" s="289"/>
      <c r="Z407" s="473" t="str">
        <f>IF($BS407&lt;&gt;"","確認",IF(COUNTIF(点検表４リスト用!AB$2:AB$100,J407),"○",IF(OR($BQ407="【3】",$BQ407="【2】",$BQ407="【1】"),"○",$BQ407)))</f>
        <v/>
      </c>
      <c r="AA407" s="532"/>
      <c r="AB407" s="559" t="str">
        <f t="shared" si="185"/>
        <v/>
      </c>
      <c r="AC407" s="294" t="str">
        <f>IF(COUNTIF(環境性能の高いＵＤタクシー!$A:$A,点検表４!J407),"○","")</f>
        <v/>
      </c>
      <c r="AD407" s="295" t="str">
        <f t="shared" si="186"/>
        <v/>
      </c>
      <c r="AE407" s="296" t="b">
        <f t="shared" si="118"/>
        <v>0</v>
      </c>
      <c r="AF407" s="296" t="b">
        <f t="shared" si="119"/>
        <v>0</v>
      </c>
      <c r="AG407" s="296" t="str">
        <f t="shared" si="120"/>
        <v/>
      </c>
      <c r="AH407" s="296">
        <f t="shared" si="121"/>
        <v>1</v>
      </c>
      <c r="AI407" s="296">
        <f t="shared" si="122"/>
        <v>0</v>
      </c>
      <c r="AJ407" s="296">
        <f t="shared" si="123"/>
        <v>0</v>
      </c>
      <c r="AK407" s="296" t="str">
        <f>IFERROR(VLOOKUP($I407,点検表４リスト用!$D$2:$G$10,2,FALSE),"")</f>
        <v/>
      </c>
      <c r="AL407" s="296" t="str">
        <f>IFERROR(VLOOKUP($I407,点検表４リスト用!$D$2:$G$10,3,FALSE),"")</f>
        <v/>
      </c>
      <c r="AM407" s="296" t="str">
        <f>IFERROR(VLOOKUP($I407,点検表４リスト用!$D$2:$G$10,4,FALSE),"")</f>
        <v/>
      </c>
      <c r="AN407" s="296" t="str">
        <f>IFERROR(VLOOKUP(LEFT($E407,1),点検表４リスト用!$I$2:$J$11,2,FALSE),"")</f>
        <v/>
      </c>
      <c r="AO407" s="296" t="b">
        <f>IF(IFERROR(VLOOKUP($J407,軽乗用車一覧!$A$2:$A$88,1,FALSE),"")&lt;&gt;"",TRUE,FALSE)</f>
        <v>0</v>
      </c>
      <c r="AP407" s="296" t="b">
        <f t="shared" si="124"/>
        <v>0</v>
      </c>
      <c r="AQ407" s="296" t="b">
        <f t="shared" si="187"/>
        <v>1</v>
      </c>
      <c r="AR407" s="296" t="str">
        <f t="shared" si="125"/>
        <v/>
      </c>
      <c r="AS407" s="296" t="str">
        <f t="shared" si="126"/>
        <v/>
      </c>
      <c r="AT407" s="296">
        <f t="shared" si="127"/>
        <v>1</v>
      </c>
      <c r="AU407" s="296">
        <f t="shared" si="128"/>
        <v>1</v>
      </c>
      <c r="AV407" s="296" t="str">
        <f t="shared" si="129"/>
        <v/>
      </c>
      <c r="AW407" s="296" t="str">
        <f>IFERROR(VLOOKUP($L407,点検表４リスト用!$L$2:$M$11,2,FALSE),"")</f>
        <v/>
      </c>
      <c r="AX407" s="296" t="str">
        <f>IFERROR(VLOOKUP($AV407,排出係数!$H$4:$N$1000,7,FALSE),"")</f>
        <v/>
      </c>
      <c r="AY407" s="296" t="str">
        <f t="shared" si="148"/>
        <v/>
      </c>
      <c r="AZ407" s="296" t="str">
        <f t="shared" si="130"/>
        <v>1</v>
      </c>
      <c r="BA407" s="296" t="str">
        <f>IFERROR(VLOOKUP($AV407,排出係数!$A$4:$G$10000,$AU407+2,FALSE),"")</f>
        <v/>
      </c>
      <c r="BB407" s="296">
        <f>IFERROR(VLOOKUP($AU407,点検表４リスト用!$P$2:$T$6,2,FALSE),"")</f>
        <v>0.48</v>
      </c>
      <c r="BC407" s="296" t="str">
        <f t="shared" si="131"/>
        <v/>
      </c>
      <c r="BD407" s="296" t="str">
        <f t="shared" si="132"/>
        <v/>
      </c>
      <c r="BE407" s="296" t="str">
        <f>IFERROR(VLOOKUP($AV407,排出係数!$H$4:$M$10000,$AU407+2,FALSE),"")</f>
        <v/>
      </c>
      <c r="BF407" s="296">
        <f>IFERROR(VLOOKUP($AU407,点検表４リスト用!$P$2:$T$6,IF($N407="H17",5,3),FALSE),"")</f>
        <v>5.5E-2</v>
      </c>
      <c r="BG407" s="296">
        <f t="shared" si="133"/>
        <v>0</v>
      </c>
      <c r="BH407" s="296">
        <f t="shared" si="146"/>
        <v>0</v>
      </c>
      <c r="BI407" s="296" t="str">
        <f>IFERROR(VLOOKUP($L407,点検表４リスト用!$L$2:$N$11,3,FALSE),"")</f>
        <v/>
      </c>
      <c r="BJ407" s="296" t="str">
        <f t="shared" si="134"/>
        <v/>
      </c>
      <c r="BK407" s="296" t="str">
        <f>IF($AK407="特","",IF($BP407="確認",MSG_電気・燃料電池車確認,IF($BS407=1,日野自動車新型式,IF($BS407=2,日野自動車新型式②,IF($BS407=3,日野自動車新型式③,IF($BS407=4,日野自動車新型式④,IFERROR(VLOOKUP($BJ407,'35条リスト'!$A$3:$C$9998,2,FALSE),"")))))))</f>
        <v/>
      </c>
      <c r="BL407" s="296" t="str">
        <f t="shared" si="135"/>
        <v/>
      </c>
      <c r="BM407" s="296" t="str">
        <f>IFERROR(VLOOKUP($X407,点検表４リスト用!$A$2:$B$10,2,FALSE),"")</f>
        <v/>
      </c>
      <c r="BN407" s="296" t="str">
        <f>IF($AK407="特","",IFERROR(VLOOKUP($BJ407,'35条リスト'!$A$3:$C$9998,3,FALSE),""))</f>
        <v/>
      </c>
      <c r="BO407" s="357" t="str">
        <f t="shared" si="149"/>
        <v/>
      </c>
      <c r="BP407" s="297" t="str">
        <f t="shared" si="136"/>
        <v/>
      </c>
      <c r="BQ407" s="297" t="str">
        <f t="shared" si="150"/>
        <v/>
      </c>
      <c r="BR407" s="296">
        <f t="shared" si="147"/>
        <v>0</v>
      </c>
      <c r="BS407" s="296" t="str">
        <f>IF(COUNTIF(点検表４リスト用!X$2:X$83,J407),1,IF(COUNTIF(点検表４リスト用!Y$2:Y$100,J407),2,IF(COUNTIF(点検表４リスト用!Z$2:Z$100,J407),3,IF(COUNTIF(点検表４リスト用!AA$2:AA$100,J407),4,""))))</f>
        <v/>
      </c>
      <c r="BT407" s="580" t="str">
        <f t="shared" si="151"/>
        <v/>
      </c>
    </row>
    <row r="408" spans="1:72">
      <c r="A408" s="289"/>
      <c r="B408" s="445"/>
      <c r="C408" s="290"/>
      <c r="D408" s="291"/>
      <c r="E408" s="291"/>
      <c r="F408" s="291"/>
      <c r="G408" s="292"/>
      <c r="H408" s="300"/>
      <c r="I408" s="292"/>
      <c r="J408" s="292"/>
      <c r="K408" s="292"/>
      <c r="L408" s="292"/>
      <c r="M408" s="290"/>
      <c r="N408" s="290"/>
      <c r="O408" s="292"/>
      <c r="P408" s="292"/>
      <c r="Q408" s="481" t="str">
        <f t="shared" si="179"/>
        <v/>
      </c>
      <c r="R408" s="481" t="str">
        <f t="shared" si="180"/>
        <v/>
      </c>
      <c r="S408" s="482" t="str">
        <f t="shared" si="117"/>
        <v/>
      </c>
      <c r="T408" s="482" t="str">
        <f t="shared" si="181"/>
        <v/>
      </c>
      <c r="U408" s="483" t="str">
        <f t="shared" si="182"/>
        <v/>
      </c>
      <c r="V408" s="483" t="str">
        <f t="shared" si="183"/>
        <v/>
      </c>
      <c r="W408" s="483" t="str">
        <f t="shared" si="184"/>
        <v/>
      </c>
      <c r="X408" s="293"/>
      <c r="Y408" s="289"/>
      <c r="Z408" s="473" t="str">
        <f>IF($BS408&lt;&gt;"","確認",IF(COUNTIF(点検表４リスト用!AB$2:AB$100,J408),"○",IF(OR($BQ408="【3】",$BQ408="【2】",$BQ408="【1】"),"○",$BQ408)))</f>
        <v/>
      </c>
      <c r="AA408" s="532"/>
      <c r="AB408" s="559" t="str">
        <f t="shared" si="185"/>
        <v/>
      </c>
      <c r="AC408" s="294" t="str">
        <f>IF(COUNTIF(環境性能の高いＵＤタクシー!$A:$A,点検表４!J408),"○","")</f>
        <v/>
      </c>
      <c r="AD408" s="295" t="str">
        <f t="shared" si="186"/>
        <v/>
      </c>
      <c r="AE408" s="296" t="b">
        <f t="shared" si="118"/>
        <v>0</v>
      </c>
      <c r="AF408" s="296" t="b">
        <f t="shared" si="119"/>
        <v>0</v>
      </c>
      <c r="AG408" s="296" t="str">
        <f t="shared" si="120"/>
        <v/>
      </c>
      <c r="AH408" s="296">
        <f t="shared" si="121"/>
        <v>1</v>
      </c>
      <c r="AI408" s="296">
        <f t="shared" si="122"/>
        <v>0</v>
      </c>
      <c r="AJ408" s="296">
        <f t="shared" si="123"/>
        <v>0</v>
      </c>
      <c r="AK408" s="296" t="str">
        <f>IFERROR(VLOOKUP($I408,点検表４リスト用!$D$2:$G$10,2,FALSE),"")</f>
        <v/>
      </c>
      <c r="AL408" s="296" t="str">
        <f>IFERROR(VLOOKUP($I408,点検表４リスト用!$D$2:$G$10,3,FALSE),"")</f>
        <v/>
      </c>
      <c r="AM408" s="296" t="str">
        <f>IFERROR(VLOOKUP($I408,点検表４リスト用!$D$2:$G$10,4,FALSE),"")</f>
        <v/>
      </c>
      <c r="AN408" s="296" t="str">
        <f>IFERROR(VLOOKUP(LEFT($E408,1),点検表４リスト用!$I$2:$J$11,2,FALSE),"")</f>
        <v/>
      </c>
      <c r="AO408" s="296" t="b">
        <f>IF(IFERROR(VLOOKUP($J408,軽乗用車一覧!$A$2:$A$88,1,FALSE),"")&lt;&gt;"",TRUE,FALSE)</f>
        <v>0</v>
      </c>
      <c r="AP408" s="296" t="b">
        <f t="shared" si="124"/>
        <v>0</v>
      </c>
      <c r="AQ408" s="296" t="b">
        <f t="shared" si="187"/>
        <v>1</v>
      </c>
      <c r="AR408" s="296" t="str">
        <f t="shared" si="125"/>
        <v/>
      </c>
      <c r="AS408" s="296" t="str">
        <f t="shared" si="126"/>
        <v/>
      </c>
      <c r="AT408" s="296">
        <f t="shared" si="127"/>
        <v>1</v>
      </c>
      <c r="AU408" s="296">
        <f t="shared" si="128"/>
        <v>1</v>
      </c>
      <c r="AV408" s="296" t="str">
        <f t="shared" si="129"/>
        <v/>
      </c>
      <c r="AW408" s="296" t="str">
        <f>IFERROR(VLOOKUP($L408,点検表４リスト用!$L$2:$M$11,2,FALSE),"")</f>
        <v/>
      </c>
      <c r="AX408" s="296" t="str">
        <f>IFERROR(VLOOKUP($AV408,排出係数!$H$4:$N$1000,7,FALSE),"")</f>
        <v/>
      </c>
      <c r="AY408" s="296" t="str">
        <f t="shared" si="148"/>
        <v/>
      </c>
      <c r="AZ408" s="296" t="str">
        <f t="shared" si="130"/>
        <v>1</v>
      </c>
      <c r="BA408" s="296" t="str">
        <f>IFERROR(VLOOKUP($AV408,排出係数!$A$4:$G$10000,$AU408+2,FALSE),"")</f>
        <v/>
      </c>
      <c r="BB408" s="296">
        <f>IFERROR(VLOOKUP($AU408,点検表４リスト用!$P$2:$T$6,2,FALSE),"")</f>
        <v>0.48</v>
      </c>
      <c r="BC408" s="296" t="str">
        <f t="shared" si="131"/>
        <v/>
      </c>
      <c r="BD408" s="296" t="str">
        <f t="shared" si="132"/>
        <v/>
      </c>
      <c r="BE408" s="296" t="str">
        <f>IFERROR(VLOOKUP($AV408,排出係数!$H$4:$M$10000,$AU408+2,FALSE),"")</f>
        <v/>
      </c>
      <c r="BF408" s="296">
        <f>IFERROR(VLOOKUP($AU408,点検表４リスト用!$P$2:$T$6,IF($N408="H17",5,3),FALSE),"")</f>
        <v>5.5E-2</v>
      </c>
      <c r="BG408" s="296">
        <f t="shared" si="133"/>
        <v>0</v>
      </c>
      <c r="BH408" s="296">
        <f t="shared" si="146"/>
        <v>0</v>
      </c>
      <c r="BI408" s="296" t="str">
        <f>IFERROR(VLOOKUP($L408,点検表４リスト用!$L$2:$N$11,3,FALSE),"")</f>
        <v/>
      </c>
      <c r="BJ408" s="296" t="str">
        <f t="shared" si="134"/>
        <v/>
      </c>
      <c r="BK408" s="296" t="str">
        <f>IF($AK408="特","",IF($BP408="確認",MSG_電気・燃料電池車確認,IF($BS408=1,日野自動車新型式,IF($BS408=2,日野自動車新型式②,IF($BS408=3,日野自動車新型式③,IF($BS408=4,日野自動車新型式④,IFERROR(VLOOKUP($BJ408,'35条リスト'!$A$3:$C$9998,2,FALSE),"")))))))</f>
        <v/>
      </c>
      <c r="BL408" s="296" t="str">
        <f t="shared" si="135"/>
        <v/>
      </c>
      <c r="BM408" s="296" t="str">
        <f>IFERROR(VLOOKUP($X408,点検表４リスト用!$A$2:$B$10,2,FALSE),"")</f>
        <v/>
      </c>
      <c r="BN408" s="296" t="str">
        <f>IF($AK408="特","",IFERROR(VLOOKUP($BJ408,'35条リスト'!$A$3:$C$9998,3,FALSE),""))</f>
        <v/>
      </c>
      <c r="BO408" s="357" t="str">
        <f t="shared" si="149"/>
        <v/>
      </c>
      <c r="BP408" s="297" t="str">
        <f t="shared" si="136"/>
        <v/>
      </c>
      <c r="BQ408" s="297" t="str">
        <f t="shared" si="150"/>
        <v/>
      </c>
      <c r="BR408" s="296">
        <f t="shared" si="147"/>
        <v>0</v>
      </c>
      <c r="BS408" s="296" t="str">
        <f>IF(COUNTIF(点検表４リスト用!X$2:X$83,J408),1,IF(COUNTIF(点検表４リスト用!Y$2:Y$100,J408),2,IF(COUNTIF(点検表４リスト用!Z$2:Z$100,J408),3,IF(COUNTIF(点検表４リスト用!AA$2:AA$100,J408),4,""))))</f>
        <v/>
      </c>
      <c r="BT408" s="580" t="str">
        <f t="shared" si="151"/>
        <v/>
      </c>
    </row>
    <row r="409" spans="1:72">
      <c r="A409" s="289"/>
      <c r="B409" s="445"/>
      <c r="C409" s="290"/>
      <c r="D409" s="291"/>
      <c r="E409" s="291"/>
      <c r="F409" s="291"/>
      <c r="G409" s="292"/>
      <c r="H409" s="300"/>
      <c r="I409" s="292"/>
      <c r="J409" s="292"/>
      <c r="K409" s="292"/>
      <c r="L409" s="292"/>
      <c r="M409" s="290"/>
      <c r="N409" s="290"/>
      <c r="O409" s="292"/>
      <c r="P409" s="292"/>
      <c r="Q409" s="481" t="str">
        <f t="shared" si="179"/>
        <v/>
      </c>
      <c r="R409" s="481" t="str">
        <f t="shared" si="180"/>
        <v/>
      </c>
      <c r="S409" s="482" t="str">
        <f t="shared" si="117"/>
        <v/>
      </c>
      <c r="T409" s="482" t="str">
        <f t="shared" si="181"/>
        <v/>
      </c>
      <c r="U409" s="483" t="str">
        <f t="shared" si="182"/>
        <v/>
      </c>
      <c r="V409" s="483" t="str">
        <f t="shared" si="183"/>
        <v/>
      </c>
      <c r="W409" s="483" t="str">
        <f t="shared" si="184"/>
        <v/>
      </c>
      <c r="X409" s="293"/>
      <c r="Y409" s="289"/>
      <c r="Z409" s="473" t="str">
        <f>IF($BS409&lt;&gt;"","確認",IF(COUNTIF(点検表４リスト用!AB$2:AB$100,J409),"○",IF(OR($BQ409="【3】",$BQ409="【2】",$BQ409="【1】"),"○",$BQ409)))</f>
        <v/>
      </c>
      <c r="AA409" s="532"/>
      <c r="AB409" s="559" t="str">
        <f t="shared" si="185"/>
        <v/>
      </c>
      <c r="AC409" s="294" t="str">
        <f>IF(COUNTIF(環境性能の高いＵＤタクシー!$A:$A,点検表４!J409),"○","")</f>
        <v/>
      </c>
      <c r="AD409" s="295" t="str">
        <f t="shared" si="186"/>
        <v/>
      </c>
      <c r="AE409" s="296" t="b">
        <f t="shared" si="118"/>
        <v>0</v>
      </c>
      <c r="AF409" s="296" t="b">
        <f t="shared" si="119"/>
        <v>0</v>
      </c>
      <c r="AG409" s="296" t="str">
        <f t="shared" si="120"/>
        <v/>
      </c>
      <c r="AH409" s="296">
        <f t="shared" si="121"/>
        <v>1</v>
      </c>
      <c r="AI409" s="296">
        <f t="shared" si="122"/>
        <v>0</v>
      </c>
      <c r="AJ409" s="296">
        <f t="shared" si="123"/>
        <v>0</v>
      </c>
      <c r="AK409" s="296" t="str">
        <f>IFERROR(VLOOKUP($I409,点検表４リスト用!$D$2:$G$10,2,FALSE),"")</f>
        <v/>
      </c>
      <c r="AL409" s="296" t="str">
        <f>IFERROR(VLOOKUP($I409,点検表４リスト用!$D$2:$G$10,3,FALSE),"")</f>
        <v/>
      </c>
      <c r="AM409" s="296" t="str">
        <f>IFERROR(VLOOKUP($I409,点検表４リスト用!$D$2:$G$10,4,FALSE),"")</f>
        <v/>
      </c>
      <c r="AN409" s="296" t="str">
        <f>IFERROR(VLOOKUP(LEFT($E409,1),点検表４リスト用!$I$2:$J$11,2,FALSE),"")</f>
        <v/>
      </c>
      <c r="AO409" s="296" t="b">
        <f>IF(IFERROR(VLOOKUP($J409,軽乗用車一覧!$A$2:$A$88,1,FALSE),"")&lt;&gt;"",TRUE,FALSE)</f>
        <v>0</v>
      </c>
      <c r="AP409" s="296" t="b">
        <f t="shared" si="124"/>
        <v>0</v>
      </c>
      <c r="AQ409" s="296" t="b">
        <f t="shared" si="187"/>
        <v>1</v>
      </c>
      <c r="AR409" s="296" t="str">
        <f t="shared" si="125"/>
        <v/>
      </c>
      <c r="AS409" s="296" t="str">
        <f t="shared" si="126"/>
        <v/>
      </c>
      <c r="AT409" s="296">
        <f t="shared" si="127"/>
        <v>1</v>
      </c>
      <c r="AU409" s="296">
        <f t="shared" si="128"/>
        <v>1</v>
      </c>
      <c r="AV409" s="296" t="str">
        <f t="shared" si="129"/>
        <v/>
      </c>
      <c r="AW409" s="296" t="str">
        <f>IFERROR(VLOOKUP($L409,点検表４リスト用!$L$2:$M$11,2,FALSE),"")</f>
        <v/>
      </c>
      <c r="AX409" s="296" t="str">
        <f>IFERROR(VLOOKUP($AV409,排出係数!$H$4:$N$1000,7,FALSE),"")</f>
        <v/>
      </c>
      <c r="AY409" s="296" t="str">
        <f t="shared" si="148"/>
        <v/>
      </c>
      <c r="AZ409" s="296" t="str">
        <f t="shared" si="130"/>
        <v>1</v>
      </c>
      <c r="BA409" s="296" t="str">
        <f>IFERROR(VLOOKUP($AV409,排出係数!$A$4:$G$10000,$AU409+2,FALSE),"")</f>
        <v/>
      </c>
      <c r="BB409" s="296">
        <f>IFERROR(VLOOKUP($AU409,点検表４リスト用!$P$2:$T$6,2,FALSE),"")</f>
        <v>0.48</v>
      </c>
      <c r="BC409" s="296" t="str">
        <f t="shared" si="131"/>
        <v/>
      </c>
      <c r="BD409" s="296" t="str">
        <f t="shared" si="132"/>
        <v/>
      </c>
      <c r="BE409" s="296" t="str">
        <f>IFERROR(VLOOKUP($AV409,排出係数!$H$4:$M$10000,$AU409+2,FALSE),"")</f>
        <v/>
      </c>
      <c r="BF409" s="296">
        <f>IFERROR(VLOOKUP($AU409,点検表４リスト用!$P$2:$T$6,IF($N409="H17",5,3),FALSE),"")</f>
        <v>5.5E-2</v>
      </c>
      <c r="BG409" s="296">
        <f t="shared" si="133"/>
        <v>0</v>
      </c>
      <c r="BH409" s="296">
        <f t="shared" si="146"/>
        <v>0</v>
      </c>
      <c r="BI409" s="296" t="str">
        <f>IFERROR(VLOOKUP($L409,点検表４リスト用!$L$2:$N$11,3,FALSE),"")</f>
        <v/>
      </c>
      <c r="BJ409" s="296" t="str">
        <f t="shared" si="134"/>
        <v/>
      </c>
      <c r="BK409" s="296" t="str">
        <f>IF($AK409="特","",IF($BP409="確認",MSG_電気・燃料電池車確認,IF($BS409=1,日野自動車新型式,IF($BS409=2,日野自動車新型式②,IF($BS409=3,日野自動車新型式③,IF($BS409=4,日野自動車新型式④,IFERROR(VLOOKUP($BJ409,'35条リスト'!$A$3:$C$9998,2,FALSE),"")))))))</f>
        <v/>
      </c>
      <c r="BL409" s="296" t="str">
        <f t="shared" si="135"/>
        <v/>
      </c>
      <c r="BM409" s="296" t="str">
        <f>IFERROR(VLOOKUP($X409,点検表４リスト用!$A$2:$B$10,2,FALSE),"")</f>
        <v/>
      </c>
      <c r="BN409" s="296" t="str">
        <f>IF($AK409="特","",IFERROR(VLOOKUP($BJ409,'35条リスト'!$A$3:$C$9998,3,FALSE),""))</f>
        <v/>
      </c>
      <c r="BO409" s="357" t="str">
        <f t="shared" si="149"/>
        <v/>
      </c>
      <c r="BP409" s="297" t="str">
        <f t="shared" si="136"/>
        <v/>
      </c>
      <c r="BQ409" s="297" t="str">
        <f t="shared" si="150"/>
        <v/>
      </c>
      <c r="BR409" s="296">
        <f t="shared" si="147"/>
        <v>0</v>
      </c>
      <c r="BS409" s="296" t="str">
        <f>IF(COUNTIF(点検表４リスト用!X$2:X$83,J409),1,IF(COUNTIF(点検表４リスト用!Y$2:Y$100,J409),2,IF(COUNTIF(点検表４リスト用!Z$2:Z$100,J409),3,IF(COUNTIF(点検表４リスト用!AA$2:AA$100,J409),4,""))))</f>
        <v/>
      </c>
      <c r="BT409" s="580" t="str">
        <f t="shared" si="151"/>
        <v/>
      </c>
    </row>
    <row r="410" spans="1:72">
      <c r="A410" s="289"/>
      <c r="B410" s="445"/>
      <c r="C410" s="290"/>
      <c r="D410" s="291"/>
      <c r="E410" s="291"/>
      <c r="F410" s="291"/>
      <c r="G410" s="292"/>
      <c r="H410" s="300"/>
      <c r="I410" s="292"/>
      <c r="J410" s="292"/>
      <c r="K410" s="292"/>
      <c r="L410" s="292"/>
      <c r="M410" s="290"/>
      <c r="N410" s="290"/>
      <c r="O410" s="292"/>
      <c r="P410" s="292"/>
      <c r="Q410" s="481" t="str">
        <f t="shared" si="179"/>
        <v/>
      </c>
      <c r="R410" s="481" t="str">
        <f t="shared" si="180"/>
        <v/>
      </c>
      <c r="S410" s="482" t="str">
        <f t="shared" si="117"/>
        <v/>
      </c>
      <c r="T410" s="482" t="str">
        <f t="shared" si="181"/>
        <v/>
      </c>
      <c r="U410" s="483" t="str">
        <f t="shared" si="182"/>
        <v/>
      </c>
      <c r="V410" s="483" t="str">
        <f t="shared" si="183"/>
        <v/>
      </c>
      <c r="W410" s="483" t="str">
        <f t="shared" si="184"/>
        <v/>
      </c>
      <c r="X410" s="293"/>
      <c r="Y410" s="289"/>
      <c r="Z410" s="473" t="str">
        <f>IF($BS410&lt;&gt;"","確認",IF(COUNTIF(点検表４リスト用!AB$2:AB$100,J410),"○",IF(OR($BQ410="【3】",$BQ410="【2】",$BQ410="【1】"),"○",$BQ410)))</f>
        <v/>
      </c>
      <c r="AA410" s="532"/>
      <c r="AB410" s="559" t="str">
        <f t="shared" si="185"/>
        <v/>
      </c>
      <c r="AC410" s="294" t="str">
        <f>IF(COUNTIF(環境性能の高いＵＤタクシー!$A:$A,点検表４!J410),"○","")</f>
        <v/>
      </c>
      <c r="AD410" s="295" t="str">
        <f t="shared" si="186"/>
        <v/>
      </c>
      <c r="AE410" s="296" t="b">
        <f t="shared" si="118"/>
        <v>0</v>
      </c>
      <c r="AF410" s="296" t="b">
        <f t="shared" si="119"/>
        <v>0</v>
      </c>
      <c r="AG410" s="296" t="str">
        <f t="shared" si="120"/>
        <v/>
      </c>
      <c r="AH410" s="296">
        <f t="shared" si="121"/>
        <v>1</v>
      </c>
      <c r="AI410" s="296">
        <f t="shared" si="122"/>
        <v>0</v>
      </c>
      <c r="AJ410" s="296">
        <f t="shared" si="123"/>
        <v>0</v>
      </c>
      <c r="AK410" s="296" t="str">
        <f>IFERROR(VLOOKUP($I410,点検表４リスト用!$D$2:$G$10,2,FALSE),"")</f>
        <v/>
      </c>
      <c r="AL410" s="296" t="str">
        <f>IFERROR(VLOOKUP($I410,点検表４リスト用!$D$2:$G$10,3,FALSE),"")</f>
        <v/>
      </c>
      <c r="AM410" s="296" t="str">
        <f>IFERROR(VLOOKUP($I410,点検表４リスト用!$D$2:$G$10,4,FALSE),"")</f>
        <v/>
      </c>
      <c r="AN410" s="296" t="str">
        <f>IFERROR(VLOOKUP(LEFT($E410,1),点検表４リスト用!$I$2:$J$11,2,FALSE),"")</f>
        <v/>
      </c>
      <c r="AO410" s="296" t="b">
        <f>IF(IFERROR(VLOOKUP($J410,軽乗用車一覧!$A$2:$A$88,1,FALSE),"")&lt;&gt;"",TRUE,FALSE)</f>
        <v>0</v>
      </c>
      <c r="AP410" s="296" t="b">
        <f t="shared" si="124"/>
        <v>0</v>
      </c>
      <c r="AQ410" s="296" t="b">
        <f t="shared" si="187"/>
        <v>1</v>
      </c>
      <c r="AR410" s="296" t="str">
        <f t="shared" si="125"/>
        <v/>
      </c>
      <c r="AS410" s="296" t="str">
        <f t="shared" si="126"/>
        <v/>
      </c>
      <c r="AT410" s="296">
        <f t="shared" si="127"/>
        <v>1</v>
      </c>
      <c r="AU410" s="296">
        <f t="shared" si="128"/>
        <v>1</v>
      </c>
      <c r="AV410" s="296" t="str">
        <f t="shared" si="129"/>
        <v/>
      </c>
      <c r="AW410" s="296" t="str">
        <f>IFERROR(VLOOKUP($L410,点検表４リスト用!$L$2:$M$11,2,FALSE),"")</f>
        <v/>
      </c>
      <c r="AX410" s="296" t="str">
        <f>IFERROR(VLOOKUP($AV410,排出係数!$H$4:$N$1000,7,FALSE),"")</f>
        <v/>
      </c>
      <c r="AY410" s="296" t="str">
        <f t="shared" si="148"/>
        <v/>
      </c>
      <c r="AZ410" s="296" t="str">
        <f t="shared" si="130"/>
        <v>1</v>
      </c>
      <c r="BA410" s="296" t="str">
        <f>IFERROR(VLOOKUP($AV410,排出係数!$A$4:$G$10000,$AU410+2,FALSE),"")</f>
        <v/>
      </c>
      <c r="BB410" s="296">
        <f>IFERROR(VLOOKUP($AU410,点検表４リスト用!$P$2:$T$6,2,FALSE),"")</f>
        <v>0.48</v>
      </c>
      <c r="BC410" s="296" t="str">
        <f t="shared" si="131"/>
        <v/>
      </c>
      <c r="BD410" s="296" t="str">
        <f t="shared" si="132"/>
        <v/>
      </c>
      <c r="BE410" s="296" t="str">
        <f>IFERROR(VLOOKUP($AV410,排出係数!$H$4:$M$10000,$AU410+2,FALSE),"")</f>
        <v/>
      </c>
      <c r="BF410" s="296">
        <f>IFERROR(VLOOKUP($AU410,点検表４リスト用!$P$2:$T$6,IF($N410="H17",5,3),FALSE),"")</f>
        <v>5.5E-2</v>
      </c>
      <c r="BG410" s="296">
        <f t="shared" si="133"/>
        <v>0</v>
      </c>
      <c r="BH410" s="296">
        <f t="shared" si="146"/>
        <v>0</v>
      </c>
      <c r="BI410" s="296" t="str">
        <f>IFERROR(VLOOKUP($L410,点検表４リスト用!$L$2:$N$11,3,FALSE),"")</f>
        <v/>
      </c>
      <c r="BJ410" s="296" t="str">
        <f t="shared" si="134"/>
        <v/>
      </c>
      <c r="BK410" s="296" t="str">
        <f>IF($AK410="特","",IF($BP410="確認",MSG_電気・燃料電池車確認,IF($BS410=1,日野自動車新型式,IF($BS410=2,日野自動車新型式②,IF($BS410=3,日野自動車新型式③,IF($BS410=4,日野自動車新型式④,IFERROR(VLOOKUP($BJ410,'35条リスト'!$A$3:$C$9998,2,FALSE),"")))))))</f>
        <v/>
      </c>
      <c r="BL410" s="296" t="str">
        <f t="shared" si="135"/>
        <v/>
      </c>
      <c r="BM410" s="296" t="str">
        <f>IFERROR(VLOOKUP($X410,点検表４リスト用!$A$2:$B$10,2,FALSE),"")</f>
        <v/>
      </c>
      <c r="BN410" s="296" t="str">
        <f>IF($AK410="特","",IFERROR(VLOOKUP($BJ410,'35条リスト'!$A$3:$C$9998,3,FALSE),""))</f>
        <v/>
      </c>
      <c r="BO410" s="357" t="str">
        <f t="shared" si="149"/>
        <v/>
      </c>
      <c r="BP410" s="297" t="str">
        <f t="shared" si="136"/>
        <v/>
      </c>
      <c r="BQ410" s="297" t="str">
        <f t="shared" si="150"/>
        <v/>
      </c>
      <c r="BR410" s="296">
        <f t="shared" si="147"/>
        <v>0</v>
      </c>
      <c r="BS410" s="296" t="str">
        <f>IF(COUNTIF(点検表４リスト用!X$2:X$83,J410),1,IF(COUNTIF(点検表４リスト用!Y$2:Y$100,J410),2,IF(COUNTIF(点検表４リスト用!Z$2:Z$100,J410),3,IF(COUNTIF(点検表４リスト用!AA$2:AA$100,J410),4,""))))</f>
        <v/>
      </c>
      <c r="BT410" s="580" t="str">
        <f t="shared" si="151"/>
        <v/>
      </c>
    </row>
    <row r="411" spans="1:72">
      <c r="A411" s="289"/>
      <c r="B411" s="445"/>
      <c r="C411" s="290"/>
      <c r="D411" s="291"/>
      <c r="E411" s="291"/>
      <c r="F411" s="291"/>
      <c r="G411" s="292"/>
      <c r="H411" s="300"/>
      <c r="I411" s="292"/>
      <c r="J411" s="292"/>
      <c r="K411" s="292"/>
      <c r="L411" s="292"/>
      <c r="M411" s="290"/>
      <c r="N411" s="290"/>
      <c r="O411" s="292"/>
      <c r="P411" s="292"/>
      <c r="Q411" s="481" t="str">
        <f t="shared" si="179"/>
        <v/>
      </c>
      <c r="R411" s="481" t="str">
        <f t="shared" si="180"/>
        <v/>
      </c>
      <c r="S411" s="482" t="str">
        <f t="shared" si="117"/>
        <v/>
      </c>
      <c r="T411" s="482" t="str">
        <f t="shared" si="181"/>
        <v/>
      </c>
      <c r="U411" s="483" t="str">
        <f t="shared" si="182"/>
        <v/>
      </c>
      <c r="V411" s="483" t="str">
        <f t="shared" si="183"/>
        <v/>
      </c>
      <c r="W411" s="483" t="str">
        <f t="shared" si="184"/>
        <v/>
      </c>
      <c r="X411" s="293"/>
      <c r="Y411" s="289"/>
      <c r="Z411" s="473" t="str">
        <f>IF($BS411&lt;&gt;"","確認",IF(COUNTIF(点検表４リスト用!AB$2:AB$100,J411),"○",IF(OR($BQ411="【3】",$BQ411="【2】",$BQ411="【1】"),"○",$BQ411)))</f>
        <v/>
      </c>
      <c r="AA411" s="532"/>
      <c r="AB411" s="559" t="str">
        <f t="shared" si="185"/>
        <v/>
      </c>
      <c r="AC411" s="294" t="str">
        <f>IF(COUNTIF(環境性能の高いＵＤタクシー!$A:$A,点検表４!J411),"○","")</f>
        <v/>
      </c>
      <c r="AD411" s="295" t="str">
        <f t="shared" si="186"/>
        <v/>
      </c>
      <c r="AE411" s="296" t="b">
        <f t="shared" si="118"/>
        <v>0</v>
      </c>
      <c r="AF411" s="296" t="b">
        <f t="shared" si="119"/>
        <v>0</v>
      </c>
      <c r="AG411" s="296" t="str">
        <f t="shared" si="120"/>
        <v/>
      </c>
      <c r="AH411" s="296">
        <f t="shared" si="121"/>
        <v>1</v>
      </c>
      <c r="AI411" s="296">
        <f t="shared" si="122"/>
        <v>0</v>
      </c>
      <c r="AJ411" s="296">
        <f t="shared" si="123"/>
        <v>0</v>
      </c>
      <c r="AK411" s="296" t="str">
        <f>IFERROR(VLOOKUP($I411,点検表４リスト用!$D$2:$G$10,2,FALSE),"")</f>
        <v/>
      </c>
      <c r="AL411" s="296" t="str">
        <f>IFERROR(VLOOKUP($I411,点検表４リスト用!$D$2:$G$10,3,FALSE),"")</f>
        <v/>
      </c>
      <c r="AM411" s="296" t="str">
        <f>IFERROR(VLOOKUP($I411,点検表４リスト用!$D$2:$G$10,4,FALSE),"")</f>
        <v/>
      </c>
      <c r="AN411" s="296" t="str">
        <f>IFERROR(VLOOKUP(LEFT($E411,1),点検表４リスト用!$I$2:$J$11,2,FALSE),"")</f>
        <v/>
      </c>
      <c r="AO411" s="296" t="b">
        <f>IF(IFERROR(VLOOKUP($J411,軽乗用車一覧!$A$2:$A$88,1,FALSE),"")&lt;&gt;"",TRUE,FALSE)</f>
        <v>0</v>
      </c>
      <c r="AP411" s="296" t="b">
        <f t="shared" si="124"/>
        <v>0</v>
      </c>
      <c r="AQ411" s="296" t="b">
        <f t="shared" si="187"/>
        <v>1</v>
      </c>
      <c r="AR411" s="296" t="str">
        <f t="shared" si="125"/>
        <v/>
      </c>
      <c r="AS411" s="296" t="str">
        <f t="shared" si="126"/>
        <v/>
      </c>
      <c r="AT411" s="296">
        <f t="shared" si="127"/>
        <v>1</v>
      </c>
      <c r="AU411" s="296">
        <f t="shared" si="128"/>
        <v>1</v>
      </c>
      <c r="AV411" s="296" t="str">
        <f t="shared" si="129"/>
        <v/>
      </c>
      <c r="AW411" s="296" t="str">
        <f>IFERROR(VLOOKUP($L411,点検表４リスト用!$L$2:$M$11,2,FALSE),"")</f>
        <v/>
      </c>
      <c r="AX411" s="296" t="str">
        <f>IFERROR(VLOOKUP($AV411,排出係数!$H$4:$N$1000,7,FALSE),"")</f>
        <v/>
      </c>
      <c r="AY411" s="296" t="str">
        <f t="shared" si="148"/>
        <v/>
      </c>
      <c r="AZ411" s="296" t="str">
        <f t="shared" si="130"/>
        <v>1</v>
      </c>
      <c r="BA411" s="296" t="str">
        <f>IFERROR(VLOOKUP($AV411,排出係数!$A$4:$G$10000,$AU411+2,FALSE),"")</f>
        <v/>
      </c>
      <c r="BB411" s="296">
        <f>IFERROR(VLOOKUP($AU411,点検表４リスト用!$P$2:$T$6,2,FALSE),"")</f>
        <v>0.48</v>
      </c>
      <c r="BC411" s="296" t="str">
        <f t="shared" si="131"/>
        <v/>
      </c>
      <c r="BD411" s="296" t="str">
        <f t="shared" si="132"/>
        <v/>
      </c>
      <c r="BE411" s="296" t="str">
        <f>IFERROR(VLOOKUP($AV411,排出係数!$H$4:$M$10000,$AU411+2,FALSE),"")</f>
        <v/>
      </c>
      <c r="BF411" s="296">
        <f>IFERROR(VLOOKUP($AU411,点検表４リスト用!$P$2:$T$6,IF($N411="H17",5,3),FALSE),"")</f>
        <v>5.5E-2</v>
      </c>
      <c r="BG411" s="296">
        <f t="shared" si="133"/>
        <v>0</v>
      </c>
      <c r="BH411" s="296">
        <f t="shared" si="146"/>
        <v>0</v>
      </c>
      <c r="BI411" s="296" t="str">
        <f>IFERROR(VLOOKUP($L411,点検表４リスト用!$L$2:$N$11,3,FALSE),"")</f>
        <v/>
      </c>
      <c r="BJ411" s="296" t="str">
        <f t="shared" si="134"/>
        <v/>
      </c>
      <c r="BK411" s="296" t="str">
        <f>IF($AK411="特","",IF($BP411="確認",MSG_電気・燃料電池車確認,IF($BS411=1,日野自動車新型式,IF($BS411=2,日野自動車新型式②,IF($BS411=3,日野自動車新型式③,IF($BS411=4,日野自動車新型式④,IFERROR(VLOOKUP($BJ411,'35条リスト'!$A$3:$C$9998,2,FALSE),"")))))))</f>
        <v/>
      </c>
      <c r="BL411" s="296" t="str">
        <f t="shared" si="135"/>
        <v/>
      </c>
      <c r="BM411" s="296" t="str">
        <f>IFERROR(VLOOKUP($X411,点検表４リスト用!$A$2:$B$10,2,FALSE),"")</f>
        <v/>
      </c>
      <c r="BN411" s="296" t="str">
        <f>IF($AK411="特","",IFERROR(VLOOKUP($BJ411,'35条リスト'!$A$3:$C$9998,3,FALSE),""))</f>
        <v/>
      </c>
      <c r="BO411" s="357" t="str">
        <f t="shared" si="149"/>
        <v/>
      </c>
      <c r="BP411" s="297" t="str">
        <f t="shared" si="136"/>
        <v/>
      </c>
      <c r="BQ411" s="297" t="str">
        <f t="shared" si="150"/>
        <v/>
      </c>
      <c r="BR411" s="296">
        <f t="shared" si="147"/>
        <v>0</v>
      </c>
      <c r="BS411" s="296" t="str">
        <f>IF(COUNTIF(点検表４リスト用!X$2:X$83,J411),1,IF(COUNTIF(点検表４リスト用!Y$2:Y$100,J411),2,IF(COUNTIF(点検表４リスト用!Z$2:Z$100,J411),3,IF(COUNTIF(点検表４リスト用!AA$2:AA$100,J411),4,""))))</f>
        <v/>
      </c>
      <c r="BT411" s="580" t="str">
        <f t="shared" si="151"/>
        <v/>
      </c>
    </row>
    <row r="412" spans="1:72">
      <c r="A412" s="289"/>
      <c r="B412" s="445"/>
      <c r="C412" s="290"/>
      <c r="D412" s="291"/>
      <c r="E412" s="291"/>
      <c r="F412" s="291"/>
      <c r="G412" s="292"/>
      <c r="H412" s="300"/>
      <c r="I412" s="292"/>
      <c r="J412" s="292"/>
      <c r="K412" s="292"/>
      <c r="L412" s="292"/>
      <c r="M412" s="290"/>
      <c r="N412" s="290"/>
      <c r="O412" s="292"/>
      <c r="P412" s="292"/>
      <c r="Q412" s="481" t="str">
        <f t="shared" si="179"/>
        <v/>
      </c>
      <c r="R412" s="481" t="str">
        <f t="shared" si="180"/>
        <v/>
      </c>
      <c r="S412" s="482" t="str">
        <f t="shared" si="117"/>
        <v/>
      </c>
      <c r="T412" s="482" t="str">
        <f t="shared" si="181"/>
        <v/>
      </c>
      <c r="U412" s="483" t="str">
        <f t="shared" si="182"/>
        <v/>
      </c>
      <c r="V412" s="483" t="str">
        <f t="shared" si="183"/>
        <v/>
      </c>
      <c r="W412" s="483" t="str">
        <f t="shared" si="184"/>
        <v/>
      </c>
      <c r="X412" s="293"/>
      <c r="Y412" s="289"/>
      <c r="Z412" s="473" t="str">
        <f>IF($BS412&lt;&gt;"","確認",IF(COUNTIF(点検表４リスト用!AB$2:AB$100,J412),"○",IF(OR($BQ412="【3】",$BQ412="【2】",$BQ412="【1】"),"○",$BQ412)))</f>
        <v/>
      </c>
      <c r="AA412" s="532"/>
      <c r="AB412" s="559" t="str">
        <f t="shared" si="185"/>
        <v/>
      </c>
      <c r="AC412" s="294" t="str">
        <f>IF(COUNTIF(環境性能の高いＵＤタクシー!$A:$A,点検表４!J412),"○","")</f>
        <v/>
      </c>
      <c r="AD412" s="295" t="str">
        <f t="shared" si="186"/>
        <v/>
      </c>
      <c r="AE412" s="296" t="b">
        <f t="shared" si="118"/>
        <v>0</v>
      </c>
      <c r="AF412" s="296" t="b">
        <f t="shared" si="119"/>
        <v>0</v>
      </c>
      <c r="AG412" s="296" t="str">
        <f t="shared" si="120"/>
        <v/>
      </c>
      <c r="AH412" s="296">
        <f t="shared" si="121"/>
        <v>1</v>
      </c>
      <c r="AI412" s="296">
        <f t="shared" si="122"/>
        <v>0</v>
      </c>
      <c r="AJ412" s="296">
        <f t="shared" si="123"/>
        <v>0</v>
      </c>
      <c r="AK412" s="296" t="str">
        <f>IFERROR(VLOOKUP($I412,点検表４リスト用!$D$2:$G$10,2,FALSE),"")</f>
        <v/>
      </c>
      <c r="AL412" s="296" t="str">
        <f>IFERROR(VLOOKUP($I412,点検表４リスト用!$D$2:$G$10,3,FALSE),"")</f>
        <v/>
      </c>
      <c r="AM412" s="296" t="str">
        <f>IFERROR(VLOOKUP($I412,点検表４リスト用!$D$2:$G$10,4,FALSE),"")</f>
        <v/>
      </c>
      <c r="AN412" s="296" t="str">
        <f>IFERROR(VLOOKUP(LEFT($E412,1),点検表４リスト用!$I$2:$J$11,2,FALSE),"")</f>
        <v/>
      </c>
      <c r="AO412" s="296" t="b">
        <f>IF(IFERROR(VLOOKUP($J412,軽乗用車一覧!$A$2:$A$88,1,FALSE),"")&lt;&gt;"",TRUE,FALSE)</f>
        <v>0</v>
      </c>
      <c r="AP412" s="296" t="b">
        <f t="shared" si="124"/>
        <v>0</v>
      </c>
      <c r="AQ412" s="296" t="b">
        <f t="shared" si="187"/>
        <v>1</v>
      </c>
      <c r="AR412" s="296" t="str">
        <f t="shared" si="125"/>
        <v/>
      </c>
      <c r="AS412" s="296" t="str">
        <f t="shared" si="126"/>
        <v/>
      </c>
      <c r="AT412" s="296">
        <f t="shared" si="127"/>
        <v>1</v>
      </c>
      <c r="AU412" s="296">
        <f t="shared" si="128"/>
        <v>1</v>
      </c>
      <c r="AV412" s="296" t="str">
        <f t="shared" si="129"/>
        <v/>
      </c>
      <c r="AW412" s="296" t="str">
        <f>IFERROR(VLOOKUP($L412,点検表４リスト用!$L$2:$M$11,2,FALSE),"")</f>
        <v/>
      </c>
      <c r="AX412" s="296" t="str">
        <f>IFERROR(VLOOKUP($AV412,排出係数!$H$4:$N$1000,7,FALSE),"")</f>
        <v/>
      </c>
      <c r="AY412" s="296" t="str">
        <f t="shared" si="148"/>
        <v/>
      </c>
      <c r="AZ412" s="296" t="str">
        <f t="shared" si="130"/>
        <v>1</v>
      </c>
      <c r="BA412" s="296" t="str">
        <f>IFERROR(VLOOKUP($AV412,排出係数!$A$4:$G$10000,$AU412+2,FALSE),"")</f>
        <v/>
      </c>
      <c r="BB412" s="296">
        <f>IFERROR(VLOOKUP($AU412,点検表４リスト用!$P$2:$T$6,2,FALSE),"")</f>
        <v>0.48</v>
      </c>
      <c r="BC412" s="296" t="str">
        <f t="shared" si="131"/>
        <v/>
      </c>
      <c r="BD412" s="296" t="str">
        <f t="shared" si="132"/>
        <v/>
      </c>
      <c r="BE412" s="296" t="str">
        <f>IFERROR(VLOOKUP($AV412,排出係数!$H$4:$M$10000,$AU412+2,FALSE),"")</f>
        <v/>
      </c>
      <c r="BF412" s="296">
        <f>IFERROR(VLOOKUP($AU412,点検表４リスト用!$P$2:$T$6,IF($N412="H17",5,3),FALSE),"")</f>
        <v>5.5E-2</v>
      </c>
      <c r="BG412" s="296">
        <f t="shared" si="133"/>
        <v>0</v>
      </c>
      <c r="BH412" s="296">
        <f t="shared" si="146"/>
        <v>0</v>
      </c>
      <c r="BI412" s="296" t="str">
        <f>IFERROR(VLOOKUP($L412,点検表４リスト用!$L$2:$N$11,3,FALSE),"")</f>
        <v/>
      </c>
      <c r="BJ412" s="296" t="str">
        <f t="shared" si="134"/>
        <v/>
      </c>
      <c r="BK412" s="296" t="str">
        <f>IF($AK412="特","",IF($BP412="確認",MSG_電気・燃料電池車確認,IF($BS412=1,日野自動車新型式,IF($BS412=2,日野自動車新型式②,IF($BS412=3,日野自動車新型式③,IF($BS412=4,日野自動車新型式④,IFERROR(VLOOKUP($BJ412,'35条リスト'!$A$3:$C$9998,2,FALSE),"")))))))</f>
        <v/>
      </c>
      <c r="BL412" s="296" t="str">
        <f t="shared" si="135"/>
        <v/>
      </c>
      <c r="BM412" s="296" t="str">
        <f>IFERROR(VLOOKUP($X412,点検表４リスト用!$A$2:$B$10,2,FALSE),"")</f>
        <v/>
      </c>
      <c r="BN412" s="296" t="str">
        <f>IF($AK412="特","",IFERROR(VLOOKUP($BJ412,'35条リスト'!$A$3:$C$9998,3,FALSE),""))</f>
        <v/>
      </c>
      <c r="BO412" s="357" t="str">
        <f t="shared" si="149"/>
        <v/>
      </c>
      <c r="BP412" s="297" t="str">
        <f t="shared" si="136"/>
        <v/>
      </c>
      <c r="BQ412" s="297" t="str">
        <f t="shared" si="150"/>
        <v/>
      </c>
      <c r="BR412" s="296">
        <f t="shared" si="147"/>
        <v>0</v>
      </c>
      <c r="BS412" s="296" t="str">
        <f>IF(COUNTIF(点検表４リスト用!X$2:X$83,J412),1,IF(COUNTIF(点検表４リスト用!Y$2:Y$100,J412),2,IF(COUNTIF(点検表４リスト用!Z$2:Z$100,J412),3,IF(COUNTIF(点検表４リスト用!AA$2:AA$100,J412),4,""))))</f>
        <v/>
      </c>
      <c r="BT412" s="580" t="str">
        <f t="shared" si="151"/>
        <v/>
      </c>
    </row>
    <row r="413" spans="1:72">
      <c r="A413" s="289"/>
      <c r="B413" s="445"/>
      <c r="C413" s="290"/>
      <c r="D413" s="291"/>
      <c r="E413" s="291"/>
      <c r="F413" s="291"/>
      <c r="G413" s="292"/>
      <c r="H413" s="300"/>
      <c r="I413" s="292"/>
      <c r="J413" s="292"/>
      <c r="K413" s="292"/>
      <c r="L413" s="292"/>
      <c r="M413" s="290"/>
      <c r="N413" s="290"/>
      <c r="O413" s="292"/>
      <c r="P413" s="292"/>
      <c r="Q413" s="481" t="str">
        <f t="shared" si="179"/>
        <v/>
      </c>
      <c r="R413" s="481" t="str">
        <f t="shared" si="180"/>
        <v/>
      </c>
      <c r="S413" s="482" t="str">
        <f t="shared" si="117"/>
        <v/>
      </c>
      <c r="T413" s="482" t="str">
        <f t="shared" si="181"/>
        <v/>
      </c>
      <c r="U413" s="483" t="str">
        <f t="shared" si="182"/>
        <v/>
      </c>
      <c r="V413" s="483" t="str">
        <f t="shared" si="183"/>
        <v/>
      </c>
      <c r="W413" s="483" t="str">
        <f t="shared" si="184"/>
        <v/>
      </c>
      <c r="X413" s="293"/>
      <c r="Y413" s="289"/>
      <c r="Z413" s="473" t="str">
        <f>IF($BS413&lt;&gt;"","確認",IF(COUNTIF(点検表４リスト用!AB$2:AB$100,J413),"○",IF(OR($BQ413="【3】",$BQ413="【2】",$BQ413="【1】"),"○",$BQ413)))</f>
        <v/>
      </c>
      <c r="AA413" s="532"/>
      <c r="AB413" s="559" t="str">
        <f t="shared" si="185"/>
        <v/>
      </c>
      <c r="AC413" s="294" t="str">
        <f>IF(COUNTIF(環境性能の高いＵＤタクシー!$A:$A,点検表４!J413),"○","")</f>
        <v/>
      </c>
      <c r="AD413" s="295" t="str">
        <f t="shared" si="186"/>
        <v/>
      </c>
      <c r="AE413" s="296" t="b">
        <f t="shared" si="118"/>
        <v>0</v>
      </c>
      <c r="AF413" s="296" t="b">
        <f t="shared" si="119"/>
        <v>0</v>
      </c>
      <c r="AG413" s="296" t="str">
        <f t="shared" si="120"/>
        <v/>
      </c>
      <c r="AH413" s="296">
        <f t="shared" si="121"/>
        <v>1</v>
      </c>
      <c r="AI413" s="296">
        <f t="shared" si="122"/>
        <v>0</v>
      </c>
      <c r="AJ413" s="296">
        <f t="shared" si="123"/>
        <v>0</v>
      </c>
      <c r="AK413" s="296" t="str">
        <f>IFERROR(VLOOKUP($I413,点検表４リスト用!$D$2:$G$10,2,FALSE),"")</f>
        <v/>
      </c>
      <c r="AL413" s="296" t="str">
        <f>IFERROR(VLOOKUP($I413,点検表４リスト用!$D$2:$G$10,3,FALSE),"")</f>
        <v/>
      </c>
      <c r="AM413" s="296" t="str">
        <f>IFERROR(VLOOKUP($I413,点検表４リスト用!$D$2:$G$10,4,FALSE),"")</f>
        <v/>
      </c>
      <c r="AN413" s="296" t="str">
        <f>IFERROR(VLOOKUP(LEFT($E413,1),点検表４リスト用!$I$2:$J$11,2,FALSE),"")</f>
        <v/>
      </c>
      <c r="AO413" s="296" t="b">
        <f>IF(IFERROR(VLOOKUP($J413,軽乗用車一覧!$A$2:$A$88,1,FALSE),"")&lt;&gt;"",TRUE,FALSE)</f>
        <v>0</v>
      </c>
      <c r="AP413" s="296" t="b">
        <f t="shared" si="124"/>
        <v>0</v>
      </c>
      <c r="AQ413" s="296" t="b">
        <f t="shared" si="187"/>
        <v>1</v>
      </c>
      <c r="AR413" s="296" t="str">
        <f t="shared" si="125"/>
        <v/>
      </c>
      <c r="AS413" s="296" t="str">
        <f t="shared" si="126"/>
        <v/>
      </c>
      <c r="AT413" s="296">
        <f t="shared" si="127"/>
        <v>1</v>
      </c>
      <c r="AU413" s="296">
        <f t="shared" si="128"/>
        <v>1</v>
      </c>
      <c r="AV413" s="296" t="str">
        <f t="shared" si="129"/>
        <v/>
      </c>
      <c r="AW413" s="296" t="str">
        <f>IFERROR(VLOOKUP($L413,点検表４リスト用!$L$2:$M$11,2,FALSE),"")</f>
        <v/>
      </c>
      <c r="AX413" s="296" t="str">
        <f>IFERROR(VLOOKUP($AV413,排出係数!$H$4:$N$1000,7,FALSE),"")</f>
        <v/>
      </c>
      <c r="AY413" s="296" t="str">
        <f t="shared" si="148"/>
        <v/>
      </c>
      <c r="AZ413" s="296" t="str">
        <f t="shared" si="130"/>
        <v>1</v>
      </c>
      <c r="BA413" s="296" t="str">
        <f>IFERROR(VLOOKUP($AV413,排出係数!$A$4:$G$10000,$AU413+2,FALSE),"")</f>
        <v/>
      </c>
      <c r="BB413" s="296">
        <f>IFERROR(VLOOKUP($AU413,点検表４リスト用!$P$2:$T$6,2,FALSE),"")</f>
        <v>0.48</v>
      </c>
      <c r="BC413" s="296" t="str">
        <f t="shared" si="131"/>
        <v/>
      </c>
      <c r="BD413" s="296" t="str">
        <f t="shared" si="132"/>
        <v/>
      </c>
      <c r="BE413" s="296" t="str">
        <f>IFERROR(VLOOKUP($AV413,排出係数!$H$4:$M$10000,$AU413+2,FALSE),"")</f>
        <v/>
      </c>
      <c r="BF413" s="296">
        <f>IFERROR(VLOOKUP($AU413,点検表４リスト用!$P$2:$T$6,IF($N413="H17",5,3),FALSE),"")</f>
        <v>5.5E-2</v>
      </c>
      <c r="BG413" s="296">
        <f t="shared" si="133"/>
        <v>0</v>
      </c>
      <c r="BH413" s="296">
        <f t="shared" si="146"/>
        <v>0</v>
      </c>
      <c r="BI413" s="296" t="str">
        <f>IFERROR(VLOOKUP($L413,点検表４リスト用!$L$2:$N$11,3,FALSE),"")</f>
        <v/>
      </c>
      <c r="BJ413" s="296" t="str">
        <f t="shared" si="134"/>
        <v/>
      </c>
      <c r="BK413" s="296" t="str">
        <f>IF($AK413="特","",IF($BP413="確認",MSG_電気・燃料電池車確認,IF($BS413=1,日野自動車新型式,IF($BS413=2,日野自動車新型式②,IF($BS413=3,日野自動車新型式③,IF($BS413=4,日野自動車新型式④,IFERROR(VLOOKUP($BJ413,'35条リスト'!$A$3:$C$9998,2,FALSE),"")))))))</f>
        <v/>
      </c>
      <c r="BL413" s="296" t="str">
        <f t="shared" si="135"/>
        <v/>
      </c>
      <c r="BM413" s="296" t="str">
        <f>IFERROR(VLOOKUP($X413,点検表４リスト用!$A$2:$B$10,2,FALSE),"")</f>
        <v/>
      </c>
      <c r="BN413" s="296" t="str">
        <f>IF($AK413="特","",IFERROR(VLOOKUP($BJ413,'35条リスト'!$A$3:$C$9998,3,FALSE),""))</f>
        <v/>
      </c>
      <c r="BO413" s="357" t="str">
        <f t="shared" si="149"/>
        <v/>
      </c>
      <c r="BP413" s="297" t="str">
        <f t="shared" si="136"/>
        <v/>
      </c>
      <c r="BQ413" s="297" t="str">
        <f t="shared" si="150"/>
        <v/>
      </c>
      <c r="BR413" s="296">
        <f t="shared" si="147"/>
        <v>0</v>
      </c>
      <c r="BS413" s="296" t="str">
        <f>IF(COUNTIF(点検表４リスト用!X$2:X$83,J413),1,IF(COUNTIF(点検表４リスト用!Y$2:Y$100,J413),2,IF(COUNTIF(点検表４リスト用!Z$2:Z$100,J413),3,IF(COUNTIF(点検表４リスト用!AA$2:AA$100,J413),4,""))))</f>
        <v/>
      </c>
      <c r="BT413" s="580" t="str">
        <f t="shared" si="151"/>
        <v/>
      </c>
    </row>
    <row r="414" spans="1:72">
      <c r="A414" s="289"/>
      <c r="B414" s="445"/>
      <c r="C414" s="290"/>
      <c r="D414" s="291"/>
      <c r="E414" s="291"/>
      <c r="F414" s="291"/>
      <c r="G414" s="292"/>
      <c r="H414" s="300"/>
      <c r="I414" s="292"/>
      <c r="J414" s="292"/>
      <c r="K414" s="292"/>
      <c r="L414" s="292"/>
      <c r="M414" s="290"/>
      <c r="N414" s="290"/>
      <c r="O414" s="292"/>
      <c r="P414" s="292"/>
      <c r="Q414" s="481" t="str">
        <f t="shared" si="179"/>
        <v/>
      </c>
      <c r="R414" s="481" t="str">
        <f t="shared" si="180"/>
        <v/>
      </c>
      <c r="S414" s="482" t="str">
        <f t="shared" si="117"/>
        <v/>
      </c>
      <c r="T414" s="482" t="str">
        <f t="shared" si="181"/>
        <v/>
      </c>
      <c r="U414" s="483" t="str">
        <f t="shared" si="182"/>
        <v/>
      </c>
      <c r="V414" s="483" t="str">
        <f t="shared" si="183"/>
        <v/>
      </c>
      <c r="W414" s="483" t="str">
        <f t="shared" si="184"/>
        <v/>
      </c>
      <c r="X414" s="293"/>
      <c r="Y414" s="289"/>
      <c r="Z414" s="473" t="str">
        <f>IF($BS414&lt;&gt;"","確認",IF(COUNTIF(点検表４リスト用!AB$2:AB$100,J414),"○",IF(OR($BQ414="【3】",$BQ414="【2】",$BQ414="【1】"),"○",$BQ414)))</f>
        <v/>
      </c>
      <c r="AA414" s="532"/>
      <c r="AB414" s="559" t="str">
        <f t="shared" si="185"/>
        <v/>
      </c>
      <c r="AC414" s="294" t="str">
        <f>IF(COUNTIF(環境性能の高いＵＤタクシー!$A:$A,点検表４!J414),"○","")</f>
        <v/>
      </c>
      <c r="AD414" s="295" t="str">
        <f t="shared" si="186"/>
        <v/>
      </c>
      <c r="AE414" s="296" t="b">
        <f t="shared" si="118"/>
        <v>0</v>
      </c>
      <c r="AF414" s="296" t="b">
        <f t="shared" si="119"/>
        <v>0</v>
      </c>
      <c r="AG414" s="296" t="str">
        <f t="shared" si="120"/>
        <v/>
      </c>
      <c r="AH414" s="296">
        <f t="shared" si="121"/>
        <v>1</v>
      </c>
      <c r="AI414" s="296">
        <f t="shared" si="122"/>
        <v>0</v>
      </c>
      <c r="AJ414" s="296">
        <f t="shared" si="123"/>
        <v>0</v>
      </c>
      <c r="AK414" s="296" t="str">
        <f>IFERROR(VLOOKUP($I414,点検表４リスト用!$D$2:$G$10,2,FALSE),"")</f>
        <v/>
      </c>
      <c r="AL414" s="296" t="str">
        <f>IFERROR(VLOOKUP($I414,点検表４リスト用!$D$2:$G$10,3,FALSE),"")</f>
        <v/>
      </c>
      <c r="AM414" s="296" t="str">
        <f>IFERROR(VLOOKUP($I414,点検表４リスト用!$D$2:$G$10,4,FALSE),"")</f>
        <v/>
      </c>
      <c r="AN414" s="296" t="str">
        <f>IFERROR(VLOOKUP(LEFT($E414,1),点検表４リスト用!$I$2:$J$11,2,FALSE),"")</f>
        <v/>
      </c>
      <c r="AO414" s="296" t="b">
        <f>IF(IFERROR(VLOOKUP($J414,軽乗用車一覧!$A$2:$A$88,1,FALSE),"")&lt;&gt;"",TRUE,FALSE)</f>
        <v>0</v>
      </c>
      <c r="AP414" s="296" t="b">
        <f t="shared" si="124"/>
        <v>0</v>
      </c>
      <c r="AQ414" s="296" t="b">
        <f t="shared" si="187"/>
        <v>1</v>
      </c>
      <c r="AR414" s="296" t="str">
        <f t="shared" si="125"/>
        <v/>
      </c>
      <c r="AS414" s="296" t="str">
        <f t="shared" si="126"/>
        <v/>
      </c>
      <c r="AT414" s="296">
        <f t="shared" si="127"/>
        <v>1</v>
      </c>
      <c r="AU414" s="296">
        <f t="shared" si="128"/>
        <v>1</v>
      </c>
      <c r="AV414" s="296" t="str">
        <f t="shared" si="129"/>
        <v/>
      </c>
      <c r="AW414" s="296" t="str">
        <f>IFERROR(VLOOKUP($L414,点検表４リスト用!$L$2:$M$11,2,FALSE),"")</f>
        <v/>
      </c>
      <c r="AX414" s="296" t="str">
        <f>IFERROR(VLOOKUP($AV414,排出係数!$H$4:$N$1000,7,FALSE),"")</f>
        <v/>
      </c>
      <c r="AY414" s="296" t="str">
        <f t="shared" si="148"/>
        <v/>
      </c>
      <c r="AZ414" s="296" t="str">
        <f t="shared" si="130"/>
        <v>1</v>
      </c>
      <c r="BA414" s="296" t="str">
        <f>IFERROR(VLOOKUP($AV414,排出係数!$A$4:$G$10000,$AU414+2,FALSE),"")</f>
        <v/>
      </c>
      <c r="BB414" s="296">
        <f>IFERROR(VLOOKUP($AU414,点検表４リスト用!$P$2:$T$6,2,FALSE),"")</f>
        <v>0.48</v>
      </c>
      <c r="BC414" s="296" t="str">
        <f t="shared" si="131"/>
        <v/>
      </c>
      <c r="BD414" s="296" t="str">
        <f t="shared" si="132"/>
        <v/>
      </c>
      <c r="BE414" s="296" t="str">
        <f>IFERROR(VLOOKUP($AV414,排出係数!$H$4:$M$10000,$AU414+2,FALSE),"")</f>
        <v/>
      </c>
      <c r="BF414" s="296">
        <f>IFERROR(VLOOKUP($AU414,点検表４リスト用!$P$2:$T$6,IF($N414="H17",5,3),FALSE),"")</f>
        <v>5.5E-2</v>
      </c>
      <c r="BG414" s="296">
        <f t="shared" si="133"/>
        <v>0</v>
      </c>
      <c r="BH414" s="296">
        <f t="shared" si="146"/>
        <v>0</v>
      </c>
      <c r="BI414" s="296" t="str">
        <f>IFERROR(VLOOKUP($L414,点検表４リスト用!$L$2:$N$11,3,FALSE),"")</f>
        <v/>
      </c>
      <c r="BJ414" s="296" t="str">
        <f t="shared" si="134"/>
        <v/>
      </c>
      <c r="BK414" s="296" t="str">
        <f>IF($AK414="特","",IF($BP414="確認",MSG_電気・燃料電池車確認,IF($BS414=1,日野自動車新型式,IF($BS414=2,日野自動車新型式②,IF($BS414=3,日野自動車新型式③,IF($BS414=4,日野自動車新型式④,IFERROR(VLOOKUP($BJ414,'35条リスト'!$A$3:$C$9998,2,FALSE),"")))))))</f>
        <v/>
      </c>
      <c r="BL414" s="296" t="str">
        <f t="shared" si="135"/>
        <v/>
      </c>
      <c r="BM414" s="296" t="str">
        <f>IFERROR(VLOOKUP($X414,点検表４リスト用!$A$2:$B$10,2,FALSE),"")</f>
        <v/>
      </c>
      <c r="BN414" s="296" t="str">
        <f>IF($AK414="特","",IFERROR(VLOOKUP($BJ414,'35条リスト'!$A$3:$C$9998,3,FALSE),""))</f>
        <v/>
      </c>
      <c r="BO414" s="357" t="str">
        <f t="shared" si="149"/>
        <v/>
      </c>
      <c r="BP414" s="297" t="str">
        <f t="shared" si="136"/>
        <v/>
      </c>
      <c r="BQ414" s="297" t="str">
        <f t="shared" si="150"/>
        <v/>
      </c>
      <c r="BR414" s="296">
        <f t="shared" si="147"/>
        <v>0</v>
      </c>
      <c r="BS414" s="296" t="str">
        <f>IF(COUNTIF(点検表４リスト用!X$2:X$83,J414),1,IF(COUNTIF(点検表４リスト用!Y$2:Y$100,J414),2,IF(COUNTIF(点検表４リスト用!Z$2:Z$100,J414),3,IF(COUNTIF(点検表４リスト用!AA$2:AA$100,J414),4,""))))</f>
        <v/>
      </c>
      <c r="BT414" s="580" t="str">
        <f t="shared" si="151"/>
        <v/>
      </c>
    </row>
    <row r="415" spans="1:72">
      <c r="A415" s="289"/>
      <c r="B415" s="445"/>
      <c r="C415" s="290"/>
      <c r="D415" s="291"/>
      <c r="E415" s="291"/>
      <c r="F415" s="291"/>
      <c r="G415" s="292"/>
      <c r="H415" s="300"/>
      <c r="I415" s="292"/>
      <c r="J415" s="292"/>
      <c r="K415" s="292"/>
      <c r="L415" s="292"/>
      <c r="M415" s="290"/>
      <c r="N415" s="290"/>
      <c r="O415" s="292"/>
      <c r="P415" s="292"/>
      <c r="Q415" s="481" t="str">
        <f t="shared" si="179"/>
        <v/>
      </c>
      <c r="R415" s="481" t="str">
        <f t="shared" si="180"/>
        <v/>
      </c>
      <c r="S415" s="482" t="str">
        <f t="shared" si="117"/>
        <v/>
      </c>
      <c r="T415" s="482" t="str">
        <f t="shared" si="181"/>
        <v/>
      </c>
      <c r="U415" s="483" t="str">
        <f t="shared" si="182"/>
        <v/>
      </c>
      <c r="V415" s="483" t="str">
        <f t="shared" si="183"/>
        <v/>
      </c>
      <c r="W415" s="483" t="str">
        <f t="shared" si="184"/>
        <v/>
      </c>
      <c r="X415" s="293"/>
      <c r="Y415" s="289"/>
      <c r="Z415" s="473" t="str">
        <f>IF($BS415&lt;&gt;"","確認",IF(COUNTIF(点検表４リスト用!AB$2:AB$100,J415),"○",IF(OR($BQ415="【3】",$BQ415="【2】",$BQ415="【1】"),"○",$BQ415)))</f>
        <v/>
      </c>
      <c r="AA415" s="532"/>
      <c r="AB415" s="559" t="str">
        <f t="shared" si="185"/>
        <v/>
      </c>
      <c r="AC415" s="294" t="str">
        <f>IF(COUNTIF(環境性能の高いＵＤタクシー!$A:$A,点検表４!J415),"○","")</f>
        <v/>
      </c>
      <c r="AD415" s="295" t="str">
        <f t="shared" si="186"/>
        <v/>
      </c>
      <c r="AE415" s="296" t="b">
        <f t="shared" si="118"/>
        <v>0</v>
      </c>
      <c r="AF415" s="296" t="b">
        <f t="shared" si="119"/>
        <v>0</v>
      </c>
      <c r="AG415" s="296" t="str">
        <f t="shared" si="120"/>
        <v/>
      </c>
      <c r="AH415" s="296">
        <f t="shared" si="121"/>
        <v>1</v>
      </c>
      <c r="AI415" s="296">
        <f t="shared" si="122"/>
        <v>0</v>
      </c>
      <c r="AJ415" s="296">
        <f t="shared" si="123"/>
        <v>0</v>
      </c>
      <c r="AK415" s="296" t="str">
        <f>IFERROR(VLOOKUP($I415,点検表４リスト用!$D$2:$G$10,2,FALSE),"")</f>
        <v/>
      </c>
      <c r="AL415" s="296" t="str">
        <f>IFERROR(VLOOKUP($I415,点検表４リスト用!$D$2:$G$10,3,FALSE),"")</f>
        <v/>
      </c>
      <c r="AM415" s="296" t="str">
        <f>IFERROR(VLOOKUP($I415,点検表４リスト用!$D$2:$G$10,4,FALSE),"")</f>
        <v/>
      </c>
      <c r="AN415" s="296" t="str">
        <f>IFERROR(VLOOKUP(LEFT($E415,1),点検表４リスト用!$I$2:$J$11,2,FALSE),"")</f>
        <v/>
      </c>
      <c r="AO415" s="296" t="b">
        <f>IF(IFERROR(VLOOKUP($J415,軽乗用車一覧!$A$2:$A$88,1,FALSE),"")&lt;&gt;"",TRUE,FALSE)</f>
        <v>0</v>
      </c>
      <c r="AP415" s="296" t="b">
        <f t="shared" si="124"/>
        <v>0</v>
      </c>
      <c r="AQ415" s="296" t="b">
        <f t="shared" si="187"/>
        <v>1</v>
      </c>
      <c r="AR415" s="296" t="str">
        <f t="shared" si="125"/>
        <v/>
      </c>
      <c r="AS415" s="296" t="str">
        <f t="shared" si="126"/>
        <v/>
      </c>
      <c r="AT415" s="296">
        <f t="shared" si="127"/>
        <v>1</v>
      </c>
      <c r="AU415" s="296">
        <f t="shared" si="128"/>
        <v>1</v>
      </c>
      <c r="AV415" s="296" t="str">
        <f t="shared" si="129"/>
        <v/>
      </c>
      <c r="AW415" s="296" t="str">
        <f>IFERROR(VLOOKUP($L415,点検表４リスト用!$L$2:$M$11,2,FALSE),"")</f>
        <v/>
      </c>
      <c r="AX415" s="296" t="str">
        <f>IFERROR(VLOOKUP($AV415,排出係数!$H$4:$N$1000,7,FALSE),"")</f>
        <v/>
      </c>
      <c r="AY415" s="296" t="str">
        <f t="shared" si="148"/>
        <v/>
      </c>
      <c r="AZ415" s="296" t="str">
        <f t="shared" si="130"/>
        <v>1</v>
      </c>
      <c r="BA415" s="296" t="str">
        <f>IFERROR(VLOOKUP($AV415,排出係数!$A$4:$G$10000,$AU415+2,FALSE),"")</f>
        <v/>
      </c>
      <c r="BB415" s="296">
        <f>IFERROR(VLOOKUP($AU415,点検表４リスト用!$P$2:$T$6,2,FALSE),"")</f>
        <v>0.48</v>
      </c>
      <c r="BC415" s="296" t="str">
        <f t="shared" si="131"/>
        <v/>
      </c>
      <c r="BD415" s="296" t="str">
        <f t="shared" si="132"/>
        <v/>
      </c>
      <c r="BE415" s="296" t="str">
        <f>IFERROR(VLOOKUP($AV415,排出係数!$H$4:$M$10000,$AU415+2,FALSE),"")</f>
        <v/>
      </c>
      <c r="BF415" s="296">
        <f>IFERROR(VLOOKUP($AU415,点検表４リスト用!$P$2:$T$6,IF($N415="H17",5,3),FALSE),"")</f>
        <v>5.5E-2</v>
      </c>
      <c r="BG415" s="296">
        <f t="shared" si="133"/>
        <v>0</v>
      </c>
      <c r="BH415" s="296">
        <f t="shared" si="146"/>
        <v>0</v>
      </c>
      <c r="BI415" s="296" t="str">
        <f>IFERROR(VLOOKUP($L415,点検表４リスト用!$L$2:$N$11,3,FALSE),"")</f>
        <v/>
      </c>
      <c r="BJ415" s="296" t="str">
        <f t="shared" si="134"/>
        <v/>
      </c>
      <c r="BK415" s="296" t="str">
        <f>IF($AK415="特","",IF($BP415="確認",MSG_電気・燃料電池車確認,IF($BS415=1,日野自動車新型式,IF($BS415=2,日野自動車新型式②,IF($BS415=3,日野自動車新型式③,IF($BS415=4,日野自動車新型式④,IFERROR(VLOOKUP($BJ415,'35条リスト'!$A$3:$C$9998,2,FALSE),"")))))))</f>
        <v/>
      </c>
      <c r="BL415" s="296" t="str">
        <f t="shared" si="135"/>
        <v/>
      </c>
      <c r="BM415" s="296" t="str">
        <f>IFERROR(VLOOKUP($X415,点検表４リスト用!$A$2:$B$10,2,FALSE),"")</f>
        <v/>
      </c>
      <c r="BN415" s="296" t="str">
        <f>IF($AK415="特","",IFERROR(VLOOKUP($BJ415,'35条リスト'!$A$3:$C$9998,3,FALSE),""))</f>
        <v/>
      </c>
      <c r="BO415" s="357" t="str">
        <f t="shared" si="149"/>
        <v/>
      </c>
      <c r="BP415" s="297" t="str">
        <f t="shared" si="136"/>
        <v/>
      </c>
      <c r="BQ415" s="297" t="str">
        <f t="shared" si="150"/>
        <v/>
      </c>
      <c r="BR415" s="296">
        <f t="shared" si="147"/>
        <v>0</v>
      </c>
      <c r="BS415" s="296" t="str">
        <f>IF(COUNTIF(点検表４リスト用!X$2:X$83,J415),1,IF(COUNTIF(点検表４リスト用!Y$2:Y$100,J415),2,IF(COUNTIF(点検表４リスト用!Z$2:Z$100,J415),3,IF(COUNTIF(点検表４リスト用!AA$2:AA$100,J415),4,""))))</f>
        <v/>
      </c>
      <c r="BT415" s="580" t="str">
        <f t="shared" si="151"/>
        <v/>
      </c>
    </row>
    <row r="416" spans="1:72">
      <c r="A416" s="289"/>
      <c r="B416" s="445"/>
      <c r="C416" s="290"/>
      <c r="D416" s="291"/>
      <c r="E416" s="291"/>
      <c r="F416" s="291"/>
      <c r="G416" s="292"/>
      <c r="H416" s="300"/>
      <c r="I416" s="292"/>
      <c r="J416" s="292"/>
      <c r="K416" s="292"/>
      <c r="L416" s="292"/>
      <c r="M416" s="290"/>
      <c r="N416" s="290"/>
      <c r="O416" s="292"/>
      <c r="P416" s="292"/>
      <c r="Q416" s="481" t="str">
        <f t="shared" si="179"/>
        <v/>
      </c>
      <c r="R416" s="481" t="str">
        <f t="shared" si="180"/>
        <v/>
      </c>
      <c r="S416" s="482" t="str">
        <f t="shared" si="117"/>
        <v/>
      </c>
      <c r="T416" s="482" t="str">
        <f t="shared" si="181"/>
        <v/>
      </c>
      <c r="U416" s="483" t="str">
        <f t="shared" si="182"/>
        <v/>
      </c>
      <c r="V416" s="483" t="str">
        <f t="shared" si="183"/>
        <v/>
      </c>
      <c r="W416" s="483" t="str">
        <f t="shared" si="184"/>
        <v/>
      </c>
      <c r="X416" s="293"/>
      <c r="Y416" s="289"/>
      <c r="Z416" s="473" t="str">
        <f>IF($BS416&lt;&gt;"","確認",IF(COUNTIF(点検表４リスト用!AB$2:AB$100,J416),"○",IF(OR($BQ416="【3】",$BQ416="【2】",$BQ416="【1】"),"○",$BQ416)))</f>
        <v/>
      </c>
      <c r="AA416" s="532"/>
      <c r="AB416" s="559" t="str">
        <f t="shared" si="185"/>
        <v/>
      </c>
      <c r="AC416" s="294" t="str">
        <f>IF(COUNTIF(環境性能の高いＵＤタクシー!$A:$A,点検表４!J416),"○","")</f>
        <v/>
      </c>
      <c r="AD416" s="295" t="str">
        <f t="shared" si="186"/>
        <v/>
      </c>
      <c r="AE416" s="296" t="b">
        <f t="shared" si="118"/>
        <v>0</v>
      </c>
      <c r="AF416" s="296" t="b">
        <f t="shared" si="119"/>
        <v>0</v>
      </c>
      <c r="AG416" s="296" t="str">
        <f t="shared" si="120"/>
        <v/>
      </c>
      <c r="AH416" s="296">
        <f t="shared" si="121"/>
        <v>1</v>
      </c>
      <c r="AI416" s="296">
        <f t="shared" si="122"/>
        <v>0</v>
      </c>
      <c r="AJ416" s="296">
        <f t="shared" si="123"/>
        <v>0</v>
      </c>
      <c r="AK416" s="296" t="str">
        <f>IFERROR(VLOOKUP($I416,点検表４リスト用!$D$2:$G$10,2,FALSE),"")</f>
        <v/>
      </c>
      <c r="AL416" s="296" t="str">
        <f>IFERROR(VLOOKUP($I416,点検表４リスト用!$D$2:$G$10,3,FALSE),"")</f>
        <v/>
      </c>
      <c r="AM416" s="296" t="str">
        <f>IFERROR(VLOOKUP($I416,点検表４リスト用!$D$2:$G$10,4,FALSE),"")</f>
        <v/>
      </c>
      <c r="AN416" s="296" t="str">
        <f>IFERROR(VLOOKUP(LEFT($E416,1),点検表４リスト用!$I$2:$J$11,2,FALSE),"")</f>
        <v/>
      </c>
      <c r="AO416" s="296" t="b">
        <f>IF(IFERROR(VLOOKUP($J416,軽乗用車一覧!$A$2:$A$88,1,FALSE),"")&lt;&gt;"",TRUE,FALSE)</f>
        <v>0</v>
      </c>
      <c r="AP416" s="296" t="b">
        <f t="shared" si="124"/>
        <v>0</v>
      </c>
      <c r="AQ416" s="296" t="b">
        <f t="shared" si="187"/>
        <v>1</v>
      </c>
      <c r="AR416" s="296" t="str">
        <f t="shared" si="125"/>
        <v/>
      </c>
      <c r="AS416" s="296" t="str">
        <f t="shared" si="126"/>
        <v/>
      </c>
      <c r="AT416" s="296">
        <f t="shared" si="127"/>
        <v>1</v>
      </c>
      <c r="AU416" s="296">
        <f t="shared" si="128"/>
        <v>1</v>
      </c>
      <c r="AV416" s="296" t="str">
        <f t="shared" si="129"/>
        <v/>
      </c>
      <c r="AW416" s="296" t="str">
        <f>IFERROR(VLOOKUP($L416,点検表４リスト用!$L$2:$M$11,2,FALSE),"")</f>
        <v/>
      </c>
      <c r="AX416" s="296" t="str">
        <f>IFERROR(VLOOKUP($AV416,排出係数!$H$4:$N$1000,7,FALSE),"")</f>
        <v/>
      </c>
      <c r="AY416" s="296" t="str">
        <f t="shared" si="148"/>
        <v/>
      </c>
      <c r="AZ416" s="296" t="str">
        <f t="shared" si="130"/>
        <v>1</v>
      </c>
      <c r="BA416" s="296" t="str">
        <f>IFERROR(VLOOKUP($AV416,排出係数!$A$4:$G$10000,$AU416+2,FALSE),"")</f>
        <v/>
      </c>
      <c r="BB416" s="296">
        <f>IFERROR(VLOOKUP($AU416,点検表４リスト用!$P$2:$T$6,2,FALSE),"")</f>
        <v>0.48</v>
      </c>
      <c r="BC416" s="296" t="str">
        <f t="shared" si="131"/>
        <v/>
      </c>
      <c r="BD416" s="296" t="str">
        <f t="shared" si="132"/>
        <v/>
      </c>
      <c r="BE416" s="296" t="str">
        <f>IFERROR(VLOOKUP($AV416,排出係数!$H$4:$M$10000,$AU416+2,FALSE),"")</f>
        <v/>
      </c>
      <c r="BF416" s="296">
        <f>IFERROR(VLOOKUP($AU416,点検表４リスト用!$P$2:$T$6,IF($N416="H17",5,3),FALSE),"")</f>
        <v>5.5E-2</v>
      </c>
      <c r="BG416" s="296">
        <f t="shared" si="133"/>
        <v>0</v>
      </c>
      <c r="BH416" s="296">
        <f t="shared" si="146"/>
        <v>0</v>
      </c>
      <c r="BI416" s="296" t="str">
        <f>IFERROR(VLOOKUP($L416,点検表４リスト用!$L$2:$N$11,3,FALSE),"")</f>
        <v/>
      </c>
      <c r="BJ416" s="296" t="str">
        <f t="shared" si="134"/>
        <v/>
      </c>
      <c r="BK416" s="296" t="str">
        <f>IF($AK416="特","",IF($BP416="確認",MSG_電気・燃料電池車確認,IF($BS416=1,日野自動車新型式,IF($BS416=2,日野自動車新型式②,IF($BS416=3,日野自動車新型式③,IF($BS416=4,日野自動車新型式④,IFERROR(VLOOKUP($BJ416,'35条リスト'!$A$3:$C$9998,2,FALSE),"")))))))</f>
        <v/>
      </c>
      <c r="BL416" s="296" t="str">
        <f t="shared" si="135"/>
        <v/>
      </c>
      <c r="BM416" s="296" t="str">
        <f>IFERROR(VLOOKUP($X416,点検表４リスト用!$A$2:$B$10,2,FALSE),"")</f>
        <v/>
      </c>
      <c r="BN416" s="296" t="str">
        <f>IF($AK416="特","",IFERROR(VLOOKUP($BJ416,'35条リスト'!$A$3:$C$9998,3,FALSE),""))</f>
        <v/>
      </c>
      <c r="BO416" s="357" t="str">
        <f t="shared" si="149"/>
        <v/>
      </c>
      <c r="BP416" s="297" t="str">
        <f t="shared" si="136"/>
        <v/>
      </c>
      <c r="BQ416" s="297" t="str">
        <f t="shared" si="150"/>
        <v/>
      </c>
      <c r="BR416" s="296">
        <f t="shared" si="147"/>
        <v>0</v>
      </c>
      <c r="BS416" s="296" t="str">
        <f>IF(COUNTIF(点検表４リスト用!X$2:X$83,J416),1,IF(COUNTIF(点検表４リスト用!Y$2:Y$100,J416),2,IF(COUNTIF(点検表４リスト用!Z$2:Z$100,J416),3,IF(COUNTIF(点検表４リスト用!AA$2:AA$100,J416),4,""))))</f>
        <v/>
      </c>
      <c r="BT416" s="580" t="str">
        <f t="shared" si="151"/>
        <v/>
      </c>
    </row>
    <row r="417" spans="1:72">
      <c r="A417" s="289"/>
      <c r="B417" s="445"/>
      <c r="C417" s="290"/>
      <c r="D417" s="291"/>
      <c r="E417" s="291"/>
      <c r="F417" s="291"/>
      <c r="G417" s="292"/>
      <c r="H417" s="300"/>
      <c r="I417" s="292"/>
      <c r="J417" s="292"/>
      <c r="K417" s="292"/>
      <c r="L417" s="292"/>
      <c r="M417" s="290"/>
      <c r="N417" s="290"/>
      <c r="O417" s="292"/>
      <c r="P417" s="292"/>
      <c r="Q417" s="481" t="str">
        <f t="shared" si="179"/>
        <v/>
      </c>
      <c r="R417" s="481" t="str">
        <f t="shared" si="180"/>
        <v/>
      </c>
      <c r="S417" s="482" t="str">
        <f t="shared" si="117"/>
        <v/>
      </c>
      <c r="T417" s="482" t="str">
        <f t="shared" si="181"/>
        <v/>
      </c>
      <c r="U417" s="483" t="str">
        <f t="shared" si="182"/>
        <v/>
      </c>
      <c r="V417" s="483" t="str">
        <f t="shared" si="183"/>
        <v/>
      </c>
      <c r="W417" s="483" t="str">
        <f t="shared" si="184"/>
        <v/>
      </c>
      <c r="X417" s="293"/>
      <c r="Y417" s="289"/>
      <c r="Z417" s="473" t="str">
        <f>IF($BS417&lt;&gt;"","確認",IF(COUNTIF(点検表４リスト用!AB$2:AB$100,J417),"○",IF(OR($BQ417="【3】",$BQ417="【2】",$BQ417="【1】"),"○",$BQ417)))</f>
        <v/>
      </c>
      <c r="AA417" s="532"/>
      <c r="AB417" s="559" t="str">
        <f t="shared" si="185"/>
        <v/>
      </c>
      <c r="AC417" s="294" t="str">
        <f>IF(COUNTIF(環境性能の高いＵＤタクシー!$A:$A,点検表４!J417),"○","")</f>
        <v/>
      </c>
      <c r="AD417" s="295" t="str">
        <f t="shared" si="186"/>
        <v/>
      </c>
      <c r="AE417" s="296" t="b">
        <f t="shared" si="118"/>
        <v>0</v>
      </c>
      <c r="AF417" s="296" t="b">
        <f t="shared" si="119"/>
        <v>0</v>
      </c>
      <c r="AG417" s="296" t="str">
        <f t="shared" si="120"/>
        <v/>
      </c>
      <c r="AH417" s="296">
        <f t="shared" si="121"/>
        <v>1</v>
      </c>
      <c r="AI417" s="296">
        <f t="shared" si="122"/>
        <v>0</v>
      </c>
      <c r="AJ417" s="296">
        <f t="shared" si="123"/>
        <v>0</v>
      </c>
      <c r="AK417" s="296" t="str">
        <f>IFERROR(VLOOKUP($I417,点検表４リスト用!$D$2:$G$10,2,FALSE),"")</f>
        <v/>
      </c>
      <c r="AL417" s="296" t="str">
        <f>IFERROR(VLOOKUP($I417,点検表４リスト用!$D$2:$G$10,3,FALSE),"")</f>
        <v/>
      </c>
      <c r="AM417" s="296" t="str">
        <f>IFERROR(VLOOKUP($I417,点検表４リスト用!$D$2:$G$10,4,FALSE),"")</f>
        <v/>
      </c>
      <c r="AN417" s="296" t="str">
        <f>IFERROR(VLOOKUP(LEFT($E417,1),点検表４リスト用!$I$2:$J$11,2,FALSE),"")</f>
        <v/>
      </c>
      <c r="AO417" s="296" t="b">
        <f>IF(IFERROR(VLOOKUP($J417,軽乗用車一覧!$A$2:$A$88,1,FALSE),"")&lt;&gt;"",TRUE,FALSE)</f>
        <v>0</v>
      </c>
      <c r="AP417" s="296" t="b">
        <f t="shared" si="124"/>
        <v>0</v>
      </c>
      <c r="AQ417" s="296" t="b">
        <f t="shared" si="187"/>
        <v>1</v>
      </c>
      <c r="AR417" s="296" t="str">
        <f t="shared" si="125"/>
        <v/>
      </c>
      <c r="AS417" s="296" t="str">
        <f t="shared" si="126"/>
        <v/>
      </c>
      <c r="AT417" s="296">
        <f t="shared" si="127"/>
        <v>1</v>
      </c>
      <c r="AU417" s="296">
        <f t="shared" si="128"/>
        <v>1</v>
      </c>
      <c r="AV417" s="296" t="str">
        <f t="shared" si="129"/>
        <v/>
      </c>
      <c r="AW417" s="296" t="str">
        <f>IFERROR(VLOOKUP($L417,点検表４リスト用!$L$2:$M$11,2,FALSE),"")</f>
        <v/>
      </c>
      <c r="AX417" s="296" t="str">
        <f>IFERROR(VLOOKUP($AV417,排出係数!$H$4:$N$1000,7,FALSE),"")</f>
        <v/>
      </c>
      <c r="AY417" s="296" t="str">
        <f t="shared" si="148"/>
        <v/>
      </c>
      <c r="AZ417" s="296" t="str">
        <f t="shared" si="130"/>
        <v>1</v>
      </c>
      <c r="BA417" s="296" t="str">
        <f>IFERROR(VLOOKUP($AV417,排出係数!$A$4:$G$10000,$AU417+2,FALSE),"")</f>
        <v/>
      </c>
      <c r="BB417" s="296">
        <f>IFERROR(VLOOKUP($AU417,点検表４リスト用!$P$2:$T$6,2,FALSE),"")</f>
        <v>0.48</v>
      </c>
      <c r="BC417" s="296" t="str">
        <f t="shared" si="131"/>
        <v/>
      </c>
      <c r="BD417" s="296" t="str">
        <f t="shared" si="132"/>
        <v/>
      </c>
      <c r="BE417" s="296" t="str">
        <f>IFERROR(VLOOKUP($AV417,排出係数!$H$4:$M$10000,$AU417+2,FALSE),"")</f>
        <v/>
      </c>
      <c r="BF417" s="296">
        <f>IFERROR(VLOOKUP($AU417,点検表４リスト用!$P$2:$T$6,IF($N417="H17",5,3),FALSE),"")</f>
        <v>5.5E-2</v>
      </c>
      <c r="BG417" s="296">
        <f t="shared" si="133"/>
        <v>0</v>
      </c>
      <c r="BH417" s="296">
        <f t="shared" si="146"/>
        <v>0</v>
      </c>
      <c r="BI417" s="296" t="str">
        <f>IFERROR(VLOOKUP($L417,点検表４リスト用!$L$2:$N$11,3,FALSE),"")</f>
        <v/>
      </c>
      <c r="BJ417" s="296" t="str">
        <f t="shared" si="134"/>
        <v/>
      </c>
      <c r="BK417" s="296" t="str">
        <f>IF($AK417="特","",IF($BP417="確認",MSG_電気・燃料電池車確認,IF($BS417=1,日野自動車新型式,IF($BS417=2,日野自動車新型式②,IF($BS417=3,日野自動車新型式③,IF($BS417=4,日野自動車新型式④,IFERROR(VLOOKUP($BJ417,'35条リスト'!$A$3:$C$9998,2,FALSE),"")))))))</f>
        <v/>
      </c>
      <c r="BL417" s="296" t="str">
        <f t="shared" si="135"/>
        <v/>
      </c>
      <c r="BM417" s="296" t="str">
        <f>IFERROR(VLOOKUP($X417,点検表４リスト用!$A$2:$B$10,2,FALSE),"")</f>
        <v/>
      </c>
      <c r="BN417" s="296" t="str">
        <f>IF($AK417="特","",IFERROR(VLOOKUP($BJ417,'35条リスト'!$A$3:$C$9998,3,FALSE),""))</f>
        <v/>
      </c>
      <c r="BO417" s="357" t="str">
        <f t="shared" si="149"/>
        <v/>
      </c>
      <c r="BP417" s="297" t="str">
        <f t="shared" si="136"/>
        <v/>
      </c>
      <c r="BQ417" s="297" t="str">
        <f t="shared" si="150"/>
        <v/>
      </c>
      <c r="BR417" s="296">
        <f t="shared" si="147"/>
        <v>0</v>
      </c>
      <c r="BS417" s="296" t="str">
        <f>IF(COUNTIF(点検表４リスト用!X$2:X$83,J417),1,IF(COUNTIF(点検表４リスト用!Y$2:Y$100,J417),2,IF(COUNTIF(点検表４リスト用!Z$2:Z$100,J417),3,IF(COUNTIF(点検表４リスト用!AA$2:AA$100,J417),4,""))))</f>
        <v/>
      </c>
      <c r="BT417" s="580" t="str">
        <f t="shared" si="151"/>
        <v/>
      </c>
    </row>
    <row r="418" spans="1:72">
      <c r="A418" s="289"/>
      <c r="B418" s="445"/>
      <c r="C418" s="290"/>
      <c r="D418" s="291"/>
      <c r="E418" s="291"/>
      <c r="F418" s="291"/>
      <c r="G418" s="292"/>
      <c r="H418" s="300"/>
      <c r="I418" s="292"/>
      <c r="J418" s="292"/>
      <c r="K418" s="292"/>
      <c r="L418" s="292"/>
      <c r="M418" s="290"/>
      <c r="N418" s="290"/>
      <c r="O418" s="292"/>
      <c r="P418" s="292"/>
      <c r="Q418" s="481" t="str">
        <f t="shared" si="179"/>
        <v/>
      </c>
      <c r="R418" s="481" t="str">
        <f t="shared" si="180"/>
        <v/>
      </c>
      <c r="S418" s="482" t="str">
        <f t="shared" si="117"/>
        <v/>
      </c>
      <c r="T418" s="482" t="str">
        <f t="shared" si="181"/>
        <v/>
      </c>
      <c r="U418" s="483" t="str">
        <f t="shared" si="182"/>
        <v/>
      </c>
      <c r="V418" s="483" t="str">
        <f t="shared" si="183"/>
        <v/>
      </c>
      <c r="W418" s="483" t="str">
        <f t="shared" si="184"/>
        <v/>
      </c>
      <c r="X418" s="293"/>
      <c r="Y418" s="289"/>
      <c r="Z418" s="473" t="str">
        <f>IF($BS418&lt;&gt;"","確認",IF(COUNTIF(点検表４リスト用!AB$2:AB$100,J418),"○",IF(OR($BQ418="【3】",$BQ418="【2】",$BQ418="【1】"),"○",$BQ418)))</f>
        <v/>
      </c>
      <c r="AA418" s="532"/>
      <c r="AB418" s="559" t="str">
        <f t="shared" si="185"/>
        <v/>
      </c>
      <c r="AC418" s="294" t="str">
        <f>IF(COUNTIF(環境性能の高いＵＤタクシー!$A:$A,点検表４!J418),"○","")</f>
        <v/>
      </c>
      <c r="AD418" s="295" t="str">
        <f t="shared" si="186"/>
        <v/>
      </c>
      <c r="AE418" s="296" t="b">
        <f t="shared" si="118"/>
        <v>0</v>
      </c>
      <c r="AF418" s="296" t="b">
        <f t="shared" si="119"/>
        <v>0</v>
      </c>
      <c r="AG418" s="296" t="str">
        <f t="shared" si="120"/>
        <v/>
      </c>
      <c r="AH418" s="296">
        <f t="shared" si="121"/>
        <v>1</v>
      </c>
      <c r="AI418" s="296">
        <f t="shared" si="122"/>
        <v>0</v>
      </c>
      <c r="AJ418" s="296">
        <f t="shared" si="123"/>
        <v>0</v>
      </c>
      <c r="AK418" s="296" t="str">
        <f>IFERROR(VLOOKUP($I418,点検表４リスト用!$D$2:$G$10,2,FALSE),"")</f>
        <v/>
      </c>
      <c r="AL418" s="296" t="str">
        <f>IFERROR(VLOOKUP($I418,点検表４リスト用!$D$2:$G$10,3,FALSE),"")</f>
        <v/>
      </c>
      <c r="AM418" s="296" t="str">
        <f>IFERROR(VLOOKUP($I418,点検表４リスト用!$D$2:$G$10,4,FALSE),"")</f>
        <v/>
      </c>
      <c r="AN418" s="296" t="str">
        <f>IFERROR(VLOOKUP(LEFT($E418,1),点検表４リスト用!$I$2:$J$11,2,FALSE),"")</f>
        <v/>
      </c>
      <c r="AO418" s="296" t="b">
        <f>IF(IFERROR(VLOOKUP($J418,軽乗用車一覧!$A$2:$A$88,1,FALSE),"")&lt;&gt;"",TRUE,FALSE)</f>
        <v>0</v>
      </c>
      <c r="AP418" s="296" t="b">
        <f t="shared" si="124"/>
        <v>0</v>
      </c>
      <c r="AQ418" s="296" t="b">
        <f t="shared" si="187"/>
        <v>1</v>
      </c>
      <c r="AR418" s="296" t="str">
        <f t="shared" si="125"/>
        <v/>
      </c>
      <c r="AS418" s="296" t="str">
        <f t="shared" si="126"/>
        <v/>
      </c>
      <c r="AT418" s="296">
        <f t="shared" si="127"/>
        <v>1</v>
      </c>
      <c r="AU418" s="296">
        <f t="shared" si="128"/>
        <v>1</v>
      </c>
      <c r="AV418" s="296" t="str">
        <f t="shared" si="129"/>
        <v/>
      </c>
      <c r="AW418" s="296" t="str">
        <f>IFERROR(VLOOKUP($L418,点検表４リスト用!$L$2:$M$11,2,FALSE),"")</f>
        <v/>
      </c>
      <c r="AX418" s="296" t="str">
        <f>IFERROR(VLOOKUP($AV418,排出係数!$H$4:$N$1000,7,FALSE),"")</f>
        <v/>
      </c>
      <c r="AY418" s="296" t="str">
        <f t="shared" si="148"/>
        <v/>
      </c>
      <c r="AZ418" s="296" t="str">
        <f t="shared" si="130"/>
        <v>1</v>
      </c>
      <c r="BA418" s="296" t="str">
        <f>IFERROR(VLOOKUP($AV418,排出係数!$A$4:$G$10000,$AU418+2,FALSE),"")</f>
        <v/>
      </c>
      <c r="BB418" s="296">
        <f>IFERROR(VLOOKUP($AU418,点検表４リスト用!$P$2:$T$6,2,FALSE),"")</f>
        <v>0.48</v>
      </c>
      <c r="BC418" s="296" t="str">
        <f t="shared" si="131"/>
        <v/>
      </c>
      <c r="BD418" s="296" t="str">
        <f t="shared" si="132"/>
        <v/>
      </c>
      <c r="BE418" s="296" t="str">
        <f>IFERROR(VLOOKUP($AV418,排出係数!$H$4:$M$10000,$AU418+2,FALSE),"")</f>
        <v/>
      </c>
      <c r="BF418" s="296">
        <f>IFERROR(VLOOKUP($AU418,点検表４リスト用!$P$2:$T$6,IF($N418="H17",5,3),FALSE),"")</f>
        <v>5.5E-2</v>
      </c>
      <c r="BG418" s="296">
        <f t="shared" si="133"/>
        <v>0</v>
      </c>
      <c r="BH418" s="296">
        <f t="shared" si="146"/>
        <v>0</v>
      </c>
      <c r="BI418" s="296" t="str">
        <f>IFERROR(VLOOKUP($L418,点検表４リスト用!$L$2:$N$11,3,FALSE),"")</f>
        <v/>
      </c>
      <c r="BJ418" s="296" t="str">
        <f t="shared" si="134"/>
        <v/>
      </c>
      <c r="BK418" s="296" t="str">
        <f>IF($AK418="特","",IF($BP418="確認",MSG_電気・燃料電池車確認,IF($BS418=1,日野自動車新型式,IF($BS418=2,日野自動車新型式②,IF($BS418=3,日野自動車新型式③,IF($BS418=4,日野自動車新型式④,IFERROR(VLOOKUP($BJ418,'35条リスト'!$A$3:$C$9998,2,FALSE),"")))))))</f>
        <v/>
      </c>
      <c r="BL418" s="296" t="str">
        <f t="shared" si="135"/>
        <v/>
      </c>
      <c r="BM418" s="296" t="str">
        <f>IFERROR(VLOOKUP($X418,点検表４リスト用!$A$2:$B$10,2,FALSE),"")</f>
        <v/>
      </c>
      <c r="BN418" s="296" t="str">
        <f>IF($AK418="特","",IFERROR(VLOOKUP($BJ418,'35条リスト'!$A$3:$C$9998,3,FALSE),""))</f>
        <v/>
      </c>
      <c r="BO418" s="357" t="str">
        <f t="shared" si="149"/>
        <v/>
      </c>
      <c r="BP418" s="297" t="str">
        <f t="shared" si="136"/>
        <v/>
      </c>
      <c r="BQ418" s="297" t="str">
        <f t="shared" si="150"/>
        <v/>
      </c>
      <c r="BR418" s="296">
        <f t="shared" si="147"/>
        <v>0</v>
      </c>
      <c r="BS418" s="296" t="str">
        <f>IF(COUNTIF(点検表４リスト用!X$2:X$83,J418),1,IF(COUNTIF(点検表４リスト用!Y$2:Y$100,J418),2,IF(COUNTIF(点検表４リスト用!Z$2:Z$100,J418),3,IF(COUNTIF(点検表４リスト用!AA$2:AA$100,J418),4,""))))</f>
        <v/>
      </c>
      <c r="BT418" s="580" t="str">
        <f t="shared" si="151"/>
        <v/>
      </c>
    </row>
    <row r="419" spans="1:72">
      <c r="A419" s="289"/>
      <c r="B419" s="445"/>
      <c r="C419" s="290"/>
      <c r="D419" s="291"/>
      <c r="E419" s="291"/>
      <c r="F419" s="291"/>
      <c r="G419" s="292"/>
      <c r="H419" s="300"/>
      <c r="I419" s="292"/>
      <c r="J419" s="292"/>
      <c r="K419" s="292"/>
      <c r="L419" s="292"/>
      <c r="M419" s="290"/>
      <c r="N419" s="290"/>
      <c r="O419" s="292"/>
      <c r="P419" s="292"/>
      <c r="Q419" s="481" t="str">
        <f t="shared" si="179"/>
        <v/>
      </c>
      <c r="R419" s="481" t="str">
        <f t="shared" si="180"/>
        <v/>
      </c>
      <c r="S419" s="482" t="str">
        <f t="shared" si="117"/>
        <v/>
      </c>
      <c r="T419" s="482" t="str">
        <f t="shared" si="181"/>
        <v/>
      </c>
      <c r="U419" s="483" t="str">
        <f t="shared" si="182"/>
        <v/>
      </c>
      <c r="V419" s="483" t="str">
        <f t="shared" si="183"/>
        <v/>
      </c>
      <c r="W419" s="483" t="str">
        <f t="shared" si="184"/>
        <v/>
      </c>
      <c r="X419" s="293"/>
      <c r="Y419" s="289"/>
      <c r="Z419" s="473" t="str">
        <f>IF($BS419&lt;&gt;"","確認",IF(COUNTIF(点検表４リスト用!AB$2:AB$100,J419),"○",IF(OR($BQ419="【3】",$BQ419="【2】",$BQ419="【1】"),"○",$BQ419)))</f>
        <v/>
      </c>
      <c r="AA419" s="532"/>
      <c r="AB419" s="559" t="str">
        <f t="shared" si="185"/>
        <v/>
      </c>
      <c r="AC419" s="294" t="str">
        <f>IF(COUNTIF(環境性能の高いＵＤタクシー!$A:$A,点検表４!J419),"○","")</f>
        <v/>
      </c>
      <c r="AD419" s="295" t="str">
        <f t="shared" si="186"/>
        <v/>
      </c>
      <c r="AE419" s="296" t="b">
        <f t="shared" si="118"/>
        <v>0</v>
      </c>
      <c r="AF419" s="296" t="b">
        <f t="shared" si="119"/>
        <v>0</v>
      </c>
      <c r="AG419" s="296" t="str">
        <f t="shared" si="120"/>
        <v/>
      </c>
      <c r="AH419" s="296">
        <f t="shared" si="121"/>
        <v>1</v>
      </c>
      <c r="AI419" s="296">
        <f t="shared" si="122"/>
        <v>0</v>
      </c>
      <c r="AJ419" s="296">
        <f t="shared" si="123"/>
        <v>0</v>
      </c>
      <c r="AK419" s="296" t="str">
        <f>IFERROR(VLOOKUP($I419,点検表４リスト用!$D$2:$G$10,2,FALSE),"")</f>
        <v/>
      </c>
      <c r="AL419" s="296" t="str">
        <f>IFERROR(VLOOKUP($I419,点検表４リスト用!$D$2:$G$10,3,FALSE),"")</f>
        <v/>
      </c>
      <c r="AM419" s="296" t="str">
        <f>IFERROR(VLOOKUP($I419,点検表４リスト用!$D$2:$G$10,4,FALSE),"")</f>
        <v/>
      </c>
      <c r="AN419" s="296" t="str">
        <f>IFERROR(VLOOKUP(LEFT($E419,1),点検表４リスト用!$I$2:$J$11,2,FALSE),"")</f>
        <v/>
      </c>
      <c r="AO419" s="296" t="b">
        <f>IF(IFERROR(VLOOKUP($J419,軽乗用車一覧!$A$2:$A$88,1,FALSE),"")&lt;&gt;"",TRUE,FALSE)</f>
        <v>0</v>
      </c>
      <c r="AP419" s="296" t="b">
        <f t="shared" si="124"/>
        <v>0</v>
      </c>
      <c r="AQ419" s="296" t="b">
        <f t="shared" si="187"/>
        <v>1</v>
      </c>
      <c r="AR419" s="296" t="str">
        <f t="shared" si="125"/>
        <v/>
      </c>
      <c r="AS419" s="296" t="str">
        <f t="shared" si="126"/>
        <v/>
      </c>
      <c r="AT419" s="296">
        <f t="shared" si="127"/>
        <v>1</v>
      </c>
      <c r="AU419" s="296">
        <f t="shared" si="128"/>
        <v>1</v>
      </c>
      <c r="AV419" s="296" t="str">
        <f t="shared" si="129"/>
        <v/>
      </c>
      <c r="AW419" s="296" t="str">
        <f>IFERROR(VLOOKUP($L419,点検表４リスト用!$L$2:$M$11,2,FALSE),"")</f>
        <v/>
      </c>
      <c r="AX419" s="296" t="str">
        <f>IFERROR(VLOOKUP($AV419,排出係数!$H$4:$N$1000,7,FALSE),"")</f>
        <v/>
      </c>
      <c r="AY419" s="296" t="str">
        <f t="shared" si="148"/>
        <v/>
      </c>
      <c r="AZ419" s="296" t="str">
        <f t="shared" si="130"/>
        <v>1</v>
      </c>
      <c r="BA419" s="296" t="str">
        <f>IFERROR(VLOOKUP($AV419,排出係数!$A$4:$G$10000,$AU419+2,FALSE),"")</f>
        <v/>
      </c>
      <c r="BB419" s="296">
        <f>IFERROR(VLOOKUP($AU419,点検表４リスト用!$P$2:$T$6,2,FALSE),"")</f>
        <v>0.48</v>
      </c>
      <c r="BC419" s="296" t="str">
        <f t="shared" si="131"/>
        <v/>
      </c>
      <c r="BD419" s="296" t="str">
        <f t="shared" si="132"/>
        <v/>
      </c>
      <c r="BE419" s="296" t="str">
        <f>IFERROR(VLOOKUP($AV419,排出係数!$H$4:$M$10000,$AU419+2,FALSE),"")</f>
        <v/>
      </c>
      <c r="BF419" s="296">
        <f>IFERROR(VLOOKUP($AU419,点検表４リスト用!$P$2:$T$6,IF($N419="H17",5,3),FALSE),"")</f>
        <v>5.5E-2</v>
      </c>
      <c r="BG419" s="296">
        <f t="shared" si="133"/>
        <v>0</v>
      </c>
      <c r="BH419" s="296">
        <f t="shared" si="146"/>
        <v>0</v>
      </c>
      <c r="BI419" s="296" t="str">
        <f>IFERROR(VLOOKUP($L419,点検表４リスト用!$L$2:$N$11,3,FALSE),"")</f>
        <v/>
      </c>
      <c r="BJ419" s="296" t="str">
        <f t="shared" si="134"/>
        <v/>
      </c>
      <c r="BK419" s="296" t="str">
        <f>IF($AK419="特","",IF($BP419="確認",MSG_電気・燃料電池車確認,IF($BS419=1,日野自動車新型式,IF($BS419=2,日野自動車新型式②,IF($BS419=3,日野自動車新型式③,IF($BS419=4,日野自動車新型式④,IFERROR(VLOOKUP($BJ419,'35条リスト'!$A$3:$C$9998,2,FALSE),"")))))))</f>
        <v/>
      </c>
      <c r="BL419" s="296" t="str">
        <f t="shared" si="135"/>
        <v/>
      </c>
      <c r="BM419" s="296" t="str">
        <f>IFERROR(VLOOKUP($X419,点検表４リスト用!$A$2:$B$10,2,FALSE),"")</f>
        <v/>
      </c>
      <c r="BN419" s="296" t="str">
        <f>IF($AK419="特","",IFERROR(VLOOKUP($BJ419,'35条リスト'!$A$3:$C$9998,3,FALSE),""))</f>
        <v/>
      </c>
      <c r="BO419" s="357" t="str">
        <f t="shared" si="149"/>
        <v/>
      </c>
      <c r="BP419" s="297" t="str">
        <f t="shared" si="136"/>
        <v/>
      </c>
      <c r="BQ419" s="297" t="str">
        <f t="shared" si="150"/>
        <v/>
      </c>
      <c r="BR419" s="296">
        <f t="shared" si="147"/>
        <v>0</v>
      </c>
      <c r="BS419" s="296" t="str">
        <f>IF(COUNTIF(点検表４リスト用!X$2:X$83,J419),1,IF(COUNTIF(点検表４リスト用!Y$2:Y$100,J419),2,IF(COUNTIF(点検表４リスト用!Z$2:Z$100,J419),3,IF(COUNTIF(点検表４リスト用!AA$2:AA$100,J419),4,""))))</f>
        <v/>
      </c>
      <c r="BT419" s="580" t="str">
        <f t="shared" si="151"/>
        <v/>
      </c>
    </row>
    <row r="420" spans="1:72">
      <c r="A420" s="289"/>
      <c r="B420" s="445"/>
      <c r="C420" s="290"/>
      <c r="D420" s="291"/>
      <c r="E420" s="291"/>
      <c r="F420" s="291"/>
      <c r="G420" s="292"/>
      <c r="H420" s="300"/>
      <c r="I420" s="292"/>
      <c r="J420" s="292"/>
      <c r="K420" s="292"/>
      <c r="L420" s="292"/>
      <c r="M420" s="290"/>
      <c r="N420" s="290"/>
      <c r="O420" s="292"/>
      <c r="P420" s="292"/>
      <c r="Q420" s="481" t="str">
        <f t="shared" si="179"/>
        <v/>
      </c>
      <c r="R420" s="481" t="str">
        <f t="shared" si="180"/>
        <v/>
      </c>
      <c r="S420" s="482" t="str">
        <f t="shared" si="117"/>
        <v/>
      </c>
      <c r="T420" s="482" t="str">
        <f t="shared" si="181"/>
        <v/>
      </c>
      <c r="U420" s="483" t="str">
        <f t="shared" si="182"/>
        <v/>
      </c>
      <c r="V420" s="483" t="str">
        <f t="shared" si="183"/>
        <v/>
      </c>
      <c r="W420" s="483" t="str">
        <f t="shared" si="184"/>
        <v/>
      </c>
      <c r="X420" s="293"/>
      <c r="Y420" s="289"/>
      <c r="Z420" s="473" t="str">
        <f>IF($BS420&lt;&gt;"","確認",IF(COUNTIF(点検表４リスト用!AB$2:AB$100,J420),"○",IF(OR($BQ420="【3】",$BQ420="【2】",$BQ420="【1】"),"○",$BQ420)))</f>
        <v/>
      </c>
      <c r="AA420" s="532"/>
      <c r="AB420" s="559" t="str">
        <f t="shared" si="185"/>
        <v/>
      </c>
      <c r="AC420" s="294" t="str">
        <f>IF(COUNTIF(環境性能の高いＵＤタクシー!$A:$A,点検表４!J420),"○","")</f>
        <v/>
      </c>
      <c r="AD420" s="295" t="str">
        <f t="shared" si="186"/>
        <v/>
      </c>
      <c r="AE420" s="296" t="b">
        <f t="shared" si="118"/>
        <v>0</v>
      </c>
      <c r="AF420" s="296" t="b">
        <f t="shared" si="119"/>
        <v>0</v>
      </c>
      <c r="AG420" s="296" t="str">
        <f t="shared" si="120"/>
        <v/>
      </c>
      <c r="AH420" s="296">
        <f t="shared" si="121"/>
        <v>1</v>
      </c>
      <c r="AI420" s="296">
        <f t="shared" si="122"/>
        <v>0</v>
      </c>
      <c r="AJ420" s="296">
        <f t="shared" si="123"/>
        <v>0</v>
      </c>
      <c r="AK420" s="296" t="str">
        <f>IFERROR(VLOOKUP($I420,点検表４リスト用!$D$2:$G$10,2,FALSE),"")</f>
        <v/>
      </c>
      <c r="AL420" s="296" t="str">
        <f>IFERROR(VLOOKUP($I420,点検表４リスト用!$D$2:$G$10,3,FALSE),"")</f>
        <v/>
      </c>
      <c r="AM420" s="296" t="str">
        <f>IFERROR(VLOOKUP($I420,点検表４リスト用!$D$2:$G$10,4,FALSE),"")</f>
        <v/>
      </c>
      <c r="AN420" s="296" t="str">
        <f>IFERROR(VLOOKUP(LEFT($E420,1),点検表４リスト用!$I$2:$J$11,2,FALSE),"")</f>
        <v/>
      </c>
      <c r="AO420" s="296" t="b">
        <f>IF(IFERROR(VLOOKUP($J420,軽乗用車一覧!$A$2:$A$88,1,FALSE),"")&lt;&gt;"",TRUE,FALSE)</f>
        <v>0</v>
      </c>
      <c r="AP420" s="296" t="b">
        <f t="shared" si="124"/>
        <v>0</v>
      </c>
      <c r="AQ420" s="296" t="b">
        <f t="shared" si="187"/>
        <v>1</v>
      </c>
      <c r="AR420" s="296" t="str">
        <f t="shared" si="125"/>
        <v/>
      </c>
      <c r="AS420" s="296" t="str">
        <f t="shared" si="126"/>
        <v/>
      </c>
      <c r="AT420" s="296">
        <f t="shared" si="127"/>
        <v>1</v>
      </c>
      <c r="AU420" s="296">
        <f t="shared" si="128"/>
        <v>1</v>
      </c>
      <c r="AV420" s="296" t="str">
        <f t="shared" si="129"/>
        <v/>
      </c>
      <c r="AW420" s="296" t="str">
        <f>IFERROR(VLOOKUP($L420,点検表４リスト用!$L$2:$M$11,2,FALSE),"")</f>
        <v/>
      </c>
      <c r="AX420" s="296" t="str">
        <f>IFERROR(VLOOKUP($AV420,排出係数!$H$4:$N$1000,7,FALSE),"")</f>
        <v/>
      </c>
      <c r="AY420" s="296" t="str">
        <f t="shared" si="148"/>
        <v/>
      </c>
      <c r="AZ420" s="296" t="str">
        <f t="shared" si="130"/>
        <v>1</v>
      </c>
      <c r="BA420" s="296" t="str">
        <f>IFERROR(VLOOKUP($AV420,排出係数!$A$4:$G$10000,$AU420+2,FALSE),"")</f>
        <v/>
      </c>
      <c r="BB420" s="296">
        <f>IFERROR(VLOOKUP($AU420,点検表４リスト用!$P$2:$T$6,2,FALSE),"")</f>
        <v>0.48</v>
      </c>
      <c r="BC420" s="296" t="str">
        <f t="shared" si="131"/>
        <v/>
      </c>
      <c r="BD420" s="296" t="str">
        <f t="shared" si="132"/>
        <v/>
      </c>
      <c r="BE420" s="296" t="str">
        <f>IFERROR(VLOOKUP($AV420,排出係数!$H$4:$M$10000,$AU420+2,FALSE),"")</f>
        <v/>
      </c>
      <c r="BF420" s="296">
        <f>IFERROR(VLOOKUP($AU420,点検表４リスト用!$P$2:$T$6,IF($N420="H17",5,3),FALSE),"")</f>
        <v>5.5E-2</v>
      </c>
      <c r="BG420" s="296">
        <f t="shared" si="133"/>
        <v>0</v>
      </c>
      <c r="BH420" s="296">
        <f t="shared" si="146"/>
        <v>0</v>
      </c>
      <c r="BI420" s="296" t="str">
        <f>IFERROR(VLOOKUP($L420,点検表４リスト用!$L$2:$N$11,3,FALSE),"")</f>
        <v/>
      </c>
      <c r="BJ420" s="296" t="str">
        <f t="shared" si="134"/>
        <v/>
      </c>
      <c r="BK420" s="296" t="str">
        <f>IF($AK420="特","",IF($BP420="確認",MSG_電気・燃料電池車確認,IF($BS420=1,日野自動車新型式,IF($BS420=2,日野自動車新型式②,IF($BS420=3,日野自動車新型式③,IF($BS420=4,日野自動車新型式④,IFERROR(VLOOKUP($BJ420,'35条リスト'!$A$3:$C$9998,2,FALSE),"")))))))</f>
        <v/>
      </c>
      <c r="BL420" s="296" t="str">
        <f t="shared" si="135"/>
        <v/>
      </c>
      <c r="BM420" s="296" t="str">
        <f>IFERROR(VLOOKUP($X420,点検表４リスト用!$A$2:$B$10,2,FALSE),"")</f>
        <v/>
      </c>
      <c r="BN420" s="296" t="str">
        <f>IF($AK420="特","",IFERROR(VLOOKUP($BJ420,'35条リスト'!$A$3:$C$9998,3,FALSE),""))</f>
        <v/>
      </c>
      <c r="BO420" s="357" t="str">
        <f t="shared" si="149"/>
        <v/>
      </c>
      <c r="BP420" s="297" t="str">
        <f t="shared" si="136"/>
        <v/>
      </c>
      <c r="BQ420" s="297" t="str">
        <f t="shared" si="150"/>
        <v/>
      </c>
      <c r="BR420" s="296">
        <f t="shared" si="147"/>
        <v>0</v>
      </c>
      <c r="BS420" s="296" t="str">
        <f>IF(COUNTIF(点検表４リスト用!X$2:X$83,J420),1,IF(COUNTIF(点検表４リスト用!Y$2:Y$100,J420),2,IF(COUNTIF(点検表４リスト用!Z$2:Z$100,J420),3,IF(COUNTIF(点検表４リスト用!AA$2:AA$100,J420),4,""))))</f>
        <v/>
      </c>
      <c r="BT420" s="580" t="str">
        <f t="shared" si="151"/>
        <v/>
      </c>
    </row>
    <row r="421" spans="1:72">
      <c r="A421" s="289"/>
      <c r="B421" s="445"/>
      <c r="C421" s="290"/>
      <c r="D421" s="291"/>
      <c r="E421" s="291"/>
      <c r="F421" s="291"/>
      <c r="G421" s="292"/>
      <c r="H421" s="300"/>
      <c r="I421" s="292"/>
      <c r="J421" s="292"/>
      <c r="K421" s="292"/>
      <c r="L421" s="292"/>
      <c r="M421" s="290"/>
      <c r="N421" s="290"/>
      <c r="O421" s="292"/>
      <c r="P421" s="292"/>
      <c r="Q421" s="481" t="str">
        <f t="shared" si="179"/>
        <v/>
      </c>
      <c r="R421" s="481" t="str">
        <f t="shared" si="180"/>
        <v/>
      </c>
      <c r="S421" s="482" t="str">
        <f t="shared" si="117"/>
        <v/>
      </c>
      <c r="T421" s="482" t="str">
        <f t="shared" si="181"/>
        <v/>
      </c>
      <c r="U421" s="483" t="str">
        <f t="shared" si="182"/>
        <v/>
      </c>
      <c r="V421" s="483" t="str">
        <f t="shared" si="183"/>
        <v/>
      </c>
      <c r="W421" s="483" t="str">
        <f t="shared" si="184"/>
        <v/>
      </c>
      <c r="X421" s="293"/>
      <c r="Y421" s="289"/>
      <c r="Z421" s="473" t="str">
        <f>IF($BS421&lt;&gt;"","確認",IF(COUNTIF(点検表４リスト用!AB$2:AB$100,J421),"○",IF(OR($BQ421="【3】",$BQ421="【2】",$BQ421="【1】"),"○",$BQ421)))</f>
        <v/>
      </c>
      <c r="AA421" s="532"/>
      <c r="AB421" s="559" t="str">
        <f t="shared" si="185"/>
        <v/>
      </c>
      <c r="AC421" s="294" t="str">
        <f>IF(COUNTIF(環境性能の高いＵＤタクシー!$A:$A,点検表４!J421),"○","")</f>
        <v/>
      </c>
      <c r="AD421" s="295" t="str">
        <f t="shared" si="186"/>
        <v/>
      </c>
      <c r="AE421" s="296" t="b">
        <f t="shared" si="118"/>
        <v>0</v>
      </c>
      <c r="AF421" s="296" t="b">
        <f t="shared" si="119"/>
        <v>0</v>
      </c>
      <c r="AG421" s="296" t="str">
        <f t="shared" si="120"/>
        <v/>
      </c>
      <c r="AH421" s="296">
        <f t="shared" si="121"/>
        <v>1</v>
      </c>
      <c r="AI421" s="296">
        <f t="shared" si="122"/>
        <v>0</v>
      </c>
      <c r="AJ421" s="296">
        <f t="shared" si="123"/>
        <v>0</v>
      </c>
      <c r="AK421" s="296" t="str">
        <f>IFERROR(VLOOKUP($I421,点検表４リスト用!$D$2:$G$10,2,FALSE),"")</f>
        <v/>
      </c>
      <c r="AL421" s="296" t="str">
        <f>IFERROR(VLOOKUP($I421,点検表４リスト用!$D$2:$G$10,3,FALSE),"")</f>
        <v/>
      </c>
      <c r="AM421" s="296" t="str">
        <f>IFERROR(VLOOKUP($I421,点検表４リスト用!$D$2:$G$10,4,FALSE),"")</f>
        <v/>
      </c>
      <c r="AN421" s="296" t="str">
        <f>IFERROR(VLOOKUP(LEFT($E421,1),点検表４リスト用!$I$2:$J$11,2,FALSE),"")</f>
        <v/>
      </c>
      <c r="AO421" s="296" t="b">
        <f>IF(IFERROR(VLOOKUP($J421,軽乗用車一覧!$A$2:$A$88,1,FALSE),"")&lt;&gt;"",TRUE,FALSE)</f>
        <v>0</v>
      </c>
      <c r="AP421" s="296" t="b">
        <f t="shared" si="124"/>
        <v>0</v>
      </c>
      <c r="AQ421" s="296" t="b">
        <f t="shared" si="187"/>
        <v>1</v>
      </c>
      <c r="AR421" s="296" t="str">
        <f t="shared" si="125"/>
        <v/>
      </c>
      <c r="AS421" s="296" t="str">
        <f t="shared" si="126"/>
        <v/>
      </c>
      <c r="AT421" s="296">
        <f t="shared" si="127"/>
        <v>1</v>
      </c>
      <c r="AU421" s="296">
        <f t="shared" si="128"/>
        <v>1</v>
      </c>
      <c r="AV421" s="296" t="str">
        <f t="shared" si="129"/>
        <v/>
      </c>
      <c r="AW421" s="296" t="str">
        <f>IFERROR(VLOOKUP($L421,点検表４リスト用!$L$2:$M$11,2,FALSE),"")</f>
        <v/>
      </c>
      <c r="AX421" s="296" t="str">
        <f>IFERROR(VLOOKUP($AV421,排出係数!$H$4:$N$1000,7,FALSE),"")</f>
        <v/>
      </c>
      <c r="AY421" s="296" t="str">
        <f t="shared" si="148"/>
        <v/>
      </c>
      <c r="AZ421" s="296" t="str">
        <f t="shared" si="130"/>
        <v>1</v>
      </c>
      <c r="BA421" s="296" t="str">
        <f>IFERROR(VLOOKUP($AV421,排出係数!$A$4:$G$10000,$AU421+2,FALSE),"")</f>
        <v/>
      </c>
      <c r="BB421" s="296">
        <f>IFERROR(VLOOKUP($AU421,点検表４リスト用!$P$2:$T$6,2,FALSE),"")</f>
        <v>0.48</v>
      </c>
      <c r="BC421" s="296" t="str">
        <f t="shared" si="131"/>
        <v/>
      </c>
      <c r="BD421" s="296" t="str">
        <f t="shared" si="132"/>
        <v/>
      </c>
      <c r="BE421" s="296" t="str">
        <f>IFERROR(VLOOKUP($AV421,排出係数!$H$4:$M$10000,$AU421+2,FALSE),"")</f>
        <v/>
      </c>
      <c r="BF421" s="296">
        <f>IFERROR(VLOOKUP($AU421,点検表４リスト用!$P$2:$T$6,IF($N421="H17",5,3),FALSE),"")</f>
        <v>5.5E-2</v>
      </c>
      <c r="BG421" s="296">
        <f t="shared" si="133"/>
        <v>0</v>
      </c>
      <c r="BH421" s="296">
        <f t="shared" si="146"/>
        <v>0</v>
      </c>
      <c r="BI421" s="296" t="str">
        <f>IFERROR(VLOOKUP($L421,点検表４リスト用!$L$2:$N$11,3,FALSE),"")</f>
        <v/>
      </c>
      <c r="BJ421" s="296" t="str">
        <f t="shared" si="134"/>
        <v/>
      </c>
      <c r="BK421" s="296" t="str">
        <f>IF($AK421="特","",IF($BP421="確認",MSG_電気・燃料電池車確認,IF($BS421=1,日野自動車新型式,IF($BS421=2,日野自動車新型式②,IF($BS421=3,日野自動車新型式③,IF($BS421=4,日野自動車新型式④,IFERROR(VLOOKUP($BJ421,'35条リスト'!$A$3:$C$9998,2,FALSE),"")))))))</f>
        <v/>
      </c>
      <c r="BL421" s="296" t="str">
        <f t="shared" si="135"/>
        <v/>
      </c>
      <c r="BM421" s="296" t="str">
        <f>IFERROR(VLOOKUP($X421,点検表４リスト用!$A$2:$B$10,2,FALSE),"")</f>
        <v/>
      </c>
      <c r="BN421" s="296" t="str">
        <f>IF($AK421="特","",IFERROR(VLOOKUP($BJ421,'35条リスト'!$A$3:$C$9998,3,FALSE),""))</f>
        <v/>
      </c>
      <c r="BO421" s="357" t="str">
        <f t="shared" si="149"/>
        <v/>
      </c>
      <c r="BP421" s="297" t="str">
        <f t="shared" si="136"/>
        <v/>
      </c>
      <c r="BQ421" s="297" t="str">
        <f t="shared" si="150"/>
        <v/>
      </c>
      <c r="BR421" s="296">
        <f t="shared" si="147"/>
        <v>0</v>
      </c>
      <c r="BS421" s="296" t="str">
        <f>IF(COUNTIF(点検表４リスト用!X$2:X$83,J421),1,IF(COUNTIF(点検表４リスト用!Y$2:Y$100,J421),2,IF(COUNTIF(点検表４リスト用!Z$2:Z$100,J421),3,IF(COUNTIF(点検表４リスト用!AA$2:AA$100,J421),4,""))))</f>
        <v/>
      </c>
      <c r="BT421" s="580" t="str">
        <f t="shared" si="151"/>
        <v/>
      </c>
    </row>
    <row r="422" spans="1:72">
      <c r="A422" s="289"/>
      <c r="B422" s="445"/>
      <c r="C422" s="290"/>
      <c r="D422" s="291"/>
      <c r="E422" s="291"/>
      <c r="F422" s="291"/>
      <c r="G422" s="292"/>
      <c r="H422" s="300"/>
      <c r="I422" s="292"/>
      <c r="J422" s="292"/>
      <c r="K422" s="292"/>
      <c r="L422" s="292"/>
      <c r="M422" s="290"/>
      <c r="N422" s="290"/>
      <c r="O422" s="292"/>
      <c r="P422" s="292"/>
      <c r="Q422" s="481" t="str">
        <f t="shared" si="179"/>
        <v/>
      </c>
      <c r="R422" s="481" t="str">
        <f t="shared" si="180"/>
        <v/>
      </c>
      <c r="S422" s="482" t="str">
        <f t="shared" si="117"/>
        <v/>
      </c>
      <c r="T422" s="482" t="str">
        <f t="shared" si="181"/>
        <v/>
      </c>
      <c r="U422" s="483" t="str">
        <f t="shared" si="182"/>
        <v/>
      </c>
      <c r="V422" s="483" t="str">
        <f t="shared" si="183"/>
        <v/>
      </c>
      <c r="W422" s="483" t="str">
        <f t="shared" si="184"/>
        <v/>
      </c>
      <c r="X422" s="293"/>
      <c r="Y422" s="289"/>
      <c r="Z422" s="473" t="str">
        <f>IF($BS422&lt;&gt;"","確認",IF(COUNTIF(点検表４リスト用!AB$2:AB$100,J422),"○",IF(OR($BQ422="【3】",$BQ422="【2】",$BQ422="【1】"),"○",$BQ422)))</f>
        <v/>
      </c>
      <c r="AA422" s="532"/>
      <c r="AB422" s="559" t="str">
        <f t="shared" si="185"/>
        <v/>
      </c>
      <c r="AC422" s="294" t="str">
        <f>IF(COUNTIF(環境性能の高いＵＤタクシー!$A:$A,点検表４!J422),"○","")</f>
        <v/>
      </c>
      <c r="AD422" s="295" t="str">
        <f t="shared" si="186"/>
        <v/>
      </c>
      <c r="AE422" s="296" t="b">
        <f t="shared" si="118"/>
        <v>0</v>
      </c>
      <c r="AF422" s="296" t="b">
        <f t="shared" si="119"/>
        <v>0</v>
      </c>
      <c r="AG422" s="296" t="str">
        <f t="shared" si="120"/>
        <v/>
      </c>
      <c r="AH422" s="296">
        <f t="shared" si="121"/>
        <v>1</v>
      </c>
      <c r="AI422" s="296">
        <f t="shared" si="122"/>
        <v>0</v>
      </c>
      <c r="AJ422" s="296">
        <f t="shared" si="123"/>
        <v>0</v>
      </c>
      <c r="AK422" s="296" t="str">
        <f>IFERROR(VLOOKUP($I422,点検表４リスト用!$D$2:$G$10,2,FALSE),"")</f>
        <v/>
      </c>
      <c r="AL422" s="296" t="str">
        <f>IFERROR(VLOOKUP($I422,点検表４リスト用!$D$2:$G$10,3,FALSE),"")</f>
        <v/>
      </c>
      <c r="AM422" s="296" t="str">
        <f>IFERROR(VLOOKUP($I422,点検表４リスト用!$D$2:$G$10,4,FALSE),"")</f>
        <v/>
      </c>
      <c r="AN422" s="296" t="str">
        <f>IFERROR(VLOOKUP(LEFT($E422,1),点検表４リスト用!$I$2:$J$11,2,FALSE),"")</f>
        <v/>
      </c>
      <c r="AO422" s="296" t="b">
        <f>IF(IFERROR(VLOOKUP($J422,軽乗用車一覧!$A$2:$A$88,1,FALSE),"")&lt;&gt;"",TRUE,FALSE)</f>
        <v>0</v>
      </c>
      <c r="AP422" s="296" t="b">
        <f t="shared" si="124"/>
        <v>0</v>
      </c>
      <c r="AQ422" s="296" t="b">
        <f t="shared" si="187"/>
        <v>1</v>
      </c>
      <c r="AR422" s="296" t="str">
        <f t="shared" si="125"/>
        <v/>
      </c>
      <c r="AS422" s="296" t="str">
        <f t="shared" si="126"/>
        <v/>
      </c>
      <c r="AT422" s="296">
        <f t="shared" si="127"/>
        <v>1</v>
      </c>
      <c r="AU422" s="296">
        <f t="shared" si="128"/>
        <v>1</v>
      </c>
      <c r="AV422" s="296" t="str">
        <f t="shared" si="129"/>
        <v/>
      </c>
      <c r="AW422" s="296" t="str">
        <f>IFERROR(VLOOKUP($L422,点検表４リスト用!$L$2:$M$11,2,FALSE),"")</f>
        <v/>
      </c>
      <c r="AX422" s="296" t="str">
        <f>IFERROR(VLOOKUP($AV422,排出係数!$H$4:$N$1000,7,FALSE),"")</f>
        <v/>
      </c>
      <c r="AY422" s="296" t="str">
        <f t="shared" si="148"/>
        <v/>
      </c>
      <c r="AZ422" s="296" t="str">
        <f t="shared" si="130"/>
        <v>1</v>
      </c>
      <c r="BA422" s="296" t="str">
        <f>IFERROR(VLOOKUP($AV422,排出係数!$A$4:$G$10000,$AU422+2,FALSE),"")</f>
        <v/>
      </c>
      <c r="BB422" s="296">
        <f>IFERROR(VLOOKUP($AU422,点検表４リスト用!$P$2:$T$6,2,FALSE),"")</f>
        <v>0.48</v>
      </c>
      <c r="BC422" s="296" t="str">
        <f t="shared" si="131"/>
        <v/>
      </c>
      <c r="BD422" s="296" t="str">
        <f t="shared" si="132"/>
        <v/>
      </c>
      <c r="BE422" s="296" t="str">
        <f>IFERROR(VLOOKUP($AV422,排出係数!$H$4:$M$10000,$AU422+2,FALSE),"")</f>
        <v/>
      </c>
      <c r="BF422" s="296">
        <f>IFERROR(VLOOKUP($AU422,点検表４リスト用!$P$2:$T$6,IF($N422="H17",5,3),FALSE),"")</f>
        <v>5.5E-2</v>
      </c>
      <c r="BG422" s="296">
        <f t="shared" si="133"/>
        <v>0</v>
      </c>
      <c r="BH422" s="296">
        <f t="shared" si="146"/>
        <v>0</v>
      </c>
      <c r="BI422" s="296" t="str">
        <f>IFERROR(VLOOKUP($L422,点検表４リスト用!$L$2:$N$11,3,FALSE),"")</f>
        <v/>
      </c>
      <c r="BJ422" s="296" t="str">
        <f t="shared" si="134"/>
        <v/>
      </c>
      <c r="BK422" s="296" t="str">
        <f>IF($AK422="特","",IF($BP422="確認",MSG_電気・燃料電池車確認,IF($BS422=1,日野自動車新型式,IF($BS422=2,日野自動車新型式②,IF($BS422=3,日野自動車新型式③,IF($BS422=4,日野自動車新型式④,IFERROR(VLOOKUP($BJ422,'35条リスト'!$A$3:$C$9998,2,FALSE),"")))))))</f>
        <v/>
      </c>
      <c r="BL422" s="296" t="str">
        <f t="shared" si="135"/>
        <v/>
      </c>
      <c r="BM422" s="296" t="str">
        <f>IFERROR(VLOOKUP($X422,点検表４リスト用!$A$2:$B$10,2,FALSE),"")</f>
        <v/>
      </c>
      <c r="BN422" s="296" t="str">
        <f>IF($AK422="特","",IFERROR(VLOOKUP($BJ422,'35条リスト'!$A$3:$C$9998,3,FALSE),""))</f>
        <v/>
      </c>
      <c r="BO422" s="357" t="str">
        <f t="shared" si="149"/>
        <v/>
      </c>
      <c r="BP422" s="297" t="str">
        <f t="shared" si="136"/>
        <v/>
      </c>
      <c r="BQ422" s="297" t="str">
        <f t="shared" si="150"/>
        <v/>
      </c>
      <c r="BR422" s="296">
        <f t="shared" si="147"/>
        <v>0</v>
      </c>
      <c r="BS422" s="296" t="str">
        <f>IF(COUNTIF(点検表４リスト用!X$2:X$83,J422),1,IF(COUNTIF(点検表４リスト用!Y$2:Y$100,J422),2,IF(COUNTIF(点検表４リスト用!Z$2:Z$100,J422),3,IF(COUNTIF(点検表４リスト用!AA$2:AA$100,J422),4,""))))</f>
        <v/>
      </c>
      <c r="BT422" s="580" t="str">
        <f t="shared" si="151"/>
        <v/>
      </c>
    </row>
    <row r="423" spans="1:72">
      <c r="A423" s="289"/>
      <c r="B423" s="445"/>
      <c r="C423" s="290"/>
      <c r="D423" s="291"/>
      <c r="E423" s="291"/>
      <c r="F423" s="291"/>
      <c r="G423" s="292"/>
      <c r="H423" s="300"/>
      <c r="I423" s="292"/>
      <c r="J423" s="292"/>
      <c r="K423" s="292"/>
      <c r="L423" s="292"/>
      <c r="M423" s="290"/>
      <c r="N423" s="290"/>
      <c r="O423" s="292"/>
      <c r="P423" s="292"/>
      <c r="Q423" s="481" t="str">
        <f t="shared" si="179"/>
        <v/>
      </c>
      <c r="R423" s="481" t="str">
        <f t="shared" si="180"/>
        <v/>
      </c>
      <c r="S423" s="482" t="str">
        <f t="shared" si="117"/>
        <v/>
      </c>
      <c r="T423" s="482" t="str">
        <f t="shared" si="181"/>
        <v/>
      </c>
      <c r="U423" s="483" t="str">
        <f t="shared" si="182"/>
        <v/>
      </c>
      <c r="V423" s="483" t="str">
        <f t="shared" si="183"/>
        <v/>
      </c>
      <c r="W423" s="483" t="str">
        <f t="shared" si="184"/>
        <v/>
      </c>
      <c r="X423" s="293"/>
      <c r="Y423" s="289"/>
      <c r="Z423" s="473" t="str">
        <f>IF($BS423&lt;&gt;"","確認",IF(COUNTIF(点検表４リスト用!AB$2:AB$100,J423),"○",IF(OR($BQ423="【3】",$BQ423="【2】",$BQ423="【1】"),"○",$BQ423)))</f>
        <v/>
      </c>
      <c r="AA423" s="532"/>
      <c r="AB423" s="559" t="str">
        <f t="shared" si="185"/>
        <v/>
      </c>
      <c r="AC423" s="294" t="str">
        <f>IF(COUNTIF(環境性能の高いＵＤタクシー!$A:$A,点検表４!J423),"○","")</f>
        <v/>
      </c>
      <c r="AD423" s="295" t="str">
        <f t="shared" si="186"/>
        <v/>
      </c>
      <c r="AE423" s="296" t="b">
        <f t="shared" si="118"/>
        <v>0</v>
      </c>
      <c r="AF423" s="296" t="b">
        <f t="shared" si="119"/>
        <v>0</v>
      </c>
      <c r="AG423" s="296" t="str">
        <f t="shared" si="120"/>
        <v/>
      </c>
      <c r="AH423" s="296">
        <f t="shared" si="121"/>
        <v>1</v>
      </c>
      <c r="AI423" s="296">
        <f t="shared" si="122"/>
        <v>0</v>
      </c>
      <c r="AJ423" s="296">
        <f t="shared" si="123"/>
        <v>0</v>
      </c>
      <c r="AK423" s="296" t="str">
        <f>IFERROR(VLOOKUP($I423,点検表４リスト用!$D$2:$G$10,2,FALSE),"")</f>
        <v/>
      </c>
      <c r="AL423" s="296" t="str">
        <f>IFERROR(VLOOKUP($I423,点検表４リスト用!$D$2:$G$10,3,FALSE),"")</f>
        <v/>
      </c>
      <c r="AM423" s="296" t="str">
        <f>IFERROR(VLOOKUP($I423,点検表４リスト用!$D$2:$G$10,4,FALSE),"")</f>
        <v/>
      </c>
      <c r="AN423" s="296" t="str">
        <f>IFERROR(VLOOKUP(LEFT($E423,1),点検表４リスト用!$I$2:$J$11,2,FALSE),"")</f>
        <v/>
      </c>
      <c r="AO423" s="296" t="b">
        <f>IF(IFERROR(VLOOKUP($J423,軽乗用車一覧!$A$2:$A$88,1,FALSE),"")&lt;&gt;"",TRUE,FALSE)</f>
        <v>0</v>
      </c>
      <c r="AP423" s="296" t="b">
        <f t="shared" si="124"/>
        <v>0</v>
      </c>
      <c r="AQ423" s="296" t="b">
        <f t="shared" si="187"/>
        <v>1</v>
      </c>
      <c r="AR423" s="296" t="str">
        <f t="shared" si="125"/>
        <v/>
      </c>
      <c r="AS423" s="296" t="str">
        <f t="shared" si="126"/>
        <v/>
      </c>
      <c r="AT423" s="296">
        <f t="shared" si="127"/>
        <v>1</v>
      </c>
      <c r="AU423" s="296">
        <f t="shared" si="128"/>
        <v>1</v>
      </c>
      <c r="AV423" s="296" t="str">
        <f t="shared" si="129"/>
        <v/>
      </c>
      <c r="AW423" s="296" t="str">
        <f>IFERROR(VLOOKUP($L423,点検表４リスト用!$L$2:$M$11,2,FALSE),"")</f>
        <v/>
      </c>
      <c r="AX423" s="296" t="str">
        <f>IFERROR(VLOOKUP($AV423,排出係数!$H$4:$N$1000,7,FALSE),"")</f>
        <v/>
      </c>
      <c r="AY423" s="296" t="str">
        <f t="shared" si="148"/>
        <v/>
      </c>
      <c r="AZ423" s="296" t="str">
        <f t="shared" si="130"/>
        <v>1</v>
      </c>
      <c r="BA423" s="296" t="str">
        <f>IFERROR(VLOOKUP($AV423,排出係数!$A$4:$G$10000,$AU423+2,FALSE),"")</f>
        <v/>
      </c>
      <c r="BB423" s="296">
        <f>IFERROR(VLOOKUP($AU423,点検表４リスト用!$P$2:$T$6,2,FALSE),"")</f>
        <v>0.48</v>
      </c>
      <c r="BC423" s="296" t="str">
        <f t="shared" si="131"/>
        <v/>
      </c>
      <c r="BD423" s="296" t="str">
        <f t="shared" si="132"/>
        <v/>
      </c>
      <c r="BE423" s="296" t="str">
        <f>IFERROR(VLOOKUP($AV423,排出係数!$H$4:$M$10000,$AU423+2,FALSE),"")</f>
        <v/>
      </c>
      <c r="BF423" s="296">
        <f>IFERROR(VLOOKUP($AU423,点検表４リスト用!$P$2:$T$6,IF($N423="H17",5,3),FALSE),"")</f>
        <v>5.5E-2</v>
      </c>
      <c r="BG423" s="296">
        <f t="shared" si="133"/>
        <v>0</v>
      </c>
      <c r="BH423" s="296">
        <f t="shared" si="146"/>
        <v>0</v>
      </c>
      <c r="BI423" s="296" t="str">
        <f>IFERROR(VLOOKUP($L423,点検表４リスト用!$L$2:$N$11,3,FALSE),"")</f>
        <v/>
      </c>
      <c r="BJ423" s="296" t="str">
        <f t="shared" si="134"/>
        <v/>
      </c>
      <c r="BK423" s="296" t="str">
        <f>IF($AK423="特","",IF($BP423="確認",MSG_電気・燃料電池車確認,IF($BS423=1,日野自動車新型式,IF($BS423=2,日野自動車新型式②,IF($BS423=3,日野自動車新型式③,IF($BS423=4,日野自動車新型式④,IFERROR(VLOOKUP($BJ423,'35条リスト'!$A$3:$C$9998,2,FALSE),"")))))))</f>
        <v/>
      </c>
      <c r="BL423" s="296" t="str">
        <f t="shared" si="135"/>
        <v/>
      </c>
      <c r="BM423" s="296" t="str">
        <f>IFERROR(VLOOKUP($X423,点検表４リスト用!$A$2:$B$10,2,FALSE),"")</f>
        <v/>
      </c>
      <c r="BN423" s="296" t="str">
        <f>IF($AK423="特","",IFERROR(VLOOKUP($BJ423,'35条リスト'!$A$3:$C$9998,3,FALSE),""))</f>
        <v/>
      </c>
      <c r="BO423" s="357" t="str">
        <f t="shared" si="149"/>
        <v/>
      </c>
      <c r="BP423" s="297" t="str">
        <f t="shared" si="136"/>
        <v/>
      </c>
      <c r="BQ423" s="297" t="str">
        <f t="shared" si="150"/>
        <v/>
      </c>
      <c r="BR423" s="296">
        <f t="shared" si="147"/>
        <v>0</v>
      </c>
      <c r="BS423" s="296" t="str">
        <f>IF(COUNTIF(点検表４リスト用!X$2:X$83,J423),1,IF(COUNTIF(点検表４リスト用!Y$2:Y$100,J423),2,IF(COUNTIF(点検表４リスト用!Z$2:Z$100,J423),3,IF(COUNTIF(点検表４リスト用!AA$2:AA$100,J423),4,""))))</f>
        <v/>
      </c>
      <c r="BT423" s="580" t="str">
        <f t="shared" si="151"/>
        <v/>
      </c>
    </row>
    <row r="424" spans="1:72">
      <c r="A424" s="289"/>
      <c r="B424" s="445"/>
      <c r="C424" s="290"/>
      <c r="D424" s="291"/>
      <c r="E424" s="291"/>
      <c r="F424" s="291"/>
      <c r="G424" s="292"/>
      <c r="H424" s="300"/>
      <c r="I424" s="292"/>
      <c r="J424" s="292"/>
      <c r="K424" s="292"/>
      <c r="L424" s="292"/>
      <c r="M424" s="290"/>
      <c r="N424" s="290"/>
      <c r="O424" s="292"/>
      <c r="P424" s="292"/>
      <c r="Q424" s="481" t="str">
        <f t="shared" si="179"/>
        <v/>
      </c>
      <c r="R424" s="481" t="str">
        <f t="shared" si="180"/>
        <v/>
      </c>
      <c r="S424" s="482" t="str">
        <f t="shared" si="117"/>
        <v/>
      </c>
      <c r="T424" s="482" t="str">
        <f t="shared" si="181"/>
        <v/>
      </c>
      <c r="U424" s="483" t="str">
        <f t="shared" si="182"/>
        <v/>
      </c>
      <c r="V424" s="483" t="str">
        <f t="shared" si="183"/>
        <v/>
      </c>
      <c r="W424" s="483" t="str">
        <f t="shared" si="184"/>
        <v/>
      </c>
      <c r="X424" s="293"/>
      <c r="Y424" s="289"/>
      <c r="Z424" s="473" t="str">
        <f>IF($BS424&lt;&gt;"","確認",IF(COUNTIF(点検表４リスト用!AB$2:AB$100,J424),"○",IF(OR($BQ424="【3】",$BQ424="【2】",$BQ424="【1】"),"○",$BQ424)))</f>
        <v/>
      </c>
      <c r="AA424" s="532"/>
      <c r="AB424" s="559" t="str">
        <f t="shared" si="185"/>
        <v/>
      </c>
      <c r="AC424" s="294" t="str">
        <f>IF(COUNTIF(環境性能の高いＵＤタクシー!$A:$A,点検表４!J424),"○","")</f>
        <v/>
      </c>
      <c r="AD424" s="295" t="str">
        <f t="shared" si="186"/>
        <v/>
      </c>
      <c r="AE424" s="296" t="b">
        <f t="shared" si="118"/>
        <v>0</v>
      </c>
      <c r="AF424" s="296" t="b">
        <f t="shared" si="119"/>
        <v>0</v>
      </c>
      <c r="AG424" s="296" t="str">
        <f t="shared" si="120"/>
        <v/>
      </c>
      <c r="AH424" s="296">
        <f t="shared" si="121"/>
        <v>1</v>
      </c>
      <c r="AI424" s="296">
        <f t="shared" si="122"/>
        <v>0</v>
      </c>
      <c r="AJ424" s="296">
        <f t="shared" si="123"/>
        <v>0</v>
      </c>
      <c r="AK424" s="296" t="str">
        <f>IFERROR(VLOOKUP($I424,点検表４リスト用!$D$2:$G$10,2,FALSE),"")</f>
        <v/>
      </c>
      <c r="AL424" s="296" t="str">
        <f>IFERROR(VLOOKUP($I424,点検表４リスト用!$D$2:$G$10,3,FALSE),"")</f>
        <v/>
      </c>
      <c r="AM424" s="296" t="str">
        <f>IFERROR(VLOOKUP($I424,点検表４リスト用!$D$2:$G$10,4,FALSE),"")</f>
        <v/>
      </c>
      <c r="AN424" s="296" t="str">
        <f>IFERROR(VLOOKUP(LEFT($E424,1),点検表４リスト用!$I$2:$J$11,2,FALSE),"")</f>
        <v/>
      </c>
      <c r="AO424" s="296" t="b">
        <f>IF(IFERROR(VLOOKUP($J424,軽乗用車一覧!$A$2:$A$88,1,FALSE),"")&lt;&gt;"",TRUE,FALSE)</f>
        <v>0</v>
      </c>
      <c r="AP424" s="296" t="b">
        <f t="shared" si="124"/>
        <v>0</v>
      </c>
      <c r="AQ424" s="296" t="b">
        <f t="shared" si="187"/>
        <v>1</v>
      </c>
      <c r="AR424" s="296" t="str">
        <f t="shared" si="125"/>
        <v/>
      </c>
      <c r="AS424" s="296" t="str">
        <f t="shared" si="126"/>
        <v/>
      </c>
      <c r="AT424" s="296">
        <f t="shared" si="127"/>
        <v>1</v>
      </c>
      <c r="AU424" s="296">
        <f t="shared" si="128"/>
        <v>1</v>
      </c>
      <c r="AV424" s="296" t="str">
        <f t="shared" si="129"/>
        <v/>
      </c>
      <c r="AW424" s="296" t="str">
        <f>IFERROR(VLOOKUP($L424,点検表４リスト用!$L$2:$M$11,2,FALSE),"")</f>
        <v/>
      </c>
      <c r="AX424" s="296" t="str">
        <f>IFERROR(VLOOKUP($AV424,排出係数!$H$4:$N$1000,7,FALSE),"")</f>
        <v/>
      </c>
      <c r="AY424" s="296" t="str">
        <f t="shared" si="148"/>
        <v/>
      </c>
      <c r="AZ424" s="296" t="str">
        <f t="shared" si="130"/>
        <v>1</v>
      </c>
      <c r="BA424" s="296" t="str">
        <f>IFERROR(VLOOKUP($AV424,排出係数!$A$4:$G$10000,$AU424+2,FALSE),"")</f>
        <v/>
      </c>
      <c r="BB424" s="296">
        <f>IFERROR(VLOOKUP($AU424,点検表４リスト用!$P$2:$T$6,2,FALSE),"")</f>
        <v>0.48</v>
      </c>
      <c r="BC424" s="296" t="str">
        <f t="shared" si="131"/>
        <v/>
      </c>
      <c r="BD424" s="296" t="str">
        <f t="shared" si="132"/>
        <v/>
      </c>
      <c r="BE424" s="296" t="str">
        <f>IFERROR(VLOOKUP($AV424,排出係数!$H$4:$M$10000,$AU424+2,FALSE),"")</f>
        <v/>
      </c>
      <c r="BF424" s="296">
        <f>IFERROR(VLOOKUP($AU424,点検表４リスト用!$P$2:$T$6,IF($N424="H17",5,3),FALSE),"")</f>
        <v>5.5E-2</v>
      </c>
      <c r="BG424" s="296">
        <f t="shared" si="133"/>
        <v>0</v>
      </c>
      <c r="BH424" s="296">
        <f t="shared" si="146"/>
        <v>0</v>
      </c>
      <c r="BI424" s="296" t="str">
        <f>IFERROR(VLOOKUP($L424,点検表４リスト用!$L$2:$N$11,3,FALSE),"")</f>
        <v/>
      </c>
      <c r="BJ424" s="296" t="str">
        <f t="shared" si="134"/>
        <v/>
      </c>
      <c r="BK424" s="296" t="str">
        <f>IF($AK424="特","",IF($BP424="確認",MSG_電気・燃料電池車確認,IF($BS424=1,日野自動車新型式,IF($BS424=2,日野自動車新型式②,IF($BS424=3,日野自動車新型式③,IF($BS424=4,日野自動車新型式④,IFERROR(VLOOKUP($BJ424,'35条リスト'!$A$3:$C$9998,2,FALSE),"")))))))</f>
        <v/>
      </c>
      <c r="BL424" s="296" t="str">
        <f t="shared" si="135"/>
        <v/>
      </c>
      <c r="BM424" s="296" t="str">
        <f>IFERROR(VLOOKUP($X424,点検表４リスト用!$A$2:$B$10,2,FALSE),"")</f>
        <v/>
      </c>
      <c r="BN424" s="296" t="str">
        <f>IF($AK424="特","",IFERROR(VLOOKUP($BJ424,'35条リスト'!$A$3:$C$9998,3,FALSE),""))</f>
        <v/>
      </c>
      <c r="BO424" s="357" t="str">
        <f t="shared" si="149"/>
        <v/>
      </c>
      <c r="BP424" s="297" t="str">
        <f t="shared" si="136"/>
        <v/>
      </c>
      <c r="BQ424" s="297" t="str">
        <f t="shared" si="150"/>
        <v/>
      </c>
      <c r="BR424" s="296">
        <f t="shared" si="147"/>
        <v>0</v>
      </c>
      <c r="BS424" s="296" t="str">
        <f>IF(COUNTIF(点検表４リスト用!X$2:X$83,J424),1,IF(COUNTIF(点検表４リスト用!Y$2:Y$100,J424),2,IF(COUNTIF(点検表４リスト用!Z$2:Z$100,J424),3,IF(COUNTIF(点検表４リスト用!AA$2:AA$100,J424),4,""))))</f>
        <v/>
      </c>
      <c r="BT424" s="580" t="str">
        <f t="shared" si="151"/>
        <v/>
      </c>
    </row>
    <row r="425" spans="1:72">
      <c r="A425" s="289"/>
      <c r="B425" s="445"/>
      <c r="C425" s="290"/>
      <c r="D425" s="291"/>
      <c r="E425" s="291"/>
      <c r="F425" s="291"/>
      <c r="G425" s="292"/>
      <c r="H425" s="300"/>
      <c r="I425" s="292"/>
      <c r="J425" s="292"/>
      <c r="K425" s="292"/>
      <c r="L425" s="292"/>
      <c r="M425" s="290"/>
      <c r="N425" s="290"/>
      <c r="O425" s="292"/>
      <c r="P425" s="292"/>
      <c r="Q425" s="481" t="str">
        <f t="shared" si="179"/>
        <v/>
      </c>
      <c r="R425" s="481" t="str">
        <f t="shared" si="180"/>
        <v/>
      </c>
      <c r="S425" s="482" t="str">
        <f t="shared" si="117"/>
        <v/>
      </c>
      <c r="T425" s="482" t="str">
        <f t="shared" si="181"/>
        <v/>
      </c>
      <c r="U425" s="483" t="str">
        <f t="shared" si="182"/>
        <v/>
      </c>
      <c r="V425" s="483" t="str">
        <f t="shared" si="183"/>
        <v/>
      </c>
      <c r="W425" s="483" t="str">
        <f t="shared" si="184"/>
        <v/>
      </c>
      <c r="X425" s="293"/>
      <c r="Y425" s="289"/>
      <c r="Z425" s="473" t="str">
        <f>IF($BS425&lt;&gt;"","確認",IF(COUNTIF(点検表４リスト用!AB$2:AB$100,J425),"○",IF(OR($BQ425="【3】",$BQ425="【2】",$BQ425="【1】"),"○",$BQ425)))</f>
        <v/>
      </c>
      <c r="AA425" s="532"/>
      <c r="AB425" s="559" t="str">
        <f t="shared" si="185"/>
        <v/>
      </c>
      <c r="AC425" s="294" t="str">
        <f>IF(COUNTIF(環境性能の高いＵＤタクシー!$A:$A,点検表４!J425),"○","")</f>
        <v/>
      </c>
      <c r="AD425" s="295" t="str">
        <f t="shared" si="186"/>
        <v/>
      </c>
      <c r="AE425" s="296" t="b">
        <f t="shared" si="118"/>
        <v>0</v>
      </c>
      <c r="AF425" s="296" t="b">
        <f t="shared" si="119"/>
        <v>0</v>
      </c>
      <c r="AG425" s="296" t="str">
        <f t="shared" si="120"/>
        <v/>
      </c>
      <c r="AH425" s="296">
        <f t="shared" si="121"/>
        <v>1</v>
      </c>
      <c r="AI425" s="296">
        <f t="shared" si="122"/>
        <v>0</v>
      </c>
      <c r="AJ425" s="296">
        <f t="shared" si="123"/>
        <v>0</v>
      </c>
      <c r="AK425" s="296" t="str">
        <f>IFERROR(VLOOKUP($I425,点検表４リスト用!$D$2:$G$10,2,FALSE),"")</f>
        <v/>
      </c>
      <c r="AL425" s="296" t="str">
        <f>IFERROR(VLOOKUP($I425,点検表４リスト用!$D$2:$G$10,3,FALSE),"")</f>
        <v/>
      </c>
      <c r="AM425" s="296" t="str">
        <f>IFERROR(VLOOKUP($I425,点検表４リスト用!$D$2:$G$10,4,FALSE),"")</f>
        <v/>
      </c>
      <c r="AN425" s="296" t="str">
        <f>IFERROR(VLOOKUP(LEFT($E425,1),点検表４リスト用!$I$2:$J$11,2,FALSE),"")</f>
        <v/>
      </c>
      <c r="AO425" s="296" t="b">
        <f>IF(IFERROR(VLOOKUP($J425,軽乗用車一覧!$A$2:$A$88,1,FALSE),"")&lt;&gt;"",TRUE,FALSE)</f>
        <v>0</v>
      </c>
      <c r="AP425" s="296" t="b">
        <f t="shared" si="124"/>
        <v>0</v>
      </c>
      <c r="AQ425" s="296" t="b">
        <f t="shared" si="187"/>
        <v>1</v>
      </c>
      <c r="AR425" s="296" t="str">
        <f t="shared" si="125"/>
        <v/>
      </c>
      <c r="AS425" s="296" t="str">
        <f t="shared" si="126"/>
        <v/>
      </c>
      <c r="AT425" s="296">
        <f t="shared" si="127"/>
        <v>1</v>
      </c>
      <c r="AU425" s="296">
        <f t="shared" si="128"/>
        <v>1</v>
      </c>
      <c r="AV425" s="296" t="str">
        <f t="shared" si="129"/>
        <v/>
      </c>
      <c r="AW425" s="296" t="str">
        <f>IFERROR(VLOOKUP($L425,点検表４リスト用!$L$2:$M$11,2,FALSE),"")</f>
        <v/>
      </c>
      <c r="AX425" s="296" t="str">
        <f>IFERROR(VLOOKUP($AV425,排出係数!$H$4:$N$1000,7,FALSE),"")</f>
        <v/>
      </c>
      <c r="AY425" s="296" t="str">
        <f t="shared" si="148"/>
        <v/>
      </c>
      <c r="AZ425" s="296" t="str">
        <f t="shared" si="130"/>
        <v>1</v>
      </c>
      <c r="BA425" s="296" t="str">
        <f>IFERROR(VLOOKUP($AV425,排出係数!$A$4:$G$10000,$AU425+2,FALSE),"")</f>
        <v/>
      </c>
      <c r="BB425" s="296">
        <f>IFERROR(VLOOKUP($AU425,点検表４リスト用!$P$2:$T$6,2,FALSE),"")</f>
        <v>0.48</v>
      </c>
      <c r="BC425" s="296" t="str">
        <f t="shared" si="131"/>
        <v/>
      </c>
      <c r="BD425" s="296" t="str">
        <f t="shared" si="132"/>
        <v/>
      </c>
      <c r="BE425" s="296" t="str">
        <f>IFERROR(VLOOKUP($AV425,排出係数!$H$4:$M$10000,$AU425+2,FALSE),"")</f>
        <v/>
      </c>
      <c r="BF425" s="296">
        <f>IFERROR(VLOOKUP($AU425,点検表４リスト用!$P$2:$T$6,IF($N425="H17",5,3),FALSE),"")</f>
        <v>5.5E-2</v>
      </c>
      <c r="BG425" s="296">
        <f t="shared" si="133"/>
        <v>0</v>
      </c>
      <c r="BH425" s="296">
        <f t="shared" si="146"/>
        <v>0</v>
      </c>
      <c r="BI425" s="296" t="str">
        <f>IFERROR(VLOOKUP($L425,点検表４リスト用!$L$2:$N$11,3,FALSE),"")</f>
        <v/>
      </c>
      <c r="BJ425" s="296" t="str">
        <f t="shared" si="134"/>
        <v/>
      </c>
      <c r="BK425" s="296" t="str">
        <f>IF($AK425="特","",IF($BP425="確認",MSG_電気・燃料電池車確認,IF($BS425=1,日野自動車新型式,IF($BS425=2,日野自動車新型式②,IF($BS425=3,日野自動車新型式③,IF($BS425=4,日野自動車新型式④,IFERROR(VLOOKUP($BJ425,'35条リスト'!$A$3:$C$9998,2,FALSE),"")))))))</f>
        <v/>
      </c>
      <c r="BL425" s="296" t="str">
        <f t="shared" si="135"/>
        <v/>
      </c>
      <c r="BM425" s="296" t="str">
        <f>IFERROR(VLOOKUP($X425,点検表４リスト用!$A$2:$B$10,2,FALSE),"")</f>
        <v/>
      </c>
      <c r="BN425" s="296" t="str">
        <f>IF($AK425="特","",IFERROR(VLOOKUP($BJ425,'35条リスト'!$A$3:$C$9998,3,FALSE),""))</f>
        <v/>
      </c>
      <c r="BO425" s="357" t="str">
        <f t="shared" si="149"/>
        <v/>
      </c>
      <c r="BP425" s="297" t="str">
        <f t="shared" si="136"/>
        <v/>
      </c>
      <c r="BQ425" s="297" t="str">
        <f t="shared" si="150"/>
        <v/>
      </c>
      <c r="BR425" s="296">
        <f t="shared" si="147"/>
        <v>0</v>
      </c>
      <c r="BS425" s="296" t="str">
        <f>IF(COUNTIF(点検表４リスト用!X$2:X$83,J425),1,IF(COUNTIF(点検表４リスト用!Y$2:Y$100,J425),2,IF(COUNTIF(点検表４リスト用!Z$2:Z$100,J425),3,IF(COUNTIF(点検表４リスト用!AA$2:AA$100,J425),4,""))))</f>
        <v/>
      </c>
      <c r="BT425" s="580" t="str">
        <f t="shared" si="151"/>
        <v/>
      </c>
    </row>
    <row r="426" spans="1:72">
      <c r="A426" s="289"/>
      <c r="B426" s="445"/>
      <c r="C426" s="290"/>
      <c r="D426" s="291"/>
      <c r="E426" s="291"/>
      <c r="F426" s="291"/>
      <c r="G426" s="292"/>
      <c r="H426" s="300"/>
      <c r="I426" s="292"/>
      <c r="J426" s="292"/>
      <c r="K426" s="292"/>
      <c r="L426" s="292"/>
      <c r="M426" s="290"/>
      <c r="N426" s="290"/>
      <c r="O426" s="292"/>
      <c r="P426" s="292"/>
      <c r="Q426" s="481" t="str">
        <f t="shared" si="179"/>
        <v/>
      </c>
      <c r="R426" s="481" t="str">
        <f t="shared" si="180"/>
        <v/>
      </c>
      <c r="S426" s="482" t="str">
        <f t="shared" si="117"/>
        <v/>
      </c>
      <c r="T426" s="482" t="str">
        <f t="shared" si="181"/>
        <v/>
      </c>
      <c r="U426" s="483" t="str">
        <f t="shared" si="182"/>
        <v/>
      </c>
      <c r="V426" s="483" t="str">
        <f t="shared" si="183"/>
        <v/>
      </c>
      <c r="W426" s="483" t="str">
        <f t="shared" si="184"/>
        <v/>
      </c>
      <c r="X426" s="293"/>
      <c r="Y426" s="289"/>
      <c r="Z426" s="473" t="str">
        <f>IF($BS426&lt;&gt;"","確認",IF(COUNTIF(点検表４リスト用!AB$2:AB$100,J426),"○",IF(OR($BQ426="【3】",$BQ426="【2】",$BQ426="【1】"),"○",$BQ426)))</f>
        <v/>
      </c>
      <c r="AA426" s="532"/>
      <c r="AB426" s="559" t="str">
        <f t="shared" si="185"/>
        <v/>
      </c>
      <c r="AC426" s="294" t="str">
        <f>IF(COUNTIF(環境性能の高いＵＤタクシー!$A:$A,点検表４!J426),"○","")</f>
        <v/>
      </c>
      <c r="AD426" s="295" t="str">
        <f t="shared" si="186"/>
        <v/>
      </c>
      <c r="AE426" s="296" t="b">
        <f t="shared" si="118"/>
        <v>0</v>
      </c>
      <c r="AF426" s="296" t="b">
        <f t="shared" si="119"/>
        <v>0</v>
      </c>
      <c r="AG426" s="296" t="str">
        <f t="shared" si="120"/>
        <v/>
      </c>
      <c r="AH426" s="296">
        <f t="shared" si="121"/>
        <v>1</v>
      </c>
      <c r="AI426" s="296">
        <f t="shared" si="122"/>
        <v>0</v>
      </c>
      <c r="AJ426" s="296">
        <f t="shared" si="123"/>
        <v>0</v>
      </c>
      <c r="AK426" s="296" t="str">
        <f>IFERROR(VLOOKUP($I426,点検表４リスト用!$D$2:$G$10,2,FALSE),"")</f>
        <v/>
      </c>
      <c r="AL426" s="296" t="str">
        <f>IFERROR(VLOOKUP($I426,点検表４リスト用!$D$2:$G$10,3,FALSE),"")</f>
        <v/>
      </c>
      <c r="AM426" s="296" t="str">
        <f>IFERROR(VLOOKUP($I426,点検表４リスト用!$D$2:$G$10,4,FALSE),"")</f>
        <v/>
      </c>
      <c r="AN426" s="296" t="str">
        <f>IFERROR(VLOOKUP(LEFT($E426,1),点検表４リスト用!$I$2:$J$11,2,FALSE),"")</f>
        <v/>
      </c>
      <c r="AO426" s="296" t="b">
        <f>IF(IFERROR(VLOOKUP($J426,軽乗用車一覧!$A$2:$A$88,1,FALSE),"")&lt;&gt;"",TRUE,FALSE)</f>
        <v>0</v>
      </c>
      <c r="AP426" s="296" t="b">
        <f t="shared" si="124"/>
        <v>0</v>
      </c>
      <c r="AQ426" s="296" t="b">
        <f t="shared" si="187"/>
        <v>1</v>
      </c>
      <c r="AR426" s="296" t="str">
        <f t="shared" si="125"/>
        <v/>
      </c>
      <c r="AS426" s="296" t="str">
        <f t="shared" si="126"/>
        <v/>
      </c>
      <c r="AT426" s="296">
        <f t="shared" si="127"/>
        <v>1</v>
      </c>
      <c r="AU426" s="296">
        <f t="shared" si="128"/>
        <v>1</v>
      </c>
      <c r="AV426" s="296" t="str">
        <f t="shared" si="129"/>
        <v/>
      </c>
      <c r="AW426" s="296" t="str">
        <f>IFERROR(VLOOKUP($L426,点検表４リスト用!$L$2:$M$11,2,FALSE),"")</f>
        <v/>
      </c>
      <c r="AX426" s="296" t="str">
        <f>IFERROR(VLOOKUP($AV426,排出係数!$H$4:$N$1000,7,FALSE),"")</f>
        <v/>
      </c>
      <c r="AY426" s="296" t="str">
        <f t="shared" si="148"/>
        <v/>
      </c>
      <c r="AZ426" s="296" t="str">
        <f t="shared" si="130"/>
        <v>1</v>
      </c>
      <c r="BA426" s="296" t="str">
        <f>IFERROR(VLOOKUP($AV426,排出係数!$A$4:$G$10000,$AU426+2,FALSE),"")</f>
        <v/>
      </c>
      <c r="BB426" s="296">
        <f>IFERROR(VLOOKUP($AU426,点検表４リスト用!$P$2:$T$6,2,FALSE),"")</f>
        <v>0.48</v>
      </c>
      <c r="BC426" s="296" t="str">
        <f t="shared" si="131"/>
        <v/>
      </c>
      <c r="BD426" s="296" t="str">
        <f t="shared" si="132"/>
        <v/>
      </c>
      <c r="BE426" s="296" t="str">
        <f>IFERROR(VLOOKUP($AV426,排出係数!$H$4:$M$10000,$AU426+2,FALSE),"")</f>
        <v/>
      </c>
      <c r="BF426" s="296">
        <f>IFERROR(VLOOKUP($AU426,点検表４リスト用!$P$2:$T$6,IF($N426="H17",5,3),FALSE),"")</f>
        <v>5.5E-2</v>
      </c>
      <c r="BG426" s="296">
        <f t="shared" si="133"/>
        <v>0</v>
      </c>
      <c r="BH426" s="296">
        <f t="shared" si="146"/>
        <v>0</v>
      </c>
      <c r="BI426" s="296" t="str">
        <f>IFERROR(VLOOKUP($L426,点検表４リスト用!$L$2:$N$11,3,FALSE),"")</f>
        <v/>
      </c>
      <c r="BJ426" s="296" t="str">
        <f t="shared" si="134"/>
        <v/>
      </c>
      <c r="BK426" s="296" t="str">
        <f>IF($AK426="特","",IF($BP426="確認",MSG_電気・燃料電池車確認,IF($BS426=1,日野自動車新型式,IF($BS426=2,日野自動車新型式②,IF($BS426=3,日野自動車新型式③,IF($BS426=4,日野自動車新型式④,IFERROR(VLOOKUP($BJ426,'35条リスト'!$A$3:$C$9998,2,FALSE),"")))))))</f>
        <v/>
      </c>
      <c r="BL426" s="296" t="str">
        <f t="shared" si="135"/>
        <v/>
      </c>
      <c r="BM426" s="296" t="str">
        <f>IFERROR(VLOOKUP($X426,点検表４リスト用!$A$2:$B$10,2,FALSE),"")</f>
        <v/>
      </c>
      <c r="BN426" s="296" t="str">
        <f>IF($AK426="特","",IFERROR(VLOOKUP($BJ426,'35条リスト'!$A$3:$C$9998,3,FALSE),""))</f>
        <v/>
      </c>
      <c r="BO426" s="357" t="str">
        <f t="shared" si="149"/>
        <v/>
      </c>
      <c r="BP426" s="297" t="str">
        <f t="shared" si="136"/>
        <v/>
      </c>
      <c r="BQ426" s="297" t="str">
        <f t="shared" si="150"/>
        <v/>
      </c>
      <c r="BR426" s="296">
        <f t="shared" si="147"/>
        <v>0</v>
      </c>
      <c r="BS426" s="296" t="str">
        <f>IF(COUNTIF(点検表４リスト用!X$2:X$83,J426),1,IF(COUNTIF(点検表４リスト用!Y$2:Y$100,J426),2,IF(COUNTIF(点検表４リスト用!Z$2:Z$100,J426),3,IF(COUNTIF(点検表４リスト用!AA$2:AA$100,J426),4,""))))</f>
        <v/>
      </c>
      <c r="BT426" s="580" t="str">
        <f t="shared" si="151"/>
        <v/>
      </c>
    </row>
    <row r="427" spans="1:72">
      <c r="A427" s="289"/>
      <c r="B427" s="445"/>
      <c r="C427" s="290"/>
      <c r="D427" s="291"/>
      <c r="E427" s="291"/>
      <c r="F427" s="291"/>
      <c r="G427" s="292"/>
      <c r="H427" s="300"/>
      <c r="I427" s="292"/>
      <c r="J427" s="292"/>
      <c r="K427" s="292"/>
      <c r="L427" s="292"/>
      <c r="M427" s="290"/>
      <c r="N427" s="290"/>
      <c r="O427" s="292"/>
      <c r="P427" s="292"/>
      <c r="Q427" s="481" t="str">
        <f t="shared" si="179"/>
        <v/>
      </c>
      <c r="R427" s="481" t="str">
        <f t="shared" si="180"/>
        <v/>
      </c>
      <c r="S427" s="482" t="str">
        <f t="shared" si="117"/>
        <v/>
      </c>
      <c r="T427" s="482" t="str">
        <f t="shared" si="181"/>
        <v/>
      </c>
      <c r="U427" s="483" t="str">
        <f t="shared" si="182"/>
        <v/>
      </c>
      <c r="V427" s="483" t="str">
        <f t="shared" si="183"/>
        <v/>
      </c>
      <c r="W427" s="483" t="str">
        <f t="shared" si="184"/>
        <v/>
      </c>
      <c r="X427" s="293"/>
      <c r="Y427" s="289"/>
      <c r="Z427" s="473" t="str">
        <f>IF($BS427&lt;&gt;"","確認",IF(COUNTIF(点検表４リスト用!AB$2:AB$100,J427),"○",IF(OR($BQ427="【3】",$BQ427="【2】",$BQ427="【1】"),"○",$BQ427)))</f>
        <v/>
      </c>
      <c r="AA427" s="532"/>
      <c r="AB427" s="559" t="str">
        <f t="shared" si="185"/>
        <v/>
      </c>
      <c r="AC427" s="294" t="str">
        <f>IF(COUNTIF(環境性能の高いＵＤタクシー!$A:$A,点検表４!J427),"○","")</f>
        <v/>
      </c>
      <c r="AD427" s="295" t="str">
        <f t="shared" si="186"/>
        <v/>
      </c>
      <c r="AE427" s="296" t="b">
        <f t="shared" si="118"/>
        <v>0</v>
      </c>
      <c r="AF427" s="296" t="b">
        <f t="shared" si="119"/>
        <v>0</v>
      </c>
      <c r="AG427" s="296" t="str">
        <f t="shared" si="120"/>
        <v/>
      </c>
      <c r="AH427" s="296">
        <f t="shared" si="121"/>
        <v>1</v>
      </c>
      <c r="AI427" s="296">
        <f t="shared" si="122"/>
        <v>0</v>
      </c>
      <c r="AJ427" s="296">
        <f t="shared" si="123"/>
        <v>0</v>
      </c>
      <c r="AK427" s="296" t="str">
        <f>IFERROR(VLOOKUP($I427,点検表４リスト用!$D$2:$G$10,2,FALSE),"")</f>
        <v/>
      </c>
      <c r="AL427" s="296" t="str">
        <f>IFERROR(VLOOKUP($I427,点検表４リスト用!$D$2:$G$10,3,FALSE),"")</f>
        <v/>
      </c>
      <c r="AM427" s="296" t="str">
        <f>IFERROR(VLOOKUP($I427,点検表４リスト用!$D$2:$G$10,4,FALSE),"")</f>
        <v/>
      </c>
      <c r="AN427" s="296" t="str">
        <f>IFERROR(VLOOKUP(LEFT($E427,1),点検表４リスト用!$I$2:$J$11,2,FALSE),"")</f>
        <v/>
      </c>
      <c r="AO427" s="296" t="b">
        <f>IF(IFERROR(VLOOKUP($J427,軽乗用車一覧!$A$2:$A$88,1,FALSE),"")&lt;&gt;"",TRUE,FALSE)</f>
        <v>0</v>
      </c>
      <c r="AP427" s="296" t="b">
        <f t="shared" si="124"/>
        <v>0</v>
      </c>
      <c r="AQ427" s="296" t="b">
        <f t="shared" si="187"/>
        <v>1</v>
      </c>
      <c r="AR427" s="296" t="str">
        <f t="shared" si="125"/>
        <v/>
      </c>
      <c r="AS427" s="296" t="str">
        <f t="shared" si="126"/>
        <v/>
      </c>
      <c r="AT427" s="296">
        <f t="shared" si="127"/>
        <v>1</v>
      </c>
      <c r="AU427" s="296">
        <f t="shared" si="128"/>
        <v>1</v>
      </c>
      <c r="AV427" s="296" t="str">
        <f t="shared" si="129"/>
        <v/>
      </c>
      <c r="AW427" s="296" t="str">
        <f>IFERROR(VLOOKUP($L427,点検表４リスト用!$L$2:$M$11,2,FALSE),"")</f>
        <v/>
      </c>
      <c r="AX427" s="296" t="str">
        <f>IFERROR(VLOOKUP($AV427,排出係数!$H$4:$N$1000,7,FALSE),"")</f>
        <v/>
      </c>
      <c r="AY427" s="296" t="str">
        <f t="shared" si="148"/>
        <v/>
      </c>
      <c r="AZ427" s="296" t="str">
        <f t="shared" si="130"/>
        <v>1</v>
      </c>
      <c r="BA427" s="296" t="str">
        <f>IFERROR(VLOOKUP($AV427,排出係数!$A$4:$G$10000,$AU427+2,FALSE),"")</f>
        <v/>
      </c>
      <c r="BB427" s="296">
        <f>IFERROR(VLOOKUP($AU427,点検表４リスト用!$P$2:$T$6,2,FALSE),"")</f>
        <v>0.48</v>
      </c>
      <c r="BC427" s="296" t="str">
        <f t="shared" si="131"/>
        <v/>
      </c>
      <c r="BD427" s="296" t="str">
        <f t="shared" si="132"/>
        <v/>
      </c>
      <c r="BE427" s="296" t="str">
        <f>IFERROR(VLOOKUP($AV427,排出係数!$H$4:$M$10000,$AU427+2,FALSE),"")</f>
        <v/>
      </c>
      <c r="BF427" s="296">
        <f>IFERROR(VLOOKUP($AU427,点検表４リスト用!$P$2:$T$6,IF($N427="H17",5,3),FALSE),"")</f>
        <v>5.5E-2</v>
      </c>
      <c r="BG427" s="296">
        <f t="shared" si="133"/>
        <v>0</v>
      </c>
      <c r="BH427" s="296">
        <f t="shared" si="146"/>
        <v>0</v>
      </c>
      <c r="BI427" s="296" t="str">
        <f>IFERROR(VLOOKUP($L427,点検表４リスト用!$L$2:$N$11,3,FALSE),"")</f>
        <v/>
      </c>
      <c r="BJ427" s="296" t="str">
        <f t="shared" si="134"/>
        <v/>
      </c>
      <c r="BK427" s="296" t="str">
        <f>IF($AK427="特","",IF($BP427="確認",MSG_電気・燃料電池車確認,IF($BS427=1,日野自動車新型式,IF($BS427=2,日野自動車新型式②,IF($BS427=3,日野自動車新型式③,IF($BS427=4,日野自動車新型式④,IFERROR(VLOOKUP($BJ427,'35条リスト'!$A$3:$C$9998,2,FALSE),"")))))))</f>
        <v/>
      </c>
      <c r="BL427" s="296" t="str">
        <f t="shared" si="135"/>
        <v/>
      </c>
      <c r="BM427" s="296" t="str">
        <f>IFERROR(VLOOKUP($X427,点検表４リスト用!$A$2:$B$10,2,FALSE),"")</f>
        <v/>
      </c>
      <c r="BN427" s="296" t="str">
        <f>IF($AK427="特","",IFERROR(VLOOKUP($BJ427,'35条リスト'!$A$3:$C$9998,3,FALSE),""))</f>
        <v/>
      </c>
      <c r="BO427" s="357" t="str">
        <f t="shared" si="149"/>
        <v/>
      </c>
      <c r="BP427" s="297" t="str">
        <f t="shared" si="136"/>
        <v/>
      </c>
      <c r="BQ427" s="297" t="str">
        <f t="shared" si="150"/>
        <v/>
      </c>
      <c r="BR427" s="296">
        <f t="shared" si="147"/>
        <v>0</v>
      </c>
      <c r="BS427" s="296" t="str">
        <f>IF(COUNTIF(点検表４リスト用!X$2:X$83,J427),1,IF(COUNTIF(点検表４リスト用!Y$2:Y$100,J427),2,IF(COUNTIF(点検表４リスト用!Z$2:Z$100,J427),3,IF(COUNTIF(点検表４リスト用!AA$2:AA$100,J427),4,""))))</f>
        <v/>
      </c>
      <c r="BT427" s="580" t="str">
        <f t="shared" si="151"/>
        <v/>
      </c>
    </row>
    <row r="428" spans="1:72">
      <c r="A428" s="289"/>
      <c r="B428" s="445"/>
      <c r="C428" s="290"/>
      <c r="D428" s="291"/>
      <c r="E428" s="291"/>
      <c r="F428" s="291"/>
      <c r="G428" s="292"/>
      <c r="H428" s="300"/>
      <c r="I428" s="292"/>
      <c r="J428" s="292"/>
      <c r="K428" s="292"/>
      <c r="L428" s="292"/>
      <c r="M428" s="290"/>
      <c r="N428" s="290"/>
      <c r="O428" s="292"/>
      <c r="P428" s="292"/>
      <c r="Q428" s="481" t="str">
        <f t="shared" si="179"/>
        <v/>
      </c>
      <c r="R428" s="481" t="str">
        <f t="shared" si="180"/>
        <v/>
      </c>
      <c r="S428" s="482" t="str">
        <f t="shared" si="117"/>
        <v/>
      </c>
      <c r="T428" s="482" t="str">
        <f t="shared" si="181"/>
        <v/>
      </c>
      <c r="U428" s="483" t="str">
        <f t="shared" si="182"/>
        <v/>
      </c>
      <c r="V428" s="483" t="str">
        <f t="shared" si="183"/>
        <v/>
      </c>
      <c r="W428" s="483" t="str">
        <f t="shared" si="184"/>
        <v/>
      </c>
      <c r="X428" s="293"/>
      <c r="Y428" s="289"/>
      <c r="Z428" s="473" t="str">
        <f>IF($BS428&lt;&gt;"","確認",IF(COUNTIF(点検表４リスト用!AB$2:AB$100,J428),"○",IF(OR($BQ428="【3】",$BQ428="【2】",$BQ428="【1】"),"○",$BQ428)))</f>
        <v/>
      </c>
      <c r="AA428" s="532"/>
      <c r="AB428" s="559" t="str">
        <f t="shared" si="185"/>
        <v/>
      </c>
      <c r="AC428" s="294" t="str">
        <f>IF(COUNTIF(環境性能の高いＵＤタクシー!$A:$A,点検表４!J428),"○","")</f>
        <v/>
      </c>
      <c r="AD428" s="295" t="str">
        <f t="shared" si="186"/>
        <v/>
      </c>
      <c r="AE428" s="296" t="b">
        <f t="shared" si="118"/>
        <v>0</v>
      </c>
      <c r="AF428" s="296" t="b">
        <f t="shared" si="119"/>
        <v>0</v>
      </c>
      <c r="AG428" s="296" t="str">
        <f t="shared" si="120"/>
        <v/>
      </c>
      <c r="AH428" s="296">
        <f t="shared" si="121"/>
        <v>1</v>
      </c>
      <c r="AI428" s="296">
        <f t="shared" si="122"/>
        <v>0</v>
      </c>
      <c r="AJ428" s="296">
        <f t="shared" si="123"/>
        <v>0</v>
      </c>
      <c r="AK428" s="296" t="str">
        <f>IFERROR(VLOOKUP($I428,点検表４リスト用!$D$2:$G$10,2,FALSE),"")</f>
        <v/>
      </c>
      <c r="AL428" s="296" t="str">
        <f>IFERROR(VLOOKUP($I428,点検表４リスト用!$D$2:$G$10,3,FALSE),"")</f>
        <v/>
      </c>
      <c r="AM428" s="296" t="str">
        <f>IFERROR(VLOOKUP($I428,点検表４リスト用!$D$2:$G$10,4,FALSE),"")</f>
        <v/>
      </c>
      <c r="AN428" s="296" t="str">
        <f>IFERROR(VLOOKUP(LEFT($E428,1),点検表４リスト用!$I$2:$J$11,2,FALSE),"")</f>
        <v/>
      </c>
      <c r="AO428" s="296" t="b">
        <f>IF(IFERROR(VLOOKUP($J428,軽乗用車一覧!$A$2:$A$88,1,FALSE),"")&lt;&gt;"",TRUE,FALSE)</f>
        <v>0</v>
      </c>
      <c r="AP428" s="296" t="b">
        <f t="shared" si="124"/>
        <v>0</v>
      </c>
      <c r="AQ428" s="296" t="b">
        <f t="shared" si="187"/>
        <v>1</v>
      </c>
      <c r="AR428" s="296" t="str">
        <f t="shared" si="125"/>
        <v/>
      </c>
      <c r="AS428" s="296" t="str">
        <f t="shared" si="126"/>
        <v/>
      </c>
      <c r="AT428" s="296">
        <f t="shared" si="127"/>
        <v>1</v>
      </c>
      <c r="AU428" s="296">
        <f t="shared" si="128"/>
        <v>1</v>
      </c>
      <c r="AV428" s="296" t="str">
        <f t="shared" si="129"/>
        <v/>
      </c>
      <c r="AW428" s="296" t="str">
        <f>IFERROR(VLOOKUP($L428,点検表４リスト用!$L$2:$M$11,2,FALSE),"")</f>
        <v/>
      </c>
      <c r="AX428" s="296" t="str">
        <f>IFERROR(VLOOKUP($AV428,排出係数!$H$4:$N$1000,7,FALSE),"")</f>
        <v/>
      </c>
      <c r="AY428" s="296" t="str">
        <f t="shared" si="148"/>
        <v/>
      </c>
      <c r="AZ428" s="296" t="str">
        <f t="shared" si="130"/>
        <v>1</v>
      </c>
      <c r="BA428" s="296" t="str">
        <f>IFERROR(VLOOKUP($AV428,排出係数!$A$4:$G$10000,$AU428+2,FALSE),"")</f>
        <v/>
      </c>
      <c r="BB428" s="296">
        <f>IFERROR(VLOOKUP($AU428,点検表４リスト用!$P$2:$T$6,2,FALSE),"")</f>
        <v>0.48</v>
      </c>
      <c r="BC428" s="296" t="str">
        <f t="shared" si="131"/>
        <v/>
      </c>
      <c r="BD428" s="296" t="str">
        <f t="shared" si="132"/>
        <v/>
      </c>
      <c r="BE428" s="296" t="str">
        <f>IFERROR(VLOOKUP($AV428,排出係数!$H$4:$M$10000,$AU428+2,FALSE),"")</f>
        <v/>
      </c>
      <c r="BF428" s="296">
        <f>IFERROR(VLOOKUP($AU428,点検表４リスト用!$P$2:$T$6,IF($N428="H17",5,3),FALSE),"")</f>
        <v>5.5E-2</v>
      </c>
      <c r="BG428" s="296">
        <f t="shared" si="133"/>
        <v>0</v>
      </c>
      <c r="BH428" s="296">
        <f t="shared" si="146"/>
        <v>0</v>
      </c>
      <c r="BI428" s="296" t="str">
        <f>IFERROR(VLOOKUP($L428,点検表４リスト用!$L$2:$N$11,3,FALSE),"")</f>
        <v/>
      </c>
      <c r="BJ428" s="296" t="str">
        <f t="shared" si="134"/>
        <v/>
      </c>
      <c r="BK428" s="296" t="str">
        <f>IF($AK428="特","",IF($BP428="確認",MSG_電気・燃料電池車確認,IF($BS428=1,日野自動車新型式,IF($BS428=2,日野自動車新型式②,IF($BS428=3,日野自動車新型式③,IF($BS428=4,日野自動車新型式④,IFERROR(VLOOKUP($BJ428,'35条リスト'!$A$3:$C$9998,2,FALSE),"")))))))</f>
        <v/>
      </c>
      <c r="BL428" s="296" t="str">
        <f t="shared" si="135"/>
        <v/>
      </c>
      <c r="BM428" s="296" t="str">
        <f>IFERROR(VLOOKUP($X428,点検表４リスト用!$A$2:$B$10,2,FALSE),"")</f>
        <v/>
      </c>
      <c r="BN428" s="296" t="str">
        <f>IF($AK428="特","",IFERROR(VLOOKUP($BJ428,'35条リスト'!$A$3:$C$9998,3,FALSE),""))</f>
        <v/>
      </c>
      <c r="BO428" s="357" t="str">
        <f t="shared" si="149"/>
        <v/>
      </c>
      <c r="BP428" s="297" t="str">
        <f t="shared" si="136"/>
        <v/>
      </c>
      <c r="BQ428" s="297" t="str">
        <f t="shared" si="150"/>
        <v/>
      </c>
      <c r="BR428" s="296">
        <f t="shared" si="147"/>
        <v>0</v>
      </c>
      <c r="BS428" s="296" t="str">
        <f>IF(COUNTIF(点検表４リスト用!X$2:X$83,J428),1,IF(COUNTIF(点検表４リスト用!Y$2:Y$100,J428),2,IF(COUNTIF(点検表４リスト用!Z$2:Z$100,J428),3,IF(COUNTIF(点検表４リスト用!AA$2:AA$100,J428),4,""))))</f>
        <v/>
      </c>
      <c r="BT428" s="580" t="str">
        <f t="shared" si="151"/>
        <v/>
      </c>
    </row>
    <row r="429" spans="1:72">
      <c r="A429" s="289"/>
      <c r="B429" s="445"/>
      <c r="C429" s="290"/>
      <c r="D429" s="291"/>
      <c r="E429" s="291"/>
      <c r="F429" s="291"/>
      <c r="G429" s="292"/>
      <c r="H429" s="300"/>
      <c r="I429" s="292"/>
      <c r="J429" s="292"/>
      <c r="K429" s="292"/>
      <c r="L429" s="292"/>
      <c r="M429" s="290"/>
      <c r="N429" s="290"/>
      <c r="O429" s="292"/>
      <c r="P429" s="292"/>
      <c r="Q429" s="481" t="str">
        <f t="shared" si="179"/>
        <v/>
      </c>
      <c r="R429" s="481" t="str">
        <f t="shared" si="180"/>
        <v/>
      </c>
      <c r="S429" s="482" t="str">
        <f t="shared" si="117"/>
        <v/>
      </c>
      <c r="T429" s="482" t="str">
        <f t="shared" si="181"/>
        <v/>
      </c>
      <c r="U429" s="483" t="str">
        <f t="shared" si="182"/>
        <v/>
      </c>
      <c r="V429" s="483" t="str">
        <f t="shared" si="183"/>
        <v/>
      </c>
      <c r="W429" s="483" t="str">
        <f t="shared" si="184"/>
        <v/>
      </c>
      <c r="X429" s="293"/>
      <c r="Y429" s="289"/>
      <c r="Z429" s="473" t="str">
        <f>IF($BS429&lt;&gt;"","確認",IF(COUNTIF(点検表４リスト用!AB$2:AB$100,J429),"○",IF(OR($BQ429="【3】",$BQ429="【2】",$BQ429="【1】"),"○",$BQ429)))</f>
        <v/>
      </c>
      <c r="AA429" s="532"/>
      <c r="AB429" s="559" t="str">
        <f t="shared" si="185"/>
        <v/>
      </c>
      <c r="AC429" s="294" t="str">
        <f>IF(COUNTIF(環境性能の高いＵＤタクシー!$A:$A,点検表４!J429),"○","")</f>
        <v/>
      </c>
      <c r="AD429" s="295" t="str">
        <f t="shared" si="186"/>
        <v/>
      </c>
      <c r="AE429" s="296" t="b">
        <f t="shared" si="118"/>
        <v>0</v>
      </c>
      <c r="AF429" s="296" t="b">
        <f t="shared" si="119"/>
        <v>0</v>
      </c>
      <c r="AG429" s="296" t="str">
        <f t="shared" si="120"/>
        <v/>
      </c>
      <c r="AH429" s="296">
        <f t="shared" si="121"/>
        <v>1</v>
      </c>
      <c r="AI429" s="296">
        <f t="shared" si="122"/>
        <v>0</v>
      </c>
      <c r="AJ429" s="296">
        <f t="shared" si="123"/>
        <v>0</v>
      </c>
      <c r="AK429" s="296" t="str">
        <f>IFERROR(VLOOKUP($I429,点検表４リスト用!$D$2:$G$10,2,FALSE),"")</f>
        <v/>
      </c>
      <c r="AL429" s="296" t="str">
        <f>IFERROR(VLOOKUP($I429,点検表４リスト用!$D$2:$G$10,3,FALSE),"")</f>
        <v/>
      </c>
      <c r="AM429" s="296" t="str">
        <f>IFERROR(VLOOKUP($I429,点検表４リスト用!$D$2:$G$10,4,FALSE),"")</f>
        <v/>
      </c>
      <c r="AN429" s="296" t="str">
        <f>IFERROR(VLOOKUP(LEFT($E429,1),点検表４リスト用!$I$2:$J$11,2,FALSE),"")</f>
        <v/>
      </c>
      <c r="AO429" s="296" t="b">
        <f>IF(IFERROR(VLOOKUP($J429,軽乗用車一覧!$A$2:$A$88,1,FALSE),"")&lt;&gt;"",TRUE,FALSE)</f>
        <v>0</v>
      </c>
      <c r="AP429" s="296" t="b">
        <f t="shared" si="124"/>
        <v>0</v>
      </c>
      <c r="AQ429" s="296" t="b">
        <f t="shared" si="187"/>
        <v>1</v>
      </c>
      <c r="AR429" s="296" t="str">
        <f t="shared" si="125"/>
        <v/>
      </c>
      <c r="AS429" s="296" t="str">
        <f t="shared" si="126"/>
        <v/>
      </c>
      <c r="AT429" s="296">
        <f t="shared" si="127"/>
        <v>1</v>
      </c>
      <c r="AU429" s="296">
        <f t="shared" si="128"/>
        <v>1</v>
      </c>
      <c r="AV429" s="296" t="str">
        <f t="shared" si="129"/>
        <v/>
      </c>
      <c r="AW429" s="296" t="str">
        <f>IFERROR(VLOOKUP($L429,点検表４リスト用!$L$2:$M$11,2,FALSE),"")</f>
        <v/>
      </c>
      <c r="AX429" s="296" t="str">
        <f>IFERROR(VLOOKUP($AV429,排出係数!$H$4:$N$1000,7,FALSE),"")</f>
        <v/>
      </c>
      <c r="AY429" s="296" t="str">
        <f t="shared" si="148"/>
        <v/>
      </c>
      <c r="AZ429" s="296" t="str">
        <f t="shared" si="130"/>
        <v>1</v>
      </c>
      <c r="BA429" s="296" t="str">
        <f>IFERROR(VLOOKUP($AV429,排出係数!$A$4:$G$10000,$AU429+2,FALSE),"")</f>
        <v/>
      </c>
      <c r="BB429" s="296">
        <f>IFERROR(VLOOKUP($AU429,点検表４リスト用!$P$2:$T$6,2,FALSE),"")</f>
        <v>0.48</v>
      </c>
      <c r="BC429" s="296" t="str">
        <f t="shared" si="131"/>
        <v/>
      </c>
      <c r="BD429" s="296" t="str">
        <f t="shared" si="132"/>
        <v/>
      </c>
      <c r="BE429" s="296" t="str">
        <f>IFERROR(VLOOKUP($AV429,排出係数!$H$4:$M$10000,$AU429+2,FALSE),"")</f>
        <v/>
      </c>
      <c r="BF429" s="296">
        <f>IFERROR(VLOOKUP($AU429,点検表４リスト用!$P$2:$T$6,IF($N429="H17",5,3),FALSE),"")</f>
        <v>5.5E-2</v>
      </c>
      <c r="BG429" s="296">
        <f t="shared" si="133"/>
        <v>0</v>
      </c>
      <c r="BH429" s="296">
        <f t="shared" si="146"/>
        <v>0</v>
      </c>
      <c r="BI429" s="296" t="str">
        <f>IFERROR(VLOOKUP($L429,点検表４リスト用!$L$2:$N$11,3,FALSE),"")</f>
        <v/>
      </c>
      <c r="BJ429" s="296" t="str">
        <f t="shared" si="134"/>
        <v/>
      </c>
      <c r="BK429" s="296" t="str">
        <f>IF($AK429="特","",IF($BP429="確認",MSG_電気・燃料電池車確認,IF($BS429=1,日野自動車新型式,IF($BS429=2,日野自動車新型式②,IF($BS429=3,日野自動車新型式③,IF($BS429=4,日野自動車新型式④,IFERROR(VLOOKUP($BJ429,'35条リスト'!$A$3:$C$9998,2,FALSE),"")))))))</f>
        <v/>
      </c>
      <c r="BL429" s="296" t="str">
        <f t="shared" si="135"/>
        <v/>
      </c>
      <c r="BM429" s="296" t="str">
        <f>IFERROR(VLOOKUP($X429,点検表４リスト用!$A$2:$B$10,2,FALSE),"")</f>
        <v/>
      </c>
      <c r="BN429" s="296" t="str">
        <f>IF($AK429="特","",IFERROR(VLOOKUP($BJ429,'35条リスト'!$A$3:$C$9998,3,FALSE),""))</f>
        <v/>
      </c>
      <c r="BO429" s="357" t="str">
        <f t="shared" si="149"/>
        <v/>
      </c>
      <c r="BP429" s="297" t="str">
        <f t="shared" si="136"/>
        <v/>
      </c>
      <c r="BQ429" s="297" t="str">
        <f t="shared" si="150"/>
        <v/>
      </c>
      <c r="BR429" s="296">
        <f t="shared" si="147"/>
        <v>0</v>
      </c>
      <c r="BS429" s="296" t="str">
        <f>IF(COUNTIF(点検表４リスト用!X$2:X$83,J429),1,IF(COUNTIF(点検表４リスト用!Y$2:Y$100,J429),2,IF(COUNTIF(点検表４リスト用!Z$2:Z$100,J429),3,IF(COUNTIF(点検表４リスト用!AA$2:AA$100,J429),4,""))))</f>
        <v/>
      </c>
      <c r="BT429" s="580" t="str">
        <f t="shared" si="151"/>
        <v/>
      </c>
    </row>
    <row r="430" spans="1:72">
      <c r="A430" s="289"/>
      <c r="B430" s="445"/>
      <c r="C430" s="290"/>
      <c r="D430" s="291"/>
      <c r="E430" s="291"/>
      <c r="F430" s="291"/>
      <c r="G430" s="292"/>
      <c r="H430" s="300"/>
      <c r="I430" s="292"/>
      <c r="J430" s="292"/>
      <c r="K430" s="292"/>
      <c r="L430" s="292"/>
      <c r="M430" s="290"/>
      <c r="N430" s="290"/>
      <c r="O430" s="292"/>
      <c r="P430" s="292"/>
      <c r="Q430" s="481" t="str">
        <f t="shared" si="179"/>
        <v/>
      </c>
      <c r="R430" s="481" t="str">
        <f t="shared" si="180"/>
        <v/>
      </c>
      <c r="S430" s="482" t="str">
        <f t="shared" si="117"/>
        <v/>
      </c>
      <c r="T430" s="482" t="str">
        <f t="shared" si="181"/>
        <v/>
      </c>
      <c r="U430" s="483" t="str">
        <f t="shared" si="182"/>
        <v/>
      </c>
      <c r="V430" s="483" t="str">
        <f t="shared" si="183"/>
        <v/>
      </c>
      <c r="W430" s="483" t="str">
        <f t="shared" si="184"/>
        <v/>
      </c>
      <c r="X430" s="293"/>
      <c r="Y430" s="289"/>
      <c r="Z430" s="473" t="str">
        <f>IF($BS430&lt;&gt;"","確認",IF(COUNTIF(点検表４リスト用!AB$2:AB$100,J430),"○",IF(OR($BQ430="【3】",$BQ430="【2】",$BQ430="【1】"),"○",$BQ430)))</f>
        <v/>
      </c>
      <c r="AA430" s="532"/>
      <c r="AB430" s="559" t="str">
        <f t="shared" si="185"/>
        <v/>
      </c>
      <c r="AC430" s="294" t="str">
        <f>IF(COUNTIF(環境性能の高いＵＤタクシー!$A:$A,点検表４!J430),"○","")</f>
        <v/>
      </c>
      <c r="AD430" s="295" t="str">
        <f t="shared" si="186"/>
        <v/>
      </c>
      <c r="AE430" s="296" t="b">
        <f t="shared" si="118"/>
        <v>0</v>
      </c>
      <c r="AF430" s="296" t="b">
        <f t="shared" si="119"/>
        <v>0</v>
      </c>
      <c r="AG430" s="296" t="str">
        <f t="shared" si="120"/>
        <v/>
      </c>
      <c r="AH430" s="296">
        <f t="shared" si="121"/>
        <v>1</v>
      </c>
      <c r="AI430" s="296">
        <f t="shared" si="122"/>
        <v>0</v>
      </c>
      <c r="AJ430" s="296">
        <f t="shared" si="123"/>
        <v>0</v>
      </c>
      <c r="AK430" s="296" t="str">
        <f>IFERROR(VLOOKUP($I430,点検表４リスト用!$D$2:$G$10,2,FALSE),"")</f>
        <v/>
      </c>
      <c r="AL430" s="296" t="str">
        <f>IFERROR(VLOOKUP($I430,点検表４リスト用!$D$2:$G$10,3,FALSE),"")</f>
        <v/>
      </c>
      <c r="AM430" s="296" t="str">
        <f>IFERROR(VLOOKUP($I430,点検表４リスト用!$D$2:$G$10,4,FALSE),"")</f>
        <v/>
      </c>
      <c r="AN430" s="296" t="str">
        <f>IFERROR(VLOOKUP(LEFT($E430,1),点検表４リスト用!$I$2:$J$11,2,FALSE),"")</f>
        <v/>
      </c>
      <c r="AO430" s="296" t="b">
        <f>IF(IFERROR(VLOOKUP($J430,軽乗用車一覧!$A$2:$A$88,1,FALSE),"")&lt;&gt;"",TRUE,FALSE)</f>
        <v>0</v>
      </c>
      <c r="AP430" s="296" t="b">
        <f t="shared" si="124"/>
        <v>0</v>
      </c>
      <c r="AQ430" s="296" t="b">
        <f t="shared" si="187"/>
        <v>1</v>
      </c>
      <c r="AR430" s="296" t="str">
        <f t="shared" si="125"/>
        <v/>
      </c>
      <c r="AS430" s="296" t="str">
        <f t="shared" si="126"/>
        <v/>
      </c>
      <c r="AT430" s="296">
        <f t="shared" si="127"/>
        <v>1</v>
      </c>
      <c r="AU430" s="296">
        <f t="shared" si="128"/>
        <v>1</v>
      </c>
      <c r="AV430" s="296" t="str">
        <f t="shared" si="129"/>
        <v/>
      </c>
      <c r="AW430" s="296" t="str">
        <f>IFERROR(VLOOKUP($L430,点検表４リスト用!$L$2:$M$11,2,FALSE),"")</f>
        <v/>
      </c>
      <c r="AX430" s="296" t="str">
        <f>IFERROR(VLOOKUP($AV430,排出係数!$H$4:$N$1000,7,FALSE),"")</f>
        <v/>
      </c>
      <c r="AY430" s="296" t="str">
        <f t="shared" si="148"/>
        <v/>
      </c>
      <c r="AZ430" s="296" t="str">
        <f t="shared" si="130"/>
        <v>1</v>
      </c>
      <c r="BA430" s="296" t="str">
        <f>IFERROR(VLOOKUP($AV430,排出係数!$A$4:$G$10000,$AU430+2,FALSE),"")</f>
        <v/>
      </c>
      <c r="BB430" s="296">
        <f>IFERROR(VLOOKUP($AU430,点検表４リスト用!$P$2:$T$6,2,FALSE),"")</f>
        <v>0.48</v>
      </c>
      <c r="BC430" s="296" t="str">
        <f t="shared" si="131"/>
        <v/>
      </c>
      <c r="BD430" s="296" t="str">
        <f t="shared" si="132"/>
        <v/>
      </c>
      <c r="BE430" s="296" t="str">
        <f>IFERROR(VLOOKUP($AV430,排出係数!$H$4:$M$10000,$AU430+2,FALSE),"")</f>
        <v/>
      </c>
      <c r="BF430" s="296">
        <f>IFERROR(VLOOKUP($AU430,点検表４リスト用!$P$2:$T$6,IF($N430="H17",5,3),FALSE),"")</f>
        <v>5.5E-2</v>
      </c>
      <c r="BG430" s="296">
        <f t="shared" si="133"/>
        <v>0</v>
      </c>
      <c r="BH430" s="296">
        <f t="shared" si="146"/>
        <v>0</v>
      </c>
      <c r="BI430" s="296" t="str">
        <f>IFERROR(VLOOKUP($L430,点検表４リスト用!$L$2:$N$11,3,FALSE),"")</f>
        <v/>
      </c>
      <c r="BJ430" s="296" t="str">
        <f t="shared" si="134"/>
        <v/>
      </c>
      <c r="BK430" s="296" t="str">
        <f>IF($AK430="特","",IF($BP430="確認",MSG_電気・燃料電池車確認,IF($BS430=1,日野自動車新型式,IF($BS430=2,日野自動車新型式②,IF($BS430=3,日野自動車新型式③,IF($BS430=4,日野自動車新型式④,IFERROR(VLOOKUP($BJ430,'35条リスト'!$A$3:$C$9998,2,FALSE),"")))))))</f>
        <v/>
      </c>
      <c r="BL430" s="296" t="str">
        <f t="shared" si="135"/>
        <v/>
      </c>
      <c r="BM430" s="296" t="str">
        <f>IFERROR(VLOOKUP($X430,点検表４リスト用!$A$2:$B$10,2,FALSE),"")</f>
        <v/>
      </c>
      <c r="BN430" s="296" t="str">
        <f>IF($AK430="特","",IFERROR(VLOOKUP($BJ430,'35条リスト'!$A$3:$C$9998,3,FALSE),""))</f>
        <v/>
      </c>
      <c r="BO430" s="357" t="str">
        <f t="shared" si="149"/>
        <v/>
      </c>
      <c r="BP430" s="297" t="str">
        <f t="shared" si="136"/>
        <v/>
      </c>
      <c r="BQ430" s="297" t="str">
        <f t="shared" si="150"/>
        <v/>
      </c>
      <c r="BR430" s="296">
        <f t="shared" si="147"/>
        <v>0</v>
      </c>
      <c r="BS430" s="296" t="str">
        <f>IF(COUNTIF(点検表４リスト用!X$2:X$83,J430),1,IF(COUNTIF(点検表４リスト用!Y$2:Y$100,J430),2,IF(COUNTIF(点検表４リスト用!Z$2:Z$100,J430),3,IF(COUNTIF(点検表４リスト用!AA$2:AA$100,J430),4,""))))</f>
        <v/>
      </c>
      <c r="BT430" s="580" t="str">
        <f t="shared" si="151"/>
        <v/>
      </c>
    </row>
    <row r="431" spans="1:72">
      <c r="A431" s="289"/>
      <c r="B431" s="445"/>
      <c r="C431" s="290"/>
      <c r="D431" s="291"/>
      <c r="E431" s="291"/>
      <c r="F431" s="291"/>
      <c r="G431" s="292"/>
      <c r="H431" s="300"/>
      <c r="I431" s="292"/>
      <c r="J431" s="292"/>
      <c r="K431" s="292"/>
      <c r="L431" s="292"/>
      <c r="M431" s="290"/>
      <c r="N431" s="290"/>
      <c r="O431" s="292"/>
      <c r="P431" s="292"/>
      <c r="Q431" s="481" t="str">
        <f t="shared" si="179"/>
        <v/>
      </c>
      <c r="R431" s="481" t="str">
        <f t="shared" si="180"/>
        <v/>
      </c>
      <c r="S431" s="482" t="str">
        <f t="shared" si="117"/>
        <v/>
      </c>
      <c r="T431" s="482" t="str">
        <f t="shared" si="181"/>
        <v/>
      </c>
      <c r="U431" s="483" t="str">
        <f t="shared" si="182"/>
        <v/>
      </c>
      <c r="V431" s="483" t="str">
        <f t="shared" si="183"/>
        <v/>
      </c>
      <c r="W431" s="483" t="str">
        <f t="shared" si="184"/>
        <v/>
      </c>
      <c r="X431" s="293"/>
      <c r="Y431" s="289"/>
      <c r="Z431" s="473" t="str">
        <f>IF($BS431&lt;&gt;"","確認",IF(COUNTIF(点検表４リスト用!AB$2:AB$100,J431),"○",IF(OR($BQ431="【3】",$BQ431="【2】",$BQ431="【1】"),"○",$BQ431)))</f>
        <v/>
      </c>
      <c r="AA431" s="532"/>
      <c r="AB431" s="559" t="str">
        <f t="shared" si="185"/>
        <v/>
      </c>
      <c r="AC431" s="294" t="str">
        <f>IF(COUNTIF(環境性能の高いＵＤタクシー!$A:$A,点検表４!J431),"○","")</f>
        <v/>
      </c>
      <c r="AD431" s="295" t="str">
        <f t="shared" si="186"/>
        <v/>
      </c>
      <c r="AE431" s="296" t="b">
        <f t="shared" si="118"/>
        <v>0</v>
      </c>
      <c r="AF431" s="296" t="b">
        <f t="shared" si="119"/>
        <v>0</v>
      </c>
      <c r="AG431" s="296" t="str">
        <f t="shared" si="120"/>
        <v/>
      </c>
      <c r="AH431" s="296">
        <f t="shared" si="121"/>
        <v>1</v>
      </c>
      <c r="AI431" s="296">
        <f t="shared" si="122"/>
        <v>0</v>
      </c>
      <c r="AJ431" s="296">
        <f t="shared" si="123"/>
        <v>0</v>
      </c>
      <c r="AK431" s="296" t="str">
        <f>IFERROR(VLOOKUP($I431,点検表４リスト用!$D$2:$G$10,2,FALSE),"")</f>
        <v/>
      </c>
      <c r="AL431" s="296" t="str">
        <f>IFERROR(VLOOKUP($I431,点検表４リスト用!$D$2:$G$10,3,FALSE),"")</f>
        <v/>
      </c>
      <c r="AM431" s="296" t="str">
        <f>IFERROR(VLOOKUP($I431,点検表４リスト用!$D$2:$G$10,4,FALSE),"")</f>
        <v/>
      </c>
      <c r="AN431" s="296" t="str">
        <f>IFERROR(VLOOKUP(LEFT($E431,1),点検表４リスト用!$I$2:$J$11,2,FALSE),"")</f>
        <v/>
      </c>
      <c r="AO431" s="296" t="b">
        <f>IF(IFERROR(VLOOKUP($J431,軽乗用車一覧!$A$2:$A$88,1,FALSE),"")&lt;&gt;"",TRUE,FALSE)</f>
        <v>0</v>
      </c>
      <c r="AP431" s="296" t="b">
        <f t="shared" si="124"/>
        <v>0</v>
      </c>
      <c r="AQ431" s="296" t="b">
        <f t="shared" si="187"/>
        <v>1</v>
      </c>
      <c r="AR431" s="296" t="str">
        <f t="shared" si="125"/>
        <v/>
      </c>
      <c r="AS431" s="296" t="str">
        <f t="shared" si="126"/>
        <v/>
      </c>
      <c r="AT431" s="296">
        <f t="shared" si="127"/>
        <v>1</v>
      </c>
      <c r="AU431" s="296">
        <f t="shared" si="128"/>
        <v>1</v>
      </c>
      <c r="AV431" s="296" t="str">
        <f t="shared" si="129"/>
        <v/>
      </c>
      <c r="AW431" s="296" t="str">
        <f>IFERROR(VLOOKUP($L431,点検表４リスト用!$L$2:$M$11,2,FALSE),"")</f>
        <v/>
      </c>
      <c r="AX431" s="296" t="str">
        <f>IFERROR(VLOOKUP($AV431,排出係数!$H$4:$N$1000,7,FALSE),"")</f>
        <v/>
      </c>
      <c r="AY431" s="296" t="str">
        <f t="shared" si="148"/>
        <v/>
      </c>
      <c r="AZ431" s="296" t="str">
        <f t="shared" si="130"/>
        <v>1</v>
      </c>
      <c r="BA431" s="296" t="str">
        <f>IFERROR(VLOOKUP($AV431,排出係数!$A$4:$G$10000,$AU431+2,FALSE),"")</f>
        <v/>
      </c>
      <c r="BB431" s="296">
        <f>IFERROR(VLOOKUP($AU431,点検表４リスト用!$P$2:$T$6,2,FALSE),"")</f>
        <v>0.48</v>
      </c>
      <c r="BC431" s="296" t="str">
        <f t="shared" si="131"/>
        <v/>
      </c>
      <c r="BD431" s="296" t="str">
        <f t="shared" si="132"/>
        <v/>
      </c>
      <c r="BE431" s="296" t="str">
        <f>IFERROR(VLOOKUP($AV431,排出係数!$H$4:$M$10000,$AU431+2,FALSE),"")</f>
        <v/>
      </c>
      <c r="BF431" s="296">
        <f>IFERROR(VLOOKUP($AU431,点検表４リスト用!$P$2:$T$6,IF($N431="H17",5,3),FALSE),"")</f>
        <v>5.5E-2</v>
      </c>
      <c r="BG431" s="296">
        <f t="shared" si="133"/>
        <v>0</v>
      </c>
      <c r="BH431" s="296">
        <f t="shared" si="146"/>
        <v>0</v>
      </c>
      <c r="BI431" s="296" t="str">
        <f>IFERROR(VLOOKUP($L431,点検表４リスト用!$L$2:$N$11,3,FALSE),"")</f>
        <v/>
      </c>
      <c r="BJ431" s="296" t="str">
        <f t="shared" si="134"/>
        <v/>
      </c>
      <c r="BK431" s="296" t="str">
        <f>IF($AK431="特","",IF($BP431="確認",MSG_電気・燃料電池車確認,IF($BS431=1,日野自動車新型式,IF($BS431=2,日野自動車新型式②,IF($BS431=3,日野自動車新型式③,IF($BS431=4,日野自動車新型式④,IFERROR(VLOOKUP($BJ431,'35条リスト'!$A$3:$C$9998,2,FALSE),"")))))))</f>
        <v/>
      </c>
      <c r="BL431" s="296" t="str">
        <f t="shared" si="135"/>
        <v/>
      </c>
      <c r="BM431" s="296" t="str">
        <f>IFERROR(VLOOKUP($X431,点検表４リスト用!$A$2:$B$10,2,FALSE),"")</f>
        <v/>
      </c>
      <c r="BN431" s="296" t="str">
        <f>IF($AK431="特","",IFERROR(VLOOKUP($BJ431,'35条リスト'!$A$3:$C$9998,3,FALSE),""))</f>
        <v/>
      </c>
      <c r="BO431" s="357" t="str">
        <f t="shared" si="149"/>
        <v/>
      </c>
      <c r="BP431" s="297" t="str">
        <f t="shared" si="136"/>
        <v/>
      </c>
      <c r="BQ431" s="297" t="str">
        <f t="shared" si="150"/>
        <v/>
      </c>
      <c r="BR431" s="296">
        <f t="shared" si="147"/>
        <v>0</v>
      </c>
      <c r="BS431" s="296" t="str">
        <f>IF(COUNTIF(点検表４リスト用!X$2:X$83,J431),1,IF(COUNTIF(点検表４リスト用!Y$2:Y$100,J431),2,IF(COUNTIF(点検表４リスト用!Z$2:Z$100,J431),3,IF(COUNTIF(点検表４リスト用!AA$2:AA$100,J431),4,""))))</f>
        <v/>
      </c>
      <c r="BT431" s="580" t="str">
        <f t="shared" si="151"/>
        <v/>
      </c>
    </row>
    <row r="432" spans="1:72">
      <c r="A432" s="289"/>
      <c r="B432" s="445"/>
      <c r="C432" s="290"/>
      <c r="D432" s="291"/>
      <c r="E432" s="291"/>
      <c r="F432" s="291"/>
      <c r="G432" s="292"/>
      <c r="H432" s="300"/>
      <c r="I432" s="292"/>
      <c r="J432" s="292"/>
      <c r="K432" s="292"/>
      <c r="L432" s="292"/>
      <c r="M432" s="290"/>
      <c r="N432" s="290"/>
      <c r="O432" s="292"/>
      <c r="P432" s="292"/>
      <c r="Q432" s="481" t="str">
        <f t="shared" si="179"/>
        <v/>
      </c>
      <c r="R432" s="481" t="str">
        <f t="shared" si="180"/>
        <v/>
      </c>
      <c r="S432" s="482" t="str">
        <f t="shared" si="117"/>
        <v/>
      </c>
      <c r="T432" s="482" t="str">
        <f t="shared" si="181"/>
        <v/>
      </c>
      <c r="U432" s="483" t="str">
        <f t="shared" si="182"/>
        <v/>
      </c>
      <c r="V432" s="483" t="str">
        <f t="shared" si="183"/>
        <v/>
      </c>
      <c r="W432" s="483" t="str">
        <f t="shared" si="184"/>
        <v/>
      </c>
      <c r="X432" s="293"/>
      <c r="Y432" s="289"/>
      <c r="Z432" s="473" t="str">
        <f>IF($BS432&lt;&gt;"","確認",IF(COUNTIF(点検表４リスト用!AB$2:AB$100,J432),"○",IF(OR($BQ432="【3】",$BQ432="【2】",$BQ432="【1】"),"○",$BQ432)))</f>
        <v/>
      </c>
      <c r="AA432" s="532"/>
      <c r="AB432" s="559" t="str">
        <f t="shared" si="185"/>
        <v/>
      </c>
      <c r="AC432" s="294" t="str">
        <f>IF(COUNTIF(環境性能の高いＵＤタクシー!$A:$A,点検表４!J432),"○","")</f>
        <v/>
      </c>
      <c r="AD432" s="295" t="str">
        <f t="shared" si="186"/>
        <v/>
      </c>
      <c r="AE432" s="296" t="b">
        <f t="shared" si="118"/>
        <v>0</v>
      </c>
      <c r="AF432" s="296" t="b">
        <f t="shared" si="119"/>
        <v>0</v>
      </c>
      <c r="AG432" s="296" t="str">
        <f t="shared" si="120"/>
        <v/>
      </c>
      <c r="AH432" s="296">
        <f t="shared" si="121"/>
        <v>1</v>
      </c>
      <c r="AI432" s="296">
        <f t="shared" si="122"/>
        <v>0</v>
      </c>
      <c r="AJ432" s="296">
        <f t="shared" si="123"/>
        <v>0</v>
      </c>
      <c r="AK432" s="296" t="str">
        <f>IFERROR(VLOOKUP($I432,点検表４リスト用!$D$2:$G$10,2,FALSE),"")</f>
        <v/>
      </c>
      <c r="AL432" s="296" t="str">
        <f>IFERROR(VLOOKUP($I432,点検表４リスト用!$D$2:$G$10,3,FALSE),"")</f>
        <v/>
      </c>
      <c r="AM432" s="296" t="str">
        <f>IFERROR(VLOOKUP($I432,点検表４リスト用!$D$2:$G$10,4,FALSE),"")</f>
        <v/>
      </c>
      <c r="AN432" s="296" t="str">
        <f>IFERROR(VLOOKUP(LEFT($E432,1),点検表４リスト用!$I$2:$J$11,2,FALSE),"")</f>
        <v/>
      </c>
      <c r="AO432" s="296" t="b">
        <f>IF(IFERROR(VLOOKUP($J432,軽乗用車一覧!$A$2:$A$88,1,FALSE),"")&lt;&gt;"",TRUE,FALSE)</f>
        <v>0</v>
      </c>
      <c r="AP432" s="296" t="b">
        <f t="shared" si="124"/>
        <v>0</v>
      </c>
      <c r="AQ432" s="296" t="b">
        <f t="shared" si="187"/>
        <v>1</v>
      </c>
      <c r="AR432" s="296" t="str">
        <f t="shared" si="125"/>
        <v/>
      </c>
      <c r="AS432" s="296" t="str">
        <f t="shared" si="126"/>
        <v/>
      </c>
      <c r="AT432" s="296">
        <f t="shared" si="127"/>
        <v>1</v>
      </c>
      <c r="AU432" s="296">
        <f t="shared" si="128"/>
        <v>1</v>
      </c>
      <c r="AV432" s="296" t="str">
        <f t="shared" si="129"/>
        <v/>
      </c>
      <c r="AW432" s="296" t="str">
        <f>IFERROR(VLOOKUP($L432,点検表４リスト用!$L$2:$M$11,2,FALSE),"")</f>
        <v/>
      </c>
      <c r="AX432" s="296" t="str">
        <f>IFERROR(VLOOKUP($AV432,排出係数!$H$4:$N$1000,7,FALSE),"")</f>
        <v/>
      </c>
      <c r="AY432" s="296" t="str">
        <f t="shared" si="148"/>
        <v/>
      </c>
      <c r="AZ432" s="296" t="str">
        <f t="shared" si="130"/>
        <v>1</v>
      </c>
      <c r="BA432" s="296" t="str">
        <f>IFERROR(VLOOKUP($AV432,排出係数!$A$4:$G$10000,$AU432+2,FALSE),"")</f>
        <v/>
      </c>
      <c r="BB432" s="296">
        <f>IFERROR(VLOOKUP($AU432,点検表４リスト用!$P$2:$T$6,2,FALSE),"")</f>
        <v>0.48</v>
      </c>
      <c r="BC432" s="296" t="str">
        <f t="shared" si="131"/>
        <v/>
      </c>
      <c r="BD432" s="296" t="str">
        <f t="shared" si="132"/>
        <v/>
      </c>
      <c r="BE432" s="296" t="str">
        <f>IFERROR(VLOOKUP($AV432,排出係数!$H$4:$M$10000,$AU432+2,FALSE),"")</f>
        <v/>
      </c>
      <c r="BF432" s="296">
        <f>IFERROR(VLOOKUP($AU432,点検表４リスト用!$P$2:$T$6,IF($N432="H17",5,3),FALSE),"")</f>
        <v>5.5E-2</v>
      </c>
      <c r="BG432" s="296">
        <f t="shared" si="133"/>
        <v>0</v>
      </c>
      <c r="BH432" s="296">
        <f t="shared" si="146"/>
        <v>0</v>
      </c>
      <c r="BI432" s="296" t="str">
        <f>IFERROR(VLOOKUP($L432,点検表４リスト用!$L$2:$N$11,3,FALSE),"")</f>
        <v/>
      </c>
      <c r="BJ432" s="296" t="str">
        <f t="shared" si="134"/>
        <v/>
      </c>
      <c r="BK432" s="296" t="str">
        <f>IF($AK432="特","",IF($BP432="確認",MSG_電気・燃料電池車確認,IF($BS432=1,日野自動車新型式,IF($BS432=2,日野自動車新型式②,IF($BS432=3,日野自動車新型式③,IF($BS432=4,日野自動車新型式④,IFERROR(VLOOKUP($BJ432,'35条リスト'!$A$3:$C$9998,2,FALSE),"")))))))</f>
        <v/>
      </c>
      <c r="BL432" s="296" t="str">
        <f t="shared" si="135"/>
        <v/>
      </c>
      <c r="BM432" s="296" t="str">
        <f>IFERROR(VLOOKUP($X432,点検表４リスト用!$A$2:$B$10,2,FALSE),"")</f>
        <v/>
      </c>
      <c r="BN432" s="296" t="str">
        <f>IF($AK432="特","",IFERROR(VLOOKUP($BJ432,'35条リスト'!$A$3:$C$9998,3,FALSE),""))</f>
        <v/>
      </c>
      <c r="BO432" s="357" t="str">
        <f t="shared" si="149"/>
        <v/>
      </c>
      <c r="BP432" s="297" t="str">
        <f t="shared" si="136"/>
        <v/>
      </c>
      <c r="BQ432" s="297" t="str">
        <f t="shared" si="150"/>
        <v/>
      </c>
      <c r="BR432" s="296">
        <f t="shared" si="147"/>
        <v>0</v>
      </c>
      <c r="BS432" s="296" t="str">
        <f>IF(COUNTIF(点検表４リスト用!X$2:X$83,J432),1,IF(COUNTIF(点検表４リスト用!Y$2:Y$100,J432),2,IF(COUNTIF(点検表４リスト用!Z$2:Z$100,J432),3,IF(COUNTIF(点検表４リスト用!AA$2:AA$100,J432),4,""))))</f>
        <v/>
      </c>
      <c r="BT432" s="580" t="str">
        <f t="shared" si="151"/>
        <v/>
      </c>
    </row>
    <row r="433" spans="1:72">
      <c r="A433" s="289"/>
      <c r="B433" s="445"/>
      <c r="C433" s="290"/>
      <c r="D433" s="291"/>
      <c r="E433" s="291"/>
      <c r="F433" s="291"/>
      <c r="G433" s="292"/>
      <c r="H433" s="300"/>
      <c r="I433" s="292"/>
      <c r="J433" s="292"/>
      <c r="K433" s="292"/>
      <c r="L433" s="292"/>
      <c r="M433" s="290"/>
      <c r="N433" s="290"/>
      <c r="O433" s="292"/>
      <c r="P433" s="292"/>
      <c r="Q433" s="481" t="str">
        <f t="shared" si="179"/>
        <v/>
      </c>
      <c r="R433" s="481" t="str">
        <f t="shared" si="180"/>
        <v/>
      </c>
      <c r="S433" s="482" t="str">
        <f t="shared" si="117"/>
        <v/>
      </c>
      <c r="T433" s="482" t="str">
        <f t="shared" si="181"/>
        <v/>
      </c>
      <c r="U433" s="483" t="str">
        <f t="shared" si="182"/>
        <v/>
      </c>
      <c r="V433" s="483" t="str">
        <f t="shared" si="183"/>
        <v/>
      </c>
      <c r="W433" s="483" t="str">
        <f t="shared" si="184"/>
        <v/>
      </c>
      <c r="X433" s="293"/>
      <c r="Y433" s="289"/>
      <c r="Z433" s="473" t="str">
        <f>IF($BS433&lt;&gt;"","確認",IF(COUNTIF(点検表４リスト用!AB$2:AB$100,J433),"○",IF(OR($BQ433="【3】",$BQ433="【2】",$BQ433="【1】"),"○",$BQ433)))</f>
        <v/>
      </c>
      <c r="AA433" s="532"/>
      <c r="AB433" s="559" t="str">
        <f t="shared" si="185"/>
        <v/>
      </c>
      <c r="AC433" s="294" t="str">
        <f>IF(COUNTIF(環境性能の高いＵＤタクシー!$A:$A,点検表４!J433),"○","")</f>
        <v/>
      </c>
      <c r="AD433" s="295" t="str">
        <f t="shared" si="186"/>
        <v/>
      </c>
      <c r="AE433" s="296" t="b">
        <f t="shared" si="118"/>
        <v>0</v>
      </c>
      <c r="AF433" s="296" t="b">
        <f t="shared" si="119"/>
        <v>0</v>
      </c>
      <c r="AG433" s="296" t="str">
        <f t="shared" si="120"/>
        <v/>
      </c>
      <c r="AH433" s="296">
        <f t="shared" si="121"/>
        <v>1</v>
      </c>
      <c r="AI433" s="296">
        <f t="shared" si="122"/>
        <v>0</v>
      </c>
      <c r="AJ433" s="296">
        <f t="shared" si="123"/>
        <v>0</v>
      </c>
      <c r="AK433" s="296" t="str">
        <f>IFERROR(VLOOKUP($I433,点検表４リスト用!$D$2:$G$10,2,FALSE),"")</f>
        <v/>
      </c>
      <c r="AL433" s="296" t="str">
        <f>IFERROR(VLOOKUP($I433,点検表４リスト用!$D$2:$G$10,3,FALSE),"")</f>
        <v/>
      </c>
      <c r="AM433" s="296" t="str">
        <f>IFERROR(VLOOKUP($I433,点検表４リスト用!$D$2:$G$10,4,FALSE),"")</f>
        <v/>
      </c>
      <c r="AN433" s="296" t="str">
        <f>IFERROR(VLOOKUP(LEFT($E433,1),点検表４リスト用!$I$2:$J$11,2,FALSE),"")</f>
        <v/>
      </c>
      <c r="AO433" s="296" t="b">
        <f>IF(IFERROR(VLOOKUP($J433,軽乗用車一覧!$A$2:$A$88,1,FALSE),"")&lt;&gt;"",TRUE,FALSE)</f>
        <v>0</v>
      </c>
      <c r="AP433" s="296" t="b">
        <f t="shared" si="124"/>
        <v>0</v>
      </c>
      <c r="AQ433" s="296" t="b">
        <f t="shared" si="187"/>
        <v>1</v>
      </c>
      <c r="AR433" s="296" t="str">
        <f t="shared" si="125"/>
        <v/>
      </c>
      <c r="AS433" s="296" t="str">
        <f t="shared" si="126"/>
        <v/>
      </c>
      <c r="AT433" s="296">
        <f t="shared" si="127"/>
        <v>1</v>
      </c>
      <c r="AU433" s="296">
        <f t="shared" si="128"/>
        <v>1</v>
      </c>
      <c r="AV433" s="296" t="str">
        <f t="shared" si="129"/>
        <v/>
      </c>
      <c r="AW433" s="296" t="str">
        <f>IFERROR(VLOOKUP($L433,点検表４リスト用!$L$2:$M$11,2,FALSE),"")</f>
        <v/>
      </c>
      <c r="AX433" s="296" t="str">
        <f>IFERROR(VLOOKUP($AV433,排出係数!$H$4:$N$1000,7,FALSE),"")</f>
        <v/>
      </c>
      <c r="AY433" s="296" t="str">
        <f t="shared" si="148"/>
        <v/>
      </c>
      <c r="AZ433" s="296" t="str">
        <f t="shared" si="130"/>
        <v>1</v>
      </c>
      <c r="BA433" s="296" t="str">
        <f>IFERROR(VLOOKUP($AV433,排出係数!$A$4:$G$10000,$AU433+2,FALSE),"")</f>
        <v/>
      </c>
      <c r="BB433" s="296">
        <f>IFERROR(VLOOKUP($AU433,点検表４リスト用!$P$2:$T$6,2,FALSE),"")</f>
        <v>0.48</v>
      </c>
      <c r="BC433" s="296" t="str">
        <f t="shared" si="131"/>
        <v/>
      </c>
      <c r="BD433" s="296" t="str">
        <f t="shared" si="132"/>
        <v/>
      </c>
      <c r="BE433" s="296" t="str">
        <f>IFERROR(VLOOKUP($AV433,排出係数!$H$4:$M$10000,$AU433+2,FALSE),"")</f>
        <v/>
      </c>
      <c r="BF433" s="296">
        <f>IFERROR(VLOOKUP($AU433,点検表４リスト用!$P$2:$T$6,IF($N433="H17",5,3),FALSE),"")</f>
        <v>5.5E-2</v>
      </c>
      <c r="BG433" s="296">
        <f t="shared" si="133"/>
        <v>0</v>
      </c>
      <c r="BH433" s="296">
        <f t="shared" si="146"/>
        <v>0</v>
      </c>
      <c r="BI433" s="296" t="str">
        <f>IFERROR(VLOOKUP($L433,点検表４リスト用!$L$2:$N$11,3,FALSE),"")</f>
        <v/>
      </c>
      <c r="BJ433" s="296" t="str">
        <f t="shared" si="134"/>
        <v/>
      </c>
      <c r="BK433" s="296" t="str">
        <f>IF($AK433="特","",IF($BP433="確認",MSG_電気・燃料電池車確認,IF($BS433=1,日野自動車新型式,IF($BS433=2,日野自動車新型式②,IF($BS433=3,日野自動車新型式③,IF($BS433=4,日野自動車新型式④,IFERROR(VLOOKUP($BJ433,'35条リスト'!$A$3:$C$9998,2,FALSE),"")))))))</f>
        <v/>
      </c>
      <c r="BL433" s="296" t="str">
        <f t="shared" si="135"/>
        <v/>
      </c>
      <c r="BM433" s="296" t="str">
        <f>IFERROR(VLOOKUP($X433,点検表４リスト用!$A$2:$B$10,2,FALSE),"")</f>
        <v/>
      </c>
      <c r="BN433" s="296" t="str">
        <f>IF($AK433="特","",IFERROR(VLOOKUP($BJ433,'35条リスト'!$A$3:$C$9998,3,FALSE),""))</f>
        <v/>
      </c>
      <c r="BO433" s="357" t="str">
        <f t="shared" si="149"/>
        <v/>
      </c>
      <c r="BP433" s="297" t="str">
        <f t="shared" si="136"/>
        <v/>
      </c>
      <c r="BQ433" s="297" t="str">
        <f t="shared" si="150"/>
        <v/>
      </c>
      <c r="BR433" s="296">
        <f t="shared" si="147"/>
        <v>0</v>
      </c>
      <c r="BS433" s="296" t="str">
        <f>IF(COUNTIF(点検表４リスト用!X$2:X$83,J433),1,IF(COUNTIF(点検表４リスト用!Y$2:Y$100,J433),2,IF(COUNTIF(点検表４リスト用!Z$2:Z$100,J433),3,IF(COUNTIF(点検表４リスト用!AA$2:AA$100,J433),4,""))))</f>
        <v/>
      </c>
      <c r="BT433" s="580" t="str">
        <f t="shared" si="151"/>
        <v/>
      </c>
    </row>
    <row r="434" spans="1:72">
      <c r="A434" s="289"/>
      <c r="B434" s="445"/>
      <c r="C434" s="290"/>
      <c r="D434" s="291"/>
      <c r="E434" s="291"/>
      <c r="F434" s="291"/>
      <c r="G434" s="292"/>
      <c r="H434" s="300"/>
      <c r="I434" s="292"/>
      <c r="J434" s="292"/>
      <c r="K434" s="292"/>
      <c r="L434" s="292"/>
      <c r="M434" s="290"/>
      <c r="N434" s="290"/>
      <c r="O434" s="292"/>
      <c r="P434" s="292"/>
      <c r="Q434" s="481" t="str">
        <f t="shared" si="179"/>
        <v/>
      </c>
      <c r="R434" s="481" t="str">
        <f t="shared" si="180"/>
        <v/>
      </c>
      <c r="S434" s="482" t="str">
        <f t="shared" si="117"/>
        <v/>
      </c>
      <c r="T434" s="482" t="str">
        <f t="shared" si="181"/>
        <v/>
      </c>
      <c r="U434" s="483" t="str">
        <f t="shared" si="182"/>
        <v/>
      </c>
      <c r="V434" s="483" t="str">
        <f t="shared" si="183"/>
        <v/>
      </c>
      <c r="W434" s="483" t="str">
        <f t="shared" si="184"/>
        <v/>
      </c>
      <c r="X434" s="293"/>
      <c r="Y434" s="289"/>
      <c r="Z434" s="473" t="str">
        <f>IF($BS434&lt;&gt;"","確認",IF(COUNTIF(点検表４リスト用!AB$2:AB$100,J434),"○",IF(OR($BQ434="【3】",$BQ434="【2】",$BQ434="【1】"),"○",$BQ434)))</f>
        <v/>
      </c>
      <c r="AA434" s="532"/>
      <c r="AB434" s="559" t="str">
        <f t="shared" si="185"/>
        <v/>
      </c>
      <c r="AC434" s="294" t="str">
        <f>IF(COUNTIF(環境性能の高いＵＤタクシー!$A:$A,点検表４!J434),"○","")</f>
        <v/>
      </c>
      <c r="AD434" s="295" t="str">
        <f t="shared" si="186"/>
        <v/>
      </c>
      <c r="AE434" s="296" t="b">
        <f t="shared" si="118"/>
        <v>0</v>
      </c>
      <c r="AF434" s="296" t="b">
        <f t="shared" si="119"/>
        <v>0</v>
      </c>
      <c r="AG434" s="296" t="str">
        <f t="shared" si="120"/>
        <v/>
      </c>
      <c r="AH434" s="296">
        <f t="shared" si="121"/>
        <v>1</v>
      </c>
      <c r="AI434" s="296">
        <f t="shared" si="122"/>
        <v>0</v>
      </c>
      <c r="AJ434" s="296">
        <f t="shared" si="123"/>
        <v>0</v>
      </c>
      <c r="AK434" s="296" t="str">
        <f>IFERROR(VLOOKUP($I434,点検表４リスト用!$D$2:$G$10,2,FALSE),"")</f>
        <v/>
      </c>
      <c r="AL434" s="296" t="str">
        <f>IFERROR(VLOOKUP($I434,点検表４リスト用!$D$2:$G$10,3,FALSE),"")</f>
        <v/>
      </c>
      <c r="AM434" s="296" t="str">
        <f>IFERROR(VLOOKUP($I434,点検表４リスト用!$D$2:$G$10,4,FALSE),"")</f>
        <v/>
      </c>
      <c r="AN434" s="296" t="str">
        <f>IFERROR(VLOOKUP(LEFT($E434,1),点検表４リスト用!$I$2:$J$11,2,FALSE),"")</f>
        <v/>
      </c>
      <c r="AO434" s="296" t="b">
        <f>IF(IFERROR(VLOOKUP($J434,軽乗用車一覧!$A$2:$A$88,1,FALSE),"")&lt;&gt;"",TRUE,FALSE)</f>
        <v>0</v>
      </c>
      <c r="AP434" s="296" t="b">
        <f t="shared" si="124"/>
        <v>0</v>
      </c>
      <c r="AQ434" s="296" t="b">
        <f t="shared" si="187"/>
        <v>1</v>
      </c>
      <c r="AR434" s="296" t="str">
        <f t="shared" si="125"/>
        <v/>
      </c>
      <c r="AS434" s="296" t="str">
        <f t="shared" si="126"/>
        <v/>
      </c>
      <c r="AT434" s="296">
        <f t="shared" si="127"/>
        <v>1</v>
      </c>
      <c r="AU434" s="296">
        <f t="shared" si="128"/>
        <v>1</v>
      </c>
      <c r="AV434" s="296" t="str">
        <f t="shared" si="129"/>
        <v/>
      </c>
      <c r="AW434" s="296" t="str">
        <f>IFERROR(VLOOKUP($L434,点検表４リスト用!$L$2:$M$11,2,FALSE),"")</f>
        <v/>
      </c>
      <c r="AX434" s="296" t="str">
        <f>IFERROR(VLOOKUP($AV434,排出係数!$H$4:$N$1000,7,FALSE),"")</f>
        <v/>
      </c>
      <c r="AY434" s="296" t="str">
        <f t="shared" si="148"/>
        <v/>
      </c>
      <c r="AZ434" s="296" t="str">
        <f t="shared" si="130"/>
        <v>1</v>
      </c>
      <c r="BA434" s="296" t="str">
        <f>IFERROR(VLOOKUP($AV434,排出係数!$A$4:$G$10000,$AU434+2,FALSE),"")</f>
        <v/>
      </c>
      <c r="BB434" s="296">
        <f>IFERROR(VLOOKUP($AU434,点検表４リスト用!$P$2:$T$6,2,FALSE),"")</f>
        <v>0.48</v>
      </c>
      <c r="BC434" s="296" t="str">
        <f t="shared" si="131"/>
        <v/>
      </c>
      <c r="BD434" s="296" t="str">
        <f t="shared" si="132"/>
        <v/>
      </c>
      <c r="BE434" s="296" t="str">
        <f>IFERROR(VLOOKUP($AV434,排出係数!$H$4:$M$10000,$AU434+2,FALSE),"")</f>
        <v/>
      </c>
      <c r="BF434" s="296">
        <f>IFERROR(VLOOKUP($AU434,点検表４リスト用!$P$2:$T$6,IF($N434="H17",5,3),FALSE),"")</f>
        <v>5.5E-2</v>
      </c>
      <c r="BG434" s="296">
        <f t="shared" si="133"/>
        <v>0</v>
      </c>
      <c r="BH434" s="296">
        <f t="shared" si="146"/>
        <v>0</v>
      </c>
      <c r="BI434" s="296" t="str">
        <f>IFERROR(VLOOKUP($L434,点検表４リスト用!$L$2:$N$11,3,FALSE),"")</f>
        <v/>
      </c>
      <c r="BJ434" s="296" t="str">
        <f t="shared" si="134"/>
        <v/>
      </c>
      <c r="BK434" s="296" t="str">
        <f>IF($AK434="特","",IF($BP434="確認",MSG_電気・燃料電池車確認,IF($BS434=1,日野自動車新型式,IF($BS434=2,日野自動車新型式②,IF($BS434=3,日野自動車新型式③,IF($BS434=4,日野自動車新型式④,IFERROR(VLOOKUP($BJ434,'35条リスト'!$A$3:$C$9998,2,FALSE),"")))))))</f>
        <v/>
      </c>
      <c r="BL434" s="296" t="str">
        <f t="shared" si="135"/>
        <v/>
      </c>
      <c r="BM434" s="296" t="str">
        <f>IFERROR(VLOOKUP($X434,点検表４リスト用!$A$2:$B$10,2,FALSE),"")</f>
        <v/>
      </c>
      <c r="BN434" s="296" t="str">
        <f>IF($AK434="特","",IFERROR(VLOOKUP($BJ434,'35条リスト'!$A$3:$C$9998,3,FALSE),""))</f>
        <v/>
      </c>
      <c r="BO434" s="357" t="str">
        <f t="shared" si="149"/>
        <v/>
      </c>
      <c r="BP434" s="297" t="str">
        <f t="shared" si="136"/>
        <v/>
      </c>
      <c r="BQ434" s="297" t="str">
        <f t="shared" si="150"/>
        <v/>
      </c>
      <c r="BR434" s="296">
        <f t="shared" si="147"/>
        <v>0</v>
      </c>
      <c r="BS434" s="296" t="str">
        <f>IF(COUNTIF(点検表４リスト用!X$2:X$83,J434),1,IF(COUNTIF(点検表４リスト用!Y$2:Y$100,J434),2,IF(COUNTIF(点検表４リスト用!Z$2:Z$100,J434),3,IF(COUNTIF(点検表４リスト用!AA$2:AA$100,J434),4,""))))</f>
        <v/>
      </c>
      <c r="BT434" s="580" t="str">
        <f t="shared" si="151"/>
        <v/>
      </c>
    </row>
    <row r="435" spans="1:72">
      <c r="A435" s="289"/>
      <c r="B435" s="445"/>
      <c r="C435" s="290"/>
      <c r="D435" s="291"/>
      <c r="E435" s="291"/>
      <c r="F435" s="291"/>
      <c r="G435" s="292"/>
      <c r="H435" s="300"/>
      <c r="I435" s="292"/>
      <c r="J435" s="292"/>
      <c r="K435" s="292"/>
      <c r="L435" s="292"/>
      <c r="M435" s="290"/>
      <c r="N435" s="290"/>
      <c r="O435" s="292"/>
      <c r="P435" s="292"/>
      <c r="Q435" s="481" t="str">
        <f t="shared" si="179"/>
        <v/>
      </c>
      <c r="R435" s="481" t="str">
        <f t="shared" si="180"/>
        <v/>
      </c>
      <c r="S435" s="482" t="str">
        <f t="shared" si="117"/>
        <v/>
      </c>
      <c r="T435" s="482" t="str">
        <f t="shared" si="181"/>
        <v/>
      </c>
      <c r="U435" s="483" t="str">
        <f t="shared" si="182"/>
        <v/>
      </c>
      <c r="V435" s="483" t="str">
        <f t="shared" si="183"/>
        <v/>
      </c>
      <c r="W435" s="483" t="str">
        <f t="shared" si="184"/>
        <v/>
      </c>
      <c r="X435" s="293"/>
      <c r="Y435" s="289"/>
      <c r="Z435" s="473" t="str">
        <f>IF($BS435&lt;&gt;"","確認",IF(COUNTIF(点検表４リスト用!AB$2:AB$100,J435),"○",IF(OR($BQ435="【3】",$BQ435="【2】",$BQ435="【1】"),"○",$BQ435)))</f>
        <v/>
      </c>
      <c r="AA435" s="532"/>
      <c r="AB435" s="559" t="str">
        <f t="shared" si="185"/>
        <v/>
      </c>
      <c r="AC435" s="294" t="str">
        <f>IF(COUNTIF(環境性能の高いＵＤタクシー!$A:$A,点検表４!J435),"○","")</f>
        <v/>
      </c>
      <c r="AD435" s="295" t="str">
        <f t="shared" si="186"/>
        <v/>
      </c>
      <c r="AE435" s="296" t="b">
        <f t="shared" si="118"/>
        <v>0</v>
      </c>
      <c r="AF435" s="296" t="b">
        <f t="shared" si="119"/>
        <v>0</v>
      </c>
      <c r="AG435" s="296" t="str">
        <f t="shared" si="120"/>
        <v/>
      </c>
      <c r="AH435" s="296">
        <f t="shared" si="121"/>
        <v>1</v>
      </c>
      <c r="AI435" s="296">
        <f t="shared" si="122"/>
        <v>0</v>
      </c>
      <c r="AJ435" s="296">
        <f t="shared" si="123"/>
        <v>0</v>
      </c>
      <c r="AK435" s="296" t="str">
        <f>IFERROR(VLOOKUP($I435,点検表４リスト用!$D$2:$G$10,2,FALSE),"")</f>
        <v/>
      </c>
      <c r="AL435" s="296" t="str">
        <f>IFERROR(VLOOKUP($I435,点検表４リスト用!$D$2:$G$10,3,FALSE),"")</f>
        <v/>
      </c>
      <c r="AM435" s="296" t="str">
        <f>IFERROR(VLOOKUP($I435,点検表４リスト用!$D$2:$G$10,4,FALSE),"")</f>
        <v/>
      </c>
      <c r="AN435" s="296" t="str">
        <f>IFERROR(VLOOKUP(LEFT($E435,1),点検表４リスト用!$I$2:$J$11,2,FALSE),"")</f>
        <v/>
      </c>
      <c r="AO435" s="296" t="b">
        <f>IF(IFERROR(VLOOKUP($J435,軽乗用車一覧!$A$2:$A$88,1,FALSE),"")&lt;&gt;"",TRUE,FALSE)</f>
        <v>0</v>
      </c>
      <c r="AP435" s="296" t="b">
        <f t="shared" si="124"/>
        <v>0</v>
      </c>
      <c r="AQ435" s="296" t="b">
        <f t="shared" si="187"/>
        <v>1</v>
      </c>
      <c r="AR435" s="296" t="str">
        <f t="shared" si="125"/>
        <v/>
      </c>
      <c r="AS435" s="296" t="str">
        <f t="shared" si="126"/>
        <v/>
      </c>
      <c r="AT435" s="296">
        <f t="shared" si="127"/>
        <v>1</v>
      </c>
      <c r="AU435" s="296">
        <f t="shared" si="128"/>
        <v>1</v>
      </c>
      <c r="AV435" s="296" t="str">
        <f t="shared" si="129"/>
        <v/>
      </c>
      <c r="AW435" s="296" t="str">
        <f>IFERROR(VLOOKUP($L435,点検表４リスト用!$L$2:$M$11,2,FALSE),"")</f>
        <v/>
      </c>
      <c r="AX435" s="296" t="str">
        <f>IFERROR(VLOOKUP($AV435,排出係数!$H$4:$N$1000,7,FALSE),"")</f>
        <v/>
      </c>
      <c r="AY435" s="296" t="str">
        <f t="shared" si="148"/>
        <v/>
      </c>
      <c r="AZ435" s="296" t="str">
        <f t="shared" si="130"/>
        <v>1</v>
      </c>
      <c r="BA435" s="296" t="str">
        <f>IFERROR(VLOOKUP($AV435,排出係数!$A$4:$G$10000,$AU435+2,FALSE),"")</f>
        <v/>
      </c>
      <c r="BB435" s="296">
        <f>IFERROR(VLOOKUP($AU435,点検表４リスト用!$P$2:$T$6,2,FALSE),"")</f>
        <v>0.48</v>
      </c>
      <c r="BC435" s="296" t="str">
        <f t="shared" si="131"/>
        <v/>
      </c>
      <c r="BD435" s="296" t="str">
        <f t="shared" si="132"/>
        <v/>
      </c>
      <c r="BE435" s="296" t="str">
        <f>IFERROR(VLOOKUP($AV435,排出係数!$H$4:$M$10000,$AU435+2,FALSE),"")</f>
        <v/>
      </c>
      <c r="BF435" s="296">
        <f>IFERROR(VLOOKUP($AU435,点検表４リスト用!$P$2:$T$6,IF($N435="H17",5,3),FALSE),"")</f>
        <v>5.5E-2</v>
      </c>
      <c r="BG435" s="296">
        <f t="shared" si="133"/>
        <v>0</v>
      </c>
      <c r="BH435" s="296">
        <f t="shared" si="146"/>
        <v>0</v>
      </c>
      <c r="BI435" s="296" t="str">
        <f>IFERROR(VLOOKUP($L435,点検表４リスト用!$L$2:$N$11,3,FALSE),"")</f>
        <v/>
      </c>
      <c r="BJ435" s="296" t="str">
        <f t="shared" si="134"/>
        <v/>
      </c>
      <c r="BK435" s="296" t="str">
        <f>IF($AK435="特","",IF($BP435="確認",MSG_電気・燃料電池車確認,IF($BS435=1,日野自動車新型式,IF($BS435=2,日野自動車新型式②,IF($BS435=3,日野自動車新型式③,IF($BS435=4,日野自動車新型式④,IFERROR(VLOOKUP($BJ435,'35条リスト'!$A$3:$C$9998,2,FALSE),"")))))))</f>
        <v/>
      </c>
      <c r="BL435" s="296" t="str">
        <f t="shared" si="135"/>
        <v/>
      </c>
      <c r="BM435" s="296" t="str">
        <f>IFERROR(VLOOKUP($X435,点検表４リスト用!$A$2:$B$10,2,FALSE),"")</f>
        <v/>
      </c>
      <c r="BN435" s="296" t="str">
        <f>IF($AK435="特","",IFERROR(VLOOKUP($BJ435,'35条リスト'!$A$3:$C$9998,3,FALSE),""))</f>
        <v/>
      </c>
      <c r="BO435" s="357" t="str">
        <f t="shared" si="149"/>
        <v/>
      </c>
      <c r="BP435" s="297" t="str">
        <f t="shared" si="136"/>
        <v/>
      </c>
      <c r="BQ435" s="297" t="str">
        <f t="shared" si="150"/>
        <v/>
      </c>
      <c r="BR435" s="296">
        <f t="shared" si="147"/>
        <v>0</v>
      </c>
      <c r="BS435" s="296" t="str">
        <f>IF(COUNTIF(点検表４リスト用!X$2:X$83,J435),1,IF(COUNTIF(点検表４リスト用!Y$2:Y$100,J435),2,IF(COUNTIF(点検表４リスト用!Z$2:Z$100,J435),3,IF(COUNTIF(点検表４リスト用!AA$2:AA$100,J435),4,""))))</f>
        <v/>
      </c>
      <c r="BT435" s="580" t="str">
        <f t="shared" si="151"/>
        <v/>
      </c>
    </row>
    <row r="436" spans="1:72">
      <c r="A436" s="289"/>
      <c r="B436" s="445"/>
      <c r="C436" s="290"/>
      <c r="D436" s="291"/>
      <c r="E436" s="291"/>
      <c r="F436" s="291"/>
      <c r="G436" s="292"/>
      <c r="H436" s="300"/>
      <c r="I436" s="292"/>
      <c r="J436" s="292"/>
      <c r="K436" s="292"/>
      <c r="L436" s="292"/>
      <c r="M436" s="290"/>
      <c r="N436" s="290"/>
      <c r="O436" s="292"/>
      <c r="P436" s="292"/>
      <c r="Q436" s="481" t="str">
        <f t="shared" si="179"/>
        <v/>
      </c>
      <c r="R436" s="481" t="str">
        <f t="shared" si="180"/>
        <v/>
      </c>
      <c r="S436" s="482" t="str">
        <f t="shared" si="117"/>
        <v/>
      </c>
      <c r="T436" s="482" t="str">
        <f t="shared" si="181"/>
        <v/>
      </c>
      <c r="U436" s="483" t="str">
        <f t="shared" si="182"/>
        <v/>
      </c>
      <c r="V436" s="483" t="str">
        <f t="shared" si="183"/>
        <v/>
      </c>
      <c r="W436" s="483" t="str">
        <f t="shared" si="184"/>
        <v/>
      </c>
      <c r="X436" s="293"/>
      <c r="Y436" s="289"/>
      <c r="Z436" s="473" t="str">
        <f>IF($BS436&lt;&gt;"","確認",IF(COUNTIF(点検表４リスト用!AB$2:AB$100,J436),"○",IF(OR($BQ436="【3】",$BQ436="【2】",$BQ436="【1】"),"○",$BQ436)))</f>
        <v/>
      </c>
      <c r="AA436" s="532"/>
      <c r="AB436" s="559" t="str">
        <f t="shared" si="185"/>
        <v/>
      </c>
      <c r="AC436" s="294" t="str">
        <f>IF(COUNTIF(環境性能の高いＵＤタクシー!$A:$A,点検表４!J436),"○","")</f>
        <v/>
      </c>
      <c r="AD436" s="295" t="str">
        <f t="shared" si="186"/>
        <v/>
      </c>
      <c r="AE436" s="296" t="b">
        <f t="shared" si="118"/>
        <v>0</v>
      </c>
      <c r="AF436" s="296" t="b">
        <f t="shared" si="119"/>
        <v>0</v>
      </c>
      <c r="AG436" s="296" t="str">
        <f t="shared" si="120"/>
        <v/>
      </c>
      <c r="AH436" s="296">
        <f t="shared" si="121"/>
        <v>1</v>
      </c>
      <c r="AI436" s="296">
        <f t="shared" si="122"/>
        <v>0</v>
      </c>
      <c r="AJ436" s="296">
        <f t="shared" si="123"/>
        <v>0</v>
      </c>
      <c r="AK436" s="296" t="str">
        <f>IFERROR(VLOOKUP($I436,点検表４リスト用!$D$2:$G$10,2,FALSE),"")</f>
        <v/>
      </c>
      <c r="AL436" s="296" t="str">
        <f>IFERROR(VLOOKUP($I436,点検表４リスト用!$D$2:$G$10,3,FALSE),"")</f>
        <v/>
      </c>
      <c r="AM436" s="296" t="str">
        <f>IFERROR(VLOOKUP($I436,点検表４リスト用!$D$2:$G$10,4,FALSE),"")</f>
        <v/>
      </c>
      <c r="AN436" s="296" t="str">
        <f>IFERROR(VLOOKUP(LEFT($E436,1),点検表４リスト用!$I$2:$J$11,2,FALSE),"")</f>
        <v/>
      </c>
      <c r="AO436" s="296" t="b">
        <f>IF(IFERROR(VLOOKUP($J436,軽乗用車一覧!$A$2:$A$88,1,FALSE),"")&lt;&gt;"",TRUE,FALSE)</f>
        <v>0</v>
      </c>
      <c r="AP436" s="296" t="b">
        <f t="shared" si="124"/>
        <v>0</v>
      </c>
      <c r="AQ436" s="296" t="b">
        <f t="shared" si="187"/>
        <v>1</v>
      </c>
      <c r="AR436" s="296" t="str">
        <f t="shared" si="125"/>
        <v/>
      </c>
      <c r="AS436" s="296" t="str">
        <f t="shared" si="126"/>
        <v/>
      </c>
      <c r="AT436" s="296">
        <f t="shared" si="127"/>
        <v>1</v>
      </c>
      <c r="AU436" s="296">
        <f t="shared" si="128"/>
        <v>1</v>
      </c>
      <c r="AV436" s="296" t="str">
        <f t="shared" si="129"/>
        <v/>
      </c>
      <c r="AW436" s="296" t="str">
        <f>IFERROR(VLOOKUP($L436,点検表４リスト用!$L$2:$M$11,2,FALSE),"")</f>
        <v/>
      </c>
      <c r="AX436" s="296" t="str">
        <f>IFERROR(VLOOKUP($AV436,排出係数!$H$4:$N$1000,7,FALSE),"")</f>
        <v/>
      </c>
      <c r="AY436" s="296" t="str">
        <f t="shared" si="148"/>
        <v/>
      </c>
      <c r="AZ436" s="296" t="str">
        <f t="shared" si="130"/>
        <v>1</v>
      </c>
      <c r="BA436" s="296" t="str">
        <f>IFERROR(VLOOKUP($AV436,排出係数!$A$4:$G$10000,$AU436+2,FALSE),"")</f>
        <v/>
      </c>
      <c r="BB436" s="296">
        <f>IFERROR(VLOOKUP($AU436,点検表４リスト用!$P$2:$T$6,2,FALSE),"")</f>
        <v>0.48</v>
      </c>
      <c r="BC436" s="296" t="str">
        <f t="shared" si="131"/>
        <v/>
      </c>
      <c r="BD436" s="296" t="str">
        <f t="shared" si="132"/>
        <v/>
      </c>
      <c r="BE436" s="296" t="str">
        <f>IFERROR(VLOOKUP($AV436,排出係数!$H$4:$M$10000,$AU436+2,FALSE),"")</f>
        <v/>
      </c>
      <c r="BF436" s="296">
        <f>IFERROR(VLOOKUP($AU436,点検表４リスト用!$P$2:$T$6,IF($N436="H17",5,3),FALSE),"")</f>
        <v>5.5E-2</v>
      </c>
      <c r="BG436" s="296">
        <f t="shared" si="133"/>
        <v>0</v>
      </c>
      <c r="BH436" s="296">
        <f t="shared" si="146"/>
        <v>0</v>
      </c>
      <c r="BI436" s="296" t="str">
        <f>IFERROR(VLOOKUP($L436,点検表４リスト用!$L$2:$N$11,3,FALSE),"")</f>
        <v/>
      </c>
      <c r="BJ436" s="296" t="str">
        <f t="shared" si="134"/>
        <v/>
      </c>
      <c r="BK436" s="296" t="str">
        <f>IF($AK436="特","",IF($BP436="確認",MSG_電気・燃料電池車確認,IF($BS436=1,日野自動車新型式,IF($BS436=2,日野自動車新型式②,IF($BS436=3,日野自動車新型式③,IF($BS436=4,日野自動車新型式④,IFERROR(VLOOKUP($BJ436,'35条リスト'!$A$3:$C$9998,2,FALSE),"")))))))</f>
        <v/>
      </c>
      <c r="BL436" s="296" t="str">
        <f t="shared" si="135"/>
        <v/>
      </c>
      <c r="BM436" s="296" t="str">
        <f>IFERROR(VLOOKUP($X436,点検表４リスト用!$A$2:$B$10,2,FALSE),"")</f>
        <v/>
      </c>
      <c r="BN436" s="296" t="str">
        <f>IF($AK436="特","",IFERROR(VLOOKUP($BJ436,'35条リスト'!$A$3:$C$9998,3,FALSE),""))</f>
        <v/>
      </c>
      <c r="BO436" s="357" t="str">
        <f t="shared" si="149"/>
        <v/>
      </c>
      <c r="BP436" s="297" t="str">
        <f t="shared" si="136"/>
        <v/>
      </c>
      <c r="BQ436" s="297" t="str">
        <f t="shared" si="150"/>
        <v/>
      </c>
      <c r="BR436" s="296">
        <f t="shared" si="147"/>
        <v>0</v>
      </c>
      <c r="BS436" s="296" t="str">
        <f>IF(COUNTIF(点検表４リスト用!X$2:X$83,J436),1,IF(COUNTIF(点検表４リスト用!Y$2:Y$100,J436),2,IF(COUNTIF(点検表４リスト用!Z$2:Z$100,J436),3,IF(COUNTIF(点検表４リスト用!AA$2:AA$100,J436),4,""))))</f>
        <v/>
      </c>
      <c r="BT436" s="580" t="str">
        <f t="shared" si="151"/>
        <v/>
      </c>
    </row>
    <row r="437" spans="1:72">
      <c r="A437" s="289"/>
      <c r="B437" s="445"/>
      <c r="C437" s="290"/>
      <c r="D437" s="291"/>
      <c r="E437" s="291"/>
      <c r="F437" s="291"/>
      <c r="G437" s="292"/>
      <c r="H437" s="300"/>
      <c r="I437" s="292"/>
      <c r="J437" s="292"/>
      <c r="K437" s="292"/>
      <c r="L437" s="292"/>
      <c r="M437" s="290"/>
      <c r="N437" s="290"/>
      <c r="O437" s="292"/>
      <c r="P437" s="292"/>
      <c r="Q437" s="481" t="str">
        <f t="shared" si="179"/>
        <v/>
      </c>
      <c r="R437" s="481" t="str">
        <f t="shared" si="180"/>
        <v/>
      </c>
      <c r="S437" s="482" t="str">
        <f t="shared" si="117"/>
        <v/>
      </c>
      <c r="T437" s="482" t="str">
        <f t="shared" si="181"/>
        <v/>
      </c>
      <c r="U437" s="483" t="str">
        <f t="shared" si="182"/>
        <v/>
      </c>
      <c r="V437" s="483" t="str">
        <f t="shared" si="183"/>
        <v/>
      </c>
      <c r="W437" s="483" t="str">
        <f t="shared" si="184"/>
        <v/>
      </c>
      <c r="X437" s="293"/>
      <c r="Y437" s="289"/>
      <c r="Z437" s="473" t="str">
        <f>IF($BS437&lt;&gt;"","確認",IF(COUNTIF(点検表４リスト用!AB$2:AB$100,J437),"○",IF(OR($BQ437="【3】",$BQ437="【2】",$BQ437="【1】"),"○",$BQ437)))</f>
        <v/>
      </c>
      <c r="AA437" s="532"/>
      <c r="AB437" s="559" t="str">
        <f t="shared" si="185"/>
        <v/>
      </c>
      <c r="AC437" s="294" t="str">
        <f>IF(COUNTIF(環境性能の高いＵＤタクシー!$A:$A,点検表４!J437),"○","")</f>
        <v/>
      </c>
      <c r="AD437" s="295" t="str">
        <f t="shared" si="186"/>
        <v/>
      </c>
      <c r="AE437" s="296" t="b">
        <f t="shared" si="118"/>
        <v>0</v>
      </c>
      <c r="AF437" s="296" t="b">
        <f t="shared" si="119"/>
        <v>0</v>
      </c>
      <c r="AG437" s="296" t="str">
        <f t="shared" si="120"/>
        <v/>
      </c>
      <c r="AH437" s="296">
        <f t="shared" si="121"/>
        <v>1</v>
      </c>
      <c r="AI437" s="296">
        <f t="shared" si="122"/>
        <v>0</v>
      </c>
      <c r="AJ437" s="296">
        <f t="shared" si="123"/>
        <v>0</v>
      </c>
      <c r="AK437" s="296" t="str">
        <f>IFERROR(VLOOKUP($I437,点検表４リスト用!$D$2:$G$10,2,FALSE),"")</f>
        <v/>
      </c>
      <c r="AL437" s="296" t="str">
        <f>IFERROR(VLOOKUP($I437,点検表４リスト用!$D$2:$G$10,3,FALSE),"")</f>
        <v/>
      </c>
      <c r="AM437" s="296" t="str">
        <f>IFERROR(VLOOKUP($I437,点検表４リスト用!$D$2:$G$10,4,FALSE),"")</f>
        <v/>
      </c>
      <c r="AN437" s="296" t="str">
        <f>IFERROR(VLOOKUP(LEFT($E437,1),点検表４リスト用!$I$2:$J$11,2,FALSE),"")</f>
        <v/>
      </c>
      <c r="AO437" s="296" t="b">
        <f>IF(IFERROR(VLOOKUP($J437,軽乗用車一覧!$A$2:$A$88,1,FALSE),"")&lt;&gt;"",TRUE,FALSE)</f>
        <v>0</v>
      </c>
      <c r="AP437" s="296" t="b">
        <f t="shared" si="124"/>
        <v>0</v>
      </c>
      <c r="AQ437" s="296" t="b">
        <f t="shared" si="187"/>
        <v>1</v>
      </c>
      <c r="AR437" s="296" t="str">
        <f t="shared" si="125"/>
        <v/>
      </c>
      <c r="AS437" s="296" t="str">
        <f t="shared" si="126"/>
        <v/>
      </c>
      <c r="AT437" s="296">
        <f t="shared" si="127"/>
        <v>1</v>
      </c>
      <c r="AU437" s="296">
        <f t="shared" si="128"/>
        <v>1</v>
      </c>
      <c r="AV437" s="296" t="str">
        <f t="shared" si="129"/>
        <v/>
      </c>
      <c r="AW437" s="296" t="str">
        <f>IFERROR(VLOOKUP($L437,点検表４リスト用!$L$2:$M$11,2,FALSE),"")</f>
        <v/>
      </c>
      <c r="AX437" s="296" t="str">
        <f>IFERROR(VLOOKUP($AV437,排出係数!$H$4:$N$1000,7,FALSE),"")</f>
        <v/>
      </c>
      <c r="AY437" s="296" t="str">
        <f t="shared" si="148"/>
        <v/>
      </c>
      <c r="AZ437" s="296" t="str">
        <f t="shared" si="130"/>
        <v>1</v>
      </c>
      <c r="BA437" s="296" t="str">
        <f>IFERROR(VLOOKUP($AV437,排出係数!$A$4:$G$10000,$AU437+2,FALSE),"")</f>
        <v/>
      </c>
      <c r="BB437" s="296">
        <f>IFERROR(VLOOKUP($AU437,点検表４リスト用!$P$2:$T$6,2,FALSE),"")</f>
        <v>0.48</v>
      </c>
      <c r="BC437" s="296" t="str">
        <f t="shared" si="131"/>
        <v/>
      </c>
      <c r="BD437" s="296" t="str">
        <f t="shared" si="132"/>
        <v/>
      </c>
      <c r="BE437" s="296" t="str">
        <f>IFERROR(VLOOKUP($AV437,排出係数!$H$4:$M$10000,$AU437+2,FALSE),"")</f>
        <v/>
      </c>
      <c r="BF437" s="296">
        <f>IFERROR(VLOOKUP($AU437,点検表４リスト用!$P$2:$T$6,IF($N437="H17",5,3),FALSE),"")</f>
        <v>5.5E-2</v>
      </c>
      <c r="BG437" s="296">
        <f t="shared" si="133"/>
        <v>0</v>
      </c>
      <c r="BH437" s="296">
        <f t="shared" si="146"/>
        <v>0</v>
      </c>
      <c r="BI437" s="296" t="str">
        <f>IFERROR(VLOOKUP($L437,点検表４リスト用!$L$2:$N$11,3,FALSE),"")</f>
        <v/>
      </c>
      <c r="BJ437" s="296" t="str">
        <f t="shared" si="134"/>
        <v/>
      </c>
      <c r="BK437" s="296" t="str">
        <f>IF($AK437="特","",IF($BP437="確認",MSG_電気・燃料電池車確認,IF($BS437=1,日野自動車新型式,IF($BS437=2,日野自動車新型式②,IF($BS437=3,日野自動車新型式③,IF($BS437=4,日野自動車新型式④,IFERROR(VLOOKUP($BJ437,'35条リスト'!$A$3:$C$9998,2,FALSE),"")))))))</f>
        <v/>
      </c>
      <c r="BL437" s="296" t="str">
        <f t="shared" si="135"/>
        <v/>
      </c>
      <c r="BM437" s="296" t="str">
        <f>IFERROR(VLOOKUP($X437,点検表４リスト用!$A$2:$B$10,2,FALSE),"")</f>
        <v/>
      </c>
      <c r="BN437" s="296" t="str">
        <f>IF($AK437="特","",IFERROR(VLOOKUP($BJ437,'35条リスト'!$A$3:$C$9998,3,FALSE),""))</f>
        <v/>
      </c>
      <c r="BO437" s="357" t="str">
        <f t="shared" si="149"/>
        <v/>
      </c>
      <c r="BP437" s="297" t="str">
        <f t="shared" si="136"/>
        <v/>
      </c>
      <c r="BQ437" s="297" t="str">
        <f t="shared" si="150"/>
        <v/>
      </c>
      <c r="BR437" s="296">
        <f t="shared" si="147"/>
        <v>0</v>
      </c>
      <c r="BS437" s="296" t="str">
        <f>IF(COUNTIF(点検表４リスト用!X$2:X$83,J437),1,IF(COUNTIF(点検表４リスト用!Y$2:Y$100,J437),2,IF(COUNTIF(点検表４リスト用!Z$2:Z$100,J437),3,IF(COUNTIF(点検表４リスト用!AA$2:AA$100,J437),4,""))))</f>
        <v/>
      </c>
      <c r="BT437" s="580" t="str">
        <f t="shared" si="151"/>
        <v/>
      </c>
    </row>
    <row r="438" spans="1:72">
      <c r="A438" s="289"/>
      <c r="B438" s="445"/>
      <c r="C438" s="290"/>
      <c r="D438" s="291"/>
      <c r="E438" s="291"/>
      <c r="F438" s="291"/>
      <c r="G438" s="292"/>
      <c r="H438" s="300"/>
      <c r="I438" s="292"/>
      <c r="J438" s="292"/>
      <c r="K438" s="292"/>
      <c r="L438" s="292"/>
      <c r="M438" s="290"/>
      <c r="N438" s="290"/>
      <c r="O438" s="292"/>
      <c r="P438" s="292"/>
      <c r="Q438" s="481" t="str">
        <f t="shared" si="179"/>
        <v/>
      </c>
      <c r="R438" s="481" t="str">
        <f t="shared" si="180"/>
        <v/>
      </c>
      <c r="S438" s="482" t="str">
        <f t="shared" si="117"/>
        <v/>
      </c>
      <c r="T438" s="482" t="str">
        <f t="shared" si="181"/>
        <v/>
      </c>
      <c r="U438" s="483" t="str">
        <f t="shared" si="182"/>
        <v/>
      </c>
      <c r="V438" s="483" t="str">
        <f t="shared" si="183"/>
        <v/>
      </c>
      <c r="W438" s="483" t="str">
        <f t="shared" si="184"/>
        <v/>
      </c>
      <c r="X438" s="293"/>
      <c r="Y438" s="289"/>
      <c r="Z438" s="473" t="str">
        <f>IF($BS438&lt;&gt;"","確認",IF(COUNTIF(点検表４リスト用!AB$2:AB$100,J438),"○",IF(OR($BQ438="【3】",$BQ438="【2】",$BQ438="【1】"),"○",$BQ438)))</f>
        <v/>
      </c>
      <c r="AA438" s="532"/>
      <c r="AB438" s="559" t="str">
        <f t="shared" si="185"/>
        <v/>
      </c>
      <c r="AC438" s="294" t="str">
        <f>IF(COUNTIF(環境性能の高いＵＤタクシー!$A:$A,点検表４!J438),"○","")</f>
        <v/>
      </c>
      <c r="AD438" s="295" t="str">
        <f t="shared" si="186"/>
        <v/>
      </c>
      <c r="AE438" s="296" t="b">
        <f t="shared" si="118"/>
        <v>0</v>
      </c>
      <c r="AF438" s="296" t="b">
        <f t="shared" si="119"/>
        <v>0</v>
      </c>
      <c r="AG438" s="296" t="str">
        <f t="shared" si="120"/>
        <v/>
      </c>
      <c r="AH438" s="296">
        <f t="shared" si="121"/>
        <v>1</v>
      </c>
      <c r="AI438" s="296">
        <f t="shared" si="122"/>
        <v>0</v>
      </c>
      <c r="AJ438" s="296">
        <f t="shared" si="123"/>
        <v>0</v>
      </c>
      <c r="AK438" s="296" t="str">
        <f>IFERROR(VLOOKUP($I438,点検表４リスト用!$D$2:$G$10,2,FALSE),"")</f>
        <v/>
      </c>
      <c r="AL438" s="296" t="str">
        <f>IFERROR(VLOOKUP($I438,点検表４リスト用!$D$2:$G$10,3,FALSE),"")</f>
        <v/>
      </c>
      <c r="AM438" s="296" t="str">
        <f>IFERROR(VLOOKUP($I438,点検表４リスト用!$D$2:$G$10,4,FALSE),"")</f>
        <v/>
      </c>
      <c r="AN438" s="296" t="str">
        <f>IFERROR(VLOOKUP(LEFT($E438,1),点検表４リスト用!$I$2:$J$11,2,FALSE),"")</f>
        <v/>
      </c>
      <c r="AO438" s="296" t="b">
        <f>IF(IFERROR(VLOOKUP($J438,軽乗用車一覧!$A$2:$A$88,1,FALSE),"")&lt;&gt;"",TRUE,FALSE)</f>
        <v>0</v>
      </c>
      <c r="AP438" s="296" t="b">
        <f t="shared" si="124"/>
        <v>0</v>
      </c>
      <c r="AQ438" s="296" t="b">
        <f t="shared" si="187"/>
        <v>1</v>
      </c>
      <c r="AR438" s="296" t="str">
        <f t="shared" si="125"/>
        <v/>
      </c>
      <c r="AS438" s="296" t="str">
        <f t="shared" si="126"/>
        <v/>
      </c>
      <c r="AT438" s="296">
        <f t="shared" si="127"/>
        <v>1</v>
      </c>
      <c r="AU438" s="296">
        <f t="shared" si="128"/>
        <v>1</v>
      </c>
      <c r="AV438" s="296" t="str">
        <f t="shared" si="129"/>
        <v/>
      </c>
      <c r="AW438" s="296" t="str">
        <f>IFERROR(VLOOKUP($L438,点検表４リスト用!$L$2:$M$11,2,FALSE),"")</f>
        <v/>
      </c>
      <c r="AX438" s="296" t="str">
        <f>IFERROR(VLOOKUP($AV438,排出係数!$H$4:$N$1000,7,FALSE),"")</f>
        <v/>
      </c>
      <c r="AY438" s="296" t="str">
        <f t="shared" si="148"/>
        <v/>
      </c>
      <c r="AZ438" s="296" t="str">
        <f t="shared" si="130"/>
        <v>1</v>
      </c>
      <c r="BA438" s="296" t="str">
        <f>IFERROR(VLOOKUP($AV438,排出係数!$A$4:$G$10000,$AU438+2,FALSE),"")</f>
        <v/>
      </c>
      <c r="BB438" s="296">
        <f>IFERROR(VLOOKUP($AU438,点検表４リスト用!$P$2:$T$6,2,FALSE),"")</f>
        <v>0.48</v>
      </c>
      <c r="BC438" s="296" t="str">
        <f t="shared" si="131"/>
        <v/>
      </c>
      <c r="BD438" s="296" t="str">
        <f t="shared" si="132"/>
        <v/>
      </c>
      <c r="BE438" s="296" t="str">
        <f>IFERROR(VLOOKUP($AV438,排出係数!$H$4:$M$10000,$AU438+2,FALSE),"")</f>
        <v/>
      </c>
      <c r="BF438" s="296">
        <f>IFERROR(VLOOKUP($AU438,点検表４リスト用!$P$2:$T$6,IF($N438="H17",5,3),FALSE),"")</f>
        <v>5.5E-2</v>
      </c>
      <c r="BG438" s="296">
        <f t="shared" si="133"/>
        <v>0</v>
      </c>
      <c r="BH438" s="296">
        <f t="shared" si="146"/>
        <v>0</v>
      </c>
      <c r="BI438" s="296" t="str">
        <f>IFERROR(VLOOKUP($L438,点検表４リスト用!$L$2:$N$11,3,FALSE),"")</f>
        <v/>
      </c>
      <c r="BJ438" s="296" t="str">
        <f t="shared" si="134"/>
        <v/>
      </c>
      <c r="BK438" s="296" t="str">
        <f>IF($AK438="特","",IF($BP438="確認",MSG_電気・燃料電池車確認,IF($BS438=1,日野自動車新型式,IF($BS438=2,日野自動車新型式②,IF($BS438=3,日野自動車新型式③,IF($BS438=4,日野自動車新型式④,IFERROR(VLOOKUP($BJ438,'35条リスト'!$A$3:$C$9998,2,FALSE),"")))))))</f>
        <v/>
      </c>
      <c r="BL438" s="296" t="str">
        <f t="shared" si="135"/>
        <v/>
      </c>
      <c r="BM438" s="296" t="str">
        <f>IFERROR(VLOOKUP($X438,点検表４リスト用!$A$2:$B$10,2,FALSE),"")</f>
        <v/>
      </c>
      <c r="BN438" s="296" t="str">
        <f>IF($AK438="特","",IFERROR(VLOOKUP($BJ438,'35条リスト'!$A$3:$C$9998,3,FALSE),""))</f>
        <v/>
      </c>
      <c r="BO438" s="357" t="str">
        <f t="shared" si="149"/>
        <v/>
      </c>
      <c r="BP438" s="297" t="str">
        <f t="shared" si="136"/>
        <v/>
      </c>
      <c r="BQ438" s="297" t="str">
        <f t="shared" si="150"/>
        <v/>
      </c>
      <c r="BR438" s="296">
        <f t="shared" si="147"/>
        <v>0</v>
      </c>
      <c r="BS438" s="296" t="str">
        <f>IF(COUNTIF(点検表４リスト用!X$2:X$83,J438),1,IF(COUNTIF(点検表４リスト用!Y$2:Y$100,J438),2,IF(COUNTIF(点検表４リスト用!Z$2:Z$100,J438),3,IF(COUNTIF(点検表４リスト用!AA$2:AA$100,J438),4,""))))</f>
        <v/>
      </c>
      <c r="BT438" s="580" t="str">
        <f t="shared" si="151"/>
        <v/>
      </c>
    </row>
    <row r="439" spans="1:72">
      <c r="A439" s="289"/>
      <c r="B439" s="445"/>
      <c r="C439" s="290"/>
      <c r="D439" s="291"/>
      <c r="E439" s="291"/>
      <c r="F439" s="291"/>
      <c r="G439" s="292"/>
      <c r="H439" s="300"/>
      <c r="I439" s="292"/>
      <c r="J439" s="292"/>
      <c r="K439" s="292"/>
      <c r="L439" s="292"/>
      <c r="M439" s="290"/>
      <c r="N439" s="290"/>
      <c r="O439" s="292"/>
      <c r="P439" s="292"/>
      <c r="Q439" s="481" t="str">
        <f t="shared" si="179"/>
        <v/>
      </c>
      <c r="R439" s="481" t="str">
        <f t="shared" si="180"/>
        <v/>
      </c>
      <c r="S439" s="482" t="str">
        <f t="shared" si="117"/>
        <v/>
      </c>
      <c r="T439" s="482" t="str">
        <f t="shared" si="181"/>
        <v/>
      </c>
      <c r="U439" s="483" t="str">
        <f t="shared" si="182"/>
        <v/>
      </c>
      <c r="V439" s="483" t="str">
        <f t="shared" si="183"/>
        <v/>
      </c>
      <c r="W439" s="483" t="str">
        <f t="shared" si="184"/>
        <v/>
      </c>
      <c r="X439" s="293"/>
      <c r="Y439" s="289"/>
      <c r="Z439" s="473" t="str">
        <f>IF($BS439&lt;&gt;"","確認",IF(COUNTIF(点検表４リスト用!AB$2:AB$100,J439),"○",IF(OR($BQ439="【3】",$BQ439="【2】",$BQ439="【1】"),"○",$BQ439)))</f>
        <v/>
      </c>
      <c r="AA439" s="532"/>
      <c r="AB439" s="559" t="str">
        <f t="shared" si="185"/>
        <v/>
      </c>
      <c r="AC439" s="294" t="str">
        <f>IF(COUNTIF(環境性能の高いＵＤタクシー!$A:$A,点検表４!J439),"○","")</f>
        <v/>
      </c>
      <c r="AD439" s="295" t="str">
        <f t="shared" si="186"/>
        <v/>
      </c>
      <c r="AE439" s="296" t="b">
        <f t="shared" si="118"/>
        <v>0</v>
      </c>
      <c r="AF439" s="296" t="b">
        <f t="shared" si="119"/>
        <v>0</v>
      </c>
      <c r="AG439" s="296" t="str">
        <f t="shared" si="120"/>
        <v/>
      </c>
      <c r="AH439" s="296">
        <f t="shared" si="121"/>
        <v>1</v>
      </c>
      <c r="AI439" s="296">
        <f t="shared" si="122"/>
        <v>0</v>
      </c>
      <c r="AJ439" s="296">
        <f t="shared" si="123"/>
        <v>0</v>
      </c>
      <c r="AK439" s="296" t="str">
        <f>IFERROR(VLOOKUP($I439,点検表４リスト用!$D$2:$G$10,2,FALSE),"")</f>
        <v/>
      </c>
      <c r="AL439" s="296" t="str">
        <f>IFERROR(VLOOKUP($I439,点検表４リスト用!$D$2:$G$10,3,FALSE),"")</f>
        <v/>
      </c>
      <c r="AM439" s="296" t="str">
        <f>IFERROR(VLOOKUP($I439,点検表４リスト用!$D$2:$G$10,4,FALSE),"")</f>
        <v/>
      </c>
      <c r="AN439" s="296" t="str">
        <f>IFERROR(VLOOKUP(LEFT($E439,1),点検表４リスト用!$I$2:$J$11,2,FALSE),"")</f>
        <v/>
      </c>
      <c r="AO439" s="296" t="b">
        <f>IF(IFERROR(VLOOKUP($J439,軽乗用車一覧!$A$2:$A$88,1,FALSE),"")&lt;&gt;"",TRUE,FALSE)</f>
        <v>0</v>
      </c>
      <c r="AP439" s="296" t="b">
        <f t="shared" si="124"/>
        <v>0</v>
      </c>
      <c r="AQ439" s="296" t="b">
        <f t="shared" si="187"/>
        <v>1</v>
      </c>
      <c r="AR439" s="296" t="str">
        <f t="shared" si="125"/>
        <v/>
      </c>
      <c r="AS439" s="296" t="str">
        <f t="shared" si="126"/>
        <v/>
      </c>
      <c r="AT439" s="296">
        <f t="shared" si="127"/>
        <v>1</v>
      </c>
      <c r="AU439" s="296">
        <f t="shared" si="128"/>
        <v>1</v>
      </c>
      <c r="AV439" s="296" t="str">
        <f t="shared" si="129"/>
        <v/>
      </c>
      <c r="AW439" s="296" t="str">
        <f>IFERROR(VLOOKUP($L439,点検表４リスト用!$L$2:$M$11,2,FALSE),"")</f>
        <v/>
      </c>
      <c r="AX439" s="296" t="str">
        <f>IFERROR(VLOOKUP($AV439,排出係数!$H$4:$N$1000,7,FALSE),"")</f>
        <v/>
      </c>
      <c r="AY439" s="296" t="str">
        <f t="shared" si="148"/>
        <v/>
      </c>
      <c r="AZ439" s="296" t="str">
        <f t="shared" si="130"/>
        <v>1</v>
      </c>
      <c r="BA439" s="296" t="str">
        <f>IFERROR(VLOOKUP($AV439,排出係数!$A$4:$G$10000,$AU439+2,FALSE),"")</f>
        <v/>
      </c>
      <c r="BB439" s="296">
        <f>IFERROR(VLOOKUP($AU439,点検表４リスト用!$P$2:$T$6,2,FALSE),"")</f>
        <v>0.48</v>
      </c>
      <c r="BC439" s="296" t="str">
        <f t="shared" si="131"/>
        <v/>
      </c>
      <c r="BD439" s="296" t="str">
        <f t="shared" si="132"/>
        <v/>
      </c>
      <c r="BE439" s="296" t="str">
        <f>IFERROR(VLOOKUP($AV439,排出係数!$H$4:$M$10000,$AU439+2,FALSE),"")</f>
        <v/>
      </c>
      <c r="BF439" s="296">
        <f>IFERROR(VLOOKUP($AU439,点検表４リスト用!$P$2:$T$6,IF($N439="H17",5,3),FALSE),"")</f>
        <v>5.5E-2</v>
      </c>
      <c r="BG439" s="296">
        <f t="shared" si="133"/>
        <v>0</v>
      </c>
      <c r="BH439" s="296">
        <f t="shared" si="146"/>
        <v>0</v>
      </c>
      <c r="BI439" s="296" t="str">
        <f>IFERROR(VLOOKUP($L439,点検表４リスト用!$L$2:$N$11,3,FALSE),"")</f>
        <v/>
      </c>
      <c r="BJ439" s="296" t="str">
        <f t="shared" si="134"/>
        <v/>
      </c>
      <c r="BK439" s="296" t="str">
        <f>IF($AK439="特","",IF($BP439="確認",MSG_電気・燃料電池車確認,IF($BS439=1,日野自動車新型式,IF($BS439=2,日野自動車新型式②,IF($BS439=3,日野自動車新型式③,IF($BS439=4,日野自動車新型式④,IFERROR(VLOOKUP($BJ439,'35条リスト'!$A$3:$C$9998,2,FALSE),"")))))))</f>
        <v/>
      </c>
      <c r="BL439" s="296" t="str">
        <f t="shared" si="135"/>
        <v/>
      </c>
      <c r="BM439" s="296" t="str">
        <f>IFERROR(VLOOKUP($X439,点検表４リスト用!$A$2:$B$10,2,FALSE),"")</f>
        <v/>
      </c>
      <c r="BN439" s="296" t="str">
        <f>IF($AK439="特","",IFERROR(VLOOKUP($BJ439,'35条リスト'!$A$3:$C$9998,3,FALSE),""))</f>
        <v/>
      </c>
      <c r="BO439" s="357" t="str">
        <f t="shared" si="149"/>
        <v/>
      </c>
      <c r="BP439" s="297" t="str">
        <f t="shared" si="136"/>
        <v/>
      </c>
      <c r="BQ439" s="297" t="str">
        <f t="shared" si="150"/>
        <v/>
      </c>
      <c r="BR439" s="296">
        <f t="shared" si="147"/>
        <v>0</v>
      </c>
      <c r="BS439" s="296" t="str">
        <f>IF(COUNTIF(点検表４リスト用!X$2:X$83,J439),1,IF(COUNTIF(点検表４リスト用!Y$2:Y$100,J439),2,IF(COUNTIF(点検表４リスト用!Z$2:Z$100,J439),3,IF(COUNTIF(点検表４リスト用!AA$2:AA$100,J439),4,""))))</f>
        <v/>
      </c>
      <c r="BT439" s="580" t="str">
        <f t="shared" si="151"/>
        <v/>
      </c>
    </row>
    <row r="440" spans="1:72">
      <c r="A440" s="289"/>
      <c r="B440" s="445"/>
      <c r="C440" s="290"/>
      <c r="D440" s="291"/>
      <c r="E440" s="291"/>
      <c r="F440" s="291"/>
      <c r="G440" s="292"/>
      <c r="H440" s="300"/>
      <c r="I440" s="292"/>
      <c r="J440" s="292"/>
      <c r="K440" s="292"/>
      <c r="L440" s="292"/>
      <c r="M440" s="290"/>
      <c r="N440" s="290"/>
      <c r="O440" s="292"/>
      <c r="P440" s="292"/>
      <c r="Q440" s="481" t="str">
        <f t="shared" si="179"/>
        <v/>
      </c>
      <c r="R440" s="481" t="str">
        <f t="shared" si="180"/>
        <v/>
      </c>
      <c r="S440" s="482" t="str">
        <f t="shared" si="117"/>
        <v/>
      </c>
      <c r="T440" s="482" t="str">
        <f t="shared" si="181"/>
        <v/>
      </c>
      <c r="U440" s="483" t="str">
        <f t="shared" si="182"/>
        <v/>
      </c>
      <c r="V440" s="483" t="str">
        <f t="shared" si="183"/>
        <v/>
      </c>
      <c r="W440" s="483" t="str">
        <f t="shared" si="184"/>
        <v/>
      </c>
      <c r="X440" s="293"/>
      <c r="Y440" s="289"/>
      <c r="Z440" s="473" t="str">
        <f>IF($BS440&lt;&gt;"","確認",IF(COUNTIF(点検表４リスト用!AB$2:AB$100,J440),"○",IF(OR($BQ440="【3】",$BQ440="【2】",$BQ440="【1】"),"○",$BQ440)))</f>
        <v/>
      </c>
      <c r="AA440" s="532"/>
      <c r="AB440" s="559" t="str">
        <f t="shared" si="185"/>
        <v/>
      </c>
      <c r="AC440" s="294" t="str">
        <f>IF(COUNTIF(環境性能の高いＵＤタクシー!$A:$A,点検表４!J440),"○","")</f>
        <v/>
      </c>
      <c r="AD440" s="295" t="str">
        <f t="shared" si="186"/>
        <v/>
      </c>
      <c r="AE440" s="296" t="b">
        <f t="shared" si="118"/>
        <v>0</v>
      </c>
      <c r="AF440" s="296" t="b">
        <f t="shared" si="119"/>
        <v>0</v>
      </c>
      <c r="AG440" s="296" t="str">
        <f t="shared" si="120"/>
        <v/>
      </c>
      <c r="AH440" s="296">
        <f t="shared" si="121"/>
        <v>1</v>
      </c>
      <c r="AI440" s="296">
        <f t="shared" si="122"/>
        <v>0</v>
      </c>
      <c r="AJ440" s="296">
        <f t="shared" si="123"/>
        <v>0</v>
      </c>
      <c r="AK440" s="296" t="str">
        <f>IFERROR(VLOOKUP($I440,点検表４リスト用!$D$2:$G$10,2,FALSE),"")</f>
        <v/>
      </c>
      <c r="AL440" s="296" t="str">
        <f>IFERROR(VLOOKUP($I440,点検表４リスト用!$D$2:$G$10,3,FALSE),"")</f>
        <v/>
      </c>
      <c r="AM440" s="296" t="str">
        <f>IFERROR(VLOOKUP($I440,点検表４リスト用!$D$2:$G$10,4,FALSE),"")</f>
        <v/>
      </c>
      <c r="AN440" s="296" t="str">
        <f>IFERROR(VLOOKUP(LEFT($E440,1),点検表４リスト用!$I$2:$J$11,2,FALSE),"")</f>
        <v/>
      </c>
      <c r="AO440" s="296" t="b">
        <f>IF(IFERROR(VLOOKUP($J440,軽乗用車一覧!$A$2:$A$88,1,FALSE),"")&lt;&gt;"",TRUE,FALSE)</f>
        <v>0</v>
      </c>
      <c r="AP440" s="296" t="b">
        <f t="shared" si="124"/>
        <v>0</v>
      </c>
      <c r="AQ440" s="296" t="b">
        <f t="shared" si="187"/>
        <v>1</v>
      </c>
      <c r="AR440" s="296" t="str">
        <f t="shared" si="125"/>
        <v/>
      </c>
      <c r="AS440" s="296" t="str">
        <f t="shared" si="126"/>
        <v/>
      </c>
      <c r="AT440" s="296">
        <f t="shared" si="127"/>
        <v>1</v>
      </c>
      <c r="AU440" s="296">
        <f t="shared" si="128"/>
        <v>1</v>
      </c>
      <c r="AV440" s="296" t="str">
        <f t="shared" si="129"/>
        <v/>
      </c>
      <c r="AW440" s="296" t="str">
        <f>IFERROR(VLOOKUP($L440,点検表４リスト用!$L$2:$M$11,2,FALSE),"")</f>
        <v/>
      </c>
      <c r="AX440" s="296" t="str">
        <f>IFERROR(VLOOKUP($AV440,排出係数!$H$4:$N$1000,7,FALSE),"")</f>
        <v/>
      </c>
      <c r="AY440" s="296" t="str">
        <f t="shared" si="148"/>
        <v/>
      </c>
      <c r="AZ440" s="296" t="str">
        <f t="shared" si="130"/>
        <v>1</v>
      </c>
      <c r="BA440" s="296" t="str">
        <f>IFERROR(VLOOKUP($AV440,排出係数!$A$4:$G$10000,$AU440+2,FALSE),"")</f>
        <v/>
      </c>
      <c r="BB440" s="296">
        <f>IFERROR(VLOOKUP($AU440,点検表４リスト用!$P$2:$T$6,2,FALSE),"")</f>
        <v>0.48</v>
      </c>
      <c r="BC440" s="296" t="str">
        <f t="shared" si="131"/>
        <v/>
      </c>
      <c r="BD440" s="296" t="str">
        <f t="shared" si="132"/>
        <v/>
      </c>
      <c r="BE440" s="296" t="str">
        <f>IFERROR(VLOOKUP($AV440,排出係数!$H$4:$M$10000,$AU440+2,FALSE),"")</f>
        <v/>
      </c>
      <c r="BF440" s="296">
        <f>IFERROR(VLOOKUP($AU440,点検表４リスト用!$P$2:$T$6,IF($N440="H17",5,3),FALSE),"")</f>
        <v>5.5E-2</v>
      </c>
      <c r="BG440" s="296">
        <f t="shared" si="133"/>
        <v>0</v>
      </c>
      <c r="BH440" s="296">
        <f t="shared" si="146"/>
        <v>0</v>
      </c>
      <c r="BI440" s="296" t="str">
        <f>IFERROR(VLOOKUP($L440,点検表４リスト用!$L$2:$N$11,3,FALSE),"")</f>
        <v/>
      </c>
      <c r="BJ440" s="296" t="str">
        <f t="shared" si="134"/>
        <v/>
      </c>
      <c r="BK440" s="296" t="str">
        <f>IF($AK440="特","",IF($BP440="確認",MSG_電気・燃料電池車確認,IF($BS440=1,日野自動車新型式,IF($BS440=2,日野自動車新型式②,IF($BS440=3,日野自動車新型式③,IF($BS440=4,日野自動車新型式④,IFERROR(VLOOKUP($BJ440,'35条リスト'!$A$3:$C$9998,2,FALSE),"")))))))</f>
        <v/>
      </c>
      <c r="BL440" s="296" t="str">
        <f t="shared" si="135"/>
        <v/>
      </c>
      <c r="BM440" s="296" t="str">
        <f>IFERROR(VLOOKUP($X440,点検表４リスト用!$A$2:$B$10,2,FALSE),"")</f>
        <v/>
      </c>
      <c r="BN440" s="296" t="str">
        <f>IF($AK440="特","",IFERROR(VLOOKUP($BJ440,'35条リスト'!$A$3:$C$9998,3,FALSE),""))</f>
        <v/>
      </c>
      <c r="BO440" s="357" t="str">
        <f t="shared" si="149"/>
        <v/>
      </c>
      <c r="BP440" s="297" t="str">
        <f t="shared" si="136"/>
        <v/>
      </c>
      <c r="BQ440" s="297" t="str">
        <f t="shared" si="150"/>
        <v/>
      </c>
      <c r="BR440" s="296">
        <f t="shared" si="147"/>
        <v>0</v>
      </c>
      <c r="BS440" s="296" t="str">
        <f>IF(COUNTIF(点検表４リスト用!X$2:X$83,J440),1,IF(COUNTIF(点検表４リスト用!Y$2:Y$100,J440),2,IF(COUNTIF(点検表４リスト用!Z$2:Z$100,J440),3,IF(COUNTIF(点検表４リスト用!AA$2:AA$100,J440),4,""))))</f>
        <v/>
      </c>
      <c r="BT440" s="580" t="str">
        <f t="shared" si="151"/>
        <v/>
      </c>
    </row>
    <row r="441" spans="1:72">
      <c r="A441" s="289"/>
      <c r="B441" s="445"/>
      <c r="C441" s="290"/>
      <c r="D441" s="291"/>
      <c r="E441" s="291"/>
      <c r="F441" s="291"/>
      <c r="G441" s="292"/>
      <c r="H441" s="300"/>
      <c r="I441" s="292"/>
      <c r="J441" s="292"/>
      <c r="K441" s="292"/>
      <c r="L441" s="292"/>
      <c r="M441" s="290"/>
      <c r="N441" s="290"/>
      <c r="O441" s="292"/>
      <c r="P441" s="292"/>
      <c r="Q441" s="481" t="str">
        <f t="shared" si="179"/>
        <v/>
      </c>
      <c r="R441" s="481" t="str">
        <f t="shared" si="180"/>
        <v/>
      </c>
      <c r="S441" s="482" t="str">
        <f t="shared" si="117"/>
        <v/>
      </c>
      <c r="T441" s="482" t="str">
        <f t="shared" si="181"/>
        <v/>
      </c>
      <c r="U441" s="483" t="str">
        <f t="shared" si="182"/>
        <v/>
      </c>
      <c r="V441" s="483" t="str">
        <f t="shared" si="183"/>
        <v/>
      </c>
      <c r="W441" s="483" t="str">
        <f t="shared" si="184"/>
        <v/>
      </c>
      <c r="X441" s="293"/>
      <c r="Y441" s="289"/>
      <c r="Z441" s="473" t="str">
        <f>IF($BS441&lt;&gt;"","確認",IF(COUNTIF(点検表４リスト用!AB$2:AB$100,J441),"○",IF(OR($BQ441="【3】",$BQ441="【2】",$BQ441="【1】"),"○",$BQ441)))</f>
        <v/>
      </c>
      <c r="AA441" s="532"/>
      <c r="AB441" s="559" t="str">
        <f t="shared" si="185"/>
        <v/>
      </c>
      <c r="AC441" s="294" t="str">
        <f>IF(COUNTIF(環境性能の高いＵＤタクシー!$A:$A,点検表４!J441),"○","")</f>
        <v/>
      </c>
      <c r="AD441" s="295" t="str">
        <f t="shared" si="186"/>
        <v/>
      </c>
      <c r="AE441" s="296" t="b">
        <f t="shared" si="118"/>
        <v>0</v>
      </c>
      <c r="AF441" s="296" t="b">
        <f t="shared" si="119"/>
        <v>0</v>
      </c>
      <c r="AG441" s="296" t="str">
        <f t="shared" si="120"/>
        <v/>
      </c>
      <c r="AH441" s="296">
        <f t="shared" si="121"/>
        <v>1</v>
      </c>
      <c r="AI441" s="296">
        <f t="shared" si="122"/>
        <v>0</v>
      </c>
      <c r="AJ441" s="296">
        <f t="shared" si="123"/>
        <v>0</v>
      </c>
      <c r="AK441" s="296" t="str">
        <f>IFERROR(VLOOKUP($I441,点検表４リスト用!$D$2:$G$10,2,FALSE),"")</f>
        <v/>
      </c>
      <c r="AL441" s="296" t="str">
        <f>IFERROR(VLOOKUP($I441,点検表４リスト用!$D$2:$G$10,3,FALSE),"")</f>
        <v/>
      </c>
      <c r="AM441" s="296" t="str">
        <f>IFERROR(VLOOKUP($I441,点検表４リスト用!$D$2:$G$10,4,FALSE),"")</f>
        <v/>
      </c>
      <c r="AN441" s="296" t="str">
        <f>IFERROR(VLOOKUP(LEFT($E441,1),点検表４リスト用!$I$2:$J$11,2,FALSE),"")</f>
        <v/>
      </c>
      <c r="AO441" s="296" t="b">
        <f>IF(IFERROR(VLOOKUP($J441,軽乗用車一覧!$A$2:$A$88,1,FALSE),"")&lt;&gt;"",TRUE,FALSE)</f>
        <v>0</v>
      </c>
      <c r="AP441" s="296" t="b">
        <f t="shared" si="124"/>
        <v>0</v>
      </c>
      <c r="AQ441" s="296" t="b">
        <f t="shared" si="187"/>
        <v>1</v>
      </c>
      <c r="AR441" s="296" t="str">
        <f t="shared" si="125"/>
        <v/>
      </c>
      <c r="AS441" s="296" t="str">
        <f t="shared" si="126"/>
        <v/>
      </c>
      <c r="AT441" s="296">
        <f t="shared" si="127"/>
        <v>1</v>
      </c>
      <c r="AU441" s="296">
        <f t="shared" si="128"/>
        <v>1</v>
      </c>
      <c r="AV441" s="296" t="str">
        <f t="shared" si="129"/>
        <v/>
      </c>
      <c r="AW441" s="296" t="str">
        <f>IFERROR(VLOOKUP($L441,点検表４リスト用!$L$2:$M$11,2,FALSE),"")</f>
        <v/>
      </c>
      <c r="AX441" s="296" t="str">
        <f>IFERROR(VLOOKUP($AV441,排出係数!$H$4:$N$1000,7,FALSE),"")</f>
        <v/>
      </c>
      <c r="AY441" s="296" t="str">
        <f t="shared" si="148"/>
        <v/>
      </c>
      <c r="AZ441" s="296" t="str">
        <f t="shared" si="130"/>
        <v>1</v>
      </c>
      <c r="BA441" s="296" t="str">
        <f>IFERROR(VLOOKUP($AV441,排出係数!$A$4:$G$10000,$AU441+2,FALSE),"")</f>
        <v/>
      </c>
      <c r="BB441" s="296">
        <f>IFERROR(VLOOKUP($AU441,点検表４リスト用!$P$2:$T$6,2,FALSE),"")</f>
        <v>0.48</v>
      </c>
      <c r="BC441" s="296" t="str">
        <f t="shared" si="131"/>
        <v/>
      </c>
      <c r="BD441" s="296" t="str">
        <f t="shared" si="132"/>
        <v/>
      </c>
      <c r="BE441" s="296" t="str">
        <f>IFERROR(VLOOKUP($AV441,排出係数!$H$4:$M$10000,$AU441+2,FALSE),"")</f>
        <v/>
      </c>
      <c r="BF441" s="296">
        <f>IFERROR(VLOOKUP($AU441,点検表４リスト用!$P$2:$T$6,IF($N441="H17",5,3),FALSE),"")</f>
        <v>5.5E-2</v>
      </c>
      <c r="BG441" s="296">
        <f t="shared" si="133"/>
        <v>0</v>
      </c>
      <c r="BH441" s="296">
        <f t="shared" si="146"/>
        <v>0</v>
      </c>
      <c r="BI441" s="296" t="str">
        <f>IFERROR(VLOOKUP($L441,点検表４リスト用!$L$2:$N$11,3,FALSE),"")</f>
        <v/>
      </c>
      <c r="BJ441" s="296" t="str">
        <f t="shared" si="134"/>
        <v/>
      </c>
      <c r="BK441" s="296" t="str">
        <f>IF($AK441="特","",IF($BP441="確認",MSG_電気・燃料電池車確認,IF($BS441=1,日野自動車新型式,IF($BS441=2,日野自動車新型式②,IF($BS441=3,日野自動車新型式③,IF($BS441=4,日野自動車新型式④,IFERROR(VLOOKUP($BJ441,'35条リスト'!$A$3:$C$9998,2,FALSE),"")))))))</f>
        <v/>
      </c>
      <c r="BL441" s="296" t="str">
        <f t="shared" si="135"/>
        <v/>
      </c>
      <c r="BM441" s="296" t="str">
        <f>IFERROR(VLOOKUP($X441,点検表４リスト用!$A$2:$B$10,2,FALSE),"")</f>
        <v/>
      </c>
      <c r="BN441" s="296" t="str">
        <f>IF($AK441="特","",IFERROR(VLOOKUP($BJ441,'35条リスト'!$A$3:$C$9998,3,FALSE),""))</f>
        <v/>
      </c>
      <c r="BO441" s="357" t="str">
        <f t="shared" si="149"/>
        <v/>
      </c>
      <c r="BP441" s="297" t="str">
        <f t="shared" si="136"/>
        <v/>
      </c>
      <c r="BQ441" s="297" t="str">
        <f t="shared" si="150"/>
        <v/>
      </c>
      <c r="BR441" s="296">
        <f t="shared" si="147"/>
        <v>0</v>
      </c>
      <c r="BS441" s="296" t="str">
        <f>IF(COUNTIF(点検表４リスト用!X$2:X$83,J441),1,IF(COUNTIF(点検表４リスト用!Y$2:Y$100,J441),2,IF(COUNTIF(点検表４リスト用!Z$2:Z$100,J441),3,IF(COUNTIF(点検表４リスト用!AA$2:AA$100,J441),4,""))))</f>
        <v/>
      </c>
      <c r="BT441" s="580" t="str">
        <f t="shared" si="151"/>
        <v/>
      </c>
    </row>
    <row r="442" spans="1:72">
      <c r="A442" s="289"/>
      <c r="B442" s="445"/>
      <c r="C442" s="290"/>
      <c r="D442" s="291"/>
      <c r="E442" s="291"/>
      <c r="F442" s="291"/>
      <c r="G442" s="292"/>
      <c r="H442" s="300"/>
      <c r="I442" s="292"/>
      <c r="J442" s="292"/>
      <c r="K442" s="292"/>
      <c r="L442" s="292"/>
      <c r="M442" s="290"/>
      <c r="N442" s="290"/>
      <c r="O442" s="292"/>
      <c r="P442" s="292"/>
      <c r="Q442" s="481" t="str">
        <f t="shared" si="179"/>
        <v/>
      </c>
      <c r="R442" s="481" t="str">
        <f t="shared" si="180"/>
        <v/>
      </c>
      <c r="S442" s="482" t="str">
        <f t="shared" si="117"/>
        <v/>
      </c>
      <c r="T442" s="482" t="str">
        <f t="shared" si="181"/>
        <v/>
      </c>
      <c r="U442" s="483" t="str">
        <f t="shared" si="182"/>
        <v/>
      </c>
      <c r="V442" s="483" t="str">
        <f t="shared" si="183"/>
        <v/>
      </c>
      <c r="W442" s="483" t="str">
        <f t="shared" si="184"/>
        <v/>
      </c>
      <c r="X442" s="293"/>
      <c r="Y442" s="289"/>
      <c r="Z442" s="473" t="str">
        <f>IF($BS442&lt;&gt;"","確認",IF(COUNTIF(点検表４リスト用!AB$2:AB$100,J442),"○",IF(OR($BQ442="【3】",$BQ442="【2】",$BQ442="【1】"),"○",$BQ442)))</f>
        <v/>
      </c>
      <c r="AA442" s="532"/>
      <c r="AB442" s="559" t="str">
        <f t="shared" si="185"/>
        <v/>
      </c>
      <c r="AC442" s="294" t="str">
        <f>IF(COUNTIF(環境性能の高いＵＤタクシー!$A:$A,点検表４!J442),"○","")</f>
        <v/>
      </c>
      <c r="AD442" s="295" t="str">
        <f t="shared" si="186"/>
        <v/>
      </c>
      <c r="AE442" s="296" t="b">
        <f t="shared" si="118"/>
        <v>0</v>
      </c>
      <c r="AF442" s="296" t="b">
        <f t="shared" si="119"/>
        <v>0</v>
      </c>
      <c r="AG442" s="296" t="str">
        <f t="shared" si="120"/>
        <v/>
      </c>
      <c r="AH442" s="296">
        <f t="shared" si="121"/>
        <v>1</v>
      </c>
      <c r="AI442" s="296">
        <f t="shared" si="122"/>
        <v>0</v>
      </c>
      <c r="AJ442" s="296">
        <f t="shared" si="123"/>
        <v>0</v>
      </c>
      <c r="AK442" s="296" t="str">
        <f>IFERROR(VLOOKUP($I442,点検表４リスト用!$D$2:$G$10,2,FALSE),"")</f>
        <v/>
      </c>
      <c r="AL442" s="296" t="str">
        <f>IFERROR(VLOOKUP($I442,点検表４リスト用!$D$2:$G$10,3,FALSE),"")</f>
        <v/>
      </c>
      <c r="AM442" s="296" t="str">
        <f>IFERROR(VLOOKUP($I442,点検表４リスト用!$D$2:$G$10,4,FALSE),"")</f>
        <v/>
      </c>
      <c r="AN442" s="296" t="str">
        <f>IFERROR(VLOOKUP(LEFT($E442,1),点検表４リスト用!$I$2:$J$11,2,FALSE),"")</f>
        <v/>
      </c>
      <c r="AO442" s="296" t="b">
        <f>IF(IFERROR(VLOOKUP($J442,軽乗用車一覧!$A$2:$A$88,1,FALSE),"")&lt;&gt;"",TRUE,FALSE)</f>
        <v>0</v>
      </c>
      <c r="AP442" s="296" t="b">
        <f t="shared" si="124"/>
        <v>0</v>
      </c>
      <c r="AQ442" s="296" t="b">
        <f t="shared" si="187"/>
        <v>1</v>
      </c>
      <c r="AR442" s="296" t="str">
        <f t="shared" si="125"/>
        <v/>
      </c>
      <c r="AS442" s="296" t="str">
        <f t="shared" si="126"/>
        <v/>
      </c>
      <c r="AT442" s="296">
        <f t="shared" si="127"/>
        <v>1</v>
      </c>
      <c r="AU442" s="296">
        <f t="shared" si="128"/>
        <v>1</v>
      </c>
      <c r="AV442" s="296" t="str">
        <f t="shared" si="129"/>
        <v/>
      </c>
      <c r="AW442" s="296" t="str">
        <f>IFERROR(VLOOKUP($L442,点検表４リスト用!$L$2:$M$11,2,FALSE),"")</f>
        <v/>
      </c>
      <c r="AX442" s="296" t="str">
        <f>IFERROR(VLOOKUP($AV442,排出係数!$H$4:$N$1000,7,FALSE),"")</f>
        <v/>
      </c>
      <c r="AY442" s="296" t="str">
        <f t="shared" si="148"/>
        <v/>
      </c>
      <c r="AZ442" s="296" t="str">
        <f t="shared" si="130"/>
        <v>1</v>
      </c>
      <c r="BA442" s="296" t="str">
        <f>IFERROR(VLOOKUP($AV442,排出係数!$A$4:$G$10000,$AU442+2,FALSE),"")</f>
        <v/>
      </c>
      <c r="BB442" s="296">
        <f>IFERROR(VLOOKUP($AU442,点検表４リスト用!$P$2:$T$6,2,FALSE),"")</f>
        <v>0.48</v>
      </c>
      <c r="BC442" s="296" t="str">
        <f t="shared" si="131"/>
        <v/>
      </c>
      <c r="BD442" s="296" t="str">
        <f t="shared" si="132"/>
        <v/>
      </c>
      <c r="BE442" s="296" t="str">
        <f>IFERROR(VLOOKUP($AV442,排出係数!$H$4:$M$10000,$AU442+2,FALSE),"")</f>
        <v/>
      </c>
      <c r="BF442" s="296">
        <f>IFERROR(VLOOKUP($AU442,点検表４リスト用!$P$2:$T$6,IF($N442="H17",5,3),FALSE),"")</f>
        <v>5.5E-2</v>
      </c>
      <c r="BG442" s="296">
        <f t="shared" si="133"/>
        <v>0</v>
      </c>
      <c r="BH442" s="296">
        <f t="shared" si="146"/>
        <v>0</v>
      </c>
      <c r="BI442" s="296" t="str">
        <f>IFERROR(VLOOKUP($L442,点検表４リスト用!$L$2:$N$11,3,FALSE),"")</f>
        <v/>
      </c>
      <c r="BJ442" s="296" t="str">
        <f t="shared" si="134"/>
        <v/>
      </c>
      <c r="BK442" s="296" t="str">
        <f>IF($AK442="特","",IF($BP442="確認",MSG_電気・燃料電池車確認,IF($BS442=1,日野自動車新型式,IF($BS442=2,日野自動車新型式②,IF($BS442=3,日野自動車新型式③,IF($BS442=4,日野自動車新型式④,IFERROR(VLOOKUP($BJ442,'35条リスト'!$A$3:$C$9998,2,FALSE),"")))))))</f>
        <v/>
      </c>
      <c r="BL442" s="296" t="str">
        <f t="shared" si="135"/>
        <v/>
      </c>
      <c r="BM442" s="296" t="str">
        <f>IFERROR(VLOOKUP($X442,点検表４リスト用!$A$2:$B$10,2,FALSE),"")</f>
        <v/>
      </c>
      <c r="BN442" s="296" t="str">
        <f>IF($AK442="特","",IFERROR(VLOOKUP($BJ442,'35条リスト'!$A$3:$C$9998,3,FALSE),""))</f>
        <v/>
      </c>
      <c r="BO442" s="357" t="str">
        <f t="shared" si="149"/>
        <v/>
      </c>
      <c r="BP442" s="297" t="str">
        <f t="shared" si="136"/>
        <v/>
      </c>
      <c r="BQ442" s="297" t="str">
        <f t="shared" si="150"/>
        <v/>
      </c>
      <c r="BR442" s="296">
        <f t="shared" si="147"/>
        <v>0</v>
      </c>
      <c r="BS442" s="296" t="str">
        <f>IF(COUNTIF(点検表４リスト用!X$2:X$83,J442),1,IF(COUNTIF(点検表４リスト用!Y$2:Y$100,J442),2,IF(COUNTIF(点検表４リスト用!Z$2:Z$100,J442),3,IF(COUNTIF(点検表４リスト用!AA$2:AA$100,J442),4,""))))</f>
        <v/>
      </c>
      <c r="BT442" s="580" t="str">
        <f t="shared" si="151"/>
        <v/>
      </c>
    </row>
    <row r="443" spans="1:72">
      <c r="A443" s="289"/>
      <c r="B443" s="445"/>
      <c r="C443" s="290"/>
      <c r="D443" s="291"/>
      <c r="E443" s="291"/>
      <c r="F443" s="291"/>
      <c r="G443" s="292"/>
      <c r="H443" s="300"/>
      <c r="I443" s="292"/>
      <c r="J443" s="292"/>
      <c r="K443" s="292"/>
      <c r="L443" s="292"/>
      <c r="M443" s="290"/>
      <c r="N443" s="290"/>
      <c r="O443" s="292"/>
      <c r="P443" s="292"/>
      <c r="Q443" s="481" t="str">
        <f t="shared" si="179"/>
        <v/>
      </c>
      <c r="R443" s="481" t="str">
        <f t="shared" si="180"/>
        <v/>
      </c>
      <c r="S443" s="482" t="str">
        <f t="shared" si="117"/>
        <v/>
      </c>
      <c r="T443" s="482" t="str">
        <f t="shared" si="181"/>
        <v/>
      </c>
      <c r="U443" s="483" t="str">
        <f t="shared" si="182"/>
        <v/>
      </c>
      <c r="V443" s="483" t="str">
        <f t="shared" si="183"/>
        <v/>
      </c>
      <c r="W443" s="483" t="str">
        <f t="shared" si="184"/>
        <v/>
      </c>
      <c r="X443" s="293"/>
      <c r="Y443" s="289"/>
      <c r="Z443" s="473" t="str">
        <f>IF($BS443&lt;&gt;"","確認",IF(COUNTIF(点検表４リスト用!AB$2:AB$100,J443),"○",IF(OR($BQ443="【3】",$BQ443="【2】",$BQ443="【1】"),"○",$BQ443)))</f>
        <v/>
      </c>
      <c r="AA443" s="532"/>
      <c r="AB443" s="559" t="str">
        <f t="shared" si="185"/>
        <v/>
      </c>
      <c r="AC443" s="294" t="str">
        <f>IF(COUNTIF(環境性能の高いＵＤタクシー!$A:$A,点検表４!J443),"○","")</f>
        <v/>
      </c>
      <c r="AD443" s="295" t="str">
        <f t="shared" si="186"/>
        <v/>
      </c>
      <c r="AE443" s="296" t="b">
        <f t="shared" si="118"/>
        <v>0</v>
      </c>
      <c r="AF443" s="296" t="b">
        <f t="shared" si="119"/>
        <v>0</v>
      </c>
      <c r="AG443" s="296" t="str">
        <f t="shared" si="120"/>
        <v/>
      </c>
      <c r="AH443" s="296">
        <f t="shared" si="121"/>
        <v>1</v>
      </c>
      <c r="AI443" s="296">
        <f t="shared" si="122"/>
        <v>0</v>
      </c>
      <c r="AJ443" s="296">
        <f t="shared" si="123"/>
        <v>0</v>
      </c>
      <c r="AK443" s="296" t="str">
        <f>IFERROR(VLOOKUP($I443,点検表４リスト用!$D$2:$G$10,2,FALSE),"")</f>
        <v/>
      </c>
      <c r="AL443" s="296" t="str">
        <f>IFERROR(VLOOKUP($I443,点検表４リスト用!$D$2:$G$10,3,FALSE),"")</f>
        <v/>
      </c>
      <c r="AM443" s="296" t="str">
        <f>IFERROR(VLOOKUP($I443,点検表４リスト用!$D$2:$G$10,4,FALSE),"")</f>
        <v/>
      </c>
      <c r="AN443" s="296" t="str">
        <f>IFERROR(VLOOKUP(LEFT($E443,1),点検表４リスト用!$I$2:$J$11,2,FALSE),"")</f>
        <v/>
      </c>
      <c r="AO443" s="296" t="b">
        <f>IF(IFERROR(VLOOKUP($J443,軽乗用車一覧!$A$2:$A$88,1,FALSE),"")&lt;&gt;"",TRUE,FALSE)</f>
        <v>0</v>
      </c>
      <c r="AP443" s="296" t="b">
        <f t="shared" si="124"/>
        <v>0</v>
      </c>
      <c r="AQ443" s="296" t="b">
        <f t="shared" si="187"/>
        <v>1</v>
      </c>
      <c r="AR443" s="296" t="str">
        <f t="shared" si="125"/>
        <v/>
      </c>
      <c r="AS443" s="296" t="str">
        <f t="shared" si="126"/>
        <v/>
      </c>
      <c r="AT443" s="296">
        <f t="shared" si="127"/>
        <v>1</v>
      </c>
      <c r="AU443" s="296">
        <f t="shared" si="128"/>
        <v>1</v>
      </c>
      <c r="AV443" s="296" t="str">
        <f t="shared" si="129"/>
        <v/>
      </c>
      <c r="AW443" s="296" t="str">
        <f>IFERROR(VLOOKUP($L443,点検表４リスト用!$L$2:$M$11,2,FALSE),"")</f>
        <v/>
      </c>
      <c r="AX443" s="296" t="str">
        <f>IFERROR(VLOOKUP($AV443,排出係数!$H$4:$N$1000,7,FALSE),"")</f>
        <v/>
      </c>
      <c r="AY443" s="296" t="str">
        <f t="shared" si="148"/>
        <v/>
      </c>
      <c r="AZ443" s="296" t="str">
        <f t="shared" si="130"/>
        <v>1</v>
      </c>
      <c r="BA443" s="296" t="str">
        <f>IFERROR(VLOOKUP($AV443,排出係数!$A$4:$G$10000,$AU443+2,FALSE),"")</f>
        <v/>
      </c>
      <c r="BB443" s="296">
        <f>IFERROR(VLOOKUP($AU443,点検表４リスト用!$P$2:$T$6,2,FALSE),"")</f>
        <v>0.48</v>
      </c>
      <c r="BC443" s="296" t="str">
        <f t="shared" si="131"/>
        <v/>
      </c>
      <c r="BD443" s="296" t="str">
        <f t="shared" si="132"/>
        <v/>
      </c>
      <c r="BE443" s="296" t="str">
        <f>IFERROR(VLOOKUP($AV443,排出係数!$H$4:$M$10000,$AU443+2,FALSE),"")</f>
        <v/>
      </c>
      <c r="BF443" s="296">
        <f>IFERROR(VLOOKUP($AU443,点検表４リスト用!$P$2:$T$6,IF($N443="H17",5,3),FALSE),"")</f>
        <v>5.5E-2</v>
      </c>
      <c r="BG443" s="296">
        <f t="shared" si="133"/>
        <v>0</v>
      </c>
      <c r="BH443" s="296">
        <f t="shared" si="146"/>
        <v>0</v>
      </c>
      <c r="BI443" s="296" t="str">
        <f>IFERROR(VLOOKUP($L443,点検表４リスト用!$L$2:$N$11,3,FALSE),"")</f>
        <v/>
      </c>
      <c r="BJ443" s="296" t="str">
        <f t="shared" si="134"/>
        <v/>
      </c>
      <c r="BK443" s="296" t="str">
        <f>IF($AK443="特","",IF($BP443="確認",MSG_電気・燃料電池車確認,IF($BS443=1,日野自動車新型式,IF($BS443=2,日野自動車新型式②,IF($BS443=3,日野自動車新型式③,IF($BS443=4,日野自動車新型式④,IFERROR(VLOOKUP($BJ443,'35条リスト'!$A$3:$C$9998,2,FALSE),"")))))))</f>
        <v/>
      </c>
      <c r="BL443" s="296" t="str">
        <f t="shared" si="135"/>
        <v/>
      </c>
      <c r="BM443" s="296" t="str">
        <f>IFERROR(VLOOKUP($X443,点検表４リスト用!$A$2:$B$10,2,FALSE),"")</f>
        <v/>
      </c>
      <c r="BN443" s="296" t="str">
        <f>IF($AK443="特","",IFERROR(VLOOKUP($BJ443,'35条リスト'!$A$3:$C$9998,3,FALSE),""))</f>
        <v/>
      </c>
      <c r="BO443" s="357" t="str">
        <f t="shared" si="149"/>
        <v/>
      </c>
      <c r="BP443" s="297" t="str">
        <f t="shared" si="136"/>
        <v/>
      </c>
      <c r="BQ443" s="297" t="str">
        <f t="shared" si="150"/>
        <v/>
      </c>
      <c r="BR443" s="296">
        <f t="shared" si="147"/>
        <v>0</v>
      </c>
      <c r="BS443" s="296" t="str">
        <f>IF(COUNTIF(点検表４リスト用!X$2:X$83,J443),1,IF(COUNTIF(点検表４リスト用!Y$2:Y$100,J443),2,IF(COUNTIF(点検表４リスト用!Z$2:Z$100,J443),3,IF(COUNTIF(点検表４リスト用!AA$2:AA$100,J443),4,""))))</f>
        <v/>
      </c>
      <c r="BT443" s="580" t="str">
        <f t="shared" si="151"/>
        <v/>
      </c>
    </row>
    <row r="444" spans="1:72">
      <c r="A444" s="289"/>
      <c r="B444" s="445"/>
      <c r="C444" s="290"/>
      <c r="D444" s="291"/>
      <c r="E444" s="291"/>
      <c r="F444" s="291"/>
      <c r="G444" s="292"/>
      <c r="H444" s="300"/>
      <c r="I444" s="292"/>
      <c r="J444" s="292"/>
      <c r="K444" s="292"/>
      <c r="L444" s="292"/>
      <c r="M444" s="290"/>
      <c r="N444" s="290"/>
      <c r="O444" s="292"/>
      <c r="P444" s="292"/>
      <c r="Q444" s="481" t="str">
        <f t="shared" si="179"/>
        <v/>
      </c>
      <c r="R444" s="481" t="str">
        <f t="shared" si="180"/>
        <v/>
      </c>
      <c r="S444" s="482" t="str">
        <f t="shared" si="117"/>
        <v/>
      </c>
      <c r="T444" s="482" t="str">
        <f t="shared" si="181"/>
        <v/>
      </c>
      <c r="U444" s="483" t="str">
        <f t="shared" si="182"/>
        <v/>
      </c>
      <c r="V444" s="483" t="str">
        <f t="shared" si="183"/>
        <v/>
      </c>
      <c r="W444" s="483" t="str">
        <f t="shared" si="184"/>
        <v/>
      </c>
      <c r="X444" s="293"/>
      <c r="Y444" s="289"/>
      <c r="Z444" s="473" t="str">
        <f>IF($BS444&lt;&gt;"","確認",IF(COUNTIF(点検表４リスト用!AB$2:AB$100,J444),"○",IF(OR($BQ444="【3】",$BQ444="【2】",$BQ444="【1】"),"○",$BQ444)))</f>
        <v/>
      </c>
      <c r="AA444" s="532"/>
      <c r="AB444" s="559" t="str">
        <f t="shared" si="185"/>
        <v/>
      </c>
      <c r="AC444" s="294" t="str">
        <f>IF(COUNTIF(環境性能の高いＵＤタクシー!$A:$A,点検表４!J444),"○","")</f>
        <v/>
      </c>
      <c r="AD444" s="295" t="str">
        <f t="shared" si="186"/>
        <v/>
      </c>
      <c r="AE444" s="296" t="b">
        <f t="shared" si="118"/>
        <v>0</v>
      </c>
      <c r="AF444" s="296" t="b">
        <f t="shared" si="119"/>
        <v>0</v>
      </c>
      <c r="AG444" s="296" t="str">
        <f t="shared" si="120"/>
        <v/>
      </c>
      <c r="AH444" s="296">
        <f t="shared" si="121"/>
        <v>1</v>
      </c>
      <c r="AI444" s="296">
        <f t="shared" si="122"/>
        <v>0</v>
      </c>
      <c r="AJ444" s="296">
        <f t="shared" si="123"/>
        <v>0</v>
      </c>
      <c r="AK444" s="296" t="str">
        <f>IFERROR(VLOOKUP($I444,点検表４リスト用!$D$2:$G$10,2,FALSE),"")</f>
        <v/>
      </c>
      <c r="AL444" s="296" t="str">
        <f>IFERROR(VLOOKUP($I444,点検表４リスト用!$D$2:$G$10,3,FALSE),"")</f>
        <v/>
      </c>
      <c r="AM444" s="296" t="str">
        <f>IFERROR(VLOOKUP($I444,点検表４リスト用!$D$2:$G$10,4,FALSE),"")</f>
        <v/>
      </c>
      <c r="AN444" s="296" t="str">
        <f>IFERROR(VLOOKUP(LEFT($E444,1),点検表４リスト用!$I$2:$J$11,2,FALSE),"")</f>
        <v/>
      </c>
      <c r="AO444" s="296" t="b">
        <f>IF(IFERROR(VLOOKUP($J444,軽乗用車一覧!$A$2:$A$88,1,FALSE),"")&lt;&gt;"",TRUE,FALSE)</f>
        <v>0</v>
      </c>
      <c r="AP444" s="296" t="b">
        <f t="shared" si="124"/>
        <v>0</v>
      </c>
      <c r="AQ444" s="296" t="b">
        <f t="shared" si="187"/>
        <v>1</v>
      </c>
      <c r="AR444" s="296" t="str">
        <f t="shared" si="125"/>
        <v/>
      </c>
      <c r="AS444" s="296" t="str">
        <f t="shared" si="126"/>
        <v/>
      </c>
      <c r="AT444" s="296">
        <f t="shared" si="127"/>
        <v>1</v>
      </c>
      <c r="AU444" s="296">
        <f t="shared" si="128"/>
        <v>1</v>
      </c>
      <c r="AV444" s="296" t="str">
        <f t="shared" si="129"/>
        <v/>
      </c>
      <c r="AW444" s="296" t="str">
        <f>IFERROR(VLOOKUP($L444,点検表４リスト用!$L$2:$M$11,2,FALSE),"")</f>
        <v/>
      </c>
      <c r="AX444" s="296" t="str">
        <f>IFERROR(VLOOKUP($AV444,排出係数!$H$4:$N$1000,7,FALSE),"")</f>
        <v/>
      </c>
      <c r="AY444" s="296" t="str">
        <f t="shared" si="148"/>
        <v/>
      </c>
      <c r="AZ444" s="296" t="str">
        <f t="shared" si="130"/>
        <v>1</v>
      </c>
      <c r="BA444" s="296" t="str">
        <f>IFERROR(VLOOKUP($AV444,排出係数!$A$4:$G$10000,$AU444+2,FALSE),"")</f>
        <v/>
      </c>
      <c r="BB444" s="296">
        <f>IFERROR(VLOOKUP($AU444,点検表４リスト用!$P$2:$T$6,2,FALSE),"")</f>
        <v>0.48</v>
      </c>
      <c r="BC444" s="296" t="str">
        <f t="shared" si="131"/>
        <v/>
      </c>
      <c r="BD444" s="296" t="str">
        <f t="shared" si="132"/>
        <v/>
      </c>
      <c r="BE444" s="296" t="str">
        <f>IFERROR(VLOOKUP($AV444,排出係数!$H$4:$M$10000,$AU444+2,FALSE),"")</f>
        <v/>
      </c>
      <c r="BF444" s="296">
        <f>IFERROR(VLOOKUP($AU444,点検表４リスト用!$P$2:$T$6,IF($N444="H17",5,3),FALSE),"")</f>
        <v>5.5E-2</v>
      </c>
      <c r="BG444" s="296">
        <f t="shared" si="133"/>
        <v>0</v>
      </c>
      <c r="BH444" s="296">
        <f t="shared" si="146"/>
        <v>0</v>
      </c>
      <c r="BI444" s="296" t="str">
        <f>IFERROR(VLOOKUP($L444,点検表４リスト用!$L$2:$N$11,3,FALSE),"")</f>
        <v/>
      </c>
      <c r="BJ444" s="296" t="str">
        <f t="shared" si="134"/>
        <v/>
      </c>
      <c r="BK444" s="296" t="str">
        <f>IF($AK444="特","",IF($BP444="確認",MSG_電気・燃料電池車確認,IF($BS444=1,日野自動車新型式,IF($BS444=2,日野自動車新型式②,IF($BS444=3,日野自動車新型式③,IF($BS444=4,日野自動車新型式④,IFERROR(VLOOKUP($BJ444,'35条リスト'!$A$3:$C$9998,2,FALSE),"")))))))</f>
        <v/>
      </c>
      <c r="BL444" s="296" t="str">
        <f t="shared" si="135"/>
        <v/>
      </c>
      <c r="BM444" s="296" t="str">
        <f>IFERROR(VLOOKUP($X444,点検表４リスト用!$A$2:$B$10,2,FALSE),"")</f>
        <v/>
      </c>
      <c r="BN444" s="296" t="str">
        <f>IF($AK444="特","",IFERROR(VLOOKUP($BJ444,'35条リスト'!$A$3:$C$9998,3,FALSE),""))</f>
        <v/>
      </c>
      <c r="BO444" s="357" t="str">
        <f t="shared" si="149"/>
        <v/>
      </c>
      <c r="BP444" s="297" t="str">
        <f t="shared" si="136"/>
        <v/>
      </c>
      <c r="BQ444" s="297" t="str">
        <f t="shared" si="150"/>
        <v/>
      </c>
      <c r="BR444" s="296">
        <f t="shared" si="147"/>
        <v>0</v>
      </c>
      <c r="BS444" s="296" t="str">
        <f>IF(COUNTIF(点検表４リスト用!X$2:X$83,J444),1,IF(COUNTIF(点検表４リスト用!Y$2:Y$100,J444),2,IF(COUNTIF(点検表４リスト用!Z$2:Z$100,J444),3,IF(COUNTIF(点検表４リスト用!AA$2:AA$100,J444),4,""))))</f>
        <v/>
      </c>
      <c r="BT444" s="580" t="str">
        <f t="shared" si="151"/>
        <v/>
      </c>
    </row>
    <row r="445" spans="1:72">
      <c r="A445" s="289"/>
      <c r="B445" s="445"/>
      <c r="C445" s="290"/>
      <c r="D445" s="291"/>
      <c r="E445" s="291"/>
      <c r="F445" s="291"/>
      <c r="G445" s="292"/>
      <c r="H445" s="300"/>
      <c r="I445" s="292"/>
      <c r="J445" s="292"/>
      <c r="K445" s="292"/>
      <c r="L445" s="292"/>
      <c r="M445" s="290"/>
      <c r="N445" s="290"/>
      <c r="O445" s="292"/>
      <c r="P445" s="292"/>
      <c r="Q445" s="481" t="str">
        <f t="shared" si="179"/>
        <v/>
      </c>
      <c r="R445" s="481" t="str">
        <f t="shared" si="180"/>
        <v/>
      </c>
      <c r="S445" s="482" t="str">
        <f t="shared" si="117"/>
        <v/>
      </c>
      <c r="T445" s="482" t="str">
        <f t="shared" si="181"/>
        <v/>
      </c>
      <c r="U445" s="483" t="str">
        <f t="shared" si="182"/>
        <v/>
      </c>
      <c r="V445" s="483" t="str">
        <f t="shared" si="183"/>
        <v/>
      </c>
      <c r="W445" s="483" t="str">
        <f t="shared" si="184"/>
        <v/>
      </c>
      <c r="X445" s="293"/>
      <c r="Y445" s="289"/>
      <c r="Z445" s="473" t="str">
        <f>IF($BS445&lt;&gt;"","確認",IF(COUNTIF(点検表４リスト用!AB$2:AB$100,J445),"○",IF(OR($BQ445="【3】",$BQ445="【2】",$BQ445="【1】"),"○",$BQ445)))</f>
        <v/>
      </c>
      <c r="AA445" s="532"/>
      <c r="AB445" s="559" t="str">
        <f t="shared" si="185"/>
        <v/>
      </c>
      <c r="AC445" s="294" t="str">
        <f>IF(COUNTIF(環境性能の高いＵＤタクシー!$A:$A,点検表４!J445),"○","")</f>
        <v/>
      </c>
      <c r="AD445" s="295" t="str">
        <f t="shared" si="186"/>
        <v/>
      </c>
      <c r="AE445" s="296" t="b">
        <f t="shared" si="118"/>
        <v>0</v>
      </c>
      <c r="AF445" s="296" t="b">
        <f t="shared" si="119"/>
        <v>0</v>
      </c>
      <c r="AG445" s="296" t="str">
        <f t="shared" si="120"/>
        <v/>
      </c>
      <c r="AH445" s="296">
        <f t="shared" si="121"/>
        <v>1</v>
      </c>
      <c r="AI445" s="296">
        <f t="shared" si="122"/>
        <v>0</v>
      </c>
      <c r="AJ445" s="296">
        <f t="shared" si="123"/>
        <v>0</v>
      </c>
      <c r="AK445" s="296" t="str">
        <f>IFERROR(VLOOKUP($I445,点検表４リスト用!$D$2:$G$10,2,FALSE),"")</f>
        <v/>
      </c>
      <c r="AL445" s="296" t="str">
        <f>IFERROR(VLOOKUP($I445,点検表４リスト用!$D$2:$G$10,3,FALSE),"")</f>
        <v/>
      </c>
      <c r="AM445" s="296" t="str">
        <f>IFERROR(VLOOKUP($I445,点検表４リスト用!$D$2:$G$10,4,FALSE),"")</f>
        <v/>
      </c>
      <c r="AN445" s="296" t="str">
        <f>IFERROR(VLOOKUP(LEFT($E445,1),点検表４リスト用!$I$2:$J$11,2,FALSE),"")</f>
        <v/>
      </c>
      <c r="AO445" s="296" t="b">
        <f>IF(IFERROR(VLOOKUP($J445,軽乗用車一覧!$A$2:$A$88,1,FALSE),"")&lt;&gt;"",TRUE,FALSE)</f>
        <v>0</v>
      </c>
      <c r="AP445" s="296" t="b">
        <f t="shared" si="124"/>
        <v>0</v>
      </c>
      <c r="AQ445" s="296" t="b">
        <f t="shared" si="187"/>
        <v>1</v>
      </c>
      <c r="AR445" s="296" t="str">
        <f t="shared" si="125"/>
        <v/>
      </c>
      <c r="AS445" s="296" t="str">
        <f t="shared" si="126"/>
        <v/>
      </c>
      <c r="AT445" s="296">
        <f t="shared" si="127"/>
        <v>1</v>
      </c>
      <c r="AU445" s="296">
        <f t="shared" si="128"/>
        <v>1</v>
      </c>
      <c r="AV445" s="296" t="str">
        <f t="shared" si="129"/>
        <v/>
      </c>
      <c r="AW445" s="296" t="str">
        <f>IFERROR(VLOOKUP($L445,点検表４リスト用!$L$2:$M$11,2,FALSE),"")</f>
        <v/>
      </c>
      <c r="AX445" s="296" t="str">
        <f>IFERROR(VLOOKUP($AV445,排出係数!$H$4:$N$1000,7,FALSE),"")</f>
        <v/>
      </c>
      <c r="AY445" s="296" t="str">
        <f t="shared" si="148"/>
        <v/>
      </c>
      <c r="AZ445" s="296" t="str">
        <f t="shared" si="130"/>
        <v>1</v>
      </c>
      <c r="BA445" s="296" t="str">
        <f>IFERROR(VLOOKUP($AV445,排出係数!$A$4:$G$10000,$AU445+2,FALSE),"")</f>
        <v/>
      </c>
      <c r="BB445" s="296">
        <f>IFERROR(VLOOKUP($AU445,点検表４リスト用!$P$2:$T$6,2,FALSE),"")</f>
        <v>0.48</v>
      </c>
      <c r="BC445" s="296" t="str">
        <f t="shared" si="131"/>
        <v/>
      </c>
      <c r="BD445" s="296" t="str">
        <f t="shared" si="132"/>
        <v/>
      </c>
      <c r="BE445" s="296" t="str">
        <f>IFERROR(VLOOKUP($AV445,排出係数!$H$4:$M$10000,$AU445+2,FALSE),"")</f>
        <v/>
      </c>
      <c r="BF445" s="296">
        <f>IFERROR(VLOOKUP($AU445,点検表４リスト用!$P$2:$T$6,IF($N445="H17",5,3),FALSE),"")</f>
        <v>5.5E-2</v>
      </c>
      <c r="BG445" s="296">
        <f t="shared" si="133"/>
        <v>0</v>
      </c>
      <c r="BH445" s="296">
        <f t="shared" si="146"/>
        <v>0</v>
      </c>
      <c r="BI445" s="296" t="str">
        <f>IFERROR(VLOOKUP($L445,点検表４リスト用!$L$2:$N$11,3,FALSE),"")</f>
        <v/>
      </c>
      <c r="BJ445" s="296" t="str">
        <f t="shared" si="134"/>
        <v/>
      </c>
      <c r="BK445" s="296" t="str">
        <f>IF($AK445="特","",IF($BP445="確認",MSG_電気・燃料電池車確認,IF($BS445=1,日野自動車新型式,IF($BS445=2,日野自動車新型式②,IF($BS445=3,日野自動車新型式③,IF($BS445=4,日野自動車新型式④,IFERROR(VLOOKUP($BJ445,'35条リスト'!$A$3:$C$9998,2,FALSE),"")))))))</f>
        <v/>
      </c>
      <c r="BL445" s="296" t="str">
        <f t="shared" si="135"/>
        <v/>
      </c>
      <c r="BM445" s="296" t="str">
        <f>IFERROR(VLOOKUP($X445,点検表４リスト用!$A$2:$B$10,2,FALSE),"")</f>
        <v/>
      </c>
      <c r="BN445" s="296" t="str">
        <f>IF($AK445="特","",IFERROR(VLOOKUP($BJ445,'35条リスト'!$A$3:$C$9998,3,FALSE),""))</f>
        <v/>
      </c>
      <c r="BO445" s="357" t="str">
        <f t="shared" si="149"/>
        <v/>
      </c>
      <c r="BP445" s="297" t="str">
        <f t="shared" si="136"/>
        <v/>
      </c>
      <c r="BQ445" s="297" t="str">
        <f t="shared" si="150"/>
        <v/>
      </c>
      <c r="BR445" s="296">
        <f t="shared" si="147"/>
        <v>0</v>
      </c>
      <c r="BS445" s="296" t="str">
        <f>IF(COUNTIF(点検表４リスト用!X$2:X$83,J445),1,IF(COUNTIF(点検表４リスト用!Y$2:Y$100,J445),2,IF(COUNTIF(点検表４リスト用!Z$2:Z$100,J445),3,IF(COUNTIF(点検表４リスト用!AA$2:AA$100,J445),4,""))))</f>
        <v/>
      </c>
      <c r="BT445" s="580" t="str">
        <f t="shared" si="151"/>
        <v/>
      </c>
    </row>
    <row r="446" spans="1:72">
      <c r="A446" s="289"/>
      <c r="B446" s="445"/>
      <c r="C446" s="290"/>
      <c r="D446" s="291"/>
      <c r="E446" s="291"/>
      <c r="F446" s="291"/>
      <c r="G446" s="292"/>
      <c r="H446" s="300"/>
      <c r="I446" s="292"/>
      <c r="J446" s="292"/>
      <c r="K446" s="292"/>
      <c r="L446" s="292"/>
      <c r="M446" s="290"/>
      <c r="N446" s="290"/>
      <c r="O446" s="292"/>
      <c r="P446" s="292"/>
      <c r="Q446" s="481" t="str">
        <f t="shared" si="179"/>
        <v/>
      </c>
      <c r="R446" s="481" t="str">
        <f t="shared" si="180"/>
        <v/>
      </c>
      <c r="S446" s="482" t="str">
        <f t="shared" si="117"/>
        <v/>
      </c>
      <c r="T446" s="482" t="str">
        <f t="shared" si="181"/>
        <v/>
      </c>
      <c r="U446" s="483" t="str">
        <f t="shared" si="182"/>
        <v/>
      </c>
      <c r="V446" s="483" t="str">
        <f t="shared" si="183"/>
        <v/>
      </c>
      <c r="W446" s="483" t="str">
        <f t="shared" si="184"/>
        <v/>
      </c>
      <c r="X446" s="293"/>
      <c r="Y446" s="289"/>
      <c r="Z446" s="473" t="str">
        <f>IF($BS446&lt;&gt;"","確認",IF(COUNTIF(点検表４リスト用!AB$2:AB$100,J446),"○",IF(OR($BQ446="【3】",$BQ446="【2】",$BQ446="【1】"),"○",$BQ446)))</f>
        <v/>
      </c>
      <c r="AA446" s="532"/>
      <c r="AB446" s="559" t="str">
        <f t="shared" si="185"/>
        <v/>
      </c>
      <c r="AC446" s="294" t="str">
        <f>IF(COUNTIF(環境性能の高いＵＤタクシー!$A:$A,点検表４!J446),"○","")</f>
        <v/>
      </c>
      <c r="AD446" s="295" t="str">
        <f t="shared" si="186"/>
        <v/>
      </c>
      <c r="AE446" s="296" t="b">
        <f t="shared" si="118"/>
        <v>0</v>
      </c>
      <c r="AF446" s="296" t="b">
        <f t="shared" si="119"/>
        <v>0</v>
      </c>
      <c r="AG446" s="296" t="str">
        <f t="shared" si="120"/>
        <v/>
      </c>
      <c r="AH446" s="296">
        <f t="shared" si="121"/>
        <v>1</v>
      </c>
      <c r="AI446" s="296">
        <f t="shared" si="122"/>
        <v>0</v>
      </c>
      <c r="AJ446" s="296">
        <f t="shared" si="123"/>
        <v>0</v>
      </c>
      <c r="AK446" s="296" t="str">
        <f>IFERROR(VLOOKUP($I446,点検表４リスト用!$D$2:$G$10,2,FALSE),"")</f>
        <v/>
      </c>
      <c r="AL446" s="296" t="str">
        <f>IFERROR(VLOOKUP($I446,点検表４リスト用!$D$2:$G$10,3,FALSE),"")</f>
        <v/>
      </c>
      <c r="AM446" s="296" t="str">
        <f>IFERROR(VLOOKUP($I446,点検表４リスト用!$D$2:$G$10,4,FALSE),"")</f>
        <v/>
      </c>
      <c r="AN446" s="296" t="str">
        <f>IFERROR(VLOOKUP(LEFT($E446,1),点検表４リスト用!$I$2:$J$11,2,FALSE),"")</f>
        <v/>
      </c>
      <c r="AO446" s="296" t="b">
        <f>IF(IFERROR(VLOOKUP($J446,軽乗用車一覧!$A$2:$A$88,1,FALSE),"")&lt;&gt;"",TRUE,FALSE)</f>
        <v>0</v>
      </c>
      <c r="AP446" s="296" t="b">
        <f t="shared" si="124"/>
        <v>0</v>
      </c>
      <c r="AQ446" s="296" t="b">
        <f t="shared" si="187"/>
        <v>1</v>
      </c>
      <c r="AR446" s="296" t="str">
        <f t="shared" si="125"/>
        <v/>
      </c>
      <c r="AS446" s="296" t="str">
        <f t="shared" si="126"/>
        <v/>
      </c>
      <c r="AT446" s="296">
        <f t="shared" si="127"/>
        <v>1</v>
      </c>
      <c r="AU446" s="296">
        <f t="shared" si="128"/>
        <v>1</v>
      </c>
      <c r="AV446" s="296" t="str">
        <f t="shared" si="129"/>
        <v/>
      </c>
      <c r="AW446" s="296" t="str">
        <f>IFERROR(VLOOKUP($L446,点検表４リスト用!$L$2:$M$11,2,FALSE),"")</f>
        <v/>
      </c>
      <c r="AX446" s="296" t="str">
        <f>IFERROR(VLOOKUP($AV446,排出係数!$H$4:$N$1000,7,FALSE),"")</f>
        <v/>
      </c>
      <c r="AY446" s="296" t="str">
        <f t="shared" si="148"/>
        <v/>
      </c>
      <c r="AZ446" s="296" t="str">
        <f t="shared" si="130"/>
        <v>1</v>
      </c>
      <c r="BA446" s="296" t="str">
        <f>IFERROR(VLOOKUP($AV446,排出係数!$A$4:$G$10000,$AU446+2,FALSE),"")</f>
        <v/>
      </c>
      <c r="BB446" s="296">
        <f>IFERROR(VLOOKUP($AU446,点検表４リスト用!$P$2:$T$6,2,FALSE),"")</f>
        <v>0.48</v>
      </c>
      <c r="BC446" s="296" t="str">
        <f t="shared" si="131"/>
        <v/>
      </c>
      <c r="BD446" s="296" t="str">
        <f t="shared" si="132"/>
        <v/>
      </c>
      <c r="BE446" s="296" t="str">
        <f>IFERROR(VLOOKUP($AV446,排出係数!$H$4:$M$10000,$AU446+2,FALSE),"")</f>
        <v/>
      </c>
      <c r="BF446" s="296">
        <f>IFERROR(VLOOKUP($AU446,点検表４リスト用!$P$2:$T$6,IF($N446="H17",5,3),FALSE),"")</f>
        <v>5.5E-2</v>
      </c>
      <c r="BG446" s="296">
        <f t="shared" si="133"/>
        <v>0</v>
      </c>
      <c r="BH446" s="296">
        <f t="shared" si="146"/>
        <v>0</v>
      </c>
      <c r="BI446" s="296" t="str">
        <f>IFERROR(VLOOKUP($L446,点検表４リスト用!$L$2:$N$11,3,FALSE),"")</f>
        <v/>
      </c>
      <c r="BJ446" s="296" t="str">
        <f t="shared" si="134"/>
        <v/>
      </c>
      <c r="BK446" s="296" t="str">
        <f>IF($AK446="特","",IF($BP446="確認",MSG_電気・燃料電池車確認,IF($BS446=1,日野自動車新型式,IF($BS446=2,日野自動車新型式②,IF($BS446=3,日野自動車新型式③,IF($BS446=4,日野自動車新型式④,IFERROR(VLOOKUP($BJ446,'35条リスト'!$A$3:$C$9998,2,FALSE),"")))))))</f>
        <v/>
      </c>
      <c r="BL446" s="296" t="str">
        <f t="shared" si="135"/>
        <v/>
      </c>
      <c r="BM446" s="296" t="str">
        <f>IFERROR(VLOOKUP($X446,点検表４リスト用!$A$2:$B$10,2,FALSE),"")</f>
        <v/>
      </c>
      <c r="BN446" s="296" t="str">
        <f>IF($AK446="特","",IFERROR(VLOOKUP($BJ446,'35条リスト'!$A$3:$C$9998,3,FALSE),""))</f>
        <v/>
      </c>
      <c r="BO446" s="357" t="str">
        <f t="shared" si="149"/>
        <v/>
      </c>
      <c r="BP446" s="297" t="str">
        <f t="shared" si="136"/>
        <v/>
      </c>
      <c r="BQ446" s="297" t="str">
        <f t="shared" si="150"/>
        <v/>
      </c>
      <c r="BR446" s="296">
        <f t="shared" si="147"/>
        <v>0</v>
      </c>
      <c r="BS446" s="296" t="str">
        <f>IF(COUNTIF(点検表４リスト用!X$2:X$83,J446),1,IF(COUNTIF(点検表４リスト用!Y$2:Y$100,J446),2,IF(COUNTIF(点検表４リスト用!Z$2:Z$100,J446),3,IF(COUNTIF(点検表４リスト用!AA$2:AA$100,J446),4,""))))</f>
        <v/>
      </c>
      <c r="BT446" s="580" t="str">
        <f t="shared" si="151"/>
        <v/>
      </c>
    </row>
    <row r="447" spans="1:72">
      <c r="A447" s="289"/>
      <c r="B447" s="445"/>
      <c r="C447" s="290"/>
      <c r="D447" s="291"/>
      <c r="E447" s="291"/>
      <c r="F447" s="291"/>
      <c r="G447" s="292"/>
      <c r="H447" s="300"/>
      <c r="I447" s="292"/>
      <c r="J447" s="292"/>
      <c r="K447" s="292"/>
      <c r="L447" s="292"/>
      <c r="M447" s="290"/>
      <c r="N447" s="290"/>
      <c r="O447" s="292"/>
      <c r="P447" s="292"/>
      <c r="Q447" s="481" t="str">
        <f t="shared" si="179"/>
        <v/>
      </c>
      <c r="R447" s="481" t="str">
        <f t="shared" si="180"/>
        <v/>
      </c>
      <c r="S447" s="482" t="str">
        <f t="shared" si="117"/>
        <v/>
      </c>
      <c r="T447" s="482" t="str">
        <f t="shared" si="181"/>
        <v/>
      </c>
      <c r="U447" s="483" t="str">
        <f t="shared" si="182"/>
        <v/>
      </c>
      <c r="V447" s="483" t="str">
        <f t="shared" si="183"/>
        <v/>
      </c>
      <c r="W447" s="483" t="str">
        <f t="shared" si="184"/>
        <v/>
      </c>
      <c r="X447" s="293"/>
      <c r="Y447" s="289"/>
      <c r="Z447" s="473" t="str">
        <f>IF($BS447&lt;&gt;"","確認",IF(COUNTIF(点検表４リスト用!AB$2:AB$100,J447),"○",IF(OR($BQ447="【3】",$BQ447="【2】",$BQ447="【1】"),"○",$BQ447)))</f>
        <v/>
      </c>
      <c r="AA447" s="532"/>
      <c r="AB447" s="559" t="str">
        <f t="shared" si="185"/>
        <v/>
      </c>
      <c r="AC447" s="294" t="str">
        <f>IF(COUNTIF(環境性能の高いＵＤタクシー!$A:$A,点検表４!J447),"○","")</f>
        <v/>
      </c>
      <c r="AD447" s="295" t="str">
        <f t="shared" si="186"/>
        <v/>
      </c>
      <c r="AE447" s="296" t="b">
        <f t="shared" si="118"/>
        <v>0</v>
      </c>
      <c r="AF447" s="296" t="b">
        <f t="shared" si="119"/>
        <v>0</v>
      </c>
      <c r="AG447" s="296" t="str">
        <f t="shared" si="120"/>
        <v/>
      </c>
      <c r="AH447" s="296">
        <f t="shared" si="121"/>
        <v>1</v>
      </c>
      <c r="AI447" s="296">
        <f t="shared" si="122"/>
        <v>0</v>
      </c>
      <c r="AJ447" s="296">
        <f t="shared" si="123"/>
        <v>0</v>
      </c>
      <c r="AK447" s="296" t="str">
        <f>IFERROR(VLOOKUP($I447,点検表４リスト用!$D$2:$G$10,2,FALSE),"")</f>
        <v/>
      </c>
      <c r="AL447" s="296" t="str">
        <f>IFERROR(VLOOKUP($I447,点検表４リスト用!$D$2:$G$10,3,FALSE),"")</f>
        <v/>
      </c>
      <c r="AM447" s="296" t="str">
        <f>IFERROR(VLOOKUP($I447,点検表４リスト用!$D$2:$G$10,4,FALSE),"")</f>
        <v/>
      </c>
      <c r="AN447" s="296" t="str">
        <f>IFERROR(VLOOKUP(LEFT($E447,1),点検表４リスト用!$I$2:$J$11,2,FALSE),"")</f>
        <v/>
      </c>
      <c r="AO447" s="296" t="b">
        <f>IF(IFERROR(VLOOKUP($J447,軽乗用車一覧!$A$2:$A$88,1,FALSE),"")&lt;&gt;"",TRUE,FALSE)</f>
        <v>0</v>
      </c>
      <c r="AP447" s="296" t="b">
        <f t="shared" si="124"/>
        <v>0</v>
      </c>
      <c r="AQ447" s="296" t="b">
        <f t="shared" si="187"/>
        <v>1</v>
      </c>
      <c r="AR447" s="296" t="str">
        <f t="shared" si="125"/>
        <v/>
      </c>
      <c r="AS447" s="296" t="str">
        <f t="shared" si="126"/>
        <v/>
      </c>
      <c r="AT447" s="296">
        <f t="shared" si="127"/>
        <v>1</v>
      </c>
      <c r="AU447" s="296">
        <f t="shared" si="128"/>
        <v>1</v>
      </c>
      <c r="AV447" s="296" t="str">
        <f t="shared" si="129"/>
        <v/>
      </c>
      <c r="AW447" s="296" t="str">
        <f>IFERROR(VLOOKUP($L447,点検表４リスト用!$L$2:$M$11,2,FALSE),"")</f>
        <v/>
      </c>
      <c r="AX447" s="296" t="str">
        <f>IFERROR(VLOOKUP($AV447,排出係数!$H$4:$N$1000,7,FALSE),"")</f>
        <v/>
      </c>
      <c r="AY447" s="296" t="str">
        <f t="shared" si="148"/>
        <v/>
      </c>
      <c r="AZ447" s="296" t="str">
        <f t="shared" si="130"/>
        <v>1</v>
      </c>
      <c r="BA447" s="296" t="str">
        <f>IFERROR(VLOOKUP($AV447,排出係数!$A$4:$G$10000,$AU447+2,FALSE),"")</f>
        <v/>
      </c>
      <c r="BB447" s="296">
        <f>IFERROR(VLOOKUP($AU447,点検表４リスト用!$P$2:$T$6,2,FALSE),"")</f>
        <v>0.48</v>
      </c>
      <c r="BC447" s="296" t="str">
        <f t="shared" si="131"/>
        <v/>
      </c>
      <c r="BD447" s="296" t="str">
        <f t="shared" si="132"/>
        <v/>
      </c>
      <c r="BE447" s="296" t="str">
        <f>IFERROR(VLOOKUP($AV447,排出係数!$H$4:$M$10000,$AU447+2,FALSE),"")</f>
        <v/>
      </c>
      <c r="BF447" s="296">
        <f>IFERROR(VLOOKUP($AU447,点検表４リスト用!$P$2:$T$6,IF($N447="H17",5,3),FALSE),"")</f>
        <v>5.5E-2</v>
      </c>
      <c r="BG447" s="296">
        <f t="shared" si="133"/>
        <v>0</v>
      </c>
      <c r="BH447" s="296">
        <f t="shared" si="146"/>
        <v>0</v>
      </c>
      <c r="BI447" s="296" t="str">
        <f>IFERROR(VLOOKUP($L447,点検表４リスト用!$L$2:$N$11,3,FALSE),"")</f>
        <v/>
      </c>
      <c r="BJ447" s="296" t="str">
        <f t="shared" si="134"/>
        <v/>
      </c>
      <c r="BK447" s="296" t="str">
        <f>IF($AK447="特","",IF($BP447="確認",MSG_電気・燃料電池車確認,IF($BS447=1,日野自動車新型式,IF($BS447=2,日野自動車新型式②,IF($BS447=3,日野自動車新型式③,IF($BS447=4,日野自動車新型式④,IFERROR(VLOOKUP($BJ447,'35条リスト'!$A$3:$C$9998,2,FALSE),"")))))))</f>
        <v/>
      </c>
      <c r="BL447" s="296" t="str">
        <f t="shared" si="135"/>
        <v/>
      </c>
      <c r="BM447" s="296" t="str">
        <f>IFERROR(VLOOKUP($X447,点検表４リスト用!$A$2:$B$10,2,FALSE),"")</f>
        <v/>
      </c>
      <c r="BN447" s="296" t="str">
        <f>IF($AK447="特","",IFERROR(VLOOKUP($BJ447,'35条リスト'!$A$3:$C$9998,3,FALSE),""))</f>
        <v/>
      </c>
      <c r="BO447" s="357" t="str">
        <f t="shared" si="149"/>
        <v/>
      </c>
      <c r="BP447" s="297" t="str">
        <f t="shared" si="136"/>
        <v/>
      </c>
      <c r="BQ447" s="297" t="str">
        <f t="shared" si="150"/>
        <v/>
      </c>
      <c r="BR447" s="296">
        <f t="shared" si="147"/>
        <v>0</v>
      </c>
      <c r="BS447" s="296" t="str">
        <f>IF(COUNTIF(点検表４リスト用!X$2:X$83,J447),1,IF(COUNTIF(点検表４リスト用!Y$2:Y$100,J447),2,IF(COUNTIF(点検表４リスト用!Z$2:Z$100,J447),3,IF(COUNTIF(点検表４リスト用!AA$2:AA$100,J447),4,""))))</f>
        <v/>
      </c>
      <c r="BT447" s="580" t="str">
        <f t="shared" si="151"/>
        <v/>
      </c>
    </row>
    <row r="448" spans="1:72">
      <c r="A448" s="289"/>
      <c r="B448" s="445"/>
      <c r="C448" s="290"/>
      <c r="D448" s="291"/>
      <c r="E448" s="291"/>
      <c r="F448" s="291"/>
      <c r="G448" s="292"/>
      <c r="H448" s="300"/>
      <c r="I448" s="292"/>
      <c r="J448" s="292"/>
      <c r="K448" s="292"/>
      <c r="L448" s="292"/>
      <c r="M448" s="290"/>
      <c r="N448" s="290"/>
      <c r="O448" s="292"/>
      <c r="P448" s="292"/>
      <c r="Q448" s="481" t="str">
        <f t="shared" si="179"/>
        <v/>
      </c>
      <c r="R448" s="481" t="str">
        <f t="shared" si="180"/>
        <v/>
      </c>
      <c r="S448" s="482" t="str">
        <f t="shared" si="117"/>
        <v/>
      </c>
      <c r="T448" s="482" t="str">
        <f t="shared" si="181"/>
        <v/>
      </c>
      <c r="U448" s="483" t="str">
        <f t="shared" si="182"/>
        <v/>
      </c>
      <c r="V448" s="483" t="str">
        <f t="shared" si="183"/>
        <v/>
      </c>
      <c r="W448" s="483" t="str">
        <f t="shared" si="184"/>
        <v/>
      </c>
      <c r="X448" s="293"/>
      <c r="Y448" s="289"/>
      <c r="Z448" s="473" t="str">
        <f>IF($BS448&lt;&gt;"","確認",IF(COUNTIF(点検表４リスト用!AB$2:AB$100,J448),"○",IF(OR($BQ448="【3】",$BQ448="【2】",$BQ448="【1】"),"○",$BQ448)))</f>
        <v/>
      </c>
      <c r="AA448" s="532"/>
      <c r="AB448" s="559" t="str">
        <f t="shared" si="185"/>
        <v/>
      </c>
      <c r="AC448" s="294" t="str">
        <f>IF(COUNTIF(環境性能の高いＵＤタクシー!$A:$A,点検表４!J448),"○","")</f>
        <v/>
      </c>
      <c r="AD448" s="295" t="str">
        <f t="shared" si="186"/>
        <v/>
      </c>
      <c r="AE448" s="296" t="b">
        <f t="shared" si="118"/>
        <v>0</v>
      </c>
      <c r="AF448" s="296" t="b">
        <f t="shared" si="119"/>
        <v>0</v>
      </c>
      <c r="AG448" s="296" t="str">
        <f t="shared" si="120"/>
        <v/>
      </c>
      <c r="AH448" s="296">
        <f t="shared" si="121"/>
        <v>1</v>
      </c>
      <c r="AI448" s="296">
        <f t="shared" si="122"/>
        <v>0</v>
      </c>
      <c r="AJ448" s="296">
        <f t="shared" si="123"/>
        <v>0</v>
      </c>
      <c r="AK448" s="296" t="str">
        <f>IFERROR(VLOOKUP($I448,点検表４リスト用!$D$2:$G$10,2,FALSE),"")</f>
        <v/>
      </c>
      <c r="AL448" s="296" t="str">
        <f>IFERROR(VLOOKUP($I448,点検表４リスト用!$D$2:$G$10,3,FALSE),"")</f>
        <v/>
      </c>
      <c r="AM448" s="296" t="str">
        <f>IFERROR(VLOOKUP($I448,点検表４リスト用!$D$2:$G$10,4,FALSE),"")</f>
        <v/>
      </c>
      <c r="AN448" s="296" t="str">
        <f>IFERROR(VLOOKUP(LEFT($E448,1),点検表４リスト用!$I$2:$J$11,2,FALSE),"")</f>
        <v/>
      </c>
      <c r="AO448" s="296" t="b">
        <f>IF(IFERROR(VLOOKUP($J448,軽乗用車一覧!$A$2:$A$88,1,FALSE),"")&lt;&gt;"",TRUE,FALSE)</f>
        <v>0</v>
      </c>
      <c r="AP448" s="296" t="b">
        <f t="shared" si="124"/>
        <v>0</v>
      </c>
      <c r="AQ448" s="296" t="b">
        <f t="shared" si="187"/>
        <v>1</v>
      </c>
      <c r="AR448" s="296" t="str">
        <f t="shared" si="125"/>
        <v/>
      </c>
      <c r="AS448" s="296" t="str">
        <f t="shared" si="126"/>
        <v/>
      </c>
      <c r="AT448" s="296">
        <f t="shared" si="127"/>
        <v>1</v>
      </c>
      <c r="AU448" s="296">
        <f t="shared" si="128"/>
        <v>1</v>
      </c>
      <c r="AV448" s="296" t="str">
        <f t="shared" si="129"/>
        <v/>
      </c>
      <c r="AW448" s="296" t="str">
        <f>IFERROR(VLOOKUP($L448,点検表４リスト用!$L$2:$M$11,2,FALSE),"")</f>
        <v/>
      </c>
      <c r="AX448" s="296" t="str">
        <f>IFERROR(VLOOKUP($AV448,排出係数!$H$4:$N$1000,7,FALSE),"")</f>
        <v/>
      </c>
      <c r="AY448" s="296" t="str">
        <f t="shared" si="148"/>
        <v/>
      </c>
      <c r="AZ448" s="296" t="str">
        <f t="shared" si="130"/>
        <v>1</v>
      </c>
      <c r="BA448" s="296" t="str">
        <f>IFERROR(VLOOKUP($AV448,排出係数!$A$4:$G$10000,$AU448+2,FALSE),"")</f>
        <v/>
      </c>
      <c r="BB448" s="296">
        <f>IFERROR(VLOOKUP($AU448,点検表４リスト用!$P$2:$T$6,2,FALSE),"")</f>
        <v>0.48</v>
      </c>
      <c r="BC448" s="296" t="str">
        <f t="shared" si="131"/>
        <v/>
      </c>
      <c r="BD448" s="296" t="str">
        <f t="shared" si="132"/>
        <v/>
      </c>
      <c r="BE448" s="296" t="str">
        <f>IFERROR(VLOOKUP($AV448,排出係数!$H$4:$M$10000,$AU448+2,FALSE),"")</f>
        <v/>
      </c>
      <c r="BF448" s="296">
        <f>IFERROR(VLOOKUP($AU448,点検表４リスト用!$P$2:$T$6,IF($N448="H17",5,3),FALSE),"")</f>
        <v>5.5E-2</v>
      </c>
      <c r="BG448" s="296">
        <f t="shared" si="133"/>
        <v>0</v>
      </c>
      <c r="BH448" s="296">
        <f t="shared" si="146"/>
        <v>0</v>
      </c>
      <c r="BI448" s="296" t="str">
        <f>IFERROR(VLOOKUP($L448,点検表４リスト用!$L$2:$N$11,3,FALSE),"")</f>
        <v/>
      </c>
      <c r="BJ448" s="296" t="str">
        <f t="shared" si="134"/>
        <v/>
      </c>
      <c r="BK448" s="296" t="str">
        <f>IF($AK448="特","",IF($BP448="確認",MSG_電気・燃料電池車確認,IF($BS448=1,日野自動車新型式,IF($BS448=2,日野自動車新型式②,IF($BS448=3,日野自動車新型式③,IF($BS448=4,日野自動車新型式④,IFERROR(VLOOKUP($BJ448,'35条リスト'!$A$3:$C$9998,2,FALSE),"")))))))</f>
        <v/>
      </c>
      <c r="BL448" s="296" t="str">
        <f t="shared" si="135"/>
        <v/>
      </c>
      <c r="BM448" s="296" t="str">
        <f>IFERROR(VLOOKUP($X448,点検表４リスト用!$A$2:$B$10,2,FALSE),"")</f>
        <v/>
      </c>
      <c r="BN448" s="296" t="str">
        <f>IF($AK448="特","",IFERROR(VLOOKUP($BJ448,'35条リスト'!$A$3:$C$9998,3,FALSE),""))</f>
        <v/>
      </c>
      <c r="BO448" s="357" t="str">
        <f t="shared" si="149"/>
        <v/>
      </c>
      <c r="BP448" s="297" t="str">
        <f t="shared" si="136"/>
        <v/>
      </c>
      <c r="BQ448" s="297" t="str">
        <f t="shared" si="150"/>
        <v/>
      </c>
      <c r="BR448" s="296">
        <f t="shared" si="147"/>
        <v>0</v>
      </c>
      <c r="BS448" s="296" t="str">
        <f>IF(COUNTIF(点検表４リスト用!X$2:X$83,J448),1,IF(COUNTIF(点検表４リスト用!Y$2:Y$100,J448),2,IF(COUNTIF(点検表４リスト用!Z$2:Z$100,J448),3,IF(COUNTIF(点検表４リスト用!AA$2:AA$100,J448),4,""))))</f>
        <v/>
      </c>
      <c r="BT448" s="580" t="str">
        <f t="shared" si="151"/>
        <v/>
      </c>
    </row>
    <row r="449" spans="1:72">
      <c r="A449" s="289"/>
      <c r="B449" s="445"/>
      <c r="C449" s="290"/>
      <c r="D449" s="291"/>
      <c r="E449" s="291"/>
      <c r="F449" s="291"/>
      <c r="G449" s="292"/>
      <c r="H449" s="300"/>
      <c r="I449" s="292"/>
      <c r="J449" s="292"/>
      <c r="K449" s="292"/>
      <c r="L449" s="292"/>
      <c r="M449" s="290"/>
      <c r="N449" s="290"/>
      <c r="O449" s="292"/>
      <c r="P449" s="292"/>
      <c r="Q449" s="481" t="str">
        <f t="shared" si="179"/>
        <v/>
      </c>
      <c r="R449" s="481" t="str">
        <f t="shared" si="180"/>
        <v/>
      </c>
      <c r="S449" s="482" t="str">
        <f t="shared" si="117"/>
        <v/>
      </c>
      <c r="T449" s="482" t="str">
        <f t="shared" si="181"/>
        <v/>
      </c>
      <c r="U449" s="483" t="str">
        <f t="shared" si="182"/>
        <v/>
      </c>
      <c r="V449" s="483" t="str">
        <f t="shared" si="183"/>
        <v/>
      </c>
      <c r="W449" s="483" t="str">
        <f t="shared" si="184"/>
        <v/>
      </c>
      <c r="X449" s="293"/>
      <c r="Y449" s="289"/>
      <c r="Z449" s="473" t="str">
        <f>IF($BS449&lt;&gt;"","確認",IF(COUNTIF(点検表４リスト用!AB$2:AB$100,J449),"○",IF(OR($BQ449="【3】",$BQ449="【2】",$BQ449="【1】"),"○",$BQ449)))</f>
        <v/>
      </c>
      <c r="AA449" s="532"/>
      <c r="AB449" s="559" t="str">
        <f t="shared" si="185"/>
        <v/>
      </c>
      <c r="AC449" s="294" t="str">
        <f>IF(COUNTIF(環境性能の高いＵＤタクシー!$A:$A,点検表４!J449),"○","")</f>
        <v/>
      </c>
      <c r="AD449" s="295" t="str">
        <f t="shared" si="186"/>
        <v/>
      </c>
      <c r="AE449" s="296" t="b">
        <f t="shared" si="118"/>
        <v>0</v>
      </c>
      <c r="AF449" s="296" t="b">
        <f t="shared" si="119"/>
        <v>0</v>
      </c>
      <c r="AG449" s="296" t="str">
        <f t="shared" si="120"/>
        <v/>
      </c>
      <c r="AH449" s="296">
        <f t="shared" si="121"/>
        <v>1</v>
      </c>
      <c r="AI449" s="296">
        <f t="shared" si="122"/>
        <v>0</v>
      </c>
      <c r="AJ449" s="296">
        <f t="shared" si="123"/>
        <v>0</v>
      </c>
      <c r="AK449" s="296" t="str">
        <f>IFERROR(VLOOKUP($I449,点検表４リスト用!$D$2:$G$10,2,FALSE),"")</f>
        <v/>
      </c>
      <c r="AL449" s="296" t="str">
        <f>IFERROR(VLOOKUP($I449,点検表４リスト用!$D$2:$G$10,3,FALSE),"")</f>
        <v/>
      </c>
      <c r="AM449" s="296" t="str">
        <f>IFERROR(VLOOKUP($I449,点検表４リスト用!$D$2:$G$10,4,FALSE),"")</f>
        <v/>
      </c>
      <c r="AN449" s="296" t="str">
        <f>IFERROR(VLOOKUP(LEFT($E449,1),点検表４リスト用!$I$2:$J$11,2,FALSE),"")</f>
        <v/>
      </c>
      <c r="AO449" s="296" t="b">
        <f>IF(IFERROR(VLOOKUP($J449,軽乗用車一覧!$A$2:$A$88,1,FALSE),"")&lt;&gt;"",TRUE,FALSE)</f>
        <v>0</v>
      </c>
      <c r="AP449" s="296" t="b">
        <f t="shared" si="124"/>
        <v>0</v>
      </c>
      <c r="AQ449" s="296" t="b">
        <f t="shared" si="187"/>
        <v>1</v>
      </c>
      <c r="AR449" s="296" t="str">
        <f t="shared" si="125"/>
        <v/>
      </c>
      <c r="AS449" s="296" t="str">
        <f t="shared" si="126"/>
        <v/>
      </c>
      <c r="AT449" s="296">
        <f t="shared" si="127"/>
        <v>1</v>
      </c>
      <c r="AU449" s="296">
        <f t="shared" si="128"/>
        <v>1</v>
      </c>
      <c r="AV449" s="296" t="str">
        <f t="shared" si="129"/>
        <v/>
      </c>
      <c r="AW449" s="296" t="str">
        <f>IFERROR(VLOOKUP($L449,点検表４リスト用!$L$2:$M$11,2,FALSE),"")</f>
        <v/>
      </c>
      <c r="AX449" s="296" t="str">
        <f>IFERROR(VLOOKUP($AV449,排出係数!$H$4:$N$1000,7,FALSE),"")</f>
        <v/>
      </c>
      <c r="AY449" s="296" t="str">
        <f t="shared" si="148"/>
        <v/>
      </c>
      <c r="AZ449" s="296" t="str">
        <f t="shared" si="130"/>
        <v>1</v>
      </c>
      <c r="BA449" s="296" t="str">
        <f>IFERROR(VLOOKUP($AV449,排出係数!$A$4:$G$10000,$AU449+2,FALSE),"")</f>
        <v/>
      </c>
      <c r="BB449" s="296">
        <f>IFERROR(VLOOKUP($AU449,点検表４リスト用!$P$2:$T$6,2,FALSE),"")</f>
        <v>0.48</v>
      </c>
      <c r="BC449" s="296" t="str">
        <f t="shared" si="131"/>
        <v/>
      </c>
      <c r="BD449" s="296" t="str">
        <f t="shared" si="132"/>
        <v/>
      </c>
      <c r="BE449" s="296" t="str">
        <f>IFERROR(VLOOKUP($AV449,排出係数!$H$4:$M$10000,$AU449+2,FALSE),"")</f>
        <v/>
      </c>
      <c r="BF449" s="296">
        <f>IFERROR(VLOOKUP($AU449,点検表４リスト用!$P$2:$T$6,IF($N449="H17",5,3),FALSE),"")</f>
        <v>5.5E-2</v>
      </c>
      <c r="BG449" s="296">
        <f t="shared" si="133"/>
        <v>0</v>
      </c>
      <c r="BH449" s="296">
        <f t="shared" si="146"/>
        <v>0</v>
      </c>
      <c r="BI449" s="296" t="str">
        <f>IFERROR(VLOOKUP($L449,点検表４リスト用!$L$2:$N$11,3,FALSE),"")</f>
        <v/>
      </c>
      <c r="BJ449" s="296" t="str">
        <f t="shared" si="134"/>
        <v/>
      </c>
      <c r="BK449" s="296" t="str">
        <f>IF($AK449="特","",IF($BP449="確認",MSG_電気・燃料電池車確認,IF($BS449=1,日野自動車新型式,IF($BS449=2,日野自動車新型式②,IF($BS449=3,日野自動車新型式③,IF($BS449=4,日野自動車新型式④,IFERROR(VLOOKUP($BJ449,'35条リスト'!$A$3:$C$9998,2,FALSE),"")))))))</f>
        <v/>
      </c>
      <c r="BL449" s="296" t="str">
        <f t="shared" si="135"/>
        <v/>
      </c>
      <c r="BM449" s="296" t="str">
        <f>IFERROR(VLOOKUP($X449,点検表４リスト用!$A$2:$B$10,2,FALSE),"")</f>
        <v/>
      </c>
      <c r="BN449" s="296" t="str">
        <f>IF($AK449="特","",IFERROR(VLOOKUP($BJ449,'35条リスト'!$A$3:$C$9998,3,FALSE),""))</f>
        <v/>
      </c>
      <c r="BO449" s="357" t="str">
        <f t="shared" si="149"/>
        <v/>
      </c>
      <c r="BP449" s="297" t="str">
        <f t="shared" si="136"/>
        <v/>
      </c>
      <c r="BQ449" s="297" t="str">
        <f t="shared" si="150"/>
        <v/>
      </c>
      <c r="BR449" s="296">
        <f t="shared" si="147"/>
        <v>0</v>
      </c>
      <c r="BS449" s="296" t="str">
        <f>IF(COUNTIF(点検表４リスト用!X$2:X$83,J449),1,IF(COUNTIF(点検表４リスト用!Y$2:Y$100,J449),2,IF(COUNTIF(点検表４リスト用!Z$2:Z$100,J449),3,IF(COUNTIF(点検表４リスト用!AA$2:AA$100,J449),4,""))))</f>
        <v/>
      </c>
      <c r="BT449" s="580" t="str">
        <f t="shared" si="151"/>
        <v/>
      </c>
    </row>
    <row r="450" spans="1:72">
      <c r="A450" s="289"/>
      <c r="B450" s="445"/>
      <c r="C450" s="290"/>
      <c r="D450" s="291"/>
      <c r="E450" s="291"/>
      <c r="F450" s="291"/>
      <c r="G450" s="292"/>
      <c r="H450" s="300"/>
      <c r="I450" s="292"/>
      <c r="J450" s="292"/>
      <c r="K450" s="292"/>
      <c r="L450" s="292"/>
      <c r="M450" s="290"/>
      <c r="N450" s="290"/>
      <c r="O450" s="292"/>
      <c r="P450" s="292"/>
      <c r="Q450" s="481" t="str">
        <f t="shared" si="179"/>
        <v/>
      </c>
      <c r="R450" s="481" t="str">
        <f t="shared" si="180"/>
        <v/>
      </c>
      <c r="S450" s="482" t="str">
        <f t="shared" si="117"/>
        <v/>
      </c>
      <c r="T450" s="482" t="str">
        <f t="shared" si="181"/>
        <v/>
      </c>
      <c r="U450" s="483" t="str">
        <f t="shared" si="182"/>
        <v/>
      </c>
      <c r="V450" s="483" t="str">
        <f t="shared" si="183"/>
        <v/>
      </c>
      <c r="W450" s="483" t="str">
        <f t="shared" si="184"/>
        <v/>
      </c>
      <c r="X450" s="293"/>
      <c r="Y450" s="289"/>
      <c r="Z450" s="473" t="str">
        <f>IF($BS450&lt;&gt;"","確認",IF(COUNTIF(点検表４リスト用!AB$2:AB$100,J450),"○",IF(OR($BQ450="【3】",$BQ450="【2】",$BQ450="【1】"),"○",$BQ450)))</f>
        <v/>
      </c>
      <c r="AA450" s="532"/>
      <c r="AB450" s="559" t="str">
        <f t="shared" si="185"/>
        <v/>
      </c>
      <c r="AC450" s="294" t="str">
        <f>IF(COUNTIF(環境性能の高いＵＤタクシー!$A:$A,点検表４!J450),"○","")</f>
        <v/>
      </c>
      <c r="AD450" s="295" t="str">
        <f t="shared" si="186"/>
        <v/>
      </c>
      <c r="AE450" s="296" t="b">
        <f t="shared" si="118"/>
        <v>0</v>
      </c>
      <c r="AF450" s="296" t="b">
        <f t="shared" si="119"/>
        <v>0</v>
      </c>
      <c r="AG450" s="296" t="str">
        <f t="shared" si="120"/>
        <v/>
      </c>
      <c r="AH450" s="296">
        <f t="shared" si="121"/>
        <v>1</v>
      </c>
      <c r="AI450" s="296">
        <f t="shared" si="122"/>
        <v>0</v>
      </c>
      <c r="AJ450" s="296">
        <f t="shared" si="123"/>
        <v>0</v>
      </c>
      <c r="AK450" s="296" t="str">
        <f>IFERROR(VLOOKUP($I450,点検表４リスト用!$D$2:$G$10,2,FALSE),"")</f>
        <v/>
      </c>
      <c r="AL450" s="296" t="str">
        <f>IFERROR(VLOOKUP($I450,点検表４リスト用!$D$2:$G$10,3,FALSE),"")</f>
        <v/>
      </c>
      <c r="AM450" s="296" t="str">
        <f>IFERROR(VLOOKUP($I450,点検表４リスト用!$D$2:$G$10,4,FALSE),"")</f>
        <v/>
      </c>
      <c r="AN450" s="296" t="str">
        <f>IFERROR(VLOOKUP(LEFT($E450,1),点検表４リスト用!$I$2:$J$11,2,FALSE),"")</f>
        <v/>
      </c>
      <c r="AO450" s="296" t="b">
        <f>IF(IFERROR(VLOOKUP($J450,軽乗用車一覧!$A$2:$A$88,1,FALSE),"")&lt;&gt;"",TRUE,FALSE)</f>
        <v>0</v>
      </c>
      <c r="AP450" s="296" t="b">
        <f t="shared" si="124"/>
        <v>0</v>
      </c>
      <c r="AQ450" s="296" t="b">
        <f t="shared" si="187"/>
        <v>1</v>
      </c>
      <c r="AR450" s="296" t="str">
        <f t="shared" si="125"/>
        <v/>
      </c>
      <c r="AS450" s="296" t="str">
        <f t="shared" si="126"/>
        <v/>
      </c>
      <c r="AT450" s="296">
        <f t="shared" si="127"/>
        <v>1</v>
      </c>
      <c r="AU450" s="296">
        <f t="shared" si="128"/>
        <v>1</v>
      </c>
      <c r="AV450" s="296" t="str">
        <f t="shared" si="129"/>
        <v/>
      </c>
      <c r="AW450" s="296" t="str">
        <f>IFERROR(VLOOKUP($L450,点検表４リスト用!$L$2:$M$11,2,FALSE),"")</f>
        <v/>
      </c>
      <c r="AX450" s="296" t="str">
        <f>IFERROR(VLOOKUP($AV450,排出係数!$H$4:$N$1000,7,FALSE),"")</f>
        <v/>
      </c>
      <c r="AY450" s="296" t="str">
        <f t="shared" si="148"/>
        <v/>
      </c>
      <c r="AZ450" s="296" t="str">
        <f t="shared" si="130"/>
        <v>1</v>
      </c>
      <c r="BA450" s="296" t="str">
        <f>IFERROR(VLOOKUP($AV450,排出係数!$A$4:$G$10000,$AU450+2,FALSE),"")</f>
        <v/>
      </c>
      <c r="BB450" s="296">
        <f>IFERROR(VLOOKUP($AU450,点検表４リスト用!$P$2:$T$6,2,FALSE),"")</f>
        <v>0.48</v>
      </c>
      <c r="BC450" s="296" t="str">
        <f t="shared" si="131"/>
        <v/>
      </c>
      <c r="BD450" s="296" t="str">
        <f t="shared" si="132"/>
        <v/>
      </c>
      <c r="BE450" s="296" t="str">
        <f>IFERROR(VLOOKUP($AV450,排出係数!$H$4:$M$10000,$AU450+2,FALSE),"")</f>
        <v/>
      </c>
      <c r="BF450" s="296">
        <f>IFERROR(VLOOKUP($AU450,点検表４リスト用!$P$2:$T$6,IF($N450="H17",5,3),FALSE),"")</f>
        <v>5.5E-2</v>
      </c>
      <c r="BG450" s="296">
        <f t="shared" si="133"/>
        <v>0</v>
      </c>
      <c r="BH450" s="296">
        <f t="shared" si="146"/>
        <v>0</v>
      </c>
      <c r="BI450" s="296" t="str">
        <f>IFERROR(VLOOKUP($L450,点検表４リスト用!$L$2:$N$11,3,FALSE),"")</f>
        <v/>
      </c>
      <c r="BJ450" s="296" t="str">
        <f t="shared" si="134"/>
        <v/>
      </c>
      <c r="BK450" s="296" t="str">
        <f>IF($AK450="特","",IF($BP450="確認",MSG_電気・燃料電池車確認,IF($BS450=1,日野自動車新型式,IF($BS450=2,日野自動車新型式②,IF($BS450=3,日野自動車新型式③,IF($BS450=4,日野自動車新型式④,IFERROR(VLOOKUP($BJ450,'35条リスト'!$A$3:$C$9998,2,FALSE),"")))))))</f>
        <v/>
      </c>
      <c r="BL450" s="296" t="str">
        <f t="shared" si="135"/>
        <v/>
      </c>
      <c r="BM450" s="296" t="str">
        <f>IFERROR(VLOOKUP($X450,点検表４リスト用!$A$2:$B$10,2,FALSE),"")</f>
        <v/>
      </c>
      <c r="BN450" s="296" t="str">
        <f>IF($AK450="特","",IFERROR(VLOOKUP($BJ450,'35条リスト'!$A$3:$C$9998,3,FALSE),""))</f>
        <v/>
      </c>
      <c r="BO450" s="357" t="str">
        <f t="shared" si="149"/>
        <v/>
      </c>
      <c r="BP450" s="297" t="str">
        <f t="shared" si="136"/>
        <v/>
      </c>
      <c r="BQ450" s="297" t="str">
        <f t="shared" si="150"/>
        <v/>
      </c>
      <c r="BR450" s="296">
        <f t="shared" si="147"/>
        <v>0</v>
      </c>
      <c r="BS450" s="296" t="str">
        <f>IF(COUNTIF(点検表４リスト用!X$2:X$83,J450),1,IF(COUNTIF(点検表４リスト用!Y$2:Y$100,J450),2,IF(COUNTIF(点検表４リスト用!Z$2:Z$100,J450),3,IF(COUNTIF(点検表４リスト用!AA$2:AA$100,J450),4,""))))</f>
        <v/>
      </c>
      <c r="BT450" s="580" t="str">
        <f t="shared" si="151"/>
        <v/>
      </c>
    </row>
    <row r="451" spans="1:72">
      <c r="A451" s="289"/>
      <c r="B451" s="445"/>
      <c r="C451" s="290"/>
      <c r="D451" s="291"/>
      <c r="E451" s="291"/>
      <c r="F451" s="291"/>
      <c r="G451" s="292"/>
      <c r="H451" s="300"/>
      <c r="I451" s="292"/>
      <c r="J451" s="292"/>
      <c r="K451" s="292"/>
      <c r="L451" s="292"/>
      <c r="M451" s="290"/>
      <c r="N451" s="290"/>
      <c r="O451" s="292"/>
      <c r="P451" s="292"/>
      <c r="Q451" s="481" t="str">
        <f t="shared" si="179"/>
        <v/>
      </c>
      <c r="R451" s="481" t="str">
        <f t="shared" si="180"/>
        <v/>
      </c>
      <c r="S451" s="482" t="str">
        <f t="shared" si="117"/>
        <v/>
      </c>
      <c r="T451" s="482" t="str">
        <f t="shared" si="181"/>
        <v/>
      </c>
      <c r="U451" s="483" t="str">
        <f t="shared" si="182"/>
        <v/>
      </c>
      <c r="V451" s="483" t="str">
        <f t="shared" si="183"/>
        <v/>
      </c>
      <c r="W451" s="483" t="str">
        <f t="shared" si="184"/>
        <v/>
      </c>
      <c r="X451" s="293"/>
      <c r="Y451" s="289"/>
      <c r="Z451" s="473" t="str">
        <f>IF($BS451&lt;&gt;"","確認",IF(COUNTIF(点検表４リスト用!AB$2:AB$100,J451),"○",IF(OR($BQ451="【3】",$BQ451="【2】",$BQ451="【1】"),"○",$BQ451)))</f>
        <v/>
      </c>
      <c r="AA451" s="532"/>
      <c r="AB451" s="559" t="str">
        <f t="shared" si="185"/>
        <v/>
      </c>
      <c r="AC451" s="294" t="str">
        <f>IF(COUNTIF(環境性能の高いＵＤタクシー!$A:$A,点検表４!J451),"○","")</f>
        <v/>
      </c>
      <c r="AD451" s="295" t="str">
        <f t="shared" si="186"/>
        <v/>
      </c>
      <c r="AE451" s="296" t="b">
        <f t="shared" si="118"/>
        <v>0</v>
      </c>
      <c r="AF451" s="296" t="b">
        <f t="shared" si="119"/>
        <v>0</v>
      </c>
      <c r="AG451" s="296" t="str">
        <f t="shared" si="120"/>
        <v/>
      </c>
      <c r="AH451" s="296">
        <f t="shared" si="121"/>
        <v>1</v>
      </c>
      <c r="AI451" s="296">
        <f t="shared" si="122"/>
        <v>0</v>
      </c>
      <c r="AJ451" s="296">
        <f t="shared" si="123"/>
        <v>0</v>
      </c>
      <c r="AK451" s="296" t="str">
        <f>IFERROR(VLOOKUP($I451,点検表４リスト用!$D$2:$G$10,2,FALSE),"")</f>
        <v/>
      </c>
      <c r="AL451" s="296" t="str">
        <f>IFERROR(VLOOKUP($I451,点検表４リスト用!$D$2:$G$10,3,FALSE),"")</f>
        <v/>
      </c>
      <c r="AM451" s="296" t="str">
        <f>IFERROR(VLOOKUP($I451,点検表４リスト用!$D$2:$G$10,4,FALSE),"")</f>
        <v/>
      </c>
      <c r="AN451" s="296" t="str">
        <f>IFERROR(VLOOKUP(LEFT($E451,1),点検表４リスト用!$I$2:$J$11,2,FALSE),"")</f>
        <v/>
      </c>
      <c r="AO451" s="296" t="b">
        <f>IF(IFERROR(VLOOKUP($J451,軽乗用車一覧!$A$2:$A$88,1,FALSE),"")&lt;&gt;"",TRUE,FALSE)</f>
        <v>0</v>
      </c>
      <c r="AP451" s="296" t="b">
        <f t="shared" si="124"/>
        <v>0</v>
      </c>
      <c r="AQ451" s="296" t="b">
        <f t="shared" si="187"/>
        <v>1</v>
      </c>
      <c r="AR451" s="296" t="str">
        <f t="shared" si="125"/>
        <v/>
      </c>
      <c r="AS451" s="296" t="str">
        <f t="shared" si="126"/>
        <v/>
      </c>
      <c r="AT451" s="296">
        <f t="shared" si="127"/>
        <v>1</v>
      </c>
      <c r="AU451" s="296">
        <f t="shared" si="128"/>
        <v>1</v>
      </c>
      <c r="AV451" s="296" t="str">
        <f t="shared" si="129"/>
        <v/>
      </c>
      <c r="AW451" s="296" t="str">
        <f>IFERROR(VLOOKUP($L451,点検表４リスト用!$L$2:$M$11,2,FALSE),"")</f>
        <v/>
      </c>
      <c r="AX451" s="296" t="str">
        <f>IFERROR(VLOOKUP($AV451,排出係数!$H$4:$N$1000,7,FALSE),"")</f>
        <v/>
      </c>
      <c r="AY451" s="296" t="str">
        <f t="shared" si="148"/>
        <v/>
      </c>
      <c r="AZ451" s="296" t="str">
        <f t="shared" si="130"/>
        <v>1</v>
      </c>
      <c r="BA451" s="296" t="str">
        <f>IFERROR(VLOOKUP($AV451,排出係数!$A$4:$G$10000,$AU451+2,FALSE),"")</f>
        <v/>
      </c>
      <c r="BB451" s="296">
        <f>IFERROR(VLOOKUP($AU451,点検表４リスト用!$P$2:$T$6,2,FALSE),"")</f>
        <v>0.48</v>
      </c>
      <c r="BC451" s="296" t="str">
        <f t="shared" si="131"/>
        <v/>
      </c>
      <c r="BD451" s="296" t="str">
        <f t="shared" si="132"/>
        <v/>
      </c>
      <c r="BE451" s="296" t="str">
        <f>IFERROR(VLOOKUP($AV451,排出係数!$H$4:$M$10000,$AU451+2,FALSE),"")</f>
        <v/>
      </c>
      <c r="BF451" s="296">
        <f>IFERROR(VLOOKUP($AU451,点検表４リスト用!$P$2:$T$6,IF($N451="H17",5,3),FALSE),"")</f>
        <v>5.5E-2</v>
      </c>
      <c r="BG451" s="296">
        <f t="shared" si="133"/>
        <v>0</v>
      </c>
      <c r="BH451" s="296">
        <f t="shared" si="146"/>
        <v>0</v>
      </c>
      <c r="BI451" s="296" t="str">
        <f>IFERROR(VLOOKUP($L451,点検表４リスト用!$L$2:$N$11,3,FALSE),"")</f>
        <v/>
      </c>
      <c r="BJ451" s="296" t="str">
        <f t="shared" si="134"/>
        <v/>
      </c>
      <c r="BK451" s="296" t="str">
        <f>IF($AK451="特","",IF($BP451="確認",MSG_電気・燃料電池車確認,IF($BS451=1,日野自動車新型式,IF($BS451=2,日野自動車新型式②,IF($BS451=3,日野自動車新型式③,IF($BS451=4,日野自動車新型式④,IFERROR(VLOOKUP($BJ451,'35条リスト'!$A$3:$C$9998,2,FALSE),"")))))))</f>
        <v/>
      </c>
      <c r="BL451" s="296" t="str">
        <f t="shared" si="135"/>
        <v/>
      </c>
      <c r="BM451" s="296" t="str">
        <f>IFERROR(VLOOKUP($X451,点検表４リスト用!$A$2:$B$10,2,FALSE),"")</f>
        <v/>
      </c>
      <c r="BN451" s="296" t="str">
        <f>IF($AK451="特","",IFERROR(VLOOKUP($BJ451,'35条リスト'!$A$3:$C$9998,3,FALSE),""))</f>
        <v/>
      </c>
      <c r="BO451" s="357" t="str">
        <f t="shared" si="149"/>
        <v/>
      </c>
      <c r="BP451" s="297" t="str">
        <f t="shared" si="136"/>
        <v/>
      </c>
      <c r="BQ451" s="297" t="str">
        <f t="shared" si="150"/>
        <v/>
      </c>
      <c r="BR451" s="296">
        <f t="shared" si="147"/>
        <v>0</v>
      </c>
      <c r="BS451" s="296" t="str">
        <f>IF(COUNTIF(点検表４リスト用!X$2:X$83,J451),1,IF(COUNTIF(点検表４リスト用!Y$2:Y$100,J451),2,IF(COUNTIF(点検表４リスト用!Z$2:Z$100,J451),3,IF(COUNTIF(点検表４リスト用!AA$2:AA$100,J451),4,""))))</f>
        <v/>
      </c>
      <c r="BT451" s="580" t="str">
        <f t="shared" si="151"/>
        <v/>
      </c>
    </row>
    <row r="452" spans="1:72">
      <c r="A452" s="289"/>
      <c r="B452" s="445"/>
      <c r="C452" s="290"/>
      <c r="D452" s="291"/>
      <c r="E452" s="291"/>
      <c r="F452" s="291"/>
      <c r="G452" s="292"/>
      <c r="H452" s="300"/>
      <c r="I452" s="292"/>
      <c r="J452" s="292"/>
      <c r="K452" s="292"/>
      <c r="L452" s="292"/>
      <c r="M452" s="290"/>
      <c r="N452" s="290"/>
      <c r="O452" s="292"/>
      <c r="P452" s="292"/>
      <c r="Q452" s="481" t="str">
        <f t="shared" si="179"/>
        <v/>
      </c>
      <c r="R452" s="481" t="str">
        <f t="shared" si="180"/>
        <v/>
      </c>
      <c r="S452" s="482" t="str">
        <f t="shared" ref="S452:S515" si="188">IF($L452="","",IF($AE452=TRUE,"-",IF(ISNUMBER($BI452)=TRUE,$BI452,"エラー")))</f>
        <v/>
      </c>
      <c r="T452" s="482" t="str">
        <f t="shared" si="181"/>
        <v/>
      </c>
      <c r="U452" s="483" t="str">
        <f t="shared" si="182"/>
        <v/>
      </c>
      <c r="V452" s="483" t="str">
        <f t="shared" si="183"/>
        <v/>
      </c>
      <c r="W452" s="483" t="str">
        <f t="shared" si="184"/>
        <v/>
      </c>
      <c r="X452" s="293"/>
      <c r="Y452" s="289"/>
      <c r="Z452" s="473" t="str">
        <f>IF($BS452&lt;&gt;"","確認",IF(COUNTIF(点検表４リスト用!AB$2:AB$100,J452),"○",IF(OR($BQ452="【3】",$BQ452="【2】",$BQ452="【1】"),"○",$BQ452)))</f>
        <v/>
      </c>
      <c r="AA452" s="532"/>
      <c r="AB452" s="559" t="str">
        <f t="shared" si="185"/>
        <v/>
      </c>
      <c r="AC452" s="294" t="str">
        <f>IF(COUNTIF(環境性能の高いＵＤタクシー!$A:$A,点検表４!J452),"○","")</f>
        <v/>
      </c>
      <c r="AD452" s="295" t="str">
        <f t="shared" si="186"/>
        <v/>
      </c>
      <c r="AE452" s="296" t="b">
        <f t="shared" ref="AE452:AE515" si="189">IF(OR($I452="大型特殊自動車",$I452="小型特殊自動車",$Y452=3),TRUE,FALSE)</f>
        <v>0</v>
      </c>
      <c r="AF452" s="296" t="b">
        <f t="shared" ref="AF452:AF515" si="190">IF(OR($AE452=TRUE,AND($I452&lt;&gt;"",$J452&lt;&gt;"",$K452&lt;&gt;"",$L452&lt;&gt;"")),TRUE,FALSE)</f>
        <v>0</v>
      </c>
      <c r="AG452" s="296" t="str">
        <f t="shared" ref="AG452:AG515" si="191">IF($AF452=TRUE,ROW()-5,"")</f>
        <v/>
      </c>
      <c r="AH452" s="296">
        <f t="shared" ref="AH452:AH515" si="192">IF($B452="減車",0,1)</f>
        <v>1</v>
      </c>
      <c r="AI452" s="296">
        <f t="shared" ref="AI452:AI515" si="193">IF($B452="増車",1,0)</f>
        <v>0</v>
      </c>
      <c r="AJ452" s="296">
        <f t="shared" ref="AJ452:AJ515" si="194">IF($B452="減車",1,0)</f>
        <v>0</v>
      </c>
      <c r="AK452" s="296" t="str">
        <f>IFERROR(VLOOKUP($I452,点検表４リスト用!$D$2:$G$10,2,FALSE),"")</f>
        <v/>
      </c>
      <c r="AL452" s="296" t="str">
        <f>IFERROR(VLOOKUP($I452,点検表４リスト用!$D$2:$G$10,3,FALSE),"")</f>
        <v/>
      </c>
      <c r="AM452" s="296" t="str">
        <f>IFERROR(VLOOKUP($I452,点検表４リスト用!$D$2:$G$10,4,FALSE),"")</f>
        <v/>
      </c>
      <c r="AN452" s="296" t="str">
        <f>IFERROR(VLOOKUP(LEFT($E452,1),点検表４リスト用!$I$2:$J$11,2,FALSE),"")</f>
        <v/>
      </c>
      <c r="AO452" s="296" t="b">
        <f>IF(IFERROR(VLOOKUP($J452,軽乗用車一覧!$A$2:$A$88,1,FALSE),"")&lt;&gt;"",TRUE,FALSE)</f>
        <v>0</v>
      </c>
      <c r="AP452" s="296" t="b">
        <f t="shared" ref="AP452:AP515" si="195">IF(OR(AND($AO452=TRUE,$I452&lt;&gt;"軽自動車（乗用）"),AND($AO452=FALSE,$I452="軽自動車（乗用）")),TRUE,FALSE)</f>
        <v>0</v>
      </c>
      <c r="AQ452" s="296" t="b">
        <f t="shared" si="187"/>
        <v>1</v>
      </c>
      <c r="AR452" s="296" t="str">
        <f t="shared" ref="AR452:AR515" si="196">$AL452&amp;IF($AL452&gt;=5,"",IF($K452&lt;=1700,1,IF($K452&lt;=2500,2,IF($K452&lt;=3500,3,IF($K452&lt;8000,4,5)))))</f>
        <v/>
      </c>
      <c r="AS452" s="296" t="str">
        <f t="shared" ref="AS452:AS515" si="197">IF(OR($I452="小型・普通乗用車",$I452="軽自動車（乗用）"),"乗用",IF(AND($K452&gt;1,$K452&lt;=1700),"軽量",IF(AND($K452&gt;1700,$K452&lt;=3500),"中量",IF(AND($K452&gt;3500,$K452&lt;=7500),"重量1",IF($K452&gt;7500,"重量2","")))))</f>
        <v/>
      </c>
      <c r="AT452" s="296">
        <f t="shared" ref="AT452:AT515" si="198">IF($K452&gt;3500,$K452/1000,1)</f>
        <v>1</v>
      </c>
      <c r="AU452" s="296">
        <f t="shared" ref="AU452:AU515" si="199">IF($AK452="乗",0,IF(OR($AK452="軽",$AK452="特"),5,IF($K452&lt;=1700,1,IF($K452&lt;=2500,2,IF($K452&lt;=3500,3,4)))))</f>
        <v>1</v>
      </c>
      <c r="AV452" s="296" t="str">
        <f t="shared" ref="AV452:AV515" si="200">IFERROR(LEFT($J452,SEARCH("-",$J452,1)-1),"")</f>
        <v/>
      </c>
      <c r="AW452" s="296" t="str">
        <f>IFERROR(VLOOKUP($L452,点検表４リスト用!$L$2:$M$11,2,FALSE),"")</f>
        <v/>
      </c>
      <c r="AX452" s="296" t="str">
        <f>IFERROR(VLOOKUP($AV452,排出係数!$H$4:$N$1000,7,FALSE),"")</f>
        <v/>
      </c>
      <c r="AY452" s="296" t="str">
        <f t="shared" si="148"/>
        <v/>
      </c>
      <c r="AZ452" s="296" t="str">
        <f t="shared" ref="AZ452:AZ515" si="201">IF(OR($AW452="電",$AW452="燃電"),$AW452,$AK452&amp;$AU452&amp;$AW452&amp;$AV452)</f>
        <v>1</v>
      </c>
      <c r="BA452" s="296" t="str">
        <f>IFERROR(VLOOKUP($AV452,排出係数!$A$4:$G$10000,$AU452+2,FALSE),"")</f>
        <v/>
      </c>
      <c r="BB452" s="296">
        <f>IFERROR(VLOOKUP($AU452,点検表４リスト用!$P$2:$T$6,2,FALSE),"")</f>
        <v>0.48</v>
      </c>
      <c r="BC452" s="296" t="str">
        <f t="shared" ref="BC452:BC515" si="202">IF(OR($AW452="C",$AW452="ハガ",$AW452="ハ軽"),$BA452/2,$BA452)</f>
        <v/>
      </c>
      <c r="BD452" s="296" t="str">
        <f t="shared" ref="BD452:BD515" si="203">IF(OR($AZ452="電",$AZ452="燃電"),0,IF(OR(AND($M452=1,$AW452="軽"),AND($M452=1,$AW452="ハ軽")),$BB452,$BC452))</f>
        <v/>
      </c>
      <c r="BE452" s="296" t="str">
        <f>IFERROR(VLOOKUP($AV452,排出係数!$H$4:$M$10000,$AU452+2,FALSE),"")</f>
        <v/>
      </c>
      <c r="BF452" s="296">
        <f>IFERROR(VLOOKUP($AU452,点検表４リスト用!$P$2:$T$6,IF($N452="H17",5,3),FALSE),"")</f>
        <v>5.5E-2</v>
      </c>
      <c r="BG452" s="296">
        <f t="shared" ref="BG452:BG515" si="204">IF($AW452="軽",$BE452,IF($AW452="ハ軽",$BE452/2,0))</f>
        <v>0</v>
      </c>
      <c r="BH452" s="296">
        <f t="shared" si="146"/>
        <v>0</v>
      </c>
      <c r="BI452" s="296" t="str">
        <f>IFERROR(VLOOKUP($L452,点検表４リスト用!$L$2:$N$11,3,FALSE),"")</f>
        <v/>
      </c>
      <c r="BJ452" s="296" t="str">
        <f t="shared" ref="BJ452:BJ515" si="205">LEFT($L452,2)&amp;IF(AND($Y452=1,RIGHT($J452,1)="改"),LEFT($J452,LEN($J452)-1),$J452)</f>
        <v/>
      </c>
      <c r="BK452" s="296" t="str">
        <f>IF($AK452="特","",IF($BP452="確認",MSG_電気・燃料電池車確認,IF($BS452=1,日野自動車新型式,IF($BS452=2,日野自動車新型式②,IF($BS452=3,日野自動車新型式③,IF($BS452=4,日野自動車新型式④,IFERROR(VLOOKUP($BJ452,'35条リスト'!$A$3:$C$9998,2,FALSE),"")))))))</f>
        <v/>
      </c>
      <c r="BL452" s="296" t="str">
        <f t="shared" ref="BL452:BL515" si="206">IF(OR(LEFT($J452,1)="D",LEFT($J452,1)="6"),75,IF(OR(LEFT($J452,1)="C",LEFT($J452,1)="5"),50,""))</f>
        <v/>
      </c>
      <c r="BM452" s="296" t="str">
        <f>IFERROR(VLOOKUP($X452,点検表４リスト用!$A$2:$B$10,2,FALSE),"")</f>
        <v/>
      </c>
      <c r="BN452" s="296" t="str">
        <f>IF($AK452="特","",IFERROR(VLOOKUP($BJ452,'35条リスト'!$A$3:$C$9998,3,FALSE),""))</f>
        <v/>
      </c>
      <c r="BO452" s="357" t="str">
        <f t="shared" si="149"/>
        <v/>
      </c>
      <c r="BP452" s="297" t="str">
        <f t="shared" ref="BP452:BP515" si="207">IF(AND(OR($AW452="電",$AW452="燃電"),$AE452=FALSE),IF(LEFT($J452,1)&lt;&gt;"Z","確認","【3】"),"")</f>
        <v/>
      </c>
      <c r="BQ452" s="297" t="str">
        <f t="shared" si="150"/>
        <v/>
      </c>
      <c r="BR452" s="296">
        <f t="shared" si="147"/>
        <v>0</v>
      </c>
      <c r="BS452" s="296" t="str">
        <f>IF(COUNTIF(点検表４リスト用!X$2:X$83,J452),1,IF(COUNTIF(点検表４リスト用!Y$2:Y$100,J452),2,IF(COUNTIF(点検表４リスト用!Z$2:Z$100,J452),3,IF(COUNTIF(点検表４リスト用!AA$2:AA$100,J452),4,""))))</f>
        <v/>
      </c>
      <c r="BT452" s="580" t="str">
        <f t="shared" si="151"/>
        <v/>
      </c>
    </row>
    <row r="453" spans="1:72">
      <c r="A453" s="289"/>
      <c r="B453" s="445"/>
      <c r="C453" s="290"/>
      <c r="D453" s="291"/>
      <c r="E453" s="291"/>
      <c r="F453" s="291"/>
      <c r="G453" s="292"/>
      <c r="H453" s="300"/>
      <c r="I453" s="292"/>
      <c r="J453" s="292"/>
      <c r="K453" s="292"/>
      <c r="L453" s="292"/>
      <c r="M453" s="290"/>
      <c r="N453" s="290"/>
      <c r="O453" s="292"/>
      <c r="P453" s="292"/>
      <c r="Q453" s="481" t="str">
        <f t="shared" si="179"/>
        <v/>
      </c>
      <c r="R453" s="481" t="str">
        <f t="shared" si="180"/>
        <v/>
      </c>
      <c r="S453" s="482" t="str">
        <f t="shared" si="188"/>
        <v/>
      </c>
      <c r="T453" s="482" t="str">
        <f t="shared" si="181"/>
        <v/>
      </c>
      <c r="U453" s="483" t="str">
        <f t="shared" si="182"/>
        <v/>
      </c>
      <c r="V453" s="483" t="str">
        <f t="shared" si="183"/>
        <v/>
      </c>
      <c r="W453" s="483" t="str">
        <f t="shared" si="184"/>
        <v/>
      </c>
      <c r="X453" s="293"/>
      <c r="Y453" s="289"/>
      <c r="Z453" s="473" t="str">
        <f>IF($BS453&lt;&gt;"","確認",IF(COUNTIF(点検表４リスト用!AB$2:AB$100,J453),"○",IF(OR($BQ453="【3】",$BQ453="【2】",$BQ453="【1】"),"○",$BQ453)))</f>
        <v/>
      </c>
      <c r="AA453" s="532"/>
      <c r="AB453" s="559" t="str">
        <f t="shared" si="185"/>
        <v/>
      </c>
      <c r="AC453" s="294" t="str">
        <f>IF(COUNTIF(環境性能の高いＵＤタクシー!$A:$A,点検表４!J453),"○","")</f>
        <v/>
      </c>
      <c r="AD453" s="295" t="str">
        <f t="shared" si="186"/>
        <v/>
      </c>
      <c r="AE453" s="296" t="b">
        <f t="shared" si="189"/>
        <v>0</v>
      </c>
      <c r="AF453" s="296" t="b">
        <f t="shared" si="190"/>
        <v>0</v>
      </c>
      <c r="AG453" s="296" t="str">
        <f t="shared" si="191"/>
        <v/>
      </c>
      <c r="AH453" s="296">
        <f t="shared" si="192"/>
        <v>1</v>
      </c>
      <c r="AI453" s="296">
        <f t="shared" si="193"/>
        <v>0</v>
      </c>
      <c r="AJ453" s="296">
        <f t="shared" si="194"/>
        <v>0</v>
      </c>
      <c r="AK453" s="296" t="str">
        <f>IFERROR(VLOOKUP($I453,点検表４リスト用!$D$2:$G$10,2,FALSE),"")</f>
        <v/>
      </c>
      <c r="AL453" s="296" t="str">
        <f>IFERROR(VLOOKUP($I453,点検表４リスト用!$D$2:$G$10,3,FALSE),"")</f>
        <v/>
      </c>
      <c r="AM453" s="296" t="str">
        <f>IFERROR(VLOOKUP($I453,点検表４リスト用!$D$2:$G$10,4,FALSE),"")</f>
        <v/>
      </c>
      <c r="AN453" s="296" t="str">
        <f>IFERROR(VLOOKUP(LEFT($E453,1),点検表４リスト用!$I$2:$J$11,2,FALSE),"")</f>
        <v/>
      </c>
      <c r="AO453" s="296" t="b">
        <f>IF(IFERROR(VLOOKUP($J453,軽乗用車一覧!$A$2:$A$88,1,FALSE),"")&lt;&gt;"",TRUE,FALSE)</f>
        <v>0</v>
      </c>
      <c r="AP453" s="296" t="b">
        <f t="shared" si="195"/>
        <v>0</v>
      </c>
      <c r="AQ453" s="296" t="b">
        <f t="shared" si="187"/>
        <v>1</v>
      </c>
      <c r="AR453" s="296" t="str">
        <f t="shared" si="196"/>
        <v/>
      </c>
      <c r="AS453" s="296" t="str">
        <f t="shared" si="197"/>
        <v/>
      </c>
      <c r="AT453" s="296">
        <f t="shared" si="198"/>
        <v>1</v>
      </c>
      <c r="AU453" s="296">
        <f t="shared" si="199"/>
        <v>1</v>
      </c>
      <c r="AV453" s="296" t="str">
        <f t="shared" si="200"/>
        <v/>
      </c>
      <c r="AW453" s="296" t="str">
        <f>IFERROR(VLOOKUP($L453,点検表４リスト用!$L$2:$M$11,2,FALSE),"")</f>
        <v/>
      </c>
      <c r="AX453" s="296" t="str">
        <f>IFERROR(VLOOKUP($AV453,排出係数!$H$4:$N$1000,7,FALSE),"")</f>
        <v/>
      </c>
      <c r="AY453" s="296" t="str">
        <f t="shared" si="148"/>
        <v/>
      </c>
      <c r="AZ453" s="296" t="str">
        <f t="shared" si="201"/>
        <v>1</v>
      </c>
      <c r="BA453" s="296" t="str">
        <f>IFERROR(VLOOKUP($AV453,排出係数!$A$4:$G$10000,$AU453+2,FALSE),"")</f>
        <v/>
      </c>
      <c r="BB453" s="296">
        <f>IFERROR(VLOOKUP($AU453,点検表４リスト用!$P$2:$T$6,2,FALSE),"")</f>
        <v>0.48</v>
      </c>
      <c r="BC453" s="296" t="str">
        <f t="shared" si="202"/>
        <v/>
      </c>
      <c r="BD453" s="296" t="str">
        <f t="shared" si="203"/>
        <v/>
      </c>
      <c r="BE453" s="296" t="str">
        <f>IFERROR(VLOOKUP($AV453,排出係数!$H$4:$M$10000,$AU453+2,FALSE),"")</f>
        <v/>
      </c>
      <c r="BF453" s="296">
        <f>IFERROR(VLOOKUP($AU453,点検表４リスト用!$P$2:$T$6,IF($N453="H17",5,3),FALSE),"")</f>
        <v>5.5E-2</v>
      </c>
      <c r="BG453" s="296">
        <f t="shared" si="204"/>
        <v>0</v>
      </c>
      <c r="BH453" s="296">
        <f t="shared" ref="BH453:BH516" si="208">IF(OR($N453="H17",AND($M453=1,$N453="")),$BF453,$BG453)</f>
        <v>0</v>
      </c>
      <c r="BI453" s="296" t="str">
        <f>IFERROR(VLOOKUP($L453,点検表４リスト用!$L$2:$N$11,3,FALSE),"")</f>
        <v/>
      </c>
      <c r="BJ453" s="296" t="str">
        <f t="shared" si="205"/>
        <v/>
      </c>
      <c r="BK453" s="296" t="str">
        <f>IF($AK453="特","",IF($BP453="確認",MSG_電気・燃料電池車確認,IF($BS453=1,日野自動車新型式,IF($BS453=2,日野自動車新型式②,IF($BS453=3,日野自動車新型式③,IF($BS453=4,日野自動車新型式④,IFERROR(VLOOKUP($BJ453,'35条リスト'!$A$3:$C$9998,2,FALSE),"")))))))</f>
        <v/>
      </c>
      <c r="BL453" s="296" t="str">
        <f t="shared" si="206"/>
        <v/>
      </c>
      <c r="BM453" s="296" t="str">
        <f>IFERROR(VLOOKUP($X453,点検表４リスト用!$A$2:$B$10,2,FALSE),"")</f>
        <v/>
      </c>
      <c r="BN453" s="296" t="str">
        <f>IF($AK453="特","",IFERROR(VLOOKUP($BJ453,'35条リスト'!$A$3:$C$9998,3,FALSE),""))</f>
        <v/>
      </c>
      <c r="BO453" s="357" t="str">
        <f t="shared" si="149"/>
        <v/>
      </c>
      <c r="BP453" s="297" t="str">
        <f t="shared" si="207"/>
        <v/>
      </c>
      <c r="BQ453" s="297" t="str">
        <f t="shared" si="150"/>
        <v/>
      </c>
      <c r="BR453" s="296">
        <f t="shared" ref="BR453:BR516" si="209">IF($Z453="○",$Z453,IF($AA453="○",$AA453,0))</f>
        <v>0</v>
      </c>
      <c r="BS453" s="296" t="str">
        <f>IF(COUNTIF(点検表４リスト用!X$2:X$83,J453),1,IF(COUNTIF(点検表４リスト用!Y$2:Y$100,J453),2,IF(COUNTIF(点検表４リスト用!Z$2:Z$100,J453),3,IF(COUNTIF(点検表４リスト用!AA$2:AA$100,J453),4,""))))</f>
        <v/>
      </c>
      <c r="BT453" s="580" t="str">
        <f t="shared" si="151"/>
        <v/>
      </c>
    </row>
    <row r="454" spans="1:72">
      <c r="A454" s="289"/>
      <c r="B454" s="445"/>
      <c r="C454" s="290"/>
      <c r="D454" s="291"/>
      <c r="E454" s="291"/>
      <c r="F454" s="291"/>
      <c r="G454" s="292"/>
      <c r="H454" s="300"/>
      <c r="I454" s="292"/>
      <c r="J454" s="292"/>
      <c r="K454" s="292"/>
      <c r="L454" s="292"/>
      <c r="M454" s="290"/>
      <c r="N454" s="290"/>
      <c r="O454" s="292"/>
      <c r="P454" s="292"/>
      <c r="Q454" s="481" t="str">
        <f t="shared" si="179"/>
        <v/>
      </c>
      <c r="R454" s="481" t="str">
        <f t="shared" si="180"/>
        <v/>
      </c>
      <c r="S454" s="482" t="str">
        <f t="shared" si="188"/>
        <v/>
      </c>
      <c r="T454" s="482" t="str">
        <f t="shared" si="181"/>
        <v/>
      </c>
      <c r="U454" s="483" t="str">
        <f t="shared" si="182"/>
        <v/>
      </c>
      <c r="V454" s="483" t="str">
        <f t="shared" si="183"/>
        <v/>
      </c>
      <c r="W454" s="483" t="str">
        <f t="shared" si="184"/>
        <v/>
      </c>
      <c r="X454" s="293"/>
      <c r="Y454" s="289"/>
      <c r="Z454" s="473" t="str">
        <f>IF($BS454&lt;&gt;"","確認",IF(COUNTIF(点検表４リスト用!AB$2:AB$100,J454),"○",IF(OR($BQ454="【3】",$BQ454="【2】",$BQ454="【1】"),"○",$BQ454)))</f>
        <v/>
      </c>
      <c r="AA454" s="532"/>
      <c r="AB454" s="559" t="str">
        <f t="shared" si="185"/>
        <v/>
      </c>
      <c r="AC454" s="294" t="str">
        <f>IF(COUNTIF(環境性能の高いＵＤタクシー!$A:$A,点検表４!J454),"○","")</f>
        <v/>
      </c>
      <c r="AD454" s="295" t="str">
        <f t="shared" si="186"/>
        <v/>
      </c>
      <c r="AE454" s="296" t="b">
        <f t="shared" si="189"/>
        <v>0</v>
      </c>
      <c r="AF454" s="296" t="b">
        <f t="shared" si="190"/>
        <v>0</v>
      </c>
      <c r="AG454" s="296" t="str">
        <f t="shared" si="191"/>
        <v/>
      </c>
      <c r="AH454" s="296">
        <f t="shared" si="192"/>
        <v>1</v>
      </c>
      <c r="AI454" s="296">
        <f t="shared" si="193"/>
        <v>0</v>
      </c>
      <c r="AJ454" s="296">
        <f t="shared" si="194"/>
        <v>0</v>
      </c>
      <c r="AK454" s="296" t="str">
        <f>IFERROR(VLOOKUP($I454,点検表４リスト用!$D$2:$G$10,2,FALSE),"")</f>
        <v/>
      </c>
      <c r="AL454" s="296" t="str">
        <f>IFERROR(VLOOKUP($I454,点検表４リスト用!$D$2:$G$10,3,FALSE),"")</f>
        <v/>
      </c>
      <c r="AM454" s="296" t="str">
        <f>IFERROR(VLOOKUP($I454,点検表４リスト用!$D$2:$G$10,4,FALSE),"")</f>
        <v/>
      </c>
      <c r="AN454" s="296" t="str">
        <f>IFERROR(VLOOKUP(LEFT($E454,1),点検表４リスト用!$I$2:$J$11,2,FALSE),"")</f>
        <v/>
      </c>
      <c r="AO454" s="296" t="b">
        <f>IF(IFERROR(VLOOKUP($J454,軽乗用車一覧!$A$2:$A$88,1,FALSE),"")&lt;&gt;"",TRUE,FALSE)</f>
        <v>0</v>
      </c>
      <c r="AP454" s="296" t="b">
        <f t="shared" si="195"/>
        <v>0</v>
      </c>
      <c r="AQ454" s="296" t="b">
        <f t="shared" si="187"/>
        <v>1</v>
      </c>
      <c r="AR454" s="296" t="str">
        <f t="shared" si="196"/>
        <v/>
      </c>
      <c r="AS454" s="296" t="str">
        <f t="shared" si="197"/>
        <v/>
      </c>
      <c r="AT454" s="296">
        <f t="shared" si="198"/>
        <v>1</v>
      </c>
      <c r="AU454" s="296">
        <f t="shared" si="199"/>
        <v>1</v>
      </c>
      <c r="AV454" s="296" t="str">
        <f t="shared" si="200"/>
        <v/>
      </c>
      <c r="AW454" s="296" t="str">
        <f>IFERROR(VLOOKUP($L454,点検表４リスト用!$L$2:$M$11,2,FALSE),"")</f>
        <v/>
      </c>
      <c r="AX454" s="296" t="str">
        <f>IFERROR(VLOOKUP($AV454,排出係数!$H$4:$N$1000,7,FALSE),"")</f>
        <v/>
      </c>
      <c r="AY454" s="296" t="str">
        <f t="shared" si="148"/>
        <v/>
      </c>
      <c r="AZ454" s="296" t="str">
        <f t="shared" si="201"/>
        <v>1</v>
      </c>
      <c r="BA454" s="296" t="str">
        <f>IFERROR(VLOOKUP($AV454,排出係数!$A$4:$G$10000,$AU454+2,FALSE),"")</f>
        <v/>
      </c>
      <c r="BB454" s="296">
        <f>IFERROR(VLOOKUP($AU454,点検表４リスト用!$P$2:$T$6,2,FALSE),"")</f>
        <v>0.48</v>
      </c>
      <c r="BC454" s="296" t="str">
        <f t="shared" si="202"/>
        <v/>
      </c>
      <c r="BD454" s="296" t="str">
        <f t="shared" si="203"/>
        <v/>
      </c>
      <c r="BE454" s="296" t="str">
        <f>IFERROR(VLOOKUP($AV454,排出係数!$H$4:$M$10000,$AU454+2,FALSE),"")</f>
        <v/>
      </c>
      <c r="BF454" s="296">
        <f>IFERROR(VLOOKUP($AU454,点検表４リスト用!$P$2:$T$6,IF($N454="H17",5,3),FALSE),"")</f>
        <v>5.5E-2</v>
      </c>
      <c r="BG454" s="296">
        <f t="shared" si="204"/>
        <v>0</v>
      </c>
      <c r="BH454" s="296">
        <f t="shared" si="208"/>
        <v>0</v>
      </c>
      <c r="BI454" s="296" t="str">
        <f>IFERROR(VLOOKUP($L454,点検表４リスト用!$L$2:$N$11,3,FALSE),"")</f>
        <v/>
      </c>
      <c r="BJ454" s="296" t="str">
        <f t="shared" si="205"/>
        <v/>
      </c>
      <c r="BK454" s="296" t="str">
        <f>IF($AK454="特","",IF($BP454="確認",MSG_電気・燃料電池車確認,IF($BS454=1,日野自動車新型式,IF($BS454=2,日野自動車新型式②,IF($BS454=3,日野自動車新型式③,IF($BS454=4,日野自動車新型式④,IFERROR(VLOOKUP($BJ454,'35条リスト'!$A$3:$C$9998,2,FALSE),"")))))))</f>
        <v/>
      </c>
      <c r="BL454" s="296" t="str">
        <f t="shared" si="206"/>
        <v/>
      </c>
      <c r="BM454" s="296" t="str">
        <f>IFERROR(VLOOKUP($X454,点検表４リスト用!$A$2:$B$10,2,FALSE),"")</f>
        <v/>
      </c>
      <c r="BN454" s="296" t="str">
        <f>IF($AK454="特","",IFERROR(VLOOKUP($BJ454,'35条リスト'!$A$3:$C$9998,3,FALSE),""))</f>
        <v/>
      </c>
      <c r="BO454" s="357" t="str">
        <f t="shared" si="149"/>
        <v/>
      </c>
      <c r="BP454" s="297" t="str">
        <f t="shared" si="207"/>
        <v/>
      </c>
      <c r="BQ454" s="297" t="str">
        <f t="shared" si="150"/>
        <v/>
      </c>
      <c r="BR454" s="296">
        <f t="shared" si="209"/>
        <v>0</v>
      </c>
      <c r="BS454" s="296" t="str">
        <f>IF(COUNTIF(点検表４リスト用!X$2:X$83,J454),1,IF(COUNTIF(点検表４リスト用!Y$2:Y$100,J454),2,IF(COUNTIF(点検表４リスト用!Z$2:Z$100,J454),3,IF(COUNTIF(点検表４リスト用!AA$2:AA$100,J454),4,""))))</f>
        <v/>
      </c>
      <c r="BT454" s="580" t="str">
        <f t="shared" si="151"/>
        <v/>
      </c>
    </row>
    <row r="455" spans="1:72">
      <c r="A455" s="289"/>
      <c r="B455" s="445"/>
      <c r="C455" s="290"/>
      <c r="D455" s="291"/>
      <c r="E455" s="291"/>
      <c r="F455" s="291"/>
      <c r="G455" s="292"/>
      <c r="H455" s="300"/>
      <c r="I455" s="292"/>
      <c r="J455" s="292"/>
      <c r="K455" s="292"/>
      <c r="L455" s="292"/>
      <c r="M455" s="290"/>
      <c r="N455" s="290"/>
      <c r="O455" s="292"/>
      <c r="P455" s="292"/>
      <c r="Q455" s="481" t="str">
        <f t="shared" si="179"/>
        <v/>
      </c>
      <c r="R455" s="481" t="str">
        <f t="shared" si="180"/>
        <v/>
      </c>
      <c r="S455" s="482" t="str">
        <f t="shared" si="188"/>
        <v/>
      </c>
      <c r="T455" s="482" t="str">
        <f t="shared" si="181"/>
        <v/>
      </c>
      <c r="U455" s="483" t="str">
        <f t="shared" si="182"/>
        <v/>
      </c>
      <c r="V455" s="483" t="str">
        <f t="shared" si="183"/>
        <v/>
      </c>
      <c r="W455" s="483" t="str">
        <f t="shared" si="184"/>
        <v/>
      </c>
      <c r="X455" s="293"/>
      <c r="Y455" s="289"/>
      <c r="Z455" s="473" t="str">
        <f>IF($BS455&lt;&gt;"","確認",IF(COUNTIF(点検表４リスト用!AB$2:AB$100,J455),"○",IF(OR($BQ455="【3】",$BQ455="【2】",$BQ455="【1】"),"○",$BQ455)))</f>
        <v/>
      </c>
      <c r="AA455" s="532"/>
      <c r="AB455" s="559" t="str">
        <f t="shared" si="185"/>
        <v/>
      </c>
      <c r="AC455" s="294" t="str">
        <f>IF(COUNTIF(環境性能の高いＵＤタクシー!$A:$A,点検表４!J455),"○","")</f>
        <v/>
      </c>
      <c r="AD455" s="295" t="str">
        <f t="shared" si="186"/>
        <v/>
      </c>
      <c r="AE455" s="296" t="b">
        <f t="shared" si="189"/>
        <v>0</v>
      </c>
      <c r="AF455" s="296" t="b">
        <f t="shared" si="190"/>
        <v>0</v>
      </c>
      <c r="AG455" s="296" t="str">
        <f t="shared" si="191"/>
        <v/>
      </c>
      <c r="AH455" s="296">
        <f t="shared" si="192"/>
        <v>1</v>
      </c>
      <c r="AI455" s="296">
        <f t="shared" si="193"/>
        <v>0</v>
      </c>
      <c r="AJ455" s="296">
        <f t="shared" si="194"/>
        <v>0</v>
      </c>
      <c r="AK455" s="296" t="str">
        <f>IFERROR(VLOOKUP($I455,点検表４リスト用!$D$2:$G$10,2,FALSE),"")</f>
        <v/>
      </c>
      <c r="AL455" s="296" t="str">
        <f>IFERROR(VLOOKUP($I455,点検表４リスト用!$D$2:$G$10,3,FALSE),"")</f>
        <v/>
      </c>
      <c r="AM455" s="296" t="str">
        <f>IFERROR(VLOOKUP($I455,点検表４リスト用!$D$2:$G$10,4,FALSE),"")</f>
        <v/>
      </c>
      <c r="AN455" s="296" t="str">
        <f>IFERROR(VLOOKUP(LEFT($E455,1),点検表４リスト用!$I$2:$J$11,2,FALSE),"")</f>
        <v/>
      </c>
      <c r="AO455" s="296" t="b">
        <f>IF(IFERROR(VLOOKUP($J455,軽乗用車一覧!$A$2:$A$88,1,FALSE),"")&lt;&gt;"",TRUE,FALSE)</f>
        <v>0</v>
      </c>
      <c r="AP455" s="296" t="b">
        <f t="shared" si="195"/>
        <v>0</v>
      </c>
      <c r="AQ455" s="296" t="b">
        <f t="shared" si="187"/>
        <v>1</v>
      </c>
      <c r="AR455" s="296" t="str">
        <f t="shared" si="196"/>
        <v/>
      </c>
      <c r="AS455" s="296" t="str">
        <f t="shared" si="197"/>
        <v/>
      </c>
      <c r="AT455" s="296">
        <f t="shared" si="198"/>
        <v>1</v>
      </c>
      <c r="AU455" s="296">
        <f t="shared" si="199"/>
        <v>1</v>
      </c>
      <c r="AV455" s="296" t="str">
        <f t="shared" si="200"/>
        <v/>
      </c>
      <c r="AW455" s="296" t="str">
        <f>IFERROR(VLOOKUP($L455,点検表４リスト用!$L$2:$M$11,2,FALSE),"")</f>
        <v/>
      </c>
      <c r="AX455" s="296" t="str">
        <f>IFERROR(VLOOKUP($AV455,排出係数!$H$4:$N$1000,7,FALSE),"")</f>
        <v/>
      </c>
      <c r="AY455" s="296" t="str">
        <f t="shared" si="148"/>
        <v/>
      </c>
      <c r="AZ455" s="296" t="str">
        <f t="shared" si="201"/>
        <v>1</v>
      </c>
      <c r="BA455" s="296" t="str">
        <f>IFERROR(VLOOKUP($AV455,排出係数!$A$4:$G$10000,$AU455+2,FALSE),"")</f>
        <v/>
      </c>
      <c r="BB455" s="296">
        <f>IFERROR(VLOOKUP($AU455,点検表４リスト用!$P$2:$T$6,2,FALSE),"")</f>
        <v>0.48</v>
      </c>
      <c r="BC455" s="296" t="str">
        <f t="shared" si="202"/>
        <v/>
      </c>
      <c r="BD455" s="296" t="str">
        <f t="shared" si="203"/>
        <v/>
      </c>
      <c r="BE455" s="296" t="str">
        <f>IFERROR(VLOOKUP($AV455,排出係数!$H$4:$M$10000,$AU455+2,FALSE),"")</f>
        <v/>
      </c>
      <c r="BF455" s="296">
        <f>IFERROR(VLOOKUP($AU455,点検表４リスト用!$P$2:$T$6,IF($N455="H17",5,3),FALSE),"")</f>
        <v>5.5E-2</v>
      </c>
      <c r="BG455" s="296">
        <f t="shared" si="204"/>
        <v>0</v>
      </c>
      <c r="BH455" s="296">
        <f t="shared" si="208"/>
        <v>0</v>
      </c>
      <c r="BI455" s="296" t="str">
        <f>IFERROR(VLOOKUP($L455,点検表４リスト用!$L$2:$N$11,3,FALSE),"")</f>
        <v/>
      </c>
      <c r="BJ455" s="296" t="str">
        <f t="shared" si="205"/>
        <v/>
      </c>
      <c r="BK455" s="296" t="str">
        <f>IF($AK455="特","",IF($BP455="確認",MSG_電気・燃料電池車確認,IF($BS455=1,日野自動車新型式,IF($BS455=2,日野自動車新型式②,IF($BS455=3,日野自動車新型式③,IF($BS455=4,日野自動車新型式④,IFERROR(VLOOKUP($BJ455,'35条リスト'!$A$3:$C$9998,2,FALSE),"")))))))</f>
        <v/>
      </c>
      <c r="BL455" s="296" t="str">
        <f t="shared" si="206"/>
        <v/>
      </c>
      <c r="BM455" s="296" t="str">
        <f>IFERROR(VLOOKUP($X455,点検表４リスト用!$A$2:$B$10,2,FALSE),"")</f>
        <v/>
      </c>
      <c r="BN455" s="296" t="str">
        <f>IF($AK455="特","",IFERROR(VLOOKUP($BJ455,'35条リスト'!$A$3:$C$9998,3,FALSE),""))</f>
        <v/>
      </c>
      <c r="BO455" s="357" t="str">
        <f t="shared" si="149"/>
        <v/>
      </c>
      <c r="BP455" s="297" t="str">
        <f t="shared" si="207"/>
        <v/>
      </c>
      <c r="BQ455" s="297" t="str">
        <f t="shared" si="150"/>
        <v/>
      </c>
      <c r="BR455" s="296">
        <f t="shared" si="209"/>
        <v>0</v>
      </c>
      <c r="BS455" s="296" t="str">
        <f>IF(COUNTIF(点検表４リスト用!X$2:X$83,J455),1,IF(COUNTIF(点検表４リスト用!Y$2:Y$100,J455),2,IF(COUNTIF(点検表４リスト用!Z$2:Z$100,J455),3,IF(COUNTIF(点検表４リスト用!AA$2:AA$100,J455),4,""))))</f>
        <v/>
      </c>
      <c r="BT455" s="580" t="str">
        <f t="shared" si="151"/>
        <v/>
      </c>
    </row>
    <row r="456" spans="1:72">
      <c r="A456" s="289"/>
      <c r="B456" s="445"/>
      <c r="C456" s="290"/>
      <c r="D456" s="291"/>
      <c r="E456" s="291"/>
      <c r="F456" s="291"/>
      <c r="G456" s="292"/>
      <c r="H456" s="300"/>
      <c r="I456" s="292"/>
      <c r="J456" s="292"/>
      <c r="K456" s="292"/>
      <c r="L456" s="292"/>
      <c r="M456" s="290"/>
      <c r="N456" s="290"/>
      <c r="O456" s="292"/>
      <c r="P456" s="292"/>
      <c r="Q456" s="481" t="str">
        <f t="shared" si="179"/>
        <v/>
      </c>
      <c r="R456" s="481" t="str">
        <f t="shared" si="180"/>
        <v/>
      </c>
      <c r="S456" s="482" t="str">
        <f t="shared" si="188"/>
        <v/>
      </c>
      <c r="T456" s="482" t="str">
        <f t="shared" si="181"/>
        <v/>
      </c>
      <c r="U456" s="483" t="str">
        <f t="shared" si="182"/>
        <v/>
      </c>
      <c r="V456" s="483" t="str">
        <f t="shared" si="183"/>
        <v/>
      </c>
      <c r="W456" s="483" t="str">
        <f t="shared" si="184"/>
        <v/>
      </c>
      <c r="X456" s="293"/>
      <c r="Y456" s="289"/>
      <c r="Z456" s="473" t="str">
        <f>IF($BS456&lt;&gt;"","確認",IF(COUNTIF(点検表４リスト用!AB$2:AB$100,J456),"○",IF(OR($BQ456="【3】",$BQ456="【2】",$BQ456="【1】"),"○",$BQ456)))</f>
        <v/>
      </c>
      <c r="AA456" s="532"/>
      <c r="AB456" s="559" t="str">
        <f t="shared" si="185"/>
        <v/>
      </c>
      <c r="AC456" s="294" t="str">
        <f>IF(COUNTIF(環境性能の高いＵＤタクシー!$A:$A,点検表４!J456),"○","")</f>
        <v/>
      </c>
      <c r="AD456" s="295" t="str">
        <f t="shared" si="186"/>
        <v/>
      </c>
      <c r="AE456" s="296" t="b">
        <f t="shared" si="189"/>
        <v>0</v>
      </c>
      <c r="AF456" s="296" t="b">
        <f t="shared" si="190"/>
        <v>0</v>
      </c>
      <c r="AG456" s="296" t="str">
        <f t="shared" si="191"/>
        <v/>
      </c>
      <c r="AH456" s="296">
        <f t="shared" si="192"/>
        <v>1</v>
      </c>
      <c r="AI456" s="296">
        <f t="shared" si="193"/>
        <v>0</v>
      </c>
      <c r="AJ456" s="296">
        <f t="shared" si="194"/>
        <v>0</v>
      </c>
      <c r="AK456" s="296" t="str">
        <f>IFERROR(VLOOKUP($I456,点検表４リスト用!$D$2:$G$10,2,FALSE),"")</f>
        <v/>
      </c>
      <c r="AL456" s="296" t="str">
        <f>IFERROR(VLOOKUP($I456,点検表４リスト用!$D$2:$G$10,3,FALSE),"")</f>
        <v/>
      </c>
      <c r="AM456" s="296" t="str">
        <f>IFERROR(VLOOKUP($I456,点検表４リスト用!$D$2:$G$10,4,FALSE),"")</f>
        <v/>
      </c>
      <c r="AN456" s="296" t="str">
        <f>IFERROR(VLOOKUP(LEFT($E456,1),点検表４リスト用!$I$2:$J$11,2,FALSE),"")</f>
        <v/>
      </c>
      <c r="AO456" s="296" t="b">
        <f>IF(IFERROR(VLOOKUP($J456,軽乗用車一覧!$A$2:$A$88,1,FALSE),"")&lt;&gt;"",TRUE,FALSE)</f>
        <v>0</v>
      </c>
      <c r="AP456" s="296" t="b">
        <f t="shared" si="195"/>
        <v>0</v>
      </c>
      <c r="AQ456" s="296" t="b">
        <f t="shared" si="187"/>
        <v>1</v>
      </c>
      <c r="AR456" s="296" t="str">
        <f t="shared" si="196"/>
        <v/>
      </c>
      <c r="AS456" s="296" t="str">
        <f t="shared" si="197"/>
        <v/>
      </c>
      <c r="AT456" s="296">
        <f t="shared" si="198"/>
        <v>1</v>
      </c>
      <c r="AU456" s="296">
        <f t="shared" si="199"/>
        <v>1</v>
      </c>
      <c r="AV456" s="296" t="str">
        <f t="shared" si="200"/>
        <v/>
      </c>
      <c r="AW456" s="296" t="str">
        <f>IFERROR(VLOOKUP($L456,点検表４リスト用!$L$2:$M$11,2,FALSE),"")</f>
        <v/>
      </c>
      <c r="AX456" s="296" t="str">
        <f>IFERROR(VLOOKUP($AV456,排出係数!$H$4:$N$1000,7,FALSE),"")</f>
        <v/>
      </c>
      <c r="AY456" s="296" t="str">
        <f t="shared" si="148"/>
        <v/>
      </c>
      <c r="AZ456" s="296" t="str">
        <f t="shared" si="201"/>
        <v>1</v>
      </c>
      <c r="BA456" s="296" t="str">
        <f>IFERROR(VLOOKUP($AV456,排出係数!$A$4:$G$10000,$AU456+2,FALSE),"")</f>
        <v/>
      </c>
      <c r="BB456" s="296">
        <f>IFERROR(VLOOKUP($AU456,点検表４リスト用!$P$2:$T$6,2,FALSE),"")</f>
        <v>0.48</v>
      </c>
      <c r="BC456" s="296" t="str">
        <f t="shared" si="202"/>
        <v/>
      </c>
      <c r="BD456" s="296" t="str">
        <f t="shared" si="203"/>
        <v/>
      </c>
      <c r="BE456" s="296" t="str">
        <f>IFERROR(VLOOKUP($AV456,排出係数!$H$4:$M$10000,$AU456+2,FALSE),"")</f>
        <v/>
      </c>
      <c r="BF456" s="296">
        <f>IFERROR(VLOOKUP($AU456,点検表４リスト用!$P$2:$T$6,IF($N456="H17",5,3),FALSE),"")</f>
        <v>5.5E-2</v>
      </c>
      <c r="BG456" s="296">
        <f t="shared" si="204"/>
        <v>0</v>
      </c>
      <c r="BH456" s="296">
        <f t="shared" si="208"/>
        <v>0</v>
      </c>
      <c r="BI456" s="296" t="str">
        <f>IFERROR(VLOOKUP($L456,点検表４リスト用!$L$2:$N$11,3,FALSE),"")</f>
        <v/>
      </c>
      <c r="BJ456" s="296" t="str">
        <f t="shared" si="205"/>
        <v/>
      </c>
      <c r="BK456" s="296" t="str">
        <f>IF($AK456="特","",IF($BP456="確認",MSG_電気・燃料電池車確認,IF($BS456=1,日野自動車新型式,IF($BS456=2,日野自動車新型式②,IF($BS456=3,日野自動車新型式③,IF($BS456=4,日野自動車新型式④,IFERROR(VLOOKUP($BJ456,'35条リスト'!$A$3:$C$9998,2,FALSE),"")))))))</f>
        <v/>
      </c>
      <c r="BL456" s="296" t="str">
        <f t="shared" si="206"/>
        <v/>
      </c>
      <c r="BM456" s="296" t="str">
        <f>IFERROR(VLOOKUP($X456,点検表４リスト用!$A$2:$B$10,2,FALSE),"")</f>
        <v/>
      </c>
      <c r="BN456" s="296" t="str">
        <f>IF($AK456="特","",IFERROR(VLOOKUP($BJ456,'35条リスト'!$A$3:$C$9998,3,FALSE),""))</f>
        <v/>
      </c>
      <c r="BO456" s="357" t="str">
        <f t="shared" si="149"/>
        <v/>
      </c>
      <c r="BP456" s="297" t="str">
        <f t="shared" si="207"/>
        <v/>
      </c>
      <c r="BQ456" s="297" t="str">
        <f t="shared" si="150"/>
        <v/>
      </c>
      <c r="BR456" s="296">
        <f t="shared" si="209"/>
        <v>0</v>
      </c>
      <c r="BS456" s="296" t="str">
        <f>IF(COUNTIF(点検表４リスト用!X$2:X$83,J456),1,IF(COUNTIF(点検表４リスト用!Y$2:Y$100,J456),2,IF(COUNTIF(点検表４リスト用!Z$2:Z$100,J456),3,IF(COUNTIF(点検表４リスト用!AA$2:AA$100,J456),4,""))))</f>
        <v/>
      </c>
      <c r="BT456" s="580" t="str">
        <f t="shared" si="151"/>
        <v/>
      </c>
    </row>
    <row r="457" spans="1:72">
      <c r="A457" s="289"/>
      <c r="B457" s="445"/>
      <c r="C457" s="290"/>
      <c r="D457" s="291"/>
      <c r="E457" s="291"/>
      <c r="F457" s="291"/>
      <c r="G457" s="292"/>
      <c r="H457" s="300"/>
      <c r="I457" s="292"/>
      <c r="J457" s="292"/>
      <c r="K457" s="292"/>
      <c r="L457" s="292"/>
      <c r="M457" s="290"/>
      <c r="N457" s="290"/>
      <c r="O457" s="292"/>
      <c r="P457" s="292"/>
      <c r="Q457" s="481" t="str">
        <f t="shared" si="179"/>
        <v/>
      </c>
      <c r="R457" s="481" t="str">
        <f t="shared" si="180"/>
        <v/>
      </c>
      <c r="S457" s="482" t="str">
        <f t="shared" si="188"/>
        <v/>
      </c>
      <c r="T457" s="482" t="str">
        <f t="shared" si="181"/>
        <v/>
      </c>
      <c r="U457" s="483" t="str">
        <f t="shared" si="182"/>
        <v/>
      </c>
      <c r="V457" s="483" t="str">
        <f t="shared" si="183"/>
        <v/>
      </c>
      <c r="W457" s="483" t="str">
        <f t="shared" si="184"/>
        <v/>
      </c>
      <c r="X457" s="293"/>
      <c r="Y457" s="289"/>
      <c r="Z457" s="473" t="str">
        <f>IF($BS457&lt;&gt;"","確認",IF(COUNTIF(点検表４リスト用!AB$2:AB$100,J457),"○",IF(OR($BQ457="【3】",$BQ457="【2】",$BQ457="【1】"),"○",$BQ457)))</f>
        <v/>
      </c>
      <c r="AA457" s="532"/>
      <c r="AB457" s="559" t="str">
        <f t="shared" si="185"/>
        <v/>
      </c>
      <c r="AC457" s="294" t="str">
        <f>IF(COUNTIF(環境性能の高いＵＤタクシー!$A:$A,点検表４!J457),"○","")</f>
        <v/>
      </c>
      <c r="AD457" s="295" t="str">
        <f t="shared" si="186"/>
        <v/>
      </c>
      <c r="AE457" s="296" t="b">
        <f t="shared" si="189"/>
        <v>0</v>
      </c>
      <c r="AF457" s="296" t="b">
        <f t="shared" si="190"/>
        <v>0</v>
      </c>
      <c r="AG457" s="296" t="str">
        <f t="shared" si="191"/>
        <v/>
      </c>
      <c r="AH457" s="296">
        <f t="shared" si="192"/>
        <v>1</v>
      </c>
      <c r="AI457" s="296">
        <f t="shared" si="193"/>
        <v>0</v>
      </c>
      <c r="AJ457" s="296">
        <f t="shared" si="194"/>
        <v>0</v>
      </c>
      <c r="AK457" s="296" t="str">
        <f>IFERROR(VLOOKUP($I457,点検表４リスト用!$D$2:$G$10,2,FALSE),"")</f>
        <v/>
      </c>
      <c r="AL457" s="296" t="str">
        <f>IFERROR(VLOOKUP($I457,点検表４リスト用!$D$2:$G$10,3,FALSE),"")</f>
        <v/>
      </c>
      <c r="AM457" s="296" t="str">
        <f>IFERROR(VLOOKUP($I457,点検表４リスト用!$D$2:$G$10,4,FALSE),"")</f>
        <v/>
      </c>
      <c r="AN457" s="296" t="str">
        <f>IFERROR(VLOOKUP(LEFT($E457,1),点検表４リスト用!$I$2:$J$11,2,FALSE),"")</f>
        <v/>
      </c>
      <c r="AO457" s="296" t="b">
        <f>IF(IFERROR(VLOOKUP($J457,軽乗用車一覧!$A$2:$A$88,1,FALSE),"")&lt;&gt;"",TRUE,FALSE)</f>
        <v>0</v>
      </c>
      <c r="AP457" s="296" t="b">
        <f t="shared" si="195"/>
        <v>0</v>
      </c>
      <c r="AQ457" s="296" t="b">
        <f t="shared" si="187"/>
        <v>1</v>
      </c>
      <c r="AR457" s="296" t="str">
        <f t="shared" si="196"/>
        <v/>
      </c>
      <c r="AS457" s="296" t="str">
        <f t="shared" si="197"/>
        <v/>
      </c>
      <c r="AT457" s="296">
        <f t="shared" si="198"/>
        <v>1</v>
      </c>
      <c r="AU457" s="296">
        <f t="shared" si="199"/>
        <v>1</v>
      </c>
      <c r="AV457" s="296" t="str">
        <f t="shared" si="200"/>
        <v/>
      </c>
      <c r="AW457" s="296" t="str">
        <f>IFERROR(VLOOKUP($L457,点検表４リスト用!$L$2:$M$11,2,FALSE),"")</f>
        <v/>
      </c>
      <c r="AX457" s="296" t="str">
        <f>IFERROR(VLOOKUP($AV457,排出係数!$H$4:$N$1000,7,FALSE),"")</f>
        <v/>
      </c>
      <c r="AY457" s="296" t="str">
        <f t="shared" si="148"/>
        <v/>
      </c>
      <c r="AZ457" s="296" t="str">
        <f t="shared" si="201"/>
        <v>1</v>
      </c>
      <c r="BA457" s="296" t="str">
        <f>IFERROR(VLOOKUP($AV457,排出係数!$A$4:$G$10000,$AU457+2,FALSE),"")</f>
        <v/>
      </c>
      <c r="BB457" s="296">
        <f>IFERROR(VLOOKUP($AU457,点検表４リスト用!$P$2:$T$6,2,FALSE),"")</f>
        <v>0.48</v>
      </c>
      <c r="BC457" s="296" t="str">
        <f t="shared" si="202"/>
        <v/>
      </c>
      <c r="BD457" s="296" t="str">
        <f t="shared" si="203"/>
        <v/>
      </c>
      <c r="BE457" s="296" t="str">
        <f>IFERROR(VLOOKUP($AV457,排出係数!$H$4:$M$10000,$AU457+2,FALSE),"")</f>
        <v/>
      </c>
      <c r="BF457" s="296">
        <f>IFERROR(VLOOKUP($AU457,点検表４リスト用!$P$2:$T$6,IF($N457="H17",5,3),FALSE),"")</f>
        <v>5.5E-2</v>
      </c>
      <c r="BG457" s="296">
        <f t="shared" si="204"/>
        <v>0</v>
      </c>
      <c r="BH457" s="296">
        <f t="shared" si="208"/>
        <v>0</v>
      </c>
      <c r="BI457" s="296" t="str">
        <f>IFERROR(VLOOKUP($L457,点検表４リスト用!$L$2:$N$11,3,FALSE),"")</f>
        <v/>
      </c>
      <c r="BJ457" s="296" t="str">
        <f t="shared" si="205"/>
        <v/>
      </c>
      <c r="BK457" s="296" t="str">
        <f>IF($AK457="特","",IF($BP457="確認",MSG_電気・燃料電池車確認,IF($BS457=1,日野自動車新型式,IF($BS457=2,日野自動車新型式②,IF($BS457=3,日野自動車新型式③,IF($BS457=4,日野自動車新型式④,IFERROR(VLOOKUP($BJ457,'35条リスト'!$A$3:$C$9998,2,FALSE),"")))))))</f>
        <v/>
      </c>
      <c r="BL457" s="296" t="str">
        <f t="shared" si="206"/>
        <v/>
      </c>
      <c r="BM457" s="296" t="str">
        <f>IFERROR(VLOOKUP($X457,点検表４リスト用!$A$2:$B$10,2,FALSE),"")</f>
        <v/>
      </c>
      <c r="BN457" s="296" t="str">
        <f>IF($AK457="特","",IFERROR(VLOOKUP($BJ457,'35条リスト'!$A$3:$C$9998,3,FALSE),""))</f>
        <v/>
      </c>
      <c r="BO457" s="357" t="str">
        <f t="shared" si="149"/>
        <v/>
      </c>
      <c r="BP457" s="297" t="str">
        <f t="shared" si="207"/>
        <v/>
      </c>
      <c r="BQ457" s="297" t="str">
        <f t="shared" si="150"/>
        <v/>
      </c>
      <c r="BR457" s="296">
        <f t="shared" si="209"/>
        <v>0</v>
      </c>
      <c r="BS457" s="296" t="str">
        <f>IF(COUNTIF(点検表４リスト用!X$2:X$83,J457),1,IF(COUNTIF(点検表４リスト用!Y$2:Y$100,J457),2,IF(COUNTIF(点検表４リスト用!Z$2:Z$100,J457),3,IF(COUNTIF(点検表４リスト用!AA$2:AA$100,J457),4,""))))</f>
        <v/>
      </c>
      <c r="BT457" s="580" t="str">
        <f t="shared" si="151"/>
        <v/>
      </c>
    </row>
    <row r="458" spans="1:72">
      <c r="A458" s="289"/>
      <c r="B458" s="445"/>
      <c r="C458" s="290"/>
      <c r="D458" s="291"/>
      <c r="E458" s="291"/>
      <c r="F458" s="291"/>
      <c r="G458" s="292"/>
      <c r="H458" s="300"/>
      <c r="I458" s="292"/>
      <c r="J458" s="292"/>
      <c r="K458" s="292"/>
      <c r="L458" s="292"/>
      <c r="M458" s="290"/>
      <c r="N458" s="290"/>
      <c r="O458" s="292"/>
      <c r="P458" s="292"/>
      <c r="Q458" s="481" t="str">
        <f t="shared" si="179"/>
        <v/>
      </c>
      <c r="R458" s="481" t="str">
        <f t="shared" si="180"/>
        <v/>
      </c>
      <c r="S458" s="482" t="str">
        <f t="shared" si="188"/>
        <v/>
      </c>
      <c r="T458" s="482" t="str">
        <f t="shared" si="181"/>
        <v/>
      </c>
      <c r="U458" s="483" t="str">
        <f t="shared" si="182"/>
        <v/>
      </c>
      <c r="V458" s="483" t="str">
        <f t="shared" si="183"/>
        <v/>
      </c>
      <c r="W458" s="483" t="str">
        <f t="shared" si="184"/>
        <v/>
      </c>
      <c r="X458" s="293"/>
      <c r="Y458" s="289"/>
      <c r="Z458" s="473" t="str">
        <f>IF($BS458&lt;&gt;"","確認",IF(COUNTIF(点検表４リスト用!AB$2:AB$100,J458),"○",IF(OR($BQ458="【3】",$BQ458="【2】",$BQ458="【1】"),"○",$BQ458)))</f>
        <v/>
      </c>
      <c r="AA458" s="532"/>
      <c r="AB458" s="559" t="str">
        <f t="shared" si="185"/>
        <v/>
      </c>
      <c r="AC458" s="294" t="str">
        <f>IF(COUNTIF(環境性能の高いＵＤタクシー!$A:$A,点検表４!J458),"○","")</f>
        <v/>
      </c>
      <c r="AD458" s="295" t="str">
        <f t="shared" si="186"/>
        <v/>
      </c>
      <c r="AE458" s="296" t="b">
        <f t="shared" si="189"/>
        <v>0</v>
      </c>
      <c r="AF458" s="296" t="b">
        <f t="shared" si="190"/>
        <v>0</v>
      </c>
      <c r="AG458" s="296" t="str">
        <f t="shared" si="191"/>
        <v/>
      </c>
      <c r="AH458" s="296">
        <f t="shared" si="192"/>
        <v>1</v>
      </c>
      <c r="AI458" s="296">
        <f t="shared" si="193"/>
        <v>0</v>
      </c>
      <c r="AJ458" s="296">
        <f t="shared" si="194"/>
        <v>0</v>
      </c>
      <c r="AK458" s="296" t="str">
        <f>IFERROR(VLOOKUP($I458,点検表４リスト用!$D$2:$G$10,2,FALSE),"")</f>
        <v/>
      </c>
      <c r="AL458" s="296" t="str">
        <f>IFERROR(VLOOKUP($I458,点検表４リスト用!$D$2:$G$10,3,FALSE),"")</f>
        <v/>
      </c>
      <c r="AM458" s="296" t="str">
        <f>IFERROR(VLOOKUP($I458,点検表４リスト用!$D$2:$G$10,4,FALSE),"")</f>
        <v/>
      </c>
      <c r="AN458" s="296" t="str">
        <f>IFERROR(VLOOKUP(LEFT($E458,1),点検表４リスト用!$I$2:$J$11,2,FALSE),"")</f>
        <v/>
      </c>
      <c r="AO458" s="296" t="b">
        <f>IF(IFERROR(VLOOKUP($J458,軽乗用車一覧!$A$2:$A$88,1,FALSE),"")&lt;&gt;"",TRUE,FALSE)</f>
        <v>0</v>
      </c>
      <c r="AP458" s="296" t="b">
        <f t="shared" si="195"/>
        <v>0</v>
      </c>
      <c r="AQ458" s="296" t="b">
        <f t="shared" si="187"/>
        <v>1</v>
      </c>
      <c r="AR458" s="296" t="str">
        <f t="shared" si="196"/>
        <v/>
      </c>
      <c r="AS458" s="296" t="str">
        <f t="shared" si="197"/>
        <v/>
      </c>
      <c r="AT458" s="296">
        <f t="shared" si="198"/>
        <v>1</v>
      </c>
      <c r="AU458" s="296">
        <f t="shared" si="199"/>
        <v>1</v>
      </c>
      <c r="AV458" s="296" t="str">
        <f t="shared" si="200"/>
        <v/>
      </c>
      <c r="AW458" s="296" t="str">
        <f>IFERROR(VLOOKUP($L458,点検表４リスト用!$L$2:$M$11,2,FALSE),"")</f>
        <v/>
      </c>
      <c r="AX458" s="296" t="str">
        <f>IFERROR(VLOOKUP($AV458,排出係数!$H$4:$N$1000,7,FALSE),"")</f>
        <v/>
      </c>
      <c r="AY458" s="296" t="str">
        <f t="shared" ref="AY458:AY521" si="210">IF(OR($AW458="C",$AW458="電",$AW458="燃電"),$AW458,IF(AND(LEFT($AW458,1)&lt;&gt;"ハ",RIGHT($AX458,1)&lt;&gt;"ハ"),IF(AND(OR($AW458="ガ",$AW458="L"),LEFT($AX458,2)&lt;&gt;"ガL"),"ガL3",IF(AND($AW458="軽",LEFT($AX458,1)&lt;&gt;"軽"),"軽3",IF(RIGHT($AX458,1)="ハ","ハ",$AX458))),IF($AX458="",$BT458,$AX458)))</f>
        <v/>
      </c>
      <c r="AZ458" s="296" t="str">
        <f t="shared" si="201"/>
        <v>1</v>
      </c>
      <c r="BA458" s="296" t="str">
        <f>IFERROR(VLOOKUP($AV458,排出係数!$A$4:$G$10000,$AU458+2,FALSE),"")</f>
        <v/>
      </c>
      <c r="BB458" s="296">
        <f>IFERROR(VLOOKUP($AU458,点検表４リスト用!$P$2:$T$6,2,FALSE),"")</f>
        <v>0.48</v>
      </c>
      <c r="BC458" s="296" t="str">
        <f t="shared" si="202"/>
        <v/>
      </c>
      <c r="BD458" s="296" t="str">
        <f t="shared" si="203"/>
        <v/>
      </c>
      <c r="BE458" s="296" t="str">
        <f>IFERROR(VLOOKUP($AV458,排出係数!$H$4:$M$10000,$AU458+2,FALSE),"")</f>
        <v/>
      </c>
      <c r="BF458" s="296">
        <f>IFERROR(VLOOKUP($AU458,点検表４リスト用!$P$2:$T$6,IF($N458="H17",5,3),FALSE),"")</f>
        <v>5.5E-2</v>
      </c>
      <c r="BG458" s="296">
        <f t="shared" si="204"/>
        <v>0</v>
      </c>
      <c r="BH458" s="296">
        <f t="shared" si="208"/>
        <v>0</v>
      </c>
      <c r="BI458" s="296" t="str">
        <f>IFERROR(VLOOKUP($L458,点検表４リスト用!$L$2:$N$11,3,FALSE),"")</f>
        <v/>
      </c>
      <c r="BJ458" s="296" t="str">
        <f t="shared" si="205"/>
        <v/>
      </c>
      <c r="BK458" s="296" t="str">
        <f>IF($AK458="特","",IF($BP458="確認",MSG_電気・燃料電池車確認,IF($BS458=1,日野自動車新型式,IF($BS458=2,日野自動車新型式②,IF($BS458=3,日野自動車新型式③,IF($BS458=4,日野自動車新型式④,IFERROR(VLOOKUP($BJ458,'35条リスト'!$A$3:$C$9998,2,FALSE),"")))))))</f>
        <v/>
      </c>
      <c r="BL458" s="296" t="str">
        <f t="shared" si="206"/>
        <v/>
      </c>
      <c r="BM458" s="296" t="str">
        <f>IFERROR(VLOOKUP($X458,点検表４リスト用!$A$2:$B$10,2,FALSE),"")</f>
        <v/>
      </c>
      <c r="BN458" s="296" t="str">
        <f>IF($AK458="特","",IFERROR(VLOOKUP($BJ458,'35条リスト'!$A$3:$C$9998,3,FALSE),""))</f>
        <v/>
      </c>
      <c r="BO458" s="357" t="str">
        <f t="shared" ref="BO458:BO521" si="211">IF(AND($AS458="乗用",OR($L458="ハイブリッド（ガソリン）",$L458="ガソリン",$L458="ハイブリッド（ＬＰＧ）",$L458="液化石油ガス（ＬＰＧ）"),$BL458=75,$BM458=6),"【1】",IF(AND($AS458="乗用",$L458="プラグインハイブリッド",$BL458=75),"【2】",IF(AND($AS458="軽量",OR($L458="ハイブリッド（ガソリン）",$L458="ガソリン"),$BL458=75,$BM458=4),"【1】",IF(AND($AS458="中量",OR($L458="ハイブリッド（ガソリン）",$L458="ガソリン"),$BL458=75,OR($BM458=4,$BM458=3,$BM458=2,$BM458=1)),"【1】",IF(AND($AS458="中量",OR($L458="ハイブリッド（ガソリン）",$L458="ガソリン"),$BL458=50,OR($BM458=4,$BM458=3,$BM458=2)),"【1】",IF(AND($AS458="重量1",OR($L458="ハイブリッド（軽油）",$L458="軽油"),LEFT($J458,1)="2",OR($BM458=4,$BM458=3,$BM458=2,$BM458=1)),"【1】",IF(AND($AS458="重量2",OR($L458="ハイブリッド（軽油）",$L458="軽油"),LEFT($J458,1)="2",OR($BM458=4,$BM458=3,$BM458=2,$BM458=1,$BM458=0)),"【1】","")))))))</f>
        <v/>
      </c>
      <c r="BP458" s="297" t="str">
        <f t="shared" si="207"/>
        <v/>
      </c>
      <c r="BQ458" s="297" t="str">
        <f t="shared" ref="BQ458:BQ521" si="212">IF($BO458="【2】",$BO458,IF($BN458&lt;&gt;"",$BN458,IF($BO458&lt;&gt;"",$BO458,$BP458)))</f>
        <v/>
      </c>
      <c r="BR458" s="296">
        <f t="shared" si="209"/>
        <v>0</v>
      </c>
      <c r="BS458" s="296" t="str">
        <f>IF(COUNTIF(点検表４リスト用!X$2:X$83,J458),1,IF(COUNTIF(点検表４リスト用!Y$2:Y$100,J458),2,IF(COUNTIF(点検表４リスト用!Z$2:Z$100,J458),3,IF(COUNTIF(点検表４リスト用!AA$2:AA$100,J458),4,""))))</f>
        <v/>
      </c>
      <c r="BT458" s="580" t="str">
        <f t="shared" ref="BT458:BT521" si="213">IF(OR($J458="不明",$AX458=""),IF(LEFT($L458,1)="ハ","ハ",IF($L458="プラグインハイブリッド","Pハ",$AW458)),$AW458)</f>
        <v/>
      </c>
    </row>
    <row r="459" spans="1:72">
      <c r="A459" s="289"/>
      <c r="B459" s="445"/>
      <c r="C459" s="290"/>
      <c r="D459" s="291"/>
      <c r="E459" s="291"/>
      <c r="F459" s="291"/>
      <c r="G459" s="292"/>
      <c r="H459" s="300"/>
      <c r="I459" s="292"/>
      <c r="J459" s="292"/>
      <c r="K459" s="292"/>
      <c r="L459" s="292"/>
      <c r="M459" s="290"/>
      <c r="N459" s="290"/>
      <c r="O459" s="292"/>
      <c r="P459" s="292"/>
      <c r="Q459" s="481" t="str">
        <f t="shared" si="179"/>
        <v/>
      </c>
      <c r="R459" s="481" t="str">
        <f t="shared" si="180"/>
        <v/>
      </c>
      <c r="S459" s="482" t="str">
        <f t="shared" si="188"/>
        <v/>
      </c>
      <c r="T459" s="482" t="str">
        <f t="shared" si="181"/>
        <v/>
      </c>
      <c r="U459" s="483" t="str">
        <f t="shared" si="182"/>
        <v/>
      </c>
      <c r="V459" s="483" t="str">
        <f t="shared" si="183"/>
        <v/>
      </c>
      <c r="W459" s="483" t="str">
        <f t="shared" si="184"/>
        <v/>
      </c>
      <c r="X459" s="293"/>
      <c r="Y459" s="289"/>
      <c r="Z459" s="473" t="str">
        <f>IF($BS459&lt;&gt;"","確認",IF(COUNTIF(点検表４リスト用!AB$2:AB$100,J459),"○",IF(OR($BQ459="【3】",$BQ459="【2】",$BQ459="【1】"),"○",$BQ459)))</f>
        <v/>
      </c>
      <c r="AA459" s="532"/>
      <c r="AB459" s="559" t="str">
        <f t="shared" si="185"/>
        <v/>
      </c>
      <c r="AC459" s="294" t="str">
        <f>IF(COUNTIF(環境性能の高いＵＤタクシー!$A:$A,点検表４!J459),"○","")</f>
        <v/>
      </c>
      <c r="AD459" s="295" t="str">
        <f t="shared" si="186"/>
        <v/>
      </c>
      <c r="AE459" s="296" t="b">
        <f t="shared" si="189"/>
        <v>0</v>
      </c>
      <c r="AF459" s="296" t="b">
        <f t="shared" si="190"/>
        <v>0</v>
      </c>
      <c r="AG459" s="296" t="str">
        <f t="shared" si="191"/>
        <v/>
      </c>
      <c r="AH459" s="296">
        <f t="shared" si="192"/>
        <v>1</v>
      </c>
      <c r="AI459" s="296">
        <f t="shared" si="193"/>
        <v>0</v>
      </c>
      <c r="AJ459" s="296">
        <f t="shared" si="194"/>
        <v>0</v>
      </c>
      <c r="AK459" s="296" t="str">
        <f>IFERROR(VLOOKUP($I459,点検表４リスト用!$D$2:$G$10,2,FALSE),"")</f>
        <v/>
      </c>
      <c r="AL459" s="296" t="str">
        <f>IFERROR(VLOOKUP($I459,点検表４リスト用!$D$2:$G$10,3,FALSE),"")</f>
        <v/>
      </c>
      <c r="AM459" s="296" t="str">
        <f>IFERROR(VLOOKUP($I459,点検表４リスト用!$D$2:$G$10,4,FALSE),"")</f>
        <v/>
      </c>
      <c r="AN459" s="296" t="str">
        <f>IFERROR(VLOOKUP(LEFT($E459,1),点検表４リスト用!$I$2:$J$11,2,FALSE),"")</f>
        <v/>
      </c>
      <c r="AO459" s="296" t="b">
        <f>IF(IFERROR(VLOOKUP($J459,軽乗用車一覧!$A$2:$A$88,1,FALSE),"")&lt;&gt;"",TRUE,FALSE)</f>
        <v>0</v>
      </c>
      <c r="AP459" s="296" t="b">
        <f t="shared" si="195"/>
        <v>0</v>
      </c>
      <c r="AQ459" s="296" t="b">
        <f t="shared" si="187"/>
        <v>1</v>
      </c>
      <c r="AR459" s="296" t="str">
        <f t="shared" si="196"/>
        <v/>
      </c>
      <c r="AS459" s="296" t="str">
        <f t="shared" si="197"/>
        <v/>
      </c>
      <c r="AT459" s="296">
        <f t="shared" si="198"/>
        <v>1</v>
      </c>
      <c r="AU459" s="296">
        <f t="shared" si="199"/>
        <v>1</v>
      </c>
      <c r="AV459" s="296" t="str">
        <f t="shared" si="200"/>
        <v/>
      </c>
      <c r="AW459" s="296" t="str">
        <f>IFERROR(VLOOKUP($L459,点検表４リスト用!$L$2:$M$11,2,FALSE),"")</f>
        <v/>
      </c>
      <c r="AX459" s="296" t="str">
        <f>IFERROR(VLOOKUP($AV459,排出係数!$H$4:$N$1000,7,FALSE),"")</f>
        <v/>
      </c>
      <c r="AY459" s="296" t="str">
        <f t="shared" si="210"/>
        <v/>
      </c>
      <c r="AZ459" s="296" t="str">
        <f t="shared" si="201"/>
        <v>1</v>
      </c>
      <c r="BA459" s="296" t="str">
        <f>IFERROR(VLOOKUP($AV459,排出係数!$A$4:$G$10000,$AU459+2,FALSE),"")</f>
        <v/>
      </c>
      <c r="BB459" s="296">
        <f>IFERROR(VLOOKUP($AU459,点検表４リスト用!$P$2:$T$6,2,FALSE),"")</f>
        <v>0.48</v>
      </c>
      <c r="BC459" s="296" t="str">
        <f t="shared" si="202"/>
        <v/>
      </c>
      <c r="BD459" s="296" t="str">
        <f t="shared" si="203"/>
        <v/>
      </c>
      <c r="BE459" s="296" t="str">
        <f>IFERROR(VLOOKUP($AV459,排出係数!$H$4:$M$10000,$AU459+2,FALSE),"")</f>
        <v/>
      </c>
      <c r="BF459" s="296">
        <f>IFERROR(VLOOKUP($AU459,点検表４リスト用!$P$2:$T$6,IF($N459="H17",5,3),FALSE),"")</f>
        <v>5.5E-2</v>
      </c>
      <c r="BG459" s="296">
        <f t="shared" si="204"/>
        <v>0</v>
      </c>
      <c r="BH459" s="296">
        <f t="shared" si="208"/>
        <v>0</v>
      </c>
      <c r="BI459" s="296" t="str">
        <f>IFERROR(VLOOKUP($L459,点検表４リスト用!$L$2:$N$11,3,FALSE),"")</f>
        <v/>
      </c>
      <c r="BJ459" s="296" t="str">
        <f t="shared" si="205"/>
        <v/>
      </c>
      <c r="BK459" s="296" t="str">
        <f>IF($AK459="特","",IF($BP459="確認",MSG_電気・燃料電池車確認,IF($BS459=1,日野自動車新型式,IF($BS459=2,日野自動車新型式②,IF($BS459=3,日野自動車新型式③,IF($BS459=4,日野自動車新型式④,IFERROR(VLOOKUP($BJ459,'35条リスト'!$A$3:$C$9998,2,FALSE),"")))))))</f>
        <v/>
      </c>
      <c r="BL459" s="296" t="str">
        <f t="shared" si="206"/>
        <v/>
      </c>
      <c r="BM459" s="296" t="str">
        <f>IFERROR(VLOOKUP($X459,点検表４リスト用!$A$2:$B$10,2,FALSE),"")</f>
        <v/>
      </c>
      <c r="BN459" s="296" t="str">
        <f>IF($AK459="特","",IFERROR(VLOOKUP($BJ459,'35条リスト'!$A$3:$C$9998,3,FALSE),""))</f>
        <v/>
      </c>
      <c r="BO459" s="357" t="str">
        <f t="shared" si="211"/>
        <v/>
      </c>
      <c r="BP459" s="297" t="str">
        <f t="shared" si="207"/>
        <v/>
      </c>
      <c r="BQ459" s="297" t="str">
        <f t="shared" si="212"/>
        <v/>
      </c>
      <c r="BR459" s="296">
        <f t="shared" si="209"/>
        <v>0</v>
      </c>
      <c r="BS459" s="296" t="str">
        <f>IF(COUNTIF(点検表４リスト用!X$2:X$83,J459),1,IF(COUNTIF(点検表４リスト用!Y$2:Y$100,J459),2,IF(COUNTIF(点検表４リスト用!Z$2:Z$100,J459),3,IF(COUNTIF(点検表４リスト用!AA$2:AA$100,J459),4,""))))</f>
        <v/>
      </c>
      <c r="BT459" s="580" t="str">
        <f t="shared" si="213"/>
        <v/>
      </c>
    </row>
    <row r="460" spans="1:72">
      <c r="A460" s="289"/>
      <c r="B460" s="445"/>
      <c r="C460" s="290"/>
      <c r="D460" s="291"/>
      <c r="E460" s="291"/>
      <c r="F460" s="291"/>
      <c r="G460" s="292"/>
      <c r="H460" s="300"/>
      <c r="I460" s="292"/>
      <c r="J460" s="292"/>
      <c r="K460" s="292"/>
      <c r="L460" s="292"/>
      <c r="M460" s="290"/>
      <c r="N460" s="290"/>
      <c r="O460" s="292"/>
      <c r="P460" s="292"/>
      <c r="Q460" s="481" t="str">
        <f t="shared" si="179"/>
        <v/>
      </c>
      <c r="R460" s="481" t="str">
        <f t="shared" si="180"/>
        <v/>
      </c>
      <c r="S460" s="482" t="str">
        <f t="shared" si="188"/>
        <v/>
      </c>
      <c r="T460" s="482" t="str">
        <f t="shared" si="181"/>
        <v/>
      </c>
      <c r="U460" s="483" t="str">
        <f t="shared" si="182"/>
        <v/>
      </c>
      <c r="V460" s="483" t="str">
        <f t="shared" si="183"/>
        <v/>
      </c>
      <c r="W460" s="483" t="str">
        <f t="shared" si="184"/>
        <v/>
      </c>
      <c r="X460" s="293"/>
      <c r="Y460" s="289"/>
      <c r="Z460" s="473" t="str">
        <f>IF($BS460&lt;&gt;"","確認",IF(COUNTIF(点検表４リスト用!AB$2:AB$100,J460),"○",IF(OR($BQ460="【3】",$BQ460="【2】",$BQ460="【1】"),"○",$BQ460)))</f>
        <v/>
      </c>
      <c r="AA460" s="532"/>
      <c r="AB460" s="559" t="str">
        <f t="shared" si="185"/>
        <v/>
      </c>
      <c r="AC460" s="294" t="str">
        <f>IF(COUNTIF(環境性能の高いＵＤタクシー!$A:$A,点検表４!J460),"○","")</f>
        <v/>
      </c>
      <c r="AD460" s="295" t="str">
        <f t="shared" si="186"/>
        <v/>
      </c>
      <c r="AE460" s="296" t="b">
        <f t="shared" si="189"/>
        <v>0</v>
      </c>
      <c r="AF460" s="296" t="b">
        <f t="shared" si="190"/>
        <v>0</v>
      </c>
      <c r="AG460" s="296" t="str">
        <f t="shared" si="191"/>
        <v/>
      </c>
      <c r="AH460" s="296">
        <f t="shared" si="192"/>
        <v>1</v>
      </c>
      <c r="AI460" s="296">
        <f t="shared" si="193"/>
        <v>0</v>
      </c>
      <c r="AJ460" s="296">
        <f t="shared" si="194"/>
        <v>0</v>
      </c>
      <c r="AK460" s="296" t="str">
        <f>IFERROR(VLOOKUP($I460,点検表４リスト用!$D$2:$G$10,2,FALSE),"")</f>
        <v/>
      </c>
      <c r="AL460" s="296" t="str">
        <f>IFERROR(VLOOKUP($I460,点検表４リスト用!$D$2:$G$10,3,FALSE),"")</f>
        <v/>
      </c>
      <c r="AM460" s="296" t="str">
        <f>IFERROR(VLOOKUP($I460,点検表４リスト用!$D$2:$G$10,4,FALSE),"")</f>
        <v/>
      </c>
      <c r="AN460" s="296" t="str">
        <f>IFERROR(VLOOKUP(LEFT($E460,1),点検表４リスト用!$I$2:$J$11,2,FALSE),"")</f>
        <v/>
      </c>
      <c r="AO460" s="296" t="b">
        <f>IF(IFERROR(VLOOKUP($J460,軽乗用車一覧!$A$2:$A$88,1,FALSE),"")&lt;&gt;"",TRUE,FALSE)</f>
        <v>0</v>
      </c>
      <c r="AP460" s="296" t="b">
        <f t="shared" si="195"/>
        <v>0</v>
      </c>
      <c r="AQ460" s="296" t="b">
        <f t="shared" si="187"/>
        <v>1</v>
      </c>
      <c r="AR460" s="296" t="str">
        <f t="shared" si="196"/>
        <v/>
      </c>
      <c r="AS460" s="296" t="str">
        <f t="shared" si="197"/>
        <v/>
      </c>
      <c r="AT460" s="296">
        <f t="shared" si="198"/>
        <v>1</v>
      </c>
      <c r="AU460" s="296">
        <f t="shared" si="199"/>
        <v>1</v>
      </c>
      <c r="AV460" s="296" t="str">
        <f t="shared" si="200"/>
        <v/>
      </c>
      <c r="AW460" s="296" t="str">
        <f>IFERROR(VLOOKUP($L460,点検表４リスト用!$L$2:$M$11,2,FALSE),"")</f>
        <v/>
      </c>
      <c r="AX460" s="296" t="str">
        <f>IFERROR(VLOOKUP($AV460,排出係数!$H$4:$N$1000,7,FALSE),"")</f>
        <v/>
      </c>
      <c r="AY460" s="296" t="str">
        <f t="shared" si="210"/>
        <v/>
      </c>
      <c r="AZ460" s="296" t="str">
        <f t="shared" si="201"/>
        <v>1</v>
      </c>
      <c r="BA460" s="296" t="str">
        <f>IFERROR(VLOOKUP($AV460,排出係数!$A$4:$G$10000,$AU460+2,FALSE),"")</f>
        <v/>
      </c>
      <c r="BB460" s="296">
        <f>IFERROR(VLOOKUP($AU460,点検表４リスト用!$P$2:$T$6,2,FALSE),"")</f>
        <v>0.48</v>
      </c>
      <c r="BC460" s="296" t="str">
        <f t="shared" si="202"/>
        <v/>
      </c>
      <c r="BD460" s="296" t="str">
        <f t="shared" si="203"/>
        <v/>
      </c>
      <c r="BE460" s="296" t="str">
        <f>IFERROR(VLOOKUP($AV460,排出係数!$H$4:$M$10000,$AU460+2,FALSE),"")</f>
        <v/>
      </c>
      <c r="BF460" s="296">
        <f>IFERROR(VLOOKUP($AU460,点検表４リスト用!$P$2:$T$6,IF($N460="H17",5,3),FALSE),"")</f>
        <v>5.5E-2</v>
      </c>
      <c r="BG460" s="296">
        <f t="shared" si="204"/>
        <v>0</v>
      </c>
      <c r="BH460" s="296">
        <f t="shared" si="208"/>
        <v>0</v>
      </c>
      <c r="BI460" s="296" t="str">
        <f>IFERROR(VLOOKUP($L460,点検表４リスト用!$L$2:$N$11,3,FALSE),"")</f>
        <v/>
      </c>
      <c r="BJ460" s="296" t="str">
        <f t="shared" si="205"/>
        <v/>
      </c>
      <c r="BK460" s="296" t="str">
        <f>IF($AK460="特","",IF($BP460="確認",MSG_電気・燃料電池車確認,IF($BS460=1,日野自動車新型式,IF($BS460=2,日野自動車新型式②,IF($BS460=3,日野自動車新型式③,IF($BS460=4,日野自動車新型式④,IFERROR(VLOOKUP($BJ460,'35条リスト'!$A$3:$C$9998,2,FALSE),"")))))))</f>
        <v/>
      </c>
      <c r="BL460" s="296" t="str">
        <f t="shared" si="206"/>
        <v/>
      </c>
      <c r="BM460" s="296" t="str">
        <f>IFERROR(VLOOKUP($X460,点検表４リスト用!$A$2:$B$10,2,FALSE),"")</f>
        <v/>
      </c>
      <c r="BN460" s="296" t="str">
        <f>IF($AK460="特","",IFERROR(VLOOKUP($BJ460,'35条リスト'!$A$3:$C$9998,3,FALSE),""))</f>
        <v/>
      </c>
      <c r="BO460" s="357" t="str">
        <f t="shared" si="211"/>
        <v/>
      </c>
      <c r="BP460" s="297" t="str">
        <f t="shared" si="207"/>
        <v/>
      </c>
      <c r="BQ460" s="297" t="str">
        <f t="shared" si="212"/>
        <v/>
      </c>
      <c r="BR460" s="296">
        <f t="shared" si="209"/>
        <v>0</v>
      </c>
      <c r="BS460" s="296" t="str">
        <f>IF(COUNTIF(点検表４リスト用!X$2:X$83,J460),1,IF(COUNTIF(点検表４リスト用!Y$2:Y$100,J460),2,IF(COUNTIF(点検表４リスト用!Z$2:Z$100,J460),3,IF(COUNTIF(点検表４リスト用!AA$2:AA$100,J460),4,""))))</f>
        <v/>
      </c>
      <c r="BT460" s="580" t="str">
        <f t="shared" si="213"/>
        <v/>
      </c>
    </row>
    <row r="461" spans="1:72">
      <c r="A461" s="289"/>
      <c r="B461" s="445"/>
      <c r="C461" s="290"/>
      <c r="D461" s="291"/>
      <c r="E461" s="291"/>
      <c r="F461" s="291"/>
      <c r="G461" s="292"/>
      <c r="H461" s="300"/>
      <c r="I461" s="292"/>
      <c r="J461" s="292"/>
      <c r="K461" s="292"/>
      <c r="L461" s="292"/>
      <c r="M461" s="290"/>
      <c r="N461" s="290"/>
      <c r="O461" s="292"/>
      <c r="P461" s="292"/>
      <c r="Q461" s="481" t="str">
        <f t="shared" ref="Q461:Q524" si="214">IF($L461="","",IF(OR($AE461=TRUE,$AK461="軽",J461="不明",J461="型式不明"),"-",IF(ISNUMBER($BD461)=TRUE,$BD461,"エラー")))</f>
        <v/>
      </c>
      <c r="R461" s="481" t="str">
        <f t="shared" ref="R461:R524" si="215">IF($L461="","",IF(OR($AE461=TRUE,$AK461="軽",J461="不明",J461="型式不明"),"-",IF(ISNUMBER($BH461)=TRUE,$BH461,"エラー")))</f>
        <v/>
      </c>
      <c r="S461" s="482" t="str">
        <f t="shared" si="188"/>
        <v/>
      </c>
      <c r="T461" s="482" t="str">
        <f t="shared" ref="T461:T524" si="216">IF(OR(O461="",P461="",P461=0),"",IFERROR(O461/P461,"エラー"))</f>
        <v/>
      </c>
      <c r="U461" s="483" t="str">
        <f t="shared" ref="U461:U524" si="217">IF($L461="","",IF(OR($AE461=TRUE,$AK461="軽",B461="減車",J461="不明",J461="型式不明"),"-",IFERROR($O461*$Q461*$AT461/1000,"エラー")))</f>
        <v/>
      </c>
      <c r="V461" s="483" t="str">
        <f t="shared" ref="V461:V524" si="218">IF($L461="","",IF(OR($AE461=TRUE,$AK461="軽",B461="減車",J461="不明",J461="型式不明"),"-",IFERROR($O461*$R461*$AT461/1000,"エラー")))</f>
        <v/>
      </c>
      <c r="W461" s="483" t="str">
        <f t="shared" ref="W461:W524" si="219">IF($L461="","",IF(OR($AE461=TRUE,B461="減車"),"-",IFERROR($P461*$S461/1000,"エラー")))</f>
        <v/>
      </c>
      <c r="X461" s="293"/>
      <c r="Y461" s="289"/>
      <c r="Z461" s="473" t="str">
        <f>IF($BS461&lt;&gt;"","確認",IF(COUNTIF(点検表４リスト用!AB$2:AB$100,J461),"○",IF(OR($BQ461="【3】",$BQ461="【2】",$BQ461="【1】"),"○",$BQ461)))</f>
        <v/>
      </c>
      <c r="AA461" s="532"/>
      <c r="AB461" s="559" t="str">
        <f t="shared" ref="AB461:AB524" si="220">IF(AND(AK461="乗",OR(AW461="電",AW461="燃電",AW461="ハガ",AW461="ハL",AW461="ハ軽"),OR(Z461="○",AA461="○")),"○","")</f>
        <v/>
      </c>
      <c r="AC461" s="294" t="str">
        <f>IF(COUNTIF(環境性能の高いＵＤタクシー!$A:$A,点検表４!J461),"○","")</f>
        <v/>
      </c>
      <c r="AD461" s="295" t="str">
        <f t="shared" ref="AD461:AD524" si="221">IF(Z461="確認",BK461,"")</f>
        <v/>
      </c>
      <c r="AE461" s="296" t="b">
        <f t="shared" si="189"/>
        <v>0</v>
      </c>
      <c r="AF461" s="296" t="b">
        <f t="shared" si="190"/>
        <v>0</v>
      </c>
      <c r="AG461" s="296" t="str">
        <f t="shared" si="191"/>
        <v/>
      </c>
      <c r="AH461" s="296">
        <f t="shared" si="192"/>
        <v>1</v>
      </c>
      <c r="AI461" s="296">
        <f t="shared" si="193"/>
        <v>0</v>
      </c>
      <c r="AJ461" s="296">
        <f t="shared" si="194"/>
        <v>0</v>
      </c>
      <c r="AK461" s="296" t="str">
        <f>IFERROR(VLOOKUP($I461,点検表４リスト用!$D$2:$G$10,2,FALSE),"")</f>
        <v/>
      </c>
      <c r="AL461" s="296" t="str">
        <f>IFERROR(VLOOKUP($I461,点検表４リスト用!$D$2:$G$10,3,FALSE),"")</f>
        <v/>
      </c>
      <c r="AM461" s="296" t="str">
        <f>IFERROR(VLOOKUP($I461,点検表４リスト用!$D$2:$G$10,4,FALSE),"")</f>
        <v/>
      </c>
      <c r="AN461" s="296" t="str">
        <f>IFERROR(VLOOKUP(LEFT($E461,1),点検表４リスト用!$I$2:$J$11,2,FALSE),"")</f>
        <v/>
      </c>
      <c r="AO461" s="296" t="b">
        <f>IF(IFERROR(VLOOKUP($J461,軽乗用車一覧!$A$2:$A$88,1,FALSE),"")&lt;&gt;"",TRUE,FALSE)</f>
        <v>0</v>
      </c>
      <c r="AP461" s="296" t="b">
        <f t="shared" si="195"/>
        <v>0</v>
      </c>
      <c r="AQ461" s="296" t="b">
        <f t="shared" ref="AQ461:AQ524" si="222">IF(AND($E461&lt;&gt;"",$I461&lt;&gt;""),IF($AM461=$AN461,TRUE,IF(LEFT(E461,1)="8",TRUE,FALSE)),TRUE)</f>
        <v>1</v>
      </c>
      <c r="AR461" s="296" t="str">
        <f t="shared" si="196"/>
        <v/>
      </c>
      <c r="AS461" s="296" t="str">
        <f t="shared" si="197"/>
        <v/>
      </c>
      <c r="AT461" s="296">
        <f t="shared" si="198"/>
        <v>1</v>
      </c>
      <c r="AU461" s="296">
        <f t="shared" si="199"/>
        <v>1</v>
      </c>
      <c r="AV461" s="296" t="str">
        <f t="shared" si="200"/>
        <v/>
      </c>
      <c r="AW461" s="296" t="str">
        <f>IFERROR(VLOOKUP($L461,点検表４リスト用!$L$2:$M$11,2,FALSE),"")</f>
        <v/>
      </c>
      <c r="AX461" s="296" t="str">
        <f>IFERROR(VLOOKUP($AV461,排出係数!$H$4:$N$1000,7,FALSE),"")</f>
        <v/>
      </c>
      <c r="AY461" s="296" t="str">
        <f t="shared" si="210"/>
        <v/>
      </c>
      <c r="AZ461" s="296" t="str">
        <f t="shared" si="201"/>
        <v>1</v>
      </c>
      <c r="BA461" s="296" t="str">
        <f>IFERROR(VLOOKUP($AV461,排出係数!$A$4:$G$10000,$AU461+2,FALSE),"")</f>
        <v/>
      </c>
      <c r="BB461" s="296">
        <f>IFERROR(VLOOKUP($AU461,点検表４リスト用!$P$2:$T$6,2,FALSE),"")</f>
        <v>0.48</v>
      </c>
      <c r="BC461" s="296" t="str">
        <f t="shared" si="202"/>
        <v/>
      </c>
      <c r="BD461" s="296" t="str">
        <f t="shared" si="203"/>
        <v/>
      </c>
      <c r="BE461" s="296" t="str">
        <f>IFERROR(VLOOKUP($AV461,排出係数!$H$4:$M$10000,$AU461+2,FALSE),"")</f>
        <v/>
      </c>
      <c r="BF461" s="296">
        <f>IFERROR(VLOOKUP($AU461,点検表４リスト用!$P$2:$T$6,IF($N461="H17",5,3),FALSE),"")</f>
        <v>5.5E-2</v>
      </c>
      <c r="BG461" s="296">
        <f t="shared" si="204"/>
        <v>0</v>
      </c>
      <c r="BH461" s="296">
        <f t="shared" si="208"/>
        <v>0</v>
      </c>
      <c r="BI461" s="296" t="str">
        <f>IFERROR(VLOOKUP($L461,点検表４リスト用!$L$2:$N$11,3,FALSE),"")</f>
        <v/>
      </c>
      <c r="BJ461" s="296" t="str">
        <f t="shared" si="205"/>
        <v/>
      </c>
      <c r="BK461" s="296" t="str">
        <f>IF($AK461="特","",IF($BP461="確認",MSG_電気・燃料電池車確認,IF($BS461=1,日野自動車新型式,IF($BS461=2,日野自動車新型式②,IF($BS461=3,日野自動車新型式③,IF($BS461=4,日野自動車新型式④,IFERROR(VLOOKUP($BJ461,'35条リスト'!$A$3:$C$9998,2,FALSE),"")))))))</f>
        <v/>
      </c>
      <c r="BL461" s="296" t="str">
        <f t="shared" si="206"/>
        <v/>
      </c>
      <c r="BM461" s="296" t="str">
        <f>IFERROR(VLOOKUP($X461,点検表４リスト用!$A$2:$B$10,2,FALSE),"")</f>
        <v/>
      </c>
      <c r="BN461" s="296" t="str">
        <f>IF($AK461="特","",IFERROR(VLOOKUP($BJ461,'35条リスト'!$A$3:$C$9998,3,FALSE),""))</f>
        <v/>
      </c>
      <c r="BO461" s="357" t="str">
        <f t="shared" si="211"/>
        <v/>
      </c>
      <c r="BP461" s="297" t="str">
        <f t="shared" si="207"/>
        <v/>
      </c>
      <c r="BQ461" s="297" t="str">
        <f t="shared" si="212"/>
        <v/>
      </c>
      <c r="BR461" s="296">
        <f t="shared" si="209"/>
        <v>0</v>
      </c>
      <c r="BS461" s="296" t="str">
        <f>IF(COUNTIF(点検表４リスト用!X$2:X$83,J461),1,IF(COUNTIF(点検表４リスト用!Y$2:Y$100,J461),2,IF(COUNTIF(点検表４リスト用!Z$2:Z$100,J461),3,IF(COUNTIF(点検表４リスト用!AA$2:AA$100,J461),4,""))))</f>
        <v/>
      </c>
      <c r="BT461" s="580" t="str">
        <f t="shared" si="213"/>
        <v/>
      </c>
    </row>
    <row r="462" spans="1:72">
      <c r="A462" s="289"/>
      <c r="B462" s="445"/>
      <c r="C462" s="290"/>
      <c r="D462" s="291"/>
      <c r="E462" s="291"/>
      <c r="F462" s="291"/>
      <c r="G462" s="292"/>
      <c r="H462" s="300"/>
      <c r="I462" s="292"/>
      <c r="J462" s="292"/>
      <c r="K462" s="292"/>
      <c r="L462" s="292"/>
      <c r="M462" s="290"/>
      <c r="N462" s="290"/>
      <c r="O462" s="292"/>
      <c r="P462" s="292"/>
      <c r="Q462" s="481" t="str">
        <f t="shared" si="214"/>
        <v/>
      </c>
      <c r="R462" s="481" t="str">
        <f t="shared" si="215"/>
        <v/>
      </c>
      <c r="S462" s="482" t="str">
        <f t="shared" si="188"/>
        <v/>
      </c>
      <c r="T462" s="482" t="str">
        <f t="shared" si="216"/>
        <v/>
      </c>
      <c r="U462" s="483" t="str">
        <f t="shared" si="217"/>
        <v/>
      </c>
      <c r="V462" s="483" t="str">
        <f t="shared" si="218"/>
        <v/>
      </c>
      <c r="W462" s="483" t="str">
        <f t="shared" si="219"/>
        <v/>
      </c>
      <c r="X462" s="293"/>
      <c r="Y462" s="289"/>
      <c r="Z462" s="473" t="str">
        <f>IF($BS462&lt;&gt;"","確認",IF(COUNTIF(点検表４リスト用!AB$2:AB$100,J462),"○",IF(OR($BQ462="【3】",$BQ462="【2】",$BQ462="【1】"),"○",$BQ462)))</f>
        <v/>
      </c>
      <c r="AA462" s="532"/>
      <c r="AB462" s="559" t="str">
        <f t="shared" si="220"/>
        <v/>
      </c>
      <c r="AC462" s="294" t="str">
        <f>IF(COUNTIF(環境性能の高いＵＤタクシー!$A:$A,点検表４!J462),"○","")</f>
        <v/>
      </c>
      <c r="AD462" s="295" t="str">
        <f t="shared" si="221"/>
        <v/>
      </c>
      <c r="AE462" s="296" t="b">
        <f t="shared" si="189"/>
        <v>0</v>
      </c>
      <c r="AF462" s="296" t="b">
        <f t="shared" si="190"/>
        <v>0</v>
      </c>
      <c r="AG462" s="296" t="str">
        <f t="shared" si="191"/>
        <v/>
      </c>
      <c r="AH462" s="296">
        <f t="shared" si="192"/>
        <v>1</v>
      </c>
      <c r="AI462" s="296">
        <f t="shared" si="193"/>
        <v>0</v>
      </c>
      <c r="AJ462" s="296">
        <f t="shared" si="194"/>
        <v>0</v>
      </c>
      <c r="AK462" s="296" t="str">
        <f>IFERROR(VLOOKUP($I462,点検表４リスト用!$D$2:$G$10,2,FALSE),"")</f>
        <v/>
      </c>
      <c r="AL462" s="296" t="str">
        <f>IFERROR(VLOOKUP($I462,点検表４リスト用!$D$2:$G$10,3,FALSE),"")</f>
        <v/>
      </c>
      <c r="AM462" s="296" t="str">
        <f>IFERROR(VLOOKUP($I462,点検表４リスト用!$D$2:$G$10,4,FALSE),"")</f>
        <v/>
      </c>
      <c r="AN462" s="296" t="str">
        <f>IFERROR(VLOOKUP(LEFT($E462,1),点検表４リスト用!$I$2:$J$11,2,FALSE),"")</f>
        <v/>
      </c>
      <c r="AO462" s="296" t="b">
        <f>IF(IFERROR(VLOOKUP($J462,軽乗用車一覧!$A$2:$A$88,1,FALSE),"")&lt;&gt;"",TRUE,FALSE)</f>
        <v>0</v>
      </c>
      <c r="AP462" s="296" t="b">
        <f t="shared" si="195"/>
        <v>0</v>
      </c>
      <c r="AQ462" s="296" t="b">
        <f t="shared" si="222"/>
        <v>1</v>
      </c>
      <c r="AR462" s="296" t="str">
        <f t="shared" si="196"/>
        <v/>
      </c>
      <c r="AS462" s="296" t="str">
        <f t="shared" si="197"/>
        <v/>
      </c>
      <c r="AT462" s="296">
        <f t="shared" si="198"/>
        <v>1</v>
      </c>
      <c r="AU462" s="296">
        <f t="shared" si="199"/>
        <v>1</v>
      </c>
      <c r="AV462" s="296" t="str">
        <f t="shared" si="200"/>
        <v/>
      </c>
      <c r="AW462" s="296" t="str">
        <f>IFERROR(VLOOKUP($L462,点検表４リスト用!$L$2:$M$11,2,FALSE),"")</f>
        <v/>
      </c>
      <c r="AX462" s="296" t="str">
        <f>IFERROR(VLOOKUP($AV462,排出係数!$H$4:$N$1000,7,FALSE),"")</f>
        <v/>
      </c>
      <c r="AY462" s="296" t="str">
        <f t="shared" si="210"/>
        <v/>
      </c>
      <c r="AZ462" s="296" t="str">
        <f t="shared" si="201"/>
        <v>1</v>
      </c>
      <c r="BA462" s="296" t="str">
        <f>IFERROR(VLOOKUP($AV462,排出係数!$A$4:$G$10000,$AU462+2,FALSE),"")</f>
        <v/>
      </c>
      <c r="BB462" s="296">
        <f>IFERROR(VLOOKUP($AU462,点検表４リスト用!$P$2:$T$6,2,FALSE),"")</f>
        <v>0.48</v>
      </c>
      <c r="BC462" s="296" t="str">
        <f t="shared" si="202"/>
        <v/>
      </c>
      <c r="BD462" s="296" t="str">
        <f t="shared" si="203"/>
        <v/>
      </c>
      <c r="BE462" s="296" t="str">
        <f>IFERROR(VLOOKUP($AV462,排出係数!$H$4:$M$10000,$AU462+2,FALSE),"")</f>
        <v/>
      </c>
      <c r="BF462" s="296">
        <f>IFERROR(VLOOKUP($AU462,点検表４リスト用!$P$2:$T$6,IF($N462="H17",5,3),FALSE),"")</f>
        <v>5.5E-2</v>
      </c>
      <c r="BG462" s="296">
        <f t="shared" si="204"/>
        <v>0</v>
      </c>
      <c r="BH462" s="296">
        <f t="shared" si="208"/>
        <v>0</v>
      </c>
      <c r="BI462" s="296" t="str">
        <f>IFERROR(VLOOKUP($L462,点検表４リスト用!$L$2:$N$11,3,FALSE),"")</f>
        <v/>
      </c>
      <c r="BJ462" s="296" t="str">
        <f t="shared" si="205"/>
        <v/>
      </c>
      <c r="BK462" s="296" t="str">
        <f>IF($AK462="特","",IF($BP462="確認",MSG_電気・燃料電池車確認,IF($BS462=1,日野自動車新型式,IF($BS462=2,日野自動車新型式②,IF($BS462=3,日野自動車新型式③,IF($BS462=4,日野自動車新型式④,IFERROR(VLOOKUP($BJ462,'35条リスト'!$A$3:$C$9998,2,FALSE),"")))))))</f>
        <v/>
      </c>
      <c r="BL462" s="296" t="str">
        <f t="shared" si="206"/>
        <v/>
      </c>
      <c r="BM462" s="296" t="str">
        <f>IFERROR(VLOOKUP($X462,点検表４リスト用!$A$2:$B$10,2,FALSE),"")</f>
        <v/>
      </c>
      <c r="BN462" s="296" t="str">
        <f>IF($AK462="特","",IFERROR(VLOOKUP($BJ462,'35条リスト'!$A$3:$C$9998,3,FALSE),""))</f>
        <v/>
      </c>
      <c r="BO462" s="357" t="str">
        <f t="shared" si="211"/>
        <v/>
      </c>
      <c r="BP462" s="297" t="str">
        <f t="shared" si="207"/>
        <v/>
      </c>
      <c r="BQ462" s="297" t="str">
        <f t="shared" si="212"/>
        <v/>
      </c>
      <c r="BR462" s="296">
        <f t="shared" si="209"/>
        <v>0</v>
      </c>
      <c r="BS462" s="296" t="str">
        <f>IF(COUNTIF(点検表４リスト用!X$2:X$83,J462),1,IF(COUNTIF(点検表４リスト用!Y$2:Y$100,J462),2,IF(COUNTIF(点検表４リスト用!Z$2:Z$100,J462),3,IF(COUNTIF(点検表４リスト用!AA$2:AA$100,J462),4,""))))</f>
        <v/>
      </c>
      <c r="BT462" s="580" t="str">
        <f t="shared" si="213"/>
        <v/>
      </c>
    </row>
    <row r="463" spans="1:72">
      <c r="A463" s="289"/>
      <c r="B463" s="445"/>
      <c r="C463" s="290"/>
      <c r="D463" s="291"/>
      <c r="E463" s="291"/>
      <c r="F463" s="291"/>
      <c r="G463" s="292"/>
      <c r="H463" s="300"/>
      <c r="I463" s="292"/>
      <c r="J463" s="292"/>
      <c r="K463" s="292"/>
      <c r="L463" s="292"/>
      <c r="M463" s="290"/>
      <c r="N463" s="290"/>
      <c r="O463" s="292"/>
      <c r="P463" s="292"/>
      <c r="Q463" s="481" t="str">
        <f t="shared" si="214"/>
        <v/>
      </c>
      <c r="R463" s="481" t="str">
        <f t="shared" si="215"/>
        <v/>
      </c>
      <c r="S463" s="482" t="str">
        <f t="shared" si="188"/>
        <v/>
      </c>
      <c r="T463" s="482" t="str">
        <f t="shared" si="216"/>
        <v/>
      </c>
      <c r="U463" s="483" t="str">
        <f t="shared" si="217"/>
        <v/>
      </c>
      <c r="V463" s="483" t="str">
        <f t="shared" si="218"/>
        <v/>
      </c>
      <c r="W463" s="483" t="str">
        <f t="shared" si="219"/>
        <v/>
      </c>
      <c r="X463" s="293"/>
      <c r="Y463" s="289"/>
      <c r="Z463" s="473" t="str">
        <f>IF($BS463&lt;&gt;"","確認",IF(COUNTIF(点検表４リスト用!AB$2:AB$100,J463),"○",IF(OR($BQ463="【3】",$BQ463="【2】",$BQ463="【1】"),"○",$BQ463)))</f>
        <v/>
      </c>
      <c r="AA463" s="532"/>
      <c r="AB463" s="559" t="str">
        <f t="shared" si="220"/>
        <v/>
      </c>
      <c r="AC463" s="294" t="str">
        <f>IF(COUNTIF(環境性能の高いＵＤタクシー!$A:$A,点検表４!J463),"○","")</f>
        <v/>
      </c>
      <c r="AD463" s="295" t="str">
        <f t="shared" si="221"/>
        <v/>
      </c>
      <c r="AE463" s="296" t="b">
        <f t="shared" si="189"/>
        <v>0</v>
      </c>
      <c r="AF463" s="296" t="b">
        <f t="shared" si="190"/>
        <v>0</v>
      </c>
      <c r="AG463" s="296" t="str">
        <f t="shared" si="191"/>
        <v/>
      </c>
      <c r="AH463" s="296">
        <f t="shared" si="192"/>
        <v>1</v>
      </c>
      <c r="AI463" s="296">
        <f t="shared" si="193"/>
        <v>0</v>
      </c>
      <c r="AJ463" s="296">
        <f t="shared" si="194"/>
        <v>0</v>
      </c>
      <c r="AK463" s="296" t="str">
        <f>IFERROR(VLOOKUP($I463,点検表４リスト用!$D$2:$G$10,2,FALSE),"")</f>
        <v/>
      </c>
      <c r="AL463" s="296" t="str">
        <f>IFERROR(VLOOKUP($I463,点検表４リスト用!$D$2:$G$10,3,FALSE),"")</f>
        <v/>
      </c>
      <c r="AM463" s="296" t="str">
        <f>IFERROR(VLOOKUP($I463,点検表４リスト用!$D$2:$G$10,4,FALSE),"")</f>
        <v/>
      </c>
      <c r="AN463" s="296" t="str">
        <f>IFERROR(VLOOKUP(LEFT($E463,1),点検表４リスト用!$I$2:$J$11,2,FALSE),"")</f>
        <v/>
      </c>
      <c r="AO463" s="296" t="b">
        <f>IF(IFERROR(VLOOKUP($J463,軽乗用車一覧!$A$2:$A$88,1,FALSE),"")&lt;&gt;"",TRUE,FALSE)</f>
        <v>0</v>
      </c>
      <c r="AP463" s="296" t="b">
        <f t="shared" si="195"/>
        <v>0</v>
      </c>
      <c r="AQ463" s="296" t="b">
        <f t="shared" si="222"/>
        <v>1</v>
      </c>
      <c r="AR463" s="296" t="str">
        <f t="shared" si="196"/>
        <v/>
      </c>
      <c r="AS463" s="296" t="str">
        <f t="shared" si="197"/>
        <v/>
      </c>
      <c r="AT463" s="296">
        <f t="shared" si="198"/>
        <v>1</v>
      </c>
      <c r="AU463" s="296">
        <f t="shared" si="199"/>
        <v>1</v>
      </c>
      <c r="AV463" s="296" t="str">
        <f t="shared" si="200"/>
        <v/>
      </c>
      <c r="AW463" s="296" t="str">
        <f>IFERROR(VLOOKUP($L463,点検表４リスト用!$L$2:$M$11,2,FALSE),"")</f>
        <v/>
      </c>
      <c r="AX463" s="296" t="str">
        <f>IFERROR(VLOOKUP($AV463,排出係数!$H$4:$N$1000,7,FALSE),"")</f>
        <v/>
      </c>
      <c r="AY463" s="296" t="str">
        <f t="shared" si="210"/>
        <v/>
      </c>
      <c r="AZ463" s="296" t="str">
        <f t="shared" si="201"/>
        <v>1</v>
      </c>
      <c r="BA463" s="296" t="str">
        <f>IFERROR(VLOOKUP($AV463,排出係数!$A$4:$G$10000,$AU463+2,FALSE),"")</f>
        <v/>
      </c>
      <c r="BB463" s="296">
        <f>IFERROR(VLOOKUP($AU463,点検表４リスト用!$P$2:$T$6,2,FALSE),"")</f>
        <v>0.48</v>
      </c>
      <c r="BC463" s="296" t="str">
        <f t="shared" si="202"/>
        <v/>
      </c>
      <c r="BD463" s="296" t="str">
        <f t="shared" si="203"/>
        <v/>
      </c>
      <c r="BE463" s="296" t="str">
        <f>IFERROR(VLOOKUP($AV463,排出係数!$H$4:$M$10000,$AU463+2,FALSE),"")</f>
        <v/>
      </c>
      <c r="BF463" s="296">
        <f>IFERROR(VLOOKUP($AU463,点検表４リスト用!$P$2:$T$6,IF($N463="H17",5,3),FALSE),"")</f>
        <v>5.5E-2</v>
      </c>
      <c r="BG463" s="296">
        <f t="shared" si="204"/>
        <v>0</v>
      </c>
      <c r="BH463" s="296">
        <f t="shared" si="208"/>
        <v>0</v>
      </c>
      <c r="BI463" s="296" t="str">
        <f>IFERROR(VLOOKUP($L463,点検表４リスト用!$L$2:$N$11,3,FALSE),"")</f>
        <v/>
      </c>
      <c r="BJ463" s="296" t="str">
        <f t="shared" si="205"/>
        <v/>
      </c>
      <c r="BK463" s="296" t="str">
        <f>IF($AK463="特","",IF($BP463="確認",MSG_電気・燃料電池車確認,IF($BS463=1,日野自動車新型式,IF($BS463=2,日野自動車新型式②,IF($BS463=3,日野自動車新型式③,IF($BS463=4,日野自動車新型式④,IFERROR(VLOOKUP($BJ463,'35条リスト'!$A$3:$C$9998,2,FALSE),"")))))))</f>
        <v/>
      </c>
      <c r="BL463" s="296" t="str">
        <f t="shared" si="206"/>
        <v/>
      </c>
      <c r="BM463" s="296" t="str">
        <f>IFERROR(VLOOKUP($X463,点検表４リスト用!$A$2:$B$10,2,FALSE),"")</f>
        <v/>
      </c>
      <c r="BN463" s="296" t="str">
        <f>IF($AK463="特","",IFERROR(VLOOKUP($BJ463,'35条リスト'!$A$3:$C$9998,3,FALSE),""))</f>
        <v/>
      </c>
      <c r="BO463" s="357" t="str">
        <f t="shared" si="211"/>
        <v/>
      </c>
      <c r="BP463" s="297" t="str">
        <f t="shared" si="207"/>
        <v/>
      </c>
      <c r="BQ463" s="297" t="str">
        <f t="shared" si="212"/>
        <v/>
      </c>
      <c r="BR463" s="296">
        <f t="shared" si="209"/>
        <v>0</v>
      </c>
      <c r="BS463" s="296" t="str">
        <f>IF(COUNTIF(点検表４リスト用!X$2:X$83,J463),1,IF(COUNTIF(点検表４リスト用!Y$2:Y$100,J463),2,IF(COUNTIF(点検表４リスト用!Z$2:Z$100,J463),3,IF(COUNTIF(点検表４リスト用!AA$2:AA$100,J463),4,""))))</f>
        <v/>
      </c>
      <c r="BT463" s="580" t="str">
        <f t="shared" si="213"/>
        <v/>
      </c>
    </row>
    <row r="464" spans="1:72">
      <c r="A464" s="289"/>
      <c r="B464" s="445"/>
      <c r="C464" s="290"/>
      <c r="D464" s="291"/>
      <c r="E464" s="291"/>
      <c r="F464" s="291"/>
      <c r="G464" s="292"/>
      <c r="H464" s="300"/>
      <c r="I464" s="292"/>
      <c r="J464" s="292"/>
      <c r="K464" s="292"/>
      <c r="L464" s="292"/>
      <c r="M464" s="290"/>
      <c r="N464" s="290"/>
      <c r="O464" s="292"/>
      <c r="P464" s="292"/>
      <c r="Q464" s="481" t="str">
        <f t="shared" si="214"/>
        <v/>
      </c>
      <c r="R464" s="481" t="str">
        <f t="shared" si="215"/>
        <v/>
      </c>
      <c r="S464" s="482" t="str">
        <f t="shared" si="188"/>
        <v/>
      </c>
      <c r="T464" s="482" t="str">
        <f t="shared" si="216"/>
        <v/>
      </c>
      <c r="U464" s="483" t="str">
        <f t="shared" si="217"/>
        <v/>
      </c>
      <c r="V464" s="483" t="str">
        <f t="shared" si="218"/>
        <v/>
      </c>
      <c r="W464" s="483" t="str">
        <f t="shared" si="219"/>
        <v/>
      </c>
      <c r="X464" s="293"/>
      <c r="Y464" s="289"/>
      <c r="Z464" s="473" t="str">
        <f>IF($BS464&lt;&gt;"","確認",IF(COUNTIF(点検表４リスト用!AB$2:AB$100,J464),"○",IF(OR($BQ464="【3】",$BQ464="【2】",$BQ464="【1】"),"○",$BQ464)))</f>
        <v/>
      </c>
      <c r="AA464" s="532"/>
      <c r="AB464" s="559" t="str">
        <f t="shared" si="220"/>
        <v/>
      </c>
      <c r="AC464" s="294" t="str">
        <f>IF(COUNTIF(環境性能の高いＵＤタクシー!$A:$A,点検表４!J464),"○","")</f>
        <v/>
      </c>
      <c r="AD464" s="295" t="str">
        <f t="shared" si="221"/>
        <v/>
      </c>
      <c r="AE464" s="296" t="b">
        <f t="shared" si="189"/>
        <v>0</v>
      </c>
      <c r="AF464" s="296" t="b">
        <f t="shared" si="190"/>
        <v>0</v>
      </c>
      <c r="AG464" s="296" t="str">
        <f t="shared" si="191"/>
        <v/>
      </c>
      <c r="AH464" s="296">
        <f t="shared" si="192"/>
        <v>1</v>
      </c>
      <c r="AI464" s="296">
        <f t="shared" si="193"/>
        <v>0</v>
      </c>
      <c r="AJ464" s="296">
        <f t="shared" si="194"/>
        <v>0</v>
      </c>
      <c r="AK464" s="296" t="str">
        <f>IFERROR(VLOOKUP($I464,点検表４リスト用!$D$2:$G$10,2,FALSE),"")</f>
        <v/>
      </c>
      <c r="AL464" s="296" t="str">
        <f>IFERROR(VLOOKUP($I464,点検表４リスト用!$D$2:$G$10,3,FALSE),"")</f>
        <v/>
      </c>
      <c r="AM464" s="296" t="str">
        <f>IFERROR(VLOOKUP($I464,点検表４リスト用!$D$2:$G$10,4,FALSE),"")</f>
        <v/>
      </c>
      <c r="AN464" s="296" t="str">
        <f>IFERROR(VLOOKUP(LEFT($E464,1),点検表４リスト用!$I$2:$J$11,2,FALSE),"")</f>
        <v/>
      </c>
      <c r="AO464" s="296" t="b">
        <f>IF(IFERROR(VLOOKUP($J464,軽乗用車一覧!$A$2:$A$88,1,FALSE),"")&lt;&gt;"",TRUE,FALSE)</f>
        <v>0</v>
      </c>
      <c r="AP464" s="296" t="b">
        <f t="shared" si="195"/>
        <v>0</v>
      </c>
      <c r="AQ464" s="296" t="b">
        <f t="shared" si="222"/>
        <v>1</v>
      </c>
      <c r="AR464" s="296" t="str">
        <f t="shared" si="196"/>
        <v/>
      </c>
      <c r="AS464" s="296" t="str">
        <f t="shared" si="197"/>
        <v/>
      </c>
      <c r="AT464" s="296">
        <f t="shared" si="198"/>
        <v>1</v>
      </c>
      <c r="AU464" s="296">
        <f t="shared" si="199"/>
        <v>1</v>
      </c>
      <c r="AV464" s="296" t="str">
        <f t="shared" si="200"/>
        <v/>
      </c>
      <c r="AW464" s="296" t="str">
        <f>IFERROR(VLOOKUP($L464,点検表４リスト用!$L$2:$M$11,2,FALSE),"")</f>
        <v/>
      </c>
      <c r="AX464" s="296" t="str">
        <f>IFERROR(VLOOKUP($AV464,排出係数!$H$4:$N$1000,7,FALSE),"")</f>
        <v/>
      </c>
      <c r="AY464" s="296" t="str">
        <f t="shared" si="210"/>
        <v/>
      </c>
      <c r="AZ464" s="296" t="str">
        <f t="shared" si="201"/>
        <v>1</v>
      </c>
      <c r="BA464" s="296" t="str">
        <f>IFERROR(VLOOKUP($AV464,排出係数!$A$4:$G$10000,$AU464+2,FALSE),"")</f>
        <v/>
      </c>
      <c r="BB464" s="296">
        <f>IFERROR(VLOOKUP($AU464,点検表４リスト用!$P$2:$T$6,2,FALSE),"")</f>
        <v>0.48</v>
      </c>
      <c r="BC464" s="296" t="str">
        <f t="shared" si="202"/>
        <v/>
      </c>
      <c r="BD464" s="296" t="str">
        <f t="shared" si="203"/>
        <v/>
      </c>
      <c r="BE464" s="296" t="str">
        <f>IFERROR(VLOOKUP($AV464,排出係数!$H$4:$M$10000,$AU464+2,FALSE),"")</f>
        <v/>
      </c>
      <c r="BF464" s="296">
        <f>IFERROR(VLOOKUP($AU464,点検表４リスト用!$P$2:$T$6,IF($N464="H17",5,3),FALSE),"")</f>
        <v>5.5E-2</v>
      </c>
      <c r="BG464" s="296">
        <f t="shared" si="204"/>
        <v>0</v>
      </c>
      <c r="BH464" s="296">
        <f t="shared" si="208"/>
        <v>0</v>
      </c>
      <c r="BI464" s="296" t="str">
        <f>IFERROR(VLOOKUP($L464,点検表４リスト用!$L$2:$N$11,3,FALSE),"")</f>
        <v/>
      </c>
      <c r="BJ464" s="296" t="str">
        <f t="shared" si="205"/>
        <v/>
      </c>
      <c r="BK464" s="296" t="str">
        <f>IF($AK464="特","",IF($BP464="確認",MSG_電気・燃料電池車確認,IF($BS464=1,日野自動車新型式,IF($BS464=2,日野自動車新型式②,IF($BS464=3,日野自動車新型式③,IF($BS464=4,日野自動車新型式④,IFERROR(VLOOKUP($BJ464,'35条リスト'!$A$3:$C$9998,2,FALSE),"")))))))</f>
        <v/>
      </c>
      <c r="BL464" s="296" t="str">
        <f t="shared" si="206"/>
        <v/>
      </c>
      <c r="BM464" s="296" t="str">
        <f>IFERROR(VLOOKUP($X464,点検表４リスト用!$A$2:$B$10,2,FALSE),"")</f>
        <v/>
      </c>
      <c r="BN464" s="296" t="str">
        <f>IF($AK464="特","",IFERROR(VLOOKUP($BJ464,'35条リスト'!$A$3:$C$9998,3,FALSE),""))</f>
        <v/>
      </c>
      <c r="BO464" s="357" t="str">
        <f t="shared" si="211"/>
        <v/>
      </c>
      <c r="BP464" s="297" t="str">
        <f t="shared" si="207"/>
        <v/>
      </c>
      <c r="BQ464" s="297" t="str">
        <f t="shared" si="212"/>
        <v/>
      </c>
      <c r="BR464" s="296">
        <f t="shared" si="209"/>
        <v>0</v>
      </c>
      <c r="BS464" s="296" t="str">
        <f>IF(COUNTIF(点検表４リスト用!X$2:X$83,J464),1,IF(COUNTIF(点検表４リスト用!Y$2:Y$100,J464),2,IF(COUNTIF(点検表４リスト用!Z$2:Z$100,J464),3,IF(COUNTIF(点検表４リスト用!AA$2:AA$100,J464),4,""))))</f>
        <v/>
      </c>
      <c r="BT464" s="580" t="str">
        <f t="shared" si="213"/>
        <v/>
      </c>
    </row>
    <row r="465" spans="1:72">
      <c r="A465" s="289"/>
      <c r="B465" s="445"/>
      <c r="C465" s="290"/>
      <c r="D465" s="291"/>
      <c r="E465" s="291"/>
      <c r="F465" s="291"/>
      <c r="G465" s="292"/>
      <c r="H465" s="300"/>
      <c r="I465" s="292"/>
      <c r="J465" s="292"/>
      <c r="K465" s="292"/>
      <c r="L465" s="292"/>
      <c r="M465" s="290"/>
      <c r="N465" s="290"/>
      <c r="O465" s="292"/>
      <c r="P465" s="292"/>
      <c r="Q465" s="481" t="str">
        <f t="shared" si="214"/>
        <v/>
      </c>
      <c r="R465" s="481" t="str">
        <f t="shared" si="215"/>
        <v/>
      </c>
      <c r="S465" s="482" t="str">
        <f t="shared" si="188"/>
        <v/>
      </c>
      <c r="T465" s="482" t="str">
        <f t="shared" si="216"/>
        <v/>
      </c>
      <c r="U465" s="483" t="str">
        <f t="shared" si="217"/>
        <v/>
      </c>
      <c r="V465" s="483" t="str">
        <f t="shared" si="218"/>
        <v/>
      </c>
      <c r="W465" s="483" t="str">
        <f t="shared" si="219"/>
        <v/>
      </c>
      <c r="X465" s="293"/>
      <c r="Y465" s="289"/>
      <c r="Z465" s="473" t="str">
        <f>IF($BS465&lt;&gt;"","確認",IF(COUNTIF(点検表４リスト用!AB$2:AB$100,J465),"○",IF(OR($BQ465="【3】",$BQ465="【2】",$BQ465="【1】"),"○",$BQ465)))</f>
        <v/>
      </c>
      <c r="AA465" s="532"/>
      <c r="AB465" s="559" t="str">
        <f t="shared" si="220"/>
        <v/>
      </c>
      <c r="AC465" s="294" t="str">
        <f>IF(COUNTIF(環境性能の高いＵＤタクシー!$A:$A,点検表４!J465),"○","")</f>
        <v/>
      </c>
      <c r="AD465" s="295" t="str">
        <f t="shared" si="221"/>
        <v/>
      </c>
      <c r="AE465" s="296" t="b">
        <f t="shared" si="189"/>
        <v>0</v>
      </c>
      <c r="AF465" s="296" t="b">
        <f t="shared" si="190"/>
        <v>0</v>
      </c>
      <c r="AG465" s="296" t="str">
        <f t="shared" si="191"/>
        <v/>
      </c>
      <c r="AH465" s="296">
        <f t="shared" si="192"/>
        <v>1</v>
      </c>
      <c r="AI465" s="296">
        <f t="shared" si="193"/>
        <v>0</v>
      </c>
      <c r="AJ465" s="296">
        <f t="shared" si="194"/>
        <v>0</v>
      </c>
      <c r="AK465" s="296" t="str">
        <f>IFERROR(VLOOKUP($I465,点検表４リスト用!$D$2:$G$10,2,FALSE),"")</f>
        <v/>
      </c>
      <c r="AL465" s="296" t="str">
        <f>IFERROR(VLOOKUP($I465,点検表４リスト用!$D$2:$G$10,3,FALSE),"")</f>
        <v/>
      </c>
      <c r="AM465" s="296" t="str">
        <f>IFERROR(VLOOKUP($I465,点検表４リスト用!$D$2:$G$10,4,FALSE),"")</f>
        <v/>
      </c>
      <c r="AN465" s="296" t="str">
        <f>IFERROR(VLOOKUP(LEFT($E465,1),点検表４リスト用!$I$2:$J$11,2,FALSE),"")</f>
        <v/>
      </c>
      <c r="AO465" s="296" t="b">
        <f>IF(IFERROR(VLOOKUP($J465,軽乗用車一覧!$A$2:$A$88,1,FALSE),"")&lt;&gt;"",TRUE,FALSE)</f>
        <v>0</v>
      </c>
      <c r="AP465" s="296" t="b">
        <f t="shared" si="195"/>
        <v>0</v>
      </c>
      <c r="AQ465" s="296" t="b">
        <f t="shared" si="222"/>
        <v>1</v>
      </c>
      <c r="AR465" s="296" t="str">
        <f t="shared" si="196"/>
        <v/>
      </c>
      <c r="AS465" s="296" t="str">
        <f t="shared" si="197"/>
        <v/>
      </c>
      <c r="AT465" s="296">
        <f t="shared" si="198"/>
        <v>1</v>
      </c>
      <c r="AU465" s="296">
        <f t="shared" si="199"/>
        <v>1</v>
      </c>
      <c r="AV465" s="296" t="str">
        <f t="shared" si="200"/>
        <v/>
      </c>
      <c r="AW465" s="296" t="str">
        <f>IFERROR(VLOOKUP($L465,点検表４リスト用!$L$2:$M$11,2,FALSE),"")</f>
        <v/>
      </c>
      <c r="AX465" s="296" t="str">
        <f>IFERROR(VLOOKUP($AV465,排出係数!$H$4:$N$1000,7,FALSE),"")</f>
        <v/>
      </c>
      <c r="AY465" s="296" t="str">
        <f t="shared" si="210"/>
        <v/>
      </c>
      <c r="AZ465" s="296" t="str">
        <f t="shared" si="201"/>
        <v>1</v>
      </c>
      <c r="BA465" s="296" t="str">
        <f>IFERROR(VLOOKUP($AV465,排出係数!$A$4:$G$10000,$AU465+2,FALSE),"")</f>
        <v/>
      </c>
      <c r="BB465" s="296">
        <f>IFERROR(VLOOKUP($AU465,点検表４リスト用!$P$2:$T$6,2,FALSE),"")</f>
        <v>0.48</v>
      </c>
      <c r="BC465" s="296" t="str">
        <f t="shared" si="202"/>
        <v/>
      </c>
      <c r="BD465" s="296" t="str">
        <f t="shared" si="203"/>
        <v/>
      </c>
      <c r="BE465" s="296" t="str">
        <f>IFERROR(VLOOKUP($AV465,排出係数!$H$4:$M$10000,$AU465+2,FALSE),"")</f>
        <v/>
      </c>
      <c r="BF465" s="296">
        <f>IFERROR(VLOOKUP($AU465,点検表４リスト用!$P$2:$T$6,IF($N465="H17",5,3),FALSE),"")</f>
        <v>5.5E-2</v>
      </c>
      <c r="BG465" s="296">
        <f t="shared" si="204"/>
        <v>0</v>
      </c>
      <c r="BH465" s="296">
        <f t="shared" si="208"/>
        <v>0</v>
      </c>
      <c r="BI465" s="296" t="str">
        <f>IFERROR(VLOOKUP($L465,点検表４リスト用!$L$2:$N$11,3,FALSE),"")</f>
        <v/>
      </c>
      <c r="BJ465" s="296" t="str">
        <f t="shared" si="205"/>
        <v/>
      </c>
      <c r="BK465" s="296" t="str">
        <f>IF($AK465="特","",IF($BP465="確認",MSG_電気・燃料電池車確認,IF($BS465=1,日野自動車新型式,IF($BS465=2,日野自動車新型式②,IF($BS465=3,日野自動車新型式③,IF($BS465=4,日野自動車新型式④,IFERROR(VLOOKUP($BJ465,'35条リスト'!$A$3:$C$9998,2,FALSE),"")))))))</f>
        <v/>
      </c>
      <c r="BL465" s="296" t="str">
        <f t="shared" si="206"/>
        <v/>
      </c>
      <c r="BM465" s="296" t="str">
        <f>IFERROR(VLOOKUP($X465,点検表４リスト用!$A$2:$B$10,2,FALSE),"")</f>
        <v/>
      </c>
      <c r="BN465" s="296" t="str">
        <f>IF($AK465="特","",IFERROR(VLOOKUP($BJ465,'35条リスト'!$A$3:$C$9998,3,FALSE),""))</f>
        <v/>
      </c>
      <c r="BO465" s="357" t="str">
        <f t="shared" si="211"/>
        <v/>
      </c>
      <c r="BP465" s="297" t="str">
        <f t="shared" si="207"/>
        <v/>
      </c>
      <c r="BQ465" s="297" t="str">
        <f t="shared" si="212"/>
        <v/>
      </c>
      <c r="BR465" s="296">
        <f t="shared" si="209"/>
        <v>0</v>
      </c>
      <c r="BS465" s="296" t="str">
        <f>IF(COUNTIF(点検表４リスト用!X$2:X$83,J465),1,IF(COUNTIF(点検表４リスト用!Y$2:Y$100,J465),2,IF(COUNTIF(点検表４リスト用!Z$2:Z$100,J465),3,IF(COUNTIF(点検表４リスト用!AA$2:AA$100,J465),4,""))))</f>
        <v/>
      </c>
      <c r="BT465" s="580" t="str">
        <f t="shared" si="213"/>
        <v/>
      </c>
    </row>
    <row r="466" spans="1:72">
      <c r="A466" s="289"/>
      <c r="B466" s="445"/>
      <c r="C466" s="290"/>
      <c r="D466" s="291"/>
      <c r="E466" s="291"/>
      <c r="F466" s="291"/>
      <c r="G466" s="292"/>
      <c r="H466" s="300"/>
      <c r="I466" s="292"/>
      <c r="J466" s="292"/>
      <c r="K466" s="292"/>
      <c r="L466" s="292"/>
      <c r="M466" s="290"/>
      <c r="N466" s="290"/>
      <c r="O466" s="292"/>
      <c r="P466" s="292"/>
      <c r="Q466" s="481" t="str">
        <f t="shared" si="214"/>
        <v/>
      </c>
      <c r="R466" s="481" t="str">
        <f t="shared" si="215"/>
        <v/>
      </c>
      <c r="S466" s="482" t="str">
        <f t="shared" si="188"/>
        <v/>
      </c>
      <c r="T466" s="482" t="str">
        <f t="shared" si="216"/>
        <v/>
      </c>
      <c r="U466" s="483" t="str">
        <f t="shared" si="217"/>
        <v/>
      </c>
      <c r="V466" s="483" t="str">
        <f t="shared" si="218"/>
        <v/>
      </c>
      <c r="W466" s="483" t="str">
        <f t="shared" si="219"/>
        <v/>
      </c>
      <c r="X466" s="293"/>
      <c r="Y466" s="289"/>
      <c r="Z466" s="473" t="str">
        <f>IF($BS466&lt;&gt;"","確認",IF(COUNTIF(点検表４リスト用!AB$2:AB$100,J466),"○",IF(OR($BQ466="【3】",$BQ466="【2】",$BQ466="【1】"),"○",$BQ466)))</f>
        <v/>
      </c>
      <c r="AA466" s="532"/>
      <c r="AB466" s="559" t="str">
        <f t="shared" si="220"/>
        <v/>
      </c>
      <c r="AC466" s="294" t="str">
        <f>IF(COUNTIF(環境性能の高いＵＤタクシー!$A:$A,点検表４!J466),"○","")</f>
        <v/>
      </c>
      <c r="AD466" s="295" t="str">
        <f t="shared" si="221"/>
        <v/>
      </c>
      <c r="AE466" s="296" t="b">
        <f t="shared" si="189"/>
        <v>0</v>
      </c>
      <c r="AF466" s="296" t="b">
        <f t="shared" si="190"/>
        <v>0</v>
      </c>
      <c r="AG466" s="296" t="str">
        <f t="shared" si="191"/>
        <v/>
      </c>
      <c r="AH466" s="296">
        <f t="shared" si="192"/>
        <v>1</v>
      </c>
      <c r="AI466" s="296">
        <f t="shared" si="193"/>
        <v>0</v>
      </c>
      <c r="AJ466" s="296">
        <f t="shared" si="194"/>
        <v>0</v>
      </c>
      <c r="AK466" s="296" t="str">
        <f>IFERROR(VLOOKUP($I466,点検表４リスト用!$D$2:$G$10,2,FALSE),"")</f>
        <v/>
      </c>
      <c r="AL466" s="296" t="str">
        <f>IFERROR(VLOOKUP($I466,点検表４リスト用!$D$2:$G$10,3,FALSE),"")</f>
        <v/>
      </c>
      <c r="AM466" s="296" t="str">
        <f>IFERROR(VLOOKUP($I466,点検表４リスト用!$D$2:$G$10,4,FALSE),"")</f>
        <v/>
      </c>
      <c r="AN466" s="296" t="str">
        <f>IFERROR(VLOOKUP(LEFT($E466,1),点検表４リスト用!$I$2:$J$11,2,FALSE),"")</f>
        <v/>
      </c>
      <c r="AO466" s="296" t="b">
        <f>IF(IFERROR(VLOOKUP($J466,軽乗用車一覧!$A$2:$A$88,1,FALSE),"")&lt;&gt;"",TRUE,FALSE)</f>
        <v>0</v>
      </c>
      <c r="AP466" s="296" t="b">
        <f t="shared" si="195"/>
        <v>0</v>
      </c>
      <c r="AQ466" s="296" t="b">
        <f t="shared" si="222"/>
        <v>1</v>
      </c>
      <c r="AR466" s="296" t="str">
        <f t="shared" si="196"/>
        <v/>
      </c>
      <c r="AS466" s="296" t="str">
        <f t="shared" si="197"/>
        <v/>
      </c>
      <c r="AT466" s="296">
        <f t="shared" si="198"/>
        <v>1</v>
      </c>
      <c r="AU466" s="296">
        <f t="shared" si="199"/>
        <v>1</v>
      </c>
      <c r="AV466" s="296" t="str">
        <f t="shared" si="200"/>
        <v/>
      </c>
      <c r="AW466" s="296" t="str">
        <f>IFERROR(VLOOKUP($L466,点検表４リスト用!$L$2:$M$11,2,FALSE),"")</f>
        <v/>
      </c>
      <c r="AX466" s="296" t="str">
        <f>IFERROR(VLOOKUP($AV466,排出係数!$H$4:$N$1000,7,FALSE),"")</f>
        <v/>
      </c>
      <c r="AY466" s="296" t="str">
        <f t="shared" si="210"/>
        <v/>
      </c>
      <c r="AZ466" s="296" t="str">
        <f t="shared" si="201"/>
        <v>1</v>
      </c>
      <c r="BA466" s="296" t="str">
        <f>IFERROR(VLOOKUP($AV466,排出係数!$A$4:$G$10000,$AU466+2,FALSE),"")</f>
        <v/>
      </c>
      <c r="BB466" s="296">
        <f>IFERROR(VLOOKUP($AU466,点検表４リスト用!$P$2:$T$6,2,FALSE),"")</f>
        <v>0.48</v>
      </c>
      <c r="BC466" s="296" t="str">
        <f t="shared" si="202"/>
        <v/>
      </c>
      <c r="BD466" s="296" t="str">
        <f t="shared" si="203"/>
        <v/>
      </c>
      <c r="BE466" s="296" t="str">
        <f>IFERROR(VLOOKUP($AV466,排出係数!$H$4:$M$10000,$AU466+2,FALSE),"")</f>
        <v/>
      </c>
      <c r="BF466" s="296">
        <f>IFERROR(VLOOKUP($AU466,点検表４リスト用!$P$2:$T$6,IF($N466="H17",5,3),FALSE),"")</f>
        <v>5.5E-2</v>
      </c>
      <c r="BG466" s="296">
        <f t="shared" si="204"/>
        <v>0</v>
      </c>
      <c r="BH466" s="296">
        <f t="shared" si="208"/>
        <v>0</v>
      </c>
      <c r="BI466" s="296" t="str">
        <f>IFERROR(VLOOKUP($L466,点検表４リスト用!$L$2:$N$11,3,FALSE),"")</f>
        <v/>
      </c>
      <c r="BJ466" s="296" t="str">
        <f t="shared" si="205"/>
        <v/>
      </c>
      <c r="BK466" s="296" t="str">
        <f>IF($AK466="特","",IF($BP466="確認",MSG_電気・燃料電池車確認,IF($BS466=1,日野自動車新型式,IF($BS466=2,日野自動車新型式②,IF($BS466=3,日野自動車新型式③,IF($BS466=4,日野自動車新型式④,IFERROR(VLOOKUP($BJ466,'35条リスト'!$A$3:$C$9998,2,FALSE),"")))))))</f>
        <v/>
      </c>
      <c r="BL466" s="296" t="str">
        <f t="shared" si="206"/>
        <v/>
      </c>
      <c r="BM466" s="296" t="str">
        <f>IFERROR(VLOOKUP($X466,点検表４リスト用!$A$2:$B$10,2,FALSE),"")</f>
        <v/>
      </c>
      <c r="BN466" s="296" t="str">
        <f>IF($AK466="特","",IFERROR(VLOOKUP($BJ466,'35条リスト'!$A$3:$C$9998,3,FALSE),""))</f>
        <v/>
      </c>
      <c r="BO466" s="357" t="str">
        <f t="shared" si="211"/>
        <v/>
      </c>
      <c r="BP466" s="297" t="str">
        <f t="shared" si="207"/>
        <v/>
      </c>
      <c r="BQ466" s="297" t="str">
        <f t="shared" si="212"/>
        <v/>
      </c>
      <c r="BR466" s="296">
        <f t="shared" si="209"/>
        <v>0</v>
      </c>
      <c r="BS466" s="296" t="str">
        <f>IF(COUNTIF(点検表４リスト用!X$2:X$83,J466),1,IF(COUNTIF(点検表４リスト用!Y$2:Y$100,J466),2,IF(COUNTIF(点検表４リスト用!Z$2:Z$100,J466),3,IF(COUNTIF(点検表４リスト用!AA$2:AA$100,J466),4,""))))</f>
        <v/>
      </c>
      <c r="BT466" s="580" t="str">
        <f t="shared" si="213"/>
        <v/>
      </c>
    </row>
    <row r="467" spans="1:72">
      <c r="A467" s="289"/>
      <c r="B467" s="445"/>
      <c r="C467" s="290"/>
      <c r="D467" s="291"/>
      <c r="E467" s="291"/>
      <c r="F467" s="291"/>
      <c r="G467" s="292"/>
      <c r="H467" s="300"/>
      <c r="I467" s="292"/>
      <c r="J467" s="292"/>
      <c r="K467" s="292"/>
      <c r="L467" s="292"/>
      <c r="M467" s="290"/>
      <c r="N467" s="290"/>
      <c r="O467" s="292"/>
      <c r="P467" s="292"/>
      <c r="Q467" s="481" t="str">
        <f t="shared" si="214"/>
        <v/>
      </c>
      <c r="R467" s="481" t="str">
        <f t="shared" si="215"/>
        <v/>
      </c>
      <c r="S467" s="482" t="str">
        <f t="shared" si="188"/>
        <v/>
      </c>
      <c r="T467" s="482" t="str">
        <f t="shared" si="216"/>
        <v/>
      </c>
      <c r="U467" s="483" t="str">
        <f t="shared" si="217"/>
        <v/>
      </c>
      <c r="V467" s="483" t="str">
        <f t="shared" si="218"/>
        <v/>
      </c>
      <c r="W467" s="483" t="str">
        <f t="shared" si="219"/>
        <v/>
      </c>
      <c r="X467" s="293"/>
      <c r="Y467" s="289"/>
      <c r="Z467" s="473" t="str">
        <f>IF($BS467&lt;&gt;"","確認",IF(COUNTIF(点検表４リスト用!AB$2:AB$100,J467),"○",IF(OR($BQ467="【3】",$BQ467="【2】",$BQ467="【1】"),"○",$BQ467)))</f>
        <v/>
      </c>
      <c r="AA467" s="532"/>
      <c r="AB467" s="559" t="str">
        <f t="shared" si="220"/>
        <v/>
      </c>
      <c r="AC467" s="294" t="str">
        <f>IF(COUNTIF(環境性能の高いＵＤタクシー!$A:$A,点検表４!J467),"○","")</f>
        <v/>
      </c>
      <c r="AD467" s="295" t="str">
        <f t="shared" si="221"/>
        <v/>
      </c>
      <c r="AE467" s="296" t="b">
        <f t="shared" si="189"/>
        <v>0</v>
      </c>
      <c r="AF467" s="296" t="b">
        <f t="shared" si="190"/>
        <v>0</v>
      </c>
      <c r="AG467" s="296" t="str">
        <f t="shared" si="191"/>
        <v/>
      </c>
      <c r="AH467" s="296">
        <f t="shared" si="192"/>
        <v>1</v>
      </c>
      <c r="AI467" s="296">
        <f t="shared" si="193"/>
        <v>0</v>
      </c>
      <c r="AJ467" s="296">
        <f t="shared" si="194"/>
        <v>0</v>
      </c>
      <c r="AK467" s="296" t="str">
        <f>IFERROR(VLOOKUP($I467,点検表４リスト用!$D$2:$G$10,2,FALSE),"")</f>
        <v/>
      </c>
      <c r="AL467" s="296" t="str">
        <f>IFERROR(VLOOKUP($I467,点検表４リスト用!$D$2:$G$10,3,FALSE),"")</f>
        <v/>
      </c>
      <c r="AM467" s="296" t="str">
        <f>IFERROR(VLOOKUP($I467,点検表４リスト用!$D$2:$G$10,4,FALSE),"")</f>
        <v/>
      </c>
      <c r="AN467" s="296" t="str">
        <f>IFERROR(VLOOKUP(LEFT($E467,1),点検表４リスト用!$I$2:$J$11,2,FALSE),"")</f>
        <v/>
      </c>
      <c r="AO467" s="296" t="b">
        <f>IF(IFERROR(VLOOKUP($J467,軽乗用車一覧!$A$2:$A$88,1,FALSE),"")&lt;&gt;"",TRUE,FALSE)</f>
        <v>0</v>
      </c>
      <c r="AP467" s="296" t="b">
        <f t="shared" si="195"/>
        <v>0</v>
      </c>
      <c r="AQ467" s="296" t="b">
        <f t="shared" si="222"/>
        <v>1</v>
      </c>
      <c r="AR467" s="296" t="str">
        <f t="shared" si="196"/>
        <v/>
      </c>
      <c r="AS467" s="296" t="str">
        <f t="shared" si="197"/>
        <v/>
      </c>
      <c r="AT467" s="296">
        <f t="shared" si="198"/>
        <v>1</v>
      </c>
      <c r="AU467" s="296">
        <f t="shared" si="199"/>
        <v>1</v>
      </c>
      <c r="AV467" s="296" t="str">
        <f t="shared" si="200"/>
        <v/>
      </c>
      <c r="AW467" s="296" t="str">
        <f>IFERROR(VLOOKUP($L467,点検表４リスト用!$L$2:$M$11,2,FALSE),"")</f>
        <v/>
      </c>
      <c r="AX467" s="296" t="str">
        <f>IFERROR(VLOOKUP($AV467,排出係数!$H$4:$N$1000,7,FALSE),"")</f>
        <v/>
      </c>
      <c r="AY467" s="296" t="str">
        <f t="shared" si="210"/>
        <v/>
      </c>
      <c r="AZ467" s="296" t="str">
        <f t="shared" si="201"/>
        <v>1</v>
      </c>
      <c r="BA467" s="296" t="str">
        <f>IFERROR(VLOOKUP($AV467,排出係数!$A$4:$G$10000,$AU467+2,FALSE),"")</f>
        <v/>
      </c>
      <c r="BB467" s="296">
        <f>IFERROR(VLOOKUP($AU467,点検表４リスト用!$P$2:$T$6,2,FALSE),"")</f>
        <v>0.48</v>
      </c>
      <c r="BC467" s="296" t="str">
        <f t="shared" si="202"/>
        <v/>
      </c>
      <c r="BD467" s="296" t="str">
        <f t="shared" si="203"/>
        <v/>
      </c>
      <c r="BE467" s="296" t="str">
        <f>IFERROR(VLOOKUP($AV467,排出係数!$H$4:$M$10000,$AU467+2,FALSE),"")</f>
        <v/>
      </c>
      <c r="BF467" s="296">
        <f>IFERROR(VLOOKUP($AU467,点検表４リスト用!$P$2:$T$6,IF($N467="H17",5,3),FALSE),"")</f>
        <v>5.5E-2</v>
      </c>
      <c r="BG467" s="296">
        <f t="shared" si="204"/>
        <v>0</v>
      </c>
      <c r="BH467" s="296">
        <f t="shared" si="208"/>
        <v>0</v>
      </c>
      <c r="BI467" s="296" t="str">
        <f>IFERROR(VLOOKUP($L467,点検表４リスト用!$L$2:$N$11,3,FALSE),"")</f>
        <v/>
      </c>
      <c r="BJ467" s="296" t="str">
        <f t="shared" si="205"/>
        <v/>
      </c>
      <c r="BK467" s="296" t="str">
        <f>IF($AK467="特","",IF($BP467="確認",MSG_電気・燃料電池車確認,IF($BS467=1,日野自動車新型式,IF($BS467=2,日野自動車新型式②,IF($BS467=3,日野自動車新型式③,IF($BS467=4,日野自動車新型式④,IFERROR(VLOOKUP($BJ467,'35条リスト'!$A$3:$C$9998,2,FALSE),"")))))))</f>
        <v/>
      </c>
      <c r="BL467" s="296" t="str">
        <f t="shared" si="206"/>
        <v/>
      </c>
      <c r="BM467" s="296" t="str">
        <f>IFERROR(VLOOKUP($X467,点検表４リスト用!$A$2:$B$10,2,FALSE),"")</f>
        <v/>
      </c>
      <c r="BN467" s="296" t="str">
        <f>IF($AK467="特","",IFERROR(VLOOKUP($BJ467,'35条リスト'!$A$3:$C$9998,3,FALSE),""))</f>
        <v/>
      </c>
      <c r="BO467" s="357" t="str">
        <f t="shared" si="211"/>
        <v/>
      </c>
      <c r="BP467" s="297" t="str">
        <f t="shared" si="207"/>
        <v/>
      </c>
      <c r="BQ467" s="297" t="str">
        <f t="shared" si="212"/>
        <v/>
      </c>
      <c r="BR467" s="296">
        <f t="shared" si="209"/>
        <v>0</v>
      </c>
      <c r="BS467" s="296" t="str">
        <f>IF(COUNTIF(点検表４リスト用!X$2:X$83,J467),1,IF(COUNTIF(点検表４リスト用!Y$2:Y$100,J467),2,IF(COUNTIF(点検表４リスト用!Z$2:Z$100,J467),3,IF(COUNTIF(点検表４リスト用!AA$2:AA$100,J467),4,""))))</f>
        <v/>
      </c>
      <c r="BT467" s="580" t="str">
        <f t="shared" si="213"/>
        <v/>
      </c>
    </row>
    <row r="468" spans="1:72">
      <c r="A468" s="289"/>
      <c r="B468" s="445"/>
      <c r="C468" s="290"/>
      <c r="D468" s="291"/>
      <c r="E468" s="291"/>
      <c r="F468" s="291"/>
      <c r="G468" s="292"/>
      <c r="H468" s="300"/>
      <c r="I468" s="292"/>
      <c r="J468" s="292"/>
      <c r="K468" s="292"/>
      <c r="L468" s="292"/>
      <c r="M468" s="290"/>
      <c r="N468" s="290"/>
      <c r="O468" s="292"/>
      <c r="P468" s="292"/>
      <c r="Q468" s="481" t="str">
        <f t="shared" si="214"/>
        <v/>
      </c>
      <c r="R468" s="481" t="str">
        <f t="shared" si="215"/>
        <v/>
      </c>
      <c r="S468" s="482" t="str">
        <f t="shared" si="188"/>
        <v/>
      </c>
      <c r="T468" s="482" t="str">
        <f t="shared" si="216"/>
        <v/>
      </c>
      <c r="U468" s="483" t="str">
        <f t="shared" si="217"/>
        <v/>
      </c>
      <c r="V468" s="483" t="str">
        <f t="shared" si="218"/>
        <v/>
      </c>
      <c r="W468" s="483" t="str">
        <f t="shared" si="219"/>
        <v/>
      </c>
      <c r="X468" s="293"/>
      <c r="Y468" s="289"/>
      <c r="Z468" s="473" t="str">
        <f>IF($BS468&lt;&gt;"","確認",IF(COUNTIF(点検表４リスト用!AB$2:AB$100,J468),"○",IF(OR($BQ468="【3】",$BQ468="【2】",$BQ468="【1】"),"○",$BQ468)))</f>
        <v/>
      </c>
      <c r="AA468" s="532"/>
      <c r="AB468" s="559" t="str">
        <f t="shared" si="220"/>
        <v/>
      </c>
      <c r="AC468" s="294" t="str">
        <f>IF(COUNTIF(環境性能の高いＵＤタクシー!$A:$A,点検表４!J468),"○","")</f>
        <v/>
      </c>
      <c r="AD468" s="295" t="str">
        <f t="shared" si="221"/>
        <v/>
      </c>
      <c r="AE468" s="296" t="b">
        <f t="shared" si="189"/>
        <v>0</v>
      </c>
      <c r="AF468" s="296" t="b">
        <f t="shared" si="190"/>
        <v>0</v>
      </c>
      <c r="AG468" s="296" t="str">
        <f t="shared" si="191"/>
        <v/>
      </c>
      <c r="AH468" s="296">
        <f t="shared" si="192"/>
        <v>1</v>
      </c>
      <c r="AI468" s="296">
        <f t="shared" si="193"/>
        <v>0</v>
      </c>
      <c r="AJ468" s="296">
        <f t="shared" si="194"/>
        <v>0</v>
      </c>
      <c r="AK468" s="296" t="str">
        <f>IFERROR(VLOOKUP($I468,点検表４リスト用!$D$2:$G$10,2,FALSE),"")</f>
        <v/>
      </c>
      <c r="AL468" s="296" t="str">
        <f>IFERROR(VLOOKUP($I468,点検表４リスト用!$D$2:$G$10,3,FALSE),"")</f>
        <v/>
      </c>
      <c r="AM468" s="296" t="str">
        <f>IFERROR(VLOOKUP($I468,点検表４リスト用!$D$2:$G$10,4,FALSE),"")</f>
        <v/>
      </c>
      <c r="AN468" s="296" t="str">
        <f>IFERROR(VLOOKUP(LEFT($E468,1),点検表４リスト用!$I$2:$J$11,2,FALSE),"")</f>
        <v/>
      </c>
      <c r="AO468" s="296" t="b">
        <f>IF(IFERROR(VLOOKUP($J468,軽乗用車一覧!$A$2:$A$88,1,FALSE),"")&lt;&gt;"",TRUE,FALSE)</f>
        <v>0</v>
      </c>
      <c r="AP468" s="296" t="b">
        <f t="shared" si="195"/>
        <v>0</v>
      </c>
      <c r="AQ468" s="296" t="b">
        <f t="shared" si="222"/>
        <v>1</v>
      </c>
      <c r="AR468" s="296" t="str">
        <f t="shared" si="196"/>
        <v/>
      </c>
      <c r="AS468" s="296" t="str">
        <f t="shared" si="197"/>
        <v/>
      </c>
      <c r="AT468" s="296">
        <f t="shared" si="198"/>
        <v>1</v>
      </c>
      <c r="AU468" s="296">
        <f t="shared" si="199"/>
        <v>1</v>
      </c>
      <c r="AV468" s="296" t="str">
        <f t="shared" si="200"/>
        <v/>
      </c>
      <c r="AW468" s="296" t="str">
        <f>IFERROR(VLOOKUP($L468,点検表４リスト用!$L$2:$M$11,2,FALSE),"")</f>
        <v/>
      </c>
      <c r="AX468" s="296" t="str">
        <f>IFERROR(VLOOKUP($AV468,排出係数!$H$4:$N$1000,7,FALSE),"")</f>
        <v/>
      </c>
      <c r="AY468" s="296" t="str">
        <f t="shared" si="210"/>
        <v/>
      </c>
      <c r="AZ468" s="296" t="str">
        <f t="shared" si="201"/>
        <v>1</v>
      </c>
      <c r="BA468" s="296" t="str">
        <f>IFERROR(VLOOKUP($AV468,排出係数!$A$4:$G$10000,$AU468+2,FALSE),"")</f>
        <v/>
      </c>
      <c r="BB468" s="296">
        <f>IFERROR(VLOOKUP($AU468,点検表４リスト用!$P$2:$T$6,2,FALSE),"")</f>
        <v>0.48</v>
      </c>
      <c r="BC468" s="296" t="str">
        <f t="shared" si="202"/>
        <v/>
      </c>
      <c r="BD468" s="296" t="str">
        <f t="shared" si="203"/>
        <v/>
      </c>
      <c r="BE468" s="296" t="str">
        <f>IFERROR(VLOOKUP($AV468,排出係数!$H$4:$M$10000,$AU468+2,FALSE),"")</f>
        <v/>
      </c>
      <c r="BF468" s="296">
        <f>IFERROR(VLOOKUP($AU468,点検表４リスト用!$P$2:$T$6,IF($N468="H17",5,3),FALSE),"")</f>
        <v>5.5E-2</v>
      </c>
      <c r="BG468" s="296">
        <f t="shared" si="204"/>
        <v>0</v>
      </c>
      <c r="BH468" s="296">
        <f t="shared" si="208"/>
        <v>0</v>
      </c>
      <c r="BI468" s="296" t="str">
        <f>IFERROR(VLOOKUP($L468,点検表４リスト用!$L$2:$N$11,3,FALSE),"")</f>
        <v/>
      </c>
      <c r="BJ468" s="296" t="str">
        <f t="shared" si="205"/>
        <v/>
      </c>
      <c r="BK468" s="296" t="str">
        <f>IF($AK468="特","",IF($BP468="確認",MSG_電気・燃料電池車確認,IF($BS468=1,日野自動車新型式,IF($BS468=2,日野自動車新型式②,IF($BS468=3,日野自動車新型式③,IF($BS468=4,日野自動車新型式④,IFERROR(VLOOKUP($BJ468,'35条リスト'!$A$3:$C$9998,2,FALSE),"")))))))</f>
        <v/>
      </c>
      <c r="BL468" s="296" t="str">
        <f t="shared" si="206"/>
        <v/>
      </c>
      <c r="BM468" s="296" t="str">
        <f>IFERROR(VLOOKUP($X468,点検表４リスト用!$A$2:$B$10,2,FALSE),"")</f>
        <v/>
      </c>
      <c r="BN468" s="296" t="str">
        <f>IF($AK468="特","",IFERROR(VLOOKUP($BJ468,'35条リスト'!$A$3:$C$9998,3,FALSE),""))</f>
        <v/>
      </c>
      <c r="BO468" s="357" t="str">
        <f t="shared" si="211"/>
        <v/>
      </c>
      <c r="BP468" s="297" t="str">
        <f t="shared" si="207"/>
        <v/>
      </c>
      <c r="BQ468" s="297" t="str">
        <f t="shared" si="212"/>
        <v/>
      </c>
      <c r="BR468" s="296">
        <f t="shared" si="209"/>
        <v>0</v>
      </c>
      <c r="BS468" s="296" t="str">
        <f>IF(COUNTIF(点検表４リスト用!X$2:X$83,J468),1,IF(COUNTIF(点検表４リスト用!Y$2:Y$100,J468),2,IF(COUNTIF(点検表４リスト用!Z$2:Z$100,J468),3,IF(COUNTIF(点検表４リスト用!AA$2:AA$100,J468),4,""))))</f>
        <v/>
      </c>
      <c r="BT468" s="580" t="str">
        <f t="shared" si="213"/>
        <v/>
      </c>
    </row>
    <row r="469" spans="1:72">
      <c r="A469" s="289"/>
      <c r="B469" s="445"/>
      <c r="C469" s="290"/>
      <c r="D469" s="291"/>
      <c r="E469" s="291"/>
      <c r="F469" s="291"/>
      <c r="G469" s="292"/>
      <c r="H469" s="300"/>
      <c r="I469" s="292"/>
      <c r="J469" s="292"/>
      <c r="K469" s="292"/>
      <c r="L469" s="292"/>
      <c r="M469" s="290"/>
      <c r="N469" s="290"/>
      <c r="O469" s="292"/>
      <c r="P469" s="292"/>
      <c r="Q469" s="481" t="str">
        <f t="shared" si="214"/>
        <v/>
      </c>
      <c r="R469" s="481" t="str">
        <f t="shared" si="215"/>
        <v/>
      </c>
      <c r="S469" s="482" t="str">
        <f t="shared" si="188"/>
        <v/>
      </c>
      <c r="T469" s="482" t="str">
        <f t="shared" si="216"/>
        <v/>
      </c>
      <c r="U469" s="483" t="str">
        <f t="shared" si="217"/>
        <v/>
      </c>
      <c r="V469" s="483" t="str">
        <f t="shared" si="218"/>
        <v/>
      </c>
      <c r="W469" s="483" t="str">
        <f t="shared" si="219"/>
        <v/>
      </c>
      <c r="X469" s="293"/>
      <c r="Y469" s="289"/>
      <c r="Z469" s="473" t="str">
        <f>IF($BS469&lt;&gt;"","確認",IF(COUNTIF(点検表４リスト用!AB$2:AB$100,J469),"○",IF(OR($BQ469="【3】",$BQ469="【2】",$BQ469="【1】"),"○",$BQ469)))</f>
        <v/>
      </c>
      <c r="AA469" s="532"/>
      <c r="AB469" s="559" t="str">
        <f t="shared" si="220"/>
        <v/>
      </c>
      <c r="AC469" s="294" t="str">
        <f>IF(COUNTIF(環境性能の高いＵＤタクシー!$A:$A,点検表４!J469),"○","")</f>
        <v/>
      </c>
      <c r="AD469" s="295" t="str">
        <f t="shared" si="221"/>
        <v/>
      </c>
      <c r="AE469" s="296" t="b">
        <f t="shared" si="189"/>
        <v>0</v>
      </c>
      <c r="AF469" s="296" t="b">
        <f t="shared" si="190"/>
        <v>0</v>
      </c>
      <c r="AG469" s="296" t="str">
        <f t="shared" si="191"/>
        <v/>
      </c>
      <c r="AH469" s="296">
        <f t="shared" si="192"/>
        <v>1</v>
      </c>
      <c r="AI469" s="296">
        <f t="shared" si="193"/>
        <v>0</v>
      </c>
      <c r="AJ469" s="296">
        <f t="shared" si="194"/>
        <v>0</v>
      </c>
      <c r="AK469" s="296" t="str">
        <f>IFERROR(VLOOKUP($I469,点検表４リスト用!$D$2:$G$10,2,FALSE),"")</f>
        <v/>
      </c>
      <c r="AL469" s="296" t="str">
        <f>IFERROR(VLOOKUP($I469,点検表４リスト用!$D$2:$G$10,3,FALSE),"")</f>
        <v/>
      </c>
      <c r="AM469" s="296" t="str">
        <f>IFERROR(VLOOKUP($I469,点検表４リスト用!$D$2:$G$10,4,FALSE),"")</f>
        <v/>
      </c>
      <c r="AN469" s="296" t="str">
        <f>IFERROR(VLOOKUP(LEFT($E469,1),点検表４リスト用!$I$2:$J$11,2,FALSE),"")</f>
        <v/>
      </c>
      <c r="AO469" s="296" t="b">
        <f>IF(IFERROR(VLOOKUP($J469,軽乗用車一覧!$A$2:$A$88,1,FALSE),"")&lt;&gt;"",TRUE,FALSE)</f>
        <v>0</v>
      </c>
      <c r="AP469" s="296" t="b">
        <f t="shared" si="195"/>
        <v>0</v>
      </c>
      <c r="AQ469" s="296" t="b">
        <f t="shared" si="222"/>
        <v>1</v>
      </c>
      <c r="AR469" s="296" t="str">
        <f t="shared" si="196"/>
        <v/>
      </c>
      <c r="AS469" s="296" t="str">
        <f t="shared" si="197"/>
        <v/>
      </c>
      <c r="AT469" s="296">
        <f t="shared" si="198"/>
        <v>1</v>
      </c>
      <c r="AU469" s="296">
        <f t="shared" si="199"/>
        <v>1</v>
      </c>
      <c r="AV469" s="296" t="str">
        <f t="shared" si="200"/>
        <v/>
      </c>
      <c r="AW469" s="296" t="str">
        <f>IFERROR(VLOOKUP($L469,点検表４リスト用!$L$2:$M$11,2,FALSE),"")</f>
        <v/>
      </c>
      <c r="AX469" s="296" t="str">
        <f>IFERROR(VLOOKUP($AV469,排出係数!$H$4:$N$1000,7,FALSE),"")</f>
        <v/>
      </c>
      <c r="AY469" s="296" t="str">
        <f t="shared" si="210"/>
        <v/>
      </c>
      <c r="AZ469" s="296" t="str">
        <f t="shared" si="201"/>
        <v>1</v>
      </c>
      <c r="BA469" s="296" t="str">
        <f>IFERROR(VLOOKUP($AV469,排出係数!$A$4:$G$10000,$AU469+2,FALSE),"")</f>
        <v/>
      </c>
      <c r="BB469" s="296">
        <f>IFERROR(VLOOKUP($AU469,点検表４リスト用!$P$2:$T$6,2,FALSE),"")</f>
        <v>0.48</v>
      </c>
      <c r="BC469" s="296" t="str">
        <f t="shared" si="202"/>
        <v/>
      </c>
      <c r="BD469" s="296" t="str">
        <f t="shared" si="203"/>
        <v/>
      </c>
      <c r="BE469" s="296" t="str">
        <f>IFERROR(VLOOKUP($AV469,排出係数!$H$4:$M$10000,$AU469+2,FALSE),"")</f>
        <v/>
      </c>
      <c r="BF469" s="296">
        <f>IFERROR(VLOOKUP($AU469,点検表４リスト用!$P$2:$T$6,IF($N469="H17",5,3),FALSE),"")</f>
        <v>5.5E-2</v>
      </c>
      <c r="BG469" s="296">
        <f t="shared" si="204"/>
        <v>0</v>
      </c>
      <c r="BH469" s="296">
        <f t="shared" si="208"/>
        <v>0</v>
      </c>
      <c r="BI469" s="296" t="str">
        <f>IFERROR(VLOOKUP($L469,点検表４リスト用!$L$2:$N$11,3,FALSE),"")</f>
        <v/>
      </c>
      <c r="BJ469" s="296" t="str">
        <f t="shared" si="205"/>
        <v/>
      </c>
      <c r="BK469" s="296" t="str">
        <f>IF($AK469="特","",IF($BP469="確認",MSG_電気・燃料電池車確認,IF($BS469=1,日野自動車新型式,IF($BS469=2,日野自動車新型式②,IF($BS469=3,日野自動車新型式③,IF($BS469=4,日野自動車新型式④,IFERROR(VLOOKUP($BJ469,'35条リスト'!$A$3:$C$9998,2,FALSE),"")))))))</f>
        <v/>
      </c>
      <c r="BL469" s="296" t="str">
        <f t="shared" si="206"/>
        <v/>
      </c>
      <c r="BM469" s="296" t="str">
        <f>IFERROR(VLOOKUP($X469,点検表４リスト用!$A$2:$B$10,2,FALSE),"")</f>
        <v/>
      </c>
      <c r="BN469" s="296" t="str">
        <f>IF($AK469="特","",IFERROR(VLOOKUP($BJ469,'35条リスト'!$A$3:$C$9998,3,FALSE),""))</f>
        <v/>
      </c>
      <c r="BO469" s="357" t="str">
        <f t="shared" si="211"/>
        <v/>
      </c>
      <c r="BP469" s="297" t="str">
        <f t="shared" si="207"/>
        <v/>
      </c>
      <c r="BQ469" s="297" t="str">
        <f t="shared" si="212"/>
        <v/>
      </c>
      <c r="BR469" s="296">
        <f t="shared" si="209"/>
        <v>0</v>
      </c>
      <c r="BS469" s="296" t="str">
        <f>IF(COUNTIF(点検表４リスト用!X$2:X$83,J469),1,IF(COUNTIF(点検表４リスト用!Y$2:Y$100,J469),2,IF(COUNTIF(点検表４リスト用!Z$2:Z$100,J469),3,IF(COUNTIF(点検表４リスト用!AA$2:AA$100,J469),4,""))))</f>
        <v/>
      </c>
      <c r="BT469" s="580" t="str">
        <f t="shared" si="213"/>
        <v/>
      </c>
    </row>
    <row r="470" spans="1:72">
      <c r="A470" s="289"/>
      <c r="B470" s="445"/>
      <c r="C470" s="290"/>
      <c r="D470" s="291"/>
      <c r="E470" s="291"/>
      <c r="F470" s="291"/>
      <c r="G470" s="292"/>
      <c r="H470" s="300"/>
      <c r="I470" s="292"/>
      <c r="J470" s="292"/>
      <c r="K470" s="292"/>
      <c r="L470" s="292"/>
      <c r="M470" s="290"/>
      <c r="N470" s="290"/>
      <c r="O470" s="292"/>
      <c r="P470" s="292"/>
      <c r="Q470" s="481" t="str">
        <f t="shared" si="214"/>
        <v/>
      </c>
      <c r="R470" s="481" t="str">
        <f t="shared" si="215"/>
        <v/>
      </c>
      <c r="S470" s="482" t="str">
        <f t="shared" si="188"/>
        <v/>
      </c>
      <c r="T470" s="482" t="str">
        <f t="shared" si="216"/>
        <v/>
      </c>
      <c r="U470" s="483" t="str">
        <f t="shared" si="217"/>
        <v/>
      </c>
      <c r="V470" s="483" t="str">
        <f t="shared" si="218"/>
        <v/>
      </c>
      <c r="W470" s="483" t="str">
        <f t="shared" si="219"/>
        <v/>
      </c>
      <c r="X470" s="293"/>
      <c r="Y470" s="289"/>
      <c r="Z470" s="473" t="str">
        <f>IF($BS470&lt;&gt;"","確認",IF(COUNTIF(点検表４リスト用!AB$2:AB$100,J470),"○",IF(OR($BQ470="【3】",$BQ470="【2】",$BQ470="【1】"),"○",$BQ470)))</f>
        <v/>
      </c>
      <c r="AA470" s="532"/>
      <c r="AB470" s="559" t="str">
        <f t="shared" si="220"/>
        <v/>
      </c>
      <c r="AC470" s="294" t="str">
        <f>IF(COUNTIF(環境性能の高いＵＤタクシー!$A:$A,点検表４!J470),"○","")</f>
        <v/>
      </c>
      <c r="AD470" s="295" t="str">
        <f t="shared" si="221"/>
        <v/>
      </c>
      <c r="AE470" s="296" t="b">
        <f t="shared" si="189"/>
        <v>0</v>
      </c>
      <c r="AF470" s="296" t="b">
        <f t="shared" si="190"/>
        <v>0</v>
      </c>
      <c r="AG470" s="296" t="str">
        <f t="shared" si="191"/>
        <v/>
      </c>
      <c r="AH470" s="296">
        <f t="shared" si="192"/>
        <v>1</v>
      </c>
      <c r="AI470" s="296">
        <f t="shared" si="193"/>
        <v>0</v>
      </c>
      <c r="AJ470" s="296">
        <f t="shared" si="194"/>
        <v>0</v>
      </c>
      <c r="AK470" s="296" t="str">
        <f>IFERROR(VLOOKUP($I470,点検表４リスト用!$D$2:$G$10,2,FALSE),"")</f>
        <v/>
      </c>
      <c r="AL470" s="296" t="str">
        <f>IFERROR(VLOOKUP($I470,点検表４リスト用!$D$2:$G$10,3,FALSE),"")</f>
        <v/>
      </c>
      <c r="AM470" s="296" t="str">
        <f>IFERROR(VLOOKUP($I470,点検表４リスト用!$D$2:$G$10,4,FALSE),"")</f>
        <v/>
      </c>
      <c r="AN470" s="296" t="str">
        <f>IFERROR(VLOOKUP(LEFT($E470,1),点検表４リスト用!$I$2:$J$11,2,FALSE),"")</f>
        <v/>
      </c>
      <c r="AO470" s="296" t="b">
        <f>IF(IFERROR(VLOOKUP($J470,軽乗用車一覧!$A$2:$A$88,1,FALSE),"")&lt;&gt;"",TRUE,FALSE)</f>
        <v>0</v>
      </c>
      <c r="AP470" s="296" t="b">
        <f t="shared" si="195"/>
        <v>0</v>
      </c>
      <c r="AQ470" s="296" t="b">
        <f t="shared" si="222"/>
        <v>1</v>
      </c>
      <c r="AR470" s="296" t="str">
        <f t="shared" si="196"/>
        <v/>
      </c>
      <c r="AS470" s="296" t="str">
        <f t="shared" si="197"/>
        <v/>
      </c>
      <c r="AT470" s="296">
        <f t="shared" si="198"/>
        <v>1</v>
      </c>
      <c r="AU470" s="296">
        <f t="shared" si="199"/>
        <v>1</v>
      </c>
      <c r="AV470" s="296" t="str">
        <f t="shared" si="200"/>
        <v/>
      </c>
      <c r="AW470" s="296" t="str">
        <f>IFERROR(VLOOKUP($L470,点検表４リスト用!$L$2:$M$11,2,FALSE),"")</f>
        <v/>
      </c>
      <c r="AX470" s="296" t="str">
        <f>IFERROR(VLOOKUP($AV470,排出係数!$H$4:$N$1000,7,FALSE),"")</f>
        <v/>
      </c>
      <c r="AY470" s="296" t="str">
        <f t="shared" si="210"/>
        <v/>
      </c>
      <c r="AZ470" s="296" t="str">
        <f t="shared" si="201"/>
        <v>1</v>
      </c>
      <c r="BA470" s="296" t="str">
        <f>IFERROR(VLOOKUP($AV470,排出係数!$A$4:$G$10000,$AU470+2,FALSE),"")</f>
        <v/>
      </c>
      <c r="BB470" s="296">
        <f>IFERROR(VLOOKUP($AU470,点検表４リスト用!$P$2:$T$6,2,FALSE),"")</f>
        <v>0.48</v>
      </c>
      <c r="BC470" s="296" t="str">
        <f t="shared" si="202"/>
        <v/>
      </c>
      <c r="BD470" s="296" t="str">
        <f t="shared" si="203"/>
        <v/>
      </c>
      <c r="BE470" s="296" t="str">
        <f>IFERROR(VLOOKUP($AV470,排出係数!$H$4:$M$10000,$AU470+2,FALSE),"")</f>
        <v/>
      </c>
      <c r="BF470" s="296">
        <f>IFERROR(VLOOKUP($AU470,点検表４リスト用!$P$2:$T$6,IF($N470="H17",5,3),FALSE),"")</f>
        <v>5.5E-2</v>
      </c>
      <c r="BG470" s="296">
        <f t="shared" si="204"/>
        <v>0</v>
      </c>
      <c r="BH470" s="296">
        <f t="shared" si="208"/>
        <v>0</v>
      </c>
      <c r="BI470" s="296" t="str">
        <f>IFERROR(VLOOKUP($L470,点検表４リスト用!$L$2:$N$11,3,FALSE),"")</f>
        <v/>
      </c>
      <c r="BJ470" s="296" t="str">
        <f t="shared" si="205"/>
        <v/>
      </c>
      <c r="BK470" s="296" t="str">
        <f>IF($AK470="特","",IF($BP470="確認",MSG_電気・燃料電池車確認,IF($BS470=1,日野自動車新型式,IF($BS470=2,日野自動車新型式②,IF($BS470=3,日野自動車新型式③,IF($BS470=4,日野自動車新型式④,IFERROR(VLOOKUP($BJ470,'35条リスト'!$A$3:$C$9998,2,FALSE),"")))))))</f>
        <v/>
      </c>
      <c r="BL470" s="296" t="str">
        <f t="shared" si="206"/>
        <v/>
      </c>
      <c r="BM470" s="296" t="str">
        <f>IFERROR(VLOOKUP($X470,点検表４リスト用!$A$2:$B$10,2,FALSE),"")</f>
        <v/>
      </c>
      <c r="BN470" s="296" t="str">
        <f>IF($AK470="特","",IFERROR(VLOOKUP($BJ470,'35条リスト'!$A$3:$C$9998,3,FALSE),""))</f>
        <v/>
      </c>
      <c r="BO470" s="357" t="str">
        <f t="shared" si="211"/>
        <v/>
      </c>
      <c r="BP470" s="297" t="str">
        <f t="shared" si="207"/>
        <v/>
      </c>
      <c r="BQ470" s="297" t="str">
        <f t="shared" si="212"/>
        <v/>
      </c>
      <c r="BR470" s="296">
        <f t="shared" si="209"/>
        <v>0</v>
      </c>
      <c r="BS470" s="296" t="str">
        <f>IF(COUNTIF(点検表４リスト用!X$2:X$83,J470),1,IF(COUNTIF(点検表４リスト用!Y$2:Y$100,J470),2,IF(COUNTIF(点検表４リスト用!Z$2:Z$100,J470),3,IF(COUNTIF(点検表４リスト用!AA$2:AA$100,J470),4,""))))</f>
        <v/>
      </c>
      <c r="BT470" s="580" t="str">
        <f t="shared" si="213"/>
        <v/>
      </c>
    </row>
    <row r="471" spans="1:72">
      <c r="A471" s="289"/>
      <c r="B471" s="445"/>
      <c r="C471" s="290"/>
      <c r="D471" s="291"/>
      <c r="E471" s="291"/>
      <c r="F471" s="291"/>
      <c r="G471" s="292"/>
      <c r="H471" s="300"/>
      <c r="I471" s="292"/>
      <c r="J471" s="292"/>
      <c r="K471" s="292"/>
      <c r="L471" s="292"/>
      <c r="M471" s="290"/>
      <c r="N471" s="290"/>
      <c r="O471" s="292"/>
      <c r="P471" s="292"/>
      <c r="Q471" s="481" t="str">
        <f t="shared" si="214"/>
        <v/>
      </c>
      <c r="R471" s="481" t="str">
        <f t="shared" si="215"/>
        <v/>
      </c>
      <c r="S471" s="482" t="str">
        <f t="shared" si="188"/>
        <v/>
      </c>
      <c r="T471" s="482" t="str">
        <f t="shared" si="216"/>
        <v/>
      </c>
      <c r="U471" s="483" t="str">
        <f t="shared" si="217"/>
        <v/>
      </c>
      <c r="V471" s="483" t="str">
        <f t="shared" si="218"/>
        <v/>
      </c>
      <c r="W471" s="483" t="str">
        <f t="shared" si="219"/>
        <v/>
      </c>
      <c r="X471" s="293"/>
      <c r="Y471" s="289"/>
      <c r="Z471" s="473" t="str">
        <f>IF($BS471&lt;&gt;"","確認",IF(COUNTIF(点検表４リスト用!AB$2:AB$100,J471),"○",IF(OR($BQ471="【3】",$BQ471="【2】",$BQ471="【1】"),"○",$BQ471)))</f>
        <v/>
      </c>
      <c r="AA471" s="532"/>
      <c r="AB471" s="559" t="str">
        <f t="shared" si="220"/>
        <v/>
      </c>
      <c r="AC471" s="294" t="str">
        <f>IF(COUNTIF(環境性能の高いＵＤタクシー!$A:$A,点検表４!J471),"○","")</f>
        <v/>
      </c>
      <c r="AD471" s="295" t="str">
        <f t="shared" si="221"/>
        <v/>
      </c>
      <c r="AE471" s="296" t="b">
        <f t="shared" si="189"/>
        <v>0</v>
      </c>
      <c r="AF471" s="296" t="b">
        <f t="shared" si="190"/>
        <v>0</v>
      </c>
      <c r="AG471" s="296" t="str">
        <f t="shared" si="191"/>
        <v/>
      </c>
      <c r="AH471" s="296">
        <f t="shared" si="192"/>
        <v>1</v>
      </c>
      <c r="AI471" s="296">
        <f t="shared" si="193"/>
        <v>0</v>
      </c>
      <c r="AJ471" s="296">
        <f t="shared" si="194"/>
        <v>0</v>
      </c>
      <c r="AK471" s="296" t="str">
        <f>IFERROR(VLOOKUP($I471,点検表４リスト用!$D$2:$G$10,2,FALSE),"")</f>
        <v/>
      </c>
      <c r="AL471" s="296" t="str">
        <f>IFERROR(VLOOKUP($I471,点検表４リスト用!$D$2:$G$10,3,FALSE),"")</f>
        <v/>
      </c>
      <c r="AM471" s="296" t="str">
        <f>IFERROR(VLOOKUP($I471,点検表４リスト用!$D$2:$G$10,4,FALSE),"")</f>
        <v/>
      </c>
      <c r="AN471" s="296" t="str">
        <f>IFERROR(VLOOKUP(LEFT($E471,1),点検表４リスト用!$I$2:$J$11,2,FALSE),"")</f>
        <v/>
      </c>
      <c r="AO471" s="296" t="b">
        <f>IF(IFERROR(VLOOKUP($J471,軽乗用車一覧!$A$2:$A$88,1,FALSE),"")&lt;&gt;"",TRUE,FALSE)</f>
        <v>0</v>
      </c>
      <c r="AP471" s="296" t="b">
        <f t="shared" si="195"/>
        <v>0</v>
      </c>
      <c r="AQ471" s="296" t="b">
        <f t="shared" si="222"/>
        <v>1</v>
      </c>
      <c r="AR471" s="296" t="str">
        <f t="shared" si="196"/>
        <v/>
      </c>
      <c r="AS471" s="296" t="str">
        <f t="shared" si="197"/>
        <v/>
      </c>
      <c r="AT471" s="296">
        <f t="shared" si="198"/>
        <v>1</v>
      </c>
      <c r="AU471" s="296">
        <f t="shared" si="199"/>
        <v>1</v>
      </c>
      <c r="AV471" s="296" t="str">
        <f t="shared" si="200"/>
        <v/>
      </c>
      <c r="AW471" s="296" t="str">
        <f>IFERROR(VLOOKUP($L471,点検表４リスト用!$L$2:$M$11,2,FALSE),"")</f>
        <v/>
      </c>
      <c r="AX471" s="296" t="str">
        <f>IFERROR(VLOOKUP($AV471,排出係数!$H$4:$N$1000,7,FALSE),"")</f>
        <v/>
      </c>
      <c r="AY471" s="296" t="str">
        <f t="shared" si="210"/>
        <v/>
      </c>
      <c r="AZ471" s="296" t="str">
        <f t="shared" si="201"/>
        <v>1</v>
      </c>
      <c r="BA471" s="296" t="str">
        <f>IFERROR(VLOOKUP($AV471,排出係数!$A$4:$G$10000,$AU471+2,FALSE),"")</f>
        <v/>
      </c>
      <c r="BB471" s="296">
        <f>IFERROR(VLOOKUP($AU471,点検表４リスト用!$P$2:$T$6,2,FALSE),"")</f>
        <v>0.48</v>
      </c>
      <c r="BC471" s="296" t="str">
        <f t="shared" si="202"/>
        <v/>
      </c>
      <c r="BD471" s="296" t="str">
        <f t="shared" si="203"/>
        <v/>
      </c>
      <c r="BE471" s="296" t="str">
        <f>IFERROR(VLOOKUP($AV471,排出係数!$H$4:$M$10000,$AU471+2,FALSE),"")</f>
        <v/>
      </c>
      <c r="BF471" s="296">
        <f>IFERROR(VLOOKUP($AU471,点検表４リスト用!$P$2:$T$6,IF($N471="H17",5,3),FALSE),"")</f>
        <v>5.5E-2</v>
      </c>
      <c r="BG471" s="296">
        <f t="shared" si="204"/>
        <v>0</v>
      </c>
      <c r="BH471" s="296">
        <f t="shared" si="208"/>
        <v>0</v>
      </c>
      <c r="BI471" s="296" t="str">
        <f>IFERROR(VLOOKUP($L471,点検表４リスト用!$L$2:$N$11,3,FALSE),"")</f>
        <v/>
      </c>
      <c r="BJ471" s="296" t="str">
        <f t="shared" si="205"/>
        <v/>
      </c>
      <c r="BK471" s="296" t="str">
        <f>IF($AK471="特","",IF($BP471="確認",MSG_電気・燃料電池車確認,IF($BS471=1,日野自動車新型式,IF($BS471=2,日野自動車新型式②,IF($BS471=3,日野自動車新型式③,IF($BS471=4,日野自動車新型式④,IFERROR(VLOOKUP($BJ471,'35条リスト'!$A$3:$C$9998,2,FALSE),"")))))))</f>
        <v/>
      </c>
      <c r="BL471" s="296" t="str">
        <f t="shared" si="206"/>
        <v/>
      </c>
      <c r="BM471" s="296" t="str">
        <f>IFERROR(VLOOKUP($X471,点検表４リスト用!$A$2:$B$10,2,FALSE),"")</f>
        <v/>
      </c>
      <c r="BN471" s="296" t="str">
        <f>IF($AK471="特","",IFERROR(VLOOKUP($BJ471,'35条リスト'!$A$3:$C$9998,3,FALSE),""))</f>
        <v/>
      </c>
      <c r="BO471" s="357" t="str">
        <f t="shared" si="211"/>
        <v/>
      </c>
      <c r="BP471" s="297" t="str">
        <f t="shared" si="207"/>
        <v/>
      </c>
      <c r="BQ471" s="297" t="str">
        <f t="shared" si="212"/>
        <v/>
      </c>
      <c r="BR471" s="296">
        <f t="shared" si="209"/>
        <v>0</v>
      </c>
      <c r="BS471" s="296" t="str">
        <f>IF(COUNTIF(点検表４リスト用!X$2:X$83,J471),1,IF(COUNTIF(点検表４リスト用!Y$2:Y$100,J471),2,IF(COUNTIF(点検表４リスト用!Z$2:Z$100,J471),3,IF(COUNTIF(点検表４リスト用!AA$2:AA$100,J471),4,""))))</f>
        <v/>
      </c>
      <c r="BT471" s="580" t="str">
        <f t="shared" si="213"/>
        <v/>
      </c>
    </row>
    <row r="472" spans="1:72">
      <c r="A472" s="289"/>
      <c r="B472" s="445"/>
      <c r="C472" s="290"/>
      <c r="D472" s="291"/>
      <c r="E472" s="291"/>
      <c r="F472" s="291"/>
      <c r="G472" s="292"/>
      <c r="H472" s="300"/>
      <c r="I472" s="292"/>
      <c r="J472" s="292"/>
      <c r="K472" s="292"/>
      <c r="L472" s="292"/>
      <c r="M472" s="290"/>
      <c r="N472" s="290"/>
      <c r="O472" s="292"/>
      <c r="P472" s="292"/>
      <c r="Q472" s="481" t="str">
        <f t="shared" si="214"/>
        <v/>
      </c>
      <c r="R472" s="481" t="str">
        <f t="shared" si="215"/>
        <v/>
      </c>
      <c r="S472" s="482" t="str">
        <f t="shared" si="188"/>
        <v/>
      </c>
      <c r="T472" s="482" t="str">
        <f t="shared" si="216"/>
        <v/>
      </c>
      <c r="U472" s="483" t="str">
        <f t="shared" si="217"/>
        <v/>
      </c>
      <c r="V472" s="483" t="str">
        <f t="shared" si="218"/>
        <v/>
      </c>
      <c r="W472" s="483" t="str">
        <f t="shared" si="219"/>
        <v/>
      </c>
      <c r="X472" s="293"/>
      <c r="Y472" s="289"/>
      <c r="Z472" s="473" t="str">
        <f>IF($BS472&lt;&gt;"","確認",IF(COUNTIF(点検表４リスト用!AB$2:AB$100,J472),"○",IF(OR($BQ472="【3】",$BQ472="【2】",$BQ472="【1】"),"○",$BQ472)))</f>
        <v/>
      </c>
      <c r="AA472" s="532"/>
      <c r="AB472" s="559" t="str">
        <f t="shared" si="220"/>
        <v/>
      </c>
      <c r="AC472" s="294" t="str">
        <f>IF(COUNTIF(環境性能の高いＵＤタクシー!$A:$A,点検表４!J472),"○","")</f>
        <v/>
      </c>
      <c r="AD472" s="295" t="str">
        <f t="shared" si="221"/>
        <v/>
      </c>
      <c r="AE472" s="296" t="b">
        <f t="shared" si="189"/>
        <v>0</v>
      </c>
      <c r="AF472" s="296" t="b">
        <f t="shared" si="190"/>
        <v>0</v>
      </c>
      <c r="AG472" s="296" t="str">
        <f t="shared" si="191"/>
        <v/>
      </c>
      <c r="AH472" s="296">
        <f t="shared" si="192"/>
        <v>1</v>
      </c>
      <c r="AI472" s="296">
        <f t="shared" si="193"/>
        <v>0</v>
      </c>
      <c r="AJ472" s="296">
        <f t="shared" si="194"/>
        <v>0</v>
      </c>
      <c r="AK472" s="296" t="str">
        <f>IFERROR(VLOOKUP($I472,点検表４リスト用!$D$2:$G$10,2,FALSE),"")</f>
        <v/>
      </c>
      <c r="AL472" s="296" t="str">
        <f>IFERROR(VLOOKUP($I472,点検表４リスト用!$D$2:$G$10,3,FALSE),"")</f>
        <v/>
      </c>
      <c r="AM472" s="296" t="str">
        <f>IFERROR(VLOOKUP($I472,点検表４リスト用!$D$2:$G$10,4,FALSE),"")</f>
        <v/>
      </c>
      <c r="AN472" s="296" t="str">
        <f>IFERROR(VLOOKUP(LEFT($E472,1),点検表４リスト用!$I$2:$J$11,2,FALSE),"")</f>
        <v/>
      </c>
      <c r="AO472" s="296" t="b">
        <f>IF(IFERROR(VLOOKUP($J472,軽乗用車一覧!$A$2:$A$88,1,FALSE),"")&lt;&gt;"",TRUE,FALSE)</f>
        <v>0</v>
      </c>
      <c r="AP472" s="296" t="b">
        <f t="shared" si="195"/>
        <v>0</v>
      </c>
      <c r="AQ472" s="296" t="b">
        <f t="shared" si="222"/>
        <v>1</v>
      </c>
      <c r="AR472" s="296" t="str">
        <f t="shared" si="196"/>
        <v/>
      </c>
      <c r="AS472" s="296" t="str">
        <f t="shared" si="197"/>
        <v/>
      </c>
      <c r="AT472" s="296">
        <f t="shared" si="198"/>
        <v>1</v>
      </c>
      <c r="AU472" s="296">
        <f t="shared" si="199"/>
        <v>1</v>
      </c>
      <c r="AV472" s="296" t="str">
        <f t="shared" si="200"/>
        <v/>
      </c>
      <c r="AW472" s="296" t="str">
        <f>IFERROR(VLOOKUP($L472,点検表４リスト用!$L$2:$M$11,2,FALSE),"")</f>
        <v/>
      </c>
      <c r="AX472" s="296" t="str">
        <f>IFERROR(VLOOKUP($AV472,排出係数!$H$4:$N$1000,7,FALSE),"")</f>
        <v/>
      </c>
      <c r="AY472" s="296" t="str">
        <f t="shared" si="210"/>
        <v/>
      </c>
      <c r="AZ472" s="296" t="str">
        <f t="shared" si="201"/>
        <v>1</v>
      </c>
      <c r="BA472" s="296" t="str">
        <f>IFERROR(VLOOKUP($AV472,排出係数!$A$4:$G$10000,$AU472+2,FALSE),"")</f>
        <v/>
      </c>
      <c r="BB472" s="296">
        <f>IFERROR(VLOOKUP($AU472,点検表４リスト用!$P$2:$T$6,2,FALSE),"")</f>
        <v>0.48</v>
      </c>
      <c r="BC472" s="296" t="str">
        <f t="shared" si="202"/>
        <v/>
      </c>
      <c r="BD472" s="296" t="str">
        <f t="shared" si="203"/>
        <v/>
      </c>
      <c r="BE472" s="296" t="str">
        <f>IFERROR(VLOOKUP($AV472,排出係数!$H$4:$M$10000,$AU472+2,FALSE),"")</f>
        <v/>
      </c>
      <c r="BF472" s="296">
        <f>IFERROR(VLOOKUP($AU472,点検表４リスト用!$P$2:$T$6,IF($N472="H17",5,3),FALSE),"")</f>
        <v>5.5E-2</v>
      </c>
      <c r="BG472" s="296">
        <f t="shared" si="204"/>
        <v>0</v>
      </c>
      <c r="BH472" s="296">
        <f t="shared" si="208"/>
        <v>0</v>
      </c>
      <c r="BI472" s="296" t="str">
        <f>IFERROR(VLOOKUP($L472,点検表４リスト用!$L$2:$N$11,3,FALSE),"")</f>
        <v/>
      </c>
      <c r="BJ472" s="296" t="str">
        <f t="shared" si="205"/>
        <v/>
      </c>
      <c r="BK472" s="296" t="str">
        <f>IF($AK472="特","",IF($BP472="確認",MSG_電気・燃料電池車確認,IF($BS472=1,日野自動車新型式,IF($BS472=2,日野自動車新型式②,IF($BS472=3,日野自動車新型式③,IF($BS472=4,日野自動車新型式④,IFERROR(VLOOKUP($BJ472,'35条リスト'!$A$3:$C$9998,2,FALSE),"")))))))</f>
        <v/>
      </c>
      <c r="BL472" s="296" t="str">
        <f t="shared" si="206"/>
        <v/>
      </c>
      <c r="BM472" s="296" t="str">
        <f>IFERROR(VLOOKUP($X472,点検表４リスト用!$A$2:$B$10,2,FALSE),"")</f>
        <v/>
      </c>
      <c r="BN472" s="296" t="str">
        <f>IF($AK472="特","",IFERROR(VLOOKUP($BJ472,'35条リスト'!$A$3:$C$9998,3,FALSE),""))</f>
        <v/>
      </c>
      <c r="BO472" s="357" t="str">
        <f t="shared" si="211"/>
        <v/>
      </c>
      <c r="BP472" s="297" t="str">
        <f t="shared" si="207"/>
        <v/>
      </c>
      <c r="BQ472" s="297" t="str">
        <f t="shared" si="212"/>
        <v/>
      </c>
      <c r="BR472" s="296">
        <f t="shared" si="209"/>
        <v>0</v>
      </c>
      <c r="BS472" s="296" t="str">
        <f>IF(COUNTIF(点検表４リスト用!X$2:X$83,J472),1,IF(COUNTIF(点検表４リスト用!Y$2:Y$100,J472),2,IF(COUNTIF(点検表４リスト用!Z$2:Z$100,J472),3,IF(COUNTIF(点検表４リスト用!AA$2:AA$100,J472),4,""))))</f>
        <v/>
      </c>
      <c r="BT472" s="580" t="str">
        <f t="shared" si="213"/>
        <v/>
      </c>
    </row>
    <row r="473" spans="1:72">
      <c r="A473" s="289"/>
      <c r="B473" s="445"/>
      <c r="C473" s="290"/>
      <c r="D473" s="291"/>
      <c r="E473" s="291"/>
      <c r="F473" s="291"/>
      <c r="G473" s="292"/>
      <c r="H473" s="300"/>
      <c r="I473" s="292"/>
      <c r="J473" s="292"/>
      <c r="K473" s="292"/>
      <c r="L473" s="292"/>
      <c r="M473" s="290"/>
      <c r="N473" s="290"/>
      <c r="O473" s="292"/>
      <c r="P473" s="292"/>
      <c r="Q473" s="481" t="str">
        <f t="shared" si="214"/>
        <v/>
      </c>
      <c r="R473" s="481" t="str">
        <f t="shared" si="215"/>
        <v/>
      </c>
      <c r="S473" s="482" t="str">
        <f t="shared" si="188"/>
        <v/>
      </c>
      <c r="T473" s="482" t="str">
        <f t="shared" si="216"/>
        <v/>
      </c>
      <c r="U473" s="483" t="str">
        <f t="shared" si="217"/>
        <v/>
      </c>
      <c r="V473" s="483" t="str">
        <f t="shared" si="218"/>
        <v/>
      </c>
      <c r="W473" s="483" t="str">
        <f t="shared" si="219"/>
        <v/>
      </c>
      <c r="X473" s="293"/>
      <c r="Y473" s="289"/>
      <c r="Z473" s="473" t="str">
        <f>IF($BS473&lt;&gt;"","確認",IF(COUNTIF(点検表４リスト用!AB$2:AB$100,J473),"○",IF(OR($BQ473="【3】",$BQ473="【2】",$BQ473="【1】"),"○",$BQ473)))</f>
        <v/>
      </c>
      <c r="AA473" s="532"/>
      <c r="AB473" s="559" t="str">
        <f t="shared" si="220"/>
        <v/>
      </c>
      <c r="AC473" s="294" t="str">
        <f>IF(COUNTIF(環境性能の高いＵＤタクシー!$A:$A,点検表４!J473),"○","")</f>
        <v/>
      </c>
      <c r="AD473" s="295" t="str">
        <f t="shared" si="221"/>
        <v/>
      </c>
      <c r="AE473" s="296" t="b">
        <f t="shared" si="189"/>
        <v>0</v>
      </c>
      <c r="AF473" s="296" t="b">
        <f t="shared" si="190"/>
        <v>0</v>
      </c>
      <c r="AG473" s="296" t="str">
        <f t="shared" si="191"/>
        <v/>
      </c>
      <c r="AH473" s="296">
        <f t="shared" si="192"/>
        <v>1</v>
      </c>
      <c r="AI473" s="296">
        <f t="shared" si="193"/>
        <v>0</v>
      </c>
      <c r="AJ473" s="296">
        <f t="shared" si="194"/>
        <v>0</v>
      </c>
      <c r="AK473" s="296" t="str">
        <f>IFERROR(VLOOKUP($I473,点検表４リスト用!$D$2:$G$10,2,FALSE),"")</f>
        <v/>
      </c>
      <c r="AL473" s="296" t="str">
        <f>IFERROR(VLOOKUP($I473,点検表４リスト用!$D$2:$G$10,3,FALSE),"")</f>
        <v/>
      </c>
      <c r="AM473" s="296" t="str">
        <f>IFERROR(VLOOKUP($I473,点検表４リスト用!$D$2:$G$10,4,FALSE),"")</f>
        <v/>
      </c>
      <c r="AN473" s="296" t="str">
        <f>IFERROR(VLOOKUP(LEFT($E473,1),点検表４リスト用!$I$2:$J$11,2,FALSE),"")</f>
        <v/>
      </c>
      <c r="AO473" s="296" t="b">
        <f>IF(IFERROR(VLOOKUP($J473,軽乗用車一覧!$A$2:$A$88,1,FALSE),"")&lt;&gt;"",TRUE,FALSE)</f>
        <v>0</v>
      </c>
      <c r="AP473" s="296" t="b">
        <f t="shared" si="195"/>
        <v>0</v>
      </c>
      <c r="AQ473" s="296" t="b">
        <f t="shared" si="222"/>
        <v>1</v>
      </c>
      <c r="AR473" s="296" t="str">
        <f t="shared" si="196"/>
        <v/>
      </c>
      <c r="AS473" s="296" t="str">
        <f t="shared" si="197"/>
        <v/>
      </c>
      <c r="AT473" s="296">
        <f t="shared" si="198"/>
        <v>1</v>
      </c>
      <c r="AU473" s="296">
        <f t="shared" si="199"/>
        <v>1</v>
      </c>
      <c r="AV473" s="296" t="str">
        <f t="shared" si="200"/>
        <v/>
      </c>
      <c r="AW473" s="296" t="str">
        <f>IFERROR(VLOOKUP($L473,点検表４リスト用!$L$2:$M$11,2,FALSE),"")</f>
        <v/>
      </c>
      <c r="AX473" s="296" t="str">
        <f>IFERROR(VLOOKUP($AV473,排出係数!$H$4:$N$1000,7,FALSE),"")</f>
        <v/>
      </c>
      <c r="AY473" s="296" t="str">
        <f t="shared" si="210"/>
        <v/>
      </c>
      <c r="AZ473" s="296" t="str">
        <f t="shared" si="201"/>
        <v>1</v>
      </c>
      <c r="BA473" s="296" t="str">
        <f>IFERROR(VLOOKUP($AV473,排出係数!$A$4:$G$10000,$AU473+2,FALSE),"")</f>
        <v/>
      </c>
      <c r="BB473" s="296">
        <f>IFERROR(VLOOKUP($AU473,点検表４リスト用!$P$2:$T$6,2,FALSE),"")</f>
        <v>0.48</v>
      </c>
      <c r="BC473" s="296" t="str">
        <f t="shared" si="202"/>
        <v/>
      </c>
      <c r="BD473" s="296" t="str">
        <f t="shared" si="203"/>
        <v/>
      </c>
      <c r="BE473" s="296" t="str">
        <f>IFERROR(VLOOKUP($AV473,排出係数!$H$4:$M$10000,$AU473+2,FALSE),"")</f>
        <v/>
      </c>
      <c r="BF473" s="296">
        <f>IFERROR(VLOOKUP($AU473,点検表４リスト用!$P$2:$T$6,IF($N473="H17",5,3),FALSE),"")</f>
        <v>5.5E-2</v>
      </c>
      <c r="BG473" s="296">
        <f t="shared" si="204"/>
        <v>0</v>
      </c>
      <c r="BH473" s="296">
        <f t="shared" si="208"/>
        <v>0</v>
      </c>
      <c r="BI473" s="296" t="str">
        <f>IFERROR(VLOOKUP($L473,点検表４リスト用!$L$2:$N$11,3,FALSE),"")</f>
        <v/>
      </c>
      <c r="BJ473" s="296" t="str">
        <f t="shared" si="205"/>
        <v/>
      </c>
      <c r="BK473" s="296" t="str">
        <f>IF($AK473="特","",IF($BP473="確認",MSG_電気・燃料電池車確認,IF($BS473=1,日野自動車新型式,IF($BS473=2,日野自動車新型式②,IF($BS473=3,日野自動車新型式③,IF($BS473=4,日野自動車新型式④,IFERROR(VLOOKUP($BJ473,'35条リスト'!$A$3:$C$9998,2,FALSE),"")))))))</f>
        <v/>
      </c>
      <c r="BL473" s="296" t="str">
        <f t="shared" si="206"/>
        <v/>
      </c>
      <c r="BM473" s="296" t="str">
        <f>IFERROR(VLOOKUP($X473,点検表４リスト用!$A$2:$B$10,2,FALSE),"")</f>
        <v/>
      </c>
      <c r="BN473" s="296" t="str">
        <f>IF($AK473="特","",IFERROR(VLOOKUP($BJ473,'35条リスト'!$A$3:$C$9998,3,FALSE),""))</f>
        <v/>
      </c>
      <c r="BO473" s="357" t="str">
        <f t="shared" si="211"/>
        <v/>
      </c>
      <c r="BP473" s="297" t="str">
        <f t="shared" si="207"/>
        <v/>
      </c>
      <c r="BQ473" s="297" t="str">
        <f t="shared" si="212"/>
        <v/>
      </c>
      <c r="BR473" s="296">
        <f t="shared" si="209"/>
        <v>0</v>
      </c>
      <c r="BS473" s="296" t="str">
        <f>IF(COUNTIF(点検表４リスト用!X$2:X$83,J473),1,IF(COUNTIF(点検表４リスト用!Y$2:Y$100,J473),2,IF(COUNTIF(点検表４リスト用!Z$2:Z$100,J473),3,IF(COUNTIF(点検表４リスト用!AA$2:AA$100,J473),4,""))))</f>
        <v/>
      </c>
      <c r="BT473" s="580" t="str">
        <f t="shared" si="213"/>
        <v/>
      </c>
    </row>
    <row r="474" spans="1:72">
      <c r="A474" s="289"/>
      <c r="B474" s="445"/>
      <c r="C474" s="290"/>
      <c r="D474" s="291"/>
      <c r="E474" s="291"/>
      <c r="F474" s="291"/>
      <c r="G474" s="292"/>
      <c r="H474" s="300"/>
      <c r="I474" s="292"/>
      <c r="J474" s="292"/>
      <c r="K474" s="292"/>
      <c r="L474" s="292"/>
      <c r="M474" s="290"/>
      <c r="N474" s="290"/>
      <c r="O474" s="292"/>
      <c r="P474" s="292"/>
      <c r="Q474" s="481" t="str">
        <f t="shared" si="214"/>
        <v/>
      </c>
      <c r="R474" s="481" t="str">
        <f t="shared" si="215"/>
        <v/>
      </c>
      <c r="S474" s="482" t="str">
        <f t="shared" si="188"/>
        <v/>
      </c>
      <c r="T474" s="482" t="str">
        <f t="shared" si="216"/>
        <v/>
      </c>
      <c r="U474" s="483" t="str">
        <f t="shared" si="217"/>
        <v/>
      </c>
      <c r="V474" s="483" t="str">
        <f t="shared" si="218"/>
        <v/>
      </c>
      <c r="W474" s="483" t="str">
        <f t="shared" si="219"/>
        <v/>
      </c>
      <c r="X474" s="293"/>
      <c r="Y474" s="289"/>
      <c r="Z474" s="473" t="str">
        <f>IF($BS474&lt;&gt;"","確認",IF(COUNTIF(点検表４リスト用!AB$2:AB$100,J474),"○",IF(OR($BQ474="【3】",$BQ474="【2】",$BQ474="【1】"),"○",$BQ474)))</f>
        <v/>
      </c>
      <c r="AA474" s="532"/>
      <c r="AB474" s="559" t="str">
        <f t="shared" si="220"/>
        <v/>
      </c>
      <c r="AC474" s="294" t="str">
        <f>IF(COUNTIF(環境性能の高いＵＤタクシー!$A:$A,点検表４!J474),"○","")</f>
        <v/>
      </c>
      <c r="AD474" s="295" t="str">
        <f t="shared" si="221"/>
        <v/>
      </c>
      <c r="AE474" s="296" t="b">
        <f t="shared" si="189"/>
        <v>0</v>
      </c>
      <c r="AF474" s="296" t="b">
        <f t="shared" si="190"/>
        <v>0</v>
      </c>
      <c r="AG474" s="296" t="str">
        <f t="shared" si="191"/>
        <v/>
      </c>
      <c r="AH474" s="296">
        <f t="shared" si="192"/>
        <v>1</v>
      </c>
      <c r="AI474" s="296">
        <f t="shared" si="193"/>
        <v>0</v>
      </c>
      <c r="AJ474" s="296">
        <f t="shared" si="194"/>
        <v>0</v>
      </c>
      <c r="AK474" s="296" t="str">
        <f>IFERROR(VLOOKUP($I474,点検表４リスト用!$D$2:$G$10,2,FALSE),"")</f>
        <v/>
      </c>
      <c r="AL474" s="296" t="str">
        <f>IFERROR(VLOOKUP($I474,点検表４リスト用!$D$2:$G$10,3,FALSE),"")</f>
        <v/>
      </c>
      <c r="AM474" s="296" t="str">
        <f>IFERROR(VLOOKUP($I474,点検表４リスト用!$D$2:$G$10,4,FALSE),"")</f>
        <v/>
      </c>
      <c r="AN474" s="296" t="str">
        <f>IFERROR(VLOOKUP(LEFT($E474,1),点検表４リスト用!$I$2:$J$11,2,FALSE),"")</f>
        <v/>
      </c>
      <c r="AO474" s="296" t="b">
        <f>IF(IFERROR(VLOOKUP($J474,軽乗用車一覧!$A$2:$A$88,1,FALSE),"")&lt;&gt;"",TRUE,FALSE)</f>
        <v>0</v>
      </c>
      <c r="AP474" s="296" t="b">
        <f t="shared" si="195"/>
        <v>0</v>
      </c>
      <c r="AQ474" s="296" t="b">
        <f t="shared" si="222"/>
        <v>1</v>
      </c>
      <c r="AR474" s="296" t="str">
        <f t="shared" si="196"/>
        <v/>
      </c>
      <c r="AS474" s="296" t="str">
        <f t="shared" si="197"/>
        <v/>
      </c>
      <c r="AT474" s="296">
        <f t="shared" si="198"/>
        <v>1</v>
      </c>
      <c r="AU474" s="296">
        <f t="shared" si="199"/>
        <v>1</v>
      </c>
      <c r="AV474" s="296" t="str">
        <f t="shared" si="200"/>
        <v/>
      </c>
      <c r="AW474" s="296" t="str">
        <f>IFERROR(VLOOKUP($L474,点検表４リスト用!$L$2:$M$11,2,FALSE),"")</f>
        <v/>
      </c>
      <c r="AX474" s="296" t="str">
        <f>IFERROR(VLOOKUP($AV474,排出係数!$H$4:$N$1000,7,FALSE),"")</f>
        <v/>
      </c>
      <c r="AY474" s="296" t="str">
        <f t="shared" si="210"/>
        <v/>
      </c>
      <c r="AZ474" s="296" t="str">
        <f t="shared" si="201"/>
        <v>1</v>
      </c>
      <c r="BA474" s="296" t="str">
        <f>IFERROR(VLOOKUP($AV474,排出係数!$A$4:$G$10000,$AU474+2,FALSE),"")</f>
        <v/>
      </c>
      <c r="BB474" s="296">
        <f>IFERROR(VLOOKUP($AU474,点検表４リスト用!$P$2:$T$6,2,FALSE),"")</f>
        <v>0.48</v>
      </c>
      <c r="BC474" s="296" t="str">
        <f t="shared" si="202"/>
        <v/>
      </c>
      <c r="BD474" s="296" t="str">
        <f t="shared" si="203"/>
        <v/>
      </c>
      <c r="BE474" s="296" t="str">
        <f>IFERROR(VLOOKUP($AV474,排出係数!$H$4:$M$10000,$AU474+2,FALSE),"")</f>
        <v/>
      </c>
      <c r="BF474" s="296">
        <f>IFERROR(VLOOKUP($AU474,点検表４リスト用!$P$2:$T$6,IF($N474="H17",5,3),FALSE),"")</f>
        <v>5.5E-2</v>
      </c>
      <c r="BG474" s="296">
        <f t="shared" si="204"/>
        <v>0</v>
      </c>
      <c r="BH474" s="296">
        <f t="shared" si="208"/>
        <v>0</v>
      </c>
      <c r="BI474" s="296" t="str">
        <f>IFERROR(VLOOKUP($L474,点検表４リスト用!$L$2:$N$11,3,FALSE),"")</f>
        <v/>
      </c>
      <c r="BJ474" s="296" t="str">
        <f t="shared" si="205"/>
        <v/>
      </c>
      <c r="BK474" s="296" t="str">
        <f>IF($AK474="特","",IF($BP474="確認",MSG_電気・燃料電池車確認,IF($BS474=1,日野自動車新型式,IF($BS474=2,日野自動車新型式②,IF($BS474=3,日野自動車新型式③,IF($BS474=4,日野自動車新型式④,IFERROR(VLOOKUP($BJ474,'35条リスト'!$A$3:$C$9998,2,FALSE),"")))))))</f>
        <v/>
      </c>
      <c r="BL474" s="296" t="str">
        <f t="shared" si="206"/>
        <v/>
      </c>
      <c r="BM474" s="296" t="str">
        <f>IFERROR(VLOOKUP($X474,点検表４リスト用!$A$2:$B$10,2,FALSE),"")</f>
        <v/>
      </c>
      <c r="BN474" s="296" t="str">
        <f>IF($AK474="特","",IFERROR(VLOOKUP($BJ474,'35条リスト'!$A$3:$C$9998,3,FALSE),""))</f>
        <v/>
      </c>
      <c r="BO474" s="357" t="str">
        <f t="shared" si="211"/>
        <v/>
      </c>
      <c r="BP474" s="297" t="str">
        <f t="shared" si="207"/>
        <v/>
      </c>
      <c r="BQ474" s="297" t="str">
        <f t="shared" si="212"/>
        <v/>
      </c>
      <c r="BR474" s="296">
        <f t="shared" si="209"/>
        <v>0</v>
      </c>
      <c r="BS474" s="296" t="str">
        <f>IF(COUNTIF(点検表４リスト用!X$2:X$83,J474),1,IF(COUNTIF(点検表４リスト用!Y$2:Y$100,J474),2,IF(COUNTIF(点検表４リスト用!Z$2:Z$100,J474),3,IF(COUNTIF(点検表４リスト用!AA$2:AA$100,J474),4,""))))</f>
        <v/>
      </c>
      <c r="BT474" s="580" t="str">
        <f t="shared" si="213"/>
        <v/>
      </c>
    </row>
    <row r="475" spans="1:72">
      <c r="A475" s="289"/>
      <c r="B475" s="445"/>
      <c r="C475" s="290"/>
      <c r="D475" s="291"/>
      <c r="E475" s="291"/>
      <c r="F475" s="291"/>
      <c r="G475" s="292"/>
      <c r="H475" s="300"/>
      <c r="I475" s="292"/>
      <c r="J475" s="292"/>
      <c r="K475" s="292"/>
      <c r="L475" s="292"/>
      <c r="M475" s="290"/>
      <c r="N475" s="290"/>
      <c r="O475" s="292"/>
      <c r="P475" s="292"/>
      <c r="Q475" s="481" t="str">
        <f t="shared" si="214"/>
        <v/>
      </c>
      <c r="R475" s="481" t="str">
        <f t="shared" si="215"/>
        <v/>
      </c>
      <c r="S475" s="482" t="str">
        <f t="shared" si="188"/>
        <v/>
      </c>
      <c r="T475" s="482" t="str">
        <f t="shared" si="216"/>
        <v/>
      </c>
      <c r="U475" s="483" t="str">
        <f t="shared" si="217"/>
        <v/>
      </c>
      <c r="V475" s="483" t="str">
        <f t="shared" si="218"/>
        <v/>
      </c>
      <c r="W475" s="483" t="str">
        <f t="shared" si="219"/>
        <v/>
      </c>
      <c r="X475" s="293"/>
      <c r="Y475" s="289"/>
      <c r="Z475" s="473" t="str">
        <f>IF($BS475&lt;&gt;"","確認",IF(COUNTIF(点検表４リスト用!AB$2:AB$100,J475),"○",IF(OR($BQ475="【3】",$BQ475="【2】",$BQ475="【1】"),"○",$BQ475)))</f>
        <v/>
      </c>
      <c r="AA475" s="532"/>
      <c r="AB475" s="559" t="str">
        <f t="shared" si="220"/>
        <v/>
      </c>
      <c r="AC475" s="294" t="str">
        <f>IF(COUNTIF(環境性能の高いＵＤタクシー!$A:$A,点検表４!J475),"○","")</f>
        <v/>
      </c>
      <c r="AD475" s="295" t="str">
        <f t="shared" si="221"/>
        <v/>
      </c>
      <c r="AE475" s="296" t="b">
        <f t="shared" si="189"/>
        <v>0</v>
      </c>
      <c r="AF475" s="296" t="b">
        <f t="shared" si="190"/>
        <v>0</v>
      </c>
      <c r="AG475" s="296" t="str">
        <f t="shared" si="191"/>
        <v/>
      </c>
      <c r="AH475" s="296">
        <f t="shared" si="192"/>
        <v>1</v>
      </c>
      <c r="AI475" s="296">
        <f t="shared" si="193"/>
        <v>0</v>
      </c>
      <c r="AJ475" s="296">
        <f t="shared" si="194"/>
        <v>0</v>
      </c>
      <c r="AK475" s="296" t="str">
        <f>IFERROR(VLOOKUP($I475,点検表４リスト用!$D$2:$G$10,2,FALSE),"")</f>
        <v/>
      </c>
      <c r="AL475" s="296" t="str">
        <f>IFERROR(VLOOKUP($I475,点検表４リスト用!$D$2:$G$10,3,FALSE),"")</f>
        <v/>
      </c>
      <c r="AM475" s="296" t="str">
        <f>IFERROR(VLOOKUP($I475,点検表４リスト用!$D$2:$G$10,4,FALSE),"")</f>
        <v/>
      </c>
      <c r="AN475" s="296" t="str">
        <f>IFERROR(VLOOKUP(LEFT($E475,1),点検表４リスト用!$I$2:$J$11,2,FALSE),"")</f>
        <v/>
      </c>
      <c r="AO475" s="296" t="b">
        <f>IF(IFERROR(VLOOKUP($J475,軽乗用車一覧!$A$2:$A$88,1,FALSE),"")&lt;&gt;"",TRUE,FALSE)</f>
        <v>0</v>
      </c>
      <c r="AP475" s="296" t="b">
        <f t="shared" si="195"/>
        <v>0</v>
      </c>
      <c r="AQ475" s="296" t="b">
        <f t="shared" si="222"/>
        <v>1</v>
      </c>
      <c r="AR475" s="296" t="str">
        <f t="shared" si="196"/>
        <v/>
      </c>
      <c r="AS475" s="296" t="str">
        <f t="shared" si="197"/>
        <v/>
      </c>
      <c r="AT475" s="296">
        <f t="shared" si="198"/>
        <v>1</v>
      </c>
      <c r="AU475" s="296">
        <f t="shared" si="199"/>
        <v>1</v>
      </c>
      <c r="AV475" s="296" t="str">
        <f t="shared" si="200"/>
        <v/>
      </c>
      <c r="AW475" s="296" t="str">
        <f>IFERROR(VLOOKUP($L475,点検表４リスト用!$L$2:$M$11,2,FALSE),"")</f>
        <v/>
      </c>
      <c r="AX475" s="296" t="str">
        <f>IFERROR(VLOOKUP($AV475,排出係数!$H$4:$N$1000,7,FALSE),"")</f>
        <v/>
      </c>
      <c r="AY475" s="296" t="str">
        <f t="shared" si="210"/>
        <v/>
      </c>
      <c r="AZ475" s="296" t="str">
        <f t="shared" si="201"/>
        <v>1</v>
      </c>
      <c r="BA475" s="296" t="str">
        <f>IFERROR(VLOOKUP($AV475,排出係数!$A$4:$G$10000,$AU475+2,FALSE),"")</f>
        <v/>
      </c>
      <c r="BB475" s="296">
        <f>IFERROR(VLOOKUP($AU475,点検表４リスト用!$P$2:$T$6,2,FALSE),"")</f>
        <v>0.48</v>
      </c>
      <c r="BC475" s="296" t="str">
        <f t="shared" si="202"/>
        <v/>
      </c>
      <c r="BD475" s="296" t="str">
        <f t="shared" si="203"/>
        <v/>
      </c>
      <c r="BE475" s="296" t="str">
        <f>IFERROR(VLOOKUP($AV475,排出係数!$H$4:$M$10000,$AU475+2,FALSE),"")</f>
        <v/>
      </c>
      <c r="BF475" s="296">
        <f>IFERROR(VLOOKUP($AU475,点検表４リスト用!$P$2:$T$6,IF($N475="H17",5,3),FALSE),"")</f>
        <v>5.5E-2</v>
      </c>
      <c r="BG475" s="296">
        <f t="shared" si="204"/>
        <v>0</v>
      </c>
      <c r="BH475" s="296">
        <f t="shared" si="208"/>
        <v>0</v>
      </c>
      <c r="BI475" s="296" t="str">
        <f>IFERROR(VLOOKUP($L475,点検表４リスト用!$L$2:$N$11,3,FALSE),"")</f>
        <v/>
      </c>
      <c r="BJ475" s="296" t="str">
        <f t="shared" si="205"/>
        <v/>
      </c>
      <c r="BK475" s="296" t="str">
        <f>IF($AK475="特","",IF($BP475="確認",MSG_電気・燃料電池車確認,IF($BS475=1,日野自動車新型式,IF($BS475=2,日野自動車新型式②,IF($BS475=3,日野自動車新型式③,IF($BS475=4,日野自動車新型式④,IFERROR(VLOOKUP($BJ475,'35条リスト'!$A$3:$C$9998,2,FALSE),"")))))))</f>
        <v/>
      </c>
      <c r="BL475" s="296" t="str">
        <f t="shared" si="206"/>
        <v/>
      </c>
      <c r="BM475" s="296" t="str">
        <f>IFERROR(VLOOKUP($X475,点検表４リスト用!$A$2:$B$10,2,FALSE),"")</f>
        <v/>
      </c>
      <c r="BN475" s="296" t="str">
        <f>IF($AK475="特","",IFERROR(VLOOKUP($BJ475,'35条リスト'!$A$3:$C$9998,3,FALSE),""))</f>
        <v/>
      </c>
      <c r="BO475" s="357" t="str">
        <f t="shared" si="211"/>
        <v/>
      </c>
      <c r="BP475" s="297" t="str">
        <f t="shared" si="207"/>
        <v/>
      </c>
      <c r="BQ475" s="297" t="str">
        <f t="shared" si="212"/>
        <v/>
      </c>
      <c r="BR475" s="296">
        <f t="shared" si="209"/>
        <v>0</v>
      </c>
      <c r="BS475" s="296" t="str">
        <f>IF(COUNTIF(点検表４リスト用!X$2:X$83,J475),1,IF(COUNTIF(点検表４リスト用!Y$2:Y$100,J475),2,IF(COUNTIF(点検表４リスト用!Z$2:Z$100,J475),3,IF(COUNTIF(点検表４リスト用!AA$2:AA$100,J475),4,""))))</f>
        <v/>
      </c>
      <c r="BT475" s="580" t="str">
        <f t="shared" si="213"/>
        <v/>
      </c>
    </row>
    <row r="476" spans="1:72">
      <c r="A476" s="289"/>
      <c r="B476" s="445"/>
      <c r="C476" s="290"/>
      <c r="D476" s="291"/>
      <c r="E476" s="291"/>
      <c r="F476" s="291"/>
      <c r="G476" s="292"/>
      <c r="H476" s="300"/>
      <c r="I476" s="292"/>
      <c r="J476" s="292"/>
      <c r="K476" s="292"/>
      <c r="L476" s="292"/>
      <c r="M476" s="290"/>
      <c r="N476" s="290"/>
      <c r="O476" s="292"/>
      <c r="P476" s="292"/>
      <c r="Q476" s="481" t="str">
        <f t="shared" si="214"/>
        <v/>
      </c>
      <c r="R476" s="481" t="str">
        <f t="shared" si="215"/>
        <v/>
      </c>
      <c r="S476" s="482" t="str">
        <f t="shared" si="188"/>
        <v/>
      </c>
      <c r="T476" s="482" t="str">
        <f t="shared" si="216"/>
        <v/>
      </c>
      <c r="U476" s="483" t="str">
        <f t="shared" si="217"/>
        <v/>
      </c>
      <c r="V476" s="483" t="str">
        <f t="shared" si="218"/>
        <v/>
      </c>
      <c r="W476" s="483" t="str">
        <f t="shared" si="219"/>
        <v/>
      </c>
      <c r="X476" s="293"/>
      <c r="Y476" s="289"/>
      <c r="Z476" s="473" t="str">
        <f>IF($BS476&lt;&gt;"","確認",IF(COUNTIF(点検表４リスト用!AB$2:AB$100,J476),"○",IF(OR($BQ476="【3】",$BQ476="【2】",$BQ476="【1】"),"○",$BQ476)))</f>
        <v/>
      </c>
      <c r="AA476" s="532"/>
      <c r="AB476" s="559" t="str">
        <f t="shared" si="220"/>
        <v/>
      </c>
      <c r="AC476" s="294" t="str">
        <f>IF(COUNTIF(環境性能の高いＵＤタクシー!$A:$A,点検表４!J476),"○","")</f>
        <v/>
      </c>
      <c r="AD476" s="295" t="str">
        <f t="shared" si="221"/>
        <v/>
      </c>
      <c r="AE476" s="296" t="b">
        <f t="shared" si="189"/>
        <v>0</v>
      </c>
      <c r="AF476" s="296" t="b">
        <f t="shared" si="190"/>
        <v>0</v>
      </c>
      <c r="AG476" s="296" t="str">
        <f t="shared" si="191"/>
        <v/>
      </c>
      <c r="AH476" s="296">
        <f t="shared" si="192"/>
        <v>1</v>
      </c>
      <c r="AI476" s="296">
        <f t="shared" si="193"/>
        <v>0</v>
      </c>
      <c r="AJ476" s="296">
        <f t="shared" si="194"/>
        <v>0</v>
      </c>
      <c r="AK476" s="296" t="str">
        <f>IFERROR(VLOOKUP($I476,点検表４リスト用!$D$2:$G$10,2,FALSE),"")</f>
        <v/>
      </c>
      <c r="AL476" s="296" t="str">
        <f>IFERROR(VLOOKUP($I476,点検表４リスト用!$D$2:$G$10,3,FALSE),"")</f>
        <v/>
      </c>
      <c r="AM476" s="296" t="str">
        <f>IFERROR(VLOOKUP($I476,点検表４リスト用!$D$2:$G$10,4,FALSE),"")</f>
        <v/>
      </c>
      <c r="AN476" s="296" t="str">
        <f>IFERROR(VLOOKUP(LEFT($E476,1),点検表４リスト用!$I$2:$J$11,2,FALSE),"")</f>
        <v/>
      </c>
      <c r="AO476" s="296" t="b">
        <f>IF(IFERROR(VLOOKUP($J476,軽乗用車一覧!$A$2:$A$88,1,FALSE),"")&lt;&gt;"",TRUE,FALSE)</f>
        <v>0</v>
      </c>
      <c r="AP476" s="296" t="b">
        <f t="shared" si="195"/>
        <v>0</v>
      </c>
      <c r="AQ476" s="296" t="b">
        <f t="shared" si="222"/>
        <v>1</v>
      </c>
      <c r="AR476" s="296" t="str">
        <f t="shared" si="196"/>
        <v/>
      </c>
      <c r="AS476" s="296" t="str">
        <f t="shared" si="197"/>
        <v/>
      </c>
      <c r="AT476" s="296">
        <f t="shared" si="198"/>
        <v>1</v>
      </c>
      <c r="AU476" s="296">
        <f t="shared" si="199"/>
        <v>1</v>
      </c>
      <c r="AV476" s="296" t="str">
        <f t="shared" si="200"/>
        <v/>
      </c>
      <c r="AW476" s="296" t="str">
        <f>IFERROR(VLOOKUP($L476,点検表４リスト用!$L$2:$M$11,2,FALSE),"")</f>
        <v/>
      </c>
      <c r="AX476" s="296" t="str">
        <f>IFERROR(VLOOKUP($AV476,排出係数!$H$4:$N$1000,7,FALSE),"")</f>
        <v/>
      </c>
      <c r="AY476" s="296" t="str">
        <f t="shared" si="210"/>
        <v/>
      </c>
      <c r="AZ476" s="296" t="str">
        <f t="shared" si="201"/>
        <v>1</v>
      </c>
      <c r="BA476" s="296" t="str">
        <f>IFERROR(VLOOKUP($AV476,排出係数!$A$4:$G$10000,$AU476+2,FALSE),"")</f>
        <v/>
      </c>
      <c r="BB476" s="296">
        <f>IFERROR(VLOOKUP($AU476,点検表４リスト用!$P$2:$T$6,2,FALSE),"")</f>
        <v>0.48</v>
      </c>
      <c r="BC476" s="296" t="str">
        <f t="shared" si="202"/>
        <v/>
      </c>
      <c r="BD476" s="296" t="str">
        <f t="shared" si="203"/>
        <v/>
      </c>
      <c r="BE476" s="296" t="str">
        <f>IFERROR(VLOOKUP($AV476,排出係数!$H$4:$M$10000,$AU476+2,FALSE),"")</f>
        <v/>
      </c>
      <c r="BF476" s="296">
        <f>IFERROR(VLOOKUP($AU476,点検表４リスト用!$P$2:$T$6,IF($N476="H17",5,3),FALSE),"")</f>
        <v>5.5E-2</v>
      </c>
      <c r="BG476" s="296">
        <f t="shared" si="204"/>
        <v>0</v>
      </c>
      <c r="BH476" s="296">
        <f t="shared" si="208"/>
        <v>0</v>
      </c>
      <c r="BI476" s="296" t="str">
        <f>IFERROR(VLOOKUP($L476,点検表４リスト用!$L$2:$N$11,3,FALSE),"")</f>
        <v/>
      </c>
      <c r="BJ476" s="296" t="str">
        <f t="shared" si="205"/>
        <v/>
      </c>
      <c r="BK476" s="296" t="str">
        <f>IF($AK476="特","",IF($BP476="確認",MSG_電気・燃料電池車確認,IF($BS476=1,日野自動車新型式,IF($BS476=2,日野自動車新型式②,IF($BS476=3,日野自動車新型式③,IF($BS476=4,日野自動車新型式④,IFERROR(VLOOKUP($BJ476,'35条リスト'!$A$3:$C$9998,2,FALSE),"")))))))</f>
        <v/>
      </c>
      <c r="BL476" s="296" t="str">
        <f t="shared" si="206"/>
        <v/>
      </c>
      <c r="BM476" s="296" t="str">
        <f>IFERROR(VLOOKUP($X476,点検表４リスト用!$A$2:$B$10,2,FALSE),"")</f>
        <v/>
      </c>
      <c r="BN476" s="296" t="str">
        <f>IF($AK476="特","",IFERROR(VLOOKUP($BJ476,'35条リスト'!$A$3:$C$9998,3,FALSE),""))</f>
        <v/>
      </c>
      <c r="BO476" s="357" t="str">
        <f t="shared" si="211"/>
        <v/>
      </c>
      <c r="BP476" s="297" t="str">
        <f t="shared" si="207"/>
        <v/>
      </c>
      <c r="BQ476" s="297" t="str">
        <f t="shared" si="212"/>
        <v/>
      </c>
      <c r="BR476" s="296">
        <f t="shared" si="209"/>
        <v>0</v>
      </c>
      <c r="BS476" s="296" t="str">
        <f>IF(COUNTIF(点検表４リスト用!X$2:X$83,J476),1,IF(COUNTIF(点検表４リスト用!Y$2:Y$100,J476),2,IF(COUNTIF(点検表４リスト用!Z$2:Z$100,J476),3,IF(COUNTIF(点検表４リスト用!AA$2:AA$100,J476),4,""))))</f>
        <v/>
      </c>
      <c r="BT476" s="580" t="str">
        <f t="shared" si="213"/>
        <v/>
      </c>
    </row>
    <row r="477" spans="1:72">
      <c r="A477" s="289"/>
      <c r="B477" s="445"/>
      <c r="C477" s="290"/>
      <c r="D477" s="291"/>
      <c r="E477" s="291"/>
      <c r="F477" s="291"/>
      <c r="G477" s="292"/>
      <c r="H477" s="300"/>
      <c r="I477" s="292"/>
      <c r="J477" s="292"/>
      <c r="K477" s="292"/>
      <c r="L477" s="292"/>
      <c r="M477" s="290"/>
      <c r="N477" s="290"/>
      <c r="O477" s="292"/>
      <c r="P477" s="292"/>
      <c r="Q477" s="481" t="str">
        <f t="shared" si="214"/>
        <v/>
      </c>
      <c r="R477" s="481" t="str">
        <f t="shared" si="215"/>
        <v/>
      </c>
      <c r="S477" s="482" t="str">
        <f t="shared" si="188"/>
        <v/>
      </c>
      <c r="T477" s="482" t="str">
        <f t="shared" si="216"/>
        <v/>
      </c>
      <c r="U477" s="483" t="str">
        <f t="shared" si="217"/>
        <v/>
      </c>
      <c r="V477" s="483" t="str">
        <f t="shared" si="218"/>
        <v/>
      </c>
      <c r="W477" s="483" t="str">
        <f t="shared" si="219"/>
        <v/>
      </c>
      <c r="X477" s="293"/>
      <c r="Y477" s="289"/>
      <c r="Z477" s="473" t="str">
        <f>IF($BS477&lt;&gt;"","確認",IF(COUNTIF(点検表４リスト用!AB$2:AB$100,J477),"○",IF(OR($BQ477="【3】",$BQ477="【2】",$BQ477="【1】"),"○",$BQ477)))</f>
        <v/>
      </c>
      <c r="AA477" s="532"/>
      <c r="AB477" s="559" t="str">
        <f t="shared" si="220"/>
        <v/>
      </c>
      <c r="AC477" s="294" t="str">
        <f>IF(COUNTIF(環境性能の高いＵＤタクシー!$A:$A,点検表４!J477),"○","")</f>
        <v/>
      </c>
      <c r="AD477" s="295" t="str">
        <f t="shared" si="221"/>
        <v/>
      </c>
      <c r="AE477" s="296" t="b">
        <f t="shared" si="189"/>
        <v>0</v>
      </c>
      <c r="AF477" s="296" t="b">
        <f t="shared" si="190"/>
        <v>0</v>
      </c>
      <c r="AG477" s="296" t="str">
        <f t="shared" si="191"/>
        <v/>
      </c>
      <c r="AH477" s="296">
        <f t="shared" si="192"/>
        <v>1</v>
      </c>
      <c r="AI477" s="296">
        <f t="shared" si="193"/>
        <v>0</v>
      </c>
      <c r="AJ477" s="296">
        <f t="shared" si="194"/>
        <v>0</v>
      </c>
      <c r="AK477" s="296" t="str">
        <f>IFERROR(VLOOKUP($I477,点検表４リスト用!$D$2:$G$10,2,FALSE),"")</f>
        <v/>
      </c>
      <c r="AL477" s="296" t="str">
        <f>IFERROR(VLOOKUP($I477,点検表４リスト用!$D$2:$G$10,3,FALSE),"")</f>
        <v/>
      </c>
      <c r="AM477" s="296" t="str">
        <f>IFERROR(VLOOKUP($I477,点検表４リスト用!$D$2:$G$10,4,FALSE),"")</f>
        <v/>
      </c>
      <c r="AN477" s="296" t="str">
        <f>IFERROR(VLOOKUP(LEFT($E477,1),点検表４リスト用!$I$2:$J$11,2,FALSE),"")</f>
        <v/>
      </c>
      <c r="AO477" s="296" t="b">
        <f>IF(IFERROR(VLOOKUP($J477,軽乗用車一覧!$A$2:$A$88,1,FALSE),"")&lt;&gt;"",TRUE,FALSE)</f>
        <v>0</v>
      </c>
      <c r="AP477" s="296" t="b">
        <f t="shared" si="195"/>
        <v>0</v>
      </c>
      <c r="AQ477" s="296" t="b">
        <f t="shared" si="222"/>
        <v>1</v>
      </c>
      <c r="AR477" s="296" t="str">
        <f t="shared" si="196"/>
        <v/>
      </c>
      <c r="AS477" s="296" t="str">
        <f t="shared" si="197"/>
        <v/>
      </c>
      <c r="AT477" s="296">
        <f t="shared" si="198"/>
        <v>1</v>
      </c>
      <c r="AU477" s="296">
        <f t="shared" si="199"/>
        <v>1</v>
      </c>
      <c r="AV477" s="296" t="str">
        <f t="shared" si="200"/>
        <v/>
      </c>
      <c r="AW477" s="296" t="str">
        <f>IFERROR(VLOOKUP($L477,点検表４リスト用!$L$2:$M$11,2,FALSE),"")</f>
        <v/>
      </c>
      <c r="AX477" s="296" t="str">
        <f>IFERROR(VLOOKUP($AV477,排出係数!$H$4:$N$1000,7,FALSE),"")</f>
        <v/>
      </c>
      <c r="AY477" s="296" t="str">
        <f t="shared" si="210"/>
        <v/>
      </c>
      <c r="AZ477" s="296" t="str">
        <f t="shared" si="201"/>
        <v>1</v>
      </c>
      <c r="BA477" s="296" t="str">
        <f>IFERROR(VLOOKUP($AV477,排出係数!$A$4:$G$10000,$AU477+2,FALSE),"")</f>
        <v/>
      </c>
      <c r="BB477" s="296">
        <f>IFERROR(VLOOKUP($AU477,点検表４リスト用!$P$2:$T$6,2,FALSE),"")</f>
        <v>0.48</v>
      </c>
      <c r="BC477" s="296" t="str">
        <f t="shared" si="202"/>
        <v/>
      </c>
      <c r="BD477" s="296" t="str">
        <f t="shared" si="203"/>
        <v/>
      </c>
      <c r="BE477" s="296" t="str">
        <f>IFERROR(VLOOKUP($AV477,排出係数!$H$4:$M$10000,$AU477+2,FALSE),"")</f>
        <v/>
      </c>
      <c r="BF477" s="296">
        <f>IFERROR(VLOOKUP($AU477,点検表４リスト用!$P$2:$T$6,IF($N477="H17",5,3),FALSE),"")</f>
        <v>5.5E-2</v>
      </c>
      <c r="BG477" s="296">
        <f t="shared" si="204"/>
        <v>0</v>
      </c>
      <c r="BH477" s="296">
        <f t="shared" si="208"/>
        <v>0</v>
      </c>
      <c r="BI477" s="296" t="str">
        <f>IFERROR(VLOOKUP($L477,点検表４リスト用!$L$2:$N$11,3,FALSE),"")</f>
        <v/>
      </c>
      <c r="BJ477" s="296" t="str">
        <f t="shared" si="205"/>
        <v/>
      </c>
      <c r="BK477" s="296" t="str">
        <f>IF($AK477="特","",IF($BP477="確認",MSG_電気・燃料電池車確認,IF($BS477=1,日野自動車新型式,IF($BS477=2,日野自動車新型式②,IF($BS477=3,日野自動車新型式③,IF($BS477=4,日野自動車新型式④,IFERROR(VLOOKUP($BJ477,'35条リスト'!$A$3:$C$9998,2,FALSE),"")))))))</f>
        <v/>
      </c>
      <c r="BL477" s="296" t="str">
        <f t="shared" si="206"/>
        <v/>
      </c>
      <c r="BM477" s="296" t="str">
        <f>IFERROR(VLOOKUP($X477,点検表４リスト用!$A$2:$B$10,2,FALSE),"")</f>
        <v/>
      </c>
      <c r="BN477" s="296" t="str">
        <f>IF($AK477="特","",IFERROR(VLOOKUP($BJ477,'35条リスト'!$A$3:$C$9998,3,FALSE),""))</f>
        <v/>
      </c>
      <c r="BO477" s="357" t="str">
        <f t="shared" si="211"/>
        <v/>
      </c>
      <c r="BP477" s="297" t="str">
        <f t="shared" si="207"/>
        <v/>
      </c>
      <c r="BQ477" s="297" t="str">
        <f t="shared" si="212"/>
        <v/>
      </c>
      <c r="BR477" s="296">
        <f t="shared" si="209"/>
        <v>0</v>
      </c>
      <c r="BS477" s="296" t="str">
        <f>IF(COUNTIF(点検表４リスト用!X$2:X$83,J477),1,IF(COUNTIF(点検表４リスト用!Y$2:Y$100,J477),2,IF(COUNTIF(点検表４リスト用!Z$2:Z$100,J477),3,IF(COUNTIF(点検表４リスト用!AA$2:AA$100,J477),4,""))))</f>
        <v/>
      </c>
      <c r="BT477" s="580" t="str">
        <f t="shared" si="213"/>
        <v/>
      </c>
    </row>
    <row r="478" spans="1:72">
      <c r="A478" s="289"/>
      <c r="B478" s="445"/>
      <c r="C478" s="290"/>
      <c r="D478" s="291"/>
      <c r="E478" s="291"/>
      <c r="F478" s="291"/>
      <c r="G478" s="292"/>
      <c r="H478" s="300"/>
      <c r="I478" s="292"/>
      <c r="J478" s="292"/>
      <c r="K478" s="292"/>
      <c r="L478" s="292"/>
      <c r="M478" s="290"/>
      <c r="N478" s="290"/>
      <c r="O478" s="292"/>
      <c r="P478" s="292"/>
      <c r="Q478" s="481" t="str">
        <f t="shared" si="214"/>
        <v/>
      </c>
      <c r="R478" s="481" t="str">
        <f t="shared" si="215"/>
        <v/>
      </c>
      <c r="S478" s="482" t="str">
        <f t="shared" si="188"/>
        <v/>
      </c>
      <c r="T478" s="482" t="str">
        <f t="shared" si="216"/>
        <v/>
      </c>
      <c r="U478" s="483" t="str">
        <f t="shared" si="217"/>
        <v/>
      </c>
      <c r="V478" s="483" t="str">
        <f t="shared" si="218"/>
        <v/>
      </c>
      <c r="W478" s="483" t="str">
        <f t="shared" si="219"/>
        <v/>
      </c>
      <c r="X478" s="293"/>
      <c r="Y478" s="289"/>
      <c r="Z478" s="473" t="str">
        <f>IF($BS478&lt;&gt;"","確認",IF(COUNTIF(点検表４リスト用!AB$2:AB$100,J478),"○",IF(OR($BQ478="【3】",$BQ478="【2】",$BQ478="【1】"),"○",$BQ478)))</f>
        <v/>
      </c>
      <c r="AA478" s="532"/>
      <c r="AB478" s="559" t="str">
        <f t="shared" si="220"/>
        <v/>
      </c>
      <c r="AC478" s="294" t="str">
        <f>IF(COUNTIF(環境性能の高いＵＤタクシー!$A:$A,点検表４!J478),"○","")</f>
        <v/>
      </c>
      <c r="AD478" s="295" t="str">
        <f t="shared" si="221"/>
        <v/>
      </c>
      <c r="AE478" s="296" t="b">
        <f t="shared" si="189"/>
        <v>0</v>
      </c>
      <c r="AF478" s="296" t="b">
        <f t="shared" si="190"/>
        <v>0</v>
      </c>
      <c r="AG478" s="296" t="str">
        <f t="shared" si="191"/>
        <v/>
      </c>
      <c r="AH478" s="296">
        <f t="shared" si="192"/>
        <v>1</v>
      </c>
      <c r="AI478" s="296">
        <f t="shared" si="193"/>
        <v>0</v>
      </c>
      <c r="AJ478" s="296">
        <f t="shared" si="194"/>
        <v>0</v>
      </c>
      <c r="AK478" s="296" t="str">
        <f>IFERROR(VLOOKUP($I478,点検表４リスト用!$D$2:$G$10,2,FALSE),"")</f>
        <v/>
      </c>
      <c r="AL478" s="296" t="str">
        <f>IFERROR(VLOOKUP($I478,点検表４リスト用!$D$2:$G$10,3,FALSE),"")</f>
        <v/>
      </c>
      <c r="AM478" s="296" t="str">
        <f>IFERROR(VLOOKUP($I478,点検表４リスト用!$D$2:$G$10,4,FALSE),"")</f>
        <v/>
      </c>
      <c r="AN478" s="296" t="str">
        <f>IFERROR(VLOOKUP(LEFT($E478,1),点検表４リスト用!$I$2:$J$11,2,FALSE),"")</f>
        <v/>
      </c>
      <c r="AO478" s="296" t="b">
        <f>IF(IFERROR(VLOOKUP($J478,軽乗用車一覧!$A$2:$A$88,1,FALSE),"")&lt;&gt;"",TRUE,FALSE)</f>
        <v>0</v>
      </c>
      <c r="AP478" s="296" t="b">
        <f t="shared" si="195"/>
        <v>0</v>
      </c>
      <c r="AQ478" s="296" t="b">
        <f t="shared" si="222"/>
        <v>1</v>
      </c>
      <c r="AR478" s="296" t="str">
        <f t="shared" si="196"/>
        <v/>
      </c>
      <c r="AS478" s="296" t="str">
        <f t="shared" si="197"/>
        <v/>
      </c>
      <c r="AT478" s="296">
        <f t="shared" si="198"/>
        <v>1</v>
      </c>
      <c r="AU478" s="296">
        <f t="shared" si="199"/>
        <v>1</v>
      </c>
      <c r="AV478" s="296" t="str">
        <f t="shared" si="200"/>
        <v/>
      </c>
      <c r="AW478" s="296" t="str">
        <f>IFERROR(VLOOKUP($L478,点検表４リスト用!$L$2:$M$11,2,FALSE),"")</f>
        <v/>
      </c>
      <c r="AX478" s="296" t="str">
        <f>IFERROR(VLOOKUP($AV478,排出係数!$H$4:$N$1000,7,FALSE),"")</f>
        <v/>
      </c>
      <c r="AY478" s="296" t="str">
        <f t="shared" si="210"/>
        <v/>
      </c>
      <c r="AZ478" s="296" t="str">
        <f t="shared" si="201"/>
        <v>1</v>
      </c>
      <c r="BA478" s="296" t="str">
        <f>IFERROR(VLOOKUP($AV478,排出係数!$A$4:$G$10000,$AU478+2,FALSE),"")</f>
        <v/>
      </c>
      <c r="BB478" s="296">
        <f>IFERROR(VLOOKUP($AU478,点検表４リスト用!$P$2:$T$6,2,FALSE),"")</f>
        <v>0.48</v>
      </c>
      <c r="BC478" s="296" t="str">
        <f t="shared" si="202"/>
        <v/>
      </c>
      <c r="BD478" s="296" t="str">
        <f t="shared" si="203"/>
        <v/>
      </c>
      <c r="BE478" s="296" t="str">
        <f>IFERROR(VLOOKUP($AV478,排出係数!$H$4:$M$10000,$AU478+2,FALSE),"")</f>
        <v/>
      </c>
      <c r="BF478" s="296">
        <f>IFERROR(VLOOKUP($AU478,点検表４リスト用!$P$2:$T$6,IF($N478="H17",5,3),FALSE),"")</f>
        <v>5.5E-2</v>
      </c>
      <c r="BG478" s="296">
        <f t="shared" si="204"/>
        <v>0</v>
      </c>
      <c r="BH478" s="296">
        <f t="shared" si="208"/>
        <v>0</v>
      </c>
      <c r="BI478" s="296" t="str">
        <f>IFERROR(VLOOKUP($L478,点検表４リスト用!$L$2:$N$11,3,FALSE),"")</f>
        <v/>
      </c>
      <c r="BJ478" s="296" t="str">
        <f t="shared" si="205"/>
        <v/>
      </c>
      <c r="BK478" s="296" t="str">
        <f>IF($AK478="特","",IF($BP478="確認",MSG_電気・燃料電池車確認,IF($BS478=1,日野自動車新型式,IF($BS478=2,日野自動車新型式②,IF($BS478=3,日野自動車新型式③,IF($BS478=4,日野自動車新型式④,IFERROR(VLOOKUP($BJ478,'35条リスト'!$A$3:$C$9998,2,FALSE),"")))))))</f>
        <v/>
      </c>
      <c r="BL478" s="296" t="str">
        <f t="shared" si="206"/>
        <v/>
      </c>
      <c r="BM478" s="296" t="str">
        <f>IFERROR(VLOOKUP($X478,点検表４リスト用!$A$2:$B$10,2,FALSE),"")</f>
        <v/>
      </c>
      <c r="BN478" s="296" t="str">
        <f>IF($AK478="特","",IFERROR(VLOOKUP($BJ478,'35条リスト'!$A$3:$C$9998,3,FALSE),""))</f>
        <v/>
      </c>
      <c r="BO478" s="357" t="str">
        <f t="shared" si="211"/>
        <v/>
      </c>
      <c r="BP478" s="297" t="str">
        <f t="shared" si="207"/>
        <v/>
      </c>
      <c r="BQ478" s="297" t="str">
        <f t="shared" si="212"/>
        <v/>
      </c>
      <c r="BR478" s="296">
        <f t="shared" si="209"/>
        <v>0</v>
      </c>
      <c r="BS478" s="296" t="str">
        <f>IF(COUNTIF(点検表４リスト用!X$2:X$83,J478),1,IF(COUNTIF(点検表４リスト用!Y$2:Y$100,J478),2,IF(COUNTIF(点検表４リスト用!Z$2:Z$100,J478),3,IF(COUNTIF(点検表４リスト用!AA$2:AA$100,J478),4,""))))</f>
        <v/>
      </c>
      <c r="BT478" s="580" t="str">
        <f t="shared" si="213"/>
        <v/>
      </c>
    </row>
    <row r="479" spans="1:72">
      <c r="A479" s="289"/>
      <c r="B479" s="445"/>
      <c r="C479" s="290"/>
      <c r="D479" s="291"/>
      <c r="E479" s="291"/>
      <c r="F479" s="291"/>
      <c r="G479" s="292"/>
      <c r="H479" s="300"/>
      <c r="I479" s="292"/>
      <c r="J479" s="292"/>
      <c r="K479" s="292"/>
      <c r="L479" s="292"/>
      <c r="M479" s="290"/>
      <c r="N479" s="290"/>
      <c r="O479" s="292"/>
      <c r="P479" s="292"/>
      <c r="Q479" s="481" t="str">
        <f t="shared" si="214"/>
        <v/>
      </c>
      <c r="R479" s="481" t="str">
        <f t="shared" si="215"/>
        <v/>
      </c>
      <c r="S479" s="482" t="str">
        <f t="shared" si="188"/>
        <v/>
      </c>
      <c r="T479" s="482" t="str">
        <f t="shared" si="216"/>
        <v/>
      </c>
      <c r="U479" s="483" t="str">
        <f t="shared" si="217"/>
        <v/>
      </c>
      <c r="V479" s="483" t="str">
        <f t="shared" si="218"/>
        <v/>
      </c>
      <c r="W479" s="483" t="str">
        <f t="shared" si="219"/>
        <v/>
      </c>
      <c r="X479" s="293"/>
      <c r="Y479" s="289"/>
      <c r="Z479" s="473" t="str">
        <f>IF($BS479&lt;&gt;"","確認",IF(COUNTIF(点検表４リスト用!AB$2:AB$100,J479),"○",IF(OR($BQ479="【3】",$BQ479="【2】",$BQ479="【1】"),"○",$BQ479)))</f>
        <v/>
      </c>
      <c r="AA479" s="532"/>
      <c r="AB479" s="559" t="str">
        <f t="shared" si="220"/>
        <v/>
      </c>
      <c r="AC479" s="294" t="str">
        <f>IF(COUNTIF(環境性能の高いＵＤタクシー!$A:$A,点検表４!J479),"○","")</f>
        <v/>
      </c>
      <c r="AD479" s="295" t="str">
        <f t="shared" si="221"/>
        <v/>
      </c>
      <c r="AE479" s="296" t="b">
        <f t="shared" si="189"/>
        <v>0</v>
      </c>
      <c r="AF479" s="296" t="b">
        <f t="shared" si="190"/>
        <v>0</v>
      </c>
      <c r="AG479" s="296" t="str">
        <f t="shared" si="191"/>
        <v/>
      </c>
      <c r="AH479" s="296">
        <f t="shared" si="192"/>
        <v>1</v>
      </c>
      <c r="AI479" s="296">
        <f t="shared" si="193"/>
        <v>0</v>
      </c>
      <c r="AJ479" s="296">
        <f t="shared" si="194"/>
        <v>0</v>
      </c>
      <c r="AK479" s="296" t="str">
        <f>IFERROR(VLOOKUP($I479,点検表４リスト用!$D$2:$G$10,2,FALSE),"")</f>
        <v/>
      </c>
      <c r="AL479" s="296" t="str">
        <f>IFERROR(VLOOKUP($I479,点検表４リスト用!$D$2:$G$10,3,FALSE),"")</f>
        <v/>
      </c>
      <c r="AM479" s="296" t="str">
        <f>IFERROR(VLOOKUP($I479,点検表４リスト用!$D$2:$G$10,4,FALSE),"")</f>
        <v/>
      </c>
      <c r="AN479" s="296" t="str">
        <f>IFERROR(VLOOKUP(LEFT($E479,1),点検表４リスト用!$I$2:$J$11,2,FALSE),"")</f>
        <v/>
      </c>
      <c r="AO479" s="296" t="b">
        <f>IF(IFERROR(VLOOKUP($J479,軽乗用車一覧!$A$2:$A$88,1,FALSE),"")&lt;&gt;"",TRUE,FALSE)</f>
        <v>0</v>
      </c>
      <c r="AP479" s="296" t="b">
        <f t="shared" si="195"/>
        <v>0</v>
      </c>
      <c r="AQ479" s="296" t="b">
        <f t="shared" si="222"/>
        <v>1</v>
      </c>
      <c r="AR479" s="296" t="str">
        <f t="shared" si="196"/>
        <v/>
      </c>
      <c r="AS479" s="296" t="str">
        <f t="shared" si="197"/>
        <v/>
      </c>
      <c r="AT479" s="296">
        <f t="shared" si="198"/>
        <v>1</v>
      </c>
      <c r="AU479" s="296">
        <f t="shared" si="199"/>
        <v>1</v>
      </c>
      <c r="AV479" s="296" t="str">
        <f t="shared" si="200"/>
        <v/>
      </c>
      <c r="AW479" s="296" t="str">
        <f>IFERROR(VLOOKUP($L479,点検表４リスト用!$L$2:$M$11,2,FALSE),"")</f>
        <v/>
      </c>
      <c r="AX479" s="296" t="str">
        <f>IFERROR(VLOOKUP($AV479,排出係数!$H$4:$N$1000,7,FALSE),"")</f>
        <v/>
      </c>
      <c r="AY479" s="296" t="str">
        <f t="shared" si="210"/>
        <v/>
      </c>
      <c r="AZ479" s="296" t="str">
        <f t="shared" si="201"/>
        <v>1</v>
      </c>
      <c r="BA479" s="296" t="str">
        <f>IFERROR(VLOOKUP($AV479,排出係数!$A$4:$G$10000,$AU479+2,FALSE),"")</f>
        <v/>
      </c>
      <c r="BB479" s="296">
        <f>IFERROR(VLOOKUP($AU479,点検表４リスト用!$P$2:$T$6,2,FALSE),"")</f>
        <v>0.48</v>
      </c>
      <c r="BC479" s="296" t="str">
        <f t="shared" si="202"/>
        <v/>
      </c>
      <c r="BD479" s="296" t="str">
        <f t="shared" si="203"/>
        <v/>
      </c>
      <c r="BE479" s="296" t="str">
        <f>IFERROR(VLOOKUP($AV479,排出係数!$H$4:$M$10000,$AU479+2,FALSE),"")</f>
        <v/>
      </c>
      <c r="BF479" s="296">
        <f>IFERROR(VLOOKUP($AU479,点検表４リスト用!$P$2:$T$6,IF($N479="H17",5,3),FALSE),"")</f>
        <v>5.5E-2</v>
      </c>
      <c r="BG479" s="296">
        <f t="shared" si="204"/>
        <v>0</v>
      </c>
      <c r="BH479" s="296">
        <f t="shared" si="208"/>
        <v>0</v>
      </c>
      <c r="BI479" s="296" t="str">
        <f>IFERROR(VLOOKUP($L479,点検表４リスト用!$L$2:$N$11,3,FALSE),"")</f>
        <v/>
      </c>
      <c r="BJ479" s="296" t="str">
        <f t="shared" si="205"/>
        <v/>
      </c>
      <c r="BK479" s="296" t="str">
        <f>IF($AK479="特","",IF($BP479="確認",MSG_電気・燃料電池車確認,IF($BS479=1,日野自動車新型式,IF($BS479=2,日野自動車新型式②,IF($BS479=3,日野自動車新型式③,IF($BS479=4,日野自動車新型式④,IFERROR(VLOOKUP($BJ479,'35条リスト'!$A$3:$C$9998,2,FALSE),"")))))))</f>
        <v/>
      </c>
      <c r="BL479" s="296" t="str">
        <f t="shared" si="206"/>
        <v/>
      </c>
      <c r="BM479" s="296" t="str">
        <f>IFERROR(VLOOKUP($X479,点検表４リスト用!$A$2:$B$10,2,FALSE),"")</f>
        <v/>
      </c>
      <c r="BN479" s="296" t="str">
        <f>IF($AK479="特","",IFERROR(VLOOKUP($BJ479,'35条リスト'!$A$3:$C$9998,3,FALSE),""))</f>
        <v/>
      </c>
      <c r="BO479" s="357" t="str">
        <f t="shared" si="211"/>
        <v/>
      </c>
      <c r="BP479" s="297" t="str">
        <f t="shared" si="207"/>
        <v/>
      </c>
      <c r="BQ479" s="297" t="str">
        <f t="shared" si="212"/>
        <v/>
      </c>
      <c r="BR479" s="296">
        <f t="shared" si="209"/>
        <v>0</v>
      </c>
      <c r="BS479" s="296" t="str">
        <f>IF(COUNTIF(点検表４リスト用!X$2:X$83,J479),1,IF(COUNTIF(点検表４リスト用!Y$2:Y$100,J479),2,IF(COUNTIF(点検表４リスト用!Z$2:Z$100,J479),3,IF(COUNTIF(点検表４リスト用!AA$2:AA$100,J479),4,""))))</f>
        <v/>
      </c>
      <c r="BT479" s="580" t="str">
        <f t="shared" si="213"/>
        <v/>
      </c>
    </row>
    <row r="480" spans="1:72">
      <c r="A480" s="289"/>
      <c r="B480" s="445"/>
      <c r="C480" s="290"/>
      <c r="D480" s="291"/>
      <c r="E480" s="291"/>
      <c r="F480" s="291"/>
      <c r="G480" s="292"/>
      <c r="H480" s="300"/>
      <c r="I480" s="292"/>
      <c r="J480" s="292"/>
      <c r="K480" s="292"/>
      <c r="L480" s="292"/>
      <c r="M480" s="290"/>
      <c r="N480" s="290"/>
      <c r="O480" s="292"/>
      <c r="P480" s="292"/>
      <c r="Q480" s="481" t="str">
        <f t="shared" si="214"/>
        <v/>
      </c>
      <c r="R480" s="481" t="str">
        <f t="shared" si="215"/>
        <v/>
      </c>
      <c r="S480" s="482" t="str">
        <f t="shared" si="188"/>
        <v/>
      </c>
      <c r="T480" s="482" t="str">
        <f t="shared" si="216"/>
        <v/>
      </c>
      <c r="U480" s="483" t="str">
        <f t="shared" si="217"/>
        <v/>
      </c>
      <c r="V480" s="483" t="str">
        <f t="shared" si="218"/>
        <v/>
      </c>
      <c r="W480" s="483" t="str">
        <f t="shared" si="219"/>
        <v/>
      </c>
      <c r="X480" s="293"/>
      <c r="Y480" s="289"/>
      <c r="Z480" s="473" t="str">
        <f>IF($BS480&lt;&gt;"","確認",IF(COUNTIF(点検表４リスト用!AB$2:AB$100,J480),"○",IF(OR($BQ480="【3】",$BQ480="【2】",$BQ480="【1】"),"○",$BQ480)))</f>
        <v/>
      </c>
      <c r="AA480" s="532"/>
      <c r="AB480" s="559" t="str">
        <f t="shared" si="220"/>
        <v/>
      </c>
      <c r="AC480" s="294" t="str">
        <f>IF(COUNTIF(環境性能の高いＵＤタクシー!$A:$A,点検表４!J480),"○","")</f>
        <v/>
      </c>
      <c r="AD480" s="295" t="str">
        <f t="shared" si="221"/>
        <v/>
      </c>
      <c r="AE480" s="296" t="b">
        <f t="shared" si="189"/>
        <v>0</v>
      </c>
      <c r="AF480" s="296" t="b">
        <f t="shared" si="190"/>
        <v>0</v>
      </c>
      <c r="AG480" s="296" t="str">
        <f t="shared" si="191"/>
        <v/>
      </c>
      <c r="AH480" s="296">
        <f t="shared" si="192"/>
        <v>1</v>
      </c>
      <c r="AI480" s="296">
        <f t="shared" si="193"/>
        <v>0</v>
      </c>
      <c r="AJ480" s="296">
        <f t="shared" si="194"/>
        <v>0</v>
      </c>
      <c r="AK480" s="296" t="str">
        <f>IFERROR(VLOOKUP($I480,点検表４リスト用!$D$2:$G$10,2,FALSE),"")</f>
        <v/>
      </c>
      <c r="AL480" s="296" t="str">
        <f>IFERROR(VLOOKUP($I480,点検表４リスト用!$D$2:$G$10,3,FALSE),"")</f>
        <v/>
      </c>
      <c r="AM480" s="296" t="str">
        <f>IFERROR(VLOOKUP($I480,点検表４リスト用!$D$2:$G$10,4,FALSE),"")</f>
        <v/>
      </c>
      <c r="AN480" s="296" t="str">
        <f>IFERROR(VLOOKUP(LEFT($E480,1),点検表４リスト用!$I$2:$J$11,2,FALSE),"")</f>
        <v/>
      </c>
      <c r="AO480" s="296" t="b">
        <f>IF(IFERROR(VLOOKUP($J480,軽乗用車一覧!$A$2:$A$88,1,FALSE),"")&lt;&gt;"",TRUE,FALSE)</f>
        <v>0</v>
      </c>
      <c r="AP480" s="296" t="b">
        <f t="shared" si="195"/>
        <v>0</v>
      </c>
      <c r="AQ480" s="296" t="b">
        <f t="shared" si="222"/>
        <v>1</v>
      </c>
      <c r="AR480" s="296" t="str">
        <f t="shared" si="196"/>
        <v/>
      </c>
      <c r="AS480" s="296" t="str">
        <f t="shared" si="197"/>
        <v/>
      </c>
      <c r="AT480" s="296">
        <f t="shared" si="198"/>
        <v>1</v>
      </c>
      <c r="AU480" s="296">
        <f t="shared" si="199"/>
        <v>1</v>
      </c>
      <c r="AV480" s="296" t="str">
        <f t="shared" si="200"/>
        <v/>
      </c>
      <c r="AW480" s="296" t="str">
        <f>IFERROR(VLOOKUP($L480,点検表４リスト用!$L$2:$M$11,2,FALSE),"")</f>
        <v/>
      </c>
      <c r="AX480" s="296" t="str">
        <f>IFERROR(VLOOKUP($AV480,排出係数!$H$4:$N$1000,7,FALSE),"")</f>
        <v/>
      </c>
      <c r="AY480" s="296" t="str">
        <f t="shared" si="210"/>
        <v/>
      </c>
      <c r="AZ480" s="296" t="str">
        <f t="shared" si="201"/>
        <v>1</v>
      </c>
      <c r="BA480" s="296" t="str">
        <f>IFERROR(VLOOKUP($AV480,排出係数!$A$4:$G$10000,$AU480+2,FALSE),"")</f>
        <v/>
      </c>
      <c r="BB480" s="296">
        <f>IFERROR(VLOOKUP($AU480,点検表４リスト用!$P$2:$T$6,2,FALSE),"")</f>
        <v>0.48</v>
      </c>
      <c r="BC480" s="296" t="str">
        <f t="shared" si="202"/>
        <v/>
      </c>
      <c r="BD480" s="296" t="str">
        <f t="shared" si="203"/>
        <v/>
      </c>
      <c r="BE480" s="296" t="str">
        <f>IFERROR(VLOOKUP($AV480,排出係数!$H$4:$M$10000,$AU480+2,FALSE),"")</f>
        <v/>
      </c>
      <c r="BF480" s="296">
        <f>IFERROR(VLOOKUP($AU480,点検表４リスト用!$P$2:$T$6,IF($N480="H17",5,3),FALSE),"")</f>
        <v>5.5E-2</v>
      </c>
      <c r="BG480" s="296">
        <f t="shared" si="204"/>
        <v>0</v>
      </c>
      <c r="BH480" s="296">
        <f t="shared" si="208"/>
        <v>0</v>
      </c>
      <c r="BI480" s="296" t="str">
        <f>IFERROR(VLOOKUP($L480,点検表４リスト用!$L$2:$N$11,3,FALSE),"")</f>
        <v/>
      </c>
      <c r="BJ480" s="296" t="str">
        <f t="shared" si="205"/>
        <v/>
      </c>
      <c r="BK480" s="296" t="str">
        <f>IF($AK480="特","",IF($BP480="確認",MSG_電気・燃料電池車確認,IF($BS480=1,日野自動車新型式,IF($BS480=2,日野自動車新型式②,IF($BS480=3,日野自動車新型式③,IF($BS480=4,日野自動車新型式④,IFERROR(VLOOKUP($BJ480,'35条リスト'!$A$3:$C$9998,2,FALSE),"")))))))</f>
        <v/>
      </c>
      <c r="BL480" s="296" t="str">
        <f t="shared" si="206"/>
        <v/>
      </c>
      <c r="BM480" s="296" t="str">
        <f>IFERROR(VLOOKUP($X480,点検表４リスト用!$A$2:$B$10,2,FALSE),"")</f>
        <v/>
      </c>
      <c r="BN480" s="296" t="str">
        <f>IF($AK480="特","",IFERROR(VLOOKUP($BJ480,'35条リスト'!$A$3:$C$9998,3,FALSE),""))</f>
        <v/>
      </c>
      <c r="BO480" s="357" t="str">
        <f t="shared" si="211"/>
        <v/>
      </c>
      <c r="BP480" s="297" t="str">
        <f t="shared" si="207"/>
        <v/>
      </c>
      <c r="BQ480" s="297" t="str">
        <f t="shared" si="212"/>
        <v/>
      </c>
      <c r="BR480" s="296">
        <f t="shared" si="209"/>
        <v>0</v>
      </c>
      <c r="BS480" s="296" t="str">
        <f>IF(COUNTIF(点検表４リスト用!X$2:X$83,J480),1,IF(COUNTIF(点検表４リスト用!Y$2:Y$100,J480),2,IF(COUNTIF(点検表４リスト用!Z$2:Z$100,J480),3,IF(COUNTIF(点検表４リスト用!AA$2:AA$100,J480),4,""))))</f>
        <v/>
      </c>
      <c r="BT480" s="580" t="str">
        <f t="shared" si="213"/>
        <v/>
      </c>
    </row>
    <row r="481" spans="1:72">
      <c r="A481" s="289"/>
      <c r="B481" s="445"/>
      <c r="C481" s="290"/>
      <c r="D481" s="291"/>
      <c r="E481" s="291"/>
      <c r="F481" s="291"/>
      <c r="G481" s="292"/>
      <c r="H481" s="300"/>
      <c r="I481" s="292"/>
      <c r="J481" s="292"/>
      <c r="K481" s="292"/>
      <c r="L481" s="292"/>
      <c r="M481" s="290"/>
      <c r="N481" s="290"/>
      <c r="O481" s="292"/>
      <c r="P481" s="292"/>
      <c r="Q481" s="481" t="str">
        <f t="shared" si="214"/>
        <v/>
      </c>
      <c r="R481" s="481" t="str">
        <f t="shared" si="215"/>
        <v/>
      </c>
      <c r="S481" s="482" t="str">
        <f t="shared" si="188"/>
        <v/>
      </c>
      <c r="T481" s="482" t="str">
        <f t="shared" si="216"/>
        <v/>
      </c>
      <c r="U481" s="483" t="str">
        <f t="shared" si="217"/>
        <v/>
      </c>
      <c r="V481" s="483" t="str">
        <f t="shared" si="218"/>
        <v/>
      </c>
      <c r="W481" s="483" t="str">
        <f t="shared" si="219"/>
        <v/>
      </c>
      <c r="X481" s="293"/>
      <c r="Y481" s="289"/>
      <c r="Z481" s="473" t="str">
        <f>IF($BS481&lt;&gt;"","確認",IF(COUNTIF(点検表４リスト用!AB$2:AB$100,J481),"○",IF(OR($BQ481="【3】",$BQ481="【2】",$BQ481="【1】"),"○",$BQ481)))</f>
        <v/>
      </c>
      <c r="AA481" s="532"/>
      <c r="AB481" s="559" t="str">
        <f t="shared" si="220"/>
        <v/>
      </c>
      <c r="AC481" s="294" t="str">
        <f>IF(COUNTIF(環境性能の高いＵＤタクシー!$A:$A,点検表４!J481),"○","")</f>
        <v/>
      </c>
      <c r="AD481" s="295" t="str">
        <f t="shared" si="221"/>
        <v/>
      </c>
      <c r="AE481" s="296" t="b">
        <f t="shared" si="189"/>
        <v>0</v>
      </c>
      <c r="AF481" s="296" t="b">
        <f t="shared" si="190"/>
        <v>0</v>
      </c>
      <c r="AG481" s="296" t="str">
        <f t="shared" si="191"/>
        <v/>
      </c>
      <c r="AH481" s="296">
        <f t="shared" si="192"/>
        <v>1</v>
      </c>
      <c r="AI481" s="296">
        <f t="shared" si="193"/>
        <v>0</v>
      </c>
      <c r="AJ481" s="296">
        <f t="shared" si="194"/>
        <v>0</v>
      </c>
      <c r="AK481" s="296" t="str">
        <f>IFERROR(VLOOKUP($I481,点検表４リスト用!$D$2:$G$10,2,FALSE),"")</f>
        <v/>
      </c>
      <c r="AL481" s="296" t="str">
        <f>IFERROR(VLOOKUP($I481,点検表４リスト用!$D$2:$G$10,3,FALSE),"")</f>
        <v/>
      </c>
      <c r="AM481" s="296" t="str">
        <f>IFERROR(VLOOKUP($I481,点検表４リスト用!$D$2:$G$10,4,FALSE),"")</f>
        <v/>
      </c>
      <c r="AN481" s="296" t="str">
        <f>IFERROR(VLOOKUP(LEFT($E481,1),点検表４リスト用!$I$2:$J$11,2,FALSE),"")</f>
        <v/>
      </c>
      <c r="AO481" s="296" t="b">
        <f>IF(IFERROR(VLOOKUP($J481,軽乗用車一覧!$A$2:$A$88,1,FALSE),"")&lt;&gt;"",TRUE,FALSE)</f>
        <v>0</v>
      </c>
      <c r="AP481" s="296" t="b">
        <f t="shared" si="195"/>
        <v>0</v>
      </c>
      <c r="AQ481" s="296" t="b">
        <f t="shared" si="222"/>
        <v>1</v>
      </c>
      <c r="AR481" s="296" t="str">
        <f t="shared" si="196"/>
        <v/>
      </c>
      <c r="AS481" s="296" t="str">
        <f t="shared" si="197"/>
        <v/>
      </c>
      <c r="AT481" s="296">
        <f t="shared" si="198"/>
        <v>1</v>
      </c>
      <c r="AU481" s="296">
        <f t="shared" si="199"/>
        <v>1</v>
      </c>
      <c r="AV481" s="296" t="str">
        <f t="shared" si="200"/>
        <v/>
      </c>
      <c r="AW481" s="296" t="str">
        <f>IFERROR(VLOOKUP($L481,点検表４リスト用!$L$2:$M$11,2,FALSE),"")</f>
        <v/>
      </c>
      <c r="AX481" s="296" t="str">
        <f>IFERROR(VLOOKUP($AV481,排出係数!$H$4:$N$1000,7,FALSE),"")</f>
        <v/>
      </c>
      <c r="AY481" s="296" t="str">
        <f t="shared" si="210"/>
        <v/>
      </c>
      <c r="AZ481" s="296" t="str">
        <f t="shared" si="201"/>
        <v>1</v>
      </c>
      <c r="BA481" s="296" t="str">
        <f>IFERROR(VLOOKUP($AV481,排出係数!$A$4:$G$10000,$AU481+2,FALSE),"")</f>
        <v/>
      </c>
      <c r="BB481" s="296">
        <f>IFERROR(VLOOKUP($AU481,点検表４リスト用!$P$2:$T$6,2,FALSE),"")</f>
        <v>0.48</v>
      </c>
      <c r="BC481" s="296" t="str">
        <f t="shared" si="202"/>
        <v/>
      </c>
      <c r="BD481" s="296" t="str">
        <f t="shared" si="203"/>
        <v/>
      </c>
      <c r="BE481" s="296" t="str">
        <f>IFERROR(VLOOKUP($AV481,排出係数!$H$4:$M$10000,$AU481+2,FALSE),"")</f>
        <v/>
      </c>
      <c r="BF481" s="296">
        <f>IFERROR(VLOOKUP($AU481,点検表４リスト用!$P$2:$T$6,IF($N481="H17",5,3),FALSE),"")</f>
        <v>5.5E-2</v>
      </c>
      <c r="BG481" s="296">
        <f t="shared" si="204"/>
        <v>0</v>
      </c>
      <c r="BH481" s="296">
        <f t="shared" si="208"/>
        <v>0</v>
      </c>
      <c r="BI481" s="296" t="str">
        <f>IFERROR(VLOOKUP($L481,点検表４リスト用!$L$2:$N$11,3,FALSE),"")</f>
        <v/>
      </c>
      <c r="BJ481" s="296" t="str">
        <f t="shared" si="205"/>
        <v/>
      </c>
      <c r="BK481" s="296" t="str">
        <f>IF($AK481="特","",IF($BP481="確認",MSG_電気・燃料電池車確認,IF($BS481=1,日野自動車新型式,IF($BS481=2,日野自動車新型式②,IF($BS481=3,日野自動車新型式③,IF($BS481=4,日野自動車新型式④,IFERROR(VLOOKUP($BJ481,'35条リスト'!$A$3:$C$9998,2,FALSE),"")))))))</f>
        <v/>
      </c>
      <c r="BL481" s="296" t="str">
        <f t="shared" si="206"/>
        <v/>
      </c>
      <c r="BM481" s="296" t="str">
        <f>IFERROR(VLOOKUP($X481,点検表４リスト用!$A$2:$B$10,2,FALSE),"")</f>
        <v/>
      </c>
      <c r="BN481" s="296" t="str">
        <f>IF($AK481="特","",IFERROR(VLOOKUP($BJ481,'35条リスト'!$A$3:$C$9998,3,FALSE),""))</f>
        <v/>
      </c>
      <c r="BO481" s="357" t="str">
        <f t="shared" si="211"/>
        <v/>
      </c>
      <c r="BP481" s="297" t="str">
        <f t="shared" si="207"/>
        <v/>
      </c>
      <c r="BQ481" s="297" t="str">
        <f t="shared" si="212"/>
        <v/>
      </c>
      <c r="BR481" s="296">
        <f t="shared" si="209"/>
        <v>0</v>
      </c>
      <c r="BS481" s="296" t="str">
        <f>IF(COUNTIF(点検表４リスト用!X$2:X$83,J481),1,IF(COUNTIF(点検表４リスト用!Y$2:Y$100,J481),2,IF(COUNTIF(点検表４リスト用!Z$2:Z$100,J481),3,IF(COUNTIF(点検表４リスト用!AA$2:AA$100,J481),4,""))))</f>
        <v/>
      </c>
      <c r="BT481" s="580" t="str">
        <f t="shared" si="213"/>
        <v/>
      </c>
    </row>
    <row r="482" spans="1:72">
      <c r="A482" s="289"/>
      <c r="B482" s="445"/>
      <c r="C482" s="290"/>
      <c r="D482" s="291"/>
      <c r="E482" s="291"/>
      <c r="F482" s="291"/>
      <c r="G482" s="292"/>
      <c r="H482" s="300"/>
      <c r="I482" s="292"/>
      <c r="J482" s="292"/>
      <c r="K482" s="292"/>
      <c r="L482" s="292"/>
      <c r="M482" s="290"/>
      <c r="N482" s="290"/>
      <c r="O482" s="292"/>
      <c r="P482" s="292"/>
      <c r="Q482" s="481" t="str">
        <f t="shared" si="214"/>
        <v/>
      </c>
      <c r="R482" s="481" t="str">
        <f t="shared" si="215"/>
        <v/>
      </c>
      <c r="S482" s="482" t="str">
        <f t="shared" si="188"/>
        <v/>
      </c>
      <c r="T482" s="482" t="str">
        <f t="shared" si="216"/>
        <v/>
      </c>
      <c r="U482" s="483" t="str">
        <f t="shared" si="217"/>
        <v/>
      </c>
      <c r="V482" s="483" t="str">
        <f t="shared" si="218"/>
        <v/>
      </c>
      <c r="W482" s="483" t="str">
        <f t="shared" si="219"/>
        <v/>
      </c>
      <c r="X482" s="293"/>
      <c r="Y482" s="289"/>
      <c r="Z482" s="473" t="str">
        <f>IF($BS482&lt;&gt;"","確認",IF(COUNTIF(点検表４リスト用!AB$2:AB$100,J482),"○",IF(OR($BQ482="【3】",$BQ482="【2】",$BQ482="【1】"),"○",$BQ482)))</f>
        <v/>
      </c>
      <c r="AA482" s="532"/>
      <c r="AB482" s="559" t="str">
        <f t="shared" si="220"/>
        <v/>
      </c>
      <c r="AC482" s="294" t="str">
        <f>IF(COUNTIF(環境性能の高いＵＤタクシー!$A:$A,点検表４!J482),"○","")</f>
        <v/>
      </c>
      <c r="AD482" s="295" t="str">
        <f t="shared" si="221"/>
        <v/>
      </c>
      <c r="AE482" s="296" t="b">
        <f t="shared" si="189"/>
        <v>0</v>
      </c>
      <c r="AF482" s="296" t="b">
        <f t="shared" si="190"/>
        <v>0</v>
      </c>
      <c r="AG482" s="296" t="str">
        <f t="shared" si="191"/>
        <v/>
      </c>
      <c r="AH482" s="296">
        <f t="shared" si="192"/>
        <v>1</v>
      </c>
      <c r="AI482" s="296">
        <f t="shared" si="193"/>
        <v>0</v>
      </c>
      <c r="AJ482" s="296">
        <f t="shared" si="194"/>
        <v>0</v>
      </c>
      <c r="AK482" s="296" t="str">
        <f>IFERROR(VLOOKUP($I482,点検表４リスト用!$D$2:$G$10,2,FALSE),"")</f>
        <v/>
      </c>
      <c r="AL482" s="296" t="str">
        <f>IFERROR(VLOOKUP($I482,点検表４リスト用!$D$2:$G$10,3,FALSE),"")</f>
        <v/>
      </c>
      <c r="AM482" s="296" t="str">
        <f>IFERROR(VLOOKUP($I482,点検表４リスト用!$D$2:$G$10,4,FALSE),"")</f>
        <v/>
      </c>
      <c r="AN482" s="296" t="str">
        <f>IFERROR(VLOOKUP(LEFT($E482,1),点検表４リスト用!$I$2:$J$11,2,FALSE),"")</f>
        <v/>
      </c>
      <c r="AO482" s="296" t="b">
        <f>IF(IFERROR(VLOOKUP($J482,軽乗用車一覧!$A$2:$A$88,1,FALSE),"")&lt;&gt;"",TRUE,FALSE)</f>
        <v>0</v>
      </c>
      <c r="AP482" s="296" t="b">
        <f t="shared" si="195"/>
        <v>0</v>
      </c>
      <c r="AQ482" s="296" t="b">
        <f t="shared" si="222"/>
        <v>1</v>
      </c>
      <c r="AR482" s="296" t="str">
        <f t="shared" si="196"/>
        <v/>
      </c>
      <c r="AS482" s="296" t="str">
        <f t="shared" si="197"/>
        <v/>
      </c>
      <c r="AT482" s="296">
        <f t="shared" si="198"/>
        <v>1</v>
      </c>
      <c r="AU482" s="296">
        <f t="shared" si="199"/>
        <v>1</v>
      </c>
      <c r="AV482" s="296" t="str">
        <f t="shared" si="200"/>
        <v/>
      </c>
      <c r="AW482" s="296" t="str">
        <f>IFERROR(VLOOKUP($L482,点検表４リスト用!$L$2:$M$11,2,FALSE),"")</f>
        <v/>
      </c>
      <c r="AX482" s="296" t="str">
        <f>IFERROR(VLOOKUP($AV482,排出係数!$H$4:$N$1000,7,FALSE),"")</f>
        <v/>
      </c>
      <c r="AY482" s="296" t="str">
        <f t="shared" si="210"/>
        <v/>
      </c>
      <c r="AZ482" s="296" t="str">
        <f t="shared" si="201"/>
        <v>1</v>
      </c>
      <c r="BA482" s="296" t="str">
        <f>IFERROR(VLOOKUP($AV482,排出係数!$A$4:$G$10000,$AU482+2,FALSE),"")</f>
        <v/>
      </c>
      <c r="BB482" s="296">
        <f>IFERROR(VLOOKUP($AU482,点検表４リスト用!$P$2:$T$6,2,FALSE),"")</f>
        <v>0.48</v>
      </c>
      <c r="BC482" s="296" t="str">
        <f t="shared" si="202"/>
        <v/>
      </c>
      <c r="BD482" s="296" t="str">
        <f t="shared" si="203"/>
        <v/>
      </c>
      <c r="BE482" s="296" t="str">
        <f>IFERROR(VLOOKUP($AV482,排出係数!$H$4:$M$10000,$AU482+2,FALSE),"")</f>
        <v/>
      </c>
      <c r="BF482" s="296">
        <f>IFERROR(VLOOKUP($AU482,点検表４リスト用!$P$2:$T$6,IF($N482="H17",5,3),FALSE),"")</f>
        <v>5.5E-2</v>
      </c>
      <c r="BG482" s="296">
        <f t="shared" si="204"/>
        <v>0</v>
      </c>
      <c r="BH482" s="296">
        <f t="shared" si="208"/>
        <v>0</v>
      </c>
      <c r="BI482" s="296" t="str">
        <f>IFERROR(VLOOKUP($L482,点検表４リスト用!$L$2:$N$11,3,FALSE),"")</f>
        <v/>
      </c>
      <c r="BJ482" s="296" t="str">
        <f t="shared" si="205"/>
        <v/>
      </c>
      <c r="BK482" s="296" t="str">
        <f>IF($AK482="特","",IF($BP482="確認",MSG_電気・燃料電池車確認,IF($BS482=1,日野自動車新型式,IF($BS482=2,日野自動車新型式②,IF($BS482=3,日野自動車新型式③,IF($BS482=4,日野自動車新型式④,IFERROR(VLOOKUP($BJ482,'35条リスト'!$A$3:$C$9998,2,FALSE),"")))))))</f>
        <v/>
      </c>
      <c r="BL482" s="296" t="str">
        <f t="shared" si="206"/>
        <v/>
      </c>
      <c r="BM482" s="296" t="str">
        <f>IFERROR(VLOOKUP($X482,点検表４リスト用!$A$2:$B$10,2,FALSE),"")</f>
        <v/>
      </c>
      <c r="BN482" s="296" t="str">
        <f>IF($AK482="特","",IFERROR(VLOOKUP($BJ482,'35条リスト'!$A$3:$C$9998,3,FALSE),""))</f>
        <v/>
      </c>
      <c r="BO482" s="357" t="str">
        <f t="shared" si="211"/>
        <v/>
      </c>
      <c r="BP482" s="297" t="str">
        <f t="shared" si="207"/>
        <v/>
      </c>
      <c r="BQ482" s="297" t="str">
        <f t="shared" si="212"/>
        <v/>
      </c>
      <c r="BR482" s="296">
        <f t="shared" si="209"/>
        <v>0</v>
      </c>
      <c r="BS482" s="296" t="str">
        <f>IF(COUNTIF(点検表４リスト用!X$2:X$83,J482),1,IF(COUNTIF(点検表４リスト用!Y$2:Y$100,J482),2,IF(COUNTIF(点検表４リスト用!Z$2:Z$100,J482),3,IF(COUNTIF(点検表４リスト用!AA$2:AA$100,J482),4,""))))</f>
        <v/>
      </c>
      <c r="BT482" s="580" t="str">
        <f t="shared" si="213"/>
        <v/>
      </c>
    </row>
    <row r="483" spans="1:72">
      <c r="A483" s="289"/>
      <c r="B483" s="445"/>
      <c r="C483" s="290"/>
      <c r="D483" s="291"/>
      <c r="E483" s="291"/>
      <c r="F483" s="291"/>
      <c r="G483" s="292"/>
      <c r="H483" s="300"/>
      <c r="I483" s="292"/>
      <c r="J483" s="292"/>
      <c r="K483" s="292"/>
      <c r="L483" s="292"/>
      <c r="M483" s="290"/>
      <c r="N483" s="290"/>
      <c r="O483" s="292"/>
      <c r="P483" s="292"/>
      <c r="Q483" s="481" t="str">
        <f t="shared" si="214"/>
        <v/>
      </c>
      <c r="R483" s="481" t="str">
        <f t="shared" si="215"/>
        <v/>
      </c>
      <c r="S483" s="482" t="str">
        <f t="shared" si="188"/>
        <v/>
      </c>
      <c r="T483" s="482" t="str">
        <f t="shared" si="216"/>
        <v/>
      </c>
      <c r="U483" s="483" t="str">
        <f t="shared" si="217"/>
        <v/>
      </c>
      <c r="V483" s="483" t="str">
        <f t="shared" si="218"/>
        <v/>
      </c>
      <c r="W483" s="483" t="str">
        <f t="shared" si="219"/>
        <v/>
      </c>
      <c r="X483" s="293"/>
      <c r="Y483" s="289"/>
      <c r="Z483" s="473" t="str">
        <f>IF($BS483&lt;&gt;"","確認",IF(COUNTIF(点検表４リスト用!AB$2:AB$100,J483),"○",IF(OR($BQ483="【3】",$BQ483="【2】",$BQ483="【1】"),"○",$BQ483)))</f>
        <v/>
      </c>
      <c r="AA483" s="532"/>
      <c r="AB483" s="559" t="str">
        <f t="shared" si="220"/>
        <v/>
      </c>
      <c r="AC483" s="294" t="str">
        <f>IF(COUNTIF(環境性能の高いＵＤタクシー!$A:$A,点検表４!J483),"○","")</f>
        <v/>
      </c>
      <c r="AD483" s="295" t="str">
        <f t="shared" si="221"/>
        <v/>
      </c>
      <c r="AE483" s="296" t="b">
        <f t="shared" si="189"/>
        <v>0</v>
      </c>
      <c r="AF483" s="296" t="b">
        <f t="shared" si="190"/>
        <v>0</v>
      </c>
      <c r="AG483" s="296" t="str">
        <f t="shared" si="191"/>
        <v/>
      </c>
      <c r="AH483" s="296">
        <f t="shared" si="192"/>
        <v>1</v>
      </c>
      <c r="AI483" s="296">
        <f t="shared" si="193"/>
        <v>0</v>
      </c>
      <c r="AJ483" s="296">
        <f t="shared" si="194"/>
        <v>0</v>
      </c>
      <c r="AK483" s="296" t="str">
        <f>IFERROR(VLOOKUP($I483,点検表４リスト用!$D$2:$G$10,2,FALSE),"")</f>
        <v/>
      </c>
      <c r="AL483" s="296" t="str">
        <f>IFERROR(VLOOKUP($I483,点検表４リスト用!$D$2:$G$10,3,FALSE),"")</f>
        <v/>
      </c>
      <c r="AM483" s="296" t="str">
        <f>IFERROR(VLOOKUP($I483,点検表４リスト用!$D$2:$G$10,4,FALSE),"")</f>
        <v/>
      </c>
      <c r="AN483" s="296" t="str">
        <f>IFERROR(VLOOKUP(LEFT($E483,1),点検表４リスト用!$I$2:$J$11,2,FALSE),"")</f>
        <v/>
      </c>
      <c r="AO483" s="296" t="b">
        <f>IF(IFERROR(VLOOKUP($J483,軽乗用車一覧!$A$2:$A$88,1,FALSE),"")&lt;&gt;"",TRUE,FALSE)</f>
        <v>0</v>
      </c>
      <c r="AP483" s="296" t="b">
        <f t="shared" si="195"/>
        <v>0</v>
      </c>
      <c r="AQ483" s="296" t="b">
        <f t="shared" si="222"/>
        <v>1</v>
      </c>
      <c r="AR483" s="296" t="str">
        <f t="shared" si="196"/>
        <v/>
      </c>
      <c r="AS483" s="296" t="str">
        <f t="shared" si="197"/>
        <v/>
      </c>
      <c r="AT483" s="296">
        <f t="shared" si="198"/>
        <v>1</v>
      </c>
      <c r="AU483" s="296">
        <f t="shared" si="199"/>
        <v>1</v>
      </c>
      <c r="AV483" s="296" t="str">
        <f t="shared" si="200"/>
        <v/>
      </c>
      <c r="AW483" s="296" t="str">
        <f>IFERROR(VLOOKUP($L483,点検表４リスト用!$L$2:$M$11,2,FALSE),"")</f>
        <v/>
      </c>
      <c r="AX483" s="296" t="str">
        <f>IFERROR(VLOOKUP($AV483,排出係数!$H$4:$N$1000,7,FALSE),"")</f>
        <v/>
      </c>
      <c r="AY483" s="296" t="str">
        <f t="shared" si="210"/>
        <v/>
      </c>
      <c r="AZ483" s="296" t="str">
        <f t="shared" si="201"/>
        <v>1</v>
      </c>
      <c r="BA483" s="296" t="str">
        <f>IFERROR(VLOOKUP($AV483,排出係数!$A$4:$G$10000,$AU483+2,FALSE),"")</f>
        <v/>
      </c>
      <c r="BB483" s="296">
        <f>IFERROR(VLOOKUP($AU483,点検表４リスト用!$P$2:$T$6,2,FALSE),"")</f>
        <v>0.48</v>
      </c>
      <c r="BC483" s="296" t="str">
        <f t="shared" si="202"/>
        <v/>
      </c>
      <c r="BD483" s="296" t="str">
        <f t="shared" si="203"/>
        <v/>
      </c>
      <c r="BE483" s="296" t="str">
        <f>IFERROR(VLOOKUP($AV483,排出係数!$H$4:$M$10000,$AU483+2,FALSE),"")</f>
        <v/>
      </c>
      <c r="BF483" s="296">
        <f>IFERROR(VLOOKUP($AU483,点検表４リスト用!$P$2:$T$6,IF($N483="H17",5,3),FALSE),"")</f>
        <v>5.5E-2</v>
      </c>
      <c r="BG483" s="296">
        <f t="shared" si="204"/>
        <v>0</v>
      </c>
      <c r="BH483" s="296">
        <f t="shared" si="208"/>
        <v>0</v>
      </c>
      <c r="BI483" s="296" t="str">
        <f>IFERROR(VLOOKUP($L483,点検表４リスト用!$L$2:$N$11,3,FALSE),"")</f>
        <v/>
      </c>
      <c r="BJ483" s="296" t="str">
        <f t="shared" si="205"/>
        <v/>
      </c>
      <c r="BK483" s="296" t="str">
        <f>IF($AK483="特","",IF($BP483="確認",MSG_電気・燃料電池車確認,IF($BS483=1,日野自動車新型式,IF($BS483=2,日野自動車新型式②,IF($BS483=3,日野自動車新型式③,IF($BS483=4,日野自動車新型式④,IFERROR(VLOOKUP($BJ483,'35条リスト'!$A$3:$C$9998,2,FALSE),"")))))))</f>
        <v/>
      </c>
      <c r="BL483" s="296" t="str">
        <f t="shared" si="206"/>
        <v/>
      </c>
      <c r="BM483" s="296" t="str">
        <f>IFERROR(VLOOKUP($X483,点検表４リスト用!$A$2:$B$10,2,FALSE),"")</f>
        <v/>
      </c>
      <c r="BN483" s="296" t="str">
        <f>IF($AK483="特","",IFERROR(VLOOKUP($BJ483,'35条リスト'!$A$3:$C$9998,3,FALSE),""))</f>
        <v/>
      </c>
      <c r="BO483" s="357" t="str">
        <f t="shared" si="211"/>
        <v/>
      </c>
      <c r="BP483" s="297" t="str">
        <f t="shared" si="207"/>
        <v/>
      </c>
      <c r="BQ483" s="297" t="str">
        <f t="shared" si="212"/>
        <v/>
      </c>
      <c r="BR483" s="296">
        <f t="shared" si="209"/>
        <v>0</v>
      </c>
      <c r="BS483" s="296" t="str">
        <f>IF(COUNTIF(点検表４リスト用!X$2:X$83,J483),1,IF(COUNTIF(点検表４リスト用!Y$2:Y$100,J483),2,IF(COUNTIF(点検表４リスト用!Z$2:Z$100,J483),3,IF(COUNTIF(点検表４リスト用!AA$2:AA$100,J483),4,""))))</f>
        <v/>
      </c>
      <c r="BT483" s="580" t="str">
        <f t="shared" si="213"/>
        <v/>
      </c>
    </row>
    <row r="484" spans="1:72">
      <c r="A484" s="289"/>
      <c r="B484" s="445"/>
      <c r="C484" s="290"/>
      <c r="D484" s="291"/>
      <c r="E484" s="291"/>
      <c r="F484" s="291"/>
      <c r="G484" s="292"/>
      <c r="H484" s="300"/>
      <c r="I484" s="292"/>
      <c r="J484" s="292"/>
      <c r="K484" s="292"/>
      <c r="L484" s="292"/>
      <c r="M484" s="290"/>
      <c r="N484" s="290"/>
      <c r="O484" s="292"/>
      <c r="P484" s="292"/>
      <c r="Q484" s="481" t="str">
        <f t="shared" si="214"/>
        <v/>
      </c>
      <c r="R484" s="481" t="str">
        <f t="shared" si="215"/>
        <v/>
      </c>
      <c r="S484" s="482" t="str">
        <f t="shared" si="188"/>
        <v/>
      </c>
      <c r="T484" s="482" t="str">
        <f t="shared" si="216"/>
        <v/>
      </c>
      <c r="U484" s="483" t="str">
        <f t="shared" si="217"/>
        <v/>
      </c>
      <c r="V484" s="483" t="str">
        <f t="shared" si="218"/>
        <v/>
      </c>
      <c r="W484" s="483" t="str">
        <f t="shared" si="219"/>
        <v/>
      </c>
      <c r="X484" s="293"/>
      <c r="Y484" s="289"/>
      <c r="Z484" s="473" t="str">
        <f>IF($BS484&lt;&gt;"","確認",IF(COUNTIF(点検表４リスト用!AB$2:AB$100,J484),"○",IF(OR($BQ484="【3】",$BQ484="【2】",$BQ484="【1】"),"○",$BQ484)))</f>
        <v/>
      </c>
      <c r="AA484" s="532"/>
      <c r="AB484" s="559" t="str">
        <f t="shared" si="220"/>
        <v/>
      </c>
      <c r="AC484" s="294" t="str">
        <f>IF(COUNTIF(環境性能の高いＵＤタクシー!$A:$A,点検表４!J484),"○","")</f>
        <v/>
      </c>
      <c r="AD484" s="295" t="str">
        <f t="shared" si="221"/>
        <v/>
      </c>
      <c r="AE484" s="296" t="b">
        <f t="shared" si="189"/>
        <v>0</v>
      </c>
      <c r="AF484" s="296" t="b">
        <f t="shared" si="190"/>
        <v>0</v>
      </c>
      <c r="AG484" s="296" t="str">
        <f t="shared" si="191"/>
        <v/>
      </c>
      <c r="AH484" s="296">
        <f t="shared" si="192"/>
        <v>1</v>
      </c>
      <c r="AI484" s="296">
        <f t="shared" si="193"/>
        <v>0</v>
      </c>
      <c r="AJ484" s="296">
        <f t="shared" si="194"/>
        <v>0</v>
      </c>
      <c r="AK484" s="296" t="str">
        <f>IFERROR(VLOOKUP($I484,点検表４リスト用!$D$2:$G$10,2,FALSE),"")</f>
        <v/>
      </c>
      <c r="AL484" s="296" t="str">
        <f>IFERROR(VLOOKUP($I484,点検表４リスト用!$D$2:$G$10,3,FALSE),"")</f>
        <v/>
      </c>
      <c r="AM484" s="296" t="str">
        <f>IFERROR(VLOOKUP($I484,点検表４リスト用!$D$2:$G$10,4,FALSE),"")</f>
        <v/>
      </c>
      <c r="AN484" s="296" t="str">
        <f>IFERROR(VLOOKUP(LEFT($E484,1),点検表４リスト用!$I$2:$J$11,2,FALSE),"")</f>
        <v/>
      </c>
      <c r="AO484" s="296" t="b">
        <f>IF(IFERROR(VLOOKUP($J484,軽乗用車一覧!$A$2:$A$88,1,FALSE),"")&lt;&gt;"",TRUE,FALSE)</f>
        <v>0</v>
      </c>
      <c r="AP484" s="296" t="b">
        <f t="shared" si="195"/>
        <v>0</v>
      </c>
      <c r="AQ484" s="296" t="b">
        <f t="shared" si="222"/>
        <v>1</v>
      </c>
      <c r="AR484" s="296" t="str">
        <f t="shared" si="196"/>
        <v/>
      </c>
      <c r="AS484" s="296" t="str">
        <f t="shared" si="197"/>
        <v/>
      </c>
      <c r="AT484" s="296">
        <f t="shared" si="198"/>
        <v>1</v>
      </c>
      <c r="AU484" s="296">
        <f t="shared" si="199"/>
        <v>1</v>
      </c>
      <c r="AV484" s="296" t="str">
        <f t="shared" si="200"/>
        <v/>
      </c>
      <c r="AW484" s="296" t="str">
        <f>IFERROR(VLOOKUP($L484,点検表４リスト用!$L$2:$M$11,2,FALSE),"")</f>
        <v/>
      </c>
      <c r="AX484" s="296" t="str">
        <f>IFERROR(VLOOKUP($AV484,排出係数!$H$4:$N$1000,7,FALSE),"")</f>
        <v/>
      </c>
      <c r="AY484" s="296" t="str">
        <f t="shared" si="210"/>
        <v/>
      </c>
      <c r="AZ484" s="296" t="str">
        <f t="shared" si="201"/>
        <v>1</v>
      </c>
      <c r="BA484" s="296" t="str">
        <f>IFERROR(VLOOKUP($AV484,排出係数!$A$4:$G$10000,$AU484+2,FALSE),"")</f>
        <v/>
      </c>
      <c r="BB484" s="296">
        <f>IFERROR(VLOOKUP($AU484,点検表４リスト用!$P$2:$T$6,2,FALSE),"")</f>
        <v>0.48</v>
      </c>
      <c r="BC484" s="296" t="str">
        <f t="shared" si="202"/>
        <v/>
      </c>
      <c r="BD484" s="296" t="str">
        <f t="shared" si="203"/>
        <v/>
      </c>
      <c r="BE484" s="296" t="str">
        <f>IFERROR(VLOOKUP($AV484,排出係数!$H$4:$M$10000,$AU484+2,FALSE),"")</f>
        <v/>
      </c>
      <c r="BF484" s="296">
        <f>IFERROR(VLOOKUP($AU484,点検表４リスト用!$P$2:$T$6,IF($N484="H17",5,3),FALSE),"")</f>
        <v>5.5E-2</v>
      </c>
      <c r="BG484" s="296">
        <f t="shared" si="204"/>
        <v>0</v>
      </c>
      <c r="BH484" s="296">
        <f t="shared" si="208"/>
        <v>0</v>
      </c>
      <c r="BI484" s="296" t="str">
        <f>IFERROR(VLOOKUP($L484,点検表４リスト用!$L$2:$N$11,3,FALSE),"")</f>
        <v/>
      </c>
      <c r="BJ484" s="296" t="str">
        <f t="shared" si="205"/>
        <v/>
      </c>
      <c r="BK484" s="296" t="str">
        <f>IF($AK484="特","",IF($BP484="確認",MSG_電気・燃料電池車確認,IF($BS484=1,日野自動車新型式,IF($BS484=2,日野自動車新型式②,IF($BS484=3,日野自動車新型式③,IF($BS484=4,日野自動車新型式④,IFERROR(VLOOKUP($BJ484,'35条リスト'!$A$3:$C$9998,2,FALSE),"")))))))</f>
        <v/>
      </c>
      <c r="BL484" s="296" t="str">
        <f t="shared" si="206"/>
        <v/>
      </c>
      <c r="BM484" s="296" t="str">
        <f>IFERROR(VLOOKUP($X484,点検表４リスト用!$A$2:$B$10,2,FALSE),"")</f>
        <v/>
      </c>
      <c r="BN484" s="296" t="str">
        <f>IF($AK484="特","",IFERROR(VLOOKUP($BJ484,'35条リスト'!$A$3:$C$9998,3,FALSE),""))</f>
        <v/>
      </c>
      <c r="BO484" s="357" t="str">
        <f t="shared" si="211"/>
        <v/>
      </c>
      <c r="BP484" s="297" t="str">
        <f t="shared" si="207"/>
        <v/>
      </c>
      <c r="BQ484" s="297" t="str">
        <f t="shared" si="212"/>
        <v/>
      </c>
      <c r="BR484" s="296">
        <f t="shared" si="209"/>
        <v>0</v>
      </c>
      <c r="BS484" s="296" t="str">
        <f>IF(COUNTIF(点検表４リスト用!X$2:X$83,J484),1,IF(COUNTIF(点検表４リスト用!Y$2:Y$100,J484),2,IF(COUNTIF(点検表４リスト用!Z$2:Z$100,J484),3,IF(COUNTIF(点検表４リスト用!AA$2:AA$100,J484),4,""))))</f>
        <v/>
      </c>
      <c r="BT484" s="580" t="str">
        <f t="shared" si="213"/>
        <v/>
      </c>
    </row>
    <row r="485" spans="1:72">
      <c r="A485" s="289"/>
      <c r="B485" s="445"/>
      <c r="C485" s="290"/>
      <c r="D485" s="291"/>
      <c r="E485" s="291"/>
      <c r="F485" s="291"/>
      <c r="G485" s="292"/>
      <c r="H485" s="300"/>
      <c r="I485" s="292"/>
      <c r="J485" s="292"/>
      <c r="K485" s="292"/>
      <c r="L485" s="292"/>
      <c r="M485" s="290"/>
      <c r="N485" s="290"/>
      <c r="O485" s="292"/>
      <c r="P485" s="292"/>
      <c r="Q485" s="481" t="str">
        <f t="shared" si="214"/>
        <v/>
      </c>
      <c r="R485" s="481" t="str">
        <f t="shared" si="215"/>
        <v/>
      </c>
      <c r="S485" s="482" t="str">
        <f t="shared" si="188"/>
        <v/>
      </c>
      <c r="T485" s="482" t="str">
        <f t="shared" si="216"/>
        <v/>
      </c>
      <c r="U485" s="483" t="str">
        <f t="shared" si="217"/>
        <v/>
      </c>
      <c r="V485" s="483" t="str">
        <f t="shared" si="218"/>
        <v/>
      </c>
      <c r="W485" s="483" t="str">
        <f t="shared" si="219"/>
        <v/>
      </c>
      <c r="X485" s="293"/>
      <c r="Y485" s="289"/>
      <c r="Z485" s="473" t="str">
        <f>IF($BS485&lt;&gt;"","確認",IF(COUNTIF(点検表４リスト用!AB$2:AB$100,J485),"○",IF(OR($BQ485="【3】",$BQ485="【2】",$BQ485="【1】"),"○",$BQ485)))</f>
        <v/>
      </c>
      <c r="AA485" s="532"/>
      <c r="AB485" s="559" t="str">
        <f t="shared" si="220"/>
        <v/>
      </c>
      <c r="AC485" s="294" t="str">
        <f>IF(COUNTIF(環境性能の高いＵＤタクシー!$A:$A,点検表４!J485),"○","")</f>
        <v/>
      </c>
      <c r="AD485" s="295" t="str">
        <f t="shared" si="221"/>
        <v/>
      </c>
      <c r="AE485" s="296" t="b">
        <f t="shared" si="189"/>
        <v>0</v>
      </c>
      <c r="AF485" s="296" t="b">
        <f t="shared" si="190"/>
        <v>0</v>
      </c>
      <c r="AG485" s="296" t="str">
        <f t="shared" si="191"/>
        <v/>
      </c>
      <c r="AH485" s="296">
        <f t="shared" si="192"/>
        <v>1</v>
      </c>
      <c r="AI485" s="296">
        <f t="shared" si="193"/>
        <v>0</v>
      </c>
      <c r="AJ485" s="296">
        <f t="shared" si="194"/>
        <v>0</v>
      </c>
      <c r="AK485" s="296" t="str">
        <f>IFERROR(VLOOKUP($I485,点検表４リスト用!$D$2:$G$10,2,FALSE),"")</f>
        <v/>
      </c>
      <c r="AL485" s="296" t="str">
        <f>IFERROR(VLOOKUP($I485,点検表４リスト用!$D$2:$G$10,3,FALSE),"")</f>
        <v/>
      </c>
      <c r="AM485" s="296" t="str">
        <f>IFERROR(VLOOKUP($I485,点検表４リスト用!$D$2:$G$10,4,FALSE),"")</f>
        <v/>
      </c>
      <c r="AN485" s="296" t="str">
        <f>IFERROR(VLOOKUP(LEFT($E485,1),点検表４リスト用!$I$2:$J$11,2,FALSE),"")</f>
        <v/>
      </c>
      <c r="AO485" s="296" t="b">
        <f>IF(IFERROR(VLOOKUP($J485,軽乗用車一覧!$A$2:$A$88,1,FALSE),"")&lt;&gt;"",TRUE,FALSE)</f>
        <v>0</v>
      </c>
      <c r="AP485" s="296" t="b">
        <f t="shared" si="195"/>
        <v>0</v>
      </c>
      <c r="AQ485" s="296" t="b">
        <f t="shared" si="222"/>
        <v>1</v>
      </c>
      <c r="AR485" s="296" t="str">
        <f t="shared" si="196"/>
        <v/>
      </c>
      <c r="AS485" s="296" t="str">
        <f t="shared" si="197"/>
        <v/>
      </c>
      <c r="AT485" s="296">
        <f t="shared" si="198"/>
        <v>1</v>
      </c>
      <c r="AU485" s="296">
        <f t="shared" si="199"/>
        <v>1</v>
      </c>
      <c r="AV485" s="296" t="str">
        <f t="shared" si="200"/>
        <v/>
      </c>
      <c r="AW485" s="296" t="str">
        <f>IFERROR(VLOOKUP($L485,点検表４リスト用!$L$2:$M$11,2,FALSE),"")</f>
        <v/>
      </c>
      <c r="AX485" s="296" t="str">
        <f>IFERROR(VLOOKUP($AV485,排出係数!$H$4:$N$1000,7,FALSE),"")</f>
        <v/>
      </c>
      <c r="AY485" s="296" t="str">
        <f t="shared" si="210"/>
        <v/>
      </c>
      <c r="AZ485" s="296" t="str">
        <f t="shared" si="201"/>
        <v>1</v>
      </c>
      <c r="BA485" s="296" t="str">
        <f>IFERROR(VLOOKUP($AV485,排出係数!$A$4:$G$10000,$AU485+2,FALSE),"")</f>
        <v/>
      </c>
      <c r="BB485" s="296">
        <f>IFERROR(VLOOKUP($AU485,点検表４リスト用!$P$2:$T$6,2,FALSE),"")</f>
        <v>0.48</v>
      </c>
      <c r="BC485" s="296" t="str">
        <f t="shared" si="202"/>
        <v/>
      </c>
      <c r="BD485" s="296" t="str">
        <f t="shared" si="203"/>
        <v/>
      </c>
      <c r="BE485" s="296" t="str">
        <f>IFERROR(VLOOKUP($AV485,排出係数!$H$4:$M$10000,$AU485+2,FALSE),"")</f>
        <v/>
      </c>
      <c r="BF485" s="296">
        <f>IFERROR(VLOOKUP($AU485,点検表４リスト用!$P$2:$T$6,IF($N485="H17",5,3),FALSE),"")</f>
        <v>5.5E-2</v>
      </c>
      <c r="BG485" s="296">
        <f t="shared" si="204"/>
        <v>0</v>
      </c>
      <c r="BH485" s="296">
        <f t="shared" si="208"/>
        <v>0</v>
      </c>
      <c r="BI485" s="296" t="str">
        <f>IFERROR(VLOOKUP($L485,点検表４リスト用!$L$2:$N$11,3,FALSE),"")</f>
        <v/>
      </c>
      <c r="BJ485" s="296" t="str">
        <f t="shared" si="205"/>
        <v/>
      </c>
      <c r="BK485" s="296" t="str">
        <f>IF($AK485="特","",IF($BP485="確認",MSG_電気・燃料電池車確認,IF($BS485=1,日野自動車新型式,IF($BS485=2,日野自動車新型式②,IF($BS485=3,日野自動車新型式③,IF($BS485=4,日野自動車新型式④,IFERROR(VLOOKUP($BJ485,'35条リスト'!$A$3:$C$9998,2,FALSE),"")))))))</f>
        <v/>
      </c>
      <c r="BL485" s="296" t="str">
        <f t="shared" si="206"/>
        <v/>
      </c>
      <c r="BM485" s="296" t="str">
        <f>IFERROR(VLOOKUP($X485,点検表４リスト用!$A$2:$B$10,2,FALSE),"")</f>
        <v/>
      </c>
      <c r="BN485" s="296" t="str">
        <f>IF($AK485="特","",IFERROR(VLOOKUP($BJ485,'35条リスト'!$A$3:$C$9998,3,FALSE),""))</f>
        <v/>
      </c>
      <c r="BO485" s="357" t="str">
        <f t="shared" si="211"/>
        <v/>
      </c>
      <c r="BP485" s="297" t="str">
        <f t="shared" si="207"/>
        <v/>
      </c>
      <c r="BQ485" s="297" t="str">
        <f t="shared" si="212"/>
        <v/>
      </c>
      <c r="BR485" s="296">
        <f t="shared" si="209"/>
        <v>0</v>
      </c>
      <c r="BS485" s="296" t="str">
        <f>IF(COUNTIF(点検表４リスト用!X$2:X$83,J485),1,IF(COUNTIF(点検表４リスト用!Y$2:Y$100,J485),2,IF(COUNTIF(点検表４リスト用!Z$2:Z$100,J485),3,IF(COUNTIF(点検表４リスト用!AA$2:AA$100,J485),4,""))))</f>
        <v/>
      </c>
      <c r="BT485" s="580" t="str">
        <f t="shared" si="213"/>
        <v/>
      </c>
    </row>
    <row r="486" spans="1:72">
      <c r="A486" s="289"/>
      <c r="B486" s="445"/>
      <c r="C486" s="290"/>
      <c r="D486" s="291"/>
      <c r="E486" s="291"/>
      <c r="F486" s="291"/>
      <c r="G486" s="292"/>
      <c r="H486" s="300"/>
      <c r="I486" s="292"/>
      <c r="J486" s="292"/>
      <c r="K486" s="292"/>
      <c r="L486" s="292"/>
      <c r="M486" s="290"/>
      <c r="N486" s="290"/>
      <c r="O486" s="292"/>
      <c r="P486" s="292"/>
      <c r="Q486" s="481" t="str">
        <f t="shared" si="214"/>
        <v/>
      </c>
      <c r="R486" s="481" t="str">
        <f t="shared" si="215"/>
        <v/>
      </c>
      <c r="S486" s="482" t="str">
        <f t="shared" si="188"/>
        <v/>
      </c>
      <c r="T486" s="482" t="str">
        <f t="shared" si="216"/>
        <v/>
      </c>
      <c r="U486" s="483" t="str">
        <f t="shared" si="217"/>
        <v/>
      </c>
      <c r="V486" s="483" t="str">
        <f t="shared" si="218"/>
        <v/>
      </c>
      <c r="W486" s="483" t="str">
        <f t="shared" si="219"/>
        <v/>
      </c>
      <c r="X486" s="293"/>
      <c r="Y486" s="289"/>
      <c r="Z486" s="473" t="str">
        <f>IF($BS486&lt;&gt;"","確認",IF(COUNTIF(点検表４リスト用!AB$2:AB$100,J486),"○",IF(OR($BQ486="【3】",$BQ486="【2】",$BQ486="【1】"),"○",$BQ486)))</f>
        <v/>
      </c>
      <c r="AA486" s="532"/>
      <c r="AB486" s="559" t="str">
        <f t="shared" si="220"/>
        <v/>
      </c>
      <c r="AC486" s="294" t="str">
        <f>IF(COUNTIF(環境性能の高いＵＤタクシー!$A:$A,点検表４!J486),"○","")</f>
        <v/>
      </c>
      <c r="AD486" s="295" t="str">
        <f t="shared" si="221"/>
        <v/>
      </c>
      <c r="AE486" s="296" t="b">
        <f t="shared" si="189"/>
        <v>0</v>
      </c>
      <c r="AF486" s="296" t="b">
        <f t="shared" si="190"/>
        <v>0</v>
      </c>
      <c r="AG486" s="296" t="str">
        <f t="shared" si="191"/>
        <v/>
      </c>
      <c r="AH486" s="296">
        <f t="shared" si="192"/>
        <v>1</v>
      </c>
      <c r="AI486" s="296">
        <f t="shared" si="193"/>
        <v>0</v>
      </c>
      <c r="AJ486" s="296">
        <f t="shared" si="194"/>
        <v>0</v>
      </c>
      <c r="AK486" s="296" t="str">
        <f>IFERROR(VLOOKUP($I486,点検表４リスト用!$D$2:$G$10,2,FALSE),"")</f>
        <v/>
      </c>
      <c r="AL486" s="296" t="str">
        <f>IFERROR(VLOOKUP($I486,点検表４リスト用!$D$2:$G$10,3,FALSE),"")</f>
        <v/>
      </c>
      <c r="AM486" s="296" t="str">
        <f>IFERROR(VLOOKUP($I486,点検表４リスト用!$D$2:$G$10,4,FALSE),"")</f>
        <v/>
      </c>
      <c r="AN486" s="296" t="str">
        <f>IFERROR(VLOOKUP(LEFT($E486,1),点検表４リスト用!$I$2:$J$11,2,FALSE),"")</f>
        <v/>
      </c>
      <c r="AO486" s="296" t="b">
        <f>IF(IFERROR(VLOOKUP($J486,軽乗用車一覧!$A$2:$A$88,1,FALSE),"")&lt;&gt;"",TRUE,FALSE)</f>
        <v>0</v>
      </c>
      <c r="AP486" s="296" t="b">
        <f t="shared" si="195"/>
        <v>0</v>
      </c>
      <c r="AQ486" s="296" t="b">
        <f t="shared" si="222"/>
        <v>1</v>
      </c>
      <c r="AR486" s="296" t="str">
        <f t="shared" si="196"/>
        <v/>
      </c>
      <c r="AS486" s="296" t="str">
        <f t="shared" si="197"/>
        <v/>
      </c>
      <c r="AT486" s="296">
        <f t="shared" si="198"/>
        <v>1</v>
      </c>
      <c r="AU486" s="296">
        <f t="shared" si="199"/>
        <v>1</v>
      </c>
      <c r="AV486" s="296" t="str">
        <f t="shared" si="200"/>
        <v/>
      </c>
      <c r="AW486" s="296" t="str">
        <f>IFERROR(VLOOKUP($L486,点検表４リスト用!$L$2:$M$11,2,FALSE),"")</f>
        <v/>
      </c>
      <c r="AX486" s="296" t="str">
        <f>IFERROR(VLOOKUP($AV486,排出係数!$H$4:$N$1000,7,FALSE),"")</f>
        <v/>
      </c>
      <c r="AY486" s="296" t="str">
        <f t="shared" si="210"/>
        <v/>
      </c>
      <c r="AZ486" s="296" t="str">
        <f t="shared" si="201"/>
        <v>1</v>
      </c>
      <c r="BA486" s="296" t="str">
        <f>IFERROR(VLOOKUP($AV486,排出係数!$A$4:$G$10000,$AU486+2,FALSE),"")</f>
        <v/>
      </c>
      <c r="BB486" s="296">
        <f>IFERROR(VLOOKUP($AU486,点検表４リスト用!$P$2:$T$6,2,FALSE),"")</f>
        <v>0.48</v>
      </c>
      <c r="BC486" s="296" t="str">
        <f t="shared" si="202"/>
        <v/>
      </c>
      <c r="BD486" s="296" t="str">
        <f t="shared" si="203"/>
        <v/>
      </c>
      <c r="BE486" s="296" t="str">
        <f>IFERROR(VLOOKUP($AV486,排出係数!$H$4:$M$10000,$AU486+2,FALSE),"")</f>
        <v/>
      </c>
      <c r="BF486" s="296">
        <f>IFERROR(VLOOKUP($AU486,点検表４リスト用!$P$2:$T$6,IF($N486="H17",5,3),FALSE),"")</f>
        <v>5.5E-2</v>
      </c>
      <c r="BG486" s="296">
        <f t="shared" si="204"/>
        <v>0</v>
      </c>
      <c r="BH486" s="296">
        <f t="shared" si="208"/>
        <v>0</v>
      </c>
      <c r="BI486" s="296" t="str">
        <f>IFERROR(VLOOKUP($L486,点検表４リスト用!$L$2:$N$11,3,FALSE),"")</f>
        <v/>
      </c>
      <c r="BJ486" s="296" t="str">
        <f t="shared" si="205"/>
        <v/>
      </c>
      <c r="BK486" s="296" t="str">
        <f>IF($AK486="特","",IF($BP486="確認",MSG_電気・燃料電池車確認,IF($BS486=1,日野自動車新型式,IF($BS486=2,日野自動車新型式②,IF($BS486=3,日野自動車新型式③,IF($BS486=4,日野自動車新型式④,IFERROR(VLOOKUP($BJ486,'35条リスト'!$A$3:$C$9998,2,FALSE),"")))))))</f>
        <v/>
      </c>
      <c r="BL486" s="296" t="str">
        <f t="shared" si="206"/>
        <v/>
      </c>
      <c r="BM486" s="296" t="str">
        <f>IFERROR(VLOOKUP($X486,点検表４リスト用!$A$2:$B$10,2,FALSE),"")</f>
        <v/>
      </c>
      <c r="BN486" s="296" t="str">
        <f>IF($AK486="特","",IFERROR(VLOOKUP($BJ486,'35条リスト'!$A$3:$C$9998,3,FALSE),""))</f>
        <v/>
      </c>
      <c r="BO486" s="357" t="str">
        <f t="shared" si="211"/>
        <v/>
      </c>
      <c r="BP486" s="297" t="str">
        <f t="shared" si="207"/>
        <v/>
      </c>
      <c r="BQ486" s="297" t="str">
        <f t="shared" si="212"/>
        <v/>
      </c>
      <c r="BR486" s="296">
        <f t="shared" si="209"/>
        <v>0</v>
      </c>
      <c r="BS486" s="296" t="str">
        <f>IF(COUNTIF(点検表４リスト用!X$2:X$83,J486),1,IF(COUNTIF(点検表４リスト用!Y$2:Y$100,J486),2,IF(COUNTIF(点検表４リスト用!Z$2:Z$100,J486),3,IF(COUNTIF(点検表４リスト用!AA$2:AA$100,J486),4,""))))</f>
        <v/>
      </c>
      <c r="BT486" s="580" t="str">
        <f t="shared" si="213"/>
        <v/>
      </c>
    </row>
    <row r="487" spans="1:72">
      <c r="A487" s="289"/>
      <c r="B487" s="445"/>
      <c r="C487" s="290"/>
      <c r="D487" s="291"/>
      <c r="E487" s="291"/>
      <c r="F487" s="291"/>
      <c r="G487" s="292"/>
      <c r="H487" s="300"/>
      <c r="I487" s="292"/>
      <c r="J487" s="292"/>
      <c r="K487" s="292"/>
      <c r="L487" s="292"/>
      <c r="M487" s="290"/>
      <c r="N487" s="290"/>
      <c r="O487" s="292"/>
      <c r="P487" s="292"/>
      <c r="Q487" s="481" t="str">
        <f t="shared" si="214"/>
        <v/>
      </c>
      <c r="R487" s="481" t="str">
        <f t="shared" si="215"/>
        <v/>
      </c>
      <c r="S487" s="482" t="str">
        <f t="shared" si="188"/>
        <v/>
      </c>
      <c r="T487" s="482" t="str">
        <f t="shared" si="216"/>
        <v/>
      </c>
      <c r="U487" s="483" t="str">
        <f t="shared" si="217"/>
        <v/>
      </c>
      <c r="V487" s="483" t="str">
        <f t="shared" si="218"/>
        <v/>
      </c>
      <c r="W487" s="483" t="str">
        <f t="shared" si="219"/>
        <v/>
      </c>
      <c r="X487" s="293"/>
      <c r="Y487" s="289"/>
      <c r="Z487" s="473" t="str">
        <f>IF($BS487&lt;&gt;"","確認",IF(COUNTIF(点検表４リスト用!AB$2:AB$100,J487),"○",IF(OR($BQ487="【3】",$BQ487="【2】",$BQ487="【1】"),"○",$BQ487)))</f>
        <v/>
      </c>
      <c r="AA487" s="532"/>
      <c r="AB487" s="559" t="str">
        <f t="shared" si="220"/>
        <v/>
      </c>
      <c r="AC487" s="294" t="str">
        <f>IF(COUNTIF(環境性能の高いＵＤタクシー!$A:$A,点検表４!J487),"○","")</f>
        <v/>
      </c>
      <c r="AD487" s="295" t="str">
        <f t="shared" si="221"/>
        <v/>
      </c>
      <c r="AE487" s="296" t="b">
        <f t="shared" si="189"/>
        <v>0</v>
      </c>
      <c r="AF487" s="296" t="b">
        <f t="shared" si="190"/>
        <v>0</v>
      </c>
      <c r="AG487" s="296" t="str">
        <f t="shared" si="191"/>
        <v/>
      </c>
      <c r="AH487" s="296">
        <f t="shared" si="192"/>
        <v>1</v>
      </c>
      <c r="AI487" s="296">
        <f t="shared" si="193"/>
        <v>0</v>
      </c>
      <c r="AJ487" s="296">
        <f t="shared" si="194"/>
        <v>0</v>
      </c>
      <c r="AK487" s="296" t="str">
        <f>IFERROR(VLOOKUP($I487,点検表４リスト用!$D$2:$G$10,2,FALSE),"")</f>
        <v/>
      </c>
      <c r="AL487" s="296" t="str">
        <f>IFERROR(VLOOKUP($I487,点検表４リスト用!$D$2:$G$10,3,FALSE),"")</f>
        <v/>
      </c>
      <c r="AM487" s="296" t="str">
        <f>IFERROR(VLOOKUP($I487,点検表４リスト用!$D$2:$G$10,4,FALSE),"")</f>
        <v/>
      </c>
      <c r="AN487" s="296" t="str">
        <f>IFERROR(VLOOKUP(LEFT($E487,1),点検表４リスト用!$I$2:$J$11,2,FALSE),"")</f>
        <v/>
      </c>
      <c r="AO487" s="296" t="b">
        <f>IF(IFERROR(VLOOKUP($J487,軽乗用車一覧!$A$2:$A$88,1,FALSE),"")&lt;&gt;"",TRUE,FALSE)</f>
        <v>0</v>
      </c>
      <c r="AP487" s="296" t="b">
        <f t="shared" si="195"/>
        <v>0</v>
      </c>
      <c r="AQ487" s="296" t="b">
        <f t="shared" si="222"/>
        <v>1</v>
      </c>
      <c r="AR487" s="296" t="str">
        <f t="shared" si="196"/>
        <v/>
      </c>
      <c r="AS487" s="296" t="str">
        <f t="shared" si="197"/>
        <v/>
      </c>
      <c r="AT487" s="296">
        <f t="shared" si="198"/>
        <v>1</v>
      </c>
      <c r="AU487" s="296">
        <f t="shared" si="199"/>
        <v>1</v>
      </c>
      <c r="AV487" s="296" t="str">
        <f t="shared" si="200"/>
        <v/>
      </c>
      <c r="AW487" s="296" t="str">
        <f>IFERROR(VLOOKUP($L487,点検表４リスト用!$L$2:$M$11,2,FALSE),"")</f>
        <v/>
      </c>
      <c r="AX487" s="296" t="str">
        <f>IFERROR(VLOOKUP($AV487,排出係数!$H$4:$N$1000,7,FALSE),"")</f>
        <v/>
      </c>
      <c r="AY487" s="296" t="str">
        <f t="shared" si="210"/>
        <v/>
      </c>
      <c r="AZ487" s="296" t="str">
        <f t="shared" si="201"/>
        <v>1</v>
      </c>
      <c r="BA487" s="296" t="str">
        <f>IFERROR(VLOOKUP($AV487,排出係数!$A$4:$G$10000,$AU487+2,FALSE),"")</f>
        <v/>
      </c>
      <c r="BB487" s="296">
        <f>IFERROR(VLOOKUP($AU487,点検表４リスト用!$P$2:$T$6,2,FALSE),"")</f>
        <v>0.48</v>
      </c>
      <c r="BC487" s="296" t="str">
        <f t="shared" si="202"/>
        <v/>
      </c>
      <c r="BD487" s="296" t="str">
        <f t="shared" si="203"/>
        <v/>
      </c>
      <c r="BE487" s="296" t="str">
        <f>IFERROR(VLOOKUP($AV487,排出係数!$H$4:$M$10000,$AU487+2,FALSE),"")</f>
        <v/>
      </c>
      <c r="BF487" s="296">
        <f>IFERROR(VLOOKUP($AU487,点検表４リスト用!$P$2:$T$6,IF($N487="H17",5,3),FALSE),"")</f>
        <v>5.5E-2</v>
      </c>
      <c r="BG487" s="296">
        <f t="shared" si="204"/>
        <v>0</v>
      </c>
      <c r="BH487" s="296">
        <f t="shared" si="208"/>
        <v>0</v>
      </c>
      <c r="BI487" s="296" t="str">
        <f>IFERROR(VLOOKUP($L487,点検表４リスト用!$L$2:$N$11,3,FALSE),"")</f>
        <v/>
      </c>
      <c r="BJ487" s="296" t="str">
        <f t="shared" si="205"/>
        <v/>
      </c>
      <c r="BK487" s="296" t="str">
        <f>IF($AK487="特","",IF($BP487="確認",MSG_電気・燃料電池車確認,IF($BS487=1,日野自動車新型式,IF($BS487=2,日野自動車新型式②,IF($BS487=3,日野自動車新型式③,IF($BS487=4,日野自動車新型式④,IFERROR(VLOOKUP($BJ487,'35条リスト'!$A$3:$C$9998,2,FALSE),"")))))))</f>
        <v/>
      </c>
      <c r="BL487" s="296" t="str">
        <f t="shared" si="206"/>
        <v/>
      </c>
      <c r="BM487" s="296" t="str">
        <f>IFERROR(VLOOKUP($X487,点検表４リスト用!$A$2:$B$10,2,FALSE),"")</f>
        <v/>
      </c>
      <c r="BN487" s="296" t="str">
        <f>IF($AK487="特","",IFERROR(VLOOKUP($BJ487,'35条リスト'!$A$3:$C$9998,3,FALSE),""))</f>
        <v/>
      </c>
      <c r="BO487" s="357" t="str">
        <f t="shared" si="211"/>
        <v/>
      </c>
      <c r="BP487" s="297" t="str">
        <f t="shared" si="207"/>
        <v/>
      </c>
      <c r="BQ487" s="297" t="str">
        <f t="shared" si="212"/>
        <v/>
      </c>
      <c r="BR487" s="296">
        <f t="shared" si="209"/>
        <v>0</v>
      </c>
      <c r="BS487" s="296" t="str">
        <f>IF(COUNTIF(点検表４リスト用!X$2:X$83,J487),1,IF(COUNTIF(点検表４リスト用!Y$2:Y$100,J487),2,IF(COUNTIF(点検表４リスト用!Z$2:Z$100,J487),3,IF(COUNTIF(点検表４リスト用!AA$2:AA$100,J487),4,""))))</f>
        <v/>
      </c>
      <c r="BT487" s="580" t="str">
        <f t="shared" si="213"/>
        <v/>
      </c>
    </row>
    <row r="488" spans="1:72">
      <c r="A488" s="289"/>
      <c r="B488" s="445"/>
      <c r="C488" s="290"/>
      <c r="D488" s="291"/>
      <c r="E488" s="291"/>
      <c r="F488" s="291"/>
      <c r="G488" s="292"/>
      <c r="H488" s="300"/>
      <c r="I488" s="292"/>
      <c r="J488" s="292"/>
      <c r="K488" s="292"/>
      <c r="L488" s="292"/>
      <c r="M488" s="290"/>
      <c r="N488" s="290"/>
      <c r="O488" s="292"/>
      <c r="P488" s="292"/>
      <c r="Q488" s="481" t="str">
        <f t="shared" si="214"/>
        <v/>
      </c>
      <c r="R488" s="481" t="str">
        <f t="shared" si="215"/>
        <v/>
      </c>
      <c r="S488" s="482" t="str">
        <f t="shared" si="188"/>
        <v/>
      </c>
      <c r="T488" s="482" t="str">
        <f t="shared" si="216"/>
        <v/>
      </c>
      <c r="U488" s="483" t="str">
        <f t="shared" si="217"/>
        <v/>
      </c>
      <c r="V488" s="483" t="str">
        <f t="shared" si="218"/>
        <v/>
      </c>
      <c r="W488" s="483" t="str">
        <f t="shared" si="219"/>
        <v/>
      </c>
      <c r="X488" s="293"/>
      <c r="Y488" s="289"/>
      <c r="Z488" s="473" t="str">
        <f>IF($BS488&lt;&gt;"","確認",IF(COUNTIF(点検表４リスト用!AB$2:AB$100,J488),"○",IF(OR($BQ488="【3】",$BQ488="【2】",$BQ488="【1】"),"○",$BQ488)))</f>
        <v/>
      </c>
      <c r="AA488" s="532"/>
      <c r="AB488" s="559" t="str">
        <f t="shared" si="220"/>
        <v/>
      </c>
      <c r="AC488" s="294" t="str">
        <f>IF(COUNTIF(環境性能の高いＵＤタクシー!$A:$A,点検表４!J488),"○","")</f>
        <v/>
      </c>
      <c r="AD488" s="295" t="str">
        <f t="shared" si="221"/>
        <v/>
      </c>
      <c r="AE488" s="296" t="b">
        <f t="shared" si="189"/>
        <v>0</v>
      </c>
      <c r="AF488" s="296" t="b">
        <f t="shared" si="190"/>
        <v>0</v>
      </c>
      <c r="AG488" s="296" t="str">
        <f t="shared" si="191"/>
        <v/>
      </c>
      <c r="AH488" s="296">
        <f t="shared" si="192"/>
        <v>1</v>
      </c>
      <c r="AI488" s="296">
        <f t="shared" si="193"/>
        <v>0</v>
      </c>
      <c r="AJ488" s="296">
        <f t="shared" si="194"/>
        <v>0</v>
      </c>
      <c r="AK488" s="296" t="str">
        <f>IFERROR(VLOOKUP($I488,点検表４リスト用!$D$2:$G$10,2,FALSE),"")</f>
        <v/>
      </c>
      <c r="AL488" s="296" t="str">
        <f>IFERROR(VLOOKUP($I488,点検表４リスト用!$D$2:$G$10,3,FALSE),"")</f>
        <v/>
      </c>
      <c r="AM488" s="296" t="str">
        <f>IFERROR(VLOOKUP($I488,点検表４リスト用!$D$2:$G$10,4,FALSE),"")</f>
        <v/>
      </c>
      <c r="AN488" s="296" t="str">
        <f>IFERROR(VLOOKUP(LEFT($E488,1),点検表４リスト用!$I$2:$J$11,2,FALSE),"")</f>
        <v/>
      </c>
      <c r="AO488" s="296" t="b">
        <f>IF(IFERROR(VLOOKUP($J488,軽乗用車一覧!$A$2:$A$88,1,FALSE),"")&lt;&gt;"",TRUE,FALSE)</f>
        <v>0</v>
      </c>
      <c r="AP488" s="296" t="b">
        <f t="shared" si="195"/>
        <v>0</v>
      </c>
      <c r="AQ488" s="296" t="b">
        <f t="shared" si="222"/>
        <v>1</v>
      </c>
      <c r="AR488" s="296" t="str">
        <f t="shared" si="196"/>
        <v/>
      </c>
      <c r="AS488" s="296" t="str">
        <f t="shared" si="197"/>
        <v/>
      </c>
      <c r="AT488" s="296">
        <f t="shared" si="198"/>
        <v>1</v>
      </c>
      <c r="AU488" s="296">
        <f t="shared" si="199"/>
        <v>1</v>
      </c>
      <c r="AV488" s="296" t="str">
        <f t="shared" si="200"/>
        <v/>
      </c>
      <c r="AW488" s="296" t="str">
        <f>IFERROR(VLOOKUP($L488,点検表４リスト用!$L$2:$M$11,2,FALSE),"")</f>
        <v/>
      </c>
      <c r="AX488" s="296" t="str">
        <f>IFERROR(VLOOKUP($AV488,排出係数!$H$4:$N$1000,7,FALSE),"")</f>
        <v/>
      </c>
      <c r="AY488" s="296" t="str">
        <f t="shared" si="210"/>
        <v/>
      </c>
      <c r="AZ488" s="296" t="str">
        <f t="shared" si="201"/>
        <v>1</v>
      </c>
      <c r="BA488" s="296" t="str">
        <f>IFERROR(VLOOKUP($AV488,排出係数!$A$4:$G$10000,$AU488+2,FALSE),"")</f>
        <v/>
      </c>
      <c r="BB488" s="296">
        <f>IFERROR(VLOOKUP($AU488,点検表４リスト用!$P$2:$T$6,2,FALSE),"")</f>
        <v>0.48</v>
      </c>
      <c r="BC488" s="296" t="str">
        <f t="shared" si="202"/>
        <v/>
      </c>
      <c r="BD488" s="296" t="str">
        <f t="shared" si="203"/>
        <v/>
      </c>
      <c r="BE488" s="296" t="str">
        <f>IFERROR(VLOOKUP($AV488,排出係数!$H$4:$M$10000,$AU488+2,FALSE),"")</f>
        <v/>
      </c>
      <c r="BF488" s="296">
        <f>IFERROR(VLOOKUP($AU488,点検表４リスト用!$P$2:$T$6,IF($N488="H17",5,3),FALSE),"")</f>
        <v>5.5E-2</v>
      </c>
      <c r="BG488" s="296">
        <f t="shared" si="204"/>
        <v>0</v>
      </c>
      <c r="BH488" s="296">
        <f t="shared" si="208"/>
        <v>0</v>
      </c>
      <c r="BI488" s="296" t="str">
        <f>IFERROR(VLOOKUP($L488,点検表４リスト用!$L$2:$N$11,3,FALSE),"")</f>
        <v/>
      </c>
      <c r="BJ488" s="296" t="str">
        <f t="shared" si="205"/>
        <v/>
      </c>
      <c r="BK488" s="296" t="str">
        <f>IF($AK488="特","",IF($BP488="確認",MSG_電気・燃料電池車確認,IF($BS488=1,日野自動車新型式,IF($BS488=2,日野自動車新型式②,IF($BS488=3,日野自動車新型式③,IF($BS488=4,日野自動車新型式④,IFERROR(VLOOKUP($BJ488,'35条リスト'!$A$3:$C$9998,2,FALSE),"")))))))</f>
        <v/>
      </c>
      <c r="BL488" s="296" t="str">
        <f t="shared" si="206"/>
        <v/>
      </c>
      <c r="BM488" s="296" t="str">
        <f>IFERROR(VLOOKUP($X488,点検表４リスト用!$A$2:$B$10,2,FALSE),"")</f>
        <v/>
      </c>
      <c r="BN488" s="296" t="str">
        <f>IF($AK488="特","",IFERROR(VLOOKUP($BJ488,'35条リスト'!$A$3:$C$9998,3,FALSE),""))</f>
        <v/>
      </c>
      <c r="BO488" s="357" t="str">
        <f t="shared" si="211"/>
        <v/>
      </c>
      <c r="BP488" s="297" t="str">
        <f t="shared" si="207"/>
        <v/>
      </c>
      <c r="BQ488" s="297" t="str">
        <f t="shared" si="212"/>
        <v/>
      </c>
      <c r="BR488" s="296">
        <f t="shared" si="209"/>
        <v>0</v>
      </c>
      <c r="BS488" s="296" t="str">
        <f>IF(COUNTIF(点検表４リスト用!X$2:X$83,J488),1,IF(COUNTIF(点検表４リスト用!Y$2:Y$100,J488),2,IF(COUNTIF(点検表４リスト用!Z$2:Z$100,J488),3,IF(COUNTIF(点検表４リスト用!AA$2:AA$100,J488),4,""))))</f>
        <v/>
      </c>
      <c r="BT488" s="580" t="str">
        <f t="shared" si="213"/>
        <v/>
      </c>
    </row>
    <row r="489" spans="1:72">
      <c r="A489" s="289"/>
      <c r="B489" s="445"/>
      <c r="C489" s="290"/>
      <c r="D489" s="291"/>
      <c r="E489" s="291"/>
      <c r="F489" s="291"/>
      <c r="G489" s="292"/>
      <c r="H489" s="300"/>
      <c r="I489" s="292"/>
      <c r="J489" s="292"/>
      <c r="K489" s="292"/>
      <c r="L489" s="292"/>
      <c r="M489" s="290"/>
      <c r="N489" s="290"/>
      <c r="O489" s="292"/>
      <c r="P489" s="292"/>
      <c r="Q489" s="481" t="str">
        <f t="shared" si="214"/>
        <v/>
      </c>
      <c r="R489" s="481" t="str">
        <f t="shared" si="215"/>
        <v/>
      </c>
      <c r="S489" s="482" t="str">
        <f t="shared" si="188"/>
        <v/>
      </c>
      <c r="T489" s="482" t="str">
        <f t="shared" si="216"/>
        <v/>
      </c>
      <c r="U489" s="483" t="str">
        <f t="shared" si="217"/>
        <v/>
      </c>
      <c r="V489" s="483" t="str">
        <f t="shared" si="218"/>
        <v/>
      </c>
      <c r="W489" s="483" t="str">
        <f t="shared" si="219"/>
        <v/>
      </c>
      <c r="X489" s="293"/>
      <c r="Y489" s="289"/>
      <c r="Z489" s="473" t="str">
        <f>IF($BS489&lt;&gt;"","確認",IF(COUNTIF(点検表４リスト用!AB$2:AB$100,J489),"○",IF(OR($BQ489="【3】",$BQ489="【2】",$BQ489="【1】"),"○",$BQ489)))</f>
        <v/>
      </c>
      <c r="AA489" s="532"/>
      <c r="AB489" s="559" t="str">
        <f t="shared" si="220"/>
        <v/>
      </c>
      <c r="AC489" s="294" t="str">
        <f>IF(COUNTIF(環境性能の高いＵＤタクシー!$A:$A,点検表４!J489),"○","")</f>
        <v/>
      </c>
      <c r="AD489" s="295" t="str">
        <f t="shared" si="221"/>
        <v/>
      </c>
      <c r="AE489" s="296" t="b">
        <f t="shared" si="189"/>
        <v>0</v>
      </c>
      <c r="AF489" s="296" t="b">
        <f t="shared" si="190"/>
        <v>0</v>
      </c>
      <c r="AG489" s="296" t="str">
        <f t="shared" si="191"/>
        <v/>
      </c>
      <c r="AH489" s="296">
        <f t="shared" si="192"/>
        <v>1</v>
      </c>
      <c r="AI489" s="296">
        <f t="shared" si="193"/>
        <v>0</v>
      </c>
      <c r="AJ489" s="296">
        <f t="shared" si="194"/>
        <v>0</v>
      </c>
      <c r="AK489" s="296" t="str">
        <f>IFERROR(VLOOKUP($I489,点検表４リスト用!$D$2:$G$10,2,FALSE),"")</f>
        <v/>
      </c>
      <c r="AL489" s="296" t="str">
        <f>IFERROR(VLOOKUP($I489,点検表４リスト用!$D$2:$G$10,3,FALSE),"")</f>
        <v/>
      </c>
      <c r="AM489" s="296" t="str">
        <f>IFERROR(VLOOKUP($I489,点検表４リスト用!$D$2:$G$10,4,FALSE),"")</f>
        <v/>
      </c>
      <c r="AN489" s="296" t="str">
        <f>IFERROR(VLOOKUP(LEFT($E489,1),点検表４リスト用!$I$2:$J$11,2,FALSE),"")</f>
        <v/>
      </c>
      <c r="AO489" s="296" t="b">
        <f>IF(IFERROR(VLOOKUP($J489,軽乗用車一覧!$A$2:$A$88,1,FALSE),"")&lt;&gt;"",TRUE,FALSE)</f>
        <v>0</v>
      </c>
      <c r="AP489" s="296" t="b">
        <f t="shared" si="195"/>
        <v>0</v>
      </c>
      <c r="AQ489" s="296" t="b">
        <f t="shared" si="222"/>
        <v>1</v>
      </c>
      <c r="AR489" s="296" t="str">
        <f t="shared" si="196"/>
        <v/>
      </c>
      <c r="AS489" s="296" t="str">
        <f t="shared" si="197"/>
        <v/>
      </c>
      <c r="AT489" s="296">
        <f t="shared" si="198"/>
        <v>1</v>
      </c>
      <c r="AU489" s="296">
        <f t="shared" si="199"/>
        <v>1</v>
      </c>
      <c r="AV489" s="296" t="str">
        <f t="shared" si="200"/>
        <v/>
      </c>
      <c r="AW489" s="296" t="str">
        <f>IFERROR(VLOOKUP($L489,点検表４リスト用!$L$2:$M$11,2,FALSE),"")</f>
        <v/>
      </c>
      <c r="AX489" s="296" t="str">
        <f>IFERROR(VLOOKUP($AV489,排出係数!$H$4:$N$1000,7,FALSE),"")</f>
        <v/>
      </c>
      <c r="AY489" s="296" t="str">
        <f t="shared" si="210"/>
        <v/>
      </c>
      <c r="AZ489" s="296" t="str">
        <f t="shared" si="201"/>
        <v>1</v>
      </c>
      <c r="BA489" s="296" t="str">
        <f>IFERROR(VLOOKUP($AV489,排出係数!$A$4:$G$10000,$AU489+2,FALSE),"")</f>
        <v/>
      </c>
      <c r="BB489" s="296">
        <f>IFERROR(VLOOKUP($AU489,点検表４リスト用!$P$2:$T$6,2,FALSE),"")</f>
        <v>0.48</v>
      </c>
      <c r="BC489" s="296" t="str">
        <f t="shared" si="202"/>
        <v/>
      </c>
      <c r="BD489" s="296" t="str">
        <f t="shared" si="203"/>
        <v/>
      </c>
      <c r="BE489" s="296" t="str">
        <f>IFERROR(VLOOKUP($AV489,排出係数!$H$4:$M$10000,$AU489+2,FALSE),"")</f>
        <v/>
      </c>
      <c r="BF489" s="296">
        <f>IFERROR(VLOOKUP($AU489,点検表４リスト用!$P$2:$T$6,IF($N489="H17",5,3),FALSE),"")</f>
        <v>5.5E-2</v>
      </c>
      <c r="BG489" s="296">
        <f t="shared" si="204"/>
        <v>0</v>
      </c>
      <c r="BH489" s="296">
        <f t="shared" si="208"/>
        <v>0</v>
      </c>
      <c r="BI489" s="296" t="str">
        <f>IFERROR(VLOOKUP($L489,点検表４リスト用!$L$2:$N$11,3,FALSE),"")</f>
        <v/>
      </c>
      <c r="BJ489" s="296" t="str">
        <f t="shared" si="205"/>
        <v/>
      </c>
      <c r="BK489" s="296" t="str">
        <f>IF($AK489="特","",IF($BP489="確認",MSG_電気・燃料電池車確認,IF($BS489=1,日野自動車新型式,IF($BS489=2,日野自動車新型式②,IF($BS489=3,日野自動車新型式③,IF($BS489=4,日野自動車新型式④,IFERROR(VLOOKUP($BJ489,'35条リスト'!$A$3:$C$9998,2,FALSE),"")))))))</f>
        <v/>
      </c>
      <c r="BL489" s="296" t="str">
        <f t="shared" si="206"/>
        <v/>
      </c>
      <c r="BM489" s="296" t="str">
        <f>IFERROR(VLOOKUP($X489,点検表４リスト用!$A$2:$B$10,2,FALSE),"")</f>
        <v/>
      </c>
      <c r="BN489" s="296" t="str">
        <f>IF($AK489="特","",IFERROR(VLOOKUP($BJ489,'35条リスト'!$A$3:$C$9998,3,FALSE),""))</f>
        <v/>
      </c>
      <c r="BO489" s="357" t="str">
        <f t="shared" si="211"/>
        <v/>
      </c>
      <c r="BP489" s="297" t="str">
        <f t="shared" si="207"/>
        <v/>
      </c>
      <c r="BQ489" s="297" t="str">
        <f t="shared" si="212"/>
        <v/>
      </c>
      <c r="BR489" s="296">
        <f t="shared" si="209"/>
        <v>0</v>
      </c>
      <c r="BS489" s="296" t="str">
        <f>IF(COUNTIF(点検表４リスト用!X$2:X$83,J489),1,IF(COUNTIF(点検表４リスト用!Y$2:Y$100,J489),2,IF(COUNTIF(点検表４リスト用!Z$2:Z$100,J489),3,IF(COUNTIF(点検表４リスト用!AA$2:AA$100,J489),4,""))))</f>
        <v/>
      </c>
      <c r="BT489" s="580" t="str">
        <f t="shared" si="213"/>
        <v/>
      </c>
    </row>
    <row r="490" spans="1:72">
      <c r="A490" s="289"/>
      <c r="B490" s="445"/>
      <c r="C490" s="290"/>
      <c r="D490" s="291"/>
      <c r="E490" s="291"/>
      <c r="F490" s="291"/>
      <c r="G490" s="292"/>
      <c r="H490" s="300"/>
      <c r="I490" s="292"/>
      <c r="J490" s="292"/>
      <c r="K490" s="292"/>
      <c r="L490" s="292"/>
      <c r="M490" s="290"/>
      <c r="N490" s="290"/>
      <c r="O490" s="292"/>
      <c r="P490" s="292"/>
      <c r="Q490" s="481" t="str">
        <f t="shared" si="214"/>
        <v/>
      </c>
      <c r="R490" s="481" t="str">
        <f t="shared" si="215"/>
        <v/>
      </c>
      <c r="S490" s="482" t="str">
        <f t="shared" si="188"/>
        <v/>
      </c>
      <c r="T490" s="482" t="str">
        <f t="shared" si="216"/>
        <v/>
      </c>
      <c r="U490" s="483" t="str">
        <f t="shared" si="217"/>
        <v/>
      </c>
      <c r="V490" s="483" t="str">
        <f t="shared" si="218"/>
        <v/>
      </c>
      <c r="W490" s="483" t="str">
        <f t="shared" si="219"/>
        <v/>
      </c>
      <c r="X490" s="293"/>
      <c r="Y490" s="289"/>
      <c r="Z490" s="473" t="str">
        <f>IF($BS490&lt;&gt;"","確認",IF(COUNTIF(点検表４リスト用!AB$2:AB$100,J490),"○",IF(OR($BQ490="【3】",$BQ490="【2】",$BQ490="【1】"),"○",$BQ490)))</f>
        <v/>
      </c>
      <c r="AA490" s="532"/>
      <c r="AB490" s="559" t="str">
        <f t="shared" si="220"/>
        <v/>
      </c>
      <c r="AC490" s="294" t="str">
        <f>IF(COUNTIF(環境性能の高いＵＤタクシー!$A:$A,点検表４!J490),"○","")</f>
        <v/>
      </c>
      <c r="AD490" s="295" t="str">
        <f t="shared" si="221"/>
        <v/>
      </c>
      <c r="AE490" s="296" t="b">
        <f t="shared" si="189"/>
        <v>0</v>
      </c>
      <c r="AF490" s="296" t="b">
        <f t="shared" si="190"/>
        <v>0</v>
      </c>
      <c r="AG490" s="296" t="str">
        <f t="shared" si="191"/>
        <v/>
      </c>
      <c r="AH490" s="296">
        <f t="shared" si="192"/>
        <v>1</v>
      </c>
      <c r="AI490" s="296">
        <f t="shared" si="193"/>
        <v>0</v>
      </c>
      <c r="AJ490" s="296">
        <f t="shared" si="194"/>
        <v>0</v>
      </c>
      <c r="AK490" s="296" t="str">
        <f>IFERROR(VLOOKUP($I490,点検表４リスト用!$D$2:$G$10,2,FALSE),"")</f>
        <v/>
      </c>
      <c r="AL490" s="296" t="str">
        <f>IFERROR(VLOOKUP($I490,点検表４リスト用!$D$2:$G$10,3,FALSE),"")</f>
        <v/>
      </c>
      <c r="AM490" s="296" t="str">
        <f>IFERROR(VLOOKUP($I490,点検表４リスト用!$D$2:$G$10,4,FALSE),"")</f>
        <v/>
      </c>
      <c r="AN490" s="296" t="str">
        <f>IFERROR(VLOOKUP(LEFT($E490,1),点検表４リスト用!$I$2:$J$11,2,FALSE),"")</f>
        <v/>
      </c>
      <c r="AO490" s="296" t="b">
        <f>IF(IFERROR(VLOOKUP($J490,軽乗用車一覧!$A$2:$A$88,1,FALSE),"")&lt;&gt;"",TRUE,FALSE)</f>
        <v>0</v>
      </c>
      <c r="AP490" s="296" t="b">
        <f t="shared" si="195"/>
        <v>0</v>
      </c>
      <c r="AQ490" s="296" t="b">
        <f t="shared" si="222"/>
        <v>1</v>
      </c>
      <c r="AR490" s="296" t="str">
        <f t="shared" si="196"/>
        <v/>
      </c>
      <c r="AS490" s="296" t="str">
        <f t="shared" si="197"/>
        <v/>
      </c>
      <c r="AT490" s="296">
        <f t="shared" si="198"/>
        <v>1</v>
      </c>
      <c r="AU490" s="296">
        <f t="shared" si="199"/>
        <v>1</v>
      </c>
      <c r="AV490" s="296" t="str">
        <f t="shared" si="200"/>
        <v/>
      </c>
      <c r="AW490" s="296" t="str">
        <f>IFERROR(VLOOKUP($L490,点検表４リスト用!$L$2:$M$11,2,FALSE),"")</f>
        <v/>
      </c>
      <c r="AX490" s="296" t="str">
        <f>IFERROR(VLOOKUP($AV490,排出係数!$H$4:$N$1000,7,FALSE),"")</f>
        <v/>
      </c>
      <c r="AY490" s="296" t="str">
        <f t="shared" si="210"/>
        <v/>
      </c>
      <c r="AZ490" s="296" t="str">
        <f t="shared" si="201"/>
        <v>1</v>
      </c>
      <c r="BA490" s="296" t="str">
        <f>IFERROR(VLOOKUP($AV490,排出係数!$A$4:$G$10000,$AU490+2,FALSE),"")</f>
        <v/>
      </c>
      <c r="BB490" s="296">
        <f>IFERROR(VLOOKUP($AU490,点検表４リスト用!$P$2:$T$6,2,FALSE),"")</f>
        <v>0.48</v>
      </c>
      <c r="BC490" s="296" t="str">
        <f t="shared" si="202"/>
        <v/>
      </c>
      <c r="BD490" s="296" t="str">
        <f t="shared" si="203"/>
        <v/>
      </c>
      <c r="BE490" s="296" t="str">
        <f>IFERROR(VLOOKUP($AV490,排出係数!$H$4:$M$10000,$AU490+2,FALSE),"")</f>
        <v/>
      </c>
      <c r="BF490" s="296">
        <f>IFERROR(VLOOKUP($AU490,点検表４リスト用!$P$2:$T$6,IF($N490="H17",5,3),FALSE),"")</f>
        <v>5.5E-2</v>
      </c>
      <c r="BG490" s="296">
        <f t="shared" si="204"/>
        <v>0</v>
      </c>
      <c r="BH490" s="296">
        <f t="shared" si="208"/>
        <v>0</v>
      </c>
      <c r="BI490" s="296" t="str">
        <f>IFERROR(VLOOKUP($L490,点検表４リスト用!$L$2:$N$11,3,FALSE),"")</f>
        <v/>
      </c>
      <c r="BJ490" s="296" t="str">
        <f t="shared" si="205"/>
        <v/>
      </c>
      <c r="BK490" s="296" t="str">
        <f>IF($AK490="特","",IF($BP490="確認",MSG_電気・燃料電池車確認,IF($BS490=1,日野自動車新型式,IF($BS490=2,日野自動車新型式②,IF($BS490=3,日野自動車新型式③,IF($BS490=4,日野自動車新型式④,IFERROR(VLOOKUP($BJ490,'35条リスト'!$A$3:$C$9998,2,FALSE),"")))))))</f>
        <v/>
      </c>
      <c r="BL490" s="296" t="str">
        <f t="shared" si="206"/>
        <v/>
      </c>
      <c r="BM490" s="296" t="str">
        <f>IFERROR(VLOOKUP($X490,点検表４リスト用!$A$2:$B$10,2,FALSE),"")</f>
        <v/>
      </c>
      <c r="BN490" s="296" t="str">
        <f>IF($AK490="特","",IFERROR(VLOOKUP($BJ490,'35条リスト'!$A$3:$C$9998,3,FALSE),""))</f>
        <v/>
      </c>
      <c r="BO490" s="357" t="str">
        <f t="shared" si="211"/>
        <v/>
      </c>
      <c r="BP490" s="297" t="str">
        <f t="shared" si="207"/>
        <v/>
      </c>
      <c r="BQ490" s="297" t="str">
        <f t="shared" si="212"/>
        <v/>
      </c>
      <c r="BR490" s="296">
        <f t="shared" si="209"/>
        <v>0</v>
      </c>
      <c r="BS490" s="296" t="str">
        <f>IF(COUNTIF(点検表４リスト用!X$2:X$83,J490),1,IF(COUNTIF(点検表４リスト用!Y$2:Y$100,J490),2,IF(COUNTIF(点検表４リスト用!Z$2:Z$100,J490),3,IF(COUNTIF(点検表４リスト用!AA$2:AA$100,J490),4,""))))</f>
        <v/>
      </c>
      <c r="BT490" s="580" t="str">
        <f t="shared" si="213"/>
        <v/>
      </c>
    </row>
    <row r="491" spans="1:72">
      <c r="A491" s="289"/>
      <c r="B491" s="445"/>
      <c r="C491" s="290"/>
      <c r="D491" s="291"/>
      <c r="E491" s="291"/>
      <c r="F491" s="291"/>
      <c r="G491" s="292"/>
      <c r="H491" s="300"/>
      <c r="I491" s="292"/>
      <c r="J491" s="292"/>
      <c r="K491" s="292"/>
      <c r="L491" s="292"/>
      <c r="M491" s="290"/>
      <c r="N491" s="290"/>
      <c r="O491" s="292"/>
      <c r="P491" s="292"/>
      <c r="Q491" s="481" t="str">
        <f t="shared" si="214"/>
        <v/>
      </c>
      <c r="R491" s="481" t="str">
        <f t="shared" si="215"/>
        <v/>
      </c>
      <c r="S491" s="482" t="str">
        <f t="shared" si="188"/>
        <v/>
      </c>
      <c r="T491" s="482" t="str">
        <f t="shared" si="216"/>
        <v/>
      </c>
      <c r="U491" s="483" t="str">
        <f t="shared" si="217"/>
        <v/>
      </c>
      <c r="V491" s="483" t="str">
        <f t="shared" si="218"/>
        <v/>
      </c>
      <c r="W491" s="483" t="str">
        <f t="shared" si="219"/>
        <v/>
      </c>
      <c r="X491" s="293"/>
      <c r="Y491" s="289"/>
      <c r="Z491" s="473" t="str">
        <f>IF($BS491&lt;&gt;"","確認",IF(COUNTIF(点検表４リスト用!AB$2:AB$100,J491),"○",IF(OR($BQ491="【3】",$BQ491="【2】",$BQ491="【1】"),"○",$BQ491)))</f>
        <v/>
      </c>
      <c r="AA491" s="532"/>
      <c r="AB491" s="559" t="str">
        <f t="shared" si="220"/>
        <v/>
      </c>
      <c r="AC491" s="294" t="str">
        <f>IF(COUNTIF(環境性能の高いＵＤタクシー!$A:$A,点検表４!J491),"○","")</f>
        <v/>
      </c>
      <c r="AD491" s="295" t="str">
        <f t="shared" si="221"/>
        <v/>
      </c>
      <c r="AE491" s="296" t="b">
        <f t="shared" si="189"/>
        <v>0</v>
      </c>
      <c r="AF491" s="296" t="b">
        <f t="shared" si="190"/>
        <v>0</v>
      </c>
      <c r="AG491" s="296" t="str">
        <f t="shared" si="191"/>
        <v/>
      </c>
      <c r="AH491" s="296">
        <f t="shared" si="192"/>
        <v>1</v>
      </c>
      <c r="AI491" s="296">
        <f t="shared" si="193"/>
        <v>0</v>
      </c>
      <c r="AJ491" s="296">
        <f t="shared" si="194"/>
        <v>0</v>
      </c>
      <c r="AK491" s="296" t="str">
        <f>IFERROR(VLOOKUP($I491,点検表４リスト用!$D$2:$G$10,2,FALSE),"")</f>
        <v/>
      </c>
      <c r="AL491" s="296" t="str">
        <f>IFERROR(VLOOKUP($I491,点検表４リスト用!$D$2:$G$10,3,FALSE),"")</f>
        <v/>
      </c>
      <c r="AM491" s="296" t="str">
        <f>IFERROR(VLOOKUP($I491,点検表４リスト用!$D$2:$G$10,4,FALSE),"")</f>
        <v/>
      </c>
      <c r="AN491" s="296" t="str">
        <f>IFERROR(VLOOKUP(LEFT($E491,1),点検表４リスト用!$I$2:$J$11,2,FALSE),"")</f>
        <v/>
      </c>
      <c r="AO491" s="296" t="b">
        <f>IF(IFERROR(VLOOKUP($J491,軽乗用車一覧!$A$2:$A$88,1,FALSE),"")&lt;&gt;"",TRUE,FALSE)</f>
        <v>0</v>
      </c>
      <c r="AP491" s="296" t="b">
        <f t="shared" si="195"/>
        <v>0</v>
      </c>
      <c r="AQ491" s="296" t="b">
        <f t="shared" si="222"/>
        <v>1</v>
      </c>
      <c r="AR491" s="296" t="str">
        <f t="shared" si="196"/>
        <v/>
      </c>
      <c r="AS491" s="296" t="str">
        <f t="shared" si="197"/>
        <v/>
      </c>
      <c r="AT491" s="296">
        <f t="shared" si="198"/>
        <v>1</v>
      </c>
      <c r="AU491" s="296">
        <f t="shared" si="199"/>
        <v>1</v>
      </c>
      <c r="AV491" s="296" t="str">
        <f t="shared" si="200"/>
        <v/>
      </c>
      <c r="AW491" s="296" t="str">
        <f>IFERROR(VLOOKUP($L491,点検表４リスト用!$L$2:$M$11,2,FALSE),"")</f>
        <v/>
      </c>
      <c r="AX491" s="296" t="str">
        <f>IFERROR(VLOOKUP($AV491,排出係数!$H$4:$N$1000,7,FALSE),"")</f>
        <v/>
      </c>
      <c r="AY491" s="296" t="str">
        <f t="shared" si="210"/>
        <v/>
      </c>
      <c r="AZ491" s="296" t="str">
        <f t="shared" si="201"/>
        <v>1</v>
      </c>
      <c r="BA491" s="296" t="str">
        <f>IFERROR(VLOOKUP($AV491,排出係数!$A$4:$G$10000,$AU491+2,FALSE),"")</f>
        <v/>
      </c>
      <c r="BB491" s="296">
        <f>IFERROR(VLOOKUP($AU491,点検表４リスト用!$P$2:$T$6,2,FALSE),"")</f>
        <v>0.48</v>
      </c>
      <c r="BC491" s="296" t="str">
        <f t="shared" si="202"/>
        <v/>
      </c>
      <c r="BD491" s="296" t="str">
        <f t="shared" si="203"/>
        <v/>
      </c>
      <c r="BE491" s="296" t="str">
        <f>IFERROR(VLOOKUP($AV491,排出係数!$H$4:$M$10000,$AU491+2,FALSE),"")</f>
        <v/>
      </c>
      <c r="BF491" s="296">
        <f>IFERROR(VLOOKUP($AU491,点検表４リスト用!$P$2:$T$6,IF($N491="H17",5,3),FALSE),"")</f>
        <v>5.5E-2</v>
      </c>
      <c r="BG491" s="296">
        <f t="shared" si="204"/>
        <v>0</v>
      </c>
      <c r="BH491" s="296">
        <f t="shared" si="208"/>
        <v>0</v>
      </c>
      <c r="BI491" s="296" t="str">
        <f>IFERROR(VLOOKUP($L491,点検表４リスト用!$L$2:$N$11,3,FALSE),"")</f>
        <v/>
      </c>
      <c r="BJ491" s="296" t="str">
        <f t="shared" si="205"/>
        <v/>
      </c>
      <c r="BK491" s="296" t="str">
        <f>IF($AK491="特","",IF($BP491="確認",MSG_電気・燃料電池車確認,IF($BS491=1,日野自動車新型式,IF($BS491=2,日野自動車新型式②,IF($BS491=3,日野自動車新型式③,IF($BS491=4,日野自動車新型式④,IFERROR(VLOOKUP($BJ491,'35条リスト'!$A$3:$C$9998,2,FALSE),"")))))))</f>
        <v/>
      </c>
      <c r="BL491" s="296" t="str">
        <f t="shared" si="206"/>
        <v/>
      </c>
      <c r="BM491" s="296" t="str">
        <f>IFERROR(VLOOKUP($X491,点検表４リスト用!$A$2:$B$10,2,FALSE),"")</f>
        <v/>
      </c>
      <c r="BN491" s="296" t="str">
        <f>IF($AK491="特","",IFERROR(VLOOKUP($BJ491,'35条リスト'!$A$3:$C$9998,3,FALSE),""))</f>
        <v/>
      </c>
      <c r="BO491" s="357" t="str">
        <f t="shared" si="211"/>
        <v/>
      </c>
      <c r="BP491" s="297" t="str">
        <f t="shared" si="207"/>
        <v/>
      </c>
      <c r="BQ491" s="297" t="str">
        <f t="shared" si="212"/>
        <v/>
      </c>
      <c r="BR491" s="296">
        <f t="shared" si="209"/>
        <v>0</v>
      </c>
      <c r="BS491" s="296" t="str">
        <f>IF(COUNTIF(点検表４リスト用!X$2:X$83,J491),1,IF(COUNTIF(点検表４リスト用!Y$2:Y$100,J491),2,IF(COUNTIF(点検表４リスト用!Z$2:Z$100,J491),3,IF(COUNTIF(点検表４リスト用!AA$2:AA$100,J491),4,""))))</f>
        <v/>
      </c>
      <c r="BT491" s="580" t="str">
        <f t="shared" si="213"/>
        <v/>
      </c>
    </row>
    <row r="492" spans="1:72">
      <c r="A492" s="289"/>
      <c r="B492" s="445"/>
      <c r="C492" s="290"/>
      <c r="D492" s="291"/>
      <c r="E492" s="291"/>
      <c r="F492" s="291"/>
      <c r="G492" s="292"/>
      <c r="H492" s="300"/>
      <c r="I492" s="292"/>
      <c r="J492" s="292"/>
      <c r="K492" s="292"/>
      <c r="L492" s="292"/>
      <c r="M492" s="290"/>
      <c r="N492" s="290"/>
      <c r="O492" s="292"/>
      <c r="P492" s="292"/>
      <c r="Q492" s="481" t="str">
        <f t="shared" si="214"/>
        <v/>
      </c>
      <c r="R492" s="481" t="str">
        <f t="shared" si="215"/>
        <v/>
      </c>
      <c r="S492" s="482" t="str">
        <f t="shared" si="188"/>
        <v/>
      </c>
      <c r="T492" s="482" t="str">
        <f t="shared" si="216"/>
        <v/>
      </c>
      <c r="U492" s="483" t="str">
        <f t="shared" si="217"/>
        <v/>
      </c>
      <c r="V492" s="483" t="str">
        <f t="shared" si="218"/>
        <v/>
      </c>
      <c r="W492" s="483" t="str">
        <f t="shared" si="219"/>
        <v/>
      </c>
      <c r="X492" s="293"/>
      <c r="Y492" s="289"/>
      <c r="Z492" s="473" t="str">
        <f>IF($BS492&lt;&gt;"","確認",IF(COUNTIF(点検表４リスト用!AB$2:AB$100,J492),"○",IF(OR($BQ492="【3】",$BQ492="【2】",$BQ492="【1】"),"○",$BQ492)))</f>
        <v/>
      </c>
      <c r="AA492" s="532"/>
      <c r="AB492" s="559" t="str">
        <f t="shared" si="220"/>
        <v/>
      </c>
      <c r="AC492" s="294" t="str">
        <f>IF(COUNTIF(環境性能の高いＵＤタクシー!$A:$A,点検表４!J492),"○","")</f>
        <v/>
      </c>
      <c r="AD492" s="295" t="str">
        <f t="shared" si="221"/>
        <v/>
      </c>
      <c r="AE492" s="296" t="b">
        <f t="shared" si="189"/>
        <v>0</v>
      </c>
      <c r="AF492" s="296" t="b">
        <f t="shared" si="190"/>
        <v>0</v>
      </c>
      <c r="AG492" s="296" t="str">
        <f t="shared" si="191"/>
        <v/>
      </c>
      <c r="AH492" s="296">
        <f t="shared" si="192"/>
        <v>1</v>
      </c>
      <c r="AI492" s="296">
        <f t="shared" si="193"/>
        <v>0</v>
      </c>
      <c r="AJ492" s="296">
        <f t="shared" si="194"/>
        <v>0</v>
      </c>
      <c r="AK492" s="296" t="str">
        <f>IFERROR(VLOOKUP($I492,点検表４リスト用!$D$2:$G$10,2,FALSE),"")</f>
        <v/>
      </c>
      <c r="AL492" s="296" t="str">
        <f>IFERROR(VLOOKUP($I492,点検表４リスト用!$D$2:$G$10,3,FALSE),"")</f>
        <v/>
      </c>
      <c r="AM492" s="296" t="str">
        <f>IFERROR(VLOOKUP($I492,点検表４リスト用!$D$2:$G$10,4,FALSE),"")</f>
        <v/>
      </c>
      <c r="AN492" s="296" t="str">
        <f>IFERROR(VLOOKUP(LEFT($E492,1),点検表４リスト用!$I$2:$J$11,2,FALSE),"")</f>
        <v/>
      </c>
      <c r="AO492" s="296" t="b">
        <f>IF(IFERROR(VLOOKUP($J492,軽乗用車一覧!$A$2:$A$88,1,FALSE),"")&lt;&gt;"",TRUE,FALSE)</f>
        <v>0</v>
      </c>
      <c r="AP492" s="296" t="b">
        <f t="shared" si="195"/>
        <v>0</v>
      </c>
      <c r="AQ492" s="296" t="b">
        <f t="shared" si="222"/>
        <v>1</v>
      </c>
      <c r="AR492" s="296" t="str">
        <f t="shared" si="196"/>
        <v/>
      </c>
      <c r="AS492" s="296" t="str">
        <f t="shared" si="197"/>
        <v/>
      </c>
      <c r="AT492" s="296">
        <f t="shared" si="198"/>
        <v>1</v>
      </c>
      <c r="AU492" s="296">
        <f t="shared" si="199"/>
        <v>1</v>
      </c>
      <c r="AV492" s="296" t="str">
        <f t="shared" si="200"/>
        <v/>
      </c>
      <c r="AW492" s="296" t="str">
        <f>IFERROR(VLOOKUP($L492,点検表４リスト用!$L$2:$M$11,2,FALSE),"")</f>
        <v/>
      </c>
      <c r="AX492" s="296" t="str">
        <f>IFERROR(VLOOKUP($AV492,排出係数!$H$4:$N$1000,7,FALSE),"")</f>
        <v/>
      </c>
      <c r="AY492" s="296" t="str">
        <f t="shared" si="210"/>
        <v/>
      </c>
      <c r="AZ492" s="296" t="str">
        <f t="shared" si="201"/>
        <v>1</v>
      </c>
      <c r="BA492" s="296" t="str">
        <f>IFERROR(VLOOKUP($AV492,排出係数!$A$4:$G$10000,$AU492+2,FALSE),"")</f>
        <v/>
      </c>
      <c r="BB492" s="296">
        <f>IFERROR(VLOOKUP($AU492,点検表４リスト用!$P$2:$T$6,2,FALSE),"")</f>
        <v>0.48</v>
      </c>
      <c r="BC492" s="296" t="str">
        <f t="shared" si="202"/>
        <v/>
      </c>
      <c r="BD492" s="296" t="str">
        <f t="shared" si="203"/>
        <v/>
      </c>
      <c r="BE492" s="296" t="str">
        <f>IFERROR(VLOOKUP($AV492,排出係数!$H$4:$M$10000,$AU492+2,FALSE),"")</f>
        <v/>
      </c>
      <c r="BF492" s="296">
        <f>IFERROR(VLOOKUP($AU492,点検表４リスト用!$P$2:$T$6,IF($N492="H17",5,3),FALSE),"")</f>
        <v>5.5E-2</v>
      </c>
      <c r="BG492" s="296">
        <f t="shared" si="204"/>
        <v>0</v>
      </c>
      <c r="BH492" s="296">
        <f t="shared" si="208"/>
        <v>0</v>
      </c>
      <c r="BI492" s="296" t="str">
        <f>IFERROR(VLOOKUP($L492,点検表４リスト用!$L$2:$N$11,3,FALSE),"")</f>
        <v/>
      </c>
      <c r="BJ492" s="296" t="str">
        <f t="shared" si="205"/>
        <v/>
      </c>
      <c r="BK492" s="296" t="str">
        <f>IF($AK492="特","",IF($BP492="確認",MSG_電気・燃料電池車確認,IF($BS492=1,日野自動車新型式,IF($BS492=2,日野自動車新型式②,IF($BS492=3,日野自動車新型式③,IF($BS492=4,日野自動車新型式④,IFERROR(VLOOKUP($BJ492,'35条リスト'!$A$3:$C$9998,2,FALSE),"")))))))</f>
        <v/>
      </c>
      <c r="BL492" s="296" t="str">
        <f t="shared" si="206"/>
        <v/>
      </c>
      <c r="BM492" s="296" t="str">
        <f>IFERROR(VLOOKUP($X492,点検表４リスト用!$A$2:$B$10,2,FALSE),"")</f>
        <v/>
      </c>
      <c r="BN492" s="296" t="str">
        <f>IF($AK492="特","",IFERROR(VLOOKUP($BJ492,'35条リスト'!$A$3:$C$9998,3,FALSE),""))</f>
        <v/>
      </c>
      <c r="BO492" s="357" t="str">
        <f t="shared" si="211"/>
        <v/>
      </c>
      <c r="BP492" s="297" t="str">
        <f t="shared" si="207"/>
        <v/>
      </c>
      <c r="BQ492" s="297" t="str">
        <f t="shared" si="212"/>
        <v/>
      </c>
      <c r="BR492" s="296">
        <f t="shared" si="209"/>
        <v>0</v>
      </c>
      <c r="BS492" s="296" t="str">
        <f>IF(COUNTIF(点検表４リスト用!X$2:X$83,J492),1,IF(COUNTIF(点検表４リスト用!Y$2:Y$100,J492),2,IF(COUNTIF(点検表４リスト用!Z$2:Z$100,J492),3,IF(COUNTIF(点検表４リスト用!AA$2:AA$100,J492),4,""))))</f>
        <v/>
      </c>
      <c r="BT492" s="580" t="str">
        <f t="shared" si="213"/>
        <v/>
      </c>
    </row>
    <row r="493" spans="1:72">
      <c r="A493" s="289"/>
      <c r="B493" s="445"/>
      <c r="C493" s="290"/>
      <c r="D493" s="291"/>
      <c r="E493" s="291"/>
      <c r="F493" s="291"/>
      <c r="G493" s="292"/>
      <c r="H493" s="300"/>
      <c r="I493" s="292"/>
      <c r="J493" s="292"/>
      <c r="K493" s="292"/>
      <c r="L493" s="292"/>
      <c r="M493" s="290"/>
      <c r="N493" s="290"/>
      <c r="O493" s="292"/>
      <c r="P493" s="292"/>
      <c r="Q493" s="481" t="str">
        <f t="shared" si="214"/>
        <v/>
      </c>
      <c r="R493" s="481" t="str">
        <f t="shared" si="215"/>
        <v/>
      </c>
      <c r="S493" s="482" t="str">
        <f t="shared" si="188"/>
        <v/>
      </c>
      <c r="T493" s="482" t="str">
        <f t="shared" si="216"/>
        <v/>
      </c>
      <c r="U493" s="483" t="str">
        <f t="shared" si="217"/>
        <v/>
      </c>
      <c r="V493" s="483" t="str">
        <f t="shared" si="218"/>
        <v/>
      </c>
      <c r="W493" s="483" t="str">
        <f t="shared" si="219"/>
        <v/>
      </c>
      <c r="X493" s="293"/>
      <c r="Y493" s="289"/>
      <c r="Z493" s="473" t="str">
        <f>IF($BS493&lt;&gt;"","確認",IF(COUNTIF(点検表４リスト用!AB$2:AB$100,J493),"○",IF(OR($BQ493="【3】",$BQ493="【2】",$BQ493="【1】"),"○",$BQ493)))</f>
        <v/>
      </c>
      <c r="AA493" s="532"/>
      <c r="AB493" s="559" t="str">
        <f t="shared" si="220"/>
        <v/>
      </c>
      <c r="AC493" s="294" t="str">
        <f>IF(COUNTIF(環境性能の高いＵＤタクシー!$A:$A,点検表４!J493),"○","")</f>
        <v/>
      </c>
      <c r="AD493" s="295" t="str">
        <f t="shared" si="221"/>
        <v/>
      </c>
      <c r="AE493" s="296" t="b">
        <f t="shared" si="189"/>
        <v>0</v>
      </c>
      <c r="AF493" s="296" t="b">
        <f t="shared" si="190"/>
        <v>0</v>
      </c>
      <c r="AG493" s="296" t="str">
        <f t="shared" si="191"/>
        <v/>
      </c>
      <c r="AH493" s="296">
        <f t="shared" si="192"/>
        <v>1</v>
      </c>
      <c r="AI493" s="296">
        <f t="shared" si="193"/>
        <v>0</v>
      </c>
      <c r="AJ493" s="296">
        <f t="shared" si="194"/>
        <v>0</v>
      </c>
      <c r="AK493" s="296" t="str">
        <f>IFERROR(VLOOKUP($I493,点検表４リスト用!$D$2:$G$10,2,FALSE),"")</f>
        <v/>
      </c>
      <c r="AL493" s="296" t="str">
        <f>IFERROR(VLOOKUP($I493,点検表４リスト用!$D$2:$G$10,3,FALSE),"")</f>
        <v/>
      </c>
      <c r="AM493" s="296" t="str">
        <f>IFERROR(VLOOKUP($I493,点検表４リスト用!$D$2:$G$10,4,FALSE),"")</f>
        <v/>
      </c>
      <c r="AN493" s="296" t="str">
        <f>IFERROR(VLOOKUP(LEFT($E493,1),点検表４リスト用!$I$2:$J$11,2,FALSE),"")</f>
        <v/>
      </c>
      <c r="AO493" s="296" t="b">
        <f>IF(IFERROR(VLOOKUP($J493,軽乗用車一覧!$A$2:$A$88,1,FALSE),"")&lt;&gt;"",TRUE,FALSE)</f>
        <v>0</v>
      </c>
      <c r="AP493" s="296" t="b">
        <f t="shared" si="195"/>
        <v>0</v>
      </c>
      <c r="AQ493" s="296" t="b">
        <f t="shared" si="222"/>
        <v>1</v>
      </c>
      <c r="AR493" s="296" t="str">
        <f t="shared" si="196"/>
        <v/>
      </c>
      <c r="AS493" s="296" t="str">
        <f t="shared" si="197"/>
        <v/>
      </c>
      <c r="AT493" s="296">
        <f t="shared" si="198"/>
        <v>1</v>
      </c>
      <c r="AU493" s="296">
        <f t="shared" si="199"/>
        <v>1</v>
      </c>
      <c r="AV493" s="296" t="str">
        <f t="shared" si="200"/>
        <v/>
      </c>
      <c r="AW493" s="296" t="str">
        <f>IFERROR(VLOOKUP($L493,点検表４リスト用!$L$2:$M$11,2,FALSE),"")</f>
        <v/>
      </c>
      <c r="AX493" s="296" t="str">
        <f>IFERROR(VLOOKUP($AV493,排出係数!$H$4:$N$1000,7,FALSE),"")</f>
        <v/>
      </c>
      <c r="AY493" s="296" t="str">
        <f t="shared" si="210"/>
        <v/>
      </c>
      <c r="AZ493" s="296" t="str">
        <f t="shared" si="201"/>
        <v>1</v>
      </c>
      <c r="BA493" s="296" t="str">
        <f>IFERROR(VLOOKUP($AV493,排出係数!$A$4:$G$10000,$AU493+2,FALSE),"")</f>
        <v/>
      </c>
      <c r="BB493" s="296">
        <f>IFERROR(VLOOKUP($AU493,点検表４リスト用!$P$2:$T$6,2,FALSE),"")</f>
        <v>0.48</v>
      </c>
      <c r="BC493" s="296" t="str">
        <f t="shared" si="202"/>
        <v/>
      </c>
      <c r="BD493" s="296" t="str">
        <f t="shared" si="203"/>
        <v/>
      </c>
      <c r="BE493" s="296" t="str">
        <f>IFERROR(VLOOKUP($AV493,排出係数!$H$4:$M$10000,$AU493+2,FALSE),"")</f>
        <v/>
      </c>
      <c r="BF493" s="296">
        <f>IFERROR(VLOOKUP($AU493,点検表４リスト用!$P$2:$T$6,IF($N493="H17",5,3),FALSE),"")</f>
        <v>5.5E-2</v>
      </c>
      <c r="BG493" s="296">
        <f t="shared" si="204"/>
        <v>0</v>
      </c>
      <c r="BH493" s="296">
        <f t="shared" si="208"/>
        <v>0</v>
      </c>
      <c r="BI493" s="296" t="str">
        <f>IFERROR(VLOOKUP($L493,点検表４リスト用!$L$2:$N$11,3,FALSE),"")</f>
        <v/>
      </c>
      <c r="BJ493" s="296" t="str">
        <f t="shared" si="205"/>
        <v/>
      </c>
      <c r="BK493" s="296" t="str">
        <f>IF($AK493="特","",IF($BP493="確認",MSG_電気・燃料電池車確認,IF($BS493=1,日野自動車新型式,IF($BS493=2,日野自動車新型式②,IF($BS493=3,日野自動車新型式③,IF($BS493=4,日野自動車新型式④,IFERROR(VLOOKUP($BJ493,'35条リスト'!$A$3:$C$9998,2,FALSE),"")))))))</f>
        <v/>
      </c>
      <c r="BL493" s="296" t="str">
        <f t="shared" si="206"/>
        <v/>
      </c>
      <c r="BM493" s="296" t="str">
        <f>IFERROR(VLOOKUP($X493,点検表４リスト用!$A$2:$B$10,2,FALSE),"")</f>
        <v/>
      </c>
      <c r="BN493" s="296" t="str">
        <f>IF($AK493="特","",IFERROR(VLOOKUP($BJ493,'35条リスト'!$A$3:$C$9998,3,FALSE),""))</f>
        <v/>
      </c>
      <c r="BO493" s="357" t="str">
        <f t="shared" si="211"/>
        <v/>
      </c>
      <c r="BP493" s="297" t="str">
        <f t="shared" si="207"/>
        <v/>
      </c>
      <c r="BQ493" s="297" t="str">
        <f t="shared" si="212"/>
        <v/>
      </c>
      <c r="BR493" s="296">
        <f t="shared" si="209"/>
        <v>0</v>
      </c>
      <c r="BS493" s="296" t="str">
        <f>IF(COUNTIF(点検表４リスト用!X$2:X$83,J493),1,IF(COUNTIF(点検表４リスト用!Y$2:Y$100,J493),2,IF(COUNTIF(点検表４リスト用!Z$2:Z$100,J493),3,IF(COUNTIF(点検表４リスト用!AA$2:AA$100,J493),4,""))))</f>
        <v/>
      </c>
      <c r="BT493" s="580" t="str">
        <f t="shared" si="213"/>
        <v/>
      </c>
    </row>
    <row r="494" spans="1:72">
      <c r="A494" s="289"/>
      <c r="B494" s="445"/>
      <c r="C494" s="290"/>
      <c r="D494" s="291"/>
      <c r="E494" s="291"/>
      <c r="F494" s="291"/>
      <c r="G494" s="292"/>
      <c r="H494" s="300"/>
      <c r="I494" s="292"/>
      <c r="J494" s="292"/>
      <c r="K494" s="292"/>
      <c r="L494" s="292"/>
      <c r="M494" s="290"/>
      <c r="N494" s="290"/>
      <c r="O494" s="292"/>
      <c r="P494" s="292"/>
      <c r="Q494" s="481" t="str">
        <f t="shared" si="214"/>
        <v/>
      </c>
      <c r="R494" s="481" t="str">
        <f t="shared" si="215"/>
        <v/>
      </c>
      <c r="S494" s="482" t="str">
        <f t="shared" si="188"/>
        <v/>
      </c>
      <c r="T494" s="482" t="str">
        <f t="shared" si="216"/>
        <v/>
      </c>
      <c r="U494" s="483" t="str">
        <f t="shared" si="217"/>
        <v/>
      </c>
      <c r="V494" s="483" t="str">
        <f t="shared" si="218"/>
        <v/>
      </c>
      <c r="W494" s="483" t="str">
        <f t="shared" si="219"/>
        <v/>
      </c>
      <c r="X494" s="293"/>
      <c r="Y494" s="289"/>
      <c r="Z494" s="473" t="str">
        <f>IF($BS494&lt;&gt;"","確認",IF(COUNTIF(点検表４リスト用!AB$2:AB$100,J494),"○",IF(OR($BQ494="【3】",$BQ494="【2】",$BQ494="【1】"),"○",$BQ494)))</f>
        <v/>
      </c>
      <c r="AA494" s="532"/>
      <c r="AB494" s="559" t="str">
        <f t="shared" si="220"/>
        <v/>
      </c>
      <c r="AC494" s="294" t="str">
        <f>IF(COUNTIF(環境性能の高いＵＤタクシー!$A:$A,点検表４!J494),"○","")</f>
        <v/>
      </c>
      <c r="AD494" s="295" t="str">
        <f t="shared" si="221"/>
        <v/>
      </c>
      <c r="AE494" s="296" t="b">
        <f t="shared" si="189"/>
        <v>0</v>
      </c>
      <c r="AF494" s="296" t="b">
        <f t="shared" si="190"/>
        <v>0</v>
      </c>
      <c r="AG494" s="296" t="str">
        <f t="shared" si="191"/>
        <v/>
      </c>
      <c r="AH494" s="296">
        <f t="shared" si="192"/>
        <v>1</v>
      </c>
      <c r="AI494" s="296">
        <f t="shared" si="193"/>
        <v>0</v>
      </c>
      <c r="AJ494" s="296">
        <f t="shared" si="194"/>
        <v>0</v>
      </c>
      <c r="AK494" s="296" t="str">
        <f>IFERROR(VLOOKUP($I494,点検表４リスト用!$D$2:$G$10,2,FALSE),"")</f>
        <v/>
      </c>
      <c r="AL494" s="296" t="str">
        <f>IFERROR(VLOOKUP($I494,点検表４リスト用!$D$2:$G$10,3,FALSE),"")</f>
        <v/>
      </c>
      <c r="AM494" s="296" t="str">
        <f>IFERROR(VLOOKUP($I494,点検表４リスト用!$D$2:$G$10,4,FALSE),"")</f>
        <v/>
      </c>
      <c r="AN494" s="296" t="str">
        <f>IFERROR(VLOOKUP(LEFT($E494,1),点検表４リスト用!$I$2:$J$11,2,FALSE),"")</f>
        <v/>
      </c>
      <c r="AO494" s="296" t="b">
        <f>IF(IFERROR(VLOOKUP($J494,軽乗用車一覧!$A$2:$A$88,1,FALSE),"")&lt;&gt;"",TRUE,FALSE)</f>
        <v>0</v>
      </c>
      <c r="AP494" s="296" t="b">
        <f t="shared" si="195"/>
        <v>0</v>
      </c>
      <c r="AQ494" s="296" t="b">
        <f t="shared" si="222"/>
        <v>1</v>
      </c>
      <c r="AR494" s="296" t="str">
        <f t="shared" si="196"/>
        <v/>
      </c>
      <c r="AS494" s="296" t="str">
        <f t="shared" si="197"/>
        <v/>
      </c>
      <c r="AT494" s="296">
        <f t="shared" si="198"/>
        <v>1</v>
      </c>
      <c r="AU494" s="296">
        <f t="shared" si="199"/>
        <v>1</v>
      </c>
      <c r="AV494" s="296" t="str">
        <f t="shared" si="200"/>
        <v/>
      </c>
      <c r="AW494" s="296" t="str">
        <f>IFERROR(VLOOKUP($L494,点検表４リスト用!$L$2:$M$11,2,FALSE),"")</f>
        <v/>
      </c>
      <c r="AX494" s="296" t="str">
        <f>IFERROR(VLOOKUP($AV494,排出係数!$H$4:$N$1000,7,FALSE),"")</f>
        <v/>
      </c>
      <c r="AY494" s="296" t="str">
        <f t="shared" si="210"/>
        <v/>
      </c>
      <c r="AZ494" s="296" t="str">
        <f t="shared" si="201"/>
        <v>1</v>
      </c>
      <c r="BA494" s="296" t="str">
        <f>IFERROR(VLOOKUP($AV494,排出係数!$A$4:$G$10000,$AU494+2,FALSE),"")</f>
        <v/>
      </c>
      <c r="BB494" s="296">
        <f>IFERROR(VLOOKUP($AU494,点検表４リスト用!$P$2:$T$6,2,FALSE),"")</f>
        <v>0.48</v>
      </c>
      <c r="BC494" s="296" t="str">
        <f t="shared" si="202"/>
        <v/>
      </c>
      <c r="BD494" s="296" t="str">
        <f t="shared" si="203"/>
        <v/>
      </c>
      <c r="BE494" s="296" t="str">
        <f>IFERROR(VLOOKUP($AV494,排出係数!$H$4:$M$10000,$AU494+2,FALSE),"")</f>
        <v/>
      </c>
      <c r="BF494" s="296">
        <f>IFERROR(VLOOKUP($AU494,点検表４リスト用!$P$2:$T$6,IF($N494="H17",5,3),FALSE),"")</f>
        <v>5.5E-2</v>
      </c>
      <c r="BG494" s="296">
        <f t="shared" si="204"/>
        <v>0</v>
      </c>
      <c r="BH494" s="296">
        <f t="shared" si="208"/>
        <v>0</v>
      </c>
      <c r="BI494" s="296" t="str">
        <f>IFERROR(VLOOKUP($L494,点検表４リスト用!$L$2:$N$11,3,FALSE),"")</f>
        <v/>
      </c>
      <c r="BJ494" s="296" t="str">
        <f t="shared" si="205"/>
        <v/>
      </c>
      <c r="BK494" s="296" t="str">
        <f>IF($AK494="特","",IF($BP494="確認",MSG_電気・燃料電池車確認,IF($BS494=1,日野自動車新型式,IF($BS494=2,日野自動車新型式②,IF($BS494=3,日野自動車新型式③,IF($BS494=4,日野自動車新型式④,IFERROR(VLOOKUP($BJ494,'35条リスト'!$A$3:$C$9998,2,FALSE),"")))))))</f>
        <v/>
      </c>
      <c r="BL494" s="296" t="str">
        <f t="shared" si="206"/>
        <v/>
      </c>
      <c r="BM494" s="296" t="str">
        <f>IFERROR(VLOOKUP($X494,点検表４リスト用!$A$2:$B$10,2,FALSE),"")</f>
        <v/>
      </c>
      <c r="BN494" s="296" t="str">
        <f>IF($AK494="特","",IFERROR(VLOOKUP($BJ494,'35条リスト'!$A$3:$C$9998,3,FALSE),""))</f>
        <v/>
      </c>
      <c r="BO494" s="357" t="str">
        <f t="shared" si="211"/>
        <v/>
      </c>
      <c r="BP494" s="297" t="str">
        <f t="shared" si="207"/>
        <v/>
      </c>
      <c r="BQ494" s="297" t="str">
        <f t="shared" si="212"/>
        <v/>
      </c>
      <c r="BR494" s="296">
        <f t="shared" si="209"/>
        <v>0</v>
      </c>
      <c r="BS494" s="296" t="str">
        <f>IF(COUNTIF(点検表４リスト用!X$2:X$83,J494),1,IF(COUNTIF(点検表４リスト用!Y$2:Y$100,J494),2,IF(COUNTIF(点検表４リスト用!Z$2:Z$100,J494),3,IF(COUNTIF(点検表４リスト用!AA$2:AA$100,J494),4,""))))</f>
        <v/>
      </c>
      <c r="BT494" s="580" t="str">
        <f t="shared" si="213"/>
        <v/>
      </c>
    </row>
    <row r="495" spans="1:72">
      <c r="A495" s="289"/>
      <c r="B495" s="445"/>
      <c r="C495" s="290"/>
      <c r="D495" s="291"/>
      <c r="E495" s="291"/>
      <c r="F495" s="291"/>
      <c r="G495" s="292"/>
      <c r="H495" s="300"/>
      <c r="I495" s="292"/>
      <c r="J495" s="292"/>
      <c r="K495" s="292"/>
      <c r="L495" s="292"/>
      <c r="M495" s="290"/>
      <c r="N495" s="290"/>
      <c r="O495" s="292"/>
      <c r="P495" s="292"/>
      <c r="Q495" s="481" t="str">
        <f t="shared" si="214"/>
        <v/>
      </c>
      <c r="R495" s="481" t="str">
        <f t="shared" si="215"/>
        <v/>
      </c>
      <c r="S495" s="482" t="str">
        <f t="shared" si="188"/>
        <v/>
      </c>
      <c r="T495" s="482" t="str">
        <f t="shared" si="216"/>
        <v/>
      </c>
      <c r="U495" s="483" t="str">
        <f t="shared" si="217"/>
        <v/>
      </c>
      <c r="V495" s="483" t="str">
        <f t="shared" si="218"/>
        <v/>
      </c>
      <c r="W495" s="483" t="str">
        <f t="shared" si="219"/>
        <v/>
      </c>
      <c r="X495" s="293"/>
      <c r="Y495" s="289"/>
      <c r="Z495" s="473" t="str">
        <f>IF($BS495&lt;&gt;"","確認",IF(COUNTIF(点検表４リスト用!AB$2:AB$100,J495),"○",IF(OR($BQ495="【3】",$BQ495="【2】",$BQ495="【1】"),"○",$BQ495)))</f>
        <v/>
      </c>
      <c r="AA495" s="532"/>
      <c r="AB495" s="559" t="str">
        <f t="shared" si="220"/>
        <v/>
      </c>
      <c r="AC495" s="294" t="str">
        <f>IF(COUNTIF(環境性能の高いＵＤタクシー!$A:$A,点検表４!J495),"○","")</f>
        <v/>
      </c>
      <c r="AD495" s="295" t="str">
        <f t="shared" si="221"/>
        <v/>
      </c>
      <c r="AE495" s="296" t="b">
        <f t="shared" si="189"/>
        <v>0</v>
      </c>
      <c r="AF495" s="296" t="b">
        <f t="shared" si="190"/>
        <v>0</v>
      </c>
      <c r="AG495" s="296" t="str">
        <f t="shared" si="191"/>
        <v/>
      </c>
      <c r="AH495" s="296">
        <f t="shared" si="192"/>
        <v>1</v>
      </c>
      <c r="AI495" s="296">
        <f t="shared" si="193"/>
        <v>0</v>
      </c>
      <c r="AJ495" s="296">
        <f t="shared" si="194"/>
        <v>0</v>
      </c>
      <c r="AK495" s="296" t="str">
        <f>IFERROR(VLOOKUP($I495,点検表４リスト用!$D$2:$G$10,2,FALSE),"")</f>
        <v/>
      </c>
      <c r="AL495" s="296" t="str">
        <f>IFERROR(VLOOKUP($I495,点検表４リスト用!$D$2:$G$10,3,FALSE),"")</f>
        <v/>
      </c>
      <c r="AM495" s="296" t="str">
        <f>IFERROR(VLOOKUP($I495,点検表４リスト用!$D$2:$G$10,4,FALSE),"")</f>
        <v/>
      </c>
      <c r="AN495" s="296" t="str">
        <f>IFERROR(VLOOKUP(LEFT($E495,1),点検表４リスト用!$I$2:$J$11,2,FALSE),"")</f>
        <v/>
      </c>
      <c r="AO495" s="296" t="b">
        <f>IF(IFERROR(VLOOKUP($J495,軽乗用車一覧!$A$2:$A$88,1,FALSE),"")&lt;&gt;"",TRUE,FALSE)</f>
        <v>0</v>
      </c>
      <c r="AP495" s="296" t="b">
        <f t="shared" si="195"/>
        <v>0</v>
      </c>
      <c r="AQ495" s="296" t="b">
        <f t="shared" si="222"/>
        <v>1</v>
      </c>
      <c r="AR495" s="296" t="str">
        <f t="shared" si="196"/>
        <v/>
      </c>
      <c r="AS495" s="296" t="str">
        <f t="shared" si="197"/>
        <v/>
      </c>
      <c r="AT495" s="296">
        <f t="shared" si="198"/>
        <v>1</v>
      </c>
      <c r="AU495" s="296">
        <f t="shared" si="199"/>
        <v>1</v>
      </c>
      <c r="AV495" s="296" t="str">
        <f t="shared" si="200"/>
        <v/>
      </c>
      <c r="AW495" s="296" t="str">
        <f>IFERROR(VLOOKUP($L495,点検表４リスト用!$L$2:$M$11,2,FALSE),"")</f>
        <v/>
      </c>
      <c r="AX495" s="296" t="str">
        <f>IFERROR(VLOOKUP($AV495,排出係数!$H$4:$N$1000,7,FALSE),"")</f>
        <v/>
      </c>
      <c r="AY495" s="296" t="str">
        <f t="shared" si="210"/>
        <v/>
      </c>
      <c r="AZ495" s="296" t="str">
        <f t="shared" si="201"/>
        <v>1</v>
      </c>
      <c r="BA495" s="296" t="str">
        <f>IFERROR(VLOOKUP($AV495,排出係数!$A$4:$G$10000,$AU495+2,FALSE),"")</f>
        <v/>
      </c>
      <c r="BB495" s="296">
        <f>IFERROR(VLOOKUP($AU495,点検表４リスト用!$P$2:$T$6,2,FALSE),"")</f>
        <v>0.48</v>
      </c>
      <c r="BC495" s="296" t="str">
        <f t="shared" si="202"/>
        <v/>
      </c>
      <c r="BD495" s="296" t="str">
        <f t="shared" si="203"/>
        <v/>
      </c>
      <c r="BE495" s="296" t="str">
        <f>IFERROR(VLOOKUP($AV495,排出係数!$H$4:$M$10000,$AU495+2,FALSE),"")</f>
        <v/>
      </c>
      <c r="BF495" s="296">
        <f>IFERROR(VLOOKUP($AU495,点検表４リスト用!$P$2:$T$6,IF($N495="H17",5,3),FALSE),"")</f>
        <v>5.5E-2</v>
      </c>
      <c r="BG495" s="296">
        <f t="shared" si="204"/>
        <v>0</v>
      </c>
      <c r="BH495" s="296">
        <f t="shared" si="208"/>
        <v>0</v>
      </c>
      <c r="BI495" s="296" t="str">
        <f>IFERROR(VLOOKUP($L495,点検表４リスト用!$L$2:$N$11,3,FALSE),"")</f>
        <v/>
      </c>
      <c r="BJ495" s="296" t="str">
        <f t="shared" si="205"/>
        <v/>
      </c>
      <c r="BK495" s="296" t="str">
        <f>IF($AK495="特","",IF($BP495="確認",MSG_電気・燃料電池車確認,IF($BS495=1,日野自動車新型式,IF($BS495=2,日野自動車新型式②,IF($BS495=3,日野自動車新型式③,IF($BS495=4,日野自動車新型式④,IFERROR(VLOOKUP($BJ495,'35条リスト'!$A$3:$C$9998,2,FALSE),"")))))))</f>
        <v/>
      </c>
      <c r="BL495" s="296" t="str">
        <f t="shared" si="206"/>
        <v/>
      </c>
      <c r="BM495" s="296" t="str">
        <f>IFERROR(VLOOKUP($X495,点検表４リスト用!$A$2:$B$10,2,FALSE),"")</f>
        <v/>
      </c>
      <c r="BN495" s="296" t="str">
        <f>IF($AK495="特","",IFERROR(VLOOKUP($BJ495,'35条リスト'!$A$3:$C$9998,3,FALSE),""))</f>
        <v/>
      </c>
      <c r="BO495" s="357" t="str">
        <f t="shared" si="211"/>
        <v/>
      </c>
      <c r="BP495" s="297" t="str">
        <f t="shared" si="207"/>
        <v/>
      </c>
      <c r="BQ495" s="297" t="str">
        <f t="shared" si="212"/>
        <v/>
      </c>
      <c r="BR495" s="296">
        <f t="shared" si="209"/>
        <v>0</v>
      </c>
      <c r="BS495" s="296" t="str">
        <f>IF(COUNTIF(点検表４リスト用!X$2:X$83,J495),1,IF(COUNTIF(点検表４リスト用!Y$2:Y$100,J495),2,IF(COUNTIF(点検表４リスト用!Z$2:Z$100,J495),3,IF(COUNTIF(点検表４リスト用!AA$2:AA$100,J495),4,""))))</f>
        <v/>
      </c>
      <c r="BT495" s="580" t="str">
        <f t="shared" si="213"/>
        <v/>
      </c>
    </row>
    <row r="496" spans="1:72">
      <c r="A496" s="289"/>
      <c r="B496" s="445"/>
      <c r="C496" s="290"/>
      <c r="D496" s="291"/>
      <c r="E496" s="291"/>
      <c r="F496" s="291"/>
      <c r="G496" s="292"/>
      <c r="H496" s="300"/>
      <c r="I496" s="292"/>
      <c r="J496" s="292"/>
      <c r="K496" s="292"/>
      <c r="L496" s="292"/>
      <c r="M496" s="290"/>
      <c r="N496" s="290"/>
      <c r="O496" s="292"/>
      <c r="P496" s="292"/>
      <c r="Q496" s="481" t="str">
        <f t="shared" si="214"/>
        <v/>
      </c>
      <c r="R496" s="481" t="str">
        <f t="shared" si="215"/>
        <v/>
      </c>
      <c r="S496" s="482" t="str">
        <f t="shared" si="188"/>
        <v/>
      </c>
      <c r="T496" s="482" t="str">
        <f t="shared" si="216"/>
        <v/>
      </c>
      <c r="U496" s="483" t="str">
        <f t="shared" si="217"/>
        <v/>
      </c>
      <c r="V496" s="483" t="str">
        <f t="shared" si="218"/>
        <v/>
      </c>
      <c r="W496" s="483" t="str">
        <f t="shared" si="219"/>
        <v/>
      </c>
      <c r="X496" s="293"/>
      <c r="Y496" s="289"/>
      <c r="Z496" s="473" t="str">
        <f>IF($BS496&lt;&gt;"","確認",IF(COUNTIF(点検表４リスト用!AB$2:AB$100,J496),"○",IF(OR($BQ496="【3】",$BQ496="【2】",$BQ496="【1】"),"○",$BQ496)))</f>
        <v/>
      </c>
      <c r="AA496" s="532"/>
      <c r="AB496" s="559" t="str">
        <f t="shared" si="220"/>
        <v/>
      </c>
      <c r="AC496" s="294" t="str">
        <f>IF(COUNTIF(環境性能の高いＵＤタクシー!$A:$A,点検表４!J496),"○","")</f>
        <v/>
      </c>
      <c r="AD496" s="295" t="str">
        <f t="shared" si="221"/>
        <v/>
      </c>
      <c r="AE496" s="296" t="b">
        <f t="shared" si="189"/>
        <v>0</v>
      </c>
      <c r="AF496" s="296" t="b">
        <f t="shared" si="190"/>
        <v>0</v>
      </c>
      <c r="AG496" s="296" t="str">
        <f t="shared" si="191"/>
        <v/>
      </c>
      <c r="AH496" s="296">
        <f t="shared" si="192"/>
        <v>1</v>
      </c>
      <c r="AI496" s="296">
        <f t="shared" si="193"/>
        <v>0</v>
      </c>
      <c r="AJ496" s="296">
        <f t="shared" si="194"/>
        <v>0</v>
      </c>
      <c r="AK496" s="296" t="str">
        <f>IFERROR(VLOOKUP($I496,点検表４リスト用!$D$2:$G$10,2,FALSE),"")</f>
        <v/>
      </c>
      <c r="AL496" s="296" t="str">
        <f>IFERROR(VLOOKUP($I496,点検表４リスト用!$D$2:$G$10,3,FALSE),"")</f>
        <v/>
      </c>
      <c r="AM496" s="296" t="str">
        <f>IFERROR(VLOOKUP($I496,点検表４リスト用!$D$2:$G$10,4,FALSE),"")</f>
        <v/>
      </c>
      <c r="AN496" s="296" t="str">
        <f>IFERROR(VLOOKUP(LEFT($E496,1),点検表４リスト用!$I$2:$J$11,2,FALSE),"")</f>
        <v/>
      </c>
      <c r="AO496" s="296" t="b">
        <f>IF(IFERROR(VLOOKUP($J496,軽乗用車一覧!$A$2:$A$88,1,FALSE),"")&lt;&gt;"",TRUE,FALSE)</f>
        <v>0</v>
      </c>
      <c r="AP496" s="296" t="b">
        <f t="shared" si="195"/>
        <v>0</v>
      </c>
      <c r="AQ496" s="296" t="b">
        <f t="shared" si="222"/>
        <v>1</v>
      </c>
      <c r="AR496" s="296" t="str">
        <f t="shared" si="196"/>
        <v/>
      </c>
      <c r="AS496" s="296" t="str">
        <f t="shared" si="197"/>
        <v/>
      </c>
      <c r="AT496" s="296">
        <f t="shared" si="198"/>
        <v>1</v>
      </c>
      <c r="AU496" s="296">
        <f t="shared" si="199"/>
        <v>1</v>
      </c>
      <c r="AV496" s="296" t="str">
        <f t="shared" si="200"/>
        <v/>
      </c>
      <c r="AW496" s="296" t="str">
        <f>IFERROR(VLOOKUP($L496,点検表４リスト用!$L$2:$M$11,2,FALSE),"")</f>
        <v/>
      </c>
      <c r="AX496" s="296" t="str">
        <f>IFERROR(VLOOKUP($AV496,排出係数!$H$4:$N$1000,7,FALSE),"")</f>
        <v/>
      </c>
      <c r="AY496" s="296" t="str">
        <f t="shared" si="210"/>
        <v/>
      </c>
      <c r="AZ496" s="296" t="str">
        <f t="shared" si="201"/>
        <v>1</v>
      </c>
      <c r="BA496" s="296" t="str">
        <f>IFERROR(VLOOKUP($AV496,排出係数!$A$4:$G$10000,$AU496+2,FALSE),"")</f>
        <v/>
      </c>
      <c r="BB496" s="296">
        <f>IFERROR(VLOOKUP($AU496,点検表４リスト用!$P$2:$T$6,2,FALSE),"")</f>
        <v>0.48</v>
      </c>
      <c r="BC496" s="296" t="str">
        <f t="shared" si="202"/>
        <v/>
      </c>
      <c r="BD496" s="296" t="str">
        <f t="shared" si="203"/>
        <v/>
      </c>
      <c r="BE496" s="296" t="str">
        <f>IFERROR(VLOOKUP($AV496,排出係数!$H$4:$M$10000,$AU496+2,FALSE),"")</f>
        <v/>
      </c>
      <c r="BF496" s="296">
        <f>IFERROR(VLOOKUP($AU496,点検表４リスト用!$P$2:$T$6,IF($N496="H17",5,3),FALSE),"")</f>
        <v>5.5E-2</v>
      </c>
      <c r="BG496" s="296">
        <f t="shared" si="204"/>
        <v>0</v>
      </c>
      <c r="BH496" s="296">
        <f t="shared" si="208"/>
        <v>0</v>
      </c>
      <c r="BI496" s="296" t="str">
        <f>IFERROR(VLOOKUP($L496,点検表４リスト用!$L$2:$N$11,3,FALSE),"")</f>
        <v/>
      </c>
      <c r="BJ496" s="296" t="str">
        <f t="shared" si="205"/>
        <v/>
      </c>
      <c r="BK496" s="296" t="str">
        <f>IF($AK496="特","",IF($BP496="確認",MSG_電気・燃料電池車確認,IF($BS496=1,日野自動車新型式,IF($BS496=2,日野自動車新型式②,IF($BS496=3,日野自動車新型式③,IF($BS496=4,日野自動車新型式④,IFERROR(VLOOKUP($BJ496,'35条リスト'!$A$3:$C$9998,2,FALSE),"")))))))</f>
        <v/>
      </c>
      <c r="BL496" s="296" t="str">
        <f t="shared" si="206"/>
        <v/>
      </c>
      <c r="BM496" s="296" t="str">
        <f>IFERROR(VLOOKUP($X496,点検表４リスト用!$A$2:$B$10,2,FALSE),"")</f>
        <v/>
      </c>
      <c r="BN496" s="296" t="str">
        <f>IF($AK496="特","",IFERROR(VLOOKUP($BJ496,'35条リスト'!$A$3:$C$9998,3,FALSE),""))</f>
        <v/>
      </c>
      <c r="BO496" s="357" t="str">
        <f t="shared" si="211"/>
        <v/>
      </c>
      <c r="BP496" s="297" t="str">
        <f t="shared" si="207"/>
        <v/>
      </c>
      <c r="BQ496" s="297" t="str">
        <f t="shared" si="212"/>
        <v/>
      </c>
      <c r="BR496" s="296">
        <f t="shared" si="209"/>
        <v>0</v>
      </c>
      <c r="BS496" s="296" t="str">
        <f>IF(COUNTIF(点検表４リスト用!X$2:X$83,J496),1,IF(COUNTIF(点検表４リスト用!Y$2:Y$100,J496),2,IF(COUNTIF(点検表４リスト用!Z$2:Z$100,J496),3,IF(COUNTIF(点検表４リスト用!AA$2:AA$100,J496),4,""))))</f>
        <v/>
      </c>
      <c r="BT496" s="580" t="str">
        <f t="shared" si="213"/>
        <v/>
      </c>
    </row>
    <row r="497" spans="1:72">
      <c r="A497" s="289"/>
      <c r="B497" s="445"/>
      <c r="C497" s="290"/>
      <c r="D497" s="291"/>
      <c r="E497" s="291"/>
      <c r="F497" s="291"/>
      <c r="G497" s="292"/>
      <c r="H497" s="300"/>
      <c r="I497" s="292"/>
      <c r="J497" s="292"/>
      <c r="K497" s="292"/>
      <c r="L497" s="292"/>
      <c r="M497" s="290"/>
      <c r="N497" s="290"/>
      <c r="O497" s="292"/>
      <c r="P497" s="292"/>
      <c r="Q497" s="481" t="str">
        <f t="shared" si="214"/>
        <v/>
      </c>
      <c r="R497" s="481" t="str">
        <f t="shared" si="215"/>
        <v/>
      </c>
      <c r="S497" s="482" t="str">
        <f t="shared" si="188"/>
        <v/>
      </c>
      <c r="T497" s="482" t="str">
        <f t="shared" si="216"/>
        <v/>
      </c>
      <c r="U497" s="483" t="str">
        <f t="shared" si="217"/>
        <v/>
      </c>
      <c r="V497" s="483" t="str">
        <f t="shared" si="218"/>
        <v/>
      </c>
      <c r="W497" s="483" t="str">
        <f t="shared" si="219"/>
        <v/>
      </c>
      <c r="X497" s="293"/>
      <c r="Y497" s="289"/>
      <c r="Z497" s="473" t="str">
        <f>IF($BS497&lt;&gt;"","確認",IF(COUNTIF(点検表４リスト用!AB$2:AB$100,J497),"○",IF(OR($BQ497="【3】",$BQ497="【2】",$BQ497="【1】"),"○",$BQ497)))</f>
        <v/>
      </c>
      <c r="AA497" s="532"/>
      <c r="AB497" s="559" t="str">
        <f t="shared" si="220"/>
        <v/>
      </c>
      <c r="AC497" s="294" t="str">
        <f>IF(COUNTIF(環境性能の高いＵＤタクシー!$A:$A,点検表４!J497),"○","")</f>
        <v/>
      </c>
      <c r="AD497" s="295" t="str">
        <f t="shared" si="221"/>
        <v/>
      </c>
      <c r="AE497" s="296" t="b">
        <f t="shared" si="189"/>
        <v>0</v>
      </c>
      <c r="AF497" s="296" t="b">
        <f t="shared" si="190"/>
        <v>0</v>
      </c>
      <c r="AG497" s="296" t="str">
        <f t="shared" si="191"/>
        <v/>
      </c>
      <c r="AH497" s="296">
        <f t="shared" si="192"/>
        <v>1</v>
      </c>
      <c r="AI497" s="296">
        <f t="shared" si="193"/>
        <v>0</v>
      </c>
      <c r="AJ497" s="296">
        <f t="shared" si="194"/>
        <v>0</v>
      </c>
      <c r="AK497" s="296" t="str">
        <f>IFERROR(VLOOKUP($I497,点検表４リスト用!$D$2:$G$10,2,FALSE),"")</f>
        <v/>
      </c>
      <c r="AL497" s="296" t="str">
        <f>IFERROR(VLOOKUP($I497,点検表４リスト用!$D$2:$G$10,3,FALSE),"")</f>
        <v/>
      </c>
      <c r="AM497" s="296" t="str">
        <f>IFERROR(VLOOKUP($I497,点検表４リスト用!$D$2:$G$10,4,FALSE),"")</f>
        <v/>
      </c>
      <c r="AN497" s="296" t="str">
        <f>IFERROR(VLOOKUP(LEFT($E497,1),点検表４リスト用!$I$2:$J$11,2,FALSE),"")</f>
        <v/>
      </c>
      <c r="AO497" s="296" t="b">
        <f>IF(IFERROR(VLOOKUP($J497,軽乗用車一覧!$A$2:$A$88,1,FALSE),"")&lt;&gt;"",TRUE,FALSE)</f>
        <v>0</v>
      </c>
      <c r="AP497" s="296" t="b">
        <f t="shared" si="195"/>
        <v>0</v>
      </c>
      <c r="AQ497" s="296" t="b">
        <f t="shared" si="222"/>
        <v>1</v>
      </c>
      <c r="AR497" s="296" t="str">
        <f t="shared" si="196"/>
        <v/>
      </c>
      <c r="AS497" s="296" t="str">
        <f t="shared" si="197"/>
        <v/>
      </c>
      <c r="AT497" s="296">
        <f t="shared" si="198"/>
        <v>1</v>
      </c>
      <c r="AU497" s="296">
        <f t="shared" si="199"/>
        <v>1</v>
      </c>
      <c r="AV497" s="296" t="str">
        <f t="shared" si="200"/>
        <v/>
      </c>
      <c r="AW497" s="296" t="str">
        <f>IFERROR(VLOOKUP($L497,点検表４リスト用!$L$2:$M$11,2,FALSE),"")</f>
        <v/>
      </c>
      <c r="AX497" s="296" t="str">
        <f>IFERROR(VLOOKUP($AV497,排出係数!$H$4:$N$1000,7,FALSE),"")</f>
        <v/>
      </c>
      <c r="AY497" s="296" t="str">
        <f t="shared" si="210"/>
        <v/>
      </c>
      <c r="AZ497" s="296" t="str">
        <f t="shared" si="201"/>
        <v>1</v>
      </c>
      <c r="BA497" s="296" t="str">
        <f>IFERROR(VLOOKUP($AV497,排出係数!$A$4:$G$10000,$AU497+2,FALSE),"")</f>
        <v/>
      </c>
      <c r="BB497" s="296">
        <f>IFERROR(VLOOKUP($AU497,点検表４リスト用!$P$2:$T$6,2,FALSE),"")</f>
        <v>0.48</v>
      </c>
      <c r="BC497" s="296" t="str">
        <f t="shared" si="202"/>
        <v/>
      </c>
      <c r="BD497" s="296" t="str">
        <f t="shared" si="203"/>
        <v/>
      </c>
      <c r="BE497" s="296" t="str">
        <f>IFERROR(VLOOKUP($AV497,排出係数!$H$4:$M$10000,$AU497+2,FALSE),"")</f>
        <v/>
      </c>
      <c r="BF497" s="296">
        <f>IFERROR(VLOOKUP($AU497,点検表４リスト用!$P$2:$T$6,IF($N497="H17",5,3),FALSE),"")</f>
        <v>5.5E-2</v>
      </c>
      <c r="BG497" s="296">
        <f t="shared" si="204"/>
        <v>0</v>
      </c>
      <c r="BH497" s="296">
        <f t="shared" si="208"/>
        <v>0</v>
      </c>
      <c r="BI497" s="296" t="str">
        <f>IFERROR(VLOOKUP($L497,点検表４リスト用!$L$2:$N$11,3,FALSE),"")</f>
        <v/>
      </c>
      <c r="BJ497" s="296" t="str">
        <f t="shared" si="205"/>
        <v/>
      </c>
      <c r="BK497" s="296" t="str">
        <f>IF($AK497="特","",IF($BP497="確認",MSG_電気・燃料電池車確認,IF($BS497=1,日野自動車新型式,IF($BS497=2,日野自動車新型式②,IF($BS497=3,日野自動車新型式③,IF($BS497=4,日野自動車新型式④,IFERROR(VLOOKUP($BJ497,'35条リスト'!$A$3:$C$9998,2,FALSE),"")))))))</f>
        <v/>
      </c>
      <c r="BL497" s="296" t="str">
        <f t="shared" si="206"/>
        <v/>
      </c>
      <c r="BM497" s="296" t="str">
        <f>IFERROR(VLOOKUP($X497,点検表４リスト用!$A$2:$B$10,2,FALSE),"")</f>
        <v/>
      </c>
      <c r="BN497" s="296" t="str">
        <f>IF($AK497="特","",IFERROR(VLOOKUP($BJ497,'35条リスト'!$A$3:$C$9998,3,FALSE),""))</f>
        <v/>
      </c>
      <c r="BO497" s="357" t="str">
        <f t="shared" si="211"/>
        <v/>
      </c>
      <c r="BP497" s="297" t="str">
        <f t="shared" si="207"/>
        <v/>
      </c>
      <c r="BQ497" s="297" t="str">
        <f t="shared" si="212"/>
        <v/>
      </c>
      <c r="BR497" s="296">
        <f t="shared" si="209"/>
        <v>0</v>
      </c>
      <c r="BS497" s="296" t="str">
        <f>IF(COUNTIF(点検表４リスト用!X$2:X$83,J497),1,IF(COUNTIF(点検表４リスト用!Y$2:Y$100,J497),2,IF(COUNTIF(点検表４リスト用!Z$2:Z$100,J497),3,IF(COUNTIF(点検表４リスト用!AA$2:AA$100,J497),4,""))))</f>
        <v/>
      </c>
      <c r="BT497" s="580" t="str">
        <f t="shared" si="213"/>
        <v/>
      </c>
    </row>
    <row r="498" spans="1:72">
      <c r="A498" s="289"/>
      <c r="B498" s="445"/>
      <c r="C498" s="290"/>
      <c r="D498" s="291"/>
      <c r="E498" s="291"/>
      <c r="F498" s="291"/>
      <c r="G498" s="292"/>
      <c r="H498" s="300"/>
      <c r="I498" s="292"/>
      <c r="J498" s="292"/>
      <c r="K498" s="292"/>
      <c r="L498" s="292"/>
      <c r="M498" s="290"/>
      <c r="N498" s="290"/>
      <c r="O498" s="292"/>
      <c r="P498" s="292"/>
      <c r="Q498" s="481" t="str">
        <f t="shared" si="214"/>
        <v/>
      </c>
      <c r="R498" s="481" t="str">
        <f t="shared" si="215"/>
        <v/>
      </c>
      <c r="S498" s="482" t="str">
        <f t="shared" si="188"/>
        <v/>
      </c>
      <c r="T498" s="482" t="str">
        <f t="shared" si="216"/>
        <v/>
      </c>
      <c r="U498" s="483" t="str">
        <f t="shared" si="217"/>
        <v/>
      </c>
      <c r="V498" s="483" t="str">
        <f t="shared" si="218"/>
        <v/>
      </c>
      <c r="W498" s="483" t="str">
        <f t="shared" si="219"/>
        <v/>
      </c>
      <c r="X498" s="293"/>
      <c r="Y498" s="289"/>
      <c r="Z498" s="473" t="str">
        <f>IF($BS498&lt;&gt;"","確認",IF(COUNTIF(点検表４リスト用!AB$2:AB$100,J498),"○",IF(OR($BQ498="【3】",$BQ498="【2】",$BQ498="【1】"),"○",$BQ498)))</f>
        <v/>
      </c>
      <c r="AA498" s="532"/>
      <c r="AB498" s="559" t="str">
        <f t="shared" si="220"/>
        <v/>
      </c>
      <c r="AC498" s="294" t="str">
        <f>IF(COUNTIF(環境性能の高いＵＤタクシー!$A:$A,点検表４!J498),"○","")</f>
        <v/>
      </c>
      <c r="AD498" s="295" t="str">
        <f t="shared" si="221"/>
        <v/>
      </c>
      <c r="AE498" s="296" t="b">
        <f t="shared" si="189"/>
        <v>0</v>
      </c>
      <c r="AF498" s="296" t="b">
        <f t="shared" si="190"/>
        <v>0</v>
      </c>
      <c r="AG498" s="296" t="str">
        <f t="shared" si="191"/>
        <v/>
      </c>
      <c r="AH498" s="296">
        <f t="shared" si="192"/>
        <v>1</v>
      </c>
      <c r="AI498" s="296">
        <f t="shared" si="193"/>
        <v>0</v>
      </c>
      <c r="AJ498" s="296">
        <f t="shared" si="194"/>
        <v>0</v>
      </c>
      <c r="AK498" s="296" t="str">
        <f>IFERROR(VLOOKUP($I498,点検表４リスト用!$D$2:$G$10,2,FALSE),"")</f>
        <v/>
      </c>
      <c r="AL498" s="296" t="str">
        <f>IFERROR(VLOOKUP($I498,点検表４リスト用!$D$2:$G$10,3,FALSE),"")</f>
        <v/>
      </c>
      <c r="AM498" s="296" t="str">
        <f>IFERROR(VLOOKUP($I498,点検表４リスト用!$D$2:$G$10,4,FALSE),"")</f>
        <v/>
      </c>
      <c r="AN498" s="296" t="str">
        <f>IFERROR(VLOOKUP(LEFT($E498,1),点検表４リスト用!$I$2:$J$11,2,FALSE),"")</f>
        <v/>
      </c>
      <c r="AO498" s="296" t="b">
        <f>IF(IFERROR(VLOOKUP($J498,軽乗用車一覧!$A$2:$A$88,1,FALSE),"")&lt;&gt;"",TRUE,FALSE)</f>
        <v>0</v>
      </c>
      <c r="AP498" s="296" t="b">
        <f t="shared" si="195"/>
        <v>0</v>
      </c>
      <c r="AQ498" s="296" t="b">
        <f t="shared" si="222"/>
        <v>1</v>
      </c>
      <c r="AR498" s="296" t="str">
        <f t="shared" si="196"/>
        <v/>
      </c>
      <c r="AS498" s="296" t="str">
        <f t="shared" si="197"/>
        <v/>
      </c>
      <c r="AT498" s="296">
        <f t="shared" si="198"/>
        <v>1</v>
      </c>
      <c r="AU498" s="296">
        <f t="shared" si="199"/>
        <v>1</v>
      </c>
      <c r="AV498" s="296" t="str">
        <f t="shared" si="200"/>
        <v/>
      </c>
      <c r="AW498" s="296" t="str">
        <f>IFERROR(VLOOKUP($L498,点検表４リスト用!$L$2:$M$11,2,FALSE),"")</f>
        <v/>
      </c>
      <c r="AX498" s="296" t="str">
        <f>IFERROR(VLOOKUP($AV498,排出係数!$H$4:$N$1000,7,FALSE),"")</f>
        <v/>
      </c>
      <c r="AY498" s="296" t="str">
        <f t="shared" si="210"/>
        <v/>
      </c>
      <c r="AZ498" s="296" t="str">
        <f t="shared" si="201"/>
        <v>1</v>
      </c>
      <c r="BA498" s="296" t="str">
        <f>IFERROR(VLOOKUP($AV498,排出係数!$A$4:$G$10000,$AU498+2,FALSE),"")</f>
        <v/>
      </c>
      <c r="BB498" s="296">
        <f>IFERROR(VLOOKUP($AU498,点検表４リスト用!$P$2:$T$6,2,FALSE),"")</f>
        <v>0.48</v>
      </c>
      <c r="BC498" s="296" t="str">
        <f t="shared" si="202"/>
        <v/>
      </c>
      <c r="BD498" s="296" t="str">
        <f t="shared" si="203"/>
        <v/>
      </c>
      <c r="BE498" s="296" t="str">
        <f>IFERROR(VLOOKUP($AV498,排出係数!$H$4:$M$10000,$AU498+2,FALSE),"")</f>
        <v/>
      </c>
      <c r="BF498" s="296">
        <f>IFERROR(VLOOKUP($AU498,点検表４リスト用!$P$2:$T$6,IF($N498="H17",5,3),FALSE),"")</f>
        <v>5.5E-2</v>
      </c>
      <c r="BG498" s="296">
        <f t="shared" si="204"/>
        <v>0</v>
      </c>
      <c r="BH498" s="296">
        <f t="shared" si="208"/>
        <v>0</v>
      </c>
      <c r="BI498" s="296" t="str">
        <f>IFERROR(VLOOKUP($L498,点検表４リスト用!$L$2:$N$11,3,FALSE),"")</f>
        <v/>
      </c>
      <c r="BJ498" s="296" t="str">
        <f t="shared" si="205"/>
        <v/>
      </c>
      <c r="BK498" s="296" t="str">
        <f>IF($AK498="特","",IF($BP498="確認",MSG_電気・燃料電池車確認,IF($BS498=1,日野自動車新型式,IF($BS498=2,日野自動車新型式②,IF($BS498=3,日野自動車新型式③,IF($BS498=4,日野自動車新型式④,IFERROR(VLOOKUP($BJ498,'35条リスト'!$A$3:$C$9998,2,FALSE),"")))))))</f>
        <v/>
      </c>
      <c r="BL498" s="296" t="str">
        <f t="shared" si="206"/>
        <v/>
      </c>
      <c r="BM498" s="296" t="str">
        <f>IFERROR(VLOOKUP($X498,点検表４リスト用!$A$2:$B$10,2,FALSE),"")</f>
        <v/>
      </c>
      <c r="BN498" s="296" t="str">
        <f>IF($AK498="特","",IFERROR(VLOOKUP($BJ498,'35条リスト'!$A$3:$C$9998,3,FALSE),""))</f>
        <v/>
      </c>
      <c r="BO498" s="357" t="str">
        <f t="shared" si="211"/>
        <v/>
      </c>
      <c r="BP498" s="297" t="str">
        <f t="shared" si="207"/>
        <v/>
      </c>
      <c r="BQ498" s="297" t="str">
        <f t="shared" si="212"/>
        <v/>
      </c>
      <c r="BR498" s="296">
        <f t="shared" si="209"/>
        <v>0</v>
      </c>
      <c r="BS498" s="296" t="str">
        <f>IF(COUNTIF(点検表４リスト用!X$2:X$83,J498),1,IF(COUNTIF(点検表４リスト用!Y$2:Y$100,J498),2,IF(COUNTIF(点検表４リスト用!Z$2:Z$100,J498),3,IF(COUNTIF(点検表４リスト用!AA$2:AA$100,J498),4,""))))</f>
        <v/>
      </c>
      <c r="BT498" s="580" t="str">
        <f t="shared" si="213"/>
        <v/>
      </c>
    </row>
    <row r="499" spans="1:72">
      <c r="A499" s="289"/>
      <c r="B499" s="445"/>
      <c r="C499" s="290"/>
      <c r="D499" s="291"/>
      <c r="E499" s="291"/>
      <c r="F499" s="291"/>
      <c r="G499" s="292"/>
      <c r="H499" s="300"/>
      <c r="I499" s="292"/>
      <c r="J499" s="292"/>
      <c r="K499" s="292"/>
      <c r="L499" s="292"/>
      <c r="M499" s="290"/>
      <c r="N499" s="290"/>
      <c r="O499" s="292"/>
      <c r="P499" s="292"/>
      <c r="Q499" s="481" t="str">
        <f t="shared" si="214"/>
        <v/>
      </c>
      <c r="R499" s="481" t="str">
        <f t="shared" si="215"/>
        <v/>
      </c>
      <c r="S499" s="482" t="str">
        <f t="shared" si="188"/>
        <v/>
      </c>
      <c r="T499" s="482" t="str">
        <f t="shared" si="216"/>
        <v/>
      </c>
      <c r="U499" s="483" t="str">
        <f t="shared" si="217"/>
        <v/>
      </c>
      <c r="V499" s="483" t="str">
        <f t="shared" si="218"/>
        <v/>
      </c>
      <c r="W499" s="483" t="str">
        <f t="shared" si="219"/>
        <v/>
      </c>
      <c r="X499" s="293"/>
      <c r="Y499" s="289"/>
      <c r="Z499" s="473" t="str">
        <f>IF($BS499&lt;&gt;"","確認",IF(COUNTIF(点検表４リスト用!AB$2:AB$100,J499),"○",IF(OR($BQ499="【3】",$BQ499="【2】",$BQ499="【1】"),"○",$BQ499)))</f>
        <v/>
      </c>
      <c r="AA499" s="532"/>
      <c r="AB499" s="559" t="str">
        <f t="shared" si="220"/>
        <v/>
      </c>
      <c r="AC499" s="294" t="str">
        <f>IF(COUNTIF(環境性能の高いＵＤタクシー!$A:$A,点検表４!J499),"○","")</f>
        <v/>
      </c>
      <c r="AD499" s="295" t="str">
        <f t="shared" si="221"/>
        <v/>
      </c>
      <c r="AE499" s="296" t="b">
        <f t="shared" si="189"/>
        <v>0</v>
      </c>
      <c r="AF499" s="296" t="b">
        <f t="shared" si="190"/>
        <v>0</v>
      </c>
      <c r="AG499" s="296" t="str">
        <f t="shared" si="191"/>
        <v/>
      </c>
      <c r="AH499" s="296">
        <f t="shared" si="192"/>
        <v>1</v>
      </c>
      <c r="AI499" s="296">
        <f t="shared" si="193"/>
        <v>0</v>
      </c>
      <c r="AJ499" s="296">
        <f t="shared" si="194"/>
        <v>0</v>
      </c>
      <c r="AK499" s="296" t="str">
        <f>IFERROR(VLOOKUP($I499,点検表４リスト用!$D$2:$G$10,2,FALSE),"")</f>
        <v/>
      </c>
      <c r="AL499" s="296" t="str">
        <f>IFERROR(VLOOKUP($I499,点検表４リスト用!$D$2:$G$10,3,FALSE),"")</f>
        <v/>
      </c>
      <c r="AM499" s="296" t="str">
        <f>IFERROR(VLOOKUP($I499,点検表４リスト用!$D$2:$G$10,4,FALSE),"")</f>
        <v/>
      </c>
      <c r="AN499" s="296" t="str">
        <f>IFERROR(VLOOKUP(LEFT($E499,1),点検表４リスト用!$I$2:$J$11,2,FALSE),"")</f>
        <v/>
      </c>
      <c r="AO499" s="296" t="b">
        <f>IF(IFERROR(VLOOKUP($J499,軽乗用車一覧!$A$2:$A$88,1,FALSE),"")&lt;&gt;"",TRUE,FALSE)</f>
        <v>0</v>
      </c>
      <c r="AP499" s="296" t="b">
        <f t="shared" si="195"/>
        <v>0</v>
      </c>
      <c r="AQ499" s="296" t="b">
        <f t="shared" si="222"/>
        <v>1</v>
      </c>
      <c r="AR499" s="296" t="str">
        <f t="shared" si="196"/>
        <v/>
      </c>
      <c r="AS499" s="296" t="str">
        <f t="shared" si="197"/>
        <v/>
      </c>
      <c r="AT499" s="296">
        <f t="shared" si="198"/>
        <v>1</v>
      </c>
      <c r="AU499" s="296">
        <f t="shared" si="199"/>
        <v>1</v>
      </c>
      <c r="AV499" s="296" t="str">
        <f t="shared" si="200"/>
        <v/>
      </c>
      <c r="AW499" s="296" t="str">
        <f>IFERROR(VLOOKUP($L499,点検表４リスト用!$L$2:$M$11,2,FALSE),"")</f>
        <v/>
      </c>
      <c r="AX499" s="296" t="str">
        <f>IFERROR(VLOOKUP($AV499,排出係数!$H$4:$N$1000,7,FALSE),"")</f>
        <v/>
      </c>
      <c r="AY499" s="296" t="str">
        <f t="shared" si="210"/>
        <v/>
      </c>
      <c r="AZ499" s="296" t="str">
        <f t="shared" si="201"/>
        <v>1</v>
      </c>
      <c r="BA499" s="296" t="str">
        <f>IFERROR(VLOOKUP($AV499,排出係数!$A$4:$G$10000,$AU499+2,FALSE),"")</f>
        <v/>
      </c>
      <c r="BB499" s="296">
        <f>IFERROR(VLOOKUP($AU499,点検表４リスト用!$P$2:$T$6,2,FALSE),"")</f>
        <v>0.48</v>
      </c>
      <c r="BC499" s="296" t="str">
        <f t="shared" si="202"/>
        <v/>
      </c>
      <c r="BD499" s="296" t="str">
        <f t="shared" si="203"/>
        <v/>
      </c>
      <c r="BE499" s="296" t="str">
        <f>IFERROR(VLOOKUP($AV499,排出係数!$H$4:$M$10000,$AU499+2,FALSE),"")</f>
        <v/>
      </c>
      <c r="BF499" s="296">
        <f>IFERROR(VLOOKUP($AU499,点検表４リスト用!$P$2:$T$6,IF($N499="H17",5,3),FALSE),"")</f>
        <v>5.5E-2</v>
      </c>
      <c r="BG499" s="296">
        <f t="shared" si="204"/>
        <v>0</v>
      </c>
      <c r="BH499" s="296">
        <f t="shared" si="208"/>
        <v>0</v>
      </c>
      <c r="BI499" s="296" t="str">
        <f>IFERROR(VLOOKUP($L499,点検表４リスト用!$L$2:$N$11,3,FALSE),"")</f>
        <v/>
      </c>
      <c r="BJ499" s="296" t="str">
        <f t="shared" si="205"/>
        <v/>
      </c>
      <c r="BK499" s="296" t="str">
        <f>IF($AK499="特","",IF($BP499="確認",MSG_電気・燃料電池車確認,IF($BS499=1,日野自動車新型式,IF($BS499=2,日野自動車新型式②,IF($BS499=3,日野自動車新型式③,IF($BS499=4,日野自動車新型式④,IFERROR(VLOOKUP($BJ499,'35条リスト'!$A$3:$C$9998,2,FALSE),"")))))))</f>
        <v/>
      </c>
      <c r="BL499" s="296" t="str">
        <f t="shared" si="206"/>
        <v/>
      </c>
      <c r="BM499" s="296" t="str">
        <f>IFERROR(VLOOKUP($X499,点検表４リスト用!$A$2:$B$10,2,FALSE),"")</f>
        <v/>
      </c>
      <c r="BN499" s="296" t="str">
        <f>IF($AK499="特","",IFERROR(VLOOKUP($BJ499,'35条リスト'!$A$3:$C$9998,3,FALSE),""))</f>
        <v/>
      </c>
      <c r="BO499" s="357" t="str">
        <f t="shared" si="211"/>
        <v/>
      </c>
      <c r="BP499" s="297" t="str">
        <f t="shared" si="207"/>
        <v/>
      </c>
      <c r="BQ499" s="297" t="str">
        <f t="shared" si="212"/>
        <v/>
      </c>
      <c r="BR499" s="296">
        <f t="shared" si="209"/>
        <v>0</v>
      </c>
      <c r="BS499" s="296" t="str">
        <f>IF(COUNTIF(点検表４リスト用!X$2:X$83,J499),1,IF(COUNTIF(点検表４リスト用!Y$2:Y$100,J499),2,IF(COUNTIF(点検表４リスト用!Z$2:Z$100,J499),3,IF(COUNTIF(点検表４リスト用!AA$2:AA$100,J499),4,""))))</f>
        <v/>
      </c>
      <c r="BT499" s="580" t="str">
        <f t="shared" si="213"/>
        <v/>
      </c>
    </row>
    <row r="500" spans="1:72">
      <c r="A500" s="289"/>
      <c r="B500" s="445"/>
      <c r="C500" s="290"/>
      <c r="D500" s="291"/>
      <c r="E500" s="291"/>
      <c r="F500" s="291"/>
      <c r="G500" s="292"/>
      <c r="H500" s="300"/>
      <c r="I500" s="292"/>
      <c r="J500" s="292"/>
      <c r="K500" s="292"/>
      <c r="L500" s="292"/>
      <c r="M500" s="290"/>
      <c r="N500" s="290"/>
      <c r="O500" s="292"/>
      <c r="P500" s="292"/>
      <c r="Q500" s="481" t="str">
        <f t="shared" si="214"/>
        <v/>
      </c>
      <c r="R500" s="481" t="str">
        <f t="shared" si="215"/>
        <v/>
      </c>
      <c r="S500" s="482" t="str">
        <f t="shared" si="188"/>
        <v/>
      </c>
      <c r="T500" s="482" t="str">
        <f t="shared" si="216"/>
        <v/>
      </c>
      <c r="U500" s="483" t="str">
        <f t="shared" si="217"/>
        <v/>
      </c>
      <c r="V500" s="483" t="str">
        <f t="shared" si="218"/>
        <v/>
      </c>
      <c r="W500" s="483" t="str">
        <f t="shared" si="219"/>
        <v/>
      </c>
      <c r="X500" s="293"/>
      <c r="Y500" s="289"/>
      <c r="Z500" s="473" t="str">
        <f>IF($BS500&lt;&gt;"","確認",IF(COUNTIF(点検表４リスト用!AB$2:AB$100,J500),"○",IF(OR($BQ500="【3】",$BQ500="【2】",$BQ500="【1】"),"○",$BQ500)))</f>
        <v/>
      </c>
      <c r="AA500" s="532"/>
      <c r="AB500" s="559" t="str">
        <f t="shared" si="220"/>
        <v/>
      </c>
      <c r="AC500" s="294" t="str">
        <f>IF(COUNTIF(環境性能の高いＵＤタクシー!$A:$A,点検表４!J500),"○","")</f>
        <v/>
      </c>
      <c r="AD500" s="295" t="str">
        <f t="shared" si="221"/>
        <v/>
      </c>
      <c r="AE500" s="296" t="b">
        <f t="shared" si="189"/>
        <v>0</v>
      </c>
      <c r="AF500" s="296" t="b">
        <f t="shared" si="190"/>
        <v>0</v>
      </c>
      <c r="AG500" s="296" t="str">
        <f t="shared" si="191"/>
        <v/>
      </c>
      <c r="AH500" s="296">
        <f t="shared" si="192"/>
        <v>1</v>
      </c>
      <c r="AI500" s="296">
        <f t="shared" si="193"/>
        <v>0</v>
      </c>
      <c r="AJ500" s="296">
        <f t="shared" si="194"/>
        <v>0</v>
      </c>
      <c r="AK500" s="296" t="str">
        <f>IFERROR(VLOOKUP($I500,点検表４リスト用!$D$2:$G$10,2,FALSE),"")</f>
        <v/>
      </c>
      <c r="AL500" s="296" t="str">
        <f>IFERROR(VLOOKUP($I500,点検表４リスト用!$D$2:$G$10,3,FALSE),"")</f>
        <v/>
      </c>
      <c r="AM500" s="296" t="str">
        <f>IFERROR(VLOOKUP($I500,点検表４リスト用!$D$2:$G$10,4,FALSE),"")</f>
        <v/>
      </c>
      <c r="AN500" s="296" t="str">
        <f>IFERROR(VLOOKUP(LEFT($E500,1),点検表４リスト用!$I$2:$J$11,2,FALSE),"")</f>
        <v/>
      </c>
      <c r="AO500" s="296" t="b">
        <f>IF(IFERROR(VLOOKUP($J500,軽乗用車一覧!$A$2:$A$88,1,FALSE),"")&lt;&gt;"",TRUE,FALSE)</f>
        <v>0</v>
      </c>
      <c r="AP500" s="296" t="b">
        <f t="shared" si="195"/>
        <v>0</v>
      </c>
      <c r="AQ500" s="296" t="b">
        <f t="shared" si="222"/>
        <v>1</v>
      </c>
      <c r="AR500" s="296" t="str">
        <f t="shared" si="196"/>
        <v/>
      </c>
      <c r="AS500" s="296" t="str">
        <f t="shared" si="197"/>
        <v/>
      </c>
      <c r="AT500" s="296">
        <f t="shared" si="198"/>
        <v>1</v>
      </c>
      <c r="AU500" s="296">
        <f t="shared" si="199"/>
        <v>1</v>
      </c>
      <c r="AV500" s="296" t="str">
        <f t="shared" si="200"/>
        <v/>
      </c>
      <c r="AW500" s="296" t="str">
        <f>IFERROR(VLOOKUP($L500,点検表４リスト用!$L$2:$M$11,2,FALSE),"")</f>
        <v/>
      </c>
      <c r="AX500" s="296" t="str">
        <f>IFERROR(VLOOKUP($AV500,排出係数!$H$4:$N$1000,7,FALSE),"")</f>
        <v/>
      </c>
      <c r="AY500" s="296" t="str">
        <f t="shared" si="210"/>
        <v/>
      </c>
      <c r="AZ500" s="296" t="str">
        <f t="shared" si="201"/>
        <v>1</v>
      </c>
      <c r="BA500" s="296" t="str">
        <f>IFERROR(VLOOKUP($AV500,排出係数!$A$4:$G$10000,$AU500+2,FALSE),"")</f>
        <v/>
      </c>
      <c r="BB500" s="296">
        <f>IFERROR(VLOOKUP($AU500,点検表４リスト用!$P$2:$T$6,2,FALSE),"")</f>
        <v>0.48</v>
      </c>
      <c r="BC500" s="296" t="str">
        <f t="shared" si="202"/>
        <v/>
      </c>
      <c r="BD500" s="296" t="str">
        <f t="shared" si="203"/>
        <v/>
      </c>
      <c r="BE500" s="296" t="str">
        <f>IFERROR(VLOOKUP($AV500,排出係数!$H$4:$M$10000,$AU500+2,FALSE),"")</f>
        <v/>
      </c>
      <c r="BF500" s="296">
        <f>IFERROR(VLOOKUP($AU500,点検表４リスト用!$P$2:$T$6,IF($N500="H17",5,3),FALSE),"")</f>
        <v>5.5E-2</v>
      </c>
      <c r="BG500" s="296">
        <f t="shared" si="204"/>
        <v>0</v>
      </c>
      <c r="BH500" s="296">
        <f t="shared" si="208"/>
        <v>0</v>
      </c>
      <c r="BI500" s="296" t="str">
        <f>IFERROR(VLOOKUP($L500,点検表４リスト用!$L$2:$N$11,3,FALSE),"")</f>
        <v/>
      </c>
      <c r="BJ500" s="296" t="str">
        <f t="shared" si="205"/>
        <v/>
      </c>
      <c r="BK500" s="296" t="str">
        <f>IF($AK500="特","",IF($BP500="確認",MSG_電気・燃料電池車確認,IF($BS500=1,日野自動車新型式,IF($BS500=2,日野自動車新型式②,IF($BS500=3,日野自動車新型式③,IF($BS500=4,日野自動車新型式④,IFERROR(VLOOKUP($BJ500,'35条リスト'!$A$3:$C$9998,2,FALSE),"")))))))</f>
        <v/>
      </c>
      <c r="BL500" s="296" t="str">
        <f t="shared" si="206"/>
        <v/>
      </c>
      <c r="BM500" s="296" t="str">
        <f>IFERROR(VLOOKUP($X500,点検表４リスト用!$A$2:$B$10,2,FALSE),"")</f>
        <v/>
      </c>
      <c r="BN500" s="296" t="str">
        <f>IF($AK500="特","",IFERROR(VLOOKUP($BJ500,'35条リスト'!$A$3:$C$9998,3,FALSE),""))</f>
        <v/>
      </c>
      <c r="BO500" s="357" t="str">
        <f t="shared" si="211"/>
        <v/>
      </c>
      <c r="BP500" s="297" t="str">
        <f t="shared" si="207"/>
        <v/>
      </c>
      <c r="BQ500" s="297" t="str">
        <f t="shared" si="212"/>
        <v/>
      </c>
      <c r="BR500" s="296">
        <f t="shared" si="209"/>
        <v>0</v>
      </c>
      <c r="BS500" s="296" t="str">
        <f>IF(COUNTIF(点検表４リスト用!X$2:X$83,J500),1,IF(COUNTIF(点検表４リスト用!Y$2:Y$100,J500),2,IF(COUNTIF(点検表４リスト用!Z$2:Z$100,J500),3,IF(COUNTIF(点検表４リスト用!AA$2:AA$100,J500),4,""))))</f>
        <v/>
      </c>
      <c r="BT500" s="580" t="str">
        <f t="shared" si="213"/>
        <v/>
      </c>
    </row>
    <row r="501" spans="1:72">
      <c r="A501" s="289"/>
      <c r="B501" s="445"/>
      <c r="C501" s="290"/>
      <c r="D501" s="291"/>
      <c r="E501" s="291"/>
      <c r="F501" s="291"/>
      <c r="G501" s="292"/>
      <c r="H501" s="300"/>
      <c r="I501" s="292"/>
      <c r="J501" s="292"/>
      <c r="K501" s="292"/>
      <c r="L501" s="292"/>
      <c r="M501" s="290"/>
      <c r="N501" s="290"/>
      <c r="O501" s="292"/>
      <c r="P501" s="292"/>
      <c r="Q501" s="481" t="str">
        <f t="shared" si="214"/>
        <v/>
      </c>
      <c r="R501" s="481" t="str">
        <f t="shared" si="215"/>
        <v/>
      </c>
      <c r="S501" s="482" t="str">
        <f t="shared" si="188"/>
        <v/>
      </c>
      <c r="T501" s="482" t="str">
        <f t="shared" si="216"/>
        <v/>
      </c>
      <c r="U501" s="483" t="str">
        <f t="shared" si="217"/>
        <v/>
      </c>
      <c r="V501" s="483" t="str">
        <f t="shared" si="218"/>
        <v/>
      </c>
      <c r="W501" s="483" t="str">
        <f t="shared" si="219"/>
        <v/>
      </c>
      <c r="X501" s="293"/>
      <c r="Y501" s="289"/>
      <c r="Z501" s="473" t="str">
        <f>IF($BS501&lt;&gt;"","確認",IF(COUNTIF(点検表４リスト用!AB$2:AB$100,J501),"○",IF(OR($BQ501="【3】",$BQ501="【2】",$BQ501="【1】"),"○",$BQ501)))</f>
        <v/>
      </c>
      <c r="AA501" s="532"/>
      <c r="AB501" s="559" t="str">
        <f t="shared" si="220"/>
        <v/>
      </c>
      <c r="AC501" s="294" t="str">
        <f>IF(COUNTIF(環境性能の高いＵＤタクシー!$A:$A,点検表４!J501),"○","")</f>
        <v/>
      </c>
      <c r="AD501" s="295" t="str">
        <f t="shared" si="221"/>
        <v/>
      </c>
      <c r="AE501" s="296" t="b">
        <f t="shared" si="189"/>
        <v>0</v>
      </c>
      <c r="AF501" s="296" t="b">
        <f t="shared" si="190"/>
        <v>0</v>
      </c>
      <c r="AG501" s="296" t="str">
        <f t="shared" si="191"/>
        <v/>
      </c>
      <c r="AH501" s="296">
        <f t="shared" si="192"/>
        <v>1</v>
      </c>
      <c r="AI501" s="296">
        <f t="shared" si="193"/>
        <v>0</v>
      </c>
      <c r="AJ501" s="296">
        <f t="shared" si="194"/>
        <v>0</v>
      </c>
      <c r="AK501" s="296" t="str">
        <f>IFERROR(VLOOKUP($I501,点検表４リスト用!$D$2:$G$10,2,FALSE),"")</f>
        <v/>
      </c>
      <c r="AL501" s="296" t="str">
        <f>IFERROR(VLOOKUP($I501,点検表４リスト用!$D$2:$G$10,3,FALSE),"")</f>
        <v/>
      </c>
      <c r="AM501" s="296" t="str">
        <f>IFERROR(VLOOKUP($I501,点検表４リスト用!$D$2:$G$10,4,FALSE),"")</f>
        <v/>
      </c>
      <c r="AN501" s="296" t="str">
        <f>IFERROR(VLOOKUP(LEFT($E501,1),点検表４リスト用!$I$2:$J$11,2,FALSE),"")</f>
        <v/>
      </c>
      <c r="AO501" s="296" t="b">
        <f>IF(IFERROR(VLOOKUP($J501,軽乗用車一覧!$A$2:$A$88,1,FALSE),"")&lt;&gt;"",TRUE,FALSE)</f>
        <v>0</v>
      </c>
      <c r="AP501" s="296" t="b">
        <f t="shared" si="195"/>
        <v>0</v>
      </c>
      <c r="AQ501" s="296" t="b">
        <f t="shared" si="222"/>
        <v>1</v>
      </c>
      <c r="AR501" s="296" t="str">
        <f t="shared" si="196"/>
        <v/>
      </c>
      <c r="AS501" s="296" t="str">
        <f t="shared" si="197"/>
        <v/>
      </c>
      <c r="AT501" s="296">
        <f t="shared" si="198"/>
        <v>1</v>
      </c>
      <c r="AU501" s="296">
        <f t="shared" si="199"/>
        <v>1</v>
      </c>
      <c r="AV501" s="296" t="str">
        <f t="shared" si="200"/>
        <v/>
      </c>
      <c r="AW501" s="296" t="str">
        <f>IFERROR(VLOOKUP($L501,点検表４リスト用!$L$2:$M$11,2,FALSE),"")</f>
        <v/>
      </c>
      <c r="AX501" s="296" t="str">
        <f>IFERROR(VLOOKUP($AV501,排出係数!$H$4:$N$1000,7,FALSE),"")</f>
        <v/>
      </c>
      <c r="AY501" s="296" t="str">
        <f t="shared" si="210"/>
        <v/>
      </c>
      <c r="AZ501" s="296" t="str">
        <f t="shared" si="201"/>
        <v>1</v>
      </c>
      <c r="BA501" s="296" t="str">
        <f>IFERROR(VLOOKUP($AV501,排出係数!$A$4:$G$10000,$AU501+2,FALSE),"")</f>
        <v/>
      </c>
      <c r="BB501" s="296">
        <f>IFERROR(VLOOKUP($AU501,点検表４リスト用!$P$2:$T$6,2,FALSE),"")</f>
        <v>0.48</v>
      </c>
      <c r="BC501" s="296" t="str">
        <f t="shared" si="202"/>
        <v/>
      </c>
      <c r="BD501" s="296" t="str">
        <f t="shared" si="203"/>
        <v/>
      </c>
      <c r="BE501" s="296" t="str">
        <f>IFERROR(VLOOKUP($AV501,排出係数!$H$4:$M$10000,$AU501+2,FALSE),"")</f>
        <v/>
      </c>
      <c r="BF501" s="296">
        <f>IFERROR(VLOOKUP($AU501,点検表４リスト用!$P$2:$T$6,IF($N501="H17",5,3),FALSE),"")</f>
        <v>5.5E-2</v>
      </c>
      <c r="BG501" s="296">
        <f t="shared" si="204"/>
        <v>0</v>
      </c>
      <c r="BH501" s="296">
        <f t="shared" si="208"/>
        <v>0</v>
      </c>
      <c r="BI501" s="296" t="str">
        <f>IFERROR(VLOOKUP($L501,点検表４リスト用!$L$2:$N$11,3,FALSE),"")</f>
        <v/>
      </c>
      <c r="BJ501" s="296" t="str">
        <f t="shared" si="205"/>
        <v/>
      </c>
      <c r="BK501" s="296" t="str">
        <f>IF($AK501="特","",IF($BP501="確認",MSG_電気・燃料電池車確認,IF($BS501=1,日野自動車新型式,IF($BS501=2,日野自動車新型式②,IF($BS501=3,日野自動車新型式③,IF($BS501=4,日野自動車新型式④,IFERROR(VLOOKUP($BJ501,'35条リスト'!$A$3:$C$9998,2,FALSE),"")))))))</f>
        <v/>
      </c>
      <c r="BL501" s="296" t="str">
        <f t="shared" si="206"/>
        <v/>
      </c>
      <c r="BM501" s="296" t="str">
        <f>IFERROR(VLOOKUP($X501,点検表４リスト用!$A$2:$B$10,2,FALSE),"")</f>
        <v/>
      </c>
      <c r="BN501" s="296" t="str">
        <f>IF($AK501="特","",IFERROR(VLOOKUP($BJ501,'35条リスト'!$A$3:$C$9998,3,FALSE),""))</f>
        <v/>
      </c>
      <c r="BO501" s="357" t="str">
        <f t="shared" si="211"/>
        <v/>
      </c>
      <c r="BP501" s="297" t="str">
        <f t="shared" si="207"/>
        <v/>
      </c>
      <c r="BQ501" s="297" t="str">
        <f t="shared" si="212"/>
        <v/>
      </c>
      <c r="BR501" s="296">
        <f t="shared" si="209"/>
        <v>0</v>
      </c>
      <c r="BS501" s="296" t="str">
        <f>IF(COUNTIF(点検表４リスト用!X$2:X$83,J501),1,IF(COUNTIF(点検表４リスト用!Y$2:Y$100,J501),2,IF(COUNTIF(点検表４リスト用!Z$2:Z$100,J501),3,IF(COUNTIF(点検表４リスト用!AA$2:AA$100,J501),4,""))))</f>
        <v/>
      </c>
      <c r="BT501" s="580" t="str">
        <f t="shared" si="213"/>
        <v/>
      </c>
    </row>
    <row r="502" spans="1:72">
      <c r="A502" s="289"/>
      <c r="B502" s="445"/>
      <c r="C502" s="290"/>
      <c r="D502" s="291"/>
      <c r="E502" s="291"/>
      <c r="F502" s="291"/>
      <c r="G502" s="292"/>
      <c r="H502" s="300"/>
      <c r="I502" s="292"/>
      <c r="J502" s="292"/>
      <c r="K502" s="292"/>
      <c r="L502" s="292"/>
      <c r="M502" s="290"/>
      <c r="N502" s="290"/>
      <c r="O502" s="292"/>
      <c r="P502" s="292"/>
      <c r="Q502" s="481" t="str">
        <f t="shared" si="214"/>
        <v/>
      </c>
      <c r="R502" s="481" t="str">
        <f t="shared" si="215"/>
        <v/>
      </c>
      <c r="S502" s="482" t="str">
        <f t="shared" si="188"/>
        <v/>
      </c>
      <c r="T502" s="482" t="str">
        <f t="shared" si="216"/>
        <v/>
      </c>
      <c r="U502" s="483" t="str">
        <f t="shared" si="217"/>
        <v/>
      </c>
      <c r="V502" s="483" t="str">
        <f t="shared" si="218"/>
        <v/>
      </c>
      <c r="W502" s="483" t="str">
        <f t="shared" si="219"/>
        <v/>
      </c>
      <c r="X502" s="293"/>
      <c r="Y502" s="289"/>
      <c r="Z502" s="473" t="str">
        <f>IF($BS502&lt;&gt;"","確認",IF(COUNTIF(点検表４リスト用!AB$2:AB$100,J502),"○",IF(OR($BQ502="【3】",$BQ502="【2】",$BQ502="【1】"),"○",$BQ502)))</f>
        <v/>
      </c>
      <c r="AA502" s="532"/>
      <c r="AB502" s="559" t="str">
        <f t="shared" si="220"/>
        <v/>
      </c>
      <c r="AC502" s="294" t="str">
        <f>IF(COUNTIF(環境性能の高いＵＤタクシー!$A:$A,点検表４!J502),"○","")</f>
        <v/>
      </c>
      <c r="AD502" s="295" t="str">
        <f t="shared" si="221"/>
        <v/>
      </c>
      <c r="AE502" s="296" t="b">
        <f t="shared" si="189"/>
        <v>0</v>
      </c>
      <c r="AF502" s="296" t="b">
        <f t="shared" si="190"/>
        <v>0</v>
      </c>
      <c r="AG502" s="296" t="str">
        <f t="shared" si="191"/>
        <v/>
      </c>
      <c r="AH502" s="296">
        <f t="shared" si="192"/>
        <v>1</v>
      </c>
      <c r="AI502" s="296">
        <f t="shared" si="193"/>
        <v>0</v>
      </c>
      <c r="AJ502" s="296">
        <f t="shared" si="194"/>
        <v>0</v>
      </c>
      <c r="AK502" s="296" t="str">
        <f>IFERROR(VLOOKUP($I502,点検表４リスト用!$D$2:$G$10,2,FALSE),"")</f>
        <v/>
      </c>
      <c r="AL502" s="296" t="str">
        <f>IFERROR(VLOOKUP($I502,点検表４リスト用!$D$2:$G$10,3,FALSE),"")</f>
        <v/>
      </c>
      <c r="AM502" s="296" t="str">
        <f>IFERROR(VLOOKUP($I502,点検表４リスト用!$D$2:$G$10,4,FALSE),"")</f>
        <v/>
      </c>
      <c r="AN502" s="296" t="str">
        <f>IFERROR(VLOOKUP(LEFT($E502,1),点検表４リスト用!$I$2:$J$11,2,FALSE),"")</f>
        <v/>
      </c>
      <c r="AO502" s="296" t="b">
        <f>IF(IFERROR(VLOOKUP($J502,軽乗用車一覧!$A$2:$A$88,1,FALSE),"")&lt;&gt;"",TRUE,FALSE)</f>
        <v>0</v>
      </c>
      <c r="AP502" s="296" t="b">
        <f t="shared" si="195"/>
        <v>0</v>
      </c>
      <c r="AQ502" s="296" t="b">
        <f t="shared" si="222"/>
        <v>1</v>
      </c>
      <c r="AR502" s="296" t="str">
        <f t="shared" si="196"/>
        <v/>
      </c>
      <c r="AS502" s="296" t="str">
        <f t="shared" si="197"/>
        <v/>
      </c>
      <c r="AT502" s="296">
        <f t="shared" si="198"/>
        <v>1</v>
      </c>
      <c r="AU502" s="296">
        <f t="shared" si="199"/>
        <v>1</v>
      </c>
      <c r="AV502" s="296" t="str">
        <f t="shared" si="200"/>
        <v/>
      </c>
      <c r="AW502" s="296" t="str">
        <f>IFERROR(VLOOKUP($L502,点検表４リスト用!$L$2:$M$11,2,FALSE),"")</f>
        <v/>
      </c>
      <c r="AX502" s="296" t="str">
        <f>IFERROR(VLOOKUP($AV502,排出係数!$H$4:$N$1000,7,FALSE),"")</f>
        <v/>
      </c>
      <c r="AY502" s="296" t="str">
        <f t="shared" si="210"/>
        <v/>
      </c>
      <c r="AZ502" s="296" t="str">
        <f t="shared" si="201"/>
        <v>1</v>
      </c>
      <c r="BA502" s="296" t="str">
        <f>IFERROR(VLOOKUP($AV502,排出係数!$A$4:$G$10000,$AU502+2,FALSE),"")</f>
        <v/>
      </c>
      <c r="BB502" s="296">
        <f>IFERROR(VLOOKUP($AU502,点検表４リスト用!$P$2:$T$6,2,FALSE),"")</f>
        <v>0.48</v>
      </c>
      <c r="BC502" s="296" t="str">
        <f t="shared" si="202"/>
        <v/>
      </c>
      <c r="BD502" s="296" t="str">
        <f t="shared" si="203"/>
        <v/>
      </c>
      <c r="BE502" s="296" t="str">
        <f>IFERROR(VLOOKUP($AV502,排出係数!$H$4:$M$10000,$AU502+2,FALSE),"")</f>
        <v/>
      </c>
      <c r="BF502" s="296">
        <f>IFERROR(VLOOKUP($AU502,点検表４リスト用!$P$2:$T$6,IF($N502="H17",5,3),FALSE),"")</f>
        <v>5.5E-2</v>
      </c>
      <c r="BG502" s="296">
        <f t="shared" si="204"/>
        <v>0</v>
      </c>
      <c r="BH502" s="296">
        <f t="shared" si="208"/>
        <v>0</v>
      </c>
      <c r="BI502" s="296" t="str">
        <f>IFERROR(VLOOKUP($L502,点検表４リスト用!$L$2:$N$11,3,FALSE),"")</f>
        <v/>
      </c>
      <c r="BJ502" s="296" t="str">
        <f t="shared" si="205"/>
        <v/>
      </c>
      <c r="BK502" s="296" t="str">
        <f>IF($AK502="特","",IF($BP502="確認",MSG_電気・燃料電池車確認,IF($BS502=1,日野自動車新型式,IF($BS502=2,日野自動車新型式②,IF($BS502=3,日野自動車新型式③,IF($BS502=4,日野自動車新型式④,IFERROR(VLOOKUP($BJ502,'35条リスト'!$A$3:$C$9998,2,FALSE),"")))))))</f>
        <v/>
      </c>
      <c r="BL502" s="296" t="str">
        <f t="shared" si="206"/>
        <v/>
      </c>
      <c r="BM502" s="296" t="str">
        <f>IFERROR(VLOOKUP($X502,点検表４リスト用!$A$2:$B$10,2,FALSE),"")</f>
        <v/>
      </c>
      <c r="BN502" s="296" t="str">
        <f>IF($AK502="特","",IFERROR(VLOOKUP($BJ502,'35条リスト'!$A$3:$C$9998,3,FALSE),""))</f>
        <v/>
      </c>
      <c r="BO502" s="357" t="str">
        <f t="shared" si="211"/>
        <v/>
      </c>
      <c r="BP502" s="297" t="str">
        <f t="shared" si="207"/>
        <v/>
      </c>
      <c r="BQ502" s="297" t="str">
        <f t="shared" si="212"/>
        <v/>
      </c>
      <c r="BR502" s="296">
        <f t="shared" si="209"/>
        <v>0</v>
      </c>
      <c r="BS502" s="296" t="str">
        <f>IF(COUNTIF(点検表４リスト用!X$2:X$83,J502),1,IF(COUNTIF(点検表４リスト用!Y$2:Y$100,J502),2,IF(COUNTIF(点検表４リスト用!Z$2:Z$100,J502),3,IF(COUNTIF(点検表４リスト用!AA$2:AA$100,J502),4,""))))</f>
        <v/>
      </c>
      <c r="BT502" s="580" t="str">
        <f t="shared" si="213"/>
        <v/>
      </c>
    </row>
    <row r="503" spans="1:72">
      <c r="A503" s="289"/>
      <c r="B503" s="445"/>
      <c r="C503" s="290"/>
      <c r="D503" s="291"/>
      <c r="E503" s="291"/>
      <c r="F503" s="291"/>
      <c r="G503" s="292"/>
      <c r="H503" s="300"/>
      <c r="I503" s="292"/>
      <c r="J503" s="292"/>
      <c r="K503" s="292"/>
      <c r="L503" s="292"/>
      <c r="M503" s="290"/>
      <c r="N503" s="290"/>
      <c r="O503" s="292"/>
      <c r="P503" s="292"/>
      <c r="Q503" s="481" t="str">
        <f t="shared" si="214"/>
        <v/>
      </c>
      <c r="R503" s="481" t="str">
        <f t="shared" si="215"/>
        <v/>
      </c>
      <c r="S503" s="482" t="str">
        <f t="shared" si="188"/>
        <v/>
      </c>
      <c r="T503" s="482" t="str">
        <f t="shared" si="216"/>
        <v/>
      </c>
      <c r="U503" s="483" t="str">
        <f t="shared" si="217"/>
        <v/>
      </c>
      <c r="V503" s="483" t="str">
        <f t="shared" si="218"/>
        <v/>
      </c>
      <c r="W503" s="483" t="str">
        <f t="shared" si="219"/>
        <v/>
      </c>
      <c r="X503" s="293"/>
      <c r="Y503" s="289"/>
      <c r="Z503" s="473" t="str">
        <f>IF($BS503&lt;&gt;"","確認",IF(COUNTIF(点検表４リスト用!AB$2:AB$100,J503),"○",IF(OR($BQ503="【3】",$BQ503="【2】",$BQ503="【1】"),"○",$BQ503)))</f>
        <v/>
      </c>
      <c r="AA503" s="532"/>
      <c r="AB503" s="559" t="str">
        <f t="shared" si="220"/>
        <v/>
      </c>
      <c r="AC503" s="294" t="str">
        <f>IF(COUNTIF(環境性能の高いＵＤタクシー!$A:$A,点検表４!J503),"○","")</f>
        <v/>
      </c>
      <c r="AD503" s="295" t="str">
        <f t="shared" si="221"/>
        <v/>
      </c>
      <c r="AE503" s="296" t="b">
        <f t="shared" si="189"/>
        <v>0</v>
      </c>
      <c r="AF503" s="296" t="b">
        <f t="shared" si="190"/>
        <v>0</v>
      </c>
      <c r="AG503" s="296" t="str">
        <f t="shared" si="191"/>
        <v/>
      </c>
      <c r="AH503" s="296">
        <f t="shared" si="192"/>
        <v>1</v>
      </c>
      <c r="AI503" s="296">
        <f t="shared" si="193"/>
        <v>0</v>
      </c>
      <c r="AJ503" s="296">
        <f t="shared" si="194"/>
        <v>0</v>
      </c>
      <c r="AK503" s="296" t="str">
        <f>IFERROR(VLOOKUP($I503,点検表４リスト用!$D$2:$G$10,2,FALSE),"")</f>
        <v/>
      </c>
      <c r="AL503" s="296" t="str">
        <f>IFERROR(VLOOKUP($I503,点検表４リスト用!$D$2:$G$10,3,FALSE),"")</f>
        <v/>
      </c>
      <c r="AM503" s="296" t="str">
        <f>IFERROR(VLOOKUP($I503,点検表４リスト用!$D$2:$G$10,4,FALSE),"")</f>
        <v/>
      </c>
      <c r="AN503" s="296" t="str">
        <f>IFERROR(VLOOKUP(LEFT($E503,1),点検表４リスト用!$I$2:$J$11,2,FALSE),"")</f>
        <v/>
      </c>
      <c r="AO503" s="296" t="b">
        <f>IF(IFERROR(VLOOKUP($J503,軽乗用車一覧!$A$2:$A$88,1,FALSE),"")&lt;&gt;"",TRUE,FALSE)</f>
        <v>0</v>
      </c>
      <c r="AP503" s="296" t="b">
        <f t="shared" si="195"/>
        <v>0</v>
      </c>
      <c r="AQ503" s="296" t="b">
        <f t="shared" si="222"/>
        <v>1</v>
      </c>
      <c r="AR503" s="296" t="str">
        <f t="shared" si="196"/>
        <v/>
      </c>
      <c r="AS503" s="296" t="str">
        <f t="shared" si="197"/>
        <v/>
      </c>
      <c r="AT503" s="296">
        <f t="shared" si="198"/>
        <v>1</v>
      </c>
      <c r="AU503" s="296">
        <f t="shared" si="199"/>
        <v>1</v>
      </c>
      <c r="AV503" s="296" t="str">
        <f t="shared" si="200"/>
        <v/>
      </c>
      <c r="AW503" s="296" t="str">
        <f>IFERROR(VLOOKUP($L503,点検表４リスト用!$L$2:$M$11,2,FALSE),"")</f>
        <v/>
      </c>
      <c r="AX503" s="296" t="str">
        <f>IFERROR(VLOOKUP($AV503,排出係数!$H$4:$N$1000,7,FALSE),"")</f>
        <v/>
      </c>
      <c r="AY503" s="296" t="str">
        <f t="shared" si="210"/>
        <v/>
      </c>
      <c r="AZ503" s="296" t="str">
        <f t="shared" si="201"/>
        <v>1</v>
      </c>
      <c r="BA503" s="296" t="str">
        <f>IFERROR(VLOOKUP($AV503,排出係数!$A$4:$G$10000,$AU503+2,FALSE),"")</f>
        <v/>
      </c>
      <c r="BB503" s="296">
        <f>IFERROR(VLOOKUP($AU503,点検表４リスト用!$P$2:$T$6,2,FALSE),"")</f>
        <v>0.48</v>
      </c>
      <c r="BC503" s="296" t="str">
        <f t="shared" si="202"/>
        <v/>
      </c>
      <c r="BD503" s="296" t="str">
        <f t="shared" si="203"/>
        <v/>
      </c>
      <c r="BE503" s="296" t="str">
        <f>IFERROR(VLOOKUP($AV503,排出係数!$H$4:$M$10000,$AU503+2,FALSE),"")</f>
        <v/>
      </c>
      <c r="BF503" s="296">
        <f>IFERROR(VLOOKUP($AU503,点検表４リスト用!$P$2:$T$6,IF($N503="H17",5,3),FALSE),"")</f>
        <v>5.5E-2</v>
      </c>
      <c r="BG503" s="296">
        <f t="shared" si="204"/>
        <v>0</v>
      </c>
      <c r="BH503" s="296">
        <f t="shared" si="208"/>
        <v>0</v>
      </c>
      <c r="BI503" s="296" t="str">
        <f>IFERROR(VLOOKUP($L503,点検表４リスト用!$L$2:$N$11,3,FALSE),"")</f>
        <v/>
      </c>
      <c r="BJ503" s="296" t="str">
        <f t="shared" si="205"/>
        <v/>
      </c>
      <c r="BK503" s="296" t="str">
        <f>IF($AK503="特","",IF($BP503="確認",MSG_電気・燃料電池車確認,IF($BS503=1,日野自動車新型式,IF($BS503=2,日野自動車新型式②,IF($BS503=3,日野自動車新型式③,IF($BS503=4,日野自動車新型式④,IFERROR(VLOOKUP($BJ503,'35条リスト'!$A$3:$C$9998,2,FALSE),"")))))))</f>
        <v/>
      </c>
      <c r="BL503" s="296" t="str">
        <f t="shared" si="206"/>
        <v/>
      </c>
      <c r="BM503" s="296" t="str">
        <f>IFERROR(VLOOKUP($X503,点検表４リスト用!$A$2:$B$10,2,FALSE),"")</f>
        <v/>
      </c>
      <c r="BN503" s="296" t="str">
        <f>IF($AK503="特","",IFERROR(VLOOKUP($BJ503,'35条リスト'!$A$3:$C$9998,3,FALSE),""))</f>
        <v/>
      </c>
      <c r="BO503" s="357" t="str">
        <f t="shared" si="211"/>
        <v/>
      </c>
      <c r="BP503" s="297" t="str">
        <f t="shared" si="207"/>
        <v/>
      </c>
      <c r="BQ503" s="297" t="str">
        <f t="shared" si="212"/>
        <v/>
      </c>
      <c r="BR503" s="296">
        <f t="shared" si="209"/>
        <v>0</v>
      </c>
      <c r="BS503" s="296" t="str">
        <f>IF(COUNTIF(点検表４リスト用!X$2:X$83,J503),1,IF(COUNTIF(点検表４リスト用!Y$2:Y$100,J503),2,IF(COUNTIF(点検表４リスト用!Z$2:Z$100,J503),3,IF(COUNTIF(点検表４リスト用!AA$2:AA$100,J503),4,""))))</f>
        <v/>
      </c>
      <c r="BT503" s="580" t="str">
        <f t="shared" si="213"/>
        <v/>
      </c>
    </row>
    <row r="504" spans="1:72">
      <c r="A504" s="289"/>
      <c r="B504" s="445"/>
      <c r="C504" s="290"/>
      <c r="D504" s="291"/>
      <c r="E504" s="291"/>
      <c r="F504" s="291"/>
      <c r="G504" s="292"/>
      <c r="H504" s="300"/>
      <c r="I504" s="292"/>
      <c r="J504" s="292"/>
      <c r="K504" s="292"/>
      <c r="L504" s="292"/>
      <c r="M504" s="290"/>
      <c r="N504" s="290"/>
      <c r="O504" s="292"/>
      <c r="P504" s="292"/>
      <c r="Q504" s="481" t="str">
        <f t="shared" si="214"/>
        <v/>
      </c>
      <c r="R504" s="481" t="str">
        <f t="shared" si="215"/>
        <v/>
      </c>
      <c r="S504" s="482" t="str">
        <f t="shared" si="188"/>
        <v/>
      </c>
      <c r="T504" s="482" t="str">
        <f t="shared" si="216"/>
        <v/>
      </c>
      <c r="U504" s="483" t="str">
        <f t="shared" si="217"/>
        <v/>
      </c>
      <c r="V504" s="483" t="str">
        <f t="shared" si="218"/>
        <v/>
      </c>
      <c r="W504" s="483" t="str">
        <f t="shared" si="219"/>
        <v/>
      </c>
      <c r="X504" s="293"/>
      <c r="Y504" s="289"/>
      <c r="Z504" s="473" t="str">
        <f>IF($BS504&lt;&gt;"","確認",IF(COUNTIF(点検表４リスト用!AB$2:AB$100,J504),"○",IF(OR($BQ504="【3】",$BQ504="【2】",$BQ504="【1】"),"○",$BQ504)))</f>
        <v/>
      </c>
      <c r="AA504" s="532"/>
      <c r="AB504" s="559" t="str">
        <f t="shared" si="220"/>
        <v/>
      </c>
      <c r="AC504" s="294" t="str">
        <f>IF(COUNTIF(環境性能の高いＵＤタクシー!$A:$A,点検表４!J504),"○","")</f>
        <v/>
      </c>
      <c r="AD504" s="295" t="str">
        <f t="shared" si="221"/>
        <v/>
      </c>
      <c r="AE504" s="296" t="b">
        <f t="shared" si="189"/>
        <v>0</v>
      </c>
      <c r="AF504" s="296" t="b">
        <f t="shared" si="190"/>
        <v>0</v>
      </c>
      <c r="AG504" s="296" t="str">
        <f t="shared" si="191"/>
        <v/>
      </c>
      <c r="AH504" s="296">
        <f t="shared" si="192"/>
        <v>1</v>
      </c>
      <c r="AI504" s="296">
        <f t="shared" si="193"/>
        <v>0</v>
      </c>
      <c r="AJ504" s="296">
        <f t="shared" si="194"/>
        <v>0</v>
      </c>
      <c r="AK504" s="296" t="str">
        <f>IFERROR(VLOOKUP($I504,点検表４リスト用!$D$2:$G$10,2,FALSE),"")</f>
        <v/>
      </c>
      <c r="AL504" s="296" t="str">
        <f>IFERROR(VLOOKUP($I504,点検表４リスト用!$D$2:$G$10,3,FALSE),"")</f>
        <v/>
      </c>
      <c r="AM504" s="296" t="str">
        <f>IFERROR(VLOOKUP($I504,点検表４リスト用!$D$2:$G$10,4,FALSE),"")</f>
        <v/>
      </c>
      <c r="AN504" s="296" t="str">
        <f>IFERROR(VLOOKUP(LEFT($E504,1),点検表４リスト用!$I$2:$J$11,2,FALSE),"")</f>
        <v/>
      </c>
      <c r="AO504" s="296" t="b">
        <f>IF(IFERROR(VLOOKUP($J504,軽乗用車一覧!$A$2:$A$88,1,FALSE),"")&lt;&gt;"",TRUE,FALSE)</f>
        <v>0</v>
      </c>
      <c r="AP504" s="296" t="b">
        <f t="shared" si="195"/>
        <v>0</v>
      </c>
      <c r="AQ504" s="296" t="b">
        <f t="shared" si="222"/>
        <v>1</v>
      </c>
      <c r="AR504" s="296" t="str">
        <f t="shared" si="196"/>
        <v/>
      </c>
      <c r="AS504" s="296" t="str">
        <f t="shared" si="197"/>
        <v/>
      </c>
      <c r="AT504" s="296">
        <f t="shared" si="198"/>
        <v>1</v>
      </c>
      <c r="AU504" s="296">
        <f t="shared" si="199"/>
        <v>1</v>
      </c>
      <c r="AV504" s="296" t="str">
        <f t="shared" si="200"/>
        <v/>
      </c>
      <c r="AW504" s="296" t="str">
        <f>IFERROR(VLOOKUP($L504,点検表４リスト用!$L$2:$M$11,2,FALSE),"")</f>
        <v/>
      </c>
      <c r="AX504" s="296" t="str">
        <f>IFERROR(VLOOKUP($AV504,排出係数!$H$4:$N$1000,7,FALSE),"")</f>
        <v/>
      </c>
      <c r="AY504" s="296" t="str">
        <f t="shared" si="210"/>
        <v/>
      </c>
      <c r="AZ504" s="296" t="str">
        <f t="shared" si="201"/>
        <v>1</v>
      </c>
      <c r="BA504" s="296" t="str">
        <f>IFERROR(VLOOKUP($AV504,排出係数!$A$4:$G$10000,$AU504+2,FALSE),"")</f>
        <v/>
      </c>
      <c r="BB504" s="296">
        <f>IFERROR(VLOOKUP($AU504,点検表４リスト用!$P$2:$T$6,2,FALSE),"")</f>
        <v>0.48</v>
      </c>
      <c r="BC504" s="296" t="str">
        <f t="shared" si="202"/>
        <v/>
      </c>
      <c r="BD504" s="296" t="str">
        <f t="shared" si="203"/>
        <v/>
      </c>
      <c r="BE504" s="296" t="str">
        <f>IFERROR(VLOOKUP($AV504,排出係数!$H$4:$M$10000,$AU504+2,FALSE),"")</f>
        <v/>
      </c>
      <c r="BF504" s="296">
        <f>IFERROR(VLOOKUP($AU504,点検表４リスト用!$P$2:$T$6,IF($N504="H17",5,3),FALSE),"")</f>
        <v>5.5E-2</v>
      </c>
      <c r="BG504" s="296">
        <f t="shared" si="204"/>
        <v>0</v>
      </c>
      <c r="BH504" s="296">
        <f t="shared" si="208"/>
        <v>0</v>
      </c>
      <c r="BI504" s="296" t="str">
        <f>IFERROR(VLOOKUP($L504,点検表４リスト用!$L$2:$N$11,3,FALSE),"")</f>
        <v/>
      </c>
      <c r="BJ504" s="296" t="str">
        <f t="shared" si="205"/>
        <v/>
      </c>
      <c r="BK504" s="296" t="str">
        <f>IF($AK504="特","",IF($BP504="確認",MSG_電気・燃料電池車確認,IF($BS504=1,日野自動車新型式,IF($BS504=2,日野自動車新型式②,IF($BS504=3,日野自動車新型式③,IF($BS504=4,日野自動車新型式④,IFERROR(VLOOKUP($BJ504,'35条リスト'!$A$3:$C$9998,2,FALSE),"")))))))</f>
        <v/>
      </c>
      <c r="BL504" s="296" t="str">
        <f t="shared" si="206"/>
        <v/>
      </c>
      <c r="BM504" s="296" t="str">
        <f>IFERROR(VLOOKUP($X504,点検表４リスト用!$A$2:$B$10,2,FALSE),"")</f>
        <v/>
      </c>
      <c r="BN504" s="296" t="str">
        <f>IF($AK504="特","",IFERROR(VLOOKUP($BJ504,'35条リスト'!$A$3:$C$9998,3,FALSE),""))</f>
        <v/>
      </c>
      <c r="BO504" s="357" t="str">
        <f t="shared" si="211"/>
        <v/>
      </c>
      <c r="BP504" s="297" t="str">
        <f t="shared" si="207"/>
        <v/>
      </c>
      <c r="BQ504" s="297" t="str">
        <f t="shared" si="212"/>
        <v/>
      </c>
      <c r="BR504" s="296">
        <f t="shared" si="209"/>
        <v>0</v>
      </c>
      <c r="BS504" s="296" t="str">
        <f>IF(COUNTIF(点検表４リスト用!X$2:X$83,J504),1,IF(COUNTIF(点検表４リスト用!Y$2:Y$100,J504),2,IF(COUNTIF(点検表４リスト用!Z$2:Z$100,J504),3,IF(COUNTIF(点検表４リスト用!AA$2:AA$100,J504),4,""))))</f>
        <v/>
      </c>
      <c r="BT504" s="580" t="str">
        <f t="shared" si="213"/>
        <v/>
      </c>
    </row>
    <row r="505" spans="1:72">
      <c r="A505" s="289"/>
      <c r="B505" s="445"/>
      <c r="C505" s="290"/>
      <c r="D505" s="291"/>
      <c r="E505" s="291"/>
      <c r="F505" s="291"/>
      <c r="G505" s="292"/>
      <c r="H505" s="300"/>
      <c r="I505" s="292"/>
      <c r="J505" s="292"/>
      <c r="K505" s="292"/>
      <c r="L505" s="292"/>
      <c r="M505" s="290"/>
      <c r="N505" s="290"/>
      <c r="O505" s="292"/>
      <c r="P505" s="292"/>
      <c r="Q505" s="481" t="str">
        <f t="shared" si="214"/>
        <v/>
      </c>
      <c r="R505" s="481" t="str">
        <f t="shared" si="215"/>
        <v/>
      </c>
      <c r="S505" s="482" t="str">
        <f t="shared" si="188"/>
        <v/>
      </c>
      <c r="T505" s="482" t="str">
        <f t="shared" si="216"/>
        <v/>
      </c>
      <c r="U505" s="483" t="str">
        <f t="shared" si="217"/>
        <v/>
      </c>
      <c r="V505" s="483" t="str">
        <f t="shared" si="218"/>
        <v/>
      </c>
      <c r="W505" s="483" t="str">
        <f t="shared" si="219"/>
        <v/>
      </c>
      <c r="X505" s="293"/>
      <c r="Y505" s="289"/>
      <c r="Z505" s="473" t="str">
        <f>IF($BS505&lt;&gt;"","確認",IF(COUNTIF(点検表４リスト用!AB$2:AB$100,J505),"○",IF(OR($BQ505="【3】",$BQ505="【2】",$BQ505="【1】"),"○",$BQ505)))</f>
        <v/>
      </c>
      <c r="AA505" s="532"/>
      <c r="AB505" s="559" t="str">
        <f t="shared" si="220"/>
        <v/>
      </c>
      <c r="AC505" s="294" t="str">
        <f>IF(COUNTIF(環境性能の高いＵＤタクシー!$A:$A,点検表４!J505),"○","")</f>
        <v/>
      </c>
      <c r="AD505" s="295" t="str">
        <f t="shared" si="221"/>
        <v/>
      </c>
      <c r="AE505" s="296" t="b">
        <f t="shared" si="189"/>
        <v>0</v>
      </c>
      <c r="AF505" s="296" t="b">
        <f t="shared" si="190"/>
        <v>0</v>
      </c>
      <c r="AG505" s="296" t="str">
        <f t="shared" si="191"/>
        <v/>
      </c>
      <c r="AH505" s="296">
        <f t="shared" si="192"/>
        <v>1</v>
      </c>
      <c r="AI505" s="296">
        <f t="shared" si="193"/>
        <v>0</v>
      </c>
      <c r="AJ505" s="296">
        <f t="shared" si="194"/>
        <v>0</v>
      </c>
      <c r="AK505" s="296" t="str">
        <f>IFERROR(VLOOKUP($I505,点検表４リスト用!$D$2:$G$10,2,FALSE),"")</f>
        <v/>
      </c>
      <c r="AL505" s="296" t="str">
        <f>IFERROR(VLOOKUP($I505,点検表４リスト用!$D$2:$G$10,3,FALSE),"")</f>
        <v/>
      </c>
      <c r="AM505" s="296" t="str">
        <f>IFERROR(VLOOKUP($I505,点検表４リスト用!$D$2:$G$10,4,FALSE),"")</f>
        <v/>
      </c>
      <c r="AN505" s="296" t="str">
        <f>IFERROR(VLOOKUP(LEFT($E505,1),点検表４リスト用!$I$2:$J$11,2,FALSE),"")</f>
        <v/>
      </c>
      <c r="AO505" s="296" t="b">
        <f>IF(IFERROR(VLOOKUP($J505,軽乗用車一覧!$A$2:$A$88,1,FALSE),"")&lt;&gt;"",TRUE,FALSE)</f>
        <v>0</v>
      </c>
      <c r="AP505" s="296" t="b">
        <f t="shared" si="195"/>
        <v>0</v>
      </c>
      <c r="AQ505" s="296" t="b">
        <f t="shared" si="222"/>
        <v>1</v>
      </c>
      <c r="AR505" s="296" t="str">
        <f t="shared" si="196"/>
        <v/>
      </c>
      <c r="AS505" s="296" t="str">
        <f t="shared" si="197"/>
        <v/>
      </c>
      <c r="AT505" s="296">
        <f t="shared" si="198"/>
        <v>1</v>
      </c>
      <c r="AU505" s="296">
        <f t="shared" si="199"/>
        <v>1</v>
      </c>
      <c r="AV505" s="296" t="str">
        <f t="shared" si="200"/>
        <v/>
      </c>
      <c r="AW505" s="296" t="str">
        <f>IFERROR(VLOOKUP($L505,点検表４リスト用!$L$2:$M$11,2,FALSE),"")</f>
        <v/>
      </c>
      <c r="AX505" s="296" t="str">
        <f>IFERROR(VLOOKUP($AV505,排出係数!$H$4:$N$1000,7,FALSE),"")</f>
        <v/>
      </c>
      <c r="AY505" s="296" t="str">
        <f t="shared" si="210"/>
        <v/>
      </c>
      <c r="AZ505" s="296" t="str">
        <f t="shared" si="201"/>
        <v>1</v>
      </c>
      <c r="BA505" s="296" t="str">
        <f>IFERROR(VLOOKUP($AV505,排出係数!$A$4:$G$10000,$AU505+2,FALSE),"")</f>
        <v/>
      </c>
      <c r="BB505" s="296">
        <f>IFERROR(VLOOKUP($AU505,点検表４リスト用!$P$2:$T$6,2,FALSE),"")</f>
        <v>0.48</v>
      </c>
      <c r="BC505" s="296" t="str">
        <f t="shared" si="202"/>
        <v/>
      </c>
      <c r="BD505" s="296" t="str">
        <f t="shared" si="203"/>
        <v/>
      </c>
      <c r="BE505" s="296" t="str">
        <f>IFERROR(VLOOKUP($AV505,排出係数!$H$4:$M$10000,$AU505+2,FALSE),"")</f>
        <v/>
      </c>
      <c r="BF505" s="296">
        <f>IFERROR(VLOOKUP($AU505,点検表４リスト用!$P$2:$T$6,IF($N505="H17",5,3),FALSE),"")</f>
        <v>5.5E-2</v>
      </c>
      <c r="BG505" s="296">
        <f t="shared" si="204"/>
        <v>0</v>
      </c>
      <c r="BH505" s="296">
        <f t="shared" si="208"/>
        <v>0</v>
      </c>
      <c r="BI505" s="296" t="str">
        <f>IFERROR(VLOOKUP($L505,点検表４リスト用!$L$2:$N$11,3,FALSE),"")</f>
        <v/>
      </c>
      <c r="BJ505" s="296" t="str">
        <f t="shared" si="205"/>
        <v/>
      </c>
      <c r="BK505" s="296" t="str">
        <f>IF($AK505="特","",IF($BP505="確認",MSG_電気・燃料電池車確認,IF($BS505=1,日野自動車新型式,IF($BS505=2,日野自動車新型式②,IF($BS505=3,日野自動車新型式③,IF($BS505=4,日野自動車新型式④,IFERROR(VLOOKUP($BJ505,'35条リスト'!$A$3:$C$9998,2,FALSE),"")))))))</f>
        <v/>
      </c>
      <c r="BL505" s="296" t="str">
        <f t="shared" si="206"/>
        <v/>
      </c>
      <c r="BM505" s="296" t="str">
        <f>IFERROR(VLOOKUP($X505,点検表４リスト用!$A$2:$B$10,2,FALSE),"")</f>
        <v/>
      </c>
      <c r="BN505" s="296" t="str">
        <f>IF($AK505="特","",IFERROR(VLOOKUP($BJ505,'35条リスト'!$A$3:$C$9998,3,FALSE),""))</f>
        <v/>
      </c>
      <c r="BO505" s="357" t="str">
        <f t="shared" si="211"/>
        <v/>
      </c>
      <c r="BP505" s="297" t="str">
        <f t="shared" si="207"/>
        <v/>
      </c>
      <c r="BQ505" s="297" t="str">
        <f t="shared" si="212"/>
        <v/>
      </c>
      <c r="BR505" s="296">
        <f t="shared" si="209"/>
        <v>0</v>
      </c>
      <c r="BS505" s="296" t="str">
        <f>IF(COUNTIF(点検表４リスト用!X$2:X$83,J505),1,IF(COUNTIF(点検表４リスト用!Y$2:Y$100,J505),2,IF(COUNTIF(点検表４リスト用!Z$2:Z$100,J505),3,IF(COUNTIF(点検表４リスト用!AA$2:AA$100,J505),4,""))))</f>
        <v/>
      </c>
      <c r="BT505" s="580" t="str">
        <f t="shared" si="213"/>
        <v/>
      </c>
    </row>
    <row r="506" spans="1:72">
      <c r="A506" s="289"/>
      <c r="B506" s="445"/>
      <c r="C506" s="290"/>
      <c r="D506" s="291"/>
      <c r="E506" s="291"/>
      <c r="F506" s="291"/>
      <c r="G506" s="292"/>
      <c r="H506" s="300"/>
      <c r="I506" s="292"/>
      <c r="J506" s="292"/>
      <c r="K506" s="292"/>
      <c r="L506" s="292"/>
      <c r="M506" s="290"/>
      <c r="N506" s="290"/>
      <c r="O506" s="292"/>
      <c r="P506" s="292"/>
      <c r="Q506" s="481" t="str">
        <f t="shared" si="214"/>
        <v/>
      </c>
      <c r="R506" s="481" t="str">
        <f t="shared" si="215"/>
        <v/>
      </c>
      <c r="S506" s="482" t="str">
        <f t="shared" si="188"/>
        <v/>
      </c>
      <c r="T506" s="482" t="str">
        <f t="shared" si="216"/>
        <v/>
      </c>
      <c r="U506" s="483" t="str">
        <f t="shared" si="217"/>
        <v/>
      </c>
      <c r="V506" s="483" t="str">
        <f t="shared" si="218"/>
        <v/>
      </c>
      <c r="W506" s="483" t="str">
        <f t="shared" si="219"/>
        <v/>
      </c>
      <c r="X506" s="293"/>
      <c r="Y506" s="289"/>
      <c r="Z506" s="473" t="str">
        <f>IF($BS506&lt;&gt;"","確認",IF(COUNTIF(点検表４リスト用!AB$2:AB$100,J506),"○",IF(OR($BQ506="【3】",$BQ506="【2】",$BQ506="【1】"),"○",$BQ506)))</f>
        <v/>
      </c>
      <c r="AA506" s="532"/>
      <c r="AB506" s="559" t="str">
        <f t="shared" si="220"/>
        <v/>
      </c>
      <c r="AC506" s="294" t="str">
        <f>IF(COUNTIF(環境性能の高いＵＤタクシー!$A:$A,点検表４!J506),"○","")</f>
        <v/>
      </c>
      <c r="AD506" s="295" t="str">
        <f t="shared" si="221"/>
        <v/>
      </c>
      <c r="AE506" s="296" t="b">
        <f t="shared" si="189"/>
        <v>0</v>
      </c>
      <c r="AF506" s="296" t="b">
        <f t="shared" si="190"/>
        <v>0</v>
      </c>
      <c r="AG506" s="296" t="str">
        <f t="shared" si="191"/>
        <v/>
      </c>
      <c r="AH506" s="296">
        <f t="shared" si="192"/>
        <v>1</v>
      </c>
      <c r="AI506" s="296">
        <f t="shared" si="193"/>
        <v>0</v>
      </c>
      <c r="AJ506" s="296">
        <f t="shared" si="194"/>
        <v>0</v>
      </c>
      <c r="AK506" s="296" t="str">
        <f>IFERROR(VLOOKUP($I506,点検表４リスト用!$D$2:$G$10,2,FALSE),"")</f>
        <v/>
      </c>
      <c r="AL506" s="296" t="str">
        <f>IFERROR(VLOOKUP($I506,点検表４リスト用!$D$2:$G$10,3,FALSE),"")</f>
        <v/>
      </c>
      <c r="AM506" s="296" t="str">
        <f>IFERROR(VLOOKUP($I506,点検表４リスト用!$D$2:$G$10,4,FALSE),"")</f>
        <v/>
      </c>
      <c r="AN506" s="296" t="str">
        <f>IFERROR(VLOOKUP(LEFT($E506,1),点検表４リスト用!$I$2:$J$11,2,FALSE),"")</f>
        <v/>
      </c>
      <c r="AO506" s="296" t="b">
        <f>IF(IFERROR(VLOOKUP($J506,軽乗用車一覧!$A$2:$A$88,1,FALSE),"")&lt;&gt;"",TRUE,FALSE)</f>
        <v>0</v>
      </c>
      <c r="AP506" s="296" t="b">
        <f t="shared" si="195"/>
        <v>0</v>
      </c>
      <c r="AQ506" s="296" t="b">
        <f t="shared" si="222"/>
        <v>1</v>
      </c>
      <c r="AR506" s="296" t="str">
        <f t="shared" si="196"/>
        <v/>
      </c>
      <c r="AS506" s="296" t="str">
        <f t="shared" si="197"/>
        <v/>
      </c>
      <c r="AT506" s="296">
        <f t="shared" si="198"/>
        <v>1</v>
      </c>
      <c r="AU506" s="296">
        <f t="shared" si="199"/>
        <v>1</v>
      </c>
      <c r="AV506" s="296" t="str">
        <f t="shared" si="200"/>
        <v/>
      </c>
      <c r="AW506" s="296" t="str">
        <f>IFERROR(VLOOKUP($L506,点検表４リスト用!$L$2:$M$11,2,FALSE),"")</f>
        <v/>
      </c>
      <c r="AX506" s="296" t="str">
        <f>IFERROR(VLOOKUP($AV506,排出係数!$H$4:$N$1000,7,FALSE),"")</f>
        <v/>
      </c>
      <c r="AY506" s="296" t="str">
        <f t="shared" si="210"/>
        <v/>
      </c>
      <c r="AZ506" s="296" t="str">
        <f t="shared" si="201"/>
        <v>1</v>
      </c>
      <c r="BA506" s="296" t="str">
        <f>IFERROR(VLOOKUP($AV506,排出係数!$A$4:$G$10000,$AU506+2,FALSE),"")</f>
        <v/>
      </c>
      <c r="BB506" s="296">
        <f>IFERROR(VLOOKUP($AU506,点検表４リスト用!$P$2:$T$6,2,FALSE),"")</f>
        <v>0.48</v>
      </c>
      <c r="BC506" s="296" t="str">
        <f t="shared" si="202"/>
        <v/>
      </c>
      <c r="BD506" s="296" t="str">
        <f t="shared" si="203"/>
        <v/>
      </c>
      <c r="BE506" s="296" t="str">
        <f>IFERROR(VLOOKUP($AV506,排出係数!$H$4:$M$10000,$AU506+2,FALSE),"")</f>
        <v/>
      </c>
      <c r="BF506" s="296">
        <f>IFERROR(VLOOKUP($AU506,点検表４リスト用!$P$2:$T$6,IF($N506="H17",5,3),FALSE),"")</f>
        <v>5.5E-2</v>
      </c>
      <c r="BG506" s="296">
        <f t="shared" si="204"/>
        <v>0</v>
      </c>
      <c r="BH506" s="296">
        <f t="shared" si="208"/>
        <v>0</v>
      </c>
      <c r="BI506" s="296" t="str">
        <f>IFERROR(VLOOKUP($L506,点検表４リスト用!$L$2:$N$11,3,FALSE),"")</f>
        <v/>
      </c>
      <c r="BJ506" s="296" t="str">
        <f t="shared" si="205"/>
        <v/>
      </c>
      <c r="BK506" s="296" t="str">
        <f>IF($AK506="特","",IF($BP506="確認",MSG_電気・燃料電池車確認,IF($BS506=1,日野自動車新型式,IF($BS506=2,日野自動車新型式②,IF($BS506=3,日野自動車新型式③,IF($BS506=4,日野自動車新型式④,IFERROR(VLOOKUP($BJ506,'35条リスト'!$A$3:$C$9998,2,FALSE),"")))))))</f>
        <v/>
      </c>
      <c r="BL506" s="296" t="str">
        <f t="shared" si="206"/>
        <v/>
      </c>
      <c r="BM506" s="296" t="str">
        <f>IFERROR(VLOOKUP($X506,点検表４リスト用!$A$2:$B$10,2,FALSE),"")</f>
        <v/>
      </c>
      <c r="BN506" s="296" t="str">
        <f>IF($AK506="特","",IFERROR(VLOOKUP($BJ506,'35条リスト'!$A$3:$C$9998,3,FALSE),""))</f>
        <v/>
      </c>
      <c r="BO506" s="357" t="str">
        <f t="shared" si="211"/>
        <v/>
      </c>
      <c r="BP506" s="297" t="str">
        <f t="shared" si="207"/>
        <v/>
      </c>
      <c r="BQ506" s="297" t="str">
        <f t="shared" si="212"/>
        <v/>
      </c>
      <c r="BR506" s="296">
        <f t="shared" si="209"/>
        <v>0</v>
      </c>
      <c r="BS506" s="296" t="str">
        <f>IF(COUNTIF(点検表４リスト用!X$2:X$83,J506),1,IF(COUNTIF(点検表４リスト用!Y$2:Y$100,J506),2,IF(COUNTIF(点検表４リスト用!Z$2:Z$100,J506),3,IF(COUNTIF(点検表４リスト用!AA$2:AA$100,J506),4,""))))</f>
        <v/>
      </c>
      <c r="BT506" s="580" t="str">
        <f t="shared" si="213"/>
        <v/>
      </c>
    </row>
    <row r="507" spans="1:72">
      <c r="A507" s="289"/>
      <c r="B507" s="445"/>
      <c r="C507" s="290"/>
      <c r="D507" s="291"/>
      <c r="E507" s="291"/>
      <c r="F507" s="291"/>
      <c r="G507" s="292"/>
      <c r="H507" s="300"/>
      <c r="I507" s="292"/>
      <c r="J507" s="292"/>
      <c r="K507" s="292"/>
      <c r="L507" s="292"/>
      <c r="M507" s="290"/>
      <c r="N507" s="290"/>
      <c r="O507" s="292"/>
      <c r="P507" s="292"/>
      <c r="Q507" s="481" t="str">
        <f t="shared" si="214"/>
        <v/>
      </c>
      <c r="R507" s="481" t="str">
        <f t="shared" si="215"/>
        <v/>
      </c>
      <c r="S507" s="482" t="str">
        <f t="shared" si="188"/>
        <v/>
      </c>
      <c r="T507" s="482" t="str">
        <f t="shared" si="216"/>
        <v/>
      </c>
      <c r="U507" s="483" t="str">
        <f t="shared" si="217"/>
        <v/>
      </c>
      <c r="V507" s="483" t="str">
        <f t="shared" si="218"/>
        <v/>
      </c>
      <c r="W507" s="483" t="str">
        <f t="shared" si="219"/>
        <v/>
      </c>
      <c r="X507" s="293"/>
      <c r="Y507" s="289"/>
      <c r="Z507" s="473" t="str">
        <f>IF($BS507&lt;&gt;"","確認",IF(COUNTIF(点検表４リスト用!AB$2:AB$100,J507),"○",IF(OR($BQ507="【3】",$BQ507="【2】",$BQ507="【1】"),"○",$BQ507)))</f>
        <v/>
      </c>
      <c r="AA507" s="532"/>
      <c r="AB507" s="559" t="str">
        <f t="shared" si="220"/>
        <v/>
      </c>
      <c r="AC507" s="294" t="str">
        <f>IF(COUNTIF(環境性能の高いＵＤタクシー!$A:$A,点検表４!J507),"○","")</f>
        <v/>
      </c>
      <c r="AD507" s="295" t="str">
        <f t="shared" si="221"/>
        <v/>
      </c>
      <c r="AE507" s="296" t="b">
        <f t="shared" si="189"/>
        <v>0</v>
      </c>
      <c r="AF507" s="296" t="b">
        <f t="shared" si="190"/>
        <v>0</v>
      </c>
      <c r="AG507" s="296" t="str">
        <f t="shared" si="191"/>
        <v/>
      </c>
      <c r="AH507" s="296">
        <f t="shared" si="192"/>
        <v>1</v>
      </c>
      <c r="AI507" s="296">
        <f t="shared" si="193"/>
        <v>0</v>
      </c>
      <c r="AJ507" s="296">
        <f t="shared" si="194"/>
        <v>0</v>
      </c>
      <c r="AK507" s="296" t="str">
        <f>IFERROR(VLOOKUP($I507,点検表４リスト用!$D$2:$G$10,2,FALSE),"")</f>
        <v/>
      </c>
      <c r="AL507" s="296" t="str">
        <f>IFERROR(VLOOKUP($I507,点検表４リスト用!$D$2:$G$10,3,FALSE),"")</f>
        <v/>
      </c>
      <c r="AM507" s="296" t="str">
        <f>IFERROR(VLOOKUP($I507,点検表４リスト用!$D$2:$G$10,4,FALSE),"")</f>
        <v/>
      </c>
      <c r="AN507" s="296" t="str">
        <f>IFERROR(VLOOKUP(LEFT($E507,1),点検表４リスト用!$I$2:$J$11,2,FALSE),"")</f>
        <v/>
      </c>
      <c r="AO507" s="296" t="b">
        <f>IF(IFERROR(VLOOKUP($J507,軽乗用車一覧!$A$2:$A$88,1,FALSE),"")&lt;&gt;"",TRUE,FALSE)</f>
        <v>0</v>
      </c>
      <c r="AP507" s="296" t="b">
        <f t="shared" si="195"/>
        <v>0</v>
      </c>
      <c r="AQ507" s="296" t="b">
        <f t="shared" si="222"/>
        <v>1</v>
      </c>
      <c r="AR507" s="296" t="str">
        <f t="shared" si="196"/>
        <v/>
      </c>
      <c r="AS507" s="296" t="str">
        <f t="shared" si="197"/>
        <v/>
      </c>
      <c r="AT507" s="296">
        <f t="shared" si="198"/>
        <v>1</v>
      </c>
      <c r="AU507" s="296">
        <f t="shared" si="199"/>
        <v>1</v>
      </c>
      <c r="AV507" s="296" t="str">
        <f t="shared" si="200"/>
        <v/>
      </c>
      <c r="AW507" s="296" t="str">
        <f>IFERROR(VLOOKUP($L507,点検表４リスト用!$L$2:$M$11,2,FALSE),"")</f>
        <v/>
      </c>
      <c r="AX507" s="296" t="str">
        <f>IFERROR(VLOOKUP($AV507,排出係数!$H$4:$N$1000,7,FALSE),"")</f>
        <v/>
      </c>
      <c r="AY507" s="296" t="str">
        <f t="shared" si="210"/>
        <v/>
      </c>
      <c r="AZ507" s="296" t="str">
        <f t="shared" si="201"/>
        <v>1</v>
      </c>
      <c r="BA507" s="296" t="str">
        <f>IFERROR(VLOOKUP($AV507,排出係数!$A$4:$G$10000,$AU507+2,FALSE),"")</f>
        <v/>
      </c>
      <c r="BB507" s="296">
        <f>IFERROR(VLOOKUP($AU507,点検表４リスト用!$P$2:$T$6,2,FALSE),"")</f>
        <v>0.48</v>
      </c>
      <c r="BC507" s="296" t="str">
        <f t="shared" si="202"/>
        <v/>
      </c>
      <c r="BD507" s="296" t="str">
        <f t="shared" si="203"/>
        <v/>
      </c>
      <c r="BE507" s="296" t="str">
        <f>IFERROR(VLOOKUP($AV507,排出係数!$H$4:$M$10000,$AU507+2,FALSE),"")</f>
        <v/>
      </c>
      <c r="BF507" s="296">
        <f>IFERROR(VLOOKUP($AU507,点検表４リスト用!$P$2:$T$6,IF($N507="H17",5,3),FALSE),"")</f>
        <v>5.5E-2</v>
      </c>
      <c r="BG507" s="296">
        <f t="shared" si="204"/>
        <v>0</v>
      </c>
      <c r="BH507" s="296">
        <f t="shared" si="208"/>
        <v>0</v>
      </c>
      <c r="BI507" s="296" t="str">
        <f>IFERROR(VLOOKUP($L507,点検表４リスト用!$L$2:$N$11,3,FALSE),"")</f>
        <v/>
      </c>
      <c r="BJ507" s="296" t="str">
        <f t="shared" si="205"/>
        <v/>
      </c>
      <c r="BK507" s="296" t="str">
        <f>IF($AK507="特","",IF($BP507="確認",MSG_電気・燃料電池車確認,IF($BS507=1,日野自動車新型式,IF($BS507=2,日野自動車新型式②,IF($BS507=3,日野自動車新型式③,IF($BS507=4,日野自動車新型式④,IFERROR(VLOOKUP($BJ507,'35条リスト'!$A$3:$C$9998,2,FALSE),"")))))))</f>
        <v/>
      </c>
      <c r="BL507" s="296" t="str">
        <f t="shared" si="206"/>
        <v/>
      </c>
      <c r="BM507" s="296" t="str">
        <f>IFERROR(VLOOKUP($X507,点検表４リスト用!$A$2:$B$10,2,FALSE),"")</f>
        <v/>
      </c>
      <c r="BN507" s="296" t="str">
        <f>IF($AK507="特","",IFERROR(VLOOKUP($BJ507,'35条リスト'!$A$3:$C$9998,3,FALSE),""))</f>
        <v/>
      </c>
      <c r="BO507" s="357" t="str">
        <f t="shared" si="211"/>
        <v/>
      </c>
      <c r="BP507" s="297" t="str">
        <f t="shared" si="207"/>
        <v/>
      </c>
      <c r="BQ507" s="297" t="str">
        <f t="shared" si="212"/>
        <v/>
      </c>
      <c r="BR507" s="296">
        <f t="shared" si="209"/>
        <v>0</v>
      </c>
      <c r="BS507" s="296" t="str">
        <f>IF(COUNTIF(点検表４リスト用!X$2:X$83,J507),1,IF(COUNTIF(点検表４リスト用!Y$2:Y$100,J507),2,IF(COUNTIF(点検表４リスト用!Z$2:Z$100,J507),3,IF(COUNTIF(点検表４リスト用!AA$2:AA$100,J507),4,""))))</f>
        <v/>
      </c>
      <c r="BT507" s="580" t="str">
        <f t="shared" si="213"/>
        <v/>
      </c>
    </row>
    <row r="508" spans="1:72">
      <c r="A508" s="289"/>
      <c r="B508" s="445"/>
      <c r="C508" s="290"/>
      <c r="D508" s="291"/>
      <c r="E508" s="291"/>
      <c r="F508" s="291"/>
      <c r="G508" s="292"/>
      <c r="H508" s="300"/>
      <c r="I508" s="292"/>
      <c r="J508" s="292"/>
      <c r="K508" s="292"/>
      <c r="L508" s="292"/>
      <c r="M508" s="290"/>
      <c r="N508" s="290"/>
      <c r="O508" s="292"/>
      <c r="P508" s="292"/>
      <c r="Q508" s="481" t="str">
        <f t="shared" si="214"/>
        <v/>
      </c>
      <c r="R508" s="481" t="str">
        <f t="shared" si="215"/>
        <v/>
      </c>
      <c r="S508" s="482" t="str">
        <f t="shared" si="188"/>
        <v/>
      </c>
      <c r="T508" s="482" t="str">
        <f t="shared" si="216"/>
        <v/>
      </c>
      <c r="U508" s="483" t="str">
        <f t="shared" si="217"/>
        <v/>
      </c>
      <c r="V508" s="483" t="str">
        <f t="shared" si="218"/>
        <v/>
      </c>
      <c r="W508" s="483" t="str">
        <f t="shared" si="219"/>
        <v/>
      </c>
      <c r="X508" s="293"/>
      <c r="Y508" s="289"/>
      <c r="Z508" s="473" t="str">
        <f>IF($BS508&lt;&gt;"","確認",IF(COUNTIF(点検表４リスト用!AB$2:AB$100,J508),"○",IF(OR($BQ508="【3】",$BQ508="【2】",$BQ508="【1】"),"○",$BQ508)))</f>
        <v/>
      </c>
      <c r="AA508" s="532"/>
      <c r="AB508" s="559" t="str">
        <f t="shared" si="220"/>
        <v/>
      </c>
      <c r="AC508" s="294" t="str">
        <f>IF(COUNTIF(環境性能の高いＵＤタクシー!$A:$A,点検表４!J508),"○","")</f>
        <v/>
      </c>
      <c r="AD508" s="295" t="str">
        <f t="shared" si="221"/>
        <v/>
      </c>
      <c r="AE508" s="296" t="b">
        <f t="shared" si="189"/>
        <v>0</v>
      </c>
      <c r="AF508" s="296" t="b">
        <f t="shared" si="190"/>
        <v>0</v>
      </c>
      <c r="AG508" s="296" t="str">
        <f t="shared" si="191"/>
        <v/>
      </c>
      <c r="AH508" s="296">
        <f t="shared" si="192"/>
        <v>1</v>
      </c>
      <c r="AI508" s="296">
        <f t="shared" si="193"/>
        <v>0</v>
      </c>
      <c r="AJ508" s="296">
        <f t="shared" si="194"/>
        <v>0</v>
      </c>
      <c r="AK508" s="296" t="str">
        <f>IFERROR(VLOOKUP($I508,点検表４リスト用!$D$2:$G$10,2,FALSE),"")</f>
        <v/>
      </c>
      <c r="AL508" s="296" t="str">
        <f>IFERROR(VLOOKUP($I508,点検表４リスト用!$D$2:$G$10,3,FALSE),"")</f>
        <v/>
      </c>
      <c r="AM508" s="296" t="str">
        <f>IFERROR(VLOOKUP($I508,点検表４リスト用!$D$2:$G$10,4,FALSE),"")</f>
        <v/>
      </c>
      <c r="AN508" s="296" t="str">
        <f>IFERROR(VLOOKUP(LEFT($E508,1),点検表４リスト用!$I$2:$J$11,2,FALSE),"")</f>
        <v/>
      </c>
      <c r="AO508" s="296" t="b">
        <f>IF(IFERROR(VLOOKUP($J508,軽乗用車一覧!$A$2:$A$88,1,FALSE),"")&lt;&gt;"",TRUE,FALSE)</f>
        <v>0</v>
      </c>
      <c r="AP508" s="296" t="b">
        <f t="shared" si="195"/>
        <v>0</v>
      </c>
      <c r="AQ508" s="296" t="b">
        <f t="shared" si="222"/>
        <v>1</v>
      </c>
      <c r="AR508" s="296" t="str">
        <f t="shared" si="196"/>
        <v/>
      </c>
      <c r="AS508" s="296" t="str">
        <f t="shared" si="197"/>
        <v/>
      </c>
      <c r="AT508" s="296">
        <f t="shared" si="198"/>
        <v>1</v>
      </c>
      <c r="AU508" s="296">
        <f t="shared" si="199"/>
        <v>1</v>
      </c>
      <c r="AV508" s="296" t="str">
        <f t="shared" si="200"/>
        <v/>
      </c>
      <c r="AW508" s="296" t="str">
        <f>IFERROR(VLOOKUP($L508,点検表４リスト用!$L$2:$M$11,2,FALSE),"")</f>
        <v/>
      </c>
      <c r="AX508" s="296" t="str">
        <f>IFERROR(VLOOKUP($AV508,排出係数!$H$4:$N$1000,7,FALSE),"")</f>
        <v/>
      </c>
      <c r="AY508" s="296" t="str">
        <f t="shared" si="210"/>
        <v/>
      </c>
      <c r="AZ508" s="296" t="str">
        <f t="shared" si="201"/>
        <v>1</v>
      </c>
      <c r="BA508" s="296" t="str">
        <f>IFERROR(VLOOKUP($AV508,排出係数!$A$4:$G$10000,$AU508+2,FALSE),"")</f>
        <v/>
      </c>
      <c r="BB508" s="296">
        <f>IFERROR(VLOOKUP($AU508,点検表４リスト用!$P$2:$T$6,2,FALSE),"")</f>
        <v>0.48</v>
      </c>
      <c r="BC508" s="296" t="str">
        <f t="shared" si="202"/>
        <v/>
      </c>
      <c r="BD508" s="296" t="str">
        <f t="shared" si="203"/>
        <v/>
      </c>
      <c r="BE508" s="296" t="str">
        <f>IFERROR(VLOOKUP($AV508,排出係数!$H$4:$M$10000,$AU508+2,FALSE),"")</f>
        <v/>
      </c>
      <c r="BF508" s="296">
        <f>IFERROR(VLOOKUP($AU508,点検表４リスト用!$P$2:$T$6,IF($N508="H17",5,3),FALSE),"")</f>
        <v>5.5E-2</v>
      </c>
      <c r="BG508" s="296">
        <f t="shared" si="204"/>
        <v>0</v>
      </c>
      <c r="BH508" s="296">
        <f t="shared" si="208"/>
        <v>0</v>
      </c>
      <c r="BI508" s="296" t="str">
        <f>IFERROR(VLOOKUP($L508,点検表４リスト用!$L$2:$N$11,3,FALSE),"")</f>
        <v/>
      </c>
      <c r="BJ508" s="296" t="str">
        <f t="shared" si="205"/>
        <v/>
      </c>
      <c r="BK508" s="296" t="str">
        <f>IF($AK508="特","",IF($BP508="確認",MSG_電気・燃料電池車確認,IF($BS508=1,日野自動車新型式,IF($BS508=2,日野自動車新型式②,IF($BS508=3,日野自動車新型式③,IF($BS508=4,日野自動車新型式④,IFERROR(VLOOKUP($BJ508,'35条リスト'!$A$3:$C$9998,2,FALSE),"")))))))</f>
        <v/>
      </c>
      <c r="BL508" s="296" t="str">
        <f t="shared" si="206"/>
        <v/>
      </c>
      <c r="BM508" s="296" t="str">
        <f>IFERROR(VLOOKUP($X508,点検表４リスト用!$A$2:$B$10,2,FALSE),"")</f>
        <v/>
      </c>
      <c r="BN508" s="296" t="str">
        <f>IF($AK508="特","",IFERROR(VLOOKUP($BJ508,'35条リスト'!$A$3:$C$9998,3,FALSE),""))</f>
        <v/>
      </c>
      <c r="BO508" s="357" t="str">
        <f t="shared" si="211"/>
        <v/>
      </c>
      <c r="BP508" s="297" t="str">
        <f t="shared" si="207"/>
        <v/>
      </c>
      <c r="BQ508" s="297" t="str">
        <f t="shared" si="212"/>
        <v/>
      </c>
      <c r="BR508" s="296">
        <f t="shared" si="209"/>
        <v>0</v>
      </c>
      <c r="BS508" s="296" t="str">
        <f>IF(COUNTIF(点検表４リスト用!X$2:X$83,J508),1,IF(COUNTIF(点検表４リスト用!Y$2:Y$100,J508),2,IF(COUNTIF(点検表４リスト用!Z$2:Z$100,J508),3,IF(COUNTIF(点検表４リスト用!AA$2:AA$100,J508),4,""))))</f>
        <v/>
      </c>
      <c r="BT508" s="580" t="str">
        <f t="shared" si="213"/>
        <v/>
      </c>
    </row>
    <row r="509" spans="1:72">
      <c r="A509" s="289"/>
      <c r="B509" s="445"/>
      <c r="C509" s="290"/>
      <c r="D509" s="291"/>
      <c r="E509" s="291"/>
      <c r="F509" s="291"/>
      <c r="G509" s="292"/>
      <c r="H509" s="300"/>
      <c r="I509" s="292"/>
      <c r="J509" s="292"/>
      <c r="K509" s="292"/>
      <c r="L509" s="292"/>
      <c r="M509" s="290"/>
      <c r="N509" s="290"/>
      <c r="O509" s="292"/>
      <c r="P509" s="292"/>
      <c r="Q509" s="481" t="str">
        <f t="shared" si="214"/>
        <v/>
      </c>
      <c r="R509" s="481" t="str">
        <f t="shared" si="215"/>
        <v/>
      </c>
      <c r="S509" s="482" t="str">
        <f t="shared" si="188"/>
        <v/>
      </c>
      <c r="T509" s="482" t="str">
        <f t="shared" si="216"/>
        <v/>
      </c>
      <c r="U509" s="483" t="str">
        <f t="shared" si="217"/>
        <v/>
      </c>
      <c r="V509" s="483" t="str">
        <f t="shared" si="218"/>
        <v/>
      </c>
      <c r="W509" s="483" t="str">
        <f t="shared" si="219"/>
        <v/>
      </c>
      <c r="X509" s="293"/>
      <c r="Y509" s="289"/>
      <c r="Z509" s="473" t="str">
        <f>IF($BS509&lt;&gt;"","確認",IF(COUNTIF(点検表４リスト用!AB$2:AB$100,J509),"○",IF(OR($BQ509="【3】",$BQ509="【2】",$BQ509="【1】"),"○",$BQ509)))</f>
        <v/>
      </c>
      <c r="AA509" s="532"/>
      <c r="AB509" s="559" t="str">
        <f t="shared" si="220"/>
        <v/>
      </c>
      <c r="AC509" s="294" t="str">
        <f>IF(COUNTIF(環境性能の高いＵＤタクシー!$A:$A,点検表４!J509),"○","")</f>
        <v/>
      </c>
      <c r="AD509" s="295" t="str">
        <f t="shared" si="221"/>
        <v/>
      </c>
      <c r="AE509" s="296" t="b">
        <f t="shared" si="189"/>
        <v>0</v>
      </c>
      <c r="AF509" s="296" t="b">
        <f t="shared" si="190"/>
        <v>0</v>
      </c>
      <c r="AG509" s="296" t="str">
        <f t="shared" si="191"/>
        <v/>
      </c>
      <c r="AH509" s="296">
        <f t="shared" si="192"/>
        <v>1</v>
      </c>
      <c r="AI509" s="296">
        <f t="shared" si="193"/>
        <v>0</v>
      </c>
      <c r="AJ509" s="296">
        <f t="shared" si="194"/>
        <v>0</v>
      </c>
      <c r="AK509" s="296" t="str">
        <f>IFERROR(VLOOKUP($I509,点検表４リスト用!$D$2:$G$10,2,FALSE),"")</f>
        <v/>
      </c>
      <c r="AL509" s="296" t="str">
        <f>IFERROR(VLOOKUP($I509,点検表４リスト用!$D$2:$G$10,3,FALSE),"")</f>
        <v/>
      </c>
      <c r="AM509" s="296" t="str">
        <f>IFERROR(VLOOKUP($I509,点検表４リスト用!$D$2:$G$10,4,FALSE),"")</f>
        <v/>
      </c>
      <c r="AN509" s="296" t="str">
        <f>IFERROR(VLOOKUP(LEFT($E509,1),点検表４リスト用!$I$2:$J$11,2,FALSE),"")</f>
        <v/>
      </c>
      <c r="AO509" s="296" t="b">
        <f>IF(IFERROR(VLOOKUP($J509,軽乗用車一覧!$A$2:$A$88,1,FALSE),"")&lt;&gt;"",TRUE,FALSE)</f>
        <v>0</v>
      </c>
      <c r="AP509" s="296" t="b">
        <f t="shared" si="195"/>
        <v>0</v>
      </c>
      <c r="AQ509" s="296" t="b">
        <f t="shared" si="222"/>
        <v>1</v>
      </c>
      <c r="AR509" s="296" t="str">
        <f t="shared" si="196"/>
        <v/>
      </c>
      <c r="AS509" s="296" t="str">
        <f t="shared" si="197"/>
        <v/>
      </c>
      <c r="AT509" s="296">
        <f t="shared" si="198"/>
        <v>1</v>
      </c>
      <c r="AU509" s="296">
        <f t="shared" si="199"/>
        <v>1</v>
      </c>
      <c r="AV509" s="296" t="str">
        <f t="shared" si="200"/>
        <v/>
      </c>
      <c r="AW509" s="296" t="str">
        <f>IFERROR(VLOOKUP($L509,点検表４リスト用!$L$2:$M$11,2,FALSE),"")</f>
        <v/>
      </c>
      <c r="AX509" s="296" t="str">
        <f>IFERROR(VLOOKUP($AV509,排出係数!$H$4:$N$1000,7,FALSE),"")</f>
        <v/>
      </c>
      <c r="AY509" s="296" t="str">
        <f t="shared" si="210"/>
        <v/>
      </c>
      <c r="AZ509" s="296" t="str">
        <f t="shared" si="201"/>
        <v>1</v>
      </c>
      <c r="BA509" s="296" t="str">
        <f>IFERROR(VLOOKUP($AV509,排出係数!$A$4:$G$10000,$AU509+2,FALSE),"")</f>
        <v/>
      </c>
      <c r="BB509" s="296">
        <f>IFERROR(VLOOKUP($AU509,点検表４リスト用!$P$2:$T$6,2,FALSE),"")</f>
        <v>0.48</v>
      </c>
      <c r="BC509" s="296" t="str">
        <f t="shared" si="202"/>
        <v/>
      </c>
      <c r="BD509" s="296" t="str">
        <f t="shared" si="203"/>
        <v/>
      </c>
      <c r="BE509" s="296" t="str">
        <f>IFERROR(VLOOKUP($AV509,排出係数!$H$4:$M$10000,$AU509+2,FALSE),"")</f>
        <v/>
      </c>
      <c r="BF509" s="296">
        <f>IFERROR(VLOOKUP($AU509,点検表４リスト用!$P$2:$T$6,IF($N509="H17",5,3),FALSE),"")</f>
        <v>5.5E-2</v>
      </c>
      <c r="BG509" s="296">
        <f t="shared" si="204"/>
        <v>0</v>
      </c>
      <c r="BH509" s="296">
        <f t="shared" si="208"/>
        <v>0</v>
      </c>
      <c r="BI509" s="296" t="str">
        <f>IFERROR(VLOOKUP($L509,点検表４リスト用!$L$2:$N$11,3,FALSE),"")</f>
        <v/>
      </c>
      <c r="BJ509" s="296" t="str">
        <f t="shared" si="205"/>
        <v/>
      </c>
      <c r="BK509" s="296" t="str">
        <f>IF($AK509="特","",IF($BP509="確認",MSG_電気・燃料電池車確認,IF($BS509=1,日野自動車新型式,IF($BS509=2,日野自動車新型式②,IF($BS509=3,日野自動車新型式③,IF($BS509=4,日野自動車新型式④,IFERROR(VLOOKUP($BJ509,'35条リスト'!$A$3:$C$9998,2,FALSE),"")))))))</f>
        <v/>
      </c>
      <c r="BL509" s="296" t="str">
        <f t="shared" si="206"/>
        <v/>
      </c>
      <c r="BM509" s="296" t="str">
        <f>IFERROR(VLOOKUP($X509,点検表４リスト用!$A$2:$B$10,2,FALSE),"")</f>
        <v/>
      </c>
      <c r="BN509" s="296" t="str">
        <f>IF($AK509="特","",IFERROR(VLOOKUP($BJ509,'35条リスト'!$A$3:$C$9998,3,FALSE),""))</f>
        <v/>
      </c>
      <c r="BO509" s="357" t="str">
        <f t="shared" si="211"/>
        <v/>
      </c>
      <c r="BP509" s="297" t="str">
        <f t="shared" si="207"/>
        <v/>
      </c>
      <c r="BQ509" s="297" t="str">
        <f t="shared" si="212"/>
        <v/>
      </c>
      <c r="BR509" s="296">
        <f t="shared" si="209"/>
        <v>0</v>
      </c>
      <c r="BS509" s="296" t="str">
        <f>IF(COUNTIF(点検表４リスト用!X$2:X$83,J509),1,IF(COUNTIF(点検表４リスト用!Y$2:Y$100,J509),2,IF(COUNTIF(点検表４リスト用!Z$2:Z$100,J509),3,IF(COUNTIF(点検表４リスト用!AA$2:AA$100,J509),4,""))))</f>
        <v/>
      </c>
      <c r="BT509" s="580" t="str">
        <f t="shared" si="213"/>
        <v/>
      </c>
    </row>
    <row r="510" spans="1:72">
      <c r="A510" s="289"/>
      <c r="B510" s="445"/>
      <c r="C510" s="290"/>
      <c r="D510" s="291"/>
      <c r="E510" s="291"/>
      <c r="F510" s="291"/>
      <c r="G510" s="292"/>
      <c r="H510" s="300"/>
      <c r="I510" s="292"/>
      <c r="J510" s="292"/>
      <c r="K510" s="292"/>
      <c r="L510" s="292"/>
      <c r="M510" s="290"/>
      <c r="N510" s="290"/>
      <c r="O510" s="292"/>
      <c r="P510" s="292"/>
      <c r="Q510" s="481" t="str">
        <f t="shared" si="214"/>
        <v/>
      </c>
      <c r="R510" s="481" t="str">
        <f t="shared" si="215"/>
        <v/>
      </c>
      <c r="S510" s="482" t="str">
        <f t="shared" si="188"/>
        <v/>
      </c>
      <c r="T510" s="482" t="str">
        <f t="shared" si="216"/>
        <v/>
      </c>
      <c r="U510" s="483" t="str">
        <f t="shared" si="217"/>
        <v/>
      </c>
      <c r="V510" s="483" t="str">
        <f t="shared" si="218"/>
        <v/>
      </c>
      <c r="W510" s="483" t="str">
        <f t="shared" si="219"/>
        <v/>
      </c>
      <c r="X510" s="293"/>
      <c r="Y510" s="289"/>
      <c r="Z510" s="473" t="str">
        <f>IF($BS510&lt;&gt;"","確認",IF(COUNTIF(点検表４リスト用!AB$2:AB$100,J510),"○",IF(OR($BQ510="【3】",$BQ510="【2】",$BQ510="【1】"),"○",$BQ510)))</f>
        <v/>
      </c>
      <c r="AA510" s="532"/>
      <c r="AB510" s="559" t="str">
        <f t="shared" si="220"/>
        <v/>
      </c>
      <c r="AC510" s="294" t="str">
        <f>IF(COUNTIF(環境性能の高いＵＤタクシー!$A:$A,点検表４!J510),"○","")</f>
        <v/>
      </c>
      <c r="AD510" s="295" t="str">
        <f t="shared" si="221"/>
        <v/>
      </c>
      <c r="AE510" s="296" t="b">
        <f t="shared" si="189"/>
        <v>0</v>
      </c>
      <c r="AF510" s="296" t="b">
        <f t="shared" si="190"/>
        <v>0</v>
      </c>
      <c r="AG510" s="296" t="str">
        <f t="shared" si="191"/>
        <v/>
      </c>
      <c r="AH510" s="296">
        <f t="shared" si="192"/>
        <v>1</v>
      </c>
      <c r="AI510" s="296">
        <f t="shared" si="193"/>
        <v>0</v>
      </c>
      <c r="AJ510" s="296">
        <f t="shared" si="194"/>
        <v>0</v>
      </c>
      <c r="AK510" s="296" t="str">
        <f>IFERROR(VLOOKUP($I510,点検表４リスト用!$D$2:$G$10,2,FALSE),"")</f>
        <v/>
      </c>
      <c r="AL510" s="296" t="str">
        <f>IFERROR(VLOOKUP($I510,点検表４リスト用!$D$2:$G$10,3,FALSE),"")</f>
        <v/>
      </c>
      <c r="AM510" s="296" t="str">
        <f>IFERROR(VLOOKUP($I510,点検表４リスト用!$D$2:$G$10,4,FALSE),"")</f>
        <v/>
      </c>
      <c r="AN510" s="296" t="str">
        <f>IFERROR(VLOOKUP(LEFT($E510,1),点検表４リスト用!$I$2:$J$11,2,FALSE),"")</f>
        <v/>
      </c>
      <c r="AO510" s="296" t="b">
        <f>IF(IFERROR(VLOOKUP($J510,軽乗用車一覧!$A$2:$A$88,1,FALSE),"")&lt;&gt;"",TRUE,FALSE)</f>
        <v>0</v>
      </c>
      <c r="AP510" s="296" t="b">
        <f t="shared" si="195"/>
        <v>0</v>
      </c>
      <c r="AQ510" s="296" t="b">
        <f t="shared" si="222"/>
        <v>1</v>
      </c>
      <c r="AR510" s="296" t="str">
        <f t="shared" si="196"/>
        <v/>
      </c>
      <c r="AS510" s="296" t="str">
        <f t="shared" si="197"/>
        <v/>
      </c>
      <c r="AT510" s="296">
        <f t="shared" si="198"/>
        <v>1</v>
      </c>
      <c r="AU510" s="296">
        <f t="shared" si="199"/>
        <v>1</v>
      </c>
      <c r="AV510" s="296" t="str">
        <f t="shared" si="200"/>
        <v/>
      </c>
      <c r="AW510" s="296" t="str">
        <f>IFERROR(VLOOKUP($L510,点検表４リスト用!$L$2:$M$11,2,FALSE),"")</f>
        <v/>
      </c>
      <c r="AX510" s="296" t="str">
        <f>IFERROR(VLOOKUP($AV510,排出係数!$H$4:$N$1000,7,FALSE),"")</f>
        <v/>
      </c>
      <c r="AY510" s="296" t="str">
        <f t="shared" si="210"/>
        <v/>
      </c>
      <c r="AZ510" s="296" t="str">
        <f t="shared" si="201"/>
        <v>1</v>
      </c>
      <c r="BA510" s="296" t="str">
        <f>IFERROR(VLOOKUP($AV510,排出係数!$A$4:$G$10000,$AU510+2,FALSE),"")</f>
        <v/>
      </c>
      <c r="BB510" s="296">
        <f>IFERROR(VLOOKUP($AU510,点検表４リスト用!$P$2:$T$6,2,FALSE),"")</f>
        <v>0.48</v>
      </c>
      <c r="BC510" s="296" t="str">
        <f t="shared" si="202"/>
        <v/>
      </c>
      <c r="BD510" s="296" t="str">
        <f t="shared" si="203"/>
        <v/>
      </c>
      <c r="BE510" s="296" t="str">
        <f>IFERROR(VLOOKUP($AV510,排出係数!$H$4:$M$10000,$AU510+2,FALSE),"")</f>
        <v/>
      </c>
      <c r="BF510" s="296">
        <f>IFERROR(VLOOKUP($AU510,点検表４リスト用!$P$2:$T$6,IF($N510="H17",5,3),FALSE),"")</f>
        <v>5.5E-2</v>
      </c>
      <c r="BG510" s="296">
        <f t="shared" si="204"/>
        <v>0</v>
      </c>
      <c r="BH510" s="296">
        <f t="shared" si="208"/>
        <v>0</v>
      </c>
      <c r="BI510" s="296" t="str">
        <f>IFERROR(VLOOKUP($L510,点検表４リスト用!$L$2:$N$11,3,FALSE),"")</f>
        <v/>
      </c>
      <c r="BJ510" s="296" t="str">
        <f t="shared" si="205"/>
        <v/>
      </c>
      <c r="BK510" s="296" t="str">
        <f>IF($AK510="特","",IF($BP510="確認",MSG_電気・燃料電池車確認,IF($BS510=1,日野自動車新型式,IF($BS510=2,日野自動車新型式②,IF($BS510=3,日野自動車新型式③,IF($BS510=4,日野自動車新型式④,IFERROR(VLOOKUP($BJ510,'35条リスト'!$A$3:$C$9998,2,FALSE),"")))))))</f>
        <v/>
      </c>
      <c r="BL510" s="296" t="str">
        <f t="shared" si="206"/>
        <v/>
      </c>
      <c r="BM510" s="296" t="str">
        <f>IFERROR(VLOOKUP($X510,点検表４リスト用!$A$2:$B$10,2,FALSE),"")</f>
        <v/>
      </c>
      <c r="BN510" s="296" t="str">
        <f>IF($AK510="特","",IFERROR(VLOOKUP($BJ510,'35条リスト'!$A$3:$C$9998,3,FALSE),""))</f>
        <v/>
      </c>
      <c r="BO510" s="357" t="str">
        <f t="shared" si="211"/>
        <v/>
      </c>
      <c r="BP510" s="297" t="str">
        <f t="shared" si="207"/>
        <v/>
      </c>
      <c r="BQ510" s="297" t="str">
        <f t="shared" si="212"/>
        <v/>
      </c>
      <c r="BR510" s="296">
        <f t="shared" si="209"/>
        <v>0</v>
      </c>
      <c r="BS510" s="296" t="str">
        <f>IF(COUNTIF(点検表４リスト用!X$2:X$83,J510),1,IF(COUNTIF(点検表４リスト用!Y$2:Y$100,J510),2,IF(COUNTIF(点検表４リスト用!Z$2:Z$100,J510),3,IF(COUNTIF(点検表４リスト用!AA$2:AA$100,J510),4,""))))</f>
        <v/>
      </c>
      <c r="BT510" s="580" t="str">
        <f t="shared" si="213"/>
        <v/>
      </c>
    </row>
    <row r="511" spans="1:72">
      <c r="A511" s="289"/>
      <c r="B511" s="445"/>
      <c r="C511" s="290"/>
      <c r="D511" s="291"/>
      <c r="E511" s="291"/>
      <c r="F511" s="291"/>
      <c r="G511" s="292"/>
      <c r="H511" s="300"/>
      <c r="I511" s="292"/>
      <c r="J511" s="292"/>
      <c r="K511" s="292"/>
      <c r="L511" s="292"/>
      <c r="M511" s="290"/>
      <c r="N511" s="290"/>
      <c r="O511" s="292"/>
      <c r="P511" s="292"/>
      <c r="Q511" s="481" t="str">
        <f t="shared" si="214"/>
        <v/>
      </c>
      <c r="R511" s="481" t="str">
        <f t="shared" si="215"/>
        <v/>
      </c>
      <c r="S511" s="482" t="str">
        <f t="shared" si="188"/>
        <v/>
      </c>
      <c r="T511" s="482" t="str">
        <f t="shared" si="216"/>
        <v/>
      </c>
      <c r="U511" s="483" t="str">
        <f t="shared" si="217"/>
        <v/>
      </c>
      <c r="V511" s="483" t="str">
        <f t="shared" si="218"/>
        <v/>
      </c>
      <c r="W511" s="483" t="str">
        <f t="shared" si="219"/>
        <v/>
      </c>
      <c r="X511" s="293"/>
      <c r="Y511" s="289"/>
      <c r="Z511" s="473" t="str">
        <f>IF($BS511&lt;&gt;"","確認",IF(COUNTIF(点検表４リスト用!AB$2:AB$100,J511),"○",IF(OR($BQ511="【3】",$BQ511="【2】",$BQ511="【1】"),"○",$BQ511)))</f>
        <v/>
      </c>
      <c r="AA511" s="532"/>
      <c r="AB511" s="559" t="str">
        <f t="shared" si="220"/>
        <v/>
      </c>
      <c r="AC511" s="294" t="str">
        <f>IF(COUNTIF(環境性能の高いＵＤタクシー!$A:$A,点検表４!J511),"○","")</f>
        <v/>
      </c>
      <c r="AD511" s="295" t="str">
        <f t="shared" si="221"/>
        <v/>
      </c>
      <c r="AE511" s="296" t="b">
        <f t="shared" si="189"/>
        <v>0</v>
      </c>
      <c r="AF511" s="296" t="b">
        <f t="shared" si="190"/>
        <v>0</v>
      </c>
      <c r="AG511" s="296" t="str">
        <f t="shared" si="191"/>
        <v/>
      </c>
      <c r="AH511" s="296">
        <f t="shared" si="192"/>
        <v>1</v>
      </c>
      <c r="AI511" s="296">
        <f t="shared" si="193"/>
        <v>0</v>
      </c>
      <c r="AJ511" s="296">
        <f t="shared" si="194"/>
        <v>0</v>
      </c>
      <c r="AK511" s="296" t="str">
        <f>IFERROR(VLOOKUP($I511,点検表４リスト用!$D$2:$G$10,2,FALSE),"")</f>
        <v/>
      </c>
      <c r="AL511" s="296" t="str">
        <f>IFERROR(VLOOKUP($I511,点検表４リスト用!$D$2:$G$10,3,FALSE),"")</f>
        <v/>
      </c>
      <c r="AM511" s="296" t="str">
        <f>IFERROR(VLOOKUP($I511,点検表４リスト用!$D$2:$G$10,4,FALSE),"")</f>
        <v/>
      </c>
      <c r="AN511" s="296" t="str">
        <f>IFERROR(VLOOKUP(LEFT($E511,1),点検表４リスト用!$I$2:$J$11,2,FALSE),"")</f>
        <v/>
      </c>
      <c r="AO511" s="296" t="b">
        <f>IF(IFERROR(VLOOKUP($J511,軽乗用車一覧!$A$2:$A$88,1,FALSE),"")&lt;&gt;"",TRUE,FALSE)</f>
        <v>0</v>
      </c>
      <c r="AP511" s="296" t="b">
        <f t="shared" si="195"/>
        <v>0</v>
      </c>
      <c r="AQ511" s="296" t="b">
        <f t="shared" si="222"/>
        <v>1</v>
      </c>
      <c r="AR511" s="296" t="str">
        <f t="shared" si="196"/>
        <v/>
      </c>
      <c r="AS511" s="296" t="str">
        <f t="shared" si="197"/>
        <v/>
      </c>
      <c r="AT511" s="296">
        <f t="shared" si="198"/>
        <v>1</v>
      </c>
      <c r="AU511" s="296">
        <f t="shared" si="199"/>
        <v>1</v>
      </c>
      <c r="AV511" s="296" t="str">
        <f t="shared" si="200"/>
        <v/>
      </c>
      <c r="AW511" s="296" t="str">
        <f>IFERROR(VLOOKUP($L511,点検表４リスト用!$L$2:$M$11,2,FALSE),"")</f>
        <v/>
      </c>
      <c r="AX511" s="296" t="str">
        <f>IFERROR(VLOOKUP($AV511,排出係数!$H$4:$N$1000,7,FALSE),"")</f>
        <v/>
      </c>
      <c r="AY511" s="296" t="str">
        <f t="shared" si="210"/>
        <v/>
      </c>
      <c r="AZ511" s="296" t="str">
        <f t="shared" si="201"/>
        <v>1</v>
      </c>
      <c r="BA511" s="296" t="str">
        <f>IFERROR(VLOOKUP($AV511,排出係数!$A$4:$G$10000,$AU511+2,FALSE),"")</f>
        <v/>
      </c>
      <c r="BB511" s="296">
        <f>IFERROR(VLOOKUP($AU511,点検表４リスト用!$P$2:$T$6,2,FALSE),"")</f>
        <v>0.48</v>
      </c>
      <c r="BC511" s="296" t="str">
        <f t="shared" si="202"/>
        <v/>
      </c>
      <c r="BD511" s="296" t="str">
        <f t="shared" si="203"/>
        <v/>
      </c>
      <c r="BE511" s="296" t="str">
        <f>IFERROR(VLOOKUP($AV511,排出係数!$H$4:$M$10000,$AU511+2,FALSE),"")</f>
        <v/>
      </c>
      <c r="BF511" s="296">
        <f>IFERROR(VLOOKUP($AU511,点検表４リスト用!$P$2:$T$6,IF($N511="H17",5,3),FALSE),"")</f>
        <v>5.5E-2</v>
      </c>
      <c r="BG511" s="296">
        <f t="shared" si="204"/>
        <v>0</v>
      </c>
      <c r="BH511" s="296">
        <f t="shared" si="208"/>
        <v>0</v>
      </c>
      <c r="BI511" s="296" t="str">
        <f>IFERROR(VLOOKUP($L511,点検表４リスト用!$L$2:$N$11,3,FALSE),"")</f>
        <v/>
      </c>
      <c r="BJ511" s="296" t="str">
        <f t="shared" si="205"/>
        <v/>
      </c>
      <c r="BK511" s="296" t="str">
        <f>IF($AK511="特","",IF($BP511="確認",MSG_電気・燃料電池車確認,IF($BS511=1,日野自動車新型式,IF($BS511=2,日野自動車新型式②,IF($BS511=3,日野自動車新型式③,IF($BS511=4,日野自動車新型式④,IFERROR(VLOOKUP($BJ511,'35条リスト'!$A$3:$C$9998,2,FALSE),"")))))))</f>
        <v/>
      </c>
      <c r="BL511" s="296" t="str">
        <f t="shared" si="206"/>
        <v/>
      </c>
      <c r="BM511" s="296" t="str">
        <f>IFERROR(VLOOKUP($X511,点検表４リスト用!$A$2:$B$10,2,FALSE),"")</f>
        <v/>
      </c>
      <c r="BN511" s="296" t="str">
        <f>IF($AK511="特","",IFERROR(VLOOKUP($BJ511,'35条リスト'!$A$3:$C$9998,3,FALSE),""))</f>
        <v/>
      </c>
      <c r="BO511" s="357" t="str">
        <f t="shared" si="211"/>
        <v/>
      </c>
      <c r="BP511" s="297" t="str">
        <f t="shared" si="207"/>
        <v/>
      </c>
      <c r="BQ511" s="297" t="str">
        <f t="shared" si="212"/>
        <v/>
      </c>
      <c r="BR511" s="296">
        <f t="shared" si="209"/>
        <v>0</v>
      </c>
      <c r="BS511" s="296" t="str">
        <f>IF(COUNTIF(点検表４リスト用!X$2:X$83,J511),1,IF(COUNTIF(点検表４リスト用!Y$2:Y$100,J511),2,IF(COUNTIF(点検表４リスト用!Z$2:Z$100,J511),3,IF(COUNTIF(点検表４リスト用!AA$2:AA$100,J511),4,""))))</f>
        <v/>
      </c>
      <c r="BT511" s="580" t="str">
        <f t="shared" si="213"/>
        <v/>
      </c>
    </row>
    <row r="512" spans="1:72">
      <c r="A512" s="289"/>
      <c r="B512" s="445"/>
      <c r="C512" s="290"/>
      <c r="D512" s="291"/>
      <c r="E512" s="291"/>
      <c r="F512" s="291"/>
      <c r="G512" s="292"/>
      <c r="H512" s="300"/>
      <c r="I512" s="292"/>
      <c r="J512" s="292"/>
      <c r="K512" s="292"/>
      <c r="L512" s="292"/>
      <c r="M512" s="290"/>
      <c r="N512" s="290"/>
      <c r="O512" s="292"/>
      <c r="P512" s="292"/>
      <c r="Q512" s="481" t="str">
        <f t="shared" si="214"/>
        <v/>
      </c>
      <c r="R512" s="481" t="str">
        <f t="shared" si="215"/>
        <v/>
      </c>
      <c r="S512" s="482" t="str">
        <f t="shared" si="188"/>
        <v/>
      </c>
      <c r="T512" s="482" t="str">
        <f t="shared" si="216"/>
        <v/>
      </c>
      <c r="U512" s="483" t="str">
        <f t="shared" si="217"/>
        <v/>
      </c>
      <c r="V512" s="483" t="str">
        <f t="shared" si="218"/>
        <v/>
      </c>
      <c r="W512" s="483" t="str">
        <f t="shared" si="219"/>
        <v/>
      </c>
      <c r="X512" s="293"/>
      <c r="Y512" s="289"/>
      <c r="Z512" s="473" t="str">
        <f>IF($BS512&lt;&gt;"","確認",IF(COUNTIF(点検表４リスト用!AB$2:AB$100,J512),"○",IF(OR($BQ512="【3】",$BQ512="【2】",$BQ512="【1】"),"○",$BQ512)))</f>
        <v/>
      </c>
      <c r="AA512" s="532"/>
      <c r="AB512" s="559" t="str">
        <f t="shared" si="220"/>
        <v/>
      </c>
      <c r="AC512" s="294" t="str">
        <f>IF(COUNTIF(環境性能の高いＵＤタクシー!$A:$A,点検表４!J512),"○","")</f>
        <v/>
      </c>
      <c r="AD512" s="295" t="str">
        <f t="shared" si="221"/>
        <v/>
      </c>
      <c r="AE512" s="296" t="b">
        <f t="shared" si="189"/>
        <v>0</v>
      </c>
      <c r="AF512" s="296" t="b">
        <f t="shared" si="190"/>
        <v>0</v>
      </c>
      <c r="AG512" s="296" t="str">
        <f t="shared" si="191"/>
        <v/>
      </c>
      <c r="AH512" s="296">
        <f t="shared" si="192"/>
        <v>1</v>
      </c>
      <c r="AI512" s="296">
        <f t="shared" si="193"/>
        <v>0</v>
      </c>
      <c r="AJ512" s="296">
        <f t="shared" si="194"/>
        <v>0</v>
      </c>
      <c r="AK512" s="296" t="str">
        <f>IFERROR(VLOOKUP($I512,点検表４リスト用!$D$2:$G$10,2,FALSE),"")</f>
        <v/>
      </c>
      <c r="AL512" s="296" t="str">
        <f>IFERROR(VLOOKUP($I512,点検表４リスト用!$D$2:$G$10,3,FALSE),"")</f>
        <v/>
      </c>
      <c r="AM512" s="296" t="str">
        <f>IFERROR(VLOOKUP($I512,点検表４リスト用!$D$2:$G$10,4,FALSE),"")</f>
        <v/>
      </c>
      <c r="AN512" s="296" t="str">
        <f>IFERROR(VLOOKUP(LEFT($E512,1),点検表４リスト用!$I$2:$J$11,2,FALSE),"")</f>
        <v/>
      </c>
      <c r="AO512" s="296" t="b">
        <f>IF(IFERROR(VLOOKUP($J512,軽乗用車一覧!$A$2:$A$88,1,FALSE),"")&lt;&gt;"",TRUE,FALSE)</f>
        <v>0</v>
      </c>
      <c r="AP512" s="296" t="b">
        <f t="shared" si="195"/>
        <v>0</v>
      </c>
      <c r="AQ512" s="296" t="b">
        <f t="shared" si="222"/>
        <v>1</v>
      </c>
      <c r="AR512" s="296" t="str">
        <f t="shared" si="196"/>
        <v/>
      </c>
      <c r="AS512" s="296" t="str">
        <f t="shared" si="197"/>
        <v/>
      </c>
      <c r="AT512" s="296">
        <f t="shared" si="198"/>
        <v>1</v>
      </c>
      <c r="AU512" s="296">
        <f t="shared" si="199"/>
        <v>1</v>
      </c>
      <c r="AV512" s="296" t="str">
        <f t="shared" si="200"/>
        <v/>
      </c>
      <c r="AW512" s="296" t="str">
        <f>IFERROR(VLOOKUP($L512,点検表４リスト用!$L$2:$M$11,2,FALSE),"")</f>
        <v/>
      </c>
      <c r="AX512" s="296" t="str">
        <f>IFERROR(VLOOKUP($AV512,排出係数!$H$4:$N$1000,7,FALSE),"")</f>
        <v/>
      </c>
      <c r="AY512" s="296" t="str">
        <f t="shared" si="210"/>
        <v/>
      </c>
      <c r="AZ512" s="296" t="str">
        <f t="shared" si="201"/>
        <v>1</v>
      </c>
      <c r="BA512" s="296" t="str">
        <f>IFERROR(VLOOKUP($AV512,排出係数!$A$4:$G$10000,$AU512+2,FALSE),"")</f>
        <v/>
      </c>
      <c r="BB512" s="296">
        <f>IFERROR(VLOOKUP($AU512,点検表４リスト用!$P$2:$T$6,2,FALSE),"")</f>
        <v>0.48</v>
      </c>
      <c r="BC512" s="296" t="str">
        <f t="shared" si="202"/>
        <v/>
      </c>
      <c r="BD512" s="296" t="str">
        <f t="shared" si="203"/>
        <v/>
      </c>
      <c r="BE512" s="296" t="str">
        <f>IFERROR(VLOOKUP($AV512,排出係数!$H$4:$M$10000,$AU512+2,FALSE),"")</f>
        <v/>
      </c>
      <c r="BF512" s="296">
        <f>IFERROR(VLOOKUP($AU512,点検表４リスト用!$P$2:$T$6,IF($N512="H17",5,3),FALSE),"")</f>
        <v>5.5E-2</v>
      </c>
      <c r="BG512" s="296">
        <f t="shared" si="204"/>
        <v>0</v>
      </c>
      <c r="BH512" s="296">
        <f t="shared" si="208"/>
        <v>0</v>
      </c>
      <c r="BI512" s="296" t="str">
        <f>IFERROR(VLOOKUP($L512,点検表４リスト用!$L$2:$N$11,3,FALSE),"")</f>
        <v/>
      </c>
      <c r="BJ512" s="296" t="str">
        <f t="shared" si="205"/>
        <v/>
      </c>
      <c r="BK512" s="296" t="str">
        <f>IF($AK512="特","",IF($BP512="確認",MSG_電気・燃料電池車確認,IF($BS512=1,日野自動車新型式,IF($BS512=2,日野自動車新型式②,IF($BS512=3,日野自動車新型式③,IF($BS512=4,日野自動車新型式④,IFERROR(VLOOKUP($BJ512,'35条リスト'!$A$3:$C$9998,2,FALSE),"")))))))</f>
        <v/>
      </c>
      <c r="BL512" s="296" t="str">
        <f t="shared" si="206"/>
        <v/>
      </c>
      <c r="BM512" s="296" t="str">
        <f>IFERROR(VLOOKUP($X512,点検表４リスト用!$A$2:$B$10,2,FALSE),"")</f>
        <v/>
      </c>
      <c r="BN512" s="296" t="str">
        <f>IF($AK512="特","",IFERROR(VLOOKUP($BJ512,'35条リスト'!$A$3:$C$9998,3,FALSE),""))</f>
        <v/>
      </c>
      <c r="BO512" s="357" t="str">
        <f t="shared" si="211"/>
        <v/>
      </c>
      <c r="BP512" s="297" t="str">
        <f t="shared" si="207"/>
        <v/>
      </c>
      <c r="BQ512" s="297" t="str">
        <f t="shared" si="212"/>
        <v/>
      </c>
      <c r="BR512" s="296">
        <f t="shared" si="209"/>
        <v>0</v>
      </c>
      <c r="BS512" s="296" t="str">
        <f>IF(COUNTIF(点検表４リスト用!X$2:X$83,J512),1,IF(COUNTIF(点検表４リスト用!Y$2:Y$100,J512),2,IF(COUNTIF(点検表４リスト用!Z$2:Z$100,J512),3,IF(COUNTIF(点検表４リスト用!AA$2:AA$100,J512),4,""))))</f>
        <v/>
      </c>
      <c r="BT512" s="580" t="str">
        <f t="shared" si="213"/>
        <v/>
      </c>
    </row>
    <row r="513" spans="1:72">
      <c r="A513" s="289"/>
      <c r="B513" s="445"/>
      <c r="C513" s="290"/>
      <c r="D513" s="291"/>
      <c r="E513" s="291"/>
      <c r="F513" s="291"/>
      <c r="G513" s="292"/>
      <c r="H513" s="300"/>
      <c r="I513" s="292"/>
      <c r="J513" s="292"/>
      <c r="K513" s="292"/>
      <c r="L513" s="292"/>
      <c r="M513" s="290"/>
      <c r="N513" s="290"/>
      <c r="O513" s="292"/>
      <c r="P513" s="292"/>
      <c r="Q513" s="481" t="str">
        <f t="shared" si="214"/>
        <v/>
      </c>
      <c r="R513" s="481" t="str">
        <f t="shared" si="215"/>
        <v/>
      </c>
      <c r="S513" s="482" t="str">
        <f t="shared" si="188"/>
        <v/>
      </c>
      <c r="T513" s="482" t="str">
        <f t="shared" si="216"/>
        <v/>
      </c>
      <c r="U513" s="483" t="str">
        <f t="shared" si="217"/>
        <v/>
      </c>
      <c r="V513" s="483" t="str">
        <f t="shared" si="218"/>
        <v/>
      </c>
      <c r="W513" s="483" t="str">
        <f t="shared" si="219"/>
        <v/>
      </c>
      <c r="X513" s="293"/>
      <c r="Y513" s="289"/>
      <c r="Z513" s="473" t="str">
        <f>IF($BS513&lt;&gt;"","確認",IF(COUNTIF(点検表４リスト用!AB$2:AB$100,J513),"○",IF(OR($BQ513="【3】",$BQ513="【2】",$BQ513="【1】"),"○",$BQ513)))</f>
        <v/>
      </c>
      <c r="AA513" s="532"/>
      <c r="AB513" s="559" t="str">
        <f t="shared" si="220"/>
        <v/>
      </c>
      <c r="AC513" s="294" t="str">
        <f>IF(COUNTIF(環境性能の高いＵＤタクシー!$A:$A,点検表４!J513),"○","")</f>
        <v/>
      </c>
      <c r="AD513" s="295" t="str">
        <f t="shared" si="221"/>
        <v/>
      </c>
      <c r="AE513" s="296" t="b">
        <f t="shared" si="189"/>
        <v>0</v>
      </c>
      <c r="AF513" s="296" t="b">
        <f t="shared" si="190"/>
        <v>0</v>
      </c>
      <c r="AG513" s="296" t="str">
        <f t="shared" si="191"/>
        <v/>
      </c>
      <c r="AH513" s="296">
        <f t="shared" si="192"/>
        <v>1</v>
      </c>
      <c r="AI513" s="296">
        <f t="shared" si="193"/>
        <v>0</v>
      </c>
      <c r="AJ513" s="296">
        <f t="shared" si="194"/>
        <v>0</v>
      </c>
      <c r="AK513" s="296" t="str">
        <f>IFERROR(VLOOKUP($I513,点検表４リスト用!$D$2:$G$10,2,FALSE),"")</f>
        <v/>
      </c>
      <c r="AL513" s="296" t="str">
        <f>IFERROR(VLOOKUP($I513,点検表４リスト用!$D$2:$G$10,3,FALSE),"")</f>
        <v/>
      </c>
      <c r="AM513" s="296" t="str">
        <f>IFERROR(VLOOKUP($I513,点検表４リスト用!$D$2:$G$10,4,FALSE),"")</f>
        <v/>
      </c>
      <c r="AN513" s="296" t="str">
        <f>IFERROR(VLOOKUP(LEFT($E513,1),点検表４リスト用!$I$2:$J$11,2,FALSE),"")</f>
        <v/>
      </c>
      <c r="AO513" s="296" t="b">
        <f>IF(IFERROR(VLOOKUP($J513,軽乗用車一覧!$A$2:$A$88,1,FALSE),"")&lt;&gt;"",TRUE,FALSE)</f>
        <v>0</v>
      </c>
      <c r="AP513" s="296" t="b">
        <f t="shared" si="195"/>
        <v>0</v>
      </c>
      <c r="AQ513" s="296" t="b">
        <f t="shared" si="222"/>
        <v>1</v>
      </c>
      <c r="AR513" s="296" t="str">
        <f t="shared" si="196"/>
        <v/>
      </c>
      <c r="AS513" s="296" t="str">
        <f t="shared" si="197"/>
        <v/>
      </c>
      <c r="AT513" s="296">
        <f t="shared" si="198"/>
        <v>1</v>
      </c>
      <c r="AU513" s="296">
        <f t="shared" si="199"/>
        <v>1</v>
      </c>
      <c r="AV513" s="296" t="str">
        <f t="shared" si="200"/>
        <v/>
      </c>
      <c r="AW513" s="296" t="str">
        <f>IFERROR(VLOOKUP($L513,点検表４リスト用!$L$2:$M$11,2,FALSE),"")</f>
        <v/>
      </c>
      <c r="AX513" s="296" t="str">
        <f>IFERROR(VLOOKUP($AV513,排出係数!$H$4:$N$1000,7,FALSE),"")</f>
        <v/>
      </c>
      <c r="AY513" s="296" t="str">
        <f t="shared" si="210"/>
        <v/>
      </c>
      <c r="AZ513" s="296" t="str">
        <f t="shared" si="201"/>
        <v>1</v>
      </c>
      <c r="BA513" s="296" t="str">
        <f>IFERROR(VLOOKUP($AV513,排出係数!$A$4:$G$10000,$AU513+2,FALSE),"")</f>
        <v/>
      </c>
      <c r="BB513" s="296">
        <f>IFERROR(VLOOKUP($AU513,点検表４リスト用!$P$2:$T$6,2,FALSE),"")</f>
        <v>0.48</v>
      </c>
      <c r="BC513" s="296" t="str">
        <f t="shared" si="202"/>
        <v/>
      </c>
      <c r="BD513" s="296" t="str">
        <f t="shared" si="203"/>
        <v/>
      </c>
      <c r="BE513" s="296" t="str">
        <f>IFERROR(VLOOKUP($AV513,排出係数!$H$4:$M$10000,$AU513+2,FALSE),"")</f>
        <v/>
      </c>
      <c r="BF513" s="296">
        <f>IFERROR(VLOOKUP($AU513,点検表４リスト用!$P$2:$T$6,IF($N513="H17",5,3),FALSE),"")</f>
        <v>5.5E-2</v>
      </c>
      <c r="BG513" s="296">
        <f t="shared" si="204"/>
        <v>0</v>
      </c>
      <c r="BH513" s="296">
        <f t="shared" si="208"/>
        <v>0</v>
      </c>
      <c r="BI513" s="296" t="str">
        <f>IFERROR(VLOOKUP($L513,点検表４リスト用!$L$2:$N$11,3,FALSE),"")</f>
        <v/>
      </c>
      <c r="BJ513" s="296" t="str">
        <f t="shared" si="205"/>
        <v/>
      </c>
      <c r="BK513" s="296" t="str">
        <f>IF($AK513="特","",IF($BP513="確認",MSG_電気・燃料電池車確認,IF($BS513=1,日野自動車新型式,IF($BS513=2,日野自動車新型式②,IF($BS513=3,日野自動車新型式③,IF($BS513=4,日野自動車新型式④,IFERROR(VLOOKUP($BJ513,'35条リスト'!$A$3:$C$9998,2,FALSE),"")))))))</f>
        <v/>
      </c>
      <c r="BL513" s="296" t="str">
        <f t="shared" si="206"/>
        <v/>
      </c>
      <c r="BM513" s="296" t="str">
        <f>IFERROR(VLOOKUP($X513,点検表４リスト用!$A$2:$B$10,2,FALSE),"")</f>
        <v/>
      </c>
      <c r="BN513" s="296" t="str">
        <f>IF($AK513="特","",IFERROR(VLOOKUP($BJ513,'35条リスト'!$A$3:$C$9998,3,FALSE),""))</f>
        <v/>
      </c>
      <c r="BO513" s="357" t="str">
        <f t="shared" si="211"/>
        <v/>
      </c>
      <c r="BP513" s="297" t="str">
        <f t="shared" si="207"/>
        <v/>
      </c>
      <c r="BQ513" s="297" t="str">
        <f t="shared" si="212"/>
        <v/>
      </c>
      <c r="BR513" s="296">
        <f t="shared" si="209"/>
        <v>0</v>
      </c>
      <c r="BS513" s="296" t="str">
        <f>IF(COUNTIF(点検表４リスト用!X$2:X$83,J513),1,IF(COUNTIF(点検表４リスト用!Y$2:Y$100,J513),2,IF(COUNTIF(点検表４リスト用!Z$2:Z$100,J513),3,IF(COUNTIF(点検表４リスト用!AA$2:AA$100,J513),4,""))))</f>
        <v/>
      </c>
      <c r="BT513" s="580" t="str">
        <f t="shared" si="213"/>
        <v/>
      </c>
    </row>
    <row r="514" spans="1:72">
      <c r="A514" s="289"/>
      <c r="B514" s="445"/>
      <c r="C514" s="290"/>
      <c r="D514" s="291"/>
      <c r="E514" s="291"/>
      <c r="F514" s="291"/>
      <c r="G514" s="292"/>
      <c r="H514" s="300"/>
      <c r="I514" s="292"/>
      <c r="J514" s="292"/>
      <c r="K514" s="292"/>
      <c r="L514" s="292"/>
      <c r="M514" s="290"/>
      <c r="N514" s="290"/>
      <c r="O514" s="292"/>
      <c r="P514" s="292"/>
      <c r="Q514" s="481" t="str">
        <f t="shared" si="214"/>
        <v/>
      </c>
      <c r="R514" s="481" t="str">
        <f t="shared" si="215"/>
        <v/>
      </c>
      <c r="S514" s="482" t="str">
        <f t="shared" si="188"/>
        <v/>
      </c>
      <c r="T514" s="482" t="str">
        <f t="shared" si="216"/>
        <v/>
      </c>
      <c r="U514" s="483" t="str">
        <f t="shared" si="217"/>
        <v/>
      </c>
      <c r="V514" s="483" t="str">
        <f t="shared" si="218"/>
        <v/>
      </c>
      <c r="W514" s="483" t="str">
        <f t="shared" si="219"/>
        <v/>
      </c>
      <c r="X514" s="293"/>
      <c r="Y514" s="289"/>
      <c r="Z514" s="473" t="str">
        <f>IF($BS514&lt;&gt;"","確認",IF(COUNTIF(点検表４リスト用!AB$2:AB$100,J514),"○",IF(OR($BQ514="【3】",$BQ514="【2】",$BQ514="【1】"),"○",$BQ514)))</f>
        <v/>
      </c>
      <c r="AA514" s="532"/>
      <c r="AB514" s="559" t="str">
        <f t="shared" si="220"/>
        <v/>
      </c>
      <c r="AC514" s="294" t="str">
        <f>IF(COUNTIF(環境性能の高いＵＤタクシー!$A:$A,点検表４!J514),"○","")</f>
        <v/>
      </c>
      <c r="AD514" s="295" t="str">
        <f t="shared" si="221"/>
        <v/>
      </c>
      <c r="AE514" s="296" t="b">
        <f t="shared" si="189"/>
        <v>0</v>
      </c>
      <c r="AF514" s="296" t="b">
        <f t="shared" si="190"/>
        <v>0</v>
      </c>
      <c r="AG514" s="296" t="str">
        <f t="shared" si="191"/>
        <v/>
      </c>
      <c r="AH514" s="296">
        <f t="shared" si="192"/>
        <v>1</v>
      </c>
      <c r="AI514" s="296">
        <f t="shared" si="193"/>
        <v>0</v>
      </c>
      <c r="AJ514" s="296">
        <f t="shared" si="194"/>
        <v>0</v>
      </c>
      <c r="AK514" s="296" t="str">
        <f>IFERROR(VLOOKUP($I514,点検表４リスト用!$D$2:$G$10,2,FALSE),"")</f>
        <v/>
      </c>
      <c r="AL514" s="296" t="str">
        <f>IFERROR(VLOOKUP($I514,点検表４リスト用!$D$2:$G$10,3,FALSE),"")</f>
        <v/>
      </c>
      <c r="AM514" s="296" t="str">
        <f>IFERROR(VLOOKUP($I514,点検表４リスト用!$D$2:$G$10,4,FALSE),"")</f>
        <v/>
      </c>
      <c r="AN514" s="296" t="str">
        <f>IFERROR(VLOOKUP(LEFT($E514,1),点検表４リスト用!$I$2:$J$11,2,FALSE),"")</f>
        <v/>
      </c>
      <c r="AO514" s="296" t="b">
        <f>IF(IFERROR(VLOOKUP($J514,軽乗用車一覧!$A$2:$A$88,1,FALSE),"")&lt;&gt;"",TRUE,FALSE)</f>
        <v>0</v>
      </c>
      <c r="AP514" s="296" t="b">
        <f t="shared" si="195"/>
        <v>0</v>
      </c>
      <c r="AQ514" s="296" t="b">
        <f t="shared" si="222"/>
        <v>1</v>
      </c>
      <c r="AR514" s="296" t="str">
        <f t="shared" si="196"/>
        <v/>
      </c>
      <c r="AS514" s="296" t="str">
        <f t="shared" si="197"/>
        <v/>
      </c>
      <c r="AT514" s="296">
        <f t="shared" si="198"/>
        <v>1</v>
      </c>
      <c r="AU514" s="296">
        <f t="shared" si="199"/>
        <v>1</v>
      </c>
      <c r="AV514" s="296" t="str">
        <f t="shared" si="200"/>
        <v/>
      </c>
      <c r="AW514" s="296" t="str">
        <f>IFERROR(VLOOKUP($L514,点検表４リスト用!$L$2:$M$11,2,FALSE),"")</f>
        <v/>
      </c>
      <c r="AX514" s="296" t="str">
        <f>IFERROR(VLOOKUP($AV514,排出係数!$H$4:$N$1000,7,FALSE),"")</f>
        <v/>
      </c>
      <c r="AY514" s="296" t="str">
        <f t="shared" si="210"/>
        <v/>
      </c>
      <c r="AZ514" s="296" t="str">
        <f t="shared" si="201"/>
        <v>1</v>
      </c>
      <c r="BA514" s="296" t="str">
        <f>IFERROR(VLOOKUP($AV514,排出係数!$A$4:$G$10000,$AU514+2,FALSE),"")</f>
        <v/>
      </c>
      <c r="BB514" s="296">
        <f>IFERROR(VLOOKUP($AU514,点検表４リスト用!$P$2:$T$6,2,FALSE),"")</f>
        <v>0.48</v>
      </c>
      <c r="BC514" s="296" t="str">
        <f t="shared" si="202"/>
        <v/>
      </c>
      <c r="BD514" s="296" t="str">
        <f t="shared" si="203"/>
        <v/>
      </c>
      <c r="BE514" s="296" t="str">
        <f>IFERROR(VLOOKUP($AV514,排出係数!$H$4:$M$10000,$AU514+2,FALSE),"")</f>
        <v/>
      </c>
      <c r="BF514" s="296">
        <f>IFERROR(VLOOKUP($AU514,点検表４リスト用!$P$2:$T$6,IF($N514="H17",5,3),FALSE),"")</f>
        <v>5.5E-2</v>
      </c>
      <c r="BG514" s="296">
        <f t="shared" si="204"/>
        <v>0</v>
      </c>
      <c r="BH514" s="296">
        <f t="shared" si="208"/>
        <v>0</v>
      </c>
      <c r="BI514" s="296" t="str">
        <f>IFERROR(VLOOKUP($L514,点検表４リスト用!$L$2:$N$11,3,FALSE),"")</f>
        <v/>
      </c>
      <c r="BJ514" s="296" t="str">
        <f t="shared" si="205"/>
        <v/>
      </c>
      <c r="BK514" s="296" t="str">
        <f>IF($AK514="特","",IF($BP514="確認",MSG_電気・燃料電池車確認,IF($BS514=1,日野自動車新型式,IF($BS514=2,日野自動車新型式②,IF($BS514=3,日野自動車新型式③,IF($BS514=4,日野自動車新型式④,IFERROR(VLOOKUP($BJ514,'35条リスト'!$A$3:$C$9998,2,FALSE),"")))))))</f>
        <v/>
      </c>
      <c r="BL514" s="296" t="str">
        <f t="shared" si="206"/>
        <v/>
      </c>
      <c r="BM514" s="296" t="str">
        <f>IFERROR(VLOOKUP($X514,点検表４リスト用!$A$2:$B$10,2,FALSE),"")</f>
        <v/>
      </c>
      <c r="BN514" s="296" t="str">
        <f>IF($AK514="特","",IFERROR(VLOOKUP($BJ514,'35条リスト'!$A$3:$C$9998,3,FALSE),""))</f>
        <v/>
      </c>
      <c r="BO514" s="357" t="str">
        <f t="shared" si="211"/>
        <v/>
      </c>
      <c r="BP514" s="297" t="str">
        <f t="shared" si="207"/>
        <v/>
      </c>
      <c r="BQ514" s="297" t="str">
        <f t="shared" si="212"/>
        <v/>
      </c>
      <c r="BR514" s="296">
        <f t="shared" si="209"/>
        <v>0</v>
      </c>
      <c r="BS514" s="296" t="str">
        <f>IF(COUNTIF(点検表４リスト用!X$2:X$83,J514),1,IF(COUNTIF(点検表４リスト用!Y$2:Y$100,J514),2,IF(COUNTIF(点検表４リスト用!Z$2:Z$100,J514),3,IF(COUNTIF(点検表４リスト用!AA$2:AA$100,J514),4,""))))</f>
        <v/>
      </c>
      <c r="BT514" s="580" t="str">
        <f t="shared" si="213"/>
        <v/>
      </c>
    </row>
    <row r="515" spans="1:72">
      <c r="A515" s="289"/>
      <c r="B515" s="445"/>
      <c r="C515" s="290"/>
      <c r="D515" s="291"/>
      <c r="E515" s="291"/>
      <c r="F515" s="291"/>
      <c r="G515" s="292"/>
      <c r="H515" s="300"/>
      <c r="I515" s="292"/>
      <c r="J515" s="292"/>
      <c r="K515" s="292"/>
      <c r="L515" s="292"/>
      <c r="M515" s="290"/>
      <c r="N515" s="290"/>
      <c r="O515" s="292"/>
      <c r="P515" s="292"/>
      <c r="Q515" s="481" t="str">
        <f t="shared" si="214"/>
        <v/>
      </c>
      <c r="R515" s="481" t="str">
        <f t="shared" si="215"/>
        <v/>
      </c>
      <c r="S515" s="482" t="str">
        <f t="shared" si="188"/>
        <v/>
      </c>
      <c r="T515" s="482" t="str">
        <f t="shared" si="216"/>
        <v/>
      </c>
      <c r="U515" s="483" t="str">
        <f t="shared" si="217"/>
        <v/>
      </c>
      <c r="V515" s="483" t="str">
        <f t="shared" si="218"/>
        <v/>
      </c>
      <c r="W515" s="483" t="str">
        <f t="shared" si="219"/>
        <v/>
      </c>
      <c r="X515" s="293"/>
      <c r="Y515" s="289"/>
      <c r="Z515" s="473" t="str">
        <f>IF($BS515&lt;&gt;"","確認",IF(COUNTIF(点検表４リスト用!AB$2:AB$100,J515),"○",IF(OR($BQ515="【3】",$BQ515="【2】",$BQ515="【1】"),"○",$BQ515)))</f>
        <v/>
      </c>
      <c r="AA515" s="532"/>
      <c r="AB515" s="559" t="str">
        <f t="shared" si="220"/>
        <v/>
      </c>
      <c r="AC515" s="294" t="str">
        <f>IF(COUNTIF(環境性能の高いＵＤタクシー!$A:$A,点検表４!J515),"○","")</f>
        <v/>
      </c>
      <c r="AD515" s="295" t="str">
        <f t="shared" si="221"/>
        <v/>
      </c>
      <c r="AE515" s="296" t="b">
        <f t="shared" si="189"/>
        <v>0</v>
      </c>
      <c r="AF515" s="296" t="b">
        <f t="shared" si="190"/>
        <v>0</v>
      </c>
      <c r="AG515" s="296" t="str">
        <f t="shared" si="191"/>
        <v/>
      </c>
      <c r="AH515" s="296">
        <f t="shared" si="192"/>
        <v>1</v>
      </c>
      <c r="AI515" s="296">
        <f t="shared" si="193"/>
        <v>0</v>
      </c>
      <c r="AJ515" s="296">
        <f t="shared" si="194"/>
        <v>0</v>
      </c>
      <c r="AK515" s="296" t="str">
        <f>IFERROR(VLOOKUP($I515,点検表４リスト用!$D$2:$G$10,2,FALSE),"")</f>
        <v/>
      </c>
      <c r="AL515" s="296" t="str">
        <f>IFERROR(VLOOKUP($I515,点検表４リスト用!$D$2:$G$10,3,FALSE),"")</f>
        <v/>
      </c>
      <c r="AM515" s="296" t="str">
        <f>IFERROR(VLOOKUP($I515,点検表４リスト用!$D$2:$G$10,4,FALSE),"")</f>
        <v/>
      </c>
      <c r="AN515" s="296" t="str">
        <f>IFERROR(VLOOKUP(LEFT($E515,1),点検表４リスト用!$I$2:$J$11,2,FALSE),"")</f>
        <v/>
      </c>
      <c r="AO515" s="296" t="b">
        <f>IF(IFERROR(VLOOKUP($J515,軽乗用車一覧!$A$2:$A$88,1,FALSE),"")&lt;&gt;"",TRUE,FALSE)</f>
        <v>0</v>
      </c>
      <c r="AP515" s="296" t="b">
        <f t="shared" si="195"/>
        <v>0</v>
      </c>
      <c r="AQ515" s="296" t="b">
        <f t="shared" si="222"/>
        <v>1</v>
      </c>
      <c r="AR515" s="296" t="str">
        <f t="shared" si="196"/>
        <v/>
      </c>
      <c r="AS515" s="296" t="str">
        <f t="shared" si="197"/>
        <v/>
      </c>
      <c r="AT515" s="296">
        <f t="shared" si="198"/>
        <v>1</v>
      </c>
      <c r="AU515" s="296">
        <f t="shared" si="199"/>
        <v>1</v>
      </c>
      <c r="AV515" s="296" t="str">
        <f t="shared" si="200"/>
        <v/>
      </c>
      <c r="AW515" s="296" t="str">
        <f>IFERROR(VLOOKUP($L515,点検表４リスト用!$L$2:$M$11,2,FALSE),"")</f>
        <v/>
      </c>
      <c r="AX515" s="296" t="str">
        <f>IFERROR(VLOOKUP($AV515,排出係数!$H$4:$N$1000,7,FALSE),"")</f>
        <v/>
      </c>
      <c r="AY515" s="296" t="str">
        <f t="shared" si="210"/>
        <v/>
      </c>
      <c r="AZ515" s="296" t="str">
        <f t="shared" si="201"/>
        <v>1</v>
      </c>
      <c r="BA515" s="296" t="str">
        <f>IFERROR(VLOOKUP($AV515,排出係数!$A$4:$G$10000,$AU515+2,FALSE),"")</f>
        <v/>
      </c>
      <c r="BB515" s="296">
        <f>IFERROR(VLOOKUP($AU515,点検表４リスト用!$P$2:$T$6,2,FALSE),"")</f>
        <v>0.48</v>
      </c>
      <c r="BC515" s="296" t="str">
        <f t="shared" si="202"/>
        <v/>
      </c>
      <c r="BD515" s="296" t="str">
        <f t="shared" si="203"/>
        <v/>
      </c>
      <c r="BE515" s="296" t="str">
        <f>IFERROR(VLOOKUP($AV515,排出係数!$H$4:$M$10000,$AU515+2,FALSE),"")</f>
        <v/>
      </c>
      <c r="BF515" s="296">
        <f>IFERROR(VLOOKUP($AU515,点検表４リスト用!$P$2:$T$6,IF($N515="H17",5,3),FALSE),"")</f>
        <v>5.5E-2</v>
      </c>
      <c r="BG515" s="296">
        <f t="shared" si="204"/>
        <v>0</v>
      </c>
      <c r="BH515" s="296">
        <f t="shared" si="208"/>
        <v>0</v>
      </c>
      <c r="BI515" s="296" t="str">
        <f>IFERROR(VLOOKUP($L515,点検表４リスト用!$L$2:$N$11,3,FALSE),"")</f>
        <v/>
      </c>
      <c r="BJ515" s="296" t="str">
        <f t="shared" si="205"/>
        <v/>
      </c>
      <c r="BK515" s="296" t="str">
        <f>IF($AK515="特","",IF($BP515="確認",MSG_電気・燃料電池車確認,IF($BS515=1,日野自動車新型式,IF($BS515=2,日野自動車新型式②,IF($BS515=3,日野自動車新型式③,IF($BS515=4,日野自動車新型式④,IFERROR(VLOOKUP($BJ515,'35条リスト'!$A$3:$C$9998,2,FALSE),"")))))))</f>
        <v/>
      </c>
      <c r="BL515" s="296" t="str">
        <f t="shared" si="206"/>
        <v/>
      </c>
      <c r="BM515" s="296" t="str">
        <f>IFERROR(VLOOKUP($X515,点検表４リスト用!$A$2:$B$10,2,FALSE),"")</f>
        <v/>
      </c>
      <c r="BN515" s="296" t="str">
        <f>IF($AK515="特","",IFERROR(VLOOKUP($BJ515,'35条リスト'!$A$3:$C$9998,3,FALSE),""))</f>
        <v/>
      </c>
      <c r="BO515" s="357" t="str">
        <f t="shared" si="211"/>
        <v/>
      </c>
      <c r="BP515" s="297" t="str">
        <f t="shared" si="207"/>
        <v/>
      </c>
      <c r="BQ515" s="297" t="str">
        <f t="shared" si="212"/>
        <v/>
      </c>
      <c r="BR515" s="296">
        <f t="shared" si="209"/>
        <v>0</v>
      </c>
      <c r="BS515" s="296" t="str">
        <f>IF(COUNTIF(点検表４リスト用!X$2:X$83,J515),1,IF(COUNTIF(点検表４リスト用!Y$2:Y$100,J515),2,IF(COUNTIF(点検表４リスト用!Z$2:Z$100,J515),3,IF(COUNTIF(点検表４リスト用!AA$2:AA$100,J515),4,""))))</f>
        <v/>
      </c>
      <c r="BT515" s="580" t="str">
        <f t="shared" si="213"/>
        <v/>
      </c>
    </row>
    <row r="516" spans="1:72">
      <c r="A516" s="289"/>
      <c r="B516" s="445"/>
      <c r="C516" s="290"/>
      <c r="D516" s="291"/>
      <c r="E516" s="291"/>
      <c r="F516" s="291"/>
      <c r="G516" s="292"/>
      <c r="H516" s="300"/>
      <c r="I516" s="292"/>
      <c r="J516" s="292"/>
      <c r="K516" s="292"/>
      <c r="L516" s="292"/>
      <c r="M516" s="290"/>
      <c r="N516" s="290"/>
      <c r="O516" s="292"/>
      <c r="P516" s="292"/>
      <c r="Q516" s="481" t="str">
        <f t="shared" si="214"/>
        <v/>
      </c>
      <c r="R516" s="481" t="str">
        <f t="shared" si="215"/>
        <v/>
      </c>
      <c r="S516" s="482" t="str">
        <f t="shared" ref="S516:S579" si="223">IF($L516="","",IF($AE516=TRUE,"-",IF(ISNUMBER($BI516)=TRUE,$BI516,"エラー")))</f>
        <v/>
      </c>
      <c r="T516" s="482" t="str">
        <f t="shared" si="216"/>
        <v/>
      </c>
      <c r="U516" s="483" t="str">
        <f t="shared" si="217"/>
        <v/>
      </c>
      <c r="V516" s="483" t="str">
        <f t="shared" si="218"/>
        <v/>
      </c>
      <c r="W516" s="483" t="str">
        <f t="shared" si="219"/>
        <v/>
      </c>
      <c r="X516" s="293"/>
      <c r="Y516" s="289"/>
      <c r="Z516" s="473" t="str">
        <f>IF($BS516&lt;&gt;"","確認",IF(COUNTIF(点検表４リスト用!AB$2:AB$100,J516),"○",IF(OR($BQ516="【3】",$BQ516="【2】",$BQ516="【1】"),"○",$BQ516)))</f>
        <v/>
      </c>
      <c r="AA516" s="532"/>
      <c r="AB516" s="559" t="str">
        <f t="shared" si="220"/>
        <v/>
      </c>
      <c r="AC516" s="294" t="str">
        <f>IF(COUNTIF(環境性能の高いＵＤタクシー!$A:$A,点検表４!J516),"○","")</f>
        <v/>
      </c>
      <c r="AD516" s="295" t="str">
        <f t="shared" si="221"/>
        <v/>
      </c>
      <c r="AE516" s="296" t="b">
        <f t="shared" ref="AE516:AE579" si="224">IF(OR($I516="大型特殊自動車",$I516="小型特殊自動車",$Y516=3),TRUE,FALSE)</f>
        <v>0</v>
      </c>
      <c r="AF516" s="296" t="b">
        <f t="shared" ref="AF516:AF579" si="225">IF(OR($AE516=TRUE,AND($I516&lt;&gt;"",$J516&lt;&gt;"",$K516&lt;&gt;"",$L516&lt;&gt;"")),TRUE,FALSE)</f>
        <v>0</v>
      </c>
      <c r="AG516" s="296" t="str">
        <f t="shared" ref="AG516:AG579" si="226">IF($AF516=TRUE,ROW()-5,"")</f>
        <v/>
      </c>
      <c r="AH516" s="296">
        <f t="shared" ref="AH516:AH579" si="227">IF($B516="減車",0,1)</f>
        <v>1</v>
      </c>
      <c r="AI516" s="296">
        <f t="shared" ref="AI516:AI579" si="228">IF($B516="増車",1,0)</f>
        <v>0</v>
      </c>
      <c r="AJ516" s="296">
        <f t="shared" ref="AJ516:AJ579" si="229">IF($B516="減車",1,0)</f>
        <v>0</v>
      </c>
      <c r="AK516" s="296" t="str">
        <f>IFERROR(VLOOKUP($I516,点検表４リスト用!$D$2:$G$10,2,FALSE),"")</f>
        <v/>
      </c>
      <c r="AL516" s="296" t="str">
        <f>IFERROR(VLOOKUP($I516,点検表４リスト用!$D$2:$G$10,3,FALSE),"")</f>
        <v/>
      </c>
      <c r="AM516" s="296" t="str">
        <f>IFERROR(VLOOKUP($I516,点検表４リスト用!$D$2:$G$10,4,FALSE),"")</f>
        <v/>
      </c>
      <c r="AN516" s="296" t="str">
        <f>IFERROR(VLOOKUP(LEFT($E516,1),点検表４リスト用!$I$2:$J$11,2,FALSE),"")</f>
        <v/>
      </c>
      <c r="AO516" s="296" t="b">
        <f>IF(IFERROR(VLOOKUP($J516,軽乗用車一覧!$A$2:$A$88,1,FALSE),"")&lt;&gt;"",TRUE,FALSE)</f>
        <v>0</v>
      </c>
      <c r="AP516" s="296" t="b">
        <f t="shared" ref="AP516:AP579" si="230">IF(OR(AND($AO516=TRUE,$I516&lt;&gt;"軽自動車（乗用）"),AND($AO516=FALSE,$I516="軽自動車（乗用）")),TRUE,FALSE)</f>
        <v>0</v>
      </c>
      <c r="AQ516" s="296" t="b">
        <f t="shared" si="222"/>
        <v>1</v>
      </c>
      <c r="AR516" s="296" t="str">
        <f t="shared" ref="AR516:AR579" si="231">$AL516&amp;IF($AL516&gt;=5,"",IF($K516&lt;=1700,1,IF($K516&lt;=2500,2,IF($K516&lt;=3500,3,IF($K516&lt;8000,4,5)))))</f>
        <v/>
      </c>
      <c r="AS516" s="296" t="str">
        <f t="shared" ref="AS516:AS579" si="232">IF(OR($I516="小型・普通乗用車",$I516="軽自動車（乗用）"),"乗用",IF(AND($K516&gt;1,$K516&lt;=1700),"軽量",IF(AND($K516&gt;1700,$K516&lt;=3500),"中量",IF(AND($K516&gt;3500,$K516&lt;=7500),"重量1",IF($K516&gt;7500,"重量2","")))))</f>
        <v/>
      </c>
      <c r="AT516" s="296">
        <f t="shared" ref="AT516:AT579" si="233">IF($K516&gt;3500,$K516/1000,1)</f>
        <v>1</v>
      </c>
      <c r="AU516" s="296">
        <f t="shared" ref="AU516:AU579" si="234">IF($AK516="乗",0,IF(OR($AK516="軽",$AK516="特"),5,IF($K516&lt;=1700,1,IF($K516&lt;=2500,2,IF($K516&lt;=3500,3,4)))))</f>
        <v>1</v>
      </c>
      <c r="AV516" s="296" t="str">
        <f t="shared" ref="AV516:AV579" si="235">IFERROR(LEFT($J516,SEARCH("-",$J516,1)-1),"")</f>
        <v/>
      </c>
      <c r="AW516" s="296" t="str">
        <f>IFERROR(VLOOKUP($L516,点検表４リスト用!$L$2:$M$11,2,FALSE),"")</f>
        <v/>
      </c>
      <c r="AX516" s="296" t="str">
        <f>IFERROR(VLOOKUP($AV516,排出係数!$H$4:$N$1000,7,FALSE),"")</f>
        <v/>
      </c>
      <c r="AY516" s="296" t="str">
        <f t="shared" si="210"/>
        <v/>
      </c>
      <c r="AZ516" s="296" t="str">
        <f t="shared" ref="AZ516:AZ579" si="236">IF(OR($AW516="電",$AW516="燃電"),$AW516,$AK516&amp;$AU516&amp;$AW516&amp;$AV516)</f>
        <v>1</v>
      </c>
      <c r="BA516" s="296" t="str">
        <f>IFERROR(VLOOKUP($AV516,排出係数!$A$4:$G$10000,$AU516+2,FALSE),"")</f>
        <v/>
      </c>
      <c r="BB516" s="296">
        <f>IFERROR(VLOOKUP($AU516,点検表４リスト用!$P$2:$T$6,2,FALSE),"")</f>
        <v>0.48</v>
      </c>
      <c r="BC516" s="296" t="str">
        <f t="shared" ref="BC516:BC579" si="237">IF(OR($AW516="C",$AW516="ハガ",$AW516="ハ軽"),$BA516/2,$BA516)</f>
        <v/>
      </c>
      <c r="BD516" s="296" t="str">
        <f t="shared" ref="BD516:BD579" si="238">IF(OR($AZ516="電",$AZ516="燃電"),0,IF(OR(AND($M516=1,$AW516="軽"),AND($M516=1,$AW516="ハ軽")),$BB516,$BC516))</f>
        <v/>
      </c>
      <c r="BE516" s="296" t="str">
        <f>IFERROR(VLOOKUP($AV516,排出係数!$H$4:$M$10000,$AU516+2,FALSE),"")</f>
        <v/>
      </c>
      <c r="BF516" s="296">
        <f>IFERROR(VLOOKUP($AU516,点検表４リスト用!$P$2:$T$6,IF($N516="H17",5,3),FALSE),"")</f>
        <v>5.5E-2</v>
      </c>
      <c r="BG516" s="296">
        <f t="shared" ref="BG516:BG579" si="239">IF($AW516="軽",$BE516,IF($AW516="ハ軽",$BE516/2,0))</f>
        <v>0</v>
      </c>
      <c r="BH516" s="296">
        <f t="shared" si="208"/>
        <v>0</v>
      </c>
      <c r="BI516" s="296" t="str">
        <f>IFERROR(VLOOKUP($L516,点検表４リスト用!$L$2:$N$11,3,FALSE),"")</f>
        <v/>
      </c>
      <c r="BJ516" s="296" t="str">
        <f t="shared" ref="BJ516:BJ579" si="240">LEFT($L516,2)&amp;IF(AND($Y516=1,RIGHT($J516,1)="改"),LEFT($J516,LEN($J516)-1),$J516)</f>
        <v/>
      </c>
      <c r="BK516" s="296" t="str">
        <f>IF($AK516="特","",IF($BP516="確認",MSG_電気・燃料電池車確認,IF($BS516=1,日野自動車新型式,IF($BS516=2,日野自動車新型式②,IF($BS516=3,日野自動車新型式③,IF($BS516=4,日野自動車新型式④,IFERROR(VLOOKUP($BJ516,'35条リスト'!$A$3:$C$9998,2,FALSE),"")))))))</f>
        <v/>
      </c>
      <c r="BL516" s="296" t="str">
        <f t="shared" ref="BL516:BL579" si="241">IF(OR(LEFT($J516,1)="D",LEFT($J516,1)="6"),75,IF(OR(LEFT($J516,1)="C",LEFT($J516,1)="5"),50,""))</f>
        <v/>
      </c>
      <c r="BM516" s="296" t="str">
        <f>IFERROR(VLOOKUP($X516,点検表４リスト用!$A$2:$B$10,2,FALSE),"")</f>
        <v/>
      </c>
      <c r="BN516" s="296" t="str">
        <f>IF($AK516="特","",IFERROR(VLOOKUP($BJ516,'35条リスト'!$A$3:$C$9998,3,FALSE),""))</f>
        <v/>
      </c>
      <c r="BO516" s="357" t="str">
        <f t="shared" si="211"/>
        <v/>
      </c>
      <c r="BP516" s="297" t="str">
        <f t="shared" ref="BP516:BP579" si="242">IF(AND(OR($AW516="電",$AW516="燃電"),$AE516=FALSE),IF(LEFT($J516,1)&lt;&gt;"Z","確認","【3】"),"")</f>
        <v/>
      </c>
      <c r="BQ516" s="297" t="str">
        <f t="shared" si="212"/>
        <v/>
      </c>
      <c r="BR516" s="296">
        <f t="shared" si="209"/>
        <v>0</v>
      </c>
      <c r="BS516" s="296" t="str">
        <f>IF(COUNTIF(点検表４リスト用!X$2:X$83,J516),1,IF(COUNTIF(点検表４リスト用!Y$2:Y$100,J516),2,IF(COUNTIF(点検表４リスト用!Z$2:Z$100,J516),3,IF(COUNTIF(点検表４リスト用!AA$2:AA$100,J516),4,""))))</f>
        <v/>
      </c>
      <c r="BT516" s="580" t="str">
        <f t="shared" si="213"/>
        <v/>
      </c>
    </row>
    <row r="517" spans="1:72">
      <c r="A517" s="289"/>
      <c r="B517" s="445"/>
      <c r="C517" s="290"/>
      <c r="D517" s="291"/>
      <c r="E517" s="291"/>
      <c r="F517" s="291"/>
      <c r="G517" s="292"/>
      <c r="H517" s="300"/>
      <c r="I517" s="292"/>
      <c r="J517" s="292"/>
      <c r="K517" s="292"/>
      <c r="L517" s="292"/>
      <c r="M517" s="290"/>
      <c r="N517" s="290"/>
      <c r="O517" s="292"/>
      <c r="P517" s="292"/>
      <c r="Q517" s="481" t="str">
        <f t="shared" si="214"/>
        <v/>
      </c>
      <c r="R517" s="481" t="str">
        <f t="shared" si="215"/>
        <v/>
      </c>
      <c r="S517" s="482" t="str">
        <f t="shared" si="223"/>
        <v/>
      </c>
      <c r="T517" s="482" t="str">
        <f t="shared" si="216"/>
        <v/>
      </c>
      <c r="U517" s="483" t="str">
        <f t="shared" si="217"/>
        <v/>
      </c>
      <c r="V517" s="483" t="str">
        <f t="shared" si="218"/>
        <v/>
      </c>
      <c r="W517" s="483" t="str">
        <f t="shared" si="219"/>
        <v/>
      </c>
      <c r="X517" s="293"/>
      <c r="Y517" s="289"/>
      <c r="Z517" s="473" t="str">
        <f>IF($BS517&lt;&gt;"","確認",IF(COUNTIF(点検表４リスト用!AB$2:AB$100,J517),"○",IF(OR($BQ517="【3】",$BQ517="【2】",$BQ517="【1】"),"○",$BQ517)))</f>
        <v/>
      </c>
      <c r="AA517" s="532"/>
      <c r="AB517" s="559" t="str">
        <f t="shared" si="220"/>
        <v/>
      </c>
      <c r="AC517" s="294" t="str">
        <f>IF(COUNTIF(環境性能の高いＵＤタクシー!$A:$A,点検表４!J517),"○","")</f>
        <v/>
      </c>
      <c r="AD517" s="295" t="str">
        <f t="shared" si="221"/>
        <v/>
      </c>
      <c r="AE517" s="296" t="b">
        <f t="shared" si="224"/>
        <v>0</v>
      </c>
      <c r="AF517" s="296" t="b">
        <f t="shared" si="225"/>
        <v>0</v>
      </c>
      <c r="AG517" s="296" t="str">
        <f t="shared" si="226"/>
        <v/>
      </c>
      <c r="AH517" s="296">
        <f t="shared" si="227"/>
        <v>1</v>
      </c>
      <c r="AI517" s="296">
        <f t="shared" si="228"/>
        <v>0</v>
      </c>
      <c r="AJ517" s="296">
        <f t="shared" si="229"/>
        <v>0</v>
      </c>
      <c r="AK517" s="296" t="str">
        <f>IFERROR(VLOOKUP($I517,点検表４リスト用!$D$2:$G$10,2,FALSE),"")</f>
        <v/>
      </c>
      <c r="AL517" s="296" t="str">
        <f>IFERROR(VLOOKUP($I517,点検表４リスト用!$D$2:$G$10,3,FALSE),"")</f>
        <v/>
      </c>
      <c r="AM517" s="296" t="str">
        <f>IFERROR(VLOOKUP($I517,点検表４リスト用!$D$2:$G$10,4,FALSE),"")</f>
        <v/>
      </c>
      <c r="AN517" s="296" t="str">
        <f>IFERROR(VLOOKUP(LEFT($E517,1),点検表４リスト用!$I$2:$J$11,2,FALSE),"")</f>
        <v/>
      </c>
      <c r="AO517" s="296" t="b">
        <f>IF(IFERROR(VLOOKUP($J517,軽乗用車一覧!$A$2:$A$88,1,FALSE),"")&lt;&gt;"",TRUE,FALSE)</f>
        <v>0</v>
      </c>
      <c r="AP517" s="296" t="b">
        <f t="shared" si="230"/>
        <v>0</v>
      </c>
      <c r="AQ517" s="296" t="b">
        <f t="shared" si="222"/>
        <v>1</v>
      </c>
      <c r="AR517" s="296" t="str">
        <f t="shared" si="231"/>
        <v/>
      </c>
      <c r="AS517" s="296" t="str">
        <f t="shared" si="232"/>
        <v/>
      </c>
      <c r="AT517" s="296">
        <f t="shared" si="233"/>
        <v>1</v>
      </c>
      <c r="AU517" s="296">
        <f t="shared" si="234"/>
        <v>1</v>
      </c>
      <c r="AV517" s="296" t="str">
        <f t="shared" si="235"/>
        <v/>
      </c>
      <c r="AW517" s="296" t="str">
        <f>IFERROR(VLOOKUP($L517,点検表４リスト用!$L$2:$M$11,2,FALSE),"")</f>
        <v/>
      </c>
      <c r="AX517" s="296" t="str">
        <f>IFERROR(VLOOKUP($AV517,排出係数!$H$4:$N$1000,7,FALSE),"")</f>
        <v/>
      </c>
      <c r="AY517" s="296" t="str">
        <f t="shared" si="210"/>
        <v/>
      </c>
      <c r="AZ517" s="296" t="str">
        <f t="shared" si="236"/>
        <v>1</v>
      </c>
      <c r="BA517" s="296" t="str">
        <f>IFERROR(VLOOKUP($AV517,排出係数!$A$4:$G$10000,$AU517+2,FALSE),"")</f>
        <v/>
      </c>
      <c r="BB517" s="296">
        <f>IFERROR(VLOOKUP($AU517,点検表４リスト用!$P$2:$T$6,2,FALSE),"")</f>
        <v>0.48</v>
      </c>
      <c r="BC517" s="296" t="str">
        <f t="shared" si="237"/>
        <v/>
      </c>
      <c r="BD517" s="296" t="str">
        <f t="shared" si="238"/>
        <v/>
      </c>
      <c r="BE517" s="296" t="str">
        <f>IFERROR(VLOOKUP($AV517,排出係数!$H$4:$M$10000,$AU517+2,FALSE),"")</f>
        <v/>
      </c>
      <c r="BF517" s="296">
        <f>IFERROR(VLOOKUP($AU517,点検表４リスト用!$P$2:$T$6,IF($N517="H17",5,3),FALSE),"")</f>
        <v>5.5E-2</v>
      </c>
      <c r="BG517" s="296">
        <f t="shared" si="239"/>
        <v>0</v>
      </c>
      <c r="BH517" s="296">
        <f t="shared" ref="BH517:BH580" si="243">IF(OR($N517="H17",AND($M517=1,$N517="")),$BF517,$BG517)</f>
        <v>0</v>
      </c>
      <c r="BI517" s="296" t="str">
        <f>IFERROR(VLOOKUP($L517,点検表４リスト用!$L$2:$N$11,3,FALSE),"")</f>
        <v/>
      </c>
      <c r="BJ517" s="296" t="str">
        <f t="shared" si="240"/>
        <v/>
      </c>
      <c r="BK517" s="296" t="str">
        <f>IF($AK517="特","",IF($BP517="確認",MSG_電気・燃料電池車確認,IF($BS517=1,日野自動車新型式,IF($BS517=2,日野自動車新型式②,IF($BS517=3,日野自動車新型式③,IF($BS517=4,日野自動車新型式④,IFERROR(VLOOKUP($BJ517,'35条リスト'!$A$3:$C$9998,2,FALSE),"")))))))</f>
        <v/>
      </c>
      <c r="BL517" s="296" t="str">
        <f t="shared" si="241"/>
        <v/>
      </c>
      <c r="BM517" s="296" t="str">
        <f>IFERROR(VLOOKUP($X517,点検表４リスト用!$A$2:$B$10,2,FALSE),"")</f>
        <v/>
      </c>
      <c r="BN517" s="296" t="str">
        <f>IF($AK517="特","",IFERROR(VLOOKUP($BJ517,'35条リスト'!$A$3:$C$9998,3,FALSE),""))</f>
        <v/>
      </c>
      <c r="BO517" s="357" t="str">
        <f t="shared" si="211"/>
        <v/>
      </c>
      <c r="BP517" s="297" t="str">
        <f t="shared" si="242"/>
        <v/>
      </c>
      <c r="BQ517" s="297" t="str">
        <f t="shared" si="212"/>
        <v/>
      </c>
      <c r="BR517" s="296">
        <f t="shared" ref="BR517:BR580" si="244">IF($Z517="○",$Z517,IF($AA517="○",$AA517,0))</f>
        <v>0</v>
      </c>
      <c r="BS517" s="296" t="str">
        <f>IF(COUNTIF(点検表４リスト用!X$2:X$83,J517),1,IF(COUNTIF(点検表４リスト用!Y$2:Y$100,J517),2,IF(COUNTIF(点検表４リスト用!Z$2:Z$100,J517),3,IF(COUNTIF(点検表４リスト用!AA$2:AA$100,J517),4,""))))</f>
        <v/>
      </c>
      <c r="BT517" s="580" t="str">
        <f t="shared" si="213"/>
        <v/>
      </c>
    </row>
    <row r="518" spans="1:72">
      <c r="A518" s="289"/>
      <c r="B518" s="445"/>
      <c r="C518" s="290"/>
      <c r="D518" s="291"/>
      <c r="E518" s="291"/>
      <c r="F518" s="291"/>
      <c r="G518" s="292"/>
      <c r="H518" s="300"/>
      <c r="I518" s="292"/>
      <c r="J518" s="292"/>
      <c r="K518" s="292"/>
      <c r="L518" s="292"/>
      <c r="M518" s="290"/>
      <c r="N518" s="290"/>
      <c r="O518" s="292"/>
      <c r="P518" s="292"/>
      <c r="Q518" s="481" t="str">
        <f t="shared" si="214"/>
        <v/>
      </c>
      <c r="R518" s="481" t="str">
        <f t="shared" si="215"/>
        <v/>
      </c>
      <c r="S518" s="482" t="str">
        <f t="shared" si="223"/>
        <v/>
      </c>
      <c r="T518" s="482" t="str">
        <f t="shared" si="216"/>
        <v/>
      </c>
      <c r="U518" s="483" t="str">
        <f t="shared" si="217"/>
        <v/>
      </c>
      <c r="V518" s="483" t="str">
        <f t="shared" si="218"/>
        <v/>
      </c>
      <c r="W518" s="483" t="str">
        <f t="shared" si="219"/>
        <v/>
      </c>
      <c r="X518" s="293"/>
      <c r="Y518" s="289"/>
      <c r="Z518" s="473" t="str">
        <f>IF($BS518&lt;&gt;"","確認",IF(COUNTIF(点検表４リスト用!AB$2:AB$100,J518),"○",IF(OR($BQ518="【3】",$BQ518="【2】",$BQ518="【1】"),"○",$BQ518)))</f>
        <v/>
      </c>
      <c r="AA518" s="532"/>
      <c r="AB518" s="559" t="str">
        <f t="shared" si="220"/>
        <v/>
      </c>
      <c r="AC518" s="294" t="str">
        <f>IF(COUNTIF(環境性能の高いＵＤタクシー!$A:$A,点検表４!J518),"○","")</f>
        <v/>
      </c>
      <c r="AD518" s="295" t="str">
        <f t="shared" si="221"/>
        <v/>
      </c>
      <c r="AE518" s="296" t="b">
        <f t="shared" si="224"/>
        <v>0</v>
      </c>
      <c r="AF518" s="296" t="b">
        <f t="shared" si="225"/>
        <v>0</v>
      </c>
      <c r="AG518" s="296" t="str">
        <f t="shared" si="226"/>
        <v/>
      </c>
      <c r="AH518" s="296">
        <f t="shared" si="227"/>
        <v>1</v>
      </c>
      <c r="AI518" s="296">
        <f t="shared" si="228"/>
        <v>0</v>
      </c>
      <c r="AJ518" s="296">
        <f t="shared" si="229"/>
        <v>0</v>
      </c>
      <c r="AK518" s="296" t="str">
        <f>IFERROR(VLOOKUP($I518,点検表４リスト用!$D$2:$G$10,2,FALSE),"")</f>
        <v/>
      </c>
      <c r="AL518" s="296" t="str">
        <f>IFERROR(VLOOKUP($I518,点検表４リスト用!$D$2:$G$10,3,FALSE),"")</f>
        <v/>
      </c>
      <c r="AM518" s="296" t="str">
        <f>IFERROR(VLOOKUP($I518,点検表４リスト用!$D$2:$G$10,4,FALSE),"")</f>
        <v/>
      </c>
      <c r="AN518" s="296" t="str">
        <f>IFERROR(VLOOKUP(LEFT($E518,1),点検表４リスト用!$I$2:$J$11,2,FALSE),"")</f>
        <v/>
      </c>
      <c r="AO518" s="296" t="b">
        <f>IF(IFERROR(VLOOKUP($J518,軽乗用車一覧!$A$2:$A$88,1,FALSE),"")&lt;&gt;"",TRUE,FALSE)</f>
        <v>0</v>
      </c>
      <c r="AP518" s="296" t="b">
        <f t="shared" si="230"/>
        <v>0</v>
      </c>
      <c r="AQ518" s="296" t="b">
        <f t="shared" si="222"/>
        <v>1</v>
      </c>
      <c r="AR518" s="296" t="str">
        <f t="shared" si="231"/>
        <v/>
      </c>
      <c r="AS518" s="296" t="str">
        <f t="shared" si="232"/>
        <v/>
      </c>
      <c r="AT518" s="296">
        <f t="shared" si="233"/>
        <v>1</v>
      </c>
      <c r="AU518" s="296">
        <f t="shared" si="234"/>
        <v>1</v>
      </c>
      <c r="AV518" s="296" t="str">
        <f t="shared" si="235"/>
        <v/>
      </c>
      <c r="AW518" s="296" t="str">
        <f>IFERROR(VLOOKUP($L518,点検表４リスト用!$L$2:$M$11,2,FALSE),"")</f>
        <v/>
      </c>
      <c r="AX518" s="296" t="str">
        <f>IFERROR(VLOOKUP($AV518,排出係数!$H$4:$N$1000,7,FALSE),"")</f>
        <v/>
      </c>
      <c r="AY518" s="296" t="str">
        <f t="shared" si="210"/>
        <v/>
      </c>
      <c r="AZ518" s="296" t="str">
        <f t="shared" si="236"/>
        <v>1</v>
      </c>
      <c r="BA518" s="296" t="str">
        <f>IFERROR(VLOOKUP($AV518,排出係数!$A$4:$G$10000,$AU518+2,FALSE),"")</f>
        <v/>
      </c>
      <c r="BB518" s="296">
        <f>IFERROR(VLOOKUP($AU518,点検表４リスト用!$P$2:$T$6,2,FALSE),"")</f>
        <v>0.48</v>
      </c>
      <c r="BC518" s="296" t="str">
        <f t="shared" si="237"/>
        <v/>
      </c>
      <c r="BD518" s="296" t="str">
        <f t="shared" si="238"/>
        <v/>
      </c>
      <c r="BE518" s="296" t="str">
        <f>IFERROR(VLOOKUP($AV518,排出係数!$H$4:$M$10000,$AU518+2,FALSE),"")</f>
        <v/>
      </c>
      <c r="BF518" s="296">
        <f>IFERROR(VLOOKUP($AU518,点検表４リスト用!$P$2:$T$6,IF($N518="H17",5,3),FALSE),"")</f>
        <v>5.5E-2</v>
      </c>
      <c r="BG518" s="296">
        <f t="shared" si="239"/>
        <v>0</v>
      </c>
      <c r="BH518" s="296">
        <f t="shared" si="243"/>
        <v>0</v>
      </c>
      <c r="BI518" s="296" t="str">
        <f>IFERROR(VLOOKUP($L518,点検表４リスト用!$L$2:$N$11,3,FALSE),"")</f>
        <v/>
      </c>
      <c r="BJ518" s="296" t="str">
        <f t="shared" si="240"/>
        <v/>
      </c>
      <c r="BK518" s="296" t="str">
        <f>IF($AK518="特","",IF($BP518="確認",MSG_電気・燃料電池車確認,IF($BS518=1,日野自動車新型式,IF($BS518=2,日野自動車新型式②,IF($BS518=3,日野自動車新型式③,IF($BS518=4,日野自動車新型式④,IFERROR(VLOOKUP($BJ518,'35条リスト'!$A$3:$C$9998,2,FALSE),"")))))))</f>
        <v/>
      </c>
      <c r="BL518" s="296" t="str">
        <f t="shared" si="241"/>
        <v/>
      </c>
      <c r="BM518" s="296" t="str">
        <f>IFERROR(VLOOKUP($X518,点検表４リスト用!$A$2:$B$10,2,FALSE),"")</f>
        <v/>
      </c>
      <c r="BN518" s="296" t="str">
        <f>IF($AK518="特","",IFERROR(VLOOKUP($BJ518,'35条リスト'!$A$3:$C$9998,3,FALSE),""))</f>
        <v/>
      </c>
      <c r="BO518" s="357" t="str">
        <f t="shared" si="211"/>
        <v/>
      </c>
      <c r="BP518" s="297" t="str">
        <f t="shared" si="242"/>
        <v/>
      </c>
      <c r="BQ518" s="297" t="str">
        <f t="shared" si="212"/>
        <v/>
      </c>
      <c r="BR518" s="296">
        <f t="shared" si="244"/>
        <v>0</v>
      </c>
      <c r="BS518" s="296" t="str">
        <f>IF(COUNTIF(点検表４リスト用!X$2:X$83,J518),1,IF(COUNTIF(点検表４リスト用!Y$2:Y$100,J518),2,IF(COUNTIF(点検表４リスト用!Z$2:Z$100,J518),3,IF(COUNTIF(点検表４リスト用!AA$2:AA$100,J518),4,""))))</f>
        <v/>
      </c>
      <c r="BT518" s="580" t="str">
        <f t="shared" si="213"/>
        <v/>
      </c>
    </row>
    <row r="519" spans="1:72">
      <c r="A519" s="289"/>
      <c r="B519" s="445"/>
      <c r="C519" s="290"/>
      <c r="D519" s="291"/>
      <c r="E519" s="291"/>
      <c r="F519" s="291"/>
      <c r="G519" s="292"/>
      <c r="H519" s="300"/>
      <c r="I519" s="292"/>
      <c r="J519" s="292"/>
      <c r="K519" s="292"/>
      <c r="L519" s="292"/>
      <c r="M519" s="290"/>
      <c r="N519" s="290"/>
      <c r="O519" s="292"/>
      <c r="P519" s="292"/>
      <c r="Q519" s="481" t="str">
        <f t="shared" si="214"/>
        <v/>
      </c>
      <c r="R519" s="481" t="str">
        <f t="shared" si="215"/>
        <v/>
      </c>
      <c r="S519" s="482" t="str">
        <f t="shared" si="223"/>
        <v/>
      </c>
      <c r="T519" s="482" t="str">
        <f t="shared" si="216"/>
        <v/>
      </c>
      <c r="U519" s="483" t="str">
        <f t="shared" si="217"/>
        <v/>
      </c>
      <c r="V519" s="483" t="str">
        <f t="shared" si="218"/>
        <v/>
      </c>
      <c r="W519" s="483" t="str">
        <f t="shared" si="219"/>
        <v/>
      </c>
      <c r="X519" s="293"/>
      <c r="Y519" s="289"/>
      <c r="Z519" s="473" t="str">
        <f>IF($BS519&lt;&gt;"","確認",IF(COUNTIF(点検表４リスト用!AB$2:AB$100,J519),"○",IF(OR($BQ519="【3】",$BQ519="【2】",$BQ519="【1】"),"○",$BQ519)))</f>
        <v/>
      </c>
      <c r="AA519" s="532"/>
      <c r="AB519" s="559" t="str">
        <f t="shared" si="220"/>
        <v/>
      </c>
      <c r="AC519" s="294" t="str">
        <f>IF(COUNTIF(環境性能の高いＵＤタクシー!$A:$A,点検表４!J519),"○","")</f>
        <v/>
      </c>
      <c r="AD519" s="295" t="str">
        <f t="shared" si="221"/>
        <v/>
      </c>
      <c r="AE519" s="296" t="b">
        <f t="shared" si="224"/>
        <v>0</v>
      </c>
      <c r="AF519" s="296" t="b">
        <f t="shared" si="225"/>
        <v>0</v>
      </c>
      <c r="AG519" s="296" t="str">
        <f t="shared" si="226"/>
        <v/>
      </c>
      <c r="AH519" s="296">
        <f t="shared" si="227"/>
        <v>1</v>
      </c>
      <c r="AI519" s="296">
        <f t="shared" si="228"/>
        <v>0</v>
      </c>
      <c r="AJ519" s="296">
        <f t="shared" si="229"/>
        <v>0</v>
      </c>
      <c r="AK519" s="296" t="str">
        <f>IFERROR(VLOOKUP($I519,点検表４リスト用!$D$2:$G$10,2,FALSE),"")</f>
        <v/>
      </c>
      <c r="AL519" s="296" t="str">
        <f>IFERROR(VLOOKUP($I519,点検表４リスト用!$D$2:$G$10,3,FALSE),"")</f>
        <v/>
      </c>
      <c r="AM519" s="296" t="str">
        <f>IFERROR(VLOOKUP($I519,点検表４リスト用!$D$2:$G$10,4,FALSE),"")</f>
        <v/>
      </c>
      <c r="AN519" s="296" t="str">
        <f>IFERROR(VLOOKUP(LEFT($E519,1),点検表４リスト用!$I$2:$J$11,2,FALSE),"")</f>
        <v/>
      </c>
      <c r="AO519" s="296" t="b">
        <f>IF(IFERROR(VLOOKUP($J519,軽乗用車一覧!$A$2:$A$88,1,FALSE),"")&lt;&gt;"",TRUE,FALSE)</f>
        <v>0</v>
      </c>
      <c r="AP519" s="296" t="b">
        <f t="shared" si="230"/>
        <v>0</v>
      </c>
      <c r="AQ519" s="296" t="b">
        <f t="shared" si="222"/>
        <v>1</v>
      </c>
      <c r="AR519" s="296" t="str">
        <f t="shared" si="231"/>
        <v/>
      </c>
      <c r="AS519" s="296" t="str">
        <f t="shared" si="232"/>
        <v/>
      </c>
      <c r="AT519" s="296">
        <f t="shared" si="233"/>
        <v>1</v>
      </c>
      <c r="AU519" s="296">
        <f t="shared" si="234"/>
        <v>1</v>
      </c>
      <c r="AV519" s="296" t="str">
        <f t="shared" si="235"/>
        <v/>
      </c>
      <c r="AW519" s="296" t="str">
        <f>IFERROR(VLOOKUP($L519,点検表４リスト用!$L$2:$M$11,2,FALSE),"")</f>
        <v/>
      </c>
      <c r="AX519" s="296" t="str">
        <f>IFERROR(VLOOKUP($AV519,排出係数!$H$4:$N$1000,7,FALSE),"")</f>
        <v/>
      </c>
      <c r="AY519" s="296" t="str">
        <f t="shared" si="210"/>
        <v/>
      </c>
      <c r="AZ519" s="296" t="str">
        <f t="shared" si="236"/>
        <v>1</v>
      </c>
      <c r="BA519" s="296" t="str">
        <f>IFERROR(VLOOKUP($AV519,排出係数!$A$4:$G$10000,$AU519+2,FALSE),"")</f>
        <v/>
      </c>
      <c r="BB519" s="296">
        <f>IFERROR(VLOOKUP($AU519,点検表４リスト用!$P$2:$T$6,2,FALSE),"")</f>
        <v>0.48</v>
      </c>
      <c r="BC519" s="296" t="str">
        <f t="shared" si="237"/>
        <v/>
      </c>
      <c r="BD519" s="296" t="str">
        <f t="shared" si="238"/>
        <v/>
      </c>
      <c r="BE519" s="296" t="str">
        <f>IFERROR(VLOOKUP($AV519,排出係数!$H$4:$M$10000,$AU519+2,FALSE),"")</f>
        <v/>
      </c>
      <c r="BF519" s="296">
        <f>IFERROR(VLOOKUP($AU519,点検表４リスト用!$P$2:$T$6,IF($N519="H17",5,3),FALSE),"")</f>
        <v>5.5E-2</v>
      </c>
      <c r="BG519" s="296">
        <f t="shared" si="239"/>
        <v>0</v>
      </c>
      <c r="BH519" s="296">
        <f t="shared" si="243"/>
        <v>0</v>
      </c>
      <c r="BI519" s="296" t="str">
        <f>IFERROR(VLOOKUP($L519,点検表４リスト用!$L$2:$N$11,3,FALSE),"")</f>
        <v/>
      </c>
      <c r="BJ519" s="296" t="str">
        <f t="shared" si="240"/>
        <v/>
      </c>
      <c r="BK519" s="296" t="str">
        <f>IF($AK519="特","",IF($BP519="確認",MSG_電気・燃料電池車確認,IF($BS519=1,日野自動車新型式,IF($BS519=2,日野自動車新型式②,IF($BS519=3,日野自動車新型式③,IF($BS519=4,日野自動車新型式④,IFERROR(VLOOKUP($BJ519,'35条リスト'!$A$3:$C$9998,2,FALSE),"")))))))</f>
        <v/>
      </c>
      <c r="BL519" s="296" t="str">
        <f t="shared" si="241"/>
        <v/>
      </c>
      <c r="BM519" s="296" t="str">
        <f>IFERROR(VLOOKUP($X519,点検表４リスト用!$A$2:$B$10,2,FALSE),"")</f>
        <v/>
      </c>
      <c r="BN519" s="296" t="str">
        <f>IF($AK519="特","",IFERROR(VLOOKUP($BJ519,'35条リスト'!$A$3:$C$9998,3,FALSE),""))</f>
        <v/>
      </c>
      <c r="BO519" s="357" t="str">
        <f t="shared" si="211"/>
        <v/>
      </c>
      <c r="BP519" s="297" t="str">
        <f t="shared" si="242"/>
        <v/>
      </c>
      <c r="BQ519" s="297" t="str">
        <f t="shared" si="212"/>
        <v/>
      </c>
      <c r="BR519" s="296">
        <f t="shared" si="244"/>
        <v>0</v>
      </c>
      <c r="BS519" s="296" t="str">
        <f>IF(COUNTIF(点検表４リスト用!X$2:X$83,J519),1,IF(COUNTIF(点検表４リスト用!Y$2:Y$100,J519),2,IF(COUNTIF(点検表４リスト用!Z$2:Z$100,J519),3,IF(COUNTIF(点検表４リスト用!AA$2:AA$100,J519),4,""))))</f>
        <v/>
      </c>
      <c r="BT519" s="580" t="str">
        <f t="shared" si="213"/>
        <v/>
      </c>
    </row>
    <row r="520" spans="1:72">
      <c r="A520" s="289"/>
      <c r="B520" s="445"/>
      <c r="C520" s="290"/>
      <c r="D520" s="291"/>
      <c r="E520" s="291"/>
      <c r="F520" s="291"/>
      <c r="G520" s="292"/>
      <c r="H520" s="300"/>
      <c r="I520" s="292"/>
      <c r="J520" s="292"/>
      <c r="K520" s="292"/>
      <c r="L520" s="292"/>
      <c r="M520" s="290"/>
      <c r="N520" s="290"/>
      <c r="O520" s="292"/>
      <c r="P520" s="292"/>
      <c r="Q520" s="481" t="str">
        <f t="shared" si="214"/>
        <v/>
      </c>
      <c r="R520" s="481" t="str">
        <f t="shared" si="215"/>
        <v/>
      </c>
      <c r="S520" s="482" t="str">
        <f t="shared" si="223"/>
        <v/>
      </c>
      <c r="T520" s="482" t="str">
        <f t="shared" si="216"/>
        <v/>
      </c>
      <c r="U520" s="483" t="str">
        <f t="shared" si="217"/>
        <v/>
      </c>
      <c r="V520" s="483" t="str">
        <f t="shared" si="218"/>
        <v/>
      </c>
      <c r="W520" s="483" t="str">
        <f t="shared" si="219"/>
        <v/>
      </c>
      <c r="X520" s="293"/>
      <c r="Y520" s="289"/>
      <c r="Z520" s="473" t="str">
        <f>IF($BS520&lt;&gt;"","確認",IF(COUNTIF(点検表４リスト用!AB$2:AB$100,J520),"○",IF(OR($BQ520="【3】",$BQ520="【2】",$BQ520="【1】"),"○",$BQ520)))</f>
        <v/>
      </c>
      <c r="AA520" s="532"/>
      <c r="AB520" s="559" t="str">
        <f t="shared" si="220"/>
        <v/>
      </c>
      <c r="AC520" s="294" t="str">
        <f>IF(COUNTIF(環境性能の高いＵＤタクシー!$A:$A,点検表４!J520),"○","")</f>
        <v/>
      </c>
      <c r="AD520" s="295" t="str">
        <f t="shared" si="221"/>
        <v/>
      </c>
      <c r="AE520" s="296" t="b">
        <f t="shared" si="224"/>
        <v>0</v>
      </c>
      <c r="AF520" s="296" t="b">
        <f t="shared" si="225"/>
        <v>0</v>
      </c>
      <c r="AG520" s="296" t="str">
        <f t="shared" si="226"/>
        <v/>
      </c>
      <c r="AH520" s="296">
        <f t="shared" si="227"/>
        <v>1</v>
      </c>
      <c r="AI520" s="296">
        <f t="shared" si="228"/>
        <v>0</v>
      </c>
      <c r="AJ520" s="296">
        <f t="shared" si="229"/>
        <v>0</v>
      </c>
      <c r="AK520" s="296" t="str">
        <f>IFERROR(VLOOKUP($I520,点検表４リスト用!$D$2:$G$10,2,FALSE),"")</f>
        <v/>
      </c>
      <c r="AL520" s="296" t="str">
        <f>IFERROR(VLOOKUP($I520,点検表４リスト用!$D$2:$G$10,3,FALSE),"")</f>
        <v/>
      </c>
      <c r="AM520" s="296" t="str">
        <f>IFERROR(VLOOKUP($I520,点検表４リスト用!$D$2:$G$10,4,FALSE),"")</f>
        <v/>
      </c>
      <c r="AN520" s="296" t="str">
        <f>IFERROR(VLOOKUP(LEFT($E520,1),点検表４リスト用!$I$2:$J$11,2,FALSE),"")</f>
        <v/>
      </c>
      <c r="AO520" s="296" t="b">
        <f>IF(IFERROR(VLOOKUP($J520,軽乗用車一覧!$A$2:$A$88,1,FALSE),"")&lt;&gt;"",TRUE,FALSE)</f>
        <v>0</v>
      </c>
      <c r="AP520" s="296" t="b">
        <f t="shared" si="230"/>
        <v>0</v>
      </c>
      <c r="AQ520" s="296" t="b">
        <f t="shared" si="222"/>
        <v>1</v>
      </c>
      <c r="AR520" s="296" t="str">
        <f t="shared" si="231"/>
        <v/>
      </c>
      <c r="AS520" s="296" t="str">
        <f t="shared" si="232"/>
        <v/>
      </c>
      <c r="AT520" s="296">
        <f t="shared" si="233"/>
        <v>1</v>
      </c>
      <c r="AU520" s="296">
        <f t="shared" si="234"/>
        <v>1</v>
      </c>
      <c r="AV520" s="296" t="str">
        <f t="shared" si="235"/>
        <v/>
      </c>
      <c r="AW520" s="296" t="str">
        <f>IFERROR(VLOOKUP($L520,点検表４リスト用!$L$2:$M$11,2,FALSE),"")</f>
        <v/>
      </c>
      <c r="AX520" s="296" t="str">
        <f>IFERROR(VLOOKUP($AV520,排出係数!$H$4:$N$1000,7,FALSE),"")</f>
        <v/>
      </c>
      <c r="AY520" s="296" t="str">
        <f t="shared" si="210"/>
        <v/>
      </c>
      <c r="AZ520" s="296" t="str">
        <f t="shared" si="236"/>
        <v>1</v>
      </c>
      <c r="BA520" s="296" t="str">
        <f>IFERROR(VLOOKUP($AV520,排出係数!$A$4:$G$10000,$AU520+2,FALSE),"")</f>
        <v/>
      </c>
      <c r="BB520" s="296">
        <f>IFERROR(VLOOKUP($AU520,点検表４リスト用!$P$2:$T$6,2,FALSE),"")</f>
        <v>0.48</v>
      </c>
      <c r="BC520" s="296" t="str">
        <f t="shared" si="237"/>
        <v/>
      </c>
      <c r="BD520" s="296" t="str">
        <f t="shared" si="238"/>
        <v/>
      </c>
      <c r="BE520" s="296" t="str">
        <f>IFERROR(VLOOKUP($AV520,排出係数!$H$4:$M$10000,$AU520+2,FALSE),"")</f>
        <v/>
      </c>
      <c r="BF520" s="296">
        <f>IFERROR(VLOOKUP($AU520,点検表４リスト用!$P$2:$T$6,IF($N520="H17",5,3),FALSE),"")</f>
        <v>5.5E-2</v>
      </c>
      <c r="BG520" s="296">
        <f t="shared" si="239"/>
        <v>0</v>
      </c>
      <c r="BH520" s="296">
        <f t="shared" si="243"/>
        <v>0</v>
      </c>
      <c r="BI520" s="296" t="str">
        <f>IFERROR(VLOOKUP($L520,点検表４リスト用!$L$2:$N$11,3,FALSE),"")</f>
        <v/>
      </c>
      <c r="BJ520" s="296" t="str">
        <f t="shared" si="240"/>
        <v/>
      </c>
      <c r="BK520" s="296" t="str">
        <f>IF($AK520="特","",IF($BP520="確認",MSG_電気・燃料電池車確認,IF($BS520=1,日野自動車新型式,IF($BS520=2,日野自動車新型式②,IF($BS520=3,日野自動車新型式③,IF($BS520=4,日野自動車新型式④,IFERROR(VLOOKUP($BJ520,'35条リスト'!$A$3:$C$9998,2,FALSE),"")))))))</f>
        <v/>
      </c>
      <c r="BL520" s="296" t="str">
        <f t="shared" si="241"/>
        <v/>
      </c>
      <c r="BM520" s="296" t="str">
        <f>IFERROR(VLOOKUP($X520,点検表４リスト用!$A$2:$B$10,2,FALSE),"")</f>
        <v/>
      </c>
      <c r="BN520" s="296" t="str">
        <f>IF($AK520="特","",IFERROR(VLOOKUP($BJ520,'35条リスト'!$A$3:$C$9998,3,FALSE),""))</f>
        <v/>
      </c>
      <c r="BO520" s="357" t="str">
        <f t="shared" si="211"/>
        <v/>
      </c>
      <c r="BP520" s="297" t="str">
        <f t="shared" si="242"/>
        <v/>
      </c>
      <c r="BQ520" s="297" t="str">
        <f t="shared" si="212"/>
        <v/>
      </c>
      <c r="BR520" s="296">
        <f t="shared" si="244"/>
        <v>0</v>
      </c>
      <c r="BS520" s="296" t="str">
        <f>IF(COUNTIF(点検表４リスト用!X$2:X$83,J520),1,IF(COUNTIF(点検表４リスト用!Y$2:Y$100,J520),2,IF(COUNTIF(点検表４リスト用!Z$2:Z$100,J520),3,IF(COUNTIF(点検表４リスト用!AA$2:AA$100,J520),4,""))))</f>
        <v/>
      </c>
      <c r="BT520" s="580" t="str">
        <f t="shared" si="213"/>
        <v/>
      </c>
    </row>
    <row r="521" spans="1:72">
      <c r="A521" s="289"/>
      <c r="B521" s="445"/>
      <c r="C521" s="290"/>
      <c r="D521" s="291"/>
      <c r="E521" s="291"/>
      <c r="F521" s="291"/>
      <c r="G521" s="292"/>
      <c r="H521" s="300"/>
      <c r="I521" s="292"/>
      <c r="J521" s="292"/>
      <c r="K521" s="292"/>
      <c r="L521" s="292"/>
      <c r="M521" s="290"/>
      <c r="N521" s="290"/>
      <c r="O521" s="292"/>
      <c r="P521" s="292"/>
      <c r="Q521" s="481" t="str">
        <f t="shared" si="214"/>
        <v/>
      </c>
      <c r="R521" s="481" t="str">
        <f t="shared" si="215"/>
        <v/>
      </c>
      <c r="S521" s="482" t="str">
        <f t="shared" si="223"/>
        <v/>
      </c>
      <c r="T521" s="482" t="str">
        <f t="shared" si="216"/>
        <v/>
      </c>
      <c r="U521" s="483" t="str">
        <f t="shared" si="217"/>
        <v/>
      </c>
      <c r="V521" s="483" t="str">
        <f t="shared" si="218"/>
        <v/>
      </c>
      <c r="W521" s="483" t="str">
        <f t="shared" si="219"/>
        <v/>
      </c>
      <c r="X521" s="293"/>
      <c r="Y521" s="289"/>
      <c r="Z521" s="473" t="str">
        <f>IF($BS521&lt;&gt;"","確認",IF(COUNTIF(点検表４リスト用!AB$2:AB$100,J521),"○",IF(OR($BQ521="【3】",$BQ521="【2】",$BQ521="【1】"),"○",$BQ521)))</f>
        <v/>
      </c>
      <c r="AA521" s="532"/>
      <c r="AB521" s="559" t="str">
        <f t="shared" si="220"/>
        <v/>
      </c>
      <c r="AC521" s="294" t="str">
        <f>IF(COUNTIF(環境性能の高いＵＤタクシー!$A:$A,点検表４!J521),"○","")</f>
        <v/>
      </c>
      <c r="AD521" s="295" t="str">
        <f t="shared" si="221"/>
        <v/>
      </c>
      <c r="AE521" s="296" t="b">
        <f t="shared" si="224"/>
        <v>0</v>
      </c>
      <c r="AF521" s="296" t="b">
        <f t="shared" si="225"/>
        <v>0</v>
      </c>
      <c r="AG521" s="296" t="str">
        <f t="shared" si="226"/>
        <v/>
      </c>
      <c r="AH521" s="296">
        <f t="shared" si="227"/>
        <v>1</v>
      </c>
      <c r="AI521" s="296">
        <f t="shared" si="228"/>
        <v>0</v>
      </c>
      <c r="AJ521" s="296">
        <f t="shared" si="229"/>
        <v>0</v>
      </c>
      <c r="AK521" s="296" t="str">
        <f>IFERROR(VLOOKUP($I521,点検表４リスト用!$D$2:$G$10,2,FALSE),"")</f>
        <v/>
      </c>
      <c r="AL521" s="296" t="str">
        <f>IFERROR(VLOOKUP($I521,点検表４リスト用!$D$2:$G$10,3,FALSE),"")</f>
        <v/>
      </c>
      <c r="AM521" s="296" t="str">
        <f>IFERROR(VLOOKUP($I521,点検表４リスト用!$D$2:$G$10,4,FALSE),"")</f>
        <v/>
      </c>
      <c r="AN521" s="296" t="str">
        <f>IFERROR(VLOOKUP(LEFT($E521,1),点検表４リスト用!$I$2:$J$11,2,FALSE),"")</f>
        <v/>
      </c>
      <c r="AO521" s="296" t="b">
        <f>IF(IFERROR(VLOOKUP($J521,軽乗用車一覧!$A$2:$A$88,1,FALSE),"")&lt;&gt;"",TRUE,FALSE)</f>
        <v>0</v>
      </c>
      <c r="AP521" s="296" t="b">
        <f t="shared" si="230"/>
        <v>0</v>
      </c>
      <c r="AQ521" s="296" t="b">
        <f t="shared" si="222"/>
        <v>1</v>
      </c>
      <c r="AR521" s="296" t="str">
        <f t="shared" si="231"/>
        <v/>
      </c>
      <c r="AS521" s="296" t="str">
        <f t="shared" si="232"/>
        <v/>
      </c>
      <c r="AT521" s="296">
        <f t="shared" si="233"/>
        <v>1</v>
      </c>
      <c r="AU521" s="296">
        <f t="shared" si="234"/>
        <v>1</v>
      </c>
      <c r="AV521" s="296" t="str">
        <f t="shared" si="235"/>
        <v/>
      </c>
      <c r="AW521" s="296" t="str">
        <f>IFERROR(VLOOKUP($L521,点検表４リスト用!$L$2:$M$11,2,FALSE),"")</f>
        <v/>
      </c>
      <c r="AX521" s="296" t="str">
        <f>IFERROR(VLOOKUP($AV521,排出係数!$H$4:$N$1000,7,FALSE),"")</f>
        <v/>
      </c>
      <c r="AY521" s="296" t="str">
        <f t="shared" si="210"/>
        <v/>
      </c>
      <c r="AZ521" s="296" t="str">
        <f t="shared" si="236"/>
        <v>1</v>
      </c>
      <c r="BA521" s="296" t="str">
        <f>IFERROR(VLOOKUP($AV521,排出係数!$A$4:$G$10000,$AU521+2,FALSE),"")</f>
        <v/>
      </c>
      <c r="BB521" s="296">
        <f>IFERROR(VLOOKUP($AU521,点検表４リスト用!$P$2:$T$6,2,FALSE),"")</f>
        <v>0.48</v>
      </c>
      <c r="BC521" s="296" t="str">
        <f t="shared" si="237"/>
        <v/>
      </c>
      <c r="BD521" s="296" t="str">
        <f t="shared" si="238"/>
        <v/>
      </c>
      <c r="BE521" s="296" t="str">
        <f>IFERROR(VLOOKUP($AV521,排出係数!$H$4:$M$10000,$AU521+2,FALSE),"")</f>
        <v/>
      </c>
      <c r="BF521" s="296">
        <f>IFERROR(VLOOKUP($AU521,点検表４リスト用!$P$2:$T$6,IF($N521="H17",5,3),FALSE),"")</f>
        <v>5.5E-2</v>
      </c>
      <c r="BG521" s="296">
        <f t="shared" si="239"/>
        <v>0</v>
      </c>
      <c r="BH521" s="296">
        <f t="shared" si="243"/>
        <v>0</v>
      </c>
      <c r="BI521" s="296" t="str">
        <f>IFERROR(VLOOKUP($L521,点検表４リスト用!$L$2:$N$11,3,FALSE),"")</f>
        <v/>
      </c>
      <c r="BJ521" s="296" t="str">
        <f t="shared" si="240"/>
        <v/>
      </c>
      <c r="BK521" s="296" t="str">
        <f>IF($AK521="特","",IF($BP521="確認",MSG_電気・燃料電池車確認,IF($BS521=1,日野自動車新型式,IF($BS521=2,日野自動車新型式②,IF($BS521=3,日野自動車新型式③,IF($BS521=4,日野自動車新型式④,IFERROR(VLOOKUP($BJ521,'35条リスト'!$A$3:$C$9998,2,FALSE),"")))))))</f>
        <v/>
      </c>
      <c r="BL521" s="296" t="str">
        <f t="shared" si="241"/>
        <v/>
      </c>
      <c r="BM521" s="296" t="str">
        <f>IFERROR(VLOOKUP($X521,点検表４リスト用!$A$2:$B$10,2,FALSE),"")</f>
        <v/>
      </c>
      <c r="BN521" s="296" t="str">
        <f>IF($AK521="特","",IFERROR(VLOOKUP($BJ521,'35条リスト'!$A$3:$C$9998,3,FALSE),""))</f>
        <v/>
      </c>
      <c r="BO521" s="357" t="str">
        <f t="shared" si="211"/>
        <v/>
      </c>
      <c r="BP521" s="297" t="str">
        <f t="shared" si="242"/>
        <v/>
      </c>
      <c r="BQ521" s="297" t="str">
        <f t="shared" si="212"/>
        <v/>
      </c>
      <c r="BR521" s="296">
        <f t="shared" si="244"/>
        <v>0</v>
      </c>
      <c r="BS521" s="296" t="str">
        <f>IF(COUNTIF(点検表４リスト用!X$2:X$83,J521),1,IF(COUNTIF(点検表４リスト用!Y$2:Y$100,J521),2,IF(COUNTIF(点検表４リスト用!Z$2:Z$100,J521),3,IF(COUNTIF(点検表４リスト用!AA$2:AA$100,J521),4,""))))</f>
        <v/>
      </c>
      <c r="BT521" s="580" t="str">
        <f t="shared" si="213"/>
        <v/>
      </c>
    </row>
    <row r="522" spans="1:72">
      <c r="A522" s="289"/>
      <c r="B522" s="445"/>
      <c r="C522" s="290"/>
      <c r="D522" s="291"/>
      <c r="E522" s="291"/>
      <c r="F522" s="291"/>
      <c r="G522" s="292"/>
      <c r="H522" s="300"/>
      <c r="I522" s="292"/>
      <c r="J522" s="292"/>
      <c r="K522" s="292"/>
      <c r="L522" s="292"/>
      <c r="M522" s="290"/>
      <c r="N522" s="290"/>
      <c r="O522" s="292"/>
      <c r="P522" s="292"/>
      <c r="Q522" s="481" t="str">
        <f t="shared" si="214"/>
        <v/>
      </c>
      <c r="R522" s="481" t="str">
        <f t="shared" si="215"/>
        <v/>
      </c>
      <c r="S522" s="482" t="str">
        <f t="shared" si="223"/>
        <v/>
      </c>
      <c r="T522" s="482" t="str">
        <f t="shared" si="216"/>
        <v/>
      </c>
      <c r="U522" s="483" t="str">
        <f t="shared" si="217"/>
        <v/>
      </c>
      <c r="V522" s="483" t="str">
        <f t="shared" si="218"/>
        <v/>
      </c>
      <c r="W522" s="483" t="str">
        <f t="shared" si="219"/>
        <v/>
      </c>
      <c r="X522" s="293"/>
      <c r="Y522" s="289"/>
      <c r="Z522" s="473" t="str">
        <f>IF($BS522&lt;&gt;"","確認",IF(COUNTIF(点検表４リスト用!AB$2:AB$100,J522),"○",IF(OR($BQ522="【3】",$BQ522="【2】",$BQ522="【1】"),"○",$BQ522)))</f>
        <v/>
      </c>
      <c r="AA522" s="532"/>
      <c r="AB522" s="559" t="str">
        <f t="shared" si="220"/>
        <v/>
      </c>
      <c r="AC522" s="294" t="str">
        <f>IF(COUNTIF(環境性能の高いＵＤタクシー!$A:$A,点検表４!J522),"○","")</f>
        <v/>
      </c>
      <c r="AD522" s="295" t="str">
        <f t="shared" si="221"/>
        <v/>
      </c>
      <c r="AE522" s="296" t="b">
        <f t="shared" si="224"/>
        <v>0</v>
      </c>
      <c r="AF522" s="296" t="b">
        <f t="shared" si="225"/>
        <v>0</v>
      </c>
      <c r="AG522" s="296" t="str">
        <f t="shared" si="226"/>
        <v/>
      </c>
      <c r="AH522" s="296">
        <f t="shared" si="227"/>
        <v>1</v>
      </c>
      <c r="AI522" s="296">
        <f t="shared" si="228"/>
        <v>0</v>
      </c>
      <c r="AJ522" s="296">
        <f t="shared" si="229"/>
        <v>0</v>
      </c>
      <c r="AK522" s="296" t="str">
        <f>IFERROR(VLOOKUP($I522,点検表４リスト用!$D$2:$G$10,2,FALSE),"")</f>
        <v/>
      </c>
      <c r="AL522" s="296" t="str">
        <f>IFERROR(VLOOKUP($I522,点検表４リスト用!$D$2:$G$10,3,FALSE),"")</f>
        <v/>
      </c>
      <c r="AM522" s="296" t="str">
        <f>IFERROR(VLOOKUP($I522,点検表４リスト用!$D$2:$G$10,4,FALSE),"")</f>
        <v/>
      </c>
      <c r="AN522" s="296" t="str">
        <f>IFERROR(VLOOKUP(LEFT($E522,1),点検表４リスト用!$I$2:$J$11,2,FALSE),"")</f>
        <v/>
      </c>
      <c r="AO522" s="296" t="b">
        <f>IF(IFERROR(VLOOKUP($J522,軽乗用車一覧!$A$2:$A$88,1,FALSE),"")&lt;&gt;"",TRUE,FALSE)</f>
        <v>0</v>
      </c>
      <c r="AP522" s="296" t="b">
        <f t="shared" si="230"/>
        <v>0</v>
      </c>
      <c r="AQ522" s="296" t="b">
        <f t="shared" si="222"/>
        <v>1</v>
      </c>
      <c r="AR522" s="296" t="str">
        <f t="shared" si="231"/>
        <v/>
      </c>
      <c r="AS522" s="296" t="str">
        <f t="shared" si="232"/>
        <v/>
      </c>
      <c r="AT522" s="296">
        <f t="shared" si="233"/>
        <v>1</v>
      </c>
      <c r="AU522" s="296">
        <f t="shared" si="234"/>
        <v>1</v>
      </c>
      <c r="AV522" s="296" t="str">
        <f t="shared" si="235"/>
        <v/>
      </c>
      <c r="AW522" s="296" t="str">
        <f>IFERROR(VLOOKUP($L522,点検表４リスト用!$L$2:$M$11,2,FALSE),"")</f>
        <v/>
      </c>
      <c r="AX522" s="296" t="str">
        <f>IFERROR(VLOOKUP($AV522,排出係数!$H$4:$N$1000,7,FALSE),"")</f>
        <v/>
      </c>
      <c r="AY522" s="296" t="str">
        <f t="shared" ref="AY522:AY585" si="245">IF(OR($AW522="C",$AW522="電",$AW522="燃電"),$AW522,IF(AND(LEFT($AW522,1)&lt;&gt;"ハ",RIGHT($AX522,1)&lt;&gt;"ハ"),IF(AND(OR($AW522="ガ",$AW522="L"),LEFT($AX522,2)&lt;&gt;"ガL"),"ガL3",IF(AND($AW522="軽",LEFT($AX522,1)&lt;&gt;"軽"),"軽3",IF(RIGHT($AX522,1)="ハ","ハ",$AX522))),IF($AX522="",$BT522,$AX522)))</f>
        <v/>
      </c>
      <c r="AZ522" s="296" t="str">
        <f t="shared" si="236"/>
        <v>1</v>
      </c>
      <c r="BA522" s="296" t="str">
        <f>IFERROR(VLOOKUP($AV522,排出係数!$A$4:$G$10000,$AU522+2,FALSE),"")</f>
        <v/>
      </c>
      <c r="BB522" s="296">
        <f>IFERROR(VLOOKUP($AU522,点検表４リスト用!$P$2:$T$6,2,FALSE),"")</f>
        <v>0.48</v>
      </c>
      <c r="BC522" s="296" t="str">
        <f t="shared" si="237"/>
        <v/>
      </c>
      <c r="BD522" s="296" t="str">
        <f t="shared" si="238"/>
        <v/>
      </c>
      <c r="BE522" s="296" t="str">
        <f>IFERROR(VLOOKUP($AV522,排出係数!$H$4:$M$10000,$AU522+2,FALSE),"")</f>
        <v/>
      </c>
      <c r="BF522" s="296">
        <f>IFERROR(VLOOKUP($AU522,点検表４リスト用!$P$2:$T$6,IF($N522="H17",5,3),FALSE),"")</f>
        <v>5.5E-2</v>
      </c>
      <c r="BG522" s="296">
        <f t="shared" si="239"/>
        <v>0</v>
      </c>
      <c r="BH522" s="296">
        <f t="shared" si="243"/>
        <v>0</v>
      </c>
      <c r="BI522" s="296" t="str">
        <f>IFERROR(VLOOKUP($L522,点検表４リスト用!$L$2:$N$11,3,FALSE),"")</f>
        <v/>
      </c>
      <c r="BJ522" s="296" t="str">
        <f t="shared" si="240"/>
        <v/>
      </c>
      <c r="BK522" s="296" t="str">
        <f>IF($AK522="特","",IF($BP522="確認",MSG_電気・燃料電池車確認,IF($BS522=1,日野自動車新型式,IF($BS522=2,日野自動車新型式②,IF($BS522=3,日野自動車新型式③,IF($BS522=4,日野自動車新型式④,IFERROR(VLOOKUP($BJ522,'35条リスト'!$A$3:$C$9998,2,FALSE),"")))))))</f>
        <v/>
      </c>
      <c r="BL522" s="296" t="str">
        <f t="shared" si="241"/>
        <v/>
      </c>
      <c r="BM522" s="296" t="str">
        <f>IFERROR(VLOOKUP($X522,点検表４リスト用!$A$2:$B$10,2,FALSE),"")</f>
        <v/>
      </c>
      <c r="BN522" s="296" t="str">
        <f>IF($AK522="特","",IFERROR(VLOOKUP($BJ522,'35条リスト'!$A$3:$C$9998,3,FALSE),""))</f>
        <v/>
      </c>
      <c r="BO522" s="357" t="str">
        <f t="shared" ref="BO522:BO585" si="246">IF(AND($AS522="乗用",OR($L522="ハイブリッド（ガソリン）",$L522="ガソリン",$L522="ハイブリッド（ＬＰＧ）",$L522="液化石油ガス（ＬＰＧ）"),$BL522=75,$BM522=6),"【1】",IF(AND($AS522="乗用",$L522="プラグインハイブリッド",$BL522=75),"【2】",IF(AND($AS522="軽量",OR($L522="ハイブリッド（ガソリン）",$L522="ガソリン"),$BL522=75,$BM522=4),"【1】",IF(AND($AS522="中量",OR($L522="ハイブリッド（ガソリン）",$L522="ガソリン"),$BL522=75,OR($BM522=4,$BM522=3,$BM522=2,$BM522=1)),"【1】",IF(AND($AS522="中量",OR($L522="ハイブリッド（ガソリン）",$L522="ガソリン"),$BL522=50,OR($BM522=4,$BM522=3,$BM522=2)),"【1】",IF(AND($AS522="重量1",OR($L522="ハイブリッド（軽油）",$L522="軽油"),LEFT($J522,1)="2",OR($BM522=4,$BM522=3,$BM522=2,$BM522=1)),"【1】",IF(AND($AS522="重量2",OR($L522="ハイブリッド（軽油）",$L522="軽油"),LEFT($J522,1)="2",OR($BM522=4,$BM522=3,$BM522=2,$BM522=1,$BM522=0)),"【1】","")))))))</f>
        <v/>
      </c>
      <c r="BP522" s="297" t="str">
        <f t="shared" si="242"/>
        <v/>
      </c>
      <c r="BQ522" s="297" t="str">
        <f t="shared" ref="BQ522:BQ585" si="247">IF($BO522="【2】",$BO522,IF($BN522&lt;&gt;"",$BN522,IF($BO522&lt;&gt;"",$BO522,$BP522)))</f>
        <v/>
      </c>
      <c r="BR522" s="296">
        <f t="shared" si="244"/>
        <v>0</v>
      </c>
      <c r="BS522" s="296" t="str">
        <f>IF(COUNTIF(点検表４リスト用!X$2:X$83,J522),1,IF(COUNTIF(点検表４リスト用!Y$2:Y$100,J522),2,IF(COUNTIF(点検表４リスト用!Z$2:Z$100,J522),3,IF(COUNTIF(点検表４リスト用!AA$2:AA$100,J522),4,""))))</f>
        <v/>
      </c>
      <c r="BT522" s="580" t="str">
        <f t="shared" ref="BT522:BT585" si="248">IF(OR($J522="不明",$AX522=""),IF(LEFT($L522,1)="ハ","ハ",IF($L522="プラグインハイブリッド","Pハ",$AW522)),$AW522)</f>
        <v/>
      </c>
    </row>
    <row r="523" spans="1:72">
      <c r="A523" s="289"/>
      <c r="B523" s="445"/>
      <c r="C523" s="290"/>
      <c r="D523" s="291"/>
      <c r="E523" s="291"/>
      <c r="F523" s="291"/>
      <c r="G523" s="292"/>
      <c r="H523" s="300"/>
      <c r="I523" s="292"/>
      <c r="J523" s="292"/>
      <c r="K523" s="292"/>
      <c r="L523" s="292"/>
      <c r="M523" s="290"/>
      <c r="N523" s="290"/>
      <c r="O523" s="292"/>
      <c r="P523" s="292"/>
      <c r="Q523" s="481" t="str">
        <f t="shared" si="214"/>
        <v/>
      </c>
      <c r="R523" s="481" t="str">
        <f t="shared" si="215"/>
        <v/>
      </c>
      <c r="S523" s="482" t="str">
        <f t="shared" si="223"/>
        <v/>
      </c>
      <c r="T523" s="482" t="str">
        <f t="shared" si="216"/>
        <v/>
      </c>
      <c r="U523" s="483" t="str">
        <f t="shared" si="217"/>
        <v/>
      </c>
      <c r="V523" s="483" t="str">
        <f t="shared" si="218"/>
        <v/>
      </c>
      <c r="W523" s="483" t="str">
        <f t="shared" si="219"/>
        <v/>
      </c>
      <c r="X523" s="293"/>
      <c r="Y523" s="289"/>
      <c r="Z523" s="473" t="str">
        <f>IF($BS523&lt;&gt;"","確認",IF(COUNTIF(点検表４リスト用!AB$2:AB$100,J523),"○",IF(OR($BQ523="【3】",$BQ523="【2】",$BQ523="【1】"),"○",$BQ523)))</f>
        <v/>
      </c>
      <c r="AA523" s="532"/>
      <c r="AB523" s="559" t="str">
        <f t="shared" si="220"/>
        <v/>
      </c>
      <c r="AC523" s="294" t="str">
        <f>IF(COUNTIF(環境性能の高いＵＤタクシー!$A:$A,点検表４!J523),"○","")</f>
        <v/>
      </c>
      <c r="AD523" s="295" t="str">
        <f t="shared" si="221"/>
        <v/>
      </c>
      <c r="AE523" s="296" t="b">
        <f t="shared" si="224"/>
        <v>0</v>
      </c>
      <c r="AF523" s="296" t="b">
        <f t="shared" si="225"/>
        <v>0</v>
      </c>
      <c r="AG523" s="296" t="str">
        <f t="shared" si="226"/>
        <v/>
      </c>
      <c r="AH523" s="296">
        <f t="shared" si="227"/>
        <v>1</v>
      </c>
      <c r="AI523" s="296">
        <f t="shared" si="228"/>
        <v>0</v>
      </c>
      <c r="AJ523" s="296">
        <f t="shared" si="229"/>
        <v>0</v>
      </c>
      <c r="AK523" s="296" t="str">
        <f>IFERROR(VLOOKUP($I523,点検表４リスト用!$D$2:$G$10,2,FALSE),"")</f>
        <v/>
      </c>
      <c r="AL523" s="296" t="str">
        <f>IFERROR(VLOOKUP($I523,点検表４リスト用!$D$2:$G$10,3,FALSE),"")</f>
        <v/>
      </c>
      <c r="AM523" s="296" t="str">
        <f>IFERROR(VLOOKUP($I523,点検表４リスト用!$D$2:$G$10,4,FALSE),"")</f>
        <v/>
      </c>
      <c r="AN523" s="296" t="str">
        <f>IFERROR(VLOOKUP(LEFT($E523,1),点検表４リスト用!$I$2:$J$11,2,FALSE),"")</f>
        <v/>
      </c>
      <c r="AO523" s="296" t="b">
        <f>IF(IFERROR(VLOOKUP($J523,軽乗用車一覧!$A$2:$A$88,1,FALSE),"")&lt;&gt;"",TRUE,FALSE)</f>
        <v>0</v>
      </c>
      <c r="AP523" s="296" t="b">
        <f t="shared" si="230"/>
        <v>0</v>
      </c>
      <c r="AQ523" s="296" t="b">
        <f t="shared" si="222"/>
        <v>1</v>
      </c>
      <c r="AR523" s="296" t="str">
        <f t="shared" si="231"/>
        <v/>
      </c>
      <c r="AS523" s="296" t="str">
        <f t="shared" si="232"/>
        <v/>
      </c>
      <c r="AT523" s="296">
        <f t="shared" si="233"/>
        <v>1</v>
      </c>
      <c r="AU523" s="296">
        <f t="shared" si="234"/>
        <v>1</v>
      </c>
      <c r="AV523" s="296" t="str">
        <f t="shared" si="235"/>
        <v/>
      </c>
      <c r="AW523" s="296" t="str">
        <f>IFERROR(VLOOKUP($L523,点検表４リスト用!$L$2:$M$11,2,FALSE),"")</f>
        <v/>
      </c>
      <c r="AX523" s="296" t="str">
        <f>IFERROR(VLOOKUP($AV523,排出係数!$H$4:$N$1000,7,FALSE),"")</f>
        <v/>
      </c>
      <c r="AY523" s="296" t="str">
        <f t="shared" si="245"/>
        <v/>
      </c>
      <c r="AZ523" s="296" t="str">
        <f t="shared" si="236"/>
        <v>1</v>
      </c>
      <c r="BA523" s="296" t="str">
        <f>IFERROR(VLOOKUP($AV523,排出係数!$A$4:$G$10000,$AU523+2,FALSE),"")</f>
        <v/>
      </c>
      <c r="BB523" s="296">
        <f>IFERROR(VLOOKUP($AU523,点検表４リスト用!$P$2:$T$6,2,FALSE),"")</f>
        <v>0.48</v>
      </c>
      <c r="BC523" s="296" t="str">
        <f t="shared" si="237"/>
        <v/>
      </c>
      <c r="BD523" s="296" t="str">
        <f t="shared" si="238"/>
        <v/>
      </c>
      <c r="BE523" s="296" t="str">
        <f>IFERROR(VLOOKUP($AV523,排出係数!$H$4:$M$10000,$AU523+2,FALSE),"")</f>
        <v/>
      </c>
      <c r="BF523" s="296">
        <f>IFERROR(VLOOKUP($AU523,点検表４リスト用!$P$2:$T$6,IF($N523="H17",5,3),FALSE),"")</f>
        <v>5.5E-2</v>
      </c>
      <c r="BG523" s="296">
        <f t="shared" si="239"/>
        <v>0</v>
      </c>
      <c r="BH523" s="296">
        <f t="shared" si="243"/>
        <v>0</v>
      </c>
      <c r="BI523" s="296" t="str">
        <f>IFERROR(VLOOKUP($L523,点検表４リスト用!$L$2:$N$11,3,FALSE),"")</f>
        <v/>
      </c>
      <c r="BJ523" s="296" t="str">
        <f t="shared" si="240"/>
        <v/>
      </c>
      <c r="BK523" s="296" t="str">
        <f>IF($AK523="特","",IF($BP523="確認",MSG_電気・燃料電池車確認,IF($BS523=1,日野自動車新型式,IF($BS523=2,日野自動車新型式②,IF($BS523=3,日野自動車新型式③,IF($BS523=4,日野自動車新型式④,IFERROR(VLOOKUP($BJ523,'35条リスト'!$A$3:$C$9998,2,FALSE),"")))))))</f>
        <v/>
      </c>
      <c r="BL523" s="296" t="str">
        <f t="shared" si="241"/>
        <v/>
      </c>
      <c r="BM523" s="296" t="str">
        <f>IFERROR(VLOOKUP($X523,点検表４リスト用!$A$2:$B$10,2,FALSE),"")</f>
        <v/>
      </c>
      <c r="BN523" s="296" t="str">
        <f>IF($AK523="特","",IFERROR(VLOOKUP($BJ523,'35条リスト'!$A$3:$C$9998,3,FALSE),""))</f>
        <v/>
      </c>
      <c r="BO523" s="357" t="str">
        <f t="shared" si="246"/>
        <v/>
      </c>
      <c r="BP523" s="297" t="str">
        <f t="shared" si="242"/>
        <v/>
      </c>
      <c r="BQ523" s="297" t="str">
        <f t="shared" si="247"/>
        <v/>
      </c>
      <c r="BR523" s="296">
        <f t="shared" si="244"/>
        <v>0</v>
      </c>
      <c r="BS523" s="296" t="str">
        <f>IF(COUNTIF(点検表４リスト用!X$2:X$83,J523),1,IF(COUNTIF(点検表４リスト用!Y$2:Y$100,J523),2,IF(COUNTIF(点検表４リスト用!Z$2:Z$100,J523),3,IF(COUNTIF(点検表４リスト用!AA$2:AA$100,J523),4,""))))</f>
        <v/>
      </c>
      <c r="BT523" s="580" t="str">
        <f t="shared" si="248"/>
        <v/>
      </c>
    </row>
    <row r="524" spans="1:72">
      <c r="A524" s="289"/>
      <c r="B524" s="445"/>
      <c r="C524" s="290"/>
      <c r="D524" s="291"/>
      <c r="E524" s="291"/>
      <c r="F524" s="291"/>
      <c r="G524" s="292"/>
      <c r="H524" s="300"/>
      <c r="I524" s="292"/>
      <c r="J524" s="292"/>
      <c r="K524" s="292"/>
      <c r="L524" s="292"/>
      <c r="M524" s="290"/>
      <c r="N524" s="290"/>
      <c r="O524" s="292"/>
      <c r="P524" s="292"/>
      <c r="Q524" s="481" t="str">
        <f t="shared" si="214"/>
        <v/>
      </c>
      <c r="R524" s="481" t="str">
        <f t="shared" si="215"/>
        <v/>
      </c>
      <c r="S524" s="482" t="str">
        <f t="shared" si="223"/>
        <v/>
      </c>
      <c r="T524" s="482" t="str">
        <f t="shared" si="216"/>
        <v/>
      </c>
      <c r="U524" s="483" t="str">
        <f t="shared" si="217"/>
        <v/>
      </c>
      <c r="V524" s="483" t="str">
        <f t="shared" si="218"/>
        <v/>
      </c>
      <c r="W524" s="483" t="str">
        <f t="shared" si="219"/>
        <v/>
      </c>
      <c r="X524" s="293"/>
      <c r="Y524" s="289"/>
      <c r="Z524" s="473" t="str">
        <f>IF($BS524&lt;&gt;"","確認",IF(COUNTIF(点検表４リスト用!AB$2:AB$100,J524),"○",IF(OR($BQ524="【3】",$BQ524="【2】",$BQ524="【1】"),"○",$BQ524)))</f>
        <v/>
      </c>
      <c r="AA524" s="532"/>
      <c r="AB524" s="559" t="str">
        <f t="shared" si="220"/>
        <v/>
      </c>
      <c r="AC524" s="294" t="str">
        <f>IF(COUNTIF(環境性能の高いＵＤタクシー!$A:$A,点検表４!J524),"○","")</f>
        <v/>
      </c>
      <c r="AD524" s="295" t="str">
        <f t="shared" si="221"/>
        <v/>
      </c>
      <c r="AE524" s="296" t="b">
        <f t="shared" si="224"/>
        <v>0</v>
      </c>
      <c r="AF524" s="296" t="b">
        <f t="shared" si="225"/>
        <v>0</v>
      </c>
      <c r="AG524" s="296" t="str">
        <f t="shared" si="226"/>
        <v/>
      </c>
      <c r="AH524" s="296">
        <f t="shared" si="227"/>
        <v>1</v>
      </c>
      <c r="AI524" s="296">
        <f t="shared" si="228"/>
        <v>0</v>
      </c>
      <c r="AJ524" s="296">
        <f t="shared" si="229"/>
        <v>0</v>
      </c>
      <c r="AK524" s="296" t="str">
        <f>IFERROR(VLOOKUP($I524,点検表４リスト用!$D$2:$G$10,2,FALSE),"")</f>
        <v/>
      </c>
      <c r="AL524" s="296" t="str">
        <f>IFERROR(VLOOKUP($I524,点検表４リスト用!$D$2:$G$10,3,FALSE),"")</f>
        <v/>
      </c>
      <c r="AM524" s="296" t="str">
        <f>IFERROR(VLOOKUP($I524,点検表４リスト用!$D$2:$G$10,4,FALSE),"")</f>
        <v/>
      </c>
      <c r="AN524" s="296" t="str">
        <f>IFERROR(VLOOKUP(LEFT($E524,1),点検表４リスト用!$I$2:$J$11,2,FALSE),"")</f>
        <v/>
      </c>
      <c r="AO524" s="296" t="b">
        <f>IF(IFERROR(VLOOKUP($J524,軽乗用車一覧!$A$2:$A$88,1,FALSE),"")&lt;&gt;"",TRUE,FALSE)</f>
        <v>0</v>
      </c>
      <c r="AP524" s="296" t="b">
        <f t="shared" si="230"/>
        <v>0</v>
      </c>
      <c r="AQ524" s="296" t="b">
        <f t="shared" si="222"/>
        <v>1</v>
      </c>
      <c r="AR524" s="296" t="str">
        <f t="shared" si="231"/>
        <v/>
      </c>
      <c r="AS524" s="296" t="str">
        <f t="shared" si="232"/>
        <v/>
      </c>
      <c r="AT524" s="296">
        <f t="shared" si="233"/>
        <v>1</v>
      </c>
      <c r="AU524" s="296">
        <f t="shared" si="234"/>
        <v>1</v>
      </c>
      <c r="AV524" s="296" t="str">
        <f t="shared" si="235"/>
        <v/>
      </c>
      <c r="AW524" s="296" t="str">
        <f>IFERROR(VLOOKUP($L524,点検表４リスト用!$L$2:$M$11,2,FALSE),"")</f>
        <v/>
      </c>
      <c r="AX524" s="296" t="str">
        <f>IFERROR(VLOOKUP($AV524,排出係数!$H$4:$N$1000,7,FALSE),"")</f>
        <v/>
      </c>
      <c r="AY524" s="296" t="str">
        <f t="shared" si="245"/>
        <v/>
      </c>
      <c r="AZ524" s="296" t="str">
        <f t="shared" si="236"/>
        <v>1</v>
      </c>
      <c r="BA524" s="296" t="str">
        <f>IFERROR(VLOOKUP($AV524,排出係数!$A$4:$G$10000,$AU524+2,FALSE),"")</f>
        <v/>
      </c>
      <c r="BB524" s="296">
        <f>IFERROR(VLOOKUP($AU524,点検表４リスト用!$P$2:$T$6,2,FALSE),"")</f>
        <v>0.48</v>
      </c>
      <c r="BC524" s="296" t="str">
        <f t="shared" si="237"/>
        <v/>
      </c>
      <c r="BD524" s="296" t="str">
        <f t="shared" si="238"/>
        <v/>
      </c>
      <c r="BE524" s="296" t="str">
        <f>IFERROR(VLOOKUP($AV524,排出係数!$H$4:$M$10000,$AU524+2,FALSE),"")</f>
        <v/>
      </c>
      <c r="BF524" s="296">
        <f>IFERROR(VLOOKUP($AU524,点検表４リスト用!$P$2:$T$6,IF($N524="H17",5,3),FALSE),"")</f>
        <v>5.5E-2</v>
      </c>
      <c r="BG524" s="296">
        <f t="shared" si="239"/>
        <v>0</v>
      </c>
      <c r="BH524" s="296">
        <f t="shared" si="243"/>
        <v>0</v>
      </c>
      <c r="BI524" s="296" t="str">
        <f>IFERROR(VLOOKUP($L524,点検表４リスト用!$L$2:$N$11,3,FALSE),"")</f>
        <v/>
      </c>
      <c r="BJ524" s="296" t="str">
        <f t="shared" si="240"/>
        <v/>
      </c>
      <c r="BK524" s="296" t="str">
        <f>IF($AK524="特","",IF($BP524="確認",MSG_電気・燃料電池車確認,IF($BS524=1,日野自動車新型式,IF($BS524=2,日野自動車新型式②,IF($BS524=3,日野自動車新型式③,IF($BS524=4,日野自動車新型式④,IFERROR(VLOOKUP($BJ524,'35条リスト'!$A$3:$C$9998,2,FALSE),"")))))))</f>
        <v/>
      </c>
      <c r="BL524" s="296" t="str">
        <f t="shared" si="241"/>
        <v/>
      </c>
      <c r="BM524" s="296" t="str">
        <f>IFERROR(VLOOKUP($X524,点検表４リスト用!$A$2:$B$10,2,FALSE),"")</f>
        <v/>
      </c>
      <c r="BN524" s="296" t="str">
        <f>IF($AK524="特","",IFERROR(VLOOKUP($BJ524,'35条リスト'!$A$3:$C$9998,3,FALSE),""))</f>
        <v/>
      </c>
      <c r="BO524" s="357" t="str">
        <f t="shared" si="246"/>
        <v/>
      </c>
      <c r="BP524" s="297" t="str">
        <f t="shared" si="242"/>
        <v/>
      </c>
      <c r="BQ524" s="297" t="str">
        <f t="shared" si="247"/>
        <v/>
      </c>
      <c r="BR524" s="296">
        <f t="shared" si="244"/>
        <v>0</v>
      </c>
      <c r="BS524" s="296" t="str">
        <f>IF(COUNTIF(点検表４リスト用!X$2:X$83,J524),1,IF(COUNTIF(点検表４リスト用!Y$2:Y$100,J524),2,IF(COUNTIF(点検表４リスト用!Z$2:Z$100,J524),3,IF(COUNTIF(点検表４リスト用!AA$2:AA$100,J524),4,""))))</f>
        <v/>
      </c>
      <c r="BT524" s="580" t="str">
        <f t="shared" si="248"/>
        <v/>
      </c>
    </row>
    <row r="525" spans="1:72">
      <c r="A525" s="289"/>
      <c r="B525" s="445"/>
      <c r="C525" s="290"/>
      <c r="D525" s="291"/>
      <c r="E525" s="291"/>
      <c r="F525" s="291"/>
      <c r="G525" s="292"/>
      <c r="H525" s="300"/>
      <c r="I525" s="292"/>
      <c r="J525" s="292"/>
      <c r="K525" s="292"/>
      <c r="L525" s="292"/>
      <c r="M525" s="290"/>
      <c r="N525" s="290"/>
      <c r="O525" s="292"/>
      <c r="P525" s="292"/>
      <c r="Q525" s="481" t="str">
        <f t="shared" ref="Q525:Q588" si="249">IF($L525="","",IF(OR($AE525=TRUE,$AK525="軽",J525="不明",J525="型式不明"),"-",IF(ISNUMBER($BD525)=TRUE,$BD525,"エラー")))</f>
        <v/>
      </c>
      <c r="R525" s="481" t="str">
        <f t="shared" ref="R525:R588" si="250">IF($L525="","",IF(OR($AE525=TRUE,$AK525="軽",J525="不明",J525="型式不明"),"-",IF(ISNUMBER($BH525)=TRUE,$BH525,"エラー")))</f>
        <v/>
      </c>
      <c r="S525" s="482" t="str">
        <f t="shared" si="223"/>
        <v/>
      </c>
      <c r="T525" s="482" t="str">
        <f t="shared" ref="T525:T588" si="251">IF(OR(O525="",P525="",P525=0),"",IFERROR(O525/P525,"エラー"))</f>
        <v/>
      </c>
      <c r="U525" s="483" t="str">
        <f t="shared" ref="U525:U588" si="252">IF($L525="","",IF(OR($AE525=TRUE,$AK525="軽",B525="減車",J525="不明",J525="型式不明"),"-",IFERROR($O525*$Q525*$AT525/1000,"エラー")))</f>
        <v/>
      </c>
      <c r="V525" s="483" t="str">
        <f t="shared" ref="V525:V588" si="253">IF($L525="","",IF(OR($AE525=TRUE,$AK525="軽",B525="減車",J525="不明",J525="型式不明"),"-",IFERROR($O525*$R525*$AT525/1000,"エラー")))</f>
        <v/>
      </c>
      <c r="W525" s="483" t="str">
        <f t="shared" ref="W525:W588" si="254">IF($L525="","",IF(OR($AE525=TRUE,B525="減車"),"-",IFERROR($P525*$S525/1000,"エラー")))</f>
        <v/>
      </c>
      <c r="X525" s="293"/>
      <c r="Y525" s="289"/>
      <c r="Z525" s="473" t="str">
        <f>IF($BS525&lt;&gt;"","確認",IF(COUNTIF(点検表４リスト用!AB$2:AB$100,J525),"○",IF(OR($BQ525="【3】",$BQ525="【2】",$BQ525="【1】"),"○",$BQ525)))</f>
        <v/>
      </c>
      <c r="AA525" s="532"/>
      <c r="AB525" s="559" t="str">
        <f t="shared" ref="AB525:AB588" si="255">IF(AND(AK525="乗",OR(AW525="電",AW525="燃電",AW525="ハガ",AW525="ハL",AW525="ハ軽"),OR(Z525="○",AA525="○")),"○","")</f>
        <v/>
      </c>
      <c r="AC525" s="294" t="str">
        <f>IF(COUNTIF(環境性能の高いＵＤタクシー!$A:$A,点検表４!J525),"○","")</f>
        <v/>
      </c>
      <c r="AD525" s="295" t="str">
        <f t="shared" ref="AD525:AD588" si="256">IF(Z525="確認",BK525,"")</f>
        <v/>
      </c>
      <c r="AE525" s="296" t="b">
        <f t="shared" si="224"/>
        <v>0</v>
      </c>
      <c r="AF525" s="296" t="b">
        <f t="shared" si="225"/>
        <v>0</v>
      </c>
      <c r="AG525" s="296" t="str">
        <f t="shared" si="226"/>
        <v/>
      </c>
      <c r="AH525" s="296">
        <f t="shared" si="227"/>
        <v>1</v>
      </c>
      <c r="AI525" s="296">
        <f t="shared" si="228"/>
        <v>0</v>
      </c>
      <c r="AJ525" s="296">
        <f t="shared" si="229"/>
        <v>0</v>
      </c>
      <c r="AK525" s="296" t="str">
        <f>IFERROR(VLOOKUP($I525,点検表４リスト用!$D$2:$G$10,2,FALSE),"")</f>
        <v/>
      </c>
      <c r="AL525" s="296" t="str">
        <f>IFERROR(VLOOKUP($I525,点検表４リスト用!$D$2:$G$10,3,FALSE),"")</f>
        <v/>
      </c>
      <c r="AM525" s="296" t="str">
        <f>IFERROR(VLOOKUP($I525,点検表４リスト用!$D$2:$G$10,4,FALSE),"")</f>
        <v/>
      </c>
      <c r="AN525" s="296" t="str">
        <f>IFERROR(VLOOKUP(LEFT($E525,1),点検表４リスト用!$I$2:$J$11,2,FALSE),"")</f>
        <v/>
      </c>
      <c r="AO525" s="296" t="b">
        <f>IF(IFERROR(VLOOKUP($J525,軽乗用車一覧!$A$2:$A$88,1,FALSE),"")&lt;&gt;"",TRUE,FALSE)</f>
        <v>0</v>
      </c>
      <c r="AP525" s="296" t="b">
        <f t="shared" si="230"/>
        <v>0</v>
      </c>
      <c r="AQ525" s="296" t="b">
        <f t="shared" ref="AQ525:AQ588" si="257">IF(AND($E525&lt;&gt;"",$I525&lt;&gt;""),IF($AM525=$AN525,TRUE,IF(LEFT(E525,1)="8",TRUE,FALSE)),TRUE)</f>
        <v>1</v>
      </c>
      <c r="AR525" s="296" t="str">
        <f t="shared" si="231"/>
        <v/>
      </c>
      <c r="AS525" s="296" t="str">
        <f t="shared" si="232"/>
        <v/>
      </c>
      <c r="AT525" s="296">
        <f t="shared" si="233"/>
        <v>1</v>
      </c>
      <c r="AU525" s="296">
        <f t="shared" si="234"/>
        <v>1</v>
      </c>
      <c r="AV525" s="296" t="str">
        <f t="shared" si="235"/>
        <v/>
      </c>
      <c r="AW525" s="296" t="str">
        <f>IFERROR(VLOOKUP($L525,点検表４リスト用!$L$2:$M$11,2,FALSE),"")</f>
        <v/>
      </c>
      <c r="AX525" s="296" t="str">
        <f>IFERROR(VLOOKUP($AV525,排出係数!$H$4:$N$1000,7,FALSE),"")</f>
        <v/>
      </c>
      <c r="AY525" s="296" t="str">
        <f t="shared" si="245"/>
        <v/>
      </c>
      <c r="AZ525" s="296" t="str">
        <f t="shared" si="236"/>
        <v>1</v>
      </c>
      <c r="BA525" s="296" t="str">
        <f>IFERROR(VLOOKUP($AV525,排出係数!$A$4:$G$10000,$AU525+2,FALSE),"")</f>
        <v/>
      </c>
      <c r="BB525" s="296">
        <f>IFERROR(VLOOKUP($AU525,点検表４リスト用!$P$2:$T$6,2,FALSE),"")</f>
        <v>0.48</v>
      </c>
      <c r="BC525" s="296" t="str">
        <f t="shared" si="237"/>
        <v/>
      </c>
      <c r="BD525" s="296" t="str">
        <f t="shared" si="238"/>
        <v/>
      </c>
      <c r="BE525" s="296" t="str">
        <f>IFERROR(VLOOKUP($AV525,排出係数!$H$4:$M$10000,$AU525+2,FALSE),"")</f>
        <v/>
      </c>
      <c r="BF525" s="296">
        <f>IFERROR(VLOOKUP($AU525,点検表４リスト用!$P$2:$T$6,IF($N525="H17",5,3),FALSE),"")</f>
        <v>5.5E-2</v>
      </c>
      <c r="BG525" s="296">
        <f t="shared" si="239"/>
        <v>0</v>
      </c>
      <c r="BH525" s="296">
        <f t="shared" si="243"/>
        <v>0</v>
      </c>
      <c r="BI525" s="296" t="str">
        <f>IFERROR(VLOOKUP($L525,点検表４リスト用!$L$2:$N$11,3,FALSE),"")</f>
        <v/>
      </c>
      <c r="BJ525" s="296" t="str">
        <f t="shared" si="240"/>
        <v/>
      </c>
      <c r="BK525" s="296" t="str">
        <f>IF($AK525="特","",IF($BP525="確認",MSG_電気・燃料電池車確認,IF($BS525=1,日野自動車新型式,IF($BS525=2,日野自動車新型式②,IF($BS525=3,日野自動車新型式③,IF($BS525=4,日野自動車新型式④,IFERROR(VLOOKUP($BJ525,'35条リスト'!$A$3:$C$9998,2,FALSE),"")))))))</f>
        <v/>
      </c>
      <c r="BL525" s="296" t="str">
        <f t="shared" si="241"/>
        <v/>
      </c>
      <c r="BM525" s="296" t="str">
        <f>IFERROR(VLOOKUP($X525,点検表４リスト用!$A$2:$B$10,2,FALSE),"")</f>
        <v/>
      </c>
      <c r="BN525" s="296" t="str">
        <f>IF($AK525="特","",IFERROR(VLOOKUP($BJ525,'35条リスト'!$A$3:$C$9998,3,FALSE),""))</f>
        <v/>
      </c>
      <c r="BO525" s="357" t="str">
        <f t="shared" si="246"/>
        <v/>
      </c>
      <c r="BP525" s="297" t="str">
        <f t="shared" si="242"/>
        <v/>
      </c>
      <c r="BQ525" s="297" t="str">
        <f t="shared" si="247"/>
        <v/>
      </c>
      <c r="BR525" s="296">
        <f t="shared" si="244"/>
        <v>0</v>
      </c>
      <c r="BS525" s="296" t="str">
        <f>IF(COUNTIF(点検表４リスト用!X$2:X$83,J525),1,IF(COUNTIF(点検表４リスト用!Y$2:Y$100,J525),2,IF(COUNTIF(点検表４リスト用!Z$2:Z$100,J525),3,IF(COUNTIF(点検表４リスト用!AA$2:AA$100,J525),4,""))))</f>
        <v/>
      </c>
      <c r="BT525" s="580" t="str">
        <f t="shared" si="248"/>
        <v/>
      </c>
    </row>
    <row r="526" spans="1:72">
      <c r="A526" s="289"/>
      <c r="B526" s="445"/>
      <c r="C526" s="290"/>
      <c r="D526" s="291"/>
      <c r="E526" s="291"/>
      <c r="F526" s="291"/>
      <c r="G526" s="292"/>
      <c r="H526" s="300"/>
      <c r="I526" s="292"/>
      <c r="J526" s="292"/>
      <c r="K526" s="292"/>
      <c r="L526" s="292"/>
      <c r="M526" s="290"/>
      <c r="N526" s="290"/>
      <c r="O526" s="292"/>
      <c r="P526" s="292"/>
      <c r="Q526" s="481" t="str">
        <f t="shared" si="249"/>
        <v/>
      </c>
      <c r="R526" s="481" t="str">
        <f t="shared" si="250"/>
        <v/>
      </c>
      <c r="S526" s="482" t="str">
        <f t="shared" si="223"/>
        <v/>
      </c>
      <c r="T526" s="482" t="str">
        <f t="shared" si="251"/>
        <v/>
      </c>
      <c r="U526" s="483" t="str">
        <f t="shared" si="252"/>
        <v/>
      </c>
      <c r="V526" s="483" t="str">
        <f t="shared" si="253"/>
        <v/>
      </c>
      <c r="W526" s="483" t="str">
        <f t="shared" si="254"/>
        <v/>
      </c>
      <c r="X526" s="293"/>
      <c r="Y526" s="289"/>
      <c r="Z526" s="473" t="str">
        <f>IF($BS526&lt;&gt;"","確認",IF(COUNTIF(点検表４リスト用!AB$2:AB$100,J526),"○",IF(OR($BQ526="【3】",$BQ526="【2】",$BQ526="【1】"),"○",$BQ526)))</f>
        <v/>
      </c>
      <c r="AA526" s="532"/>
      <c r="AB526" s="559" t="str">
        <f t="shared" si="255"/>
        <v/>
      </c>
      <c r="AC526" s="294" t="str">
        <f>IF(COUNTIF(環境性能の高いＵＤタクシー!$A:$A,点検表４!J526),"○","")</f>
        <v/>
      </c>
      <c r="AD526" s="295" t="str">
        <f t="shared" si="256"/>
        <v/>
      </c>
      <c r="AE526" s="296" t="b">
        <f t="shared" si="224"/>
        <v>0</v>
      </c>
      <c r="AF526" s="296" t="b">
        <f t="shared" si="225"/>
        <v>0</v>
      </c>
      <c r="AG526" s="296" t="str">
        <f t="shared" si="226"/>
        <v/>
      </c>
      <c r="AH526" s="296">
        <f t="shared" si="227"/>
        <v>1</v>
      </c>
      <c r="AI526" s="296">
        <f t="shared" si="228"/>
        <v>0</v>
      </c>
      <c r="AJ526" s="296">
        <f t="shared" si="229"/>
        <v>0</v>
      </c>
      <c r="AK526" s="296" t="str">
        <f>IFERROR(VLOOKUP($I526,点検表４リスト用!$D$2:$G$10,2,FALSE),"")</f>
        <v/>
      </c>
      <c r="AL526" s="296" t="str">
        <f>IFERROR(VLOOKUP($I526,点検表４リスト用!$D$2:$G$10,3,FALSE),"")</f>
        <v/>
      </c>
      <c r="AM526" s="296" t="str">
        <f>IFERROR(VLOOKUP($I526,点検表４リスト用!$D$2:$G$10,4,FALSE),"")</f>
        <v/>
      </c>
      <c r="AN526" s="296" t="str">
        <f>IFERROR(VLOOKUP(LEFT($E526,1),点検表４リスト用!$I$2:$J$11,2,FALSE),"")</f>
        <v/>
      </c>
      <c r="AO526" s="296" t="b">
        <f>IF(IFERROR(VLOOKUP($J526,軽乗用車一覧!$A$2:$A$88,1,FALSE),"")&lt;&gt;"",TRUE,FALSE)</f>
        <v>0</v>
      </c>
      <c r="AP526" s="296" t="b">
        <f t="shared" si="230"/>
        <v>0</v>
      </c>
      <c r="AQ526" s="296" t="b">
        <f t="shared" si="257"/>
        <v>1</v>
      </c>
      <c r="AR526" s="296" t="str">
        <f t="shared" si="231"/>
        <v/>
      </c>
      <c r="AS526" s="296" t="str">
        <f t="shared" si="232"/>
        <v/>
      </c>
      <c r="AT526" s="296">
        <f t="shared" si="233"/>
        <v>1</v>
      </c>
      <c r="AU526" s="296">
        <f t="shared" si="234"/>
        <v>1</v>
      </c>
      <c r="AV526" s="296" t="str">
        <f t="shared" si="235"/>
        <v/>
      </c>
      <c r="AW526" s="296" t="str">
        <f>IFERROR(VLOOKUP($L526,点検表４リスト用!$L$2:$M$11,2,FALSE),"")</f>
        <v/>
      </c>
      <c r="AX526" s="296" t="str">
        <f>IFERROR(VLOOKUP($AV526,排出係数!$H$4:$N$1000,7,FALSE),"")</f>
        <v/>
      </c>
      <c r="AY526" s="296" t="str">
        <f t="shared" si="245"/>
        <v/>
      </c>
      <c r="AZ526" s="296" t="str">
        <f t="shared" si="236"/>
        <v>1</v>
      </c>
      <c r="BA526" s="296" t="str">
        <f>IFERROR(VLOOKUP($AV526,排出係数!$A$4:$G$10000,$AU526+2,FALSE),"")</f>
        <v/>
      </c>
      <c r="BB526" s="296">
        <f>IFERROR(VLOOKUP($AU526,点検表４リスト用!$P$2:$T$6,2,FALSE),"")</f>
        <v>0.48</v>
      </c>
      <c r="BC526" s="296" t="str">
        <f t="shared" si="237"/>
        <v/>
      </c>
      <c r="BD526" s="296" t="str">
        <f t="shared" si="238"/>
        <v/>
      </c>
      <c r="BE526" s="296" t="str">
        <f>IFERROR(VLOOKUP($AV526,排出係数!$H$4:$M$10000,$AU526+2,FALSE),"")</f>
        <v/>
      </c>
      <c r="BF526" s="296">
        <f>IFERROR(VLOOKUP($AU526,点検表４リスト用!$P$2:$T$6,IF($N526="H17",5,3),FALSE),"")</f>
        <v>5.5E-2</v>
      </c>
      <c r="BG526" s="296">
        <f t="shared" si="239"/>
        <v>0</v>
      </c>
      <c r="BH526" s="296">
        <f t="shared" si="243"/>
        <v>0</v>
      </c>
      <c r="BI526" s="296" t="str">
        <f>IFERROR(VLOOKUP($L526,点検表４リスト用!$L$2:$N$11,3,FALSE),"")</f>
        <v/>
      </c>
      <c r="BJ526" s="296" t="str">
        <f t="shared" si="240"/>
        <v/>
      </c>
      <c r="BK526" s="296" t="str">
        <f>IF($AK526="特","",IF($BP526="確認",MSG_電気・燃料電池車確認,IF($BS526=1,日野自動車新型式,IF($BS526=2,日野自動車新型式②,IF($BS526=3,日野自動車新型式③,IF($BS526=4,日野自動車新型式④,IFERROR(VLOOKUP($BJ526,'35条リスト'!$A$3:$C$9998,2,FALSE),"")))))))</f>
        <v/>
      </c>
      <c r="BL526" s="296" t="str">
        <f t="shared" si="241"/>
        <v/>
      </c>
      <c r="BM526" s="296" t="str">
        <f>IFERROR(VLOOKUP($X526,点検表４リスト用!$A$2:$B$10,2,FALSE),"")</f>
        <v/>
      </c>
      <c r="BN526" s="296" t="str">
        <f>IF($AK526="特","",IFERROR(VLOOKUP($BJ526,'35条リスト'!$A$3:$C$9998,3,FALSE),""))</f>
        <v/>
      </c>
      <c r="BO526" s="357" t="str">
        <f t="shared" si="246"/>
        <v/>
      </c>
      <c r="BP526" s="297" t="str">
        <f t="shared" si="242"/>
        <v/>
      </c>
      <c r="BQ526" s="297" t="str">
        <f t="shared" si="247"/>
        <v/>
      </c>
      <c r="BR526" s="296">
        <f t="shared" si="244"/>
        <v>0</v>
      </c>
      <c r="BS526" s="296" t="str">
        <f>IF(COUNTIF(点検表４リスト用!X$2:X$83,J526),1,IF(COUNTIF(点検表４リスト用!Y$2:Y$100,J526),2,IF(COUNTIF(点検表４リスト用!Z$2:Z$100,J526),3,IF(COUNTIF(点検表４リスト用!AA$2:AA$100,J526),4,""))))</f>
        <v/>
      </c>
      <c r="BT526" s="580" t="str">
        <f t="shared" si="248"/>
        <v/>
      </c>
    </row>
    <row r="527" spans="1:72">
      <c r="A527" s="289"/>
      <c r="B527" s="445"/>
      <c r="C527" s="290"/>
      <c r="D527" s="291"/>
      <c r="E527" s="291"/>
      <c r="F527" s="291"/>
      <c r="G527" s="292"/>
      <c r="H527" s="300"/>
      <c r="I527" s="292"/>
      <c r="J527" s="292"/>
      <c r="K527" s="292"/>
      <c r="L527" s="292"/>
      <c r="M527" s="290"/>
      <c r="N527" s="290"/>
      <c r="O527" s="292"/>
      <c r="P527" s="292"/>
      <c r="Q527" s="481" t="str">
        <f t="shared" si="249"/>
        <v/>
      </c>
      <c r="R527" s="481" t="str">
        <f t="shared" si="250"/>
        <v/>
      </c>
      <c r="S527" s="482" t="str">
        <f t="shared" si="223"/>
        <v/>
      </c>
      <c r="T527" s="482" t="str">
        <f t="shared" si="251"/>
        <v/>
      </c>
      <c r="U527" s="483" t="str">
        <f t="shared" si="252"/>
        <v/>
      </c>
      <c r="V527" s="483" t="str">
        <f t="shared" si="253"/>
        <v/>
      </c>
      <c r="W527" s="483" t="str">
        <f t="shared" si="254"/>
        <v/>
      </c>
      <c r="X527" s="293"/>
      <c r="Y527" s="289"/>
      <c r="Z527" s="473" t="str">
        <f>IF($BS527&lt;&gt;"","確認",IF(COUNTIF(点検表４リスト用!AB$2:AB$100,J527),"○",IF(OR($BQ527="【3】",$BQ527="【2】",$BQ527="【1】"),"○",$BQ527)))</f>
        <v/>
      </c>
      <c r="AA527" s="532"/>
      <c r="AB527" s="559" t="str">
        <f t="shared" si="255"/>
        <v/>
      </c>
      <c r="AC527" s="294" t="str">
        <f>IF(COUNTIF(環境性能の高いＵＤタクシー!$A:$A,点検表４!J527),"○","")</f>
        <v/>
      </c>
      <c r="AD527" s="295" t="str">
        <f t="shared" si="256"/>
        <v/>
      </c>
      <c r="AE527" s="296" t="b">
        <f t="shared" si="224"/>
        <v>0</v>
      </c>
      <c r="AF527" s="296" t="b">
        <f t="shared" si="225"/>
        <v>0</v>
      </c>
      <c r="AG527" s="296" t="str">
        <f t="shared" si="226"/>
        <v/>
      </c>
      <c r="AH527" s="296">
        <f t="shared" si="227"/>
        <v>1</v>
      </c>
      <c r="AI527" s="296">
        <f t="shared" si="228"/>
        <v>0</v>
      </c>
      <c r="AJ527" s="296">
        <f t="shared" si="229"/>
        <v>0</v>
      </c>
      <c r="AK527" s="296" t="str">
        <f>IFERROR(VLOOKUP($I527,点検表４リスト用!$D$2:$G$10,2,FALSE),"")</f>
        <v/>
      </c>
      <c r="AL527" s="296" t="str">
        <f>IFERROR(VLOOKUP($I527,点検表４リスト用!$D$2:$G$10,3,FALSE),"")</f>
        <v/>
      </c>
      <c r="AM527" s="296" t="str">
        <f>IFERROR(VLOOKUP($I527,点検表４リスト用!$D$2:$G$10,4,FALSE),"")</f>
        <v/>
      </c>
      <c r="AN527" s="296" t="str">
        <f>IFERROR(VLOOKUP(LEFT($E527,1),点検表４リスト用!$I$2:$J$11,2,FALSE),"")</f>
        <v/>
      </c>
      <c r="AO527" s="296" t="b">
        <f>IF(IFERROR(VLOOKUP($J527,軽乗用車一覧!$A$2:$A$88,1,FALSE),"")&lt;&gt;"",TRUE,FALSE)</f>
        <v>0</v>
      </c>
      <c r="AP527" s="296" t="b">
        <f t="shared" si="230"/>
        <v>0</v>
      </c>
      <c r="AQ527" s="296" t="b">
        <f t="shared" si="257"/>
        <v>1</v>
      </c>
      <c r="AR527" s="296" t="str">
        <f t="shared" si="231"/>
        <v/>
      </c>
      <c r="AS527" s="296" t="str">
        <f t="shared" si="232"/>
        <v/>
      </c>
      <c r="AT527" s="296">
        <f t="shared" si="233"/>
        <v>1</v>
      </c>
      <c r="AU527" s="296">
        <f t="shared" si="234"/>
        <v>1</v>
      </c>
      <c r="AV527" s="296" t="str">
        <f t="shared" si="235"/>
        <v/>
      </c>
      <c r="AW527" s="296" t="str">
        <f>IFERROR(VLOOKUP($L527,点検表４リスト用!$L$2:$M$11,2,FALSE),"")</f>
        <v/>
      </c>
      <c r="AX527" s="296" t="str">
        <f>IFERROR(VLOOKUP($AV527,排出係数!$H$4:$N$1000,7,FALSE),"")</f>
        <v/>
      </c>
      <c r="AY527" s="296" t="str">
        <f t="shared" si="245"/>
        <v/>
      </c>
      <c r="AZ527" s="296" t="str">
        <f t="shared" si="236"/>
        <v>1</v>
      </c>
      <c r="BA527" s="296" t="str">
        <f>IFERROR(VLOOKUP($AV527,排出係数!$A$4:$G$10000,$AU527+2,FALSE),"")</f>
        <v/>
      </c>
      <c r="BB527" s="296">
        <f>IFERROR(VLOOKUP($AU527,点検表４リスト用!$P$2:$T$6,2,FALSE),"")</f>
        <v>0.48</v>
      </c>
      <c r="BC527" s="296" t="str">
        <f t="shared" si="237"/>
        <v/>
      </c>
      <c r="BD527" s="296" t="str">
        <f t="shared" si="238"/>
        <v/>
      </c>
      <c r="BE527" s="296" t="str">
        <f>IFERROR(VLOOKUP($AV527,排出係数!$H$4:$M$10000,$AU527+2,FALSE),"")</f>
        <v/>
      </c>
      <c r="BF527" s="296">
        <f>IFERROR(VLOOKUP($AU527,点検表４リスト用!$P$2:$T$6,IF($N527="H17",5,3),FALSE),"")</f>
        <v>5.5E-2</v>
      </c>
      <c r="BG527" s="296">
        <f t="shared" si="239"/>
        <v>0</v>
      </c>
      <c r="BH527" s="296">
        <f t="shared" si="243"/>
        <v>0</v>
      </c>
      <c r="BI527" s="296" t="str">
        <f>IFERROR(VLOOKUP($L527,点検表４リスト用!$L$2:$N$11,3,FALSE),"")</f>
        <v/>
      </c>
      <c r="BJ527" s="296" t="str">
        <f t="shared" si="240"/>
        <v/>
      </c>
      <c r="BK527" s="296" t="str">
        <f>IF($AK527="特","",IF($BP527="確認",MSG_電気・燃料電池車確認,IF($BS527=1,日野自動車新型式,IF($BS527=2,日野自動車新型式②,IF($BS527=3,日野自動車新型式③,IF($BS527=4,日野自動車新型式④,IFERROR(VLOOKUP($BJ527,'35条リスト'!$A$3:$C$9998,2,FALSE),"")))))))</f>
        <v/>
      </c>
      <c r="BL527" s="296" t="str">
        <f t="shared" si="241"/>
        <v/>
      </c>
      <c r="BM527" s="296" t="str">
        <f>IFERROR(VLOOKUP($X527,点検表４リスト用!$A$2:$B$10,2,FALSE),"")</f>
        <v/>
      </c>
      <c r="BN527" s="296" t="str">
        <f>IF($AK527="特","",IFERROR(VLOOKUP($BJ527,'35条リスト'!$A$3:$C$9998,3,FALSE),""))</f>
        <v/>
      </c>
      <c r="BO527" s="357" t="str">
        <f t="shared" si="246"/>
        <v/>
      </c>
      <c r="BP527" s="297" t="str">
        <f t="shared" si="242"/>
        <v/>
      </c>
      <c r="BQ527" s="297" t="str">
        <f t="shared" si="247"/>
        <v/>
      </c>
      <c r="BR527" s="296">
        <f t="shared" si="244"/>
        <v>0</v>
      </c>
      <c r="BS527" s="296" t="str">
        <f>IF(COUNTIF(点検表４リスト用!X$2:X$83,J527),1,IF(COUNTIF(点検表４リスト用!Y$2:Y$100,J527),2,IF(COUNTIF(点検表４リスト用!Z$2:Z$100,J527),3,IF(COUNTIF(点検表４リスト用!AA$2:AA$100,J527),4,""))))</f>
        <v/>
      </c>
      <c r="BT527" s="580" t="str">
        <f t="shared" si="248"/>
        <v/>
      </c>
    </row>
    <row r="528" spans="1:72">
      <c r="A528" s="289"/>
      <c r="B528" s="445"/>
      <c r="C528" s="290"/>
      <c r="D528" s="291"/>
      <c r="E528" s="291"/>
      <c r="F528" s="291"/>
      <c r="G528" s="292"/>
      <c r="H528" s="300"/>
      <c r="I528" s="292"/>
      <c r="J528" s="292"/>
      <c r="K528" s="292"/>
      <c r="L528" s="292"/>
      <c r="M528" s="290"/>
      <c r="N528" s="290"/>
      <c r="O528" s="292"/>
      <c r="P528" s="292"/>
      <c r="Q528" s="481" t="str">
        <f t="shared" si="249"/>
        <v/>
      </c>
      <c r="R528" s="481" t="str">
        <f t="shared" si="250"/>
        <v/>
      </c>
      <c r="S528" s="482" t="str">
        <f t="shared" si="223"/>
        <v/>
      </c>
      <c r="T528" s="482" t="str">
        <f t="shared" si="251"/>
        <v/>
      </c>
      <c r="U528" s="483" t="str">
        <f t="shared" si="252"/>
        <v/>
      </c>
      <c r="V528" s="483" t="str">
        <f t="shared" si="253"/>
        <v/>
      </c>
      <c r="W528" s="483" t="str">
        <f t="shared" si="254"/>
        <v/>
      </c>
      <c r="X528" s="293"/>
      <c r="Y528" s="289"/>
      <c r="Z528" s="473" t="str">
        <f>IF($BS528&lt;&gt;"","確認",IF(COUNTIF(点検表４リスト用!AB$2:AB$100,J528),"○",IF(OR($BQ528="【3】",$BQ528="【2】",$BQ528="【1】"),"○",$BQ528)))</f>
        <v/>
      </c>
      <c r="AA528" s="532"/>
      <c r="AB528" s="559" t="str">
        <f t="shared" si="255"/>
        <v/>
      </c>
      <c r="AC528" s="294" t="str">
        <f>IF(COUNTIF(環境性能の高いＵＤタクシー!$A:$A,点検表４!J528),"○","")</f>
        <v/>
      </c>
      <c r="AD528" s="295" t="str">
        <f t="shared" si="256"/>
        <v/>
      </c>
      <c r="AE528" s="296" t="b">
        <f t="shared" si="224"/>
        <v>0</v>
      </c>
      <c r="AF528" s="296" t="b">
        <f t="shared" si="225"/>
        <v>0</v>
      </c>
      <c r="AG528" s="296" t="str">
        <f t="shared" si="226"/>
        <v/>
      </c>
      <c r="AH528" s="296">
        <f t="shared" si="227"/>
        <v>1</v>
      </c>
      <c r="AI528" s="296">
        <f t="shared" si="228"/>
        <v>0</v>
      </c>
      <c r="AJ528" s="296">
        <f t="shared" si="229"/>
        <v>0</v>
      </c>
      <c r="AK528" s="296" t="str">
        <f>IFERROR(VLOOKUP($I528,点検表４リスト用!$D$2:$G$10,2,FALSE),"")</f>
        <v/>
      </c>
      <c r="AL528" s="296" t="str">
        <f>IFERROR(VLOOKUP($I528,点検表４リスト用!$D$2:$G$10,3,FALSE),"")</f>
        <v/>
      </c>
      <c r="AM528" s="296" t="str">
        <f>IFERROR(VLOOKUP($I528,点検表４リスト用!$D$2:$G$10,4,FALSE),"")</f>
        <v/>
      </c>
      <c r="AN528" s="296" t="str">
        <f>IFERROR(VLOOKUP(LEFT($E528,1),点検表４リスト用!$I$2:$J$11,2,FALSE),"")</f>
        <v/>
      </c>
      <c r="AO528" s="296" t="b">
        <f>IF(IFERROR(VLOOKUP($J528,軽乗用車一覧!$A$2:$A$88,1,FALSE),"")&lt;&gt;"",TRUE,FALSE)</f>
        <v>0</v>
      </c>
      <c r="AP528" s="296" t="b">
        <f t="shared" si="230"/>
        <v>0</v>
      </c>
      <c r="AQ528" s="296" t="b">
        <f t="shared" si="257"/>
        <v>1</v>
      </c>
      <c r="AR528" s="296" t="str">
        <f t="shared" si="231"/>
        <v/>
      </c>
      <c r="AS528" s="296" t="str">
        <f t="shared" si="232"/>
        <v/>
      </c>
      <c r="AT528" s="296">
        <f t="shared" si="233"/>
        <v>1</v>
      </c>
      <c r="AU528" s="296">
        <f t="shared" si="234"/>
        <v>1</v>
      </c>
      <c r="AV528" s="296" t="str">
        <f t="shared" si="235"/>
        <v/>
      </c>
      <c r="AW528" s="296" t="str">
        <f>IFERROR(VLOOKUP($L528,点検表４リスト用!$L$2:$M$11,2,FALSE),"")</f>
        <v/>
      </c>
      <c r="AX528" s="296" t="str">
        <f>IFERROR(VLOOKUP($AV528,排出係数!$H$4:$N$1000,7,FALSE),"")</f>
        <v/>
      </c>
      <c r="AY528" s="296" t="str">
        <f t="shared" si="245"/>
        <v/>
      </c>
      <c r="AZ528" s="296" t="str">
        <f t="shared" si="236"/>
        <v>1</v>
      </c>
      <c r="BA528" s="296" t="str">
        <f>IFERROR(VLOOKUP($AV528,排出係数!$A$4:$G$10000,$AU528+2,FALSE),"")</f>
        <v/>
      </c>
      <c r="BB528" s="296">
        <f>IFERROR(VLOOKUP($AU528,点検表４リスト用!$P$2:$T$6,2,FALSE),"")</f>
        <v>0.48</v>
      </c>
      <c r="BC528" s="296" t="str">
        <f t="shared" si="237"/>
        <v/>
      </c>
      <c r="BD528" s="296" t="str">
        <f t="shared" si="238"/>
        <v/>
      </c>
      <c r="BE528" s="296" t="str">
        <f>IFERROR(VLOOKUP($AV528,排出係数!$H$4:$M$10000,$AU528+2,FALSE),"")</f>
        <v/>
      </c>
      <c r="BF528" s="296">
        <f>IFERROR(VLOOKUP($AU528,点検表４リスト用!$P$2:$T$6,IF($N528="H17",5,3),FALSE),"")</f>
        <v>5.5E-2</v>
      </c>
      <c r="BG528" s="296">
        <f t="shared" si="239"/>
        <v>0</v>
      </c>
      <c r="BH528" s="296">
        <f t="shared" si="243"/>
        <v>0</v>
      </c>
      <c r="BI528" s="296" t="str">
        <f>IFERROR(VLOOKUP($L528,点検表４リスト用!$L$2:$N$11,3,FALSE),"")</f>
        <v/>
      </c>
      <c r="BJ528" s="296" t="str">
        <f t="shared" si="240"/>
        <v/>
      </c>
      <c r="BK528" s="296" t="str">
        <f>IF($AK528="特","",IF($BP528="確認",MSG_電気・燃料電池車確認,IF($BS528=1,日野自動車新型式,IF($BS528=2,日野自動車新型式②,IF($BS528=3,日野自動車新型式③,IF($BS528=4,日野自動車新型式④,IFERROR(VLOOKUP($BJ528,'35条リスト'!$A$3:$C$9998,2,FALSE),"")))))))</f>
        <v/>
      </c>
      <c r="BL528" s="296" t="str">
        <f t="shared" si="241"/>
        <v/>
      </c>
      <c r="BM528" s="296" t="str">
        <f>IFERROR(VLOOKUP($X528,点検表４リスト用!$A$2:$B$10,2,FALSE),"")</f>
        <v/>
      </c>
      <c r="BN528" s="296" t="str">
        <f>IF($AK528="特","",IFERROR(VLOOKUP($BJ528,'35条リスト'!$A$3:$C$9998,3,FALSE),""))</f>
        <v/>
      </c>
      <c r="BO528" s="357" t="str">
        <f t="shared" si="246"/>
        <v/>
      </c>
      <c r="BP528" s="297" t="str">
        <f t="shared" si="242"/>
        <v/>
      </c>
      <c r="BQ528" s="297" t="str">
        <f t="shared" si="247"/>
        <v/>
      </c>
      <c r="BR528" s="296">
        <f t="shared" si="244"/>
        <v>0</v>
      </c>
      <c r="BS528" s="296" t="str">
        <f>IF(COUNTIF(点検表４リスト用!X$2:X$83,J528),1,IF(COUNTIF(点検表４リスト用!Y$2:Y$100,J528),2,IF(COUNTIF(点検表４リスト用!Z$2:Z$100,J528),3,IF(COUNTIF(点検表４リスト用!AA$2:AA$100,J528),4,""))))</f>
        <v/>
      </c>
      <c r="BT528" s="580" t="str">
        <f t="shared" si="248"/>
        <v/>
      </c>
    </row>
    <row r="529" spans="1:72">
      <c r="A529" s="289"/>
      <c r="B529" s="445"/>
      <c r="C529" s="290"/>
      <c r="D529" s="291"/>
      <c r="E529" s="291"/>
      <c r="F529" s="291"/>
      <c r="G529" s="292"/>
      <c r="H529" s="300"/>
      <c r="I529" s="292"/>
      <c r="J529" s="292"/>
      <c r="K529" s="292"/>
      <c r="L529" s="292"/>
      <c r="M529" s="290"/>
      <c r="N529" s="290"/>
      <c r="O529" s="292"/>
      <c r="P529" s="292"/>
      <c r="Q529" s="481" t="str">
        <f t="shared" si="249"/>
        <v/>
      </c>
      <c r="R529" s="481" t="str">
        <f t="shared" si="250"/>
        <v/>
      </c>
      <c r="S529" s="482" t="str">
        <f t="shared" si="223"/>
        <v/>
      </c>
      <c r="T529" s="482" t="str">
        <f t="shared" si="251"/>
        <v/>
      </c>
      <c r="U529" s="483" t="str">
        <f t="shared" si="252"/>
        <v/>
      </c>
      <c r="V529" s="483" t="str">
        <f t="shared" si="253"/>
        <v/>
      </c>
      <c r="W529" s="483" t="str">
        <f t="shared" si="254"/>
        <v/>
      </c>
      <c r="X529" s="293"/>
      <c r="Y529" s="289"/>
      <c r="Z529" s="473" t="str">
        <f>IF($BS529&lt;&gt;"","確認",IF(COUNTIF(点検表４リスト用!AB$2:AB$100,J529),"○",IF(OR($BQ529="【3】",$BQ529="【2】",$BQ529="【1】"),"○",$BQ529)))</f>
        <v/>
      </c>
      <c r="AA529" s="532"/>
      <c r="AB529" s="559" t="str">
        <f t="shared" si="255"/>
        <v/>
      </c>
      <c r="AC529" s="294" t="str">
        <f>IF(COUNTIF(環境性能の高いＵＤタクシー!$A:$A,点検表４!J529),"○","")</f>
        <v/>
      </c>
      <c r="AD529" s="295" t="str">
        <f t="shared" si="256"/>
        <v/>
      </c>
      <c r="AE529" s="296" t="b">
        <f t="shared" si="224"/>
        <v>0</v>
      </c>
      <c r="AF529" s="296" t="b">
        <f t="shared" si="225"/>
        <v>0</v>
      </c>
      <c r="AG529" s="296" t="str">
        <f t="shared" si="226"/>
        <v/>
      </c>
      <c r="AH529" s="296">
        <f t="shared" si="227"/>
        <v>1</v>
      </c>
      <c r="AI529" s="296">
        <f t="shared" si="228"/>
        <v>0</v>
      </c>
      <c r="AJ529" s="296">
        <f t="shared" si="229"/>
        <v>0</v>
      </c>
      <c r="AK529" s="296" t="str">
        <f>IFERROR(VLOOKUP($I529,点検表４リスト用!$D$2:$G$10,2,FALSE),"")</f>
        <v/>
      </c>
      <c r="AL529" s="296" t="str">
        <f>IFERROR(VLOOKUP($I529,点検表４リスト用!$D$2:$G$10,3,FALSE),"")</f>
        <v/>
      </c>
      <c r="AM529" s="296" t="str">
        <f>IFERROR(VLOOKUP($I529,点検表４リスト用!$D$2:$G$10,4,FALSE),"")</f>
        <v/>
      </c>
      <c r="AN529" s="296" t="str">
        <f>IFERROR(VLOOKUP(LEFT($E529,1),点検表４リスト用!$I$2:$J$11,2,FALSE),"")</f>
        <v/>
      </c>
      <c r="AO529" s="296" t="b">
        <f>IF(IFERROR(VLOOKUP($J529,軽乗用車一覧!$A$2:$A$88,1,FALSE),"")&lt;&gt;"",TRUE,FALSE)</f>
        <v>0</v>
      </c>
      <c r="AP529" s="296" t="b">
        <f t="shared" si="230"/>
        <v>0</v>
      </c>
      <c r="AQ529" s="296" t="b">
        <f t="shared" si="257"/>
        <v>1</v>
      </c>
      <c r="AR529" s="296" t="str">
        <f t="shared" si="231"/>
        <v/>
      </c>
      <c r="AS529" s="296" t="str">
        <f t="shared" si="232"/>
        <v/>
      </c>
      <c r="AT529" s="296">
        <f t="shared" si="233"/>
        <v>1</v>
      </c>
      <c r="AU529" s="296">
        <f t="shared" si="234"/>
        <v>1</v>
      </c>
      <c r="AV529" s="296" t="str">
        <f t="shared" si="235"/>
        <v/>
      </c>
      <c r="AW529" s="296" t="str">
        <f>IFERROR(VLOOKUP($L529,点検表４リスト用!$L$2:$M$11,2,FALSE),"")</f>
        <v/>
      </c>
      <c r="AX529" s="296" t="str">
        <f>IFERROR(VLOOKUP($AV529,排出係数!$H$4:$N$1000,7,FALSE),"")</f>
        <v/>
      </c>
      <c r="AY529" s="296" t="str">
        <f t="shared" si="245"/>
        <v/>
      </c>
      <c r="AZ529" s="296" t="str">
        <f t="shared" si="236"/>
        <v>1</v>
      </c>
      <c r="BA529" s="296" t="str">
        <f>IFERROR(VLOOKUP($AV529,排出係数!$A$4:$G$10000,$AU529+2,FALSE),"")</f>
        <v/>
      </c>
      <c r="BB529" s="296">
        <f>IFERROR(VLOOKUP($AU529,点検表４リスト用!$P$2:$T$6,2,FALSE),"")</f>
        <v>0.48</v>
      </c>
      <c r="BC529" s="296" t="str">
        <f t="shared" si="237"/>
        <v/>
      </c>
      <c r="BD529" s="296" t="str">
        <f t="shared" si="238"/>
        <v/>
      </c>
      <c r="BE529" s="296" t="str">
        <f>IFERROR(VLOOKUP($AV529,排出係数!$H$4:$M$10000,$AU529+2,FALSE),"")</f>
        <v/>
      </c>
      <c r="BF529" s="296">
        <f>IFERROR(VLOOKUP($AU529,点検表４リスト用!$P$2:$T$6,IF($N529="H17",5,3),FALSE),"")</f>
        <v>5.5E-2</v>
      </c>
      <c r="BG529" s="296">
        <f t="shared" si="239"/>
        <v>0</v>
      </c>
      <c r="BH529" s="296">
        <f t="shared" si="243"/>
        <v>0</v>
      </c>
      <c r="BI529" s="296" t="str">
        <f>IFERROR(VLOOKUP($L529,点検表４リスト用!$L$2:$N$11,3,FALSE),"")</f>
        <v/>
      </c>
      <c r="BJ529" s="296" t="str">
        <f t="shared" si="240"/>
        <v/>
      </c>
      <c r="BK529" s="296" t="str">
        <f>IF($AK529="特","",IF($BP529="確認",MSG_電気・燃料電池車確認,IF($BS529=1,日野自動車新型式,IF($BS529=2,日野自動車新型式②,IF($BS529=3,日野自動車新型式③,IF($BS529=4,日野自動車新型式④,IFERROR(VLOOKUP($BJ529,'35条リスト'!$A$3:$C$9998,2,FALSE),"")))))))</f>
        <v/>
      </c>
      <c r="BL529" s="296" t="str">
        <f t="shared" si="241"/>
        <v/>
      </c>
      <c r="BM529" s="296" t="str">
        <f>IFERROR(VLOOKUP($X529,点検表４リスト用!$A$2:$B$10,2,FALSE),"")</f>
        <v/>
      </c>
      <c r="BN529" s="296" t="str">
        <f>IF($AK529="特","",IFERROR(VLOOKUP($BJ529,'35条リスト'!$A$3:$C$9998,3,FALSE),""))</f>
        <v/>
      </c>
      <c r="BO529" s="357" t="str">
        <f t="shared" si="246"/>
        <v/>
      </c>
      <c r="BP529" s="297" t="str">
        <f t="shared" si="242"/>
        <v/>
      </c>
      <c r="BQ529" s="297" t="str">
        <f t="shared" si="247"/>
        <v/>
      </c>
      <c r="BR529" s="296">
        <f t="shared" si="244"/>
        <v>0</v>
      </c>
      <c r="BS529" s="296" t="str">
        <f>IF(COUNTIF(点検表４リスト用!X$2:X$83,J529),1,IF(COUNTIF(点検表４リスト用!Y$2:Y$100,J529),2,IF(COUNTIF(点検表４リスト用!Z$2:Z$100,J529),3,IF(COUNTIF(点検表４リスト用!AA$2:AA$100,J529),4,""))))</f>
        <v/>
      </c>
      <c r="BT529" s="580" t="str">
        <f t="shared" si="248"/>
        <v/>
      </c>
    </row>
    <row r="530" spans="1:72">
      <c r="A530" s="289"/>
      <c r="B530" s="445"/>
      <c r="C530" s="290"/>
      <c r="D530" s="291"/>
      <c r="E530" s="291"/>
      <c r="F530" s="291"/>
      <c r="G530" s="292"/>
      <c r="H530" s="300"/>
      <c r="I530" s="292"/>
      <c r="J530" s="292"/>
      <c r="K530" s="292"/>
      <c r="L530" s="292"/>
      <c r="M530" s="290"/>
      <c r="N530" s="290"/>
      <c r="O530" s="292"/>
      <c r="P530" s="292"/>
      <c r="Q530" s="481" t="str">
        <f t="shared" si="249"/>
        <v/>
      </c>
      <c r="R530" s="481" t="str">
        <f t="shared" si="250"/>
        <v/>
      </c>
      <c r="S530" s="482" t="str">
        <f t="shared" si="223"/>
        <v/>
      </c>
      <c r="T530" s="482" t="str">
        <f t="shared" si="251"/>
        <v/>
      </c>
      <c r="U530" s="483" t="str">
        <f t="shared" si="252"/>
        <v/>
      </c>
      <c r="V530" s="483" t="str">
        <f t="shared" si="253"/>
        <v/>
      </c>
      <c r="W530" s="483" t="str">
        <f t="shared" si="254"/>
        <v/>
      </c>
      <c r="X530" s="293"/>
      <c r="Y530" s="289"/>
      <c r="Z530" s="473" t="str">
        <f>IF($BS530&lt;&gt;"","確認",IF(COUNTIF(点検表４リスト用!AB$2:AB$100,J530),"○",IF(OR($BQ530="【3】",$BQ530="【2】",$BQ530="【1】"),"○",$BQ530)))</f>
        <v/>
      </c>
      <c r="AA530" s="532"/>
      <c r="AB530" s="559" t="str">
        <f t="shared" si="255"/>
        <v/>
      </c>
      <c r="AC530" s="294" t="str">
        <f>IF(COUNTIF(環境性能の高いＵＤタクシー!$A:$A,点検表４!J530),"○","")</f>
        <v/>
      </c>
      <c r="AD530" s="295" t="str">
        <f t="shared" si="256"/>
        <v/>
      </c>
      <c r="AE530" s="296" t="b">
        <f t="shared" si="224"/>
        <v>0</v>
      </c>
      <c r="AF530" s="296" t="b">
        <f t="shared" si="225"/>
        <v>0</v>
      </c>
      <c r="AG530" s="296" t="str">
        <f t="shared" si="226"/>
        <v/>
      </c>
      <c r="AH530" s="296">
        <f t="shared" si="227"/>
        <v>1</v>
      </c>
      <c r="AI530" s="296">
        <f t="shared" si="228"/>
        <v>0</v>
      </c>
      <c r="AJ530" s="296">
        <f t="shared" si="229"/>
        <v>0</v>
      </c>
      <c r="AK530" s="296" t="str">
        <f>IFERROR(VLOOKUP($I530,点検表４リスト用!$D$2:$G$10,2,FALSE),"")</f>
        <v/>
      </c>
      <c r="AL530" s="296" t="str">
        <f>IFERROR(VLOOKUP($I530,点検表４リスト用!$D$2:$G$10,3,FALSE),"")</f>
        <v/>
      </c>
      <c r="AM530" s="296" t="str">
        <f>IFERROR(VLOOKUP($I530,点検表４リスト用!$D$2:$G$10,4,FALSE),"")</f>
        <v/>
      </c>
      <c r="AN530" s="296" t="str">
        <f>IFERROR(VLOOKUP(LEFT($E530,1),点検表４リスト用!$I$2:$J$11,2,FALSE),"")</f>
        <v/>
      </c>
      <c r="AO530" s="296" t="b">
        <f>IF(IFERROR(VLOOKUP($J530,軽乗用車一覧!$A$2:$A$88,1,FALSE),"")&lt;&gt;"",TRUE,FALSE)</f>
        <v>0</v>
      </c>
      <c r="AP530" s="296" t="b">
        <f t="shared" si="230"/>
        <v>0</v>
      </c>
      <c r="AQ530" s="296" t="b">
        <f t="shared" si="257"/>
        <v>1</v>
      </c>
      <c r="AR530" s="296" t="str">
        <f t="shared" si="231"/>
        <v/>
      </c>
      <c r="AS530" s="296" t="str">
        <f t="shared" si="232"/>
        <v/>
      </c>
      <c r="AT530" s="296">
        <f t="shared" si="233"/>
        <v>1</v>
      </c>
      <c r="AU530" s="296">
        <f t="shared" si="234"/>
        <v>1</v>
      </c>
      <c r="AV530" s="296" t="str">
        <f t="shared" si="235"/>
        <v/>
      </c>
      <c r="AW530" s="296" t="str">
        <f>IFERROR(VLOOKUP($L530,点検表４リスト用!$L$2:$M$11,2,FALSE),"")</f>
        <v/>
      </c>
      <c r="AX530" s="296" t="str">
        <f>IFERROR(VLOOKUP($AV530,排出係数!$H$4:$N$1000,7,FALSE),"")</f>
        <v/>
      </c>
      <c r="AY530" s="296" t="str">
        <f t="shared" si="245"/>
        <v/>
      </c>
      <c r="AZ530" s="296" t="str">
        <f t="shared" si="236"/>
        <v>1</v>
      </c>
      <c r="BA530" s="296" t="str">
        <f>IFERROR(VLOOKUP($AV530,排出係数!$A$4:$G$10000,$AU530+2,FALSE),"")</f>
        <v/>
      </c>
      <c r="BB530" s="296">
        <f>IFERROR(VLOOKUP($AU530,点検表４リスト用!$P$2:$T$6,2,FALSE),"")</f>
        <v>0.48</v>
      </c>
      <c r="BC530" s="296" t="str">
        <f t="shared" si="237"/>
        <v/>
      </c>
      <c r="BD530" s="296" t="str">
        <f t="shared" si="238"/>
        <v/>
      </c>
      <c r="BE530" s="296" t="str">
        <f>IFERROR(VLOOKUP($AV530,排出係数!$H$4:$M$10000,$AU530+2,FALSE),"")</f>
        <v/>
      </c>
      <c r="BF530" s="296">
        <f>IFERROR(VLOOKUP($AU530,点検表４リスト用!$P$2:$T$6,IF($N530="H17",5,3),FALSE),"")</f>
        <v>5.5E-2</v>
      </c>
      <c r="BG530" s="296">
        <f t="shared" si="239"/>
        <v>0</v>
      </c>
      <c r="BH530" s="296">
        <f t="shared" si="243"/>
        <v>0</v>
      </c>
      <c r="BI530" s="296" t="str">
        <f>IFERROR(VLOOKUP($L530,点検表４リスト用!$L$2:$N$11,3,FALSE),"")</f>
        <v/>
      </c>
      <c r="BJ530" s="296" t="str">
        <f t="shared" si="240"/>
        <v/>
      </c>
      <c r="BK530" s="296" t="str">
        <f>IF($AK530="特","",IF($BP530="確認",MSG_電気・燃料電池車確認,IF($BS530=1,日野自動車新型式,IF($BS530=2,日野自動車新型式②,IF($BS530=3,日野自動車新型式③,IF($BS530=4,日野自動車新型式④,IFERROR(VLOOKUP($BJ530,'35条リスト'!$A$3:$C$9998,2,FALSE),"")))))))</f>
        <v/>
      </c>
      <c r="BL530" s="296" t="str">
        <f t="shared" si="241"/>
        <v/>
      </c>
      <c r="BM530" s="296" t="str">
        <f>IFERROR(VLOOKUP($X530,点検表４リスト用!$A$2:$B$10,2,FALSE),"")</f>
        <v/>
      </c>
      <c r="BN530" s="296" t="str">
        <f>IF($AK530="特","",IFERROR(VLOOKUP($BJ530,'35条リスト'!$A$3:$C$9998,3,FALSE),""))</f>
        <v/>
      </c>
      <c r="BO530" s="357" t="str">
        <f t="shared" si="246"/>
        <v/>
      </c>
      <c r="BP530" s="297" t="str">
        <f t="shared" si="242"/>
        <v/>
      </c>
      <c r="BQ530" s="297" t="str">
        <f t="shared" si="247"/>
        <v/>
      </c>
      <c r="BR530" s="296">
        <f t="shared" si="244"/>
        <v>0</v>
      </c>
      <c r="BS530" s="296" t="str">
        <f>IF(COUNTIF(点検表４リスト用!X$2:X$83,J530),1,IF(COUNTIF(点検表４リスト用!Y$2:Y$100,J530),2,IF(COUNTIF(点検表４リスト用!Z$2:Z$100,J530),3,IF(COUNTIF(点検表４リスト用!AA$2:AA$100,J530),4,""))))</f>
        <v/>
      </c>
      <c r="BT530" s="580" t="str">
        <f t="shared" si="248"/>
        <v/>
      </c>
    </row>
    <row r="531" spans="1:72">
      <c r="A531" s="289"/>
      <c r="B531" s="445"/>
      <c r="C531" s="290"/>
      <c r="D531" s="291"/>
      <c r="E531" s="291"/>
      <c r="F531" s="291"/>
      <c r="G531" s="292"/>
      <c r="H531" s="300"/>
      <c r="I531" s="292"/>
      <c r="J531" s="292"/>
      <c r="K531" s="292"/>
      <c r="L531" s="292"/>
      <c r="M531" s="290"/>
      <c r="N531" s="290"/>
      <c r="O531" s="292"/>
      <c r="P531" s="292"/>
      <c r="Q531" s="481" t="str">
        <f t="shared" si="249"/>
        <v/>
      </c>
      <c r="R531" s="481" t="str">
        <f t="shared" si="250"/>
        <v/>
      </c>
      <c r="S531" s="482" t="str">
        <f t="shared" si="223"/>
        <v/>
      </c>
      <c r="T531" s="482" t="str">
        <f t="shared" si="251"/>
        <v/>
      </c>
      <c r="U531" s="483" t="str">
        <f t="shared" si="252"/>
        <v/>
      </c>
      <c r="V531" s="483" t="str">
        <f t="shared" si="253"/>
        <v/>
      </c>
      <c r="W531" s="483" t="str">
        <f t="shared" si="254"/>
        <v/>
      </c>
      <c r="X531" s="293"/>
      <c r="Y531" s="289"/>
      <c r="Z531" s="473" t="str">
        <f>IF($BS531&lt;&gt;"","確認",IF(COUNTIF(点検表４リスト用!AB$2:AB$100,J531),"○",IF(OR($BQ531="【3】",$BQ531="【2】",$BQ531="【1】"),"○",$BQ531)))</f>
        <v/>
      </c>
      <c r="AA531" s="532"/>
      <c r="AB531" s="559" t="str">
        <f t="shared" si="255"/>
        <v/>
      </c>
      <c r="AC531" s="294" t="str">
        <f>IF(COUNTIF(環境性能の高いＵＤタクシー!$A:$A,点検表４!J531),"○","")</f>
        <v/>
      </c>
      <c r="AD531" s="295" t="str">
        <f t="shared" si="256"/>
        <v/>
      </c>
      <c r="AE531" s="296" t="b">
        <f t="shared" si="224"/>
        <v>0</v>
      </c>
      <c r="AF531" s="296" t="b">
        <f t="shared" si="225"/>
        <v>0</v>
      </c>
      <c r="AG531" s="296" t="str">
        <f t="shared" si="226"/>
        <v/>
      </c>
      <c r="AH531" s="296">
        <f t="shared" si="227"/>
        <v>1</v>
      </c>
      <c r="AI531" s="296">
        <f t="shared" si="228"/>
        <v>0</v>
      </c>
      <c r="AJ531" s="296">
        <f t="shared" si="229"/>
        <v>0</v>
      </c>
      <c r="AK531" s="296" t="str">
        <f>IFERROR(VLOOKUP($I531,点検表４リスト用!$D$2:$G$10,2,FALSE),"")</f>
        <v/>
      </c>
      <c r="AL531" s="296" t="str">
        <f>IFERROR(VLOOKUP($I531,点検表４リスト用!$D$2:$G$10,3,FALSE),"")</f>
        <v/>
      </c>
      <c r="AM531" s="296" t="str">
        <f>IFERROR(VLOOKUP($I531,点検表４リスト用!$D$2:$G$10,4,FALSE),"")</f>
        <v/>
      </c>
      <c r="AN531" s="296" t="str">
        <f>IFERROR(VLOOKUP(LEFT($E531,1),点検表４リスト用!$I$2:$J$11,2,FALSE),"")</f>
        <v/>
      </c>
      <c r="AO531" s="296" t="b">
        <f>IF(IFERROR(VLOOKUP($J531,軽乗用車一覧!$A$2:$A$88,1,FALSE),"")&lt;&gt;"",TRUE,FALSE)</f>
        <v>0</v>
      </c>
      <c r="AP531" s="296" t="b">
        <f t="shared" si="230"/>
        <v>0</v>
      </c>
      <c r="AQ531" s="296" t="b">
        <f t="shared" si="257"/>
        <v>1</v>
      </c>
      <c r="AR531" s="296" t="str">
        <f t="shared" si="231"/>
        <v/>
      </c>
      <c r="AS531" s="296" t="str">
        <f t="shared" si="232"/>
        <v/>
      </c>
      <c r="AT531" s="296">
        <f t="shared" si="233"/>
        <v>1</v>
      </c>
      <c r="AU531" s="296">
        <f t="shared" si="234"/>
        <v>1</v>
      </c>
      <c r="AV531" s="296" t="str">
        <f t="shared" si="235"/>
        <v/>
      </c>
      <c r="AW531" s="296" t="str">
        <f>IFERROR(VLOOKUP($L531,点検表４リスト用!$L$2:$M$11,2,FALSE),"")</f>
        <v/>
      </c>
      <c r="AX531" s="296" t="str">
        <f>IFERROR(VLOOKUP($AV531,排出係数!$H$4:$N$1000,7,FALSE),"")</f>
        <v/>
      </c>
      <c r="AY531" s="296" t="str">
        <f t="shared" si="245"/>
        <v/>
      </c>
      <c r="AZ531" s="296" t="str">
        <f t="shared" si="236"/>
        <v>1</v>
      </c>
      <c r="BA531" s="296" t="str">
        <f>IFERROR(VLOOKUP($AV531,排出係数!$A$4:$G$10000,$AU531+2,FALSE),"")</f>
        <v/>
      </c>
      <c r="BB531" s="296">
        <f>IFERROR(VLOOKUP($AU531,点検表４リスト用!$P$2:$T$6,2,FALSE),"")</f>
        <v>0.48</v>
      </c>
      <c r="BC531" s="296" t="str">
        <f t="shared" si="237"/>
        <v/>
      </c>
      <c r="BD531" s="296" t="str">
        <f t="shared" si="238"/>
        <v/>
      </c>
      <c r="BE531" s="296" t="str">
        <f>IFERROR(VLOOKUP($AV531,排出係数!$H$4:$M$10000,$AU531+2,FALSE),"")</f>
        <v/>
      </c>
      <c r="BF531" s="296">
        <f>IFERROR(VLOOKUP($AU531,点検表４リスト用!$P$2:$T$6,IF($N531="H17",5,3),FALSE),"")</f>
        <v>5.5E-2</v>
      </c>
      <c r="BG531" s="296">
        <f t="shared" si="239"/>
        <v>0</v>
      </c>
      <c r="BH531" s="296">
        <f t="shared" si="243"/>
        <v>0</v>
      </c>
      <c r="BI531" s="296" t="str">
        <f>IFERROR(VLOOKUP($L531,点検表４リスト用!$L$2:$N$11,3,FALSE),"")</f>
        <v/>
      </c>
      <c r="BJ531" s="296" t="str">
        <f t="shared" si="240"/>
        <v/>
      </c>
      <c r="BK531" s="296" t="str">
        <f>IF($AK531="特","",IF($BP531="確認",MSG_電気・燃料電池車確認,IF($BS531=1,日野自動車新型式,IF($BS531=2,日野自動車新型式②,IF($BS531=3,日野自動車新型式③,IF($BS531=4,日野自動車新型式④,IFERROR(VLOOKUP($BJ531,'35条リスト'!$A$3:$C$9998,2,FALSE),"")))))))</f>
        <v/>
      </c>
      <c r="BL531" s="296" t="str">
        <f t="shared" si="241"/>
        <v/>
      </c>
      <c r="BM531" s="296" t="str">
        <f>IFERROR(VLOOKUP($X531,点検表４リスト用!$A$2:$B$10,2,FALSE),"")</f>
        <v/>
      </c>
      <c r="BN531" s="296" t="str">
        <f>IF($AK531="特","",IFERROR(VLOOKUP($BJ531,'35条リスト'!$A$3:$C$9998,3,FALSE),""))</f>
        <v/>
      </c>
      <c r="BO531" s="357" t="str">
        <f t="shared" si="246"/>
        <v/>
      </c>
      <c r="BP531" s="297" t="str">
        <f t="shared" si="242"/>
        <v/>
      </c>
      <c r="BQ531" s="297" t="str">
        <f t="shared" si="247"/>
        <v/>
      </c>
      <c r="BR531" s="296">
        <f t="shared" si="244"/>
        <v>0</v>
      </c>
      <c r="BS531" s="296" t="str">
        <f>IF(COUNTIF(点検表４リスト用!X$2:X$83,J531),1,IF(COUNTIF(点検表４リスト用!Y$2:Y$100,J531),2,IF(COUNTIF(点検表４リスト用!Z$2:Z$100,J531),3,IF(COUNTIF(点検表４リスト用!AA$2:AA$100,J531),4,""))))</f>
        <v/>
      </c>
      <c r="BT531" s="580" t="str">
        <f t="shared" si="248"/>
        <v/>
      </c>
    </row>
    <row r="532" spans="1:72">
      <c r="A532" s="289"/>
      <c r="B532" s="445"/>
      <c r="C532" s="290"/>
      <c r="D532" s="291"/>
      <c r="E532" s="291"/>
      <c r="F532" s="291"/>
      <c r="G532" s="292"/>
      <c r="H532" s="300"/>
      <c r="I532" s="292"/>
      <c r="J532" s="292"/>
      <c r="K532" s="292"/>
      <c r="L532" s="292"/>
      <c r="M532" s="290"/>
      <c r="N532" s="290"/>
      <c r="O532" s="292"/>
      <c r="P532" s="292"/>
      <c r="Q532" s="481" t="str">
        <f t="shared" si="249"/>
        <v/>
      </c>
      <c r="R532" s="481" t="str">
        <f t="shared" si="250"/>
        <v/>
      </c>
      <c r="S532" s="482" t="str">
        <f t="shared" si="223"/>
        <v/>
      </c>
      <c r="T532" s="482" t="str">
        <f t="shared" si="251"/>
        <v/>
      </c>
      <c r="U532" s="483" t="str">
        <f t="shared" si="252"/>
        <v/>
      </c>
      <c r="V532" s="483" t="str">
        <f t="shared" si="253"/>
        <v/>
      </c>
      <c r="W532" s="483" t="str">
        <f t="shared" si="254"/>
        <v/>
      </c>
      <c r="X532" s="293"/>
      <c r="Y532" s="289"/>
      <c r="Z532" s="473" t="str">
        <f>IF($BS532&lt;&gt;"","確認",IF(COUNTIF(点検表４リスト用!AB$2:AB$100,J532),"○",IF(OR($BQ532="【3】",$BQ532="【2】",$BQ532="【1】"),"○",$BQ532)))</f>
        <v/>
      </c>
      <c r="AA532" s="532"/>
      <c r="AB532" s="559" t="str">
        <f t="shared" si="255"/>
        <v/>
      </c>
      <c r="AC532" s="294" t="str">
        <f>IF(COUNTIF(環境性能の高いＵＤタクシー!$A:$A,点検表４!J532),"○","")</f>
        <v/>
      </c>
      <c r="AD532" s="295" t="str">
        <f t="shared" si="256"/>
        <v/>
      </c>
      <c r="AE532" s="296" t="b">
        <f t="shared" si="224"/>
        <v>0</v>
      </c>
      <c r="AF532" s="296" t="b">
        <f t="shared" si="225"/>
        <v>0</v>
      </c>
      <c r="AG532" s="296" t="str">
        <f t="shared" si="226"/>
        <v/>
      </c>
      <c r="AH532" s="296">
        <f t="shared" si="227"/>
        <v>1</v>
      </c>
      <c r="AI532" s="296">
        <f t="shared" si="228"/>
        <v>0</v>
      </c>
      <c r="AJ532" s="296">
        <f t="shared" si="229"/>
        <v>0</v>
      </c>
      <c r="AK532" s="296" t="str">
        <f>IFERROR(VLOOKUP($I532,点検表４リスト用!$D$2:$G$10,2,FALSE),"")</f>
        <v/>
      </c>
      <c r="AL532" s="296" t="str">
        <f>IFERROR(VLOOKUP($I532,点検表４リスト用!$D$2:$G$10,3,FALSE),"")</f>
        <v/>
      </c>
      <c r="AM532" s="296" t="str">
        <f>IFERROR(VLOOKUP($I532,点検表４リスト用!$D$2:$G$10,4,FALSE),"")</f>
        <v/>
      </c>
      <c r="AN532" s="296" t="str">
        <f>IFERROR(VLOOKUP(LEFT($E532,1),点検表４リスト用!$I$2:$J$11,2,FALSE),"")</f>
        <v/>
      </c>
      <c r="AO532" s="296" t="b">
        <f>IF(IFERROR(VLOOKUP($J532,軽乗用車一覧!$A$2:$A$88,1,FALSE),"")&lt;&gt;"",TRUE,FALSE)</f>
        <v>0</v>
      </c>
      <c r="AP532" s="296" t="b">
        <f t="shared" si="230"/>
        <v>0</v>
      </c>
      <c r="AQ532" s="296" t="b">
        <f t="shared" si="257"/>
        <v>1</v>
      </c>
      <c r="AR532" s="296" t="str">
        <f t="shared" si="231"/>
        <v/>
      </c>
      <c r="AS532" s="296" t="str">
        <f t="shared" si="232"/>
        <v/>
      </c>
      <c r="AT532" s="296">
        <f t="shared" si="233"/>
        <v>1</v>
      </c>
      <c r="AU532" s="296">
        <f t="shared" si="234"/>
        <v>1</v>
      </c>
      <c r="AV532" s="296" t="str">
        <f t="shared" si="235"/>
        <v/>
      </c>
      <c r="AW532" s="296" t="str">
        <f>IFERROR(VLOOKUP($L532,点検表４リスト用!$L$2:$M$11,2,FALSE),"")</f>
        <v/>
      </c>
      <c r="AX532" s="296" t="str">
        <f>IFERROR(VLOOKUP($AV532,排出係数!$H$4:$N$1000,7,FALSE),"")</f>
        <v/>
      </c>
      <c r="AY532" s="296" t="str">
        <f t="shared" si="245"/>
        <v/>
      </c>
      <c r="AZ532" s="296" t="str">
        <f t="shared" si="236"/>
        <v>1</v>
      </c>
      <c r="BA532" s="296" t="str">
        <f>IFERROR(VLOOKUP($AV532,排出係数!$A$4:$G$10000,$AU532+2,FALSE),"")</f>
        <v/>
      </c>
      <c r="BB532" s="296">
        <f>IFERROR(VLOOKUP($AU532,点検表４リスト用!$P$2:$T$6,2,FALSE),"")</f>
        <v>0.48</v>
      </c>
      <c r="BC532" s="296" t="str">
        <f t="shared" si="237"/>
        <v/>
      </c>
      <c r="BD532" s="296" t="str">
        <f t="shared" si="238"/>
        <v/>
      </c>
      <c r="BE532" s="296" t="str">
        <f>IFERROR(VLOOKUP($AV532,排出係数!$H$4:$M$10000,$AU532+2,FALSE),"")</f>
        <v/>
      </c>
      <c r="BF532" s="296">
        <f>IFERROR(VLOOKUP($AU532,点検表４リスト用!$P$2:$T$6,IF($N532="H17",5,3),FALSE),"")</f>
        <v>5.5E-2</v>
      </c>
      <c r="BG532" s="296">
        <f t="shared" si="239"/>
        <v>0</v>
      </c>
      <c r="BH532" s="296">
        <f t="shared" si="243"/>
        <v>0</v>
      </c>
      <c r="BI532" s="296" t="str">
        <f>IFERROR(VLOOKUP($L532,点検表４リスト用!$L$2:$N$11,3,FALSE),"")</f>
        <v/>
      </c>
      <c r="BJ532" s="296" t="str">
        <f t="shared" si="240"/>
        <v/>
      </c>
      <c r="BK532" s="296" t="str">
        <f>IF($AK532="特","",IF($BP532="確認",MSG_電気・燃料電池車確認,IF($BS532=1,日野自動車新型式,IF($BS532=2,日野自動車新型式②,IF($BS532=3,日野自動車新型式③,IF($BS532=4,日野自動車新型式④,IFERROR(VLOOKUP($BJ532,'35条リスト'!$A$3:$C$9998,2,FALSE),"")))))))</f>
        <v/>
      </c>
      <c r="BL532" s="296" t="str">
        <f t="shared" si="241"/>
        <v/>
      </c>
      <c r="BM532" s="296" t="str">
        <f>IFERROR(VLOOKUP($X532,点検表４リスト用!$A$2:$B$10,2,FALSE),"")</f>
        <v/>
      </c>
      <c r="BN532" s="296" t="str">
        <f>IF($AK532="特","",IFERROR(VLOOKUP($BJ532,'35条リスト'!$A$3:$C$9998,3,FALSE),""))</f>
        <v/>
      </c>
      <c r="BO532" s="357" t="str">
        <f t="shared" si="246"/>
        <v/>
      </c>
      <c r="BP532" s="297" t="str">
        <f t="shared" si="242"/>
        <v/>
      </c>
      <c r="BQ532" s="297" t="str">
        <f t="shared" si="247"/>
        <v/>
      </c>
      <c r="BR532" s="296">
        <f t="shared" si="244"/>
        <v>0</v>
      </c>
      <c r="BS532" s="296" t="str">
        <f>IF(COUNTIF(点検表４リスト用!X$2:X$83,J532),1,IF(COUNTIF(点検表４リスト用!Y$2:Y$100,J532),2,IF(COUNTIF(点検表４リスト用!Z$2:Z$100,J532),3,IF(COUNTIF(点検表４リスト用!AA$2:AA$100,J532),4,""))))</f>
        <v/>
      </c>
      <c r="BT532" s="580" t="str">
        <f t="shared" si="248"/>
        <v/>
      </c>
    </row>
    <row r="533" spans="1:72">
      <c r="A533" s="289"/>
      <c r="B533" s="445"/>
      <c r="C533" s="290"/>
      <c r="D533" s="291"/>
      <c r="E533" s="291"/>
      <c r="F533" s="291"/>
      <c r="G533" s="292"/>
      <c r="H533" s="300"/>
      <c r="I533" s="292"/>
      <c r="J533" s="292"/>
      <c r="K533" s="292"/>
      <c r="L533" s="292"/>
      <c r="M533" s="290"/>
      <c r="N533" s="290"/>
      <c r="O533" s="292"/>
      <c r="P533" s="292"/>
      <c r="Q533" s="481" t="str">
        <f t="shared" si="249"/>
        <v/>
      </c>
      <c r="R533" s="481" t="str">
        <f t="shared" si="250"/>
        <v/>
      </c>
      <c r="S533" s="482" t="str">
        <f t="shared" si="223"/>
        <v/>
      </c>
      <c r="T533" s="482" t="str">
        <f t="shared" si="251"/>
        <v/>
      </c>
      <c r="U533" s="483" t="str">
        <f t="shared" si="252"/>
        <v/>
      </c>
      <c r="V533" s="483" t="str">
        <f t="shared" si="253"/>
        <v/>
      </c>
      <c r="W533" s="483" t="str">
        <f t="shared" si="254"/>
        <v/>
      </c>
      <c r="X533" s="293"/>
      <c r="Y533" s="289"/>
      <c r="Z533" s="473" t="str">
        <f>IF($BS533&lt;&gt;"","確認",IF(COUNTIF(点検表４リスト用!AB$2:AB$100,J533),"○",IF(OR($BQ533="【3】",$BQ533="【2】",$BQ533="【1】"),"○",$BQ533)))</f>
        <v/>
      </c>
      <c r="AA533" s="532"/>
      <c r="AB533" s="559" t="str">
        <f t="shared" si="255"/>
        <v/>
      </c>
      <c r="AC533" s="294" t="str">
        <f>IF(COUNTIF(環境性能の高いＵＤタクシー!$A:$A,点検表４!J533),"○","")</f>
        <v/>
      </c>
      <c r="AD533" s="295" t="str">
        <f t="shared" si="256"/>
        <v/>
      </c>
      <c r="AE533" s="296" t="b">
        <f t="shared" si="224"/>
        <v>0</v>
      </c>
      <c r="AF533" s="296" t="b">
        <f t="shared" si="225"/>
        <v>0</v>
      </c>
      <c r="AG533" s="296" t="str">
        <f t="shared" si="226"/>
        <v/>
      </c>
      <c r="AH533" s="296">
        <f t="shared" si="227"/>
        <v>1</v>
      </c>
      <c r="AI533" s="296">
        <f t="shared" si="228"/>
        <v>0</v>
      </c>
      <c r="AJ533" s="296">
        <f t="shared" si="229"/>
        <v>0</v>
      </c>
      <c r="AK533" s="296" t="str">
        <f>IFERROR(VLOOKUP($I533,点検表４リスト用!$D$2:$G$10,2,FALSE),"")</f>
        <v/>
      </c>
      <c r="AL533" s="296" t="str">
        <f>IFERROR(VLOOKUP($I533,点検表４リスト用!$D$2:$G$10,3,FALSE),"")</f>
        <v/>
      </c>
      <c r="AM533" s="296" t="str">
        <f>IFERROR(VLOOKUP($I533,点検表４リスト用!$D$2:$G$10,4,FALSE),"")</f>
        <v/>
      </c>
      <c r="AN533" s="296" t="str">
        <f>IFERROR(VLOOKUP(LEFT($E533,1),点検表４リスト用!$I$2:$J$11,2,FALSE),"")</f>
        <v/>
      </c>
      <c r="AO533" s="296" t="b">
        <f>IF(IFERROR(VLOOKUP($J533,軽乗用車一覧!$A$2:$A$88,1,FALSE),"")&lt;&gt;"",TRUE,FALSE)</f>
        <v>0</v>
      </c>
      <c r="AP533" s="296" t="b">
        <f t="shared" si="230"/>
        <v>0</v>
      </c>
      <c r="AQ533" s="296" t="b">
        <f t="shared" si="257"/>
        <v>1</v>
      </c>
      <c r="AR533" s="296" t="str">
        <f t="shared" si="231"/>
        <v/>
      </c>
      <c r="AS533" s="296" t="str">
        <f t="shared" si="232"/>
        <v/>
      </c>
      <c r="AT533" s="296">
        <f t="shared" si="233"/>
        <v>1</v>
      </c>
      <c r="AU533" s="296">
        <f t="shared" si="234"/>
        <v>1</v>
      </c>
      <c r="AV533" s="296" t="str">
        <f t="shared" si="235"/>
        <v/>
      </c>
      <c r="AW533" s="296" t="str">
        <f>IFERROR(VLOOKUP($L533,点検表４リスト用!$L$2:$M$11,2,FALSE),"")</f>
        <v/>
      </c>
      <c r="AX533" s="296" t="str">
        <f>IFERROR(VLOOKUP($AV533,排出係数!$H$4:$N$1000,7,FALSE),"")</f>
        <v/>
      </c>
      <c r="AY533" s="296" t="str">
        <f t="shared" si="245"/>
        <v/>
      </c>
      <c r="AZ533" s="296" t="str">
        <f t="shared" si="236"/>
        <v>1</v>
      </c>
      <c r="BA533" s="296" t="str">
        <f>IFERROR(VLOOKUP($AV533,排出係数!$A$4:$G$10000,$AU533+2,FALSE),"")</f>
        <v/>
      </c>
      <c r="BB533" s="296">
        <f>IFERROR(VLOOKUP($AU533,点検表４リスト用!$P$2:$T$6,2,FALSE),"")</f>
        <v>0.48</v>
      </c>
      <c r="BC533" s="296" t="str">
        <f t="shared" si="237"/>
        <v/>
      </c>
      <c r="BD533" s="296" t="str">
        <f t="shared" si="238"/>
        <v/>
      </c>
      <c r="BE533" s="296" t="str">
        <f>IFERROR(VLOOKUP($AV533,排出係数!$H$4:$M$10000,$AU533+2,FALSE),"")</f>
        <v/>
      </c>
      <c r="BF533" s="296">
        <f>IFERROR(VLOOKUP($AU533,点検表４リスト用!$P$2:$T$6,IF($N533="H17",5,3),FALSE),"")</f>
        <v>5.5E-2</v>
      </c>
      <c r="BG533" s="296">
        <f t="shared" si="239"/>
        <v>0</v>
      </c>
      <c r="BH533" s="296">
        <f t="shared" si="243"/>
        <v>0</v>
      </c>
      <c r="BI533" s="296" t="str">
        <f>IFERROR(VLOOKUP($L533,点検表４リスト用!$L$2:$N$11,3,FALSE),"")</f>
        <v/>
      </c>
      <c r="BJ533" s="296" t="str">
        <f t="shared" si="240"/>
        <v/>
      </c>
      <c r="BK533" s="296" t="str">
        <f>IF($AK533="特","",IF($BP533="確認",MSG_電気・燃料電池車確認,IF($BS533=1,日野自動車新型式,IF($BS533=2,日野自動車新型式②,IF($BS533=3,日野自動車新型式③,IF($BS533=4,日野自動車新型式④,IFERROR(VLOOKUP($BJ533,'35条リスト'!$A$3:$C$9998,2,FALSE),"")))))))</f>
        <v/>
      </c>
      <c r="BL533" s="296" t="str">
        <f t="shared" si="241"/>
        <v/>
      </c>
      <c r="BM533" s="296" t="str">
        <f>IFERROR(VLOOKUP($X533,点検表４リスト用!$A$2:$B$10,2,FALSE),"")</f>
        <v/>
      </c>
      <c r="BN533" s="296" t="str">
        <f>IF($AK533="特","",IFERROR(VLOOKUP($BJ533,'35条リスト'!$A$3:$C$9998,3,FALSE),""))</f>
        <v/>
      </c>
      <c r="BO533" s="357" t="str">
        <f t="shared" si="246"/>
        <v/>
      </c>
      <c r="BP533" s="297" t="str">
        <f t="shared" si="242"/>
        <v/>
      </c>
      <c r="BQ533" s="297" t="str">
        <f t="shared" si="247"/>
        <v/>
      </c>
      <c r="BR533" s="296">
        <f t="shared" si="244"/>
        <v>0</v>
      </c>
      <c r="BS533" s="296" t="str">
        <f>IF(COUNTIF(点検表４リスト用!X$2:X$83,J533),1,IF(COUNTIF(点検表４リスト用!Y$2:Y$100,J533),2,IF(COUNTIF(点検表４リスト用!Z$2:Z$100,J533),3,IF(COUNTIF(点検表４リスト用!AA$2:AA$100,J533),4,""))))</f>
        <v/>
      </c>
      <c r="BT533" s="580" t="str">
        <f t="shared" si="248"/>
        <v/>
      </c>
    </row>
    <row r="534" spans="1:72">
      <c r="A534" s="289"/>
      <c r="B534" s="445"/>
      <c r="C534" s="290"/>
      <c r="D534" s="291"/>
      <c r="E534" s="291"/>
      <c r="F534" s="291"/>
      <c r="G534" s="292"/>
      <c r="H534" s="300"/>
      <c r="I534" s="292"/>
      <c r="J534" s="292"/>
      <c r="K534" s="292"/>
      <c r="L534" s="292"/>
      <c r="M534" s="290"/>
      <c r="N534" s="290"/>
      <c r="O534" s="292"/>
      <c r="P534" s="292"/>
      <c r="Q534" s="481" t="str">
        <f t="shared" si="249"/>
        <v/>
      </c>
      <c r="R534" s="481" t="str">
        <f t="shared" si="250"/>
        <v/>
      </c>
      <c r="S534" s="482" t="str">
        <f t="shared" si="223"/>
        <v/>
      </c>
      <c r="T534" s="482" t="str">
        <f t="shared" si="251"/>
        <v/>
      </c>
      <c r="U534" s="483" t="str">
        <f t="shared" si="252"/>
        <v/>
      </c>
      <c r="V534" s="483" t="str">
        <f t="shared" si="253"/>
        <v/>
      </c>
      <c r="W534" s="483" t="str">
        <f t="shared" si="254"/>
        <v/>
      </c>
      <c r="X534" s="293"/>
      <c r="Y534" s="289"/>
      <c r="Z534" s="473" t="str">
        <f>IF($BS534&lt;&gt;"","確認",IF(COUNTIF(点検表４リスト用!AB$2:AB$100,J534),"○",IF(OR($BQ534="【3】",$BQ534="【2】",$BQ534="【1】"),"○",$BQ534)))</f>
        <v/>
      </c>
      <c r="AA534" s="532"/>
      <c r="AB534" s="559" t="str">
        <f t="shared" si="255"/>
        <v/>
      </c>
      <c r="AC534" s="294" t="str">
        <f>IF(COUNTIF(環境性能の高いＵＤタクシー!$A:$A,点検表４!J534),"○","")</f>
        <v/>
      </c>
      <c r="AD534" s="295" t="str">
        <f t="shared" si="256"/>
        <v/>
      </c>
      <c r="AE534" s="296" t="b">
        <f t="shared" si="224"/>
        <v>0</v>
      </c>
      <c r="AF534" s="296" t="b">
        <f t="shared" si="225"/>
        <v>0</v>
      </c>
      <c r="AG534" s="296" t="str">
        <f t="shared" si="226"/>
        <v/>
      </c>
      <c r="AH534" s="296">
        <f t="shared" si="227"/>
        <v>1</v>
      </c>
      <c r="AI534" s="296">
        <f t="shared" si="228"/>
        <v>0</v>
      </c>
      <c r="AJ534" s="296">
        <f t="shared" si="229"/>
        <v>0</v>
      </c>
      <c r="AK534" s="296" t="str">
        <f>IFERROR(VLOOKUP($I534,点検表４リスト用!$D$2:$G$10,2,FALSE),"")</f>
        <v/>
      </c>
      <c r="AL534" s="296" t="str">
        <f>IFERROR(VLOOKUP($I534,点検表４リスト用!$D$2:$G$10,3,FALSE),"")</f>
        <v/>
      </c>
      <c r="AM534" s="296" t="str">
        <f>IFERROR(VLOOKUP($I534,点検表４リスト用!$D$2:$G$10,4,FALSE),"")</f>
        <v/>
      </c>
      <c r="AN534" s="296" t="str">
        <f>IFERROR(VLOOKUP(LEFT($E534,1),点検表４リスト用!$I$2:$J$11,2,FALSE),"")</f>
        <v/>
      </c>
      <c r="AO534" s="296" t="b">
        <f>IF(IFERROR(VLOOKUP($J534,軽乗用車一覧!$A$2:$A$88,1,FALSE),"")&lt;&gt;"",TRUE,FALSE)</f>
        <v>0</v>
      </c>
      <c r="AP534" s="296" t="b">
        <f t="shared" si="230"/>
        <v>0</v>
      </c>
      <c r="AQ534" s="296" t="b">
        <f t="shared" si="257"/>
        <v>1</v>
      </c>
      <c r="AR534" s="296" t="str">
        <f t="shared" si="231"/>
        <v/>
      </c>
      <c r="AS534" s="296" t="str">
        <f t="shared" si="232"/>
        <v/>
      </c>
      <c r="AT534" s="296">
        <f t="shared" si="233"/>
        <v>1</v>
      </c>
      <c r="AU534" s="296">
        <f t="shared" si="234"/>
        <v>1</v>
      </c>
      <c r="AV534" s="296" t="str">
        <f t="shared" si="235"/>
        <v/>
      </c>
      <c r="AW534" s="296" t="str">
        <f>IFERROR(VLOOKUP($L534,点検表４リスト用!$L$2:$M$11,2,FALSE),"")</f>
        <v/>
      </c>
      <c r="AX534" s="296" t="str">
        <f>IFERROR(VLOOKUP($AV534,排出係数!$H$4:$N$1000,7,FALSE),"")</f>
        <v/>
      </c>
      <c r="AY534" s="296" t="str">
        <f t="shared" si="245"/>
        <v/>
      </c>
      <c r="AZ534" s="296" t="str">
        <f t="shared" si="236"/>
        <v>1</v>
      </c>
      <c r="BA534" s="296" t="str">
        <f>IFERROR(VLOOKUP($AV534,排出係数!$A$4:$G$10000,$AU534+2,FALSE),"")</f>
        <v/>
      </c>
      <c r="BB534" s="296">
        <f>IFERROR(VLOOKUP($AU534,点検表４リスト用!$P$2:$T$6,2,FALSE),"")</f>
        <v>0.48</v>
      </c>
      <c r="BC534" s="296" t="str">
        <f t="shared" si="237"/>
        <v/>
      </c>
      <c r="BD534" s="296" t="str">
        <f t="shared" si="238"/>
        <v/>
      </c>
      <c r="BE534" s="296" t="str">
        <f>IFERROR(VLOOKUP($AV534,排出係数!$H$4:$M$10000,$AU534+2,FALSE),"")</f>
        <v/>
      </c>
      <c r="BF534" s="296">
        <f>IFERROR(VLOOKUP($AU534,点検表４リスト用!$P$2:$T$6,IF($N534="H17",5,3),FALSE),"")</f>
        <v>5.5E-2</v>
      </c>
      <c r="BG534" s="296">
        <f t="shared" si="239"/>
        <v>0</v>
      </c>
      <c r="BH534" s="296">
        <f t="shared" si="243"/>
        <v>0</v>
      </c>
      <c r="BI534" s="296" t="str">
        <f>IFERROR(VLOOKUP($L534,点検表４リスト用!$L$2:$N$11,3,FALSE),"")</f>
        <v/>
      </c>
      <c r="BJ534" s="296" t="str">
        <f t="shared" si="240"/>
        <v/>
      </c>
      <c r="BK534" s="296" t="str">
        <f>IF($AK534="特","",IF($BP534="確認",MSG_電気・燃料電池車確認,IF($BS534=1,日野自動車新型式,IF($BS534=2,日野自動車新型式②,IF($BS534=3,日野自動車新型式③,IF($BS534=4,日野自動車新型式④,IFERROR(VLOOKUP($BJ534,'35条リスト'!$A$3:$C$9998,2,FALSE),"")))))))</f>
        <v/>
      </c>
      <c r="BL534" s="296" t="str">
        <f t="shared" si="241"/>
        <v/>
      </c>
      <c r="BM534" s="296" t="str">
        <f>IFERROR(VLOOKUP($X534,点検表４リスト用!$A$2:$B$10,2,FALSE),"")</f>
        <v/>
      </c>
      <c r="BN534" s="296" t="str">
        <f>IF($AK534="特","",IFERROR(VLOOKUP($BJ534,'35条リスト'!$A$3:$C$9998,3,FALSE),""))</f>
        <v/>
      </c>
      <c r="BO534" s="357" t="str">
        <f t="shared" si="246"/>
        <v/>
      </c>
      <c r="BP534" s="297" t="str">
        <f t="shared" si="242"/>
        <v/>
      </c>
      <c r="BQ534" s="297" t="str">
        <f t="shared" si="247"/>
        <v/>
      </c>
      <c r="BR534" s="296">
        <f t="shared" si="244"/>
        <v>0</v>
      </c>
      <c r="BS534" s="296" t="str">
        <f>IF(COUNTIF(点検表４リスト用!X$2:X$83,J534),1,IF(COUNTIF(点検表４リスト用!Y$2:Y$100,J534),2,IF(COUNTIF(点検表４リスト用!Z$2:Z$100,J534),3,IF(COUNTIF(点検表４リスト用!AA$2:AA$100,J534),4,""))))</f>
        <v/>
      </c>
      <c r="BT534" s="580" t="str">
        <f t="shared" si="248"/>
        <v/>
      </c>
    </row>
    <row r="535" spans="1:72">
      <c r="A535" s="289"/>
      <c r="B535" s="445"/>
      <c r="C535" s="290"/>
      <c r="D535" s="291"/>
      <c r="E535" s="291"/>
      <c r="F535" s="291"/>
      <c r="G535" s="292"/>
      <c r="H535" s="300"/>
      <c r="I535" s="292"/>
      <c r="J535" s="292"/>
      <c r="K535" s="292"/>
      <c r="L535" s="292"/>
      <c r="M535" s="290"/>
      <c r="N535" s="290"/>
      <c r="O535" s="292"/>
      <c r="P535" s="292"/>
      <c r="Q535" s="481" t="str">
        <f t="shared" si="249"/>
        <v/>
      </c>
      <c r="R535" s="481" t="str">
        <f t="shared" si="250"/>
        <v/>
      </c>
      <c r="S535" s="482" t="str">
        <f t="shared" si="223"/>
        <v/>
      </c>
      <c r="T535" s="482" t="str">
        <f t="shared" si="251"/>
        <v/>
      </c>
      <c r="U535" s="483" t="str">
        <f t="shared" si="252"/>
        <v/>
      </c>
      <c r="V535" s="483" t="str">
        <f t="shared" si="253"/>
        <v/>
      </c>
      <c r="W535" s="483" t="str">
        <f t="shared" si="254"/>
        <v/>
      </c>
      <c r="X535" s="293"/>
      <c r="Y535" s="289"/>
      <c r="Z535" s="473" t="str">
        <f>IF($BS535&lt;&gt;"","確認",IF(COUNTIF(点検表４リスト用!AB$2:AB$100,J535),"○",IF(OR($BQ535="【3】",$BQ535="【2】",$BQ535="【1】"),"○",$BQ535)))</f>
        <v/>
      </c>
      <c r="AA535" s="532"/>
      <c r="AB535" s="559" t="str">
        <f t="shared" si="255"/>
        <v/>
      </c>
      <c r="AC535" s="294" t="str">
        <f>IF(COUNTIF(環境性能の高いＵＤタクシー!$A:$A,点検表４!J535),"○","")</f>
        <v/>
      </c>
      <c r="AD535" s="295" t="str">
        <f t="shared" si="256"/>
        <v/>
      </c>
      <c r="AE535" s="296" t="b">
        <f t="shared" si="224"/>
        <v>0</v>
      </c>
      <c r="AF535" s="296" t="b">
        <f t="shared" si="225"/>
        <v>0</v>
      </c>
      <c r="AG535" s="296" t="str">
        <f t="shared" si="226"/>
        <v/>
      </c>
      <c r="AH535" s="296">
        <f t="shared" si="227"/>
        <v>1</v>
      </c>
      <c r="AI535" s="296">
        <f t="shared" si="228"/>
        <v>0</v>
      </c>
      <c r="AJ535" s="296">
        <f t="shared" si="229"/>
        <v>0</v>
      </c>
      <c r="AK535" s="296" t="str">
        <f>IFERROR(VLOOKUP($I535,点検表４リスト用!$D$2:$G$10,2,FALSE),"")</f>
        <v/>
      </c>
      <c r="AL535" s="296" t="str">
        <f>IFERROR(VLOOKUP($I535,点検表４リスト用!$D$2:$G$10,3,FALSE),"")</f>
        <v/>
      </c>
      <c r="AM535" s="296" t="str">
        <f>IFERROR(VLOOKUP($I535,点検表４リスト用!$D$2:$G$10,4,FALSE),"")</f>
        <v/>
      </c>
      <c r="AN535" s="296" t="str">
        <f>IFERROR(VLOOKUP(LEFT($E535,1),点検表４リスト用!$I$2:$J$11,2,FALSE),"")</f>
        <v/>
      </c>
      <c r="AO535" s="296" t="b">
        <f>IF(IFERROR(VLOOKUP($J535,軽乗用車一覧!$A$2:$A$88,1,FALSE),"")&lt;&gt;"",TRUE,FALSE)</f>
        <v>0</v>
      </c>
      <c r="AP535" s="296" t="b">
        <f t="shared" si="230"/>
        <v>0</v>
      </c>
      <c r="AQ535" s="296" t="b">
        <f t="shared" si="257"/>
        <v>1</v>
      </c>
      <c r="AR535" s="296" t="str">
        <f t="shared" si="231"/>
        <v/>
      </c>
      <c r="AS535" s="296" t="str">
        <f t="shared" si="232"/>
        <v/>
      </c>
      <c r="AT535" s="296">
        <f t="shared" si="233"/>
        <v>1</v>
      </c>
      <c r="AU535" s="296">
        <f t="shared" si="234"/>
        <v>1</v>
      </c>
      <c r="AV535" s="296" t="str">
        <f t="shared" si="235"/>
        <v/>
      </c>
      <c r="AW535" s="296" t="str">
        <f>IFERROR(VLOOKUP($L535,点検表４リスト用!$L$2:$M$11,2,FALSE),"")</f>
        <v/>
      </c>
      <c r="AX535" s="296" t="str">
        <f>IFERROR(VLOOKUP($AV535,排出係数!$H$4:$N$1000,7,FALSE),"")</f>
        <v/>
      </c>
      <c r="AY535" s="296" t="str">
        <f t="shared" si="245"/>
        <v/>
      </c>
      <c r="AZ535" s="296" t="str">
        <f t="shared" si="236"/>
        <v>1</v>
      </c>
      <c r="BA535" s="296" t="str">
        <f>IFERROR(VLOOKUP($AV535,排出係数!$A$4:$G$10000,$AU535+2,FALSE),"")</f>
        <v/>
      </c>
      <c r="BB535" s="296">
        <f>IFERROR(VLOOKUP($AU535,点検表４リスト用!$P$2:$T$6,2,FALSE),"")</f>
        <v>0.48</v>
      </c>
      <c r="BC535" s="296" t="str">
        <f t="shared" si="237"/>
        <v/>
      </c>
      <c r="BD535" s="296" t="str">
        <f t="shared" si="238"/>
        <v/>
      </c>
      <c r="BE535" s="296" t="str">
        <f>IFERROR(VLOOKUP($AV535,排出係数!$H$4:$M$10000,$AU535+2,FALSE),"")</f>
        <v/>
      </c>
      <c r="BF535" s="296">
        <f>IFERROR(VLOOKUP($AU535,点検表４リスト用!$P$2:$T$6,IF($N535="H17",5,3),FALSE),"")</f>
        <v>5.5E-2</v>
      </c>
      <c r="BG535" s="296">
        <f t="shared" si="239"/>
        <v>0</v>
      </c>
      <c r="BH535" s="296">
        <f t="shared" si="243"/>
        <v>0</v>
      </c>
      <c r="BI535" s="296" t="str">
        <f>IFERROR(VLOOKUP($L535,点検表４リスト用!$L$2:$N$11,3,FALSE),"")</f>
        <v/>
      </c>
      <c r="BJ535" s="296" t="str">
        <f t="shared" si="240"/>
        <v/>
      </c>
      <c r="BK535" s="296" t="str">
        <f>IF($AK535="特","",IF($BP535="確認",MSG_電気・燃料電池車確認,IF($BS535=1,日野自動車新型式,IF($BS535=2,日野自動車新型式②,IF($BS535=3,日野自動車新型式③,IF($BS535=4,日野自動車新型式④,IFERROR(VLOOKUP($BJ535,'35条リスト'!$A$3:$C$9998,2,FALSE),"")))))))</f>
        <v/>
      </c>
      <c r="BL535" s="296" t="str">
        <f t="shared" si="241"/>
        <v/>
      </c>
      <c r="BM535" s="296" t="str">
        <f>IFERROR(VLOOKUP($X535,点検表４リスト用!$A$2:$B$10,2,FALSE),"")</f>
        <v/>
      </c>
      <c r="BN535" s="296" t="str">
        <f>IF($AK535="特","",IFERROR(VLOOKUP($BJ535,'35条リスト'!$A$3:$C$9998,3,FALSE),""))</f>
        <v/>
      </c>
      <c r="BO535" s="357" t="str">
        <f t="shared" si="246"/>
        <v/>
      </c>
      <c r="BP535" s="297" t="str">
        <f t="shared" si="242"/>
        <v/>
      </c>
      <c r="BQ535" s="297" t="str">
        <f t="shared" si="247"/>
        <v/>
      </c>
      <c r="BR535" s="296">
        <f t="shared" si="244"/>
        <v>0</v>
      </c>
      <c r="BS535" s="296" t="str">
        <f>IF(COUNTIF(点検表４リスト用!X$2:X$83,J535),1,IF(COUNTIF(点検表４リスト用!Y$2:Y$100,J535),2,IF(COUNTIF(点検表４リスト用!Z$2:Z$100,J535),3,IF(COUNTIF(点検表４リスト用!AA$2:AA$100,J535),4,""))))</f>
        <v/>
      </c>
      <c r="BT535" s="580" t="str">
        <f t="shared" si="248"/>
        <v/>
      </c>
    </row>
    <row r="536" spans="1:72">
      <c r="A536" s="289"/>
      <c r="B536" s="445"/>
      <c r="C536" s="290"/>
      <c r="D536" s="291"/>
      <c r="E536" s="291"/>
      <c r="F536" s="291"/>
      <c r="G536" s="292"/>
      <c r="H536" s="300"/>
      <c r="I536" s="292"/>
      <c r="J536" s="292"/>
      <c r="K536" s="292"/>
      <c r="L536" s="292"/>
      <c r="M536" s="290"/>
      <c r="N536" s="290"/>
      <c r="O536" s="292"/>
      <c r="P536" s="292"/>
      <c r="Q536" s="481" t="str">
        <f t="shared" si="249"/>
        <v/>
      </c>
      <c r="R536" s="481" t="str">
        <f t="shared" si="250"/>
        <v/>
      </c>
      <c r="S536" s="482" t="str">
        <f t="shared" si="223"/>
        <v/>
      </c>
      <c r="T536" s="482" t="str">
        <f t="shared" si="251"/>
        <v/>
      </c>
      <c r="U536" s="483" t="str">
        <f t="shared" si="252"/>
        <v/>
      </c>
      <c r="V536" s="483" t="str">
        <f t="shared" si="253"/>
        <v/>
      </c>
      <c r="W536" s="483" t="str">
        <f t="shared" si="254"/>
        <v/>
      </c>
      <c r="X536" s="293"/>
      <c r="Y536" s="289"/>
      <c r="Z536" s="473" t="str">
        <f>IF($BS536&lt;&gt;"","確認",IF(COUNTIF(点検表４リスト用!AB$2:AB$100,J536),"○",IF(OR($BQ536="【3】",$BQ536="【2】",$BQ536="【1】"),"○",$BQ536)))</f>
        <v/>
      </c>
      <c r="AA536" s="532"/>
      <c r="AB536" s="559" t="str">
        <f t="shared" si="255"/>
        <v/>
      </c>
      <c r="AC536" s="294" t="str">
        <f>IF(COUNTIF(環境性能の高いＵＤタクシー!$A:$A,点検表４!J536),"○","")</f>
        <v/>
      </c>
      <c r="AD536" s="295" t="str">
        <f t="shared" si="256"/>
        <v/>
      </c>
      <c r="AE536" s="296" t="b">
        <f t="shared" si="224"/>
        <v>0</v>
      </c>
      <c r="AF536" s="296" t="b">
        <f t="shared" si="225"/>
        <v>0</v>
      </c>
      <c r="AG536" s="296" t="str">
        <f t="shared" si="226"/>
        <v/>
      </c>
      <c r="AH536" s="296">
        <f t="shared" si="227"/>
        <v>1</v>
      </c>
      <c r="AI536" s="296">
        <f t="shared" si="228"/>
        <v>0</v>
      </c>
      <c r="AJ536" s="296">
        <f t="shared" si="229"/>
        <v>0</v>
      </c>
      <c r="AK536" s="296" t="str">
        <f>IFERROR(VLOOKUP($I536,点検表４リスト用!$D$2:$G$10,2,FALSE),"")</f>
        <v/>
      </c>
      <c r="AL536" s="296" t="str">
        <f>IFERROR(VLOOKUP($I536,点検表４リスト用!$D$2:$G$10,3,FALSE),"")</f>
        <v/>
      </c>
      <c r="AM536" s="296" t="str">
        <f>IFERROR(VLOOKUP($I536,点検表４リスト用!$D$2:$G$10,4,FALSE),"")</f>
        <v/>
      </c>
      <c r="AN536" s="296" t="str">
        <f>IFERROR(VLOOKUP(LEFT($E536,1),点検表４リスト用!$I$2:$J$11,2,FALSE),"")</f>
        <v/>
      </c>
      <c r="AO536" s="296" t="b">
        <f>IF(IFERROR(VLOOKUP($J536,軽乗用車一覧!$A$2:$A$88,1,FALSE),"")&lt;&gt;"",TRUE,FALSE)</f>
        <v>0</v>
      </c>
      <c r="AP536" s="296" t="b">
        <f t="shared" si="230"/>
        <v>0</v>
      </c>
      <c r="AQ536" s="296" t="b">
        <f t="shared" si="257"/>
        <v>1</v>
      </c>
      <c r="AR536" s="296" t="str">
        <f t="shared" si="231"/>
        <v/>
      </c>
      <c r="AS536" s="296" t="str">
        <f t="shared" si="232"/>
        <v/>
      </c>
      <c r="AT536" s="296">
        <f t="shared" si="233"/>
        <v>1</v>
      </c>
      <c r="AU536" s="296">
        <f t="shared" si="234"/>
        <v>1</v>
      </c>
      <c r="AV536" s="296" t="str">
        <f t="shared" si="235"/>
        <v/>
      </c>
      <c r="AW536" s="296" t="str">
        <f>IFERROR(VLOOKUP($L536,点検表４リスト用!$L$2:$M$11,2,FALSE),"")</f>
        <v/>
      </c>
      <c r="AX536" s="296" t="str">
        <f>IFERROR(VLOOKUP($AV536,排出係数!$H$4:$N$1000,7,FALSE),"")</f>
        <v/>
      </c>
      <c r="AY536" s="296" t="str">
        <f t="shared" si="245"/>
        <v/>
      </c>
      <c r="AZ536" s="296" t="str">
        <f t="shared" si="236"/>
        <v>1</v>
      </c>
      <c r="BA536" s="296" t="str">
        <f>IFERROR(VLOOKUP($AV536,排出係数!$A$4:$G$10000,$AU536+2,FALSE),"")</f>
        <v/>
      </c>
      <c r="BB536" s="296">
        <f>IFERROR(VLOOKUP($AU536,点検表４リスト用!$P$2:$T$6,2,FALSE),"")</f>
        <v>0.48</v>
      </c>
      <c r="BC536" s="296" t="str">
        <f t="shared" si="237"/>
        <v/>
      </c>
      <c r="BD536" s="296" t="str">
        <f t="shared" si="238"/>
        <v/>
      </c>
      <c r="BE536" s="296" t="str">
        <f>IFERROR(VLOOKUP($AV536,排出係数!$H$4:$M$10000,$AU536+2,FALSE),"")</f>
        <v/>
      </c>
      <c r="BF536" s="296">
        <f>IFERROR(VLOOKUP($AU536,点検表４リスト用!$P$2:$T$6,IF($N536="H17",5,3),FALSE),"")</f>
        <v>5.5E-2</v>
      </c>
      <c r="BG536" s="296">
        <f t="shared" si="239"/>
        <v>0</v>
      </c>
      <c r="BH536" s="296">
        <f t="shared" si="243"/>
        <v>0</v>
      </c>
      <c r="BI536" s="296" t="str">
        <f>IFERROR(VLOOKUP($L536,点検表４リスト用!$L$2:$N$11,3,FALSE),"")</f>
        <v/>
      </c>
      <c r="BJ536" s="296" t="str">
        <f t="shared" si="240"/>
        <v/>
      </c>
      <c r="BK536" s="296" t="str">
        <f>IF($AK536="特","",IF($BP536="確認",MSG_電気・燃料電池車確認,IF($BS536=1,日野自動車新型式,IF($BS536=2,日野自動車新型式②,IF($BS536=3,日野自動車新型式③,IF($BS536=4,日野自動車新型式④,IFERROR(VLOOKUP($BJ536,'35条リスト'!$A$3:$C$9998,2,FALSE),"")))))))</f>
        <v/>
      </c>
      <c r="BL536" s="296" t="str">
        <f t="shared" si="241"/>
        <v/>
      </c>
      <c r="BM536" s="296" t="str">
        <f>IFERROR(VLOOKUP($X536,点検表４リスト用!$A$2:$B$10,2,FALSE),"")</f>
        <v/>
      </c>
      <c r="BN536" s="296" t="str">
        <f>IF($AK536="特","",IFERROR(VLOOKUP($BJ536,'35条リスト'!$A$3:$C$9998,3,FALSE),""))</f>
        <v/>
      </c>
      <c r="BO536" s="357" t="str">
        <f t="shared" si="246"/>
        <v/>
      </c>
      <c r="BP536" s="297" t="str">
        <f t="shared" si="242"/>
        <v/>
      </c>
      <c r="BQ536" s="297" t="str">
        <f t="shared" si="247"/>
        <v/>
      </c>
      <c r="BR536" s="296">
        <f t="shared" si="244"/>
        <v>0</v>
      </c>
      <c r="BS536" s="296" t="str">
        <f>IF(COUNTIF(点検表４リスト用!X$2:X$83,J536),1,IF(COUNTIF(点検表４リスト用!Y$2:Y$100,J536),2,IF(COUNTIF(点検表４リスト用!Z$2:Z$100,J536),3,IF(COUNTIF(点検表４リスト用!AA$2:AA$100,J536),4,""))))</f>
        <v/>
      </c>
      <c r="BT536" s="580" t="str">
        <f t="shared" si="248"/>
        <v/>
      </c>
    </row>
    <row r="537" spans="1:72">
      <c r="A537" s="289"/>
      <c r="B537" s="445"/>
      <c r="C537" s="290"/>
      <c r="D537" s="291"/>
      <c r="E537" s="291"/>
      <c r="F537" s="291"/>
      <c r="G537" s="292"/>
      <c r="H537" s="300"/>
      <c r="I537" s="292"/>
      <c r="J537" s="292"/>
      <c r="K537" s="292"/>
      <c r="L537" s="292"/>
      <c r="M537" s="290"/>
      <c r="N537" s="290"/>
      <c r="O537" s="292"/>
      <c r="P537" s="292"/>
      <c r="Q537" s="481" t="str">
        <f t="shared" si="249"/>
        <v/>
      </c>
      <c r="R537" s="481" t="str">
        <f t="shared" si="250"/>
        <v/>
      </c>
      <c r="S537" s="482" t="str">
        <f t="shared" si="223"/>
        <v/>
      </c>
      <c r="T537" s="482" t="str">
        <f t="shared" si="251"/>
        <v/>
      </c>
      <c r="U537" s="483" t="str">
        <f t="shared" si="252"/>
        <v/>
      </c>
      <c r="V537" s="483" t="str">
        <f t="shared" si="253"/>
        <v/>
      </c>
      <c r="W537" s="483" t="str">
        <f t="shared" si="254"/>
        <v/>
      </c>
      <c r="X537" s="293"/>
      <c r="Y537" s="289"/>
      <c r="Z537" s="473" t="str">
        <f>IF($BS537&lt;&gt;"","確認",IF(COUNTIF(点検表４リスト用!AB$2:AB$100,J537),"○",IF(OR($BQ537="【3】",$BQ537="【2】",$BQ537="【1】"),"○",$BQ537)))</f>
        <v/>
      </c>
      <c r="AA537" s="532"/>
      <c r="AB537" s="559" t="str">
        <f t="shared" si="255"/>
        <v/>
      </c>
      <c r="AC537" s="294" t="str">
        <f>IF(COUNTIF(環境性能の高いＵＤタクシー!$A:$A,点検表４!J537),"○","")</f>
        <v/>
      </c>
      <c r="AD537" s="295" t="str">
        <f t="shared" si="256"/>
        <v/>
      </c>
      <c r="AE537" s="296" t="b">
        <f t="shared" si="224"/>
        <v>0</v>
      </c>
      <c r="AF537" s="296" t="b">
        <f t="shared" si="225"/>
        <v>0</v>
      </c>
      <c r="AG537" s="296" t="str">
        <f t="shared" si="226"/>
        <v/>
      </c>
      <c r="AH537" s="296">
        <f t="shared" si="227"/>
        <v>1</v>
      </c>
      <c r="AI537" s="296">
        <f t="shared" si="228"/>
        <v>0</v>
      </c>
      <c r="AJ537" s="296">
        <f t="shared" si="229"/>
        <v>0</v>
      </c>
      <c r="AK537" s="296" t="str">
        <f>IFERROR(VLOOKUP($I537,点検表４リスト用!$D$2:$G$10,2,FALSE),"")</f>
        <v/>
      </c>
      <c r="AL537" s="296" t="str">
        <f>IFERROR(VLOOKUP($I537,点検表４リスト用!$D$2:$G$10,3,FALSE),"")</f>
        <v/>
      </c>
      <c r="AM537" s="296" t="str">
        <f>IFERROR(VLOOKUP($I537,点検表４リスト用!$D$2:$G$10,4,FALSE),"")</f>
        <v/>
      </c>
      <c r="AN537" s="296" t="str">
        <f>IFERROR(VLOOKUP(LEFT($E537,1),点検表４リスト用!$I$2:$J$11,2,FALSE),"")</f>
        <v/>
      </c>
      <c r="AO537" s="296" t="b">
        <f>IF(IFERROR(VLOOKUP($J537,軽乗用車一覧!$A$2:$A$88,1,FALSE),"")&lt;&gt;"",TRUE,FALSE)</f>
        <v>0</v>
      </c>
      <c r="AP537" s="296" t="b">
        <f t="shared" si="230"/>
        <v>0</v>
      </c>
      <c r="AQ537" s="296" t="b">
        <f t="shared" si="257"/>
        <v>1</v>
      </c>
      <c r="AR537" s="296" t="str">
        <f t="shared" si="231"/>
        <v/>
      </c>
      <c r="AS537" s="296" t="str">
        <f t="shared" si="232"/>
        <v/>
      </c>
      <c r="AT537" s="296">
        <f t="shared" si="233"/>
        <v>1</v>
      </c>
      <c r="AU537" s="296">
        <f t="shared" si="234"/>
        <v>1</v>
      </c>
      <c r="AV537" s="296" t="str">
        <f t="shared" si="235"/>
        <v/>
      </c>
      <c r="AW537" s="296" t="str">
        <f>IFERROR(VLOOKUP($L537,点検表４リスト用!$L$2:$M$11,2,FALSE),"")</f>
        <v/>
      </c>
      <c r="AX537" s="296" t="str">
        <f>IFERROR(VLOOKUP($AV537,排出係数!$H$4:$N$1000,7,FALSE),"")</f>
        <v/>
      </c>
      <c r="AY537" s="296" t="str">
        <f t="shared" si="245"/>
        <v/>
      </c>
      <c r="AZ537" s="296" t="str">
        <f t="shared" si="236"/>
        <v>1</v>
      </c>
      <c r="BA537" s="296" t="str">
        <f>IFERROR(VLOOKUP($AV537,排出係数!$A$4:$G$10000,$AU537+2,FALSE),"")</f>
        <v/>
      </c>
      <c r="BB537" s="296">
        <f>IFERROR(VLOOKUP($AU537,点検表４リスト用!$P$2:$T$6,2,FALSE),"")</f>
        <v>0.48</v>
      </c>
      <c r="BC537" s="296" t="str">
        <f t="shared" si="237"/>
        <v/>
      </c>
      <c r="BD537" s="296" t="str">
        <f t="shared" si="238"/>
        <v/>
      </c>
      <c r="BE537" s="296" t="str">
        <f>IFERROR(VLOOKUP($AV537,排出係数!$H$4:$M$10000,$AU537+2,FALSE),"")</f>
        <v/>
      </c>
      <c r="BF537" s="296">
        <f>IFERROR(VLOOKUP($AU537,点検表４リスト用!$P$2:$T$6,IF($N537="H17",5,3),FALSE),"")</f>
        <v>5.5E-2</v>
      </c>
      <c r="BG537" s="296">
        <f t="shared" si="239"/>
        <v>0</v>
      </c>
      <c r="BH537" s="296">
        <f t="shared" si="243"/>
        <v>0</v>
      </c>
      <c r="BI537" s="296" t="str">
        <f>IFERROR(VLOOKUP($L537,点検表４リスト用!$L$2:$N$11,3,FALSE),"")</f>
        <v/>
      </c>
      <c r="BJ537" s="296" t="str">
        <f t="shared" si="240"/>
        <v/>
      </c>
      <c r="BK537" s="296" t="str">
        <f>IF($AK537="特","",IF($BP537="確認",MSG_電気・燃料電池車確認,IF($BS537=1,日野自動車新型式,IF($BS537=2,日野自動車新型式②,IF($BS537=3,日野自動車新型式③,IF($BS537=4,日野自動車新型式④,IFERROR(VLOOKUP($BJ537,'35条リスト'!$A$3:$C$9998,2,FALSE),"")))))))</f>
        <v/>
      </c>
      <c r="BL537" s="296" t="str">
        <f t="shared" si="241"/>
        <v/>
      </c>
      <c r="BM537" s="296" t="str">
        <f>IFERROR(VLOOKUP($X537,点検表４リスト用!$A$2:$B$10,2,FALSE),"")</f>
        <v/>
      </c>
      <c r="BN537" s="296" t="str">
        <f>IF($AK537="特","",IFERROR(VLOOKUP($BJ537,'35条リスト'!$A$3:$C$9998,3,FALSE),""))</f>
        <v/>
      </c>
      <c r="BO537" s="357" t="str">
        <f t="shared" si="246"/>
        <v/>
      </c>
      <c r="BP537" s="297" t="str">
        <f t="shared" si="242"/>
        <v/>
      </c>
      <c r="BQ537" s="297" t="str">
        <f t="shared" si="247"/>
        <v/>
      </c>
      <c r="BR537" s="296">
        <f t="shared" si="244"/>
        <v>0</v>
      </c>
      <c r="BS537" s="296" t="str">
        <f>IF(COUNTIF(点検表４リスト用!X$2:X$83,J537),1,IF(COUNTIF(点検表４リスト用!Y$2:Y$100,J537),2,IF(COUNTIF(点検表４リスト用!Z$2:Z$100,J537),3,IF(COUNTIF(点検表４リスト用!AA$2:AA$100,J537),4,""))))</f>
        <v/>
      </c>
      <c r="BT537" s="580" t="str">
        <f t="shared" si="248"/>
        <v/>
      </c>
    </row>
    <row r="538" spans="1:72">
      <c r="A538" s="289"/>
      <c r="B538" s="445"/>
      <c r="C538" s="290"/>
      <c r="D538" s="291"/>
      <c r="E538" s="291"/>
      <c r="F538" s="291"/>
      <c r="G538" s="292"/>
      <c r="H538" s="300"/>
      <c r="I538" s="292"/>
      <c r="J538" s="292"/>
      <c r="K538" s="292"/>
      <c r="L538" s="292"/>
      <c r="M538" s="290"/>
      <c r="N538" s="290"/>
      <c r="O538" s="292"/>
      <c r="P538" s="292"/>
      <c r="Q538" s="481" t="str">
        <f t="shared" si="249"/>
        <v/>
      </c>
      <c r="R538" s="481" t="str">
        <f t="shared" si="250"/>
        <v/>
      </c>
      <c r="S538" s="482" t="str">
        <f t="shared" si="223"/>
        <v/>
      </c>
      <c r="T538" s="482" t="str">
        <f t="shared" si="251"/>
        <v/>
      </c>
      <c r="U538" s="483" t="str">
        <f t="shared" si="252"/>
        <v/>
      </c>
      <c r="V538" s="483" t="str">
        <f t="shared" si="253"/>
        <v/>
      </c>
      <c r="W538" s="483" t="str">
        <f t="shared" si="254"/>
        <v/>
      </c>
      <c r="X538" s="293"/>
      <c r="Y538" s="289"/>
      <c r="Z538" s="473" t="str">
        <f>IF($BS538&lt;&gt;"","確認",IF(COUNTIF(点検表４リスト用!AB$2:AB$100,J538),"○",IF(OR($BQ538="【3】",$BQ538="【2】",$BQ538="【1】"),"○",$BQ538)))</f>
        <v/>
      </c>
      <c r="AA538" s="532"/>
      <c r="AB538" s="559" t="str">
        <f t="shared" si="255"/>
        <v/>
      </c>
      <c r="AC538" s="294" t="str">
        <f>IF(COUNTIF(環境性能の高いＵＤタクシー!$A:$A,点検表４!J538),"○","")</f>
        <v/>
      </c>
      <c r="AD538" s="295" t="str">
        <f t="shared" si="256"/>
        <v/>
      </c>
      <c r="AE538" s="296" t="b">
        <f t="shared" si="224"/>
        <v>0</v>
      </c>
      <c r="AF538" s="296" t="b">
        <f t="shared" si="225"/>
        <v>0</v>
      </c>
      <c r="AG538" s="296" t="str">
        <f t="shared" si="226"/>
        <v/>
      </c>
      <c r="AH538" s="296">
        <f t="shared" si="227"/>
        <v>1</v>
      </c>
      <c r="AI538" s="296">
        <f t="shared" si="228"/>
        <v>0</v>
      </c>
      <c r="AJ538" s="296">
        <f t="shared" si="229"/>
        <v>0</v>
      </c>
      <c r="AK538" s="296" t="str">
        <f>IFERROR(VLOOKUP($I538,点検表４リスト用!$D$2:$G$10,2,FALSE),"")</f>
        <v/>
      </c>
      <c r="AL538" s="296" t="str">
        <f>IFERROR(VLOOKUP($I538,点検表４リスト用!$D$2:$G$10,3,FALSE),"")</f>
        <v/>
      </c>
      <c r="AM538" s="296" t="str">
        <f>IFERROR(VLOOKUP($I538,点検表４リスト用!$D$2:$G$10,4,FALSE),"")</f>
        <v/>
      </c>
      <c r="AN538" s="296" t="str">
        <f>IFERROR(VLOOKUP(LEFT($E538,1),点検表４リスト用!$I$2:$J$11,2,FALSE),"")</f>
        <v/>
      </c>
      <c r="AO538" s="296" t="b">
        <f>IF(IFERROR(VLOOKUP($J538,軽乗用車一覧!$A$2:$A$88,1,FALSE),"")&lt;&gt;"",TRUE,FALSE)</f>
        <v>0</v>
      </c>
      <c r="AP538" s="296" t="b">
        <f t="shared" si="230"/>
        <v>0</v>
      </c>
      <c r="AQ538" s="296" t="b">
        <f t="shared" si="257"/>
        <v>1</v>
      </c>
      <c r="AR538" s="296" t="str">
        <f t="shared" si="231"/>
        <v/>
      </c>
      <c r="AS538" s="296" t="str">
        <f t="shared" si="232"/>
        <v/>
      </c>
      <c r="AT538" s="296">
        <f t="shared" si="233"/>
        <v>1</v>
      </c>
      <c r="AU538" s="296">
        <f t="shared" si="234"/>
        <v>1</v>
      </c>
      <c r="AV538" s="296" t="str">
        <f t="shared" si="235"/>
        <v/>
      </c>
      <c r="AW538" s="296" t="str">
        <f>IFERROR(VLOOKUP($L538,点検表４リスト用!$L$2:$M$11,2,FALSE),"")</f>
        <v/>
      </c>
      <c r="AX538" s="296" t="str">
        <f>IFERROR(VLOOKUP($AV538,排出係数!$H$4:$N$1000,7,FALSE),"")</f>
        <v/>
      </c>
      <c r="AY538" s="296" t="str">
        <f t="shared" si="245"/>
        <v/>
      </c>
      <c r="AZ538" s="296" t="str">
        <f t="shared" si="236"/>
        <v>1</v>
      </c>
      <c r="BA538" s="296" t="str">
        <f>IFERROR(VLOOKUP($AV538,排出係数!$A$4:$G$10000,$AU538+2,FALSE),"")</f>
        <v/>
      </c>
      <c r="BB538" s="296">
        <f>IFERROR(VLOOKUP($AU538,点検表４リスト用!$P$2:$T$6,2,FALSE),"")</f>
        <v>0.48</v>
      </c>
      <c r="BC538" s="296" t="str">
        <f t="shared" si="237"/>
        <v/>
      </c>
      <c r="BD538" s="296" t="str">
        <f t="shared" si="238"/>
        <v/>
      </c>
      <c r="BE538" s="296" t="str">
        <f>IFERROR(VLOOKUP($AV538,排出係数!$H$4:$M$10000,$AU538+2,FALSE),"")</f>
        <v/>
      </c>
      <c r="BF538" s="296">
        <f>IFERROR(VLOOKUP($AU538,点検表４リスト用!$P$2:$T$6,IF($N538="H17",5,3),FALSE),"")</f>
        <v>5.5E-2</v>
      </c>
      <c r="BG538" s="296">
        <f t="shared" si="239"/>
        <v>0</v>
      </c>
      <c r="BH538" s="296">
        <f t="shared" si="243"/>
        <v>0</v>
      </c>
      <c r="BI538" s="296" t="str">
        <f>IFERROR(VLOOKUP($L538,点検表４リスト用!$L$2:$N$11,3,FALSE),"")</f>
        <v/>
      </c>
      <c r="BJ538" s="296" t="str">
        <f t="shared" si="240"/>
        <v/>
      </c>
      <c r="BK538" s="296" t="str">
        <f>IF($AK538="特","",IF($BP538="確認",MSG_電気・燃料電池車確認,IF($BS538=1,日野自動車新型式,IF($BS538=2,日野自動車新型式②,IF($BS538=3,日野自動車新型式③,IF($BS538=4,日野自動車新型式④,IFERROR(VLOOKUP($BJ538,'35条リスト'!$A$3:$C$9998,2,FALSE),"")))))))</f>
        <v/>
      </c>
      <c r="BL538" s="296" t="str">
        <f t="shared" si="241"/>
        <v/>
      </c>
      <c r="BM538" s="296" t="str">
        <f>IFERROR(VLOOKUP($X538,点検表４リスト用!$A$2:$B$10,2,FALSE),"")</f>
        <v/>
      </c>
      <c r="BN538" s="296" t="str">
        <f>IF($AK538="特","",IFERROR(VLOOKUP($BJ538,'35条リスト'!$A$3:$C$9998,3,FALSE),""))</f>
        <v/>
      </c>
      <c r="BO538" s="357" t="str">
        <f t="shared" si="246"/>
        <v/>
      </c>
      <c r="BP538" s="297" t="str">
        <f t="shared" si="242"/>
        <v/>
      </c>
      <c r="BQ538" s="297" t="str">
        <f t="shared" si="247"/>
        <v/>
      </c>
      <c r="BR538" s="296">
        <f t="shared" si="244"/>
        <v>0</v>
      </c>
      <c r="BS538" s="296" t="str">
        <f>IF(COUNTIF(点検表４リスト用!X$2:X$83,J538),1,IF(COUNTIF(点検表４リスト用!Y$2:Y$100,J538),2,IF(COUNTIF(点検表４リスト用!Z$2:Z$100,J538),3,IF(COUNTIF(点検表４リスト用!AA$2:AA$100,J538),4,""))))</f>
        <v/>
      </c>
      <c r="BT538" s="580" t="str">
        <f t="shared" si="248"/>
        <v/>
      </c>
    </row>
    <row r="539" spans="1:72">
      <c r="A539" s="289"/>
      <c r="B539" s="445"/>
      <c r="C539" s="290"/>
      <c r="D539" s="291"/>
      <c r="E539" s="291"/>
      <c r="F539" s="291"/>
      <c r="G539" s="292"/>
      <c r="H539" s="300"/>
      <c r="I539" s="292"/>
      <c r="J539" s="292"/>
      <c r="K539" s="292"/>
      <c r="L539" s="292"/>
      <c r="M539" s="290"/>
      <c r="N539" s="290"/>
      <c r="O539" s="292"/>
      <c r="P539" s="292"/>
      <c r="Q539" s="481" t="str">
        <f t="shared" si="249"/>
        <v/>
      </c>
      <c r="R539" s="481" t="str">
        <f t="shared" si="250"/>
        <v/>
      </c>
      <c r="S539" s="482" t="str">
        <f t="shared" si="223"/>
        <v/>
      </c>
      <c r="T539" s="482" t="str">
        <f t="shared" si="251"/>
        <v/>
      </c>
      <c r="U539" s="483" t="str">
        <f t="shared" si="252"/>
        <v/>
      </c>
      <c r="V539" s="483" t="str">
        <f t="shared" si="253"/>
        <v/>
      </c>
      <c r="W539" s="483" t="str">
        <f t="shared" si="254"/>
        <v/>
      </c>
      <c r="X539" s="293"/>
      <c r="Y539" s="289"/>
      <c r="Z539" s="473" t="str">
        <f>IF($BS539&lt;&gt;"","確認",IF(COUNTIF(点検表４リスト用!AB$2:AB$100,J539),"○",IF(OR($BQ539="【3】",$BQ539="【2】",$BQ539="【1】"),"○",$BQ539)))</f>
        <v/>
      </c>
      <c r="AA539" s="532"/>
      <c r="AB539" s="559" t="str">
        <f t="shared" si="255"/>
        <v/>
      </c>
      <c r="AC539" s="294" t="str">
        <f>IF(COUNTIF(環境性能の高いＵＤタクシー!$A:$A,点検表４!J539),"○","")</f>
        <v/>
      </c>
      <c r="AD539" s="295" t="str">
        <f t="shared" si="256"/>
        <v/>
      </c>
      <c r="AE539" s="296" t="b">
        <f t="shared" si="224"/>
        <v>0</v>
      </c>
      <c r="AF539" s="296" t="b">
        <f t="shared" si="225"/>
        <v>0</v>
      </c>
      <c r="AG539" s="296" t="str">
        <f t="shared" si="226"/>
        <v/>
      </c>
      <c r="AH539" s="296">
        <f t="shared" si="227"/>
        <v>1</v>
      </c>
      <c r="AI539" s="296">
        <f t="shared" si="228"/>
        <v>0</v>
      </c>
      <c r="AJ539" s="296">
        <f t="shared" si="229"/>
        <v>0</v>
      </c>
      <c r="AK539" s="296" t="str">
        <f>IFERROR(VLOOKUP($I539,点検表４リスト用!$D$2:$G$10,2,FALSE),"")</f>
        <v/>
      </c>
      <c r="AL539" s="296" t="str">
        <f>IFERROR(VLOOKUP($I539,点検表４リスト用!$D$2:$G$10,3,FALSE),"")</f>
        <v/>
      </c>
      <c r="AM539" s="296" t="str">
        <f>IFERROR(VLOOKUP($I539,点検表４リスト用!$D$2:$G$10,4,FALSE),"")</f>
        <v/>
      </c>
      <c r="AN539" s="296" t="str">
        <f>IFERROR(VLOOKUP(LEFT($E539,1),点検表４リスト用!$I$2:$J$11,2,FALSE),"")</f>
        <v/>
      </c>
      <c r="AO539" s="296" t="b">
        <f>IF(IFERROR(VLOOKUP($J539,軽乗用車一覧!$A$2:$A$88,1,FALSE),"")&lt;&gt;"",TRUE,FALSE)</f>
        <v>0</v>
      </c>
      <c r="AP539" s="296" t="b">
        <f t="shared" si="230"/>
        <v>0</v>
      </c>
      <c r="AQ539" s="296" t="b">
        <f t="shared" si="257"/>
        <v>1</v>
      </c>
      <c r="AR539" s="296" t="str">
        <f t="shared" si="231"/>
        <v/>
      </c>
      <c r="AS539" s="296" t="str">
        <f t="shared" si="232"/>
        <v/>
      </c>
      <c r="AT539" s="296">
        <f t="shared" si="233"/>
        <v>1</v>
      </c>
      <c r="AU539" s="296">
        <f t="shared" si="234"/>
        <v>1</v>
      </c>
      <c r="AV539" s="296" t="str">
        <f t="shared" si="235"/>
        <v/>
      </c>
      <c r="AW539" s="296" t="str">
        <f>IFERROR(VLOOKUP($L539,点検表４リスト用!$L$2:$M$11,2,FALSE),"")</f>
        <v/>
      </c>
      <c r="AX539" s="296" t="str">
        <f>IFERROR(VLOOKUP($AV539,排出係数!$H$4:$N$1000,7,FALSE),"")</f>
        <v/>
      </c>
      <c r="AY539" s="296" t="str">
        <f t="shared" si="245"/>
        <v/>
      </c>
      <c r="AZ539" s="296" t="str">
        <f t="shared" si="236"/>
        <v>1</v>
      </c>
      <c r="BA539" s="296" t="str">
        <f>IFERROR(VLOOKUP($AV539,排出係数!$A$4:$G$10000,$AU539+2,FALSE),"")</f>
        <v/>
      </c>
      <c r="BB539" s="296">
        <f>IFERROR(VLOOKUP($AU539,点検表４リスト用!$P$2:$T$6,2,FALSE),"")</f>
        <v>0.48</v>
      </c>
      <c r="BC539" s="296" t="str">
        <f t="shared" si="237"/>
        <v/>
      </c>
      <c r="BD539" s="296" t="str">
        <f t="shared" si="238"/>
        <v/>
      </c>
      <c r="BE539" s="296" t="str">
        <f>IFERROR(VLOOKUP($AV539,排出係数!$H$4:$M$10000,$AU539+2,FALSE),"")</f>
        <v/>
      </c>
      <c r="BF539" s="296">
        <f>IFERROR(VLOOKUP($AU539,点検表４リスト用!$P$2:$T$6,IF($N539="H17",5,3),FALSE),"")</f>
        <v>5.5E-2</v>
      </c>
      <c r="BG539" s="296">
        <f t="shared" si="239"/>
        <v>0</v>
      </c>
      <c r="BH539" s="296">
        <f t="shared" si="243"/>
        <v>0</v>
      </c>
      <c r="BI539" s="296" t="str">
        <f>IFERROR(VLOOKUP($L539,点検表４リスト用!$L$2:$N$11,3,FALSE),"")</f>
        <v/>
      </c>
      <c r="BJ539" s="296" t="str">
        <f t="shared" si="240"/>
        <v/>
      </c>
      <c r="BK539" s="296" t="str">
        <f>IF($AK539="特","",IF($BP539="確認",MSG_電気・燃料電池車確認,IF($BS539=1,日野自動車新型式,IF($BS539=2,日野自動車新型式②,IF($BS539=3,日野自動車新型式③,IF($BS539=4,日野自動車新型式④,IFERROR(VLOOKUP($BJ539,'35条リスト'!$A$3:$C$9998,2,FALSE),"")))))))</f>
        <v/>
      </c>
      <c r="BL539" s="296" t="str">
        <f t="shared" si="241"/>
        <v/>
      </c>
      <c r="BM539" s="296" t="str">
        <f>IFERROR(VLOOKUP($X539,点検表４リスト用!$A$2:$B$10,2,FALSE),"")</f>
        <v/>
      </c>
      <c r="BN539" s="296" t="str">
        <f>IF($AK539="特","",IFERROR(VLOOKUP($BJ539,'35条リスト'!$A$3:$C$9998,3,FALSE),""))</f>
        <v/>
      </c>
      <c r="BO539" s="357" t="str">
        <f t="shared" si="246"/>
        <v/>
      </c>
      <c r="BP539" s="297" t="str">
        <f t="shared" si="242"/>
        <v/>
      </c>
      <c r="BQ539" s="297" t="str">
        <f t="shared" si="247"/>
        <v/>
      </c>
      <c r="BR539" s="296">
        <f t="shared" si="244"/>
        <v>0</v>
      </c>
      <c r="BS539" s="296" t="str">
        <f>IF(COUNTIF(点検表４リスト用!X$2:X$83,J539),1,IF(COUNTIF(点検表４リスト用!Y$2:Y$100,J539),2,IF(COUNTIF(点検表４リスト用!Z$2:Z$100,J539),3,IF(COUNTIF(点検表４リスト用!AA$2:AA$100,J539),4,""))))</f>
        <v/>
      </c>
      <c r="BT539" s="580" t="str">
        <f t="shared" si="248"/>
        <v/>
      </c>
    </row>
    <row r="540" spans="1:72">
      <c r="A540" s="289"/>
      <c r="B540" s="445"/>
      <c r="C540" s="290"/>
      <c r="D540" s="291"/>
      <c r="E540" s="291"/>
      <c r="F540" s="291"/>
      <c r="G540" s="292"/>
      <c r="H540" s="300"/>
      <c r="I540" s="292"/>
      <c r="J540" s="292"/>
      <c r="K540" s="292"/>
      <c r="L540" s="292"/>
      <c r="M540" s="290"/>
      <c r="N540" s="290"/>
      <c r="O540" s="292"/>
      <c r="P540" s="292"/>
      <c r="Q540" s="481" t="str">
        <f t="shared" si="249"/>
        <v/>
      </c>
      <c r="R540" s="481" t="str">
        <f t="shared" si="250"/>
        <v/>
      </c>
      <c r="S540" s="482" t="str">
        <f t="shared" si="223"/>
        <v/>
      </c>
      <c r="T540" s="482" t="str">
        <f t="shared" si="251"/>
        <v/>
      </c>
      <c r="U540" s="483" t="str">
        <f t="shared" si="252"/>
        <v/>
      </c>
      <c r="V540" s="483" t="str">
        <f t="shared" si="253"/>
        <v/>
      </c>
      <c r="W540" s="483" t="str">
        <f t="shared" si="254"/>
        <v/>
      </c>
      <c r="X540" s="293"/>
      <c r="Y540" s="289"/>
      <c r="Z540" s="473" t="str">
        <f>IF($BS540&lt;&gt;"","確認",IF(COUNTIF(点検表４リスト用!AB$2:AB$100,J540),"○",IF(OR($BQ540="【3】",$BQ540="【2】",$BQ540="【1】"),"○",$BQ540)))</f>
        <v/>
      </c>
      <c r="AA540" s="532"/>
      <c r="AB540" s="559" t="str">
        <f t="shared" si="255"/>
        <v/>
      </c>
      <c r="AC540" s="294" t="str">
        <f>IF(COUNTIF(環境性能の高いＵＤタクシー!$A:$A,点検表４!J540),"○","")</f>
        <v/>
      </c>
      <c r="AD540" s="295" t="str">
        <f t="shared" si="256"/>
        <v/>
      </c>
      <c r="AE540" s="296" t="b">
        <f t="shared" si="224"/>
        <v>0</v>
      </c>
      <c r="AF540" s="296" t="b">
        <f t="shared" si="225"/>
        <v>0</v>
      </c>
      <c r="AG540" s="296" t="str">
        <f t="shared" si="226"/>
        <v/>
      </c>
      <c r="AH540" s="296">
        <f t="shared" si="227"/>
        <v>1</v>
      </c>
      <c r="AI540" s="296">
        <f t="shared" si="228"/>
        <v>0</v>
      </c>
      <c r="AJ540" s="296">
        <f t="shared" si="229"/>
        <v>0</v>
      </c>
      <c r="AK540" s="296" t="str">
        <f>IFERROR(VLOOKUP($I540,点検表４リスト用!$D$2:$G$10,2,FALSE),"")</f>
        <v/>
      </c>
      <c r="AL540" s="296" t="str">
        <f>IFERROR(VLOOKUP($I540,点検表４リスト用!$D$2:$G$10,3,FALSE),"")</f>
        <v/>
      </c>
      <c r="AM540" s="296" t="str">
        <f>IFERROR(VLOOKUP($I540,点検表４リスト用!$D$2:$G$10,4,FALSE),"")</f>
        <v/>
      </c>
      <c r="AN540" s="296" t="str">
        <f>IFERROR(VLOOKUP(LEFT($E540,1),点検表４リスト用!$I$2:$J$11,2,FALSE),"")</f>
        <v/>
      </c>
      <c r="AO540" s="296" t="b">
        <f>IF(IFERROR(VLOOKUP($J540,軽乗用車一覧!$A$2:$A$88,1,FALSE),"")&lt;&gt;"",TRUE,FALSE)</f>
        <v>0</v>
      </c>
      <c r="AP540" s="296" t="b">
        <f t="shared" si="230"/>
        <v>0</v>
      </c>
      <c r="AQ540" s="296" t="b">
        <f t="shared" si="257"/>
        <v>1</v>
      </c>
      <c r="AR540" s="296" t="str">
        <f t="shared" si="231"/>
        <v/>
      </c>
      <c r="AS540" s="296" t="str">
        <f t="shared" si="232"/>
        <v/>
      </c>
      <c r="AT540" s="296">
        <f t="shared" si="233"/>
        <v>1</v>
      </c>
      <c r="AU540" s="296">
        <f t="shared" si="234"/>
        <v>1</v>
      </c>
      <c r="AV540" s="296" t="str">
        <f t="shared" si="235"/>
        <v/>
      </c>
      <c r="AW540" s="296" t="str">
        <f>IFERROR(VLOOKUP($L540,点検表４リスト用!$L$2:$M$11,2,FALSE),"")</f>
        <v/>
      </c>
      <c r="AX540" s="296" t="str">
        <f>IFERROR(VLOOKUP($AV540,排出係数!$H$4:$N$1000,7,FALSE),"")</f>
        <v/>
      </c>
      <c r="AY540" s="296" t="str">
        <f t="shared" si="245"/>
        <v/>
      </c>
      <c r="AZ540" s="296" t="str">
        <f t="shared" si="236"/>
        <v>1</v>
      </c>
      <c r="BA540" s="296" t="str">
        <f>IFERROR(VLOOKUP($AV540,排出係数!$A$4:$G$10000,$AU540+2,FALSE),"")</f>
        <v/>
      </c>
      <c r="BB540" s="296">
        <f>IFERROR(VLOOKUP($AU540,点検表４リスト用!$P$2:$T$6,2,FALSE),"")</f>
        <v>0.48</v>
      </c>
      <c r="BC540" s="296" t="str">
        <f t="shared" si="237"/>
        <v/>
      </c>
      <c r="BD540" s="296" t="str">
        <f t="shared" si="238"/>
        <v/>
      </c>
      <c r="BE540" s="296" t="str">
        <f>IFERROR(VLOOKUP($AV540,排出係数!$H$4:$M$10000,$AU540+2,FALSE),"")</f>
        <v/>
      </c>
      <c r="BF540" s="296">
        <f>IFERROR(VLOOKUP($AU540,点検表４リスト用!$P$2:$T$6,IF($N540="H17",5,3),FALSE),"")</f>
        <v>5.5E-2</v>
      </c>
      <c r="BG540" s="296">
        <f t="shared" si="239"/>
        <v>0</v>
      </c>
      <c r="BH540" s="296">
        <f t="shared" si="243"/>
        <v>0</v>
      </c>
      <c r="BI540" s="296" t="str">
        <f>IFERROR(VLOOKUP($L540,点検表４リスト用!$L$2:$N$11,3,FALSE),"")</f>
        <v/>
      </c>
      <c r="BJ540" s="296" t="str">
        <f t="shared" si="240"/>
        <v/>
      </c>
      <c r="BK540" s="296" t="str">
        <f>IF($AK540="特","",IF($BP540="確認",MSG_電気・燃料電池車確認,IF($BS540=1,日野自動車新型式,IF($BS540=2,日野自動車新型式②,IF($BS540=3,日野自動車新型式③,IF($BS540=4,日野自動車新型式④,IFERROR(VLOOKUP($BJ540,'35条リスト'!$A$3:$C$9998,2,FALSE),"")))))))</f>
        <v/>
      </c>
      <c r="BL540" s="296" t="str">
        <f t="shared" si="241"/>
        <v/>
      </c>
      <c r="BM540" s="296" t="str">
        <f>IFERROR(VLOOKUP($X540,点検表４リスト用!$A$2:$B$10,2,FALSE),"")</f>
        <v/>
      </c>
      <c r="BN540" s="296" t="str">
        <f>IF($AK540="特","",IFERROR(VLOOKUP($BJ540,'35条リスト'!$A$3:$C$9998,3,FALSE),""))</f>
        <v/>
      </c>
      <c r="BO540" s="357" t="str">
        <f t="shared" si="246"/>
        <v/>
      </c>
      <c r="BP540" s="297" t="str">
        <f t="shared" si="242"/>
        <v/>
      </c>
      <c r="BQ540" s="297" t="str">
        <f t="shared" si="247"/>
        <v/>
      </c>
      <c r="BR540" s="296">
        <f t="shared" si="244"/>
        <v>0</v>
      </c>
      <c r="BS540" s="296" t="str">
        <f>IF(COUNTIF(点検表４リスト用!X$2:X$83,J540),1,IF(COUNTIF(点検表４リスト用!Y$2:Y$100,J540),2,IF(COUNTIF(点検表４リスト用!Z$2:Z$100,J540),3,IF(COUNTIF(点検表４リスト用!AA$2:AA$100,J540),4,""))))</f>
        <v/>
      </c>
      <c r="BT540" s="580" t="str">
        <f t="shared" si="248"/>
        <v/>
      </c>
    </row>
    <row r="541" spans="1:72">
      <c r="A541" s="289"/>
      <c r="B541" s="445"/>
      <c r="C541" s="290"/>
      <c r="D541" s="291"/>
      <c r="E541" s="291"/>
      <c r="F541" s="291"/>
      <c r="G541" s="292"/>
      <c r="H541" s="300"/>
      <c r="I541" s="292"/>
      <c r="J541" s="292"/>
      <c r="K541" s="292"/>
      <c r="L541" s="292"/>
      <c r="M541" s="290"/>
      <c r="N541" s="290"/>
      <c r="O541" s="292"/>
      <c r="P541" s="292"/>
      <c r="Q541" s="481" t="str">
        <f t="shared" si="249"/>
        <v/>
      </c>
      <c r="R541" s="481" t="str">
        <f t="shared" si="250"/>
        <v/>
      </c>
      <c r="S541" s="482" t="str">
        <f t="shared" si="223"/>
        <v/>
      </c>
      <c r="T541" s="482" t="str">
        <f t="shared" si="251"/>
        <v/>
      </c>
      <c r="U541" s="483" t="str">
        <f t="shared" si="252"/>
        <v/>
      </c>
      <c r="V541" s="483" t="str">
        <f t="shared" si="253"/>
        <v/>
      </c>
      <c r="W541" s="483" t="str">
        <f t="shared" si="254"/>
        <v/>
      </c>
      <c r="X541" s="293"/>
      <c r="Y541" s="289"/>
      <c r="Z541" s="473" t="str">
        <f>IF($BS541&lt;&gt;"","確認",IF(COUNTIF(点検表４リスト用!AB$2:AB$100,J541),"○",IF(OR($BQ541="【3】",$BQ541="【2】",$BQ541="【1】"),"○",$BQ541)))</f>
        <v/>
      </c>
      <c r="AA541" s="532"/>
      <c r="AB541" s="559" t="str">
        <f t="shared" si="255"/>
        <v/>
      </c>
      <c r="AC541" s="294" t="str">
        <f>IF(COUNTIF(環境性能の高いＵＤタクシー!$A:$A,点検表４!J541),"○","")</f>
        <v/>
      </c>
      <c r="AD541" s="295" t="str">
        <f t="shared" si="256"/>
        <v/>
      </c>
      <c r="AE541" s="296" t="b">
        <f t="shared" si="224"/>
        <v>0</v>
      </c>
      <c r="AF541" s="296" t="b">
        <f t="shared" si="225"/>
        <v>0</v>
      </c>
      <c r="AG541" s="296" t="str">
        <f t="shared" si="226"/>
        <v/>
      </c>
      <c r="AH541" s="296">
        <f t="shared" si="227"/>
        <v>1</v>
      </c>
      <c r="AI541" s="296">
        <f t="shared" si="228"/>
        <v>0</v>
      </c>
      <c r="AJ541" s="296">
        <f t="shared" si="229"/>
        <v>0</v>
      </c>
      <c r="AK541" s="296" t="str">
        <f>IFERROR(VLOOKUP($I541,点検表４リスト用!$D$2:$G$10,2,FALSE),"")</f>
        <v/>
      </c>
      <c r="AL541" s="296" t="str">
        <f>IFERROR(VLOOKUP($I541,点検表４リスト用!$D$2:$G$10,3,FALSE),"")</f>
        <v/>
      </c>
      <c r="AM541" s="296" t="str">
        <f>IFERROR(VLOOKUP($I541,点検表４リスト用!$D$2:$G$10,4,FALSE),"")</f>
        <v/>
      </c>
      <c r="AN541" s="296" t="str">
        <f>IFERROR(VLOOKUP(LEFT($E541,1),点検表４リスト用!$I$2:$J$11,2,FALSE),"")</f>
        <v/>
      </c>
      <c r="AO541" s="296" t="b">
        <f>IF(IFERROR(VLOOKUP($J541,軽乗用車一覧!$A$2:$A$88,1,FALSE),"")&lt;&gt;"",TRUE,FALSE)</f>
        <v>0</v>
      </c>
      <c r="AP541" s="296" t="b">
        <f t="shared" si="230"/>
        <v>0</v>
      </c>
      <c r="AQ541" s="296" t="b">
        <f t="shared" si="257"/>
        <v>1</v>
      </c>
      <c r="AR541" s="296" t="str">
        <f t="shared" si="231"/>
        <v/>
      </c>
      <c r="AS541" s="296" t="str">
        <f t="shared" si="232"/>
        <v/>
      </c>
      <c r="AT541" s="296">
        <f t="shared" si="233"/>
        <v>1</v>
      </c>
      <c r="AU541" s="296">
        <f t="shared" si="234"/>
        <v>1</v>
      </c>
      <c r="AV541" s="296" t="str">
        <f t="shared" si="235"/>
        <v/>
      </c>
      <c r="AW541" s="296" t="str">
        <f>IFERROR(VLOOKUP($L541,点検表４リスト用!$L$2:$M$11,2,FALSE),"")</f>
        <v/>
      </c>
      <c r="AX541" s="296" t="str">
        <f>IFERROR(VLOOKUP($AV541,排出係数!$H$4:$N$1000,7,FALSE),"")</f>
        <v/>
      </c>
      <c r="AY541" s="296" t="str">
        <f t="shared" si="245"/>
        <v/>
      </c>
      <c r="AZ541" s="296" t="str">
        <f t="shared" si="236"/>
        <v>1</v>
      </c>
      <c r="BA541" s="296" t="str">
        <f>IFERROR(VLOOKUP($AV541,排出係数!$A$4:$G$10000,$AU541+2,FALSE),"")</f>
        <v/>
      </c>
      <c r="BB541" s="296">
        <f>IFERROR(VLOOKUP($AU541,点検表４リスト用!$P$2:$T$6,2,FALSE),"")</f>
        <v>0.48</v>
      </c>
      <c r="BC541" s="296" t="str">
        <f t="shared" si="237"/>
        <v/>
      </c>
      <c r="BD541" s="296" t="str">
        <f t="shared" si="238"/>
        <v/>
      </c>
      <c r="BE541" s="296" t="str">
        <f>IFERROR(VLOOKUP($AV541,排出係数!$H$4:$M$10000,$AU541+2,FALSE),"")</f>
        <v/>
      </c>
      <c r="BF541" s="296">
        <f>IFERROR(VLOOKUP($AU541,点検表４リスト用!$P$2:$T$6,IF($N541="H17",5,3),FALSE),"")</f>
        <v>5.5E-2</v>
      </c>
      <c r="BG541" s="296">
        <f t="shared" si="239"/>
        <v>0</v>
      </c>
      <c r="BH541" s="296">
        <f t="shared" si="243"/>
        <v>0</v>
      </c>
      <c r="BI541" s="296" t="str">
        <f>IFERROR(VLOOKUP($L541,点検表４リスト用!$L$2:$N$11,3,FALSE),"")</f>
        <v/>
      </c>
      <c r="BJ541" s="296" t="str">
        <f t="shared" si="240"/>
        <v/>
      </c>
      <c r="BK541" s="296" t="str">
        <f>IF($AK541="特","",IF($BP541="確認",MSG_電気・燃料電池車確認,IF($BS541=1,日野自動車新型式,IF($BS541=2,日野自動車新型式②,IF($BS541=3,日野自動車新型式③,IF($BS541=4,日野自動車新型式④,IFERROR(VLOOKUP($BJ541,'35条リスト'!$A$3:$C$9998,2,FALSE),"")))))))</f>
        <v/>
      </c>
      <c r="BL541" s="296" t="str">
        <f t="shared" si="241"/>
        <v/>
      </c>
      <c r="BM541" s="296" t="str">
        <f>IFERROR(VLOOKUP($X541,点検表４リスト用!$A$2:$B$10,2,FALSE),"")</f>
        <v/>
      </c>
      <c r="BN541" s="296" t="str">
        <f>IF($AK541="特","",IFERROR(VLOOKUP($BJ541,'35条リスト'!$A$3:$C$9998,3,FALSE),""))</f>
        <v/>
      </c>
      <c r="BO541" s="357" t="str">
        <f t="shared" si="246"/>
        <v/>
      </c>
      <c r="BP541" s="297" t="str">
        <f t="shared" si="242"/>
        <v/>
      </c>
      <c r="BQ541" s="297" t="str">
        <f t="shared" si="247"/>
        <v/>
      </c>
      <c r="BR541" s="296">
        <f t="shared" si="244"/>
        <v>0</v>
      </c>
      <c r="BS541" s="296" t="str">
        <f>IF(COUNTIF(点検表４リスト用!X$2:X$83,J541),1,IF(COUNTIF(点検表４リスト用!Y$2:Y$100,J541),2,IF(COUNTIF(点検表４リスト用!Z$2:Z$100,J541),3,IF(COUNTIF(点検表４リスト用!AA$2:AA$100,J541),4,""))))</f>
        <v/>
      </c>
      <c r="BT541" s="580" t="str">
        <f t="shared" si="248"/>
        <v/>
      </c>
    </row>
    <row r="542" spans="1:72">
      <c r="A542" s="289"/>
      <c r="B542" s="445"/>
      <c r="C542" s="290"/>
      <c r="D542" s="291"/>
      <c r="E542" s="291"/>
      <c r="F542" s="291"/>
      <c r="G542" s="292"/>
      <c r="H542" s="300"/>
      <c r="I542" s="292"/>
      <c r="J542" s="292"/>
      <c r="K542" s="292"/>
      <c r="L542" s="292"/>
      <c r="M542" s="290"/>
      <c r="N542" s="290"/>
      <c r="O542" s="292"/>
      <c r="P542" s="292"/>
      <c r="Q542" s="481" t="str">
        <f t="shared" si="249"/>
        <v/>
      </c>
      <c r="R542" s="481" t="str">
        <f t="shared" si="250"/>
        <v/>
      </c>
      <c r="S542" s="482" t="str">
        <f t="shared" si="223"/>
        <v/>
      </c>
      <c r="T542" s="482" t="str">
        <f t="shared" si="251"/>
        <v/>
      </c>
      <c r="U542" s="483" t="str">
        <f t="shared" si="252"/>
        <v/>
      </c>
      <c r="V542" s="483" t="str">
        <f t="shared" si="253"/>
        <v/>
      </c>
      <c r="W542" s="483" t="str">
        <f t="shared" si="254"/>
        <v/>
      </c>
      <c r="X542" s="293"/>
      <c r="Y542" s="289"/>
      <c r="Z542" s="473" t="str">
        <f>IF($BS542&lt;&gt;"","確認",IF(COUNTIF(点検表４リスト用!AB$2:AB$100,J542),"○",IF(OR($BQ542="【3】",$BQ542="【2】",$BQ542="【1】"),"○",$BQ542)))</f>
        <v/>
      </c>
      <c r="AA542" s="532"/>
      <c r="AB542" s="559" t="str">
        <f t="shared" si="255"/>
        <v/>
      </c>
      <c r="AC542" s="294" t="str">
        <f>IF(COUNTIF(環境性能の高いＵＤタクシー!$A:$A,点検表４!J542),"○","")</f>
        <v/>
      </c>
      <c r="AD542" s="295" t="str">
        <f t="shared" si="256"/>
        <v/>
      </c>
      <c r="AE542" s="296" t="b">
        <f t="shared" si="224"/>
        <v>0</v>
      </c>
      <c r="AF542" s="296" t="b">
        <f t="shared" si="225"/>
        <v>0</v>
      </c>
      <c r="AG542" s="296" t="str">
        <f t="shared" si="226"/>
        <v/>
      </c>
      <c r="AH542" s="296">
        <f t="shared" si="227"/>
        <v>1</v>
      </c>
      <c r="AI542" s="296">
        <f t="shared" si="228"/>
        <v>0</v>
      </c>
      <c r="AJ542" s="296">
        <f t="shared" si="229"/>
        <v>0</v>
      </c>
      <c r="AK542" s="296" t="str">
        <f>IFERROR(VLOOKUP($I542,点検表４リスト用!$D$2:$G$10,2,FALSE),"")</f>
        <v/>
      </c>
      <c r="AL542" s="296" t="str">
        <f>IFERROR(VLOOKUP($I542,点検表４リスト用!$D$2:$G$10,3,FALSE),"")</f>
        <v/>
      </c>
      <c r="AM542" s="296" t="str">
        <f>IFERROR(VLOOKUP($I542,点検表４リスト用!$D$2:$G$10,4,FALSE),"")</f>
        <v/>
      </c>
      <c r="AN542" s="296" t="str">
        <f>IFERROR(VLOOKUP(LEFT($E542,1),点検表４リスト用!$I$2:$J$11,2,FALSE),"")</f>
        <v/>
      </c>
      <c r="AO542" s="296" t="b">
        <f>IF(IFERROR(VLOOKUP($J542,軽乗用車一覧!$A$2:$A$88,1,FALSE),"")&lt;&gt;"",TRUE,FALSE)</f>
        <v>0</v>
      </c>
      <c r="AP542" s="296" t="b">
        <f t="shared" si="230"/>
        <v>0</v>
      </c>
      <c r="AQ542" s="296" t="b">
        <f t="shared" si="257"/>
        <v>1</v>
      </c>
      <c r="AR542" s="296" t="str">
        <f t="shared" si="231"/>
        <v/>
      </c>
      <c r="AS542" s="296" t="str">
        <f t="shared" si="232"/>
        <v/>
      </c>
      <c r="AT542" s="296">
        <f t="shared" si="233"/>
        <v>1</v>
      </c>
      <c r="AU542" s="296">
        <f t="shared" si="234"/>
        <v>1</v>
      </c>
      <c r="AV542" s="296" t="str">
        <f t="shared" si="235"/>
        <v/>
      </c>
      <c r="AW542" s="296" t="str">
        <f>IFERROR(VLOOKUP($L542,点検表４リスト用!$L$2:$M$11,2,FALSE),"")</f>
        <v/>
      </c>
      <c r="AX542" s="296" t="str">
        <f>IFERROR(VLOOKUP($AV542,排出係数!$H$4:$N$1000,7,FALSE),"")</f>
        <v/>
      </c>
      <c r="AY542" s="296" t="str">
        <f t="shared" si="245"/>
        <v/>
      </c>
      <c r="AZ542" s="296" t="str">
        <f t="shared" si="236"/>
        <v>1</v>
      </c>
      <c r="BA542" s="296" t="str">
        <f>IFERROR(VLOOKUP($AV542,排出係数!$A$4:$G$10000,$AU542+2,FALSE),"")</f>
        <v/>
      </c>
      <c r="BB542" s="296">
        <f>IFERROR(VLOOKUP($AU542,点検表４リスト用!$P$2:$T$6,2,FALSE),"")</f>
        <v>0.48</v>
      </c>
      <c r="BC542" s="296" t="str">
        <f t="shared" si="237"/>
        <v/>
      </c>
      <c r="BD542" s="296" t="str">
        <f t="shared" si="238"/>
        <v/>
      </c>
      <c r="BE542" s="296" t="str">
        <f>IFERROR(VLOOKUP($AV542,排出係数!$H$4:$M$10000,$AU542+2,FALSE),"")</f>
        <v/>
      </c>
      <c r="BF542" s="296">
        <f>IFERROR(VLOOKUP($AU542,点検表４リスト用!$P$2:$T$6,IF($N542="H17",5,3),FALSE),"")</f>
        <v>5.5E-2</v>
      </c>
      <c r="BG542" s="296">
        <f t="shared" si="239"/>
        <v>0</v>
      </c>
      <c r="BH542" s="296">
        <f t="shared" si="243"/>
        <v>0</v>
      </c>
      <c r="BI542" s="296" t="str">
        <f>IFERROR(VLOOKUP($L542,点検表４リスト用!$L$2:$N$11,3,FALSE),"")</f>
        <v/>
      </c>
      <c r="BJ542" s="296" t="str">
        <f t="shared" si="240"/>
        <v/>
      </c>
      <c r="BK542" s="296" t="str">
        <f>IF($AK542="特","",IF($BP542="確認",MSG_電気・燃料電池車確認,IF($BS542=1,日野自動車新型式,IF($BS542=2,日野自動車新型式②,IF($BS542=3,日野自動車新型式③,IF($BS542=4,日野自動車新型式④,IFERROR(VLOOKUP($BJ542,'35条リスト'!$A$3:$C$9998,2,FALSE),"")))))))</f>
        <v/>
      </c>
      <c r="BL542" s="296" t="str">
        <f t="shared" si="241"/>
        <v/>
      </c>
      <c r="BM542" s="296" t="str">
        <f>IFERROR(VLOOKUP($X542,点検表４リスト用!$A$2:$B$10,2,FALSE),"")</f>
        <v/>
      </c>
      <c r="BN542" s="296" t="str">
        <f>IF($AK542="特","",IFERROR(VLOOKUP($BJ542,'35条リスト'!$A$3:$C$9998,3,FALSE),""))</f>
        <v/>
      </c>
      <c r="BO542" s="357" t="str">
        <f t="shared" si="246"/>
        <v/>
      </c>
      <c r="BP542" s="297" t="str">
        <f t="shared" si="242"/>
        <v/>
      </c>
      <c r="BQ542" s="297" t="str">
        <f t="shared" si="247"/>
        <v/>
      </c>
      <c r="BR542" s="296">
        <f t="shared" si="244"/>
        <v>0</v>
      </c>
      <c r="BS542" s="296" t="str">
        <f>IF(COUNTIF(点検表４リスト用!X$2:X$83,J542),1,IF(COUNTIF(点検表４リスト用!Y$2:Y$100,J542),2,IF(COUNTIF(点検表４リスト用!Z$2:Z$100,J542),3,IF(COUNTIF(点検表４リスト用!AA$2:AA$100,J542),4,""))))</f>
        <v/>
      </c>
      <c r="BT542" s="580" t="str">
        <f t="shared" si="248"/>
        <v/>
      </c>
    </row>
    <row r="543" spans="1:72">
      <c r="A543" s="289"/>
      <c r="B543" s="445"/>
      <c r="C543" s="290"/>
      <c r="D543" s="291"/>
      <c r="E543" s="291"/>
      <c r="F543" s="291"/>
      <c r="G543" s="292"/>
      <c r="H543" s="300"/>
      <c r="I543" s="292"/>
      <c r="J543" s="292"/>
      <c r="K543" s="292"/>
      <c r="L543" s="292"/>
      <c r="M543" s="290"/>
      <c r="N543" s="290"/>
      <c r="O543" s="292"/>
      <c r="P543" s="292"/>
      <c r="Q543" s="481" t="str">
        <f t="shared" si="249"/>
        <v/>
      </c>
      <c r="R543" s="481" t="str">
        <f t="shared" si="250"/>
        <v/>
      </c>
      <c r="S543" s="482" t="str">
        <f t="shared" si="223"/>
        <v/>
      </c>
      <c r="T543" s="482" t="str">
        <f t="shared" si="251"/>
        <v/>
      </c>
      <c r="U543" s="483" t="str">
        <f t="shared" si="252"/>
        <v/>
      </c>
      <c r="V543" s="483" t="str">
        <f t="shared" si="253"/>
        <v/>
      </c>
      <c r="W543" s="483" t="str">
        <f t="shared" si="254"/>
        <v/>
      </c>
      <c r="X543" s="293"/>
      <c r="Y543" s="289"/>
      <c r="Z543" s="473" t="str">
        <f>IF($BS543&lt;&gt;"","確認",IF(COUNTIF(点検表４リスト用!AB$2:AB$100,J543),"○",IF(OR($BQ543="【3】",$BQ543="【2】",$BQ543="【1】"),"○",$BQ543)))</f>
        <v/>
      </c>
      <c r="AA543" s="532"/>
      <c r="AB543" s="559" t="str">
        <f t="shared" si="255"/>
        <v/>
      </c>
      <c r="AC543" s="294" t="str">
        <f>IF(COUNTIF(環境性能の高いＵＤタクシー!$A:$A,点検表４!J543),"○","")</f>
        <v/>
      </c>
      <c r="AD543" s="295" t="str">
        <f t="shared" si="256"/>
        <v/>
      </c>
      <c r="AE543" s="296" t="b">
        <f t="shared" si="224"/>
        <v>0</v>
      </c>
      <c r="AF543" s="296" t="b">
        <f t="shared" si="225"/>
        <v>0</v>
      </c>
      <c r="AG543" s="296" t="str">
        <f t="shared" si="226"/>
        <v/>
      </c>
      <c r="AH543" s="296">
        <f t="shared" si="227"/>
        <v>1</v>
      </c>
      <c r="AI543" s="296">
        <f t="shared" si="228"/>
        <v>0</v>
      </c>
      <c r="AJ543" s="296">
        <f t="shared" si="229"/>
        <v>0</v>
      </c>
      <c r="AK543" s="296" t="str">
        <f>IFERROR(VLOOKUP($I543,点検表４リスト用!$D$2:$G$10,2,FALSE),"")</f>
        <v/>
      </c>
      <c r="AL543" s="296" t="str">
        <f>IFERROR(VLOOKUP($I543,点検表４リスト用!$D$2:$G$10,3,FALSE),"")</f>
        <v/>
      </c>
      <c r="AM543" s="296" t="str">
        <f>IFERROR(VLOOKUP($I543,点検表４リスト用!$D$2:$G$10,4,FALSE),"")</f>
        <v/>
      </c>
      <c r="AN543" s="296" t="str">
        <f>IFERROR(VLOOKUP(LEFT($E543,1),点検表４リスト用!$I$2:$J$11,2,FALSE),"")</f>
        <v/>
      </c>
      <c r="AO543" s="296" t="b">
        <f>IF(IFERROR(VLOOKUP($J543,軽乗用車一覧!$A$2:$A$88,1,FALSE),"")&lt;&gt;"",TRUE,FALSE)</f>
        <v>0</v>
      </c>
      <c r="AP543" s="296" t="b">
        <f t="shared" si="230"/>
        <v>0</v>
      </c>
      <c r="AQ543" s="296" t="b">
        <f t="shared" si="257"/>
        <v>1</v>
      </c>
      <c r="AR543" s="296" t="str">
        <f t="shared" si="231"/>
        <v/>
      </c>
      <c r="AS543" s="296" t="str">
        <f t="shared" si="232"/>
        <v/>
      </c>
      <c r="AT543" s="296">
        <f t="shared" si="233"/>
        <v>1</v>
      </c>
      <c r="AU543" s="296">
        <f t="shared" si="234"/>
        <v>1</v>
      </c>
      <c r="AV543" s="296" t="str">
        <f t="shared" si="235"/>
        <v/>
      </c>
      <c r="AW543" s="296" t="str">
        <f>IFERROR(VLOOKUP($L543,点検表４リスト用!$L$2:$M$11,2,FALSE),"")</f>
        <v/>
      </c>
      <c r="AX543" s="296" t="str">
        <f>IFERROR(VLOOKUP($AV543,排出係数!$H$4:$N$1000,7,FALSE),"")</f>
        <v/>
      </c>
      <c r="AY543" s="296" t="str">
        <f t="shared" si="245"/>
        <v/>
      </c>
      <c r="AZ543" s="296" t="str">
        <f t="shared" si="236"/>
        <v>1</v>
      </c>
      <c r="BA543" s="296" t="str">
        <f>IFERROR(VLOOKUP($AV543,排出係数!$A$4:$G$10000,$AU543+2,FALSE),"")</f>
        <v/>
      </c>
      <c r="BB543" s="296">
        <f>IFERROR(VLOOKUP($AU543,点検表４リスト用!$P$2:$T$6,2,FALSE),"")</f>
        <v>0.48</v>
      </c>
      <c r="BC543" s="296" t="str">
        <f t="shared" si="237"/>
        <v/>
      </c>
      <c r="BD543" s="296" t="str">
        <f t="shared" si="238"/>
        <v/>
      </c>
      <c r="BE543" s="296" t="str">
        <f>IFERROR(VLOOKUP($AV543,排出係数!$H$4:$M$10000,$AU543+2,FALSE),"")</f>
        <v/>
      </c>
      <c r="BF543" s="296">
        <f>IFERROR(VLOOKUP($AU543,点検表４リスト用!$P$2:$T$6,IF($N543="H17",5,3),FALSE),"")</f>
        <v>5.5E-2</v>
      </c>
      <c r="BG543" s="296">
        <f t="shared" si="239"/>
        <v>0</v>
      </c>
      <c r="BH543" s="296">
        <f t="shared" si="243"/>
        <v>0</v>
      </c>
      <c r="BI543" s="296" t="str">
        <f>IFERROR(VLOOKUP($L543,点検表４リスト用!$L$2:$N$11,3,FALSE),"")</f>
        <v/>
      </c>
      <c r="BJ543" s="296" t="str">
        <f t="shared" si="240"/>
        <v/>
      </c>
      <c r="BK543" s="296" t="str">
        <f>IF($AK543="特","",IF($BP543="確認",MSG_電気・燃料電池車確認,IF($BS543=1,日野自動車新型式,IF($BS543=2,日野自動車新型式②,IF($BS543=3,日野自動車新型式③,IF($BS543=4,日野自動車新型式④,IFERROR(VLOOKUP($BJ543,'35条リスト'!$A$3:$C$9998,2,FALSE),"")))))))</f>
        <v/>
      </c>
      <c r="BL543" s="296" t="str">
        <f t="shared" si="241"/>
        <v/>
      </c>
      <c r="BM543" s="296" t="str">
        <f>IFERROR(VLOOKUP($X543,点検表４リスト用!$A$2:$B$10,2,FALSE),"")</f>
        <v/>
      </c>
      <c r="BN543" s="296" t="str">
        <f>IF($AK543="特","",IFERROR(VLOOKUP($BJ543,'35条リスト'!$A$3:$C$9998,3,FALSE),""))</f>
        <v/>
      </c>
      <c r="BO543" s="357" t="str">
        <f t="shared" si="246"/>
        <v/>
      </c>
      <c r="BP543" s="297" t="str">
        <f t="shared" si="242"/>
        <v/>
      </c>
      <c r="BQ543" s="297" t="str">
        <f t="shared" si="247"/>
        <v/>
      </c>
      <c r="BR543" s="296">
        <f t="shared" si="244"/>
        <v>0</v>
      </c>
      <c r="BS543" s="296" t="str">
        <f>IF(COUNTIF(点検表４リスト用!X$2:X$83,J543),1,IF(COUNTIF(点検表４リスト用!Y$2:Y$100,J543),2,IF(COUNTIF(点検表４リスト用!Z$2:Z$100,J543),3,IF(COUNTIF(点検表４リスト用!AA$2:AA$100,J543),4,""))))</f>
        <v/>
      </c>
      <c r="BT543" s="580" t="str">
        <f t="shared" si="248"/>
        <v/>
      </c>
    </row>
    <row r="544" spans="1:72">
      <c r="A544" s="289"/>
      <c r="B544" s="445"/>
      <c r="C544" s="290"/>
      <c r="D544" s="291"/>
      <c r="E544" s="291"/>
      <c r="F544" s="291"/>
      <c r="G544" s="292"/>
      <c r="H544" s="300"/>
      <c r="I544" s="292"/>
      <c r="J544" s="292"/>
      <c r="K544" s="292"/>
      <c r="L544" s="292"/>
      <c r="M544" s="290"/>
      <c r="N544" s="290"/>
      <c r="O544" s="292"/>
      <c r="P544" s="292"/>
      <c r="Q544" s="481" t="str">
        <f t="shared" si="249"/>
        <v/>
      </c>
      <c r="R544" s="481" t="str">
        <f t="shared" si="250"/>
        <v/>
      </c>
      <c r="S544" s="482" t="str">
        <f t="shared" si="223"/>
        <v/>
      </c>
      <c r="T544" s="482" t="str">
        <f t="shared" si="251"/>
        <v/>
      </c>
      <c r="U544" s="483" t="str">
        <f t="shared" si="252"/>
        <v/>
      </c>
      <c r="V544" s="483" t="str">
        <f t="shared" si="253"/>
        <v/>
      </c>
      <c r="W544" s="483" t="str">
        <f t="shared" si="254"/>
        <v/>
      </c>
      <c r="X544" s="293"/>
      <c r="Y544" s="289"/>
      <c r="Z544" s="473" t="str">
        <f>IF($BS544&lt;&gt;"","確認",IF(COUNTIF(点検表４リスト用!AB$2:AB$100,J544),"○",IF(OR($BQ544="【3】",$BQ544="【2】",$BQ544="【1】"),"○",$BQ544)))</f>
        <v/>
      </c>
      <c r="AA544" s="532"/>
      <c r="AB544" s="559" t="str">
        <f t="shared" si="255"/>
        <v/>
      </c>
      <c r="AC544" s="294" t="str">
        <f>IF(COUNTIF(環境性能の高いＵＤタクシー!$A:$A,点検表４!J544),"○","")</f>
        <v/>
      </c>
      <c r="AD544" s="295" t="str">
        <f t="shared" si="256"/>
        <v/>
      </c>
      <c r="AE544" s="296" t="b">
        <f t="shared" si="224"/>
        <v>0</v>
      </c>
      <c r="AF544" s="296" t="b">
        <f t="shared" si="225"/>
        <v>0</v>
      </c>
      <c r="AG544" s="296" t="str">
        <f t="shared" si="226"/>
        <v/>
      </c>
      <c r="AH544" s="296">
        <f t="shared" si="227"/>
        <v>1</v>
      </c>
      <c r="AI544" s="296">
        <f t="shared" si="228"/>
        <v>0</v>
      </c>
      <c r="AJ544" s="296">
        <f t="shared" si="229"/>
        <v>0</v>
      </c>
      <c r="AK544" s="296" t="str">
        <f>IFERROR(VLOOKUP($I544,点検表４リスト用!$D$2:$G$10,2,FALSE),"")</f>
        <v/>
      </c>
      <c r="AL544" s="296" t="str">
        <f>IFERROR(VLOOKUP($I544,点検表４リスト用!$D$2:$G$10,3,FALSE),"")</f>
        <v/>
      </c>
      <c r="AM544" s="296" t="str">
        <f>IFERROR(VLOOKUP($I544,点検表４リスト用!$D$2:$G$10,4,FALSE),"")</f>
        <v/>
      </c>
      <c r="AN544" s="296" t="str">
        <f>IFERROR(VLOOKUP(LEFT($E544,1),点検表４リスト用!$I$2:$J$11,2,FALSE),"")</f>
        <v/>
      </c>
      <c r="AO544" s="296" t="b">
        <f>IF(IFERROR(VLOOKUP($J544,軽乗用車一覧!$A$2:$A$88,1,FALSE),"")&lt;&gt;"",TRUE,FALSE)</f>
        <v>0</v>
      </c>
      <c r="AP544" s="296" t="b">
        <f t="shared" si="230"/>
        <v>0</v>
      </c>
      <c r="AQ544" s="296" t="b">
        <f t="shared" si="257"/>
        <v>1</v>
      </c>
      <c r="AR544" s="296" t="str">
        <f t="shared" si="231"/>
        <v/>
      </c>
      <c r="AS544" s="296" t="str">
        <f t="shared" si="232"/>
        <v/>
      </c>
      <c r="AT544" s="296">
        <f t="shared" si="233"/>
        <v>1</v>
      </c>
      <c r="AU544" s="296">
        <f t="shared" si="234"/>
        <v>1</v>
      </c>
      <c r="AV544" s="296" t="str">
        <f t="shared" si="235"/>
        <v/>
      </c>
      <c r="AW544" s="296" t="str">
        <f>IFERROR(VLOOKUP($L544,点検表４リスト用!$L$2:$M$11,2,FALSE),"")</f>
        <v/>
      </c>
      <c r="AX544" s="296" t="str">
        <f>IFERROR(VLOOKUP($AV544,排出係数!$H$4:$N$1000,7,FALSE),"")</f>
        <v/>
      </c>
      <c r="AY544" s="296" t="str">
        <f t="shared" si="245"/>
        <v/>
      </c>
      <c r="AZ544" s="296" t="str">
        <f t="shared" si="236"/>
        <v>1</v>
      </c>
      <c r="BA544" s="296" t="str">
        <f>IFERROR(VLOOKUP($AV544,排出係数!$A$4:$G$10000,$AU544+2,FALSE),"")</f>
        <v/>
      </c>
      <c r="BB544" s="296">
        <f>IFERROR(VLOOKUP($AU544,点検表４リスト用!$P$2:$T$6,2,FALSE),"")</f>
        <v>0.48</v>
      </c>
      <c r="BC544" s="296" t="str">
        <f t="shared" si="237"/>
        <v/>
      </c>
      <c r="BD544" s="296" t="str">
        <f t="shared" si="238"/>
        <v/>
      </c>
      <c r="BE544" s="296" t="str">
        <f>IFERROR(VLOOKUP($AV544,排出係数!$H$4:$M$10000,$AU544+2,FALSE),"")</f>
        <v/>
      </c>
      <c r="BF544" s="296">
        <f>IFERROR(VLOOKUP($AU544,点検表４リスト用!$P$2:$T$6,IF($N544="H17",5,3),FALSE),"")</f>
        <v>5.5E-2</v>
      </c>
      <c r="BG544" s="296">
        <f t="shared" si="239"/>
        <v>0</v>
      </c>
      <c r="BH544" s="296">
        <f t="shared" si="243"/>
        <v>0</v>
      </c>
      <c r="BI544" s="296" t="str">
        <f>IFERROR(VLOOKUP($L544,点検表４リスト用!$L$2:$N$11,3,FALSE),"")</f>
        <v/>
      </c>
      <c r="BJ544" s="296" t="str">
        <f t="shared" si="240"/>
        <v/>
      </c>
      <c r="BK544" s="296" t="str">
        <f>IF($AK544="特","",IF($BP544="確認",MSG_電気・燃料電池車確認,IF($BS544=1,日野自動車新型式,IF($BS544=2,日野自動車新型式②,IF($BS544=3,日野自動車新型式③,IF($BS544=4,日野自動車新型式④,IFERROR(VLOOKUP($BJ544,'35条リスト'!$A$3:$C$9998,2,FALSE),"")))))))</f>
        <v/>
      </c>
      <c r="BL544" s="296" t="str">
        <f t="shared" si="241"/>
        <v/>
      </c>
      <c r="BM544" s="296" t="str">
        <f>IFERROR(VLOOKUP($X544,点検表４リスト用!$A$2:$B$10,2,FALSE),"")</f>
        <v/>
      </c>
      <c r="BN544" s="296" t="str">
        <f>IF($AK544="特","",IFERROR(VLOOKUP($BJ544,'35条リスト'!$A$3:$C$9998,3,FALSE),""))</f>
        <v/>
      </c>
      <c r="BO544" s="357" t="str">
        <f t="shared" si="246"/>
        <v/>
      </c>
      <c r="BP544" s="297" t="str">
        <f t="shared" si="242"/>
        <v/>
      </c>
      <c r="BQ544" s="297" t="str">
        <f t="shared" si="247"/>
        <v/>
      </c>
      <c r="BR544" s="296">
        <f t="shared" si="244"/>
        <v>0</v>
      </c>
      <c r="BS544" s="296" t="str">
        <f>IF(COUNTIF(点検表４リスト用!X$2:X$83,J544),1,IF(COUNTIF(点検表４リスト用!Y$2:Y$100,J544),2,IF(COUNTIF(点検表４リスト用!Z$2:Z$100,J544),3,IF(COUNTIF(点検表４リスト用!AA$2:AA$100,J544),4,""))))</f>
        <v/>
      </c>
      <c r="BT544" s="580" t="str">
        <f t="shared" si="248"/>
        <v/>
      </c>
    </row>
    <row r="545" spans="1:72">
      <c r="A545" s="289"/>
      <c r="B545" s="445"/>
      <c r="C545" s="290"/>
      <c r="D545" s="291"/>
      <c r="E545" s="291"/>
      <c r="F545" s="291"/>
      <c r="G545" s="292"/>
      <c r="H545" s="300"/>
      <c r="I545" s="292"/>
      <c r="J545" s="292"/>
      <c r="K545" s="292"/>
      <c r="L545" s="292"/>
      <c r="M545" s="290"/>
      <c r="N545" s="290"/>
      <c r="O545" s="292"/>
      <c r="P545" s="292"/>
      <c r="Q545" s="481" t="str">
        <f t="shared" si="249"/>
        <v/>
      </c>
      <c r="R545" s="481" t="str">
        <f t="shared" si="250"/>
        <v/>
      </c>
      <c r="S545" s="482" t="str">
        <f t="shared" si="223"/>
        <v/>
      </c>
      <c r="T545" s="482" t="str">
        <f t="shared" si="251"/>
        <v/>
      </c>
      <c r="U545" s="483" t="str">
        <f t="shared" si="252"/>
        <v/>
      </c>
      <c r="V545" s="483" t="str">
        <f t="shared" si="253"/>
        <v/>
      </c>
      <c r="W545" s="483" t="str">
        <f t="shared" si="254"/>
        <v/>
      </c>
      <c r="X545" s="293"/>
      <c r="Y545" s="289"/>
      <c r="Z545" s="473" t="str">
        <f>IF($BS545&lt;&gt;"","確認",IF(COUNTIF(点検表４リスト用!AB$2:AB$100,J545),"○",IF(OR($BQ545="【3】",$BQ545="【2】",$BQ545="【1】"),"○",$BQ545)))</f>
        <v/>
      </c>
      <c r="AA545" s="532"/>
      <c r="AB545" s="559" t="str">
        <f t="shared" si="255"/>
        <v/>
      </c>
      <c r="AC545" s="294" t="str">
        <f>IF(COUNTIF(環境性能の高いＵＤタクシー!$A:$A,点検表４!J545),"○","")</f>
        <v/>
      </c>
      <c r="AD545" s="295" t="str">
        <f t="shared" si="256"/>
        <v/>
      </c>
      <c r="AE545" s="296" t="b">
        <f t="shared" si="224"/>
        <v>0</v>
      </c>
      <c r="AF545" s="296" t="b">
        <f t="shared" si="225"/>
        <v>0</v>
      </c>
      <c r="AG545" s="296" t="str">
        <f t="shared" si="226"/>
        <v/>
      </c>
      <c r="AH545" s="296">
        <f t="shared" si="227"/>
        <v>1</v>
      </c>
      <c r="AI545" s="296">
        <f t="shared" si="228"/>
        <v>0</v>
      </c>
      <c r="AJ545" s="296">
        <f t="shared" si="229"/>
        <v>0</v>
      </c>
      <c r="AK545" s="296" t="str">
        <f>IFERROR(VLOOKUP($I545,点検表４リスト用!$D$2:$G$10,2,FALSE),"")</f>
        <v/>
      </c>
      <c r="AL545" s="296" t="str">
        <f>IFERROR(VLOOKUP($I545,点検表４リスト用!$D$2:$G$10,3,FALSE),"")</f>
        <v/>
      </c>
      <c r="AM545" s="296" t="str">
        <f>IFERROR(VLOOKUP($I545,点検表４リスト用!$D$2:$G$10,4,FALSE),"")</f>
        <v/>
      </c>
      <c r="AN545" s="296" t="str">
        <f>IFERROR(VLOOKUP(LEFT($E545,1),点検表４リスト用!$I$2:$J$11,2,FALSE),"")</f>
        <v/>
      </c>
      <c r="AO545" s="296" t="b">
        <f>IF(IFERROR(VLOOKUP($J545,軽乗用車一覧!$A$2:$A$88,1,FALSE),"")&lt;&gt;"",TRUE,FALSE)</f>
        <v>0</v>
      </c>
      <c r="AP545" s="296" t="b">
        <f t="shared" si="230"/>
        <v>0</v>
      </c>
      <c r="AQ545" s="296" t="b">
        <f t="shared" si="257"/>
        <v>1</v>
      </c>
      <c r="AR545" s="296" t="str">
        <f t="shared" si="231"/>
        <v/>
      </c>
      <c r="AS545" s="296" t="str">
        <f t="shared" si="232"/>
        <v/>
      </c>
      <c r="AT545" s="296">
        <f t="shared" si="233"/>
        <v>1</v>
      </c>
      <c r="AU545" s="296">
        <f t="shared" si="234"/>
        <v>1</v>
      </c>
      <c r="AV545" s="296" t="str">
        <f t="shared" si="235"/>
        <v/>
      </c>
      <c r="AW545" s="296" t="str">
        <f>IFERROR(VLOOKUP($L545,点検表４リスト用!$L$2:$M$11,2,FALSE),"")</f>
        <v/>
      </c>
      <c r="AX545" s="296" t="str">
        <f>IFERROR(VLOOKUP($AV545,排出係数!$H$4:$N$1000,7,FALSE),"")</f>
        <v/>
      </c>
      <c r="AY545" s="296" t="str">
        <f t="shared" si="245"/>
        <v/>
      </c>
      <c r="AZ545" s="296" t="str">
        <f t="shared" si="236"/>
        <v>1</v>
      </c>
      <c r="BA545" s="296" t="str">
        <f>IFERROR(VLOOKUP($AV545,排出係数!$A$4:$G$10000,$AU545+2,FALSE),"")</f>
        <v/>
      </c>
      <c r="BB545" s="296">
        <f>IFERROR(VLOOKUP($AU545,点検表４リスト用!$P$2:$T$6,2,FALSE),"")</f>
        <v>0.48</v>
      </c>
      <c r="BC545" s="296" t="str">
        <f t="shared" si="237"/>
        <v/>
      </c>
      <c r="BD545" s="296" t="str">
        <f t="shared" si="238"/>
        <v/>
      </c>
      <c r="BE545" s="296" t="str">
        <f>IFERROR(VLOOKUP($AV545,排出係数!$H$4:$M$10000,$AU545+2,FALSE),"")</f>
        <v/>
      </c>
      <c r="BF545" s="296">
        <f>IFERROR(VLOOKUP($AU545,点検表４リスト用!$P$2:$T$6,IF($N545="H17",5,3),FALSE),"")</f>
        <v>5.5E-2</v>
      </c>
      <c r="BG545" s="296">
        <f t="shared" si="239"/>
        <v>0</v>
      </c>
      <c r="BH545" s="296">
        <f t="shared" si="243"/>
        <v>0</v>
      </c>
      <c r="BI545" s="296" t="str">
        <f>IFERROR(VLOOKUP($L545,点検表４リスト用!$L$2:$N$11,3,FALSE),"")</f>
        <v/>
      </c>
      <c r="BJ545" s="296" t="str">
        <f t="shared" si="240"/>
        <v/>
      </c>
      <c r="BK545" s="296" t="str">
        <f>IF($AK545="特","",IF($BP545="確認",MSG_電気・燃料電池車確認,IF($BS545=1,日野自動車新型式,IF($BS545=2,日野自動車新型式②,IF($BS545=3,日野自動車新型式③,IF($BS545=4,日野自動車新型式④,IFERROR(VLOOKUP($BJ545,'35条リスト'!$A$3:$C$9998,2,FALSE),"")))))))</f>
        <v/>
      </c>
      <c r="BL545" s="296" t="str">
        <f t="shared" si="241"/>
        <v/>
      </c>
      <c r="BM545" s="296" t="str">
        <f>IFERROR(VLOOKUP($X545,点検表４リスト用!$A$2:$B$10,2,FALSE),"")</f>
        <v/>
      </c>
      <c r="BN545" s="296" t="str">
        <f>IF($AK545="特","",IFERROR(VLOOKUP($BJ545,'35条リスト'!$A$3:$C$9998,3,FALSE),""))</f>
        <v/>
      </c>
      <c r="BO545" s="357" t="str">
        <f t="shared" si="246"/>
        <v/>
      </c>
      <c r="BP545" s="297" t="str">
        <f t="shared" si="242"/>
        <v/>
      </c>
      <c r="BQ545" s="297" t="str">
        <f t="shared" si="247"/>
        <v/>
      </c>
      <c r="BR545" s="296">
        <f t="shared" si="244"/>
        <v>0</v>
      </c>
      <c r="BS545" s="296" t="str">
        <f>IF(COUNTIF(点検表４リスト用!X$2:X$83,J545),1,IF(COUNTIF(点検表４リスト用!Y$2:Y$100,J545),2,IF(COUNTIF(点検表４リスト用!Z$2:Z$100,J545),3,IF(COUNTIF(点検表４リスト用!AA$2:AA$100,J545),4,""))))</f>
        <v/>
      </c>
      <c r="BT545" s="580" t="str">
        <f t="shared" si="248"/>
        <v/>
      </c>
    </row>
    <row r="546" spans="1:72">
      <c r="A546" s="289"/>
      <c r="B546" s="445"/>
      <c r="C546" s="290"/>
      <c r="D546" s="291"/>
      <c r="E546" s="291"/>
      <c r="F546" s="291"/>
      <c r="G546" s="292"/>
      <c r="H546" s="300"/>
      <c r="I546" s="292"/>
      <c r="J546" s="292"/>
      <c r="K546" s="292"/>
      <c r="L546" s="292"/>
      <c r="M546" s="290"/>
      <c r="N546" s="290"/>
      <c r="O546" s="292"/>
      <c r="P546" s="292"/>
      <c r="Q546" s="481" t="str">
        <f t="shared" si="249"/>
        <v/>
      </c>
      <c r="R546" s="481" t="str">
        <f t="shared" si="250"/>
        <v/>
      </c>
      <c r="S546" s="482" t="str">
        <f t="shared" si="223"/>
        <v/>
      </c>
      <c r="T546" s="482" t="str">
        <f t="shared" si="251"/>
        <v/>
      </c>
      <c r="U546" s="483" t="str">
        <f t="shared" si="252"/>
        <v/>
      </c>
      <c r="V546" s="483" t="str">
        <f t="shared" si="253"/>
        <v/>
      </c>
      <c r="W546" s="483" t="str">
        <f t="shared" si="254"/>
        <v/>
      </c>
      <c r="X546" s="293"/>
      <c r="Y546" s="289"/>
      <c r="Z546" s="473" t="str">
        <f>IF($BS546&lt;&gt;"","確認",IF(COUNTIF(点検表４リスト用!AB$2:AB$100,J546),"○",IF(OR($BQ546="【3】",$BQ546="【2】",$BQ546="【1】"),"○",$BQ546)))</f>
        <v/>
      </c>
      <c r="AA546" s="532"/>
      <c r="AB546" s="559" t="str">
        <f t="shared" si="255"/>
        <v/>
      </c>
      <c r="AC546" s="294" t="str">
        <f>IF(COUNTIF(環境性能の高いＵＤタクシー!$A:$A,点検表４!J546),"○","")</f>
        <v/>
      </c>
      <c r="AD546" s="295" t="str">
        <f t="shared" si="256"/>
        <v/>
      </c>
      <c r="AE546" s="296" t="b">
        <f t="shared" si="224"/>
        <v>0</v>
      </c>
      <c r="AF546" s="296" t="b">
        <f t="shared" si="225"/>
        <v>0</v>
      </c>
      <c r="AG546" s="296" t="str">
        <f t="shared" si="226"/>
        <v/>
      </c>
      <c r="AH546" s="296">
        <f t="shared" si="227"/>
        <v>1</v>
      </c>
      <c r="AI546" s="296">
        <f t="shared" si="228"/>
        <v>0</v>
      </c>
      <c r="AJ546" s="296">
        <f t="shared" si="229"/>
        <v>0</v>
      </c>
      <c r="AK546" s="296" t="str">
        <f>IFERROR(VLOOKUP($I546,点検表４リスト用!$D$2:$G$10,2,FALSE),"")</f>
        <v/>
      </c>
      <c r="AL546" s="296" t="str">
        <f>IFERROR(VLOOKUP($I546,点検表４リスト用!$D$2:$G$10,3,FALSE),"")</f>
        <v/>
      </c>
      <c r="AM546" s="296" t="str">
        <f>IFERROR(VLOOKUP($I546,点検表４リスト用!$D$2:$G$10,4,FALSE),"")</f>
        <v/>
      </c>
      <c r="AN546" s="296" t="str">
        <f>IFERROR(VLOOKUP(LEFT($E546,1),点検表４リスト用!$I$2:$J$11,2,FALSE),"")</f>
        <v/>
      </c>
      <c r="AO546" s="296" t="b">
        <f>IF(IFERROR(VLOOKUP($J546,軽乗用車一覧!$A$2:$A$88,1,FALSE),"")&lt;&gt;"",TRUE,FALSE)</f>
        <v>0</v>
      </c>
      <c r="AP546" s="296" t="b">
        <f t="shared" si="230"/>
        <v>0</v>
      </c>
      <c r="AQ546" s="296" t="b">
        <f t="shared" si="257"/>
        <v>1</v>
      </c>
      <c r="AR546" s="296" t="str">
        <f t="shared" si="231"/>
        <v/>
      </c>
      <c r="AS546" s="296" t="str">
        <f t="shared" si="232"/>
        <v/>
      </c>
      <c r="AT546" s="296">
        <f t="shared" si="233"/>
        <v>1</v>
      </c>
      <c r="AU546" s="296">
        <f t="shared" si="234"/>
        <v>1</v>
      </c>
      <c r="AV546" s="296" t="str">
        <f t="shared" si="235"/>
        <v/>
      </c>
      <c r="AW546" s="296" t="str">
        <f>IFERROR(VLOOKUP($L546,点検表４リスト用!$L$2:$M$11,2,FALSE),"")</f>
        <v/>
      </c>
      <c r="AX546" s="296" t="str">
        <f>IFERROR(VLOOKUP($AV546,排出係数!$H$4:$N$1000,7,FALSE),"")</f>
        <v/>
      </c>
      <c r="AY546" s="296" t="str">
        <f t="shared" si="245"/>
        <v/>
      </c>
      <c r="AZ546" s="296" t="str">
        <f t="shared" si="236"/>
        <v>1</v>
      </c>
      <c r="BA546" s="296" t="str">
        <f>IFERROR(VLOOKUP($AV546,排出係数!$A$4:$G$10000,$AU546+2,FALSE),"")</f>
        <v/>
      </c>
      <c r="BB546" s="296">
        <f>IFERROR(VLOOKUP($AU546,点検表４リスト用!$P$2:$T$6,2,FALSE),"")</f>
        <v>0.48</v>
      </c>
      <c r="BC546" s="296" t="str">
        <f t="shared" si="237"/>
        <v/>
      </c>
      <c r="BD546" s="296" t="str">
        <f t="shared" si="238"/>
        <v/>
      </c>
      <c r="BE546" s="296" t="str">
        <f>IFERROR(VLOOKUP($AV546,排出係数!$H$4:$M$10000,$AU546+2,FALSE),"")</f>
        <v/>
      </c>
      <c r="BF546" s="296">
        <f>IFERROR(VLOOKUP($AU546,点検表４リスト用!$P$2:$T$6,IF($N546="H17",5,3),FALSE),"")</f>
        <v>5.5E-2</v>
      </c>
      <c r="BG546" s="296">
        <f t="shared" si="239"/>
        <v>0</v>
      </c>
      <c r="BH546" s="296">
        <f t="shared" si="243"/>
        <v>0</v>
      </c>
      <c r="BI546" s="296" t="str">
        <f>IFERROR(VLOOKUP($L546,点検表４リスト用!$L$2:$N$11,3,FALSE),"")</f>
        <v/>
      </c>
      <c r="BJ546" s="296" t="str">
        <f t="shared" si="240"/>
        <v/>
      </c>
      <c r="BK546" s="296" t="str">
        <f>IF($AK546="特","",IF($BP546="確認",MSG_電気・燃料電池車確認,IF($BS546=1,日野自動車新型式,IF($BS546=2,日野自動車新型式②,IF($BS546=3,日野自動車新型式③,IF($BS546=4,日野自動車新型式④,IFERROR(VLOOKUP($BJ546,'35条リスト'!$A$3:$C$9998,2,FALSE),"")))))))</f>
        <v/>
      </c>
      <c r="BL546" s="296" t="str">
        <f t="shared" si="241"/>
        <v/>
      </c>
      <c r="BM546" s="296" t="str">
        <f>IFERROR(VLOOKUP($X546,点検表４リスト用!$A$2:$B$10,2,FALSE),"")</f>
        <v/>
      </c>
      <c r="BN546" s="296" t="str">
        <f>IF($AK546="特","",IFERROR(VLOOKUP($BJ546,'35条リスト'!$A$3:$C$9998,3,FALSE),""))</f>
        <v/>
      </c>
      <c r="BO546" s="357" t="str">
        <f t="shared" si="246"/>
        <v/>
      </c>
      <c r="BP546" s="297" t="str">
        <f t="shared" si="242"/>
        <v/>
      </c>
      <c r="BQ546" s="297" t="str">
        <f t="shared" si="247"/>
        <v/>
      </c>
      <c r="BR546" s="296">
        <f t="shared" si="244"/>
        <v>0</v>
      </c>
      <c r="BS546" s="296" t="str">
        <f>IF(COUNTIF(点検表４リスト用!X$2:X$83,J546),1,IF(COUNTIF(点検表４リスト用!Y$2:Y$100,J546),2,IF(COUNTIF(点検表４リスト用!Z$2:Z$100,J546),3,IF(COUNTIF(点検表４リスト用!AA$2:AA$100,J546),4,""))))</f>
        <v/>
      </c>
      <c r="BT546" s="580" t="str">
        <f t="shared" si="248"/>
        <v/>
      </c>
    </row>
    <row r="547" spans="1:72">
      <c r="A547" s="289"/>
      <c r="B547" s="445"/>
      <c r="C547" s="290"/>
      <c r="D547" s="291"/>
      <c r="E547" s="291"/>
      <c r="F547" s="291"/>
      <c r="G547" s="292"/>
      <c r="H547" s="300"/>
      <c r="I547" s="292"/>
      <c r="J547" s="292"/>
      <c r="K547" s="292"/>
      <c r="L547" s="292"/>
      <c r="M547" s="290"/>
      <c r="N547" s="290"/>
      <c r="O547" s="292"/>
      <c r="P547" s="292"/>
      <c r="Q547" s="481" t="str">
        <f t="shared" si="249"/>
        <v/>
      </c>
      <c r="R547" s="481" t="str">
        <f t="shared" si="250"/>
        <v/>
      </c>
      <c r="S547" s="482" t="str">
        <f t="shared" si="223"/>
        <v/>
      </c>
      <c r="T547" s="482" t="str">
        <f t="shared" si="251"/>
        <v/>
      </c>
      <c r="U547" s="483" t="str">
        <f t="shared" si="252"/>
        <v/>
      </c>
      <c r="V547" s="483" t="str">
        <f t="shared" si="253"/>
        <v/>
      </c>
      <c r="W547" s="483" t="str">
        <f t="shared" si="254"/>
        <v/>
      </c>
      <c r="X547" s="293"/>
      <c r="Y547" s="289"/>
      <c r="Z547" s="473" t="str">
        <f>IF($BS547&lt;&gt;"","確認",IF(COUNTIF(点検表４リスト用!AB$2:AB$100,J547),"○",IF(OR($BQ547="【3】",$BQ547="【2】",$BQ547="【1】"),"○",$BQ547)))</f>
        <v/>
      </c>
      <c r="AA547" s="532"/>
      <c r="AB547" s="559" t="str">
        <f t="shared" si="255"/>
        <v/>
      </c>
      <c r="AC547" s="294" t="str">
        <f>IF(COUNTIF(環境性能の高いＵＤタクシー!$A:$A,点検表４!J547),"○","")</f>
        <v/>
      </c>
      <c r="AD547" s="295" t="str">
        <f t="shared" si="256"/>
        <v/>
      </c>
      <c r="AE547" s="296" t="b">
        <f t="shared" si="224"/>
        <v>0</v>
      </c>
      <c r="AF547" s="296" t="b">
        <f t="shared" si="225"/>
        <v>0</v>
      </c>
      <c r="AG547" s="296" t="str">
        <f t="shared" si="226"/>
        <v/>
      </c>
      <c r="AH547" s="296">
        <f t="shared" si="227"/>
        <v>1</v>
      </c>
      <c r="AI547" s="296">
        <f t="shared" si="228"/>
        <v>0</v>
      </c>
      <c r="AJ547" s="296">
        <f t="shared" si="229"/>
        <v>0</v>
      </c>
      <c r="AK547" s="296" t="str">
        <f>IFERROR(VLOOKUP($I547,点検表４リスト用!$D$2:$G$10,2,FALSE),"")</f>
        <v/>
      </c>
      <c r="AL547" s="296" t="str">
        <f>IFERROR(VLOOKUP($I547,点検表４リスト用!$D$2:$G$10,3,FALSE),"")</f>
        <v/>
      </c>
      <c r="AM547" s="296" t="str">
        <f>IFERROR(VLOOKUP($I547,点検表４リスト用!$D$2:$G$10,4,FALSE),"")</f>
        <v/>
      </c>
      <c r="AN547" s="296" t="str">
        <f>IFERROR(VLOOKUP(LEFT($E547,1),点検表４リスト用!$I$2:$J$11,2,FALSE),"")</f>
        <v/>
      </c>
      <c r="AO547" s="296" t="b">
        <f>IF(IFERROR(VLOOKUP($J547,軽乗用車一覧!$A$2:$A$88,1,FALSE),"")&lt;&gt;"",TRUE,FALSE)</f>
        <v>0</v>
      </c>
      <c r="AP547" s="296" t="b">
        <f t="shared" si="230"/>
        <v>0</v>
      </c>
      <c r="AQ547" s="296" t="b">
        <f t="shared" si="257"/>
        <v>1</v>
      </c>
      <c r="AR547" s="296" t="str">
        <f t="shared" si="231"/>
        <v/>
      </c>
      <c r="AS547" s="296" t="str">
        <f t="shared" si="232"/>
        <v/>
      </c>
      <c r="AT547" s="296">
        <f t="shared" si="233"/>
        <v>1</v>
      </c>
      <c r="AU547" s="296">
        <f t="shared" si="234"/>
        <v>1</v>
      </c>
      <c r="AV547" s="296" t="str">
        <f t="shared" si="235"/>
        <v/>
      </c>
      <c r="AW547" s="296" t="str">
        <f>IFERROR(VLOOKUP($L547,点検表４リスト用!$L$2:$M$11,2,FALSE),"")</f>
        <v/>
      </c>
      <c r="AX547" s="296" t="str">
        <f>IFERROR(VLOOKUP($AV547,排出係数!$H$4:$N$1000,7,FALSE),"")</f>
        <v/>
      </c>
      <c r="AY547" s="296" t="str">
        <f t="shared" si="245"/>
        <v/>
      </c>
      <c r="AZ547" s="296" t="str">
        <f t="shared" si="236"/>
        <v>1</v>
      </c>
      <c r="BA547" s="296" t="str">
        <f>IFERROR(VLOOKUP($AV547,排出係数!$A$4:$G$10000,$AU547+2,FALSE),"")</f>
        <v/>
      </c>
      <c r="BB547" s="296">
        <f>IFERROR(VLOOKUP($AU547,点検表４リスト用!$P$2:$T$6,2,FALSE),"")</f>
        <v>0.48</v>
      </c>
      <c r="BC547" s="296" t="str">
        <f t="shared" si="237"/>
        <v/>
      </c>
      <c r="BD547" s="296" t="str">
        <f t="shared" si="238"/>
        <v/>
      </c>
      <c r="BE547" s="296" t="str">
        <f>IFERROR(VLOOKUP($AV547,排出係数!$H$4:$M$10000,$AU547+2,FALSE),"")</f>
        <v/>
      </c>
      <c r="BF547" s="296">
        <f>IFERROR(VLOOKUP($AU547,点検表４リスト用!$P$2:$T$6,IF($N547="H17",5,3),FALSE),"")</f>
        <v>5.5E-2</v>
      </c>
      <c r="BG547" s="296">
        <f t="shared" si="239"/>
        <v>0</v>
      </c>
      <c r="BH547" s="296">
        <f t="shared" si="243"/>
        <v>0</v>
      </c>
      <c r="BI547" s="296" t="str">
        <f>IFERROR(VLOOKUP($L547,点検表４リスト用!$L$2:$N$11,3,FALSE),"")</f>
        <v/>
      </c>
      <c r="BJ547" s="296" t="str">
        <f t="shared" si="240"/>
        <v/>
      </c>
      <c r="BK547" s="296" t="str">
        <f>IF($AK547="特","",IF($BP547="確認",MSG_電気・燃料電池車確認,IF($BS547=1,日野自動車新型式,IF($BS547=2,日野自動車新型式②,IF($BS547=3,日野自動車新型式③,IF($BS547=4,日野自動車新型式④,IFERROR(VLOOKUP($BJ547,'35条リスト'!$A$3:$C$9998,2,FALSE),"")))))))</f>
        <v/>
      </c>
      <c r="BL547" s="296" t="str">
        <f t="shared" si="241"/>
        <v/>
      </c>
      <c r="BM547" s="296" t="str">
        <f>IFERROR(VLOOKUP($X547,点検表４リスト用!$A$2:$B$10,2,FALSE),"")</f>
        <v/>
      </c>
      <c r="BN547" s="296" t="str">
        <f>IF($AK547="特","",IFERROR(VLOOKUP($BJ547,'35条リスト'!$A$3:$C$9998,3,FALSE),""))</f>
        <v/>
      </c>
      <c r="BO547" s="357" t="str">
        <f t="shared" si="246"/>
        <v/>
      </c>
      <c r="BP547" s="297" t="str">
        <f t="shared" si="242"/>
        <v/>
      </c>
      <c r="BQ547" s="297" t="str">
        <f t="shared" si="247"/>
        <v/>
      </c>
      <c r="BR547" s="296">
        <f t="shared" si="244"/>
        <v>0</v>
      </c>
      <c r="BS547" s="296" t="str">
        <f>IF(COUNTIF(点検表４リスト用!X$2:X$83,J547),1,IF(COUNTIF(点検表４リスト用!Y$2:Y$100,J547),2,IF(COUNTIF(点検表４リスト用!Z$2:Z$100,J547),3,IF(COUNTIF(点検表４リスト用!AA$2:AA$100,J547),4,""))))</f>
        <v/>
      </c>
      <c r="BT547" s="580" t="str">
        <f t="shared" si="248"/>
        <v/>
      </c>
    </row>
    <row r="548" spans="1:72">
      <c r="A548" s="289"/>
      <c r="B548" s="445"/>
      <c r="C548" s="290"/>
      <c r="D548" s="291"/>
      <c r="E548" s="291"/>
      <c r="F548" s="291"/>
      <c r="G548" s="292"/>
      <c r="H548" s="300"/>
      <c r="I548" s="292"/>
      <c r="J548" s="292"/>
      <c r="K548" s="292"/>
      <c r="L548" s="292"/>
      <c r="M548" s="290"/>
      <c r="N548" s="290"/>
      <c r="O548" s="292"/>
      <c r="P548" s="292"/>
      <c r="Q548" s="481" t="str">
        <f t="shared" si="249"/>
        <v/>
      </c>
      <c r="R548" s="481" t="str">
        <f t="shared" si="250"/>
        <v/>
      </c>
      <c r="S548" s="482" t="str">
        <f t="shared" si="223"/>
        <v/>
      </c>
      <c r="T548" s="482" t="str">
        <f t="shared" si="251"/>
        <v/>
      </c>
      <c r="U548" s="483" t="str">
        <f t="shared" si="252"/>
        <v/>
      </c>
      <c r="V548" s="483" t="str">
        <f t="shared" si="253"/>
        <v/>
      </c>
      <c r="W548" s="483" t="str">
        <f t="shared" si="254"/>
        <v/>
      </c>
      <c r="X548" s="293"/>
      <c r="Y548" s="289"/>
      <c r="Z548" s="473" t="str">
        <f>IF($BS548&lt;&gt;"","確認",IF(COUNTIF(点検表４リスト用!AB$2:AB$100,J548),"○",IF(OR($BQ548="【3】",$BQ548="【2】",$BQ548="【1】"),"○",$BQ548)))</f>
        <v/>
      </c>
      <c r="AA548" s="532"/>
      <c r="AB548" s="559" t="str">
        <f t="shared" si="255"/>
        <v/>
      </c>
      <c r="AC548" s="294" t="str">
        <f>IF(COUNTIF(環境性能の高いＵＤタクシー!$A:$A,点検表４!J548),"○","")</f>
        <v/>
      </c>
      <c r="AD548" s="295" t="str">
        <f t="shared" si="256"/>
        <v/>
      </c>
      <c r="AE548" s="296" t="b">
        <f t="shared" si="224"/>
        <v>0</v>
      </c>
      <c r="AF548" s="296" t="b">
        <f t="shared" si="225"/>
        <v>0</v>
      </c>
      <c r="AG548" s="296" t="str">
        <f t="shared" si="226"/>
        <v/>
      </c>
      <c r="AH548" s="296">
        <f t="shared" si="227"/>
        <v>1</v>
      </c>
      <c r="AI548" s="296">
        <f t="shared" si="228"/>
        <v>0</v>
      </c>
      <c r="AJ548" s="296">
        <f t="shared" si="229"/>
        <v>0</v>
      </c>
      <c r="AK548" s="296" t="str">
        <f>IFERROR(VLOOKUP($I548,点検表４リスト用!$D$2:$G$10,2,FALSE),"")</f>
        <v/>
      </c>
      <c r="AL548" s="296" t="str">
        <f>IFERROR(VLOOKUP($I548,点検表４リスト用!$D$2:$G$10,3,FALSE),"")</f>
        <v/>
      </c>
      <c r="AM548" s="296" t="str">
        <f>IFERROR(VLOOKUP($I548,点検表４リスト用!$D$2:$G$10,4,FALSE),"")</f>
        <v/>
      </c>
      <c r="AN548" s="296" t="str">
        <f>IFERROR(VLOOKUP(LEFT($E548,1),点検表４リスト用!$I$2:$J$11,2,FALSE),"")</f>
        <v/>
      </c>
      <c r="AO548" s="296" t="b">
        <f>IF(IFERROR(VLOOKUP($J548,軽乗用車一覧!$A$2:$A$88,1,FALSE),"")&lt;&gt;"",TRUE,FALSE)</f>
        <v>0</v>
      </c>
      <c r="AP548" s="296" t="b">
        <f t="shared" si="230"/>
        <v>0</v>
      </c>
      <c r="AQ548" s="296" t="b">
        <f t="shared" si="257"/>
        <v>1</v>
      </c>
      <c r="AR548" s="296" t="str">
        <f t="shared" si="231"/>
        <v/>
      </c>
      <c r="AS548" s="296" t="str">
        <f t="shared" si="232"/>
        <v/>
      </c>
      <c r="AT548" s="296">
        <f t="shared" si="233"/>
        <v>1</v>
      </c>
      <c r="AU548" s="296">
        <f t="shared" si="234"/>
        <v>1</v>
      </c>
      <c r="AV548" s="296" t="str">
        <f t="shared" si="235"/>
        <v/>
      </c>
      <c r="AW548" s="296" t="str">
        <f>IFERROR(VLOOKUP($L548,点検表４リスト用!$L$2:$M$11,2,FALSE),"")</f>
        <v/>
      </c>
      <c r="AX548" s="296" t="str">
        <f>IFERROR(VLOOKUP($AV548,排出係数!$H$4:$N$1000,7,FALSE),"")</f>
        <v/>
      </c>
      <c r="AY548" s="296" t="str">
        <f t="shared" si="245"/>
        <v/>
      </c>
      <c r="AZ548" s="296" t="str">
        <f t="shared" si="236"/>
        <v>1</v>
      </c>
      <c r="BA548" s="296" t="str">
        <f>IFERROR(VLOOKUP($AV548,排出係数!$A$4:$G$10000,$AU548+2,FALSE),"")</f>
        <v/>
      </c>
      <c r="BB548" s="296">
        <f>IFERROR(VLOOKUP($AU548,点検表４リスト用!$P$2:$T$6,2,FALSE),"")</f>
        <v>0.48</v>
      </c>
      <c r="BC548" s="296" t="str">
        <f t="shared" si="237"/>
        <v/>
      </c>
      <c r="BD548" s="296" t="str">
        <f t="shared" si="238"/>
        <v/>
      </c>
      <c r="BE548" s="296" t="str">
        <f>IFERROR(VLOOKUP($AV548,排出係数!$H$4:$M$10000,$AU548+2,FALSE),"")</f>
        <v/>
      </c>
      <c r="BF548" s="296">
        <f>IFERROR(VLOOKUP($AU548,点検表４リスト用!$P$2:$T$6,IF($N548="H17",5,3),FALSE),"")</f>
        <v>5.5E-2</v>
      </c>
      <c r="BG548" s="296">
        <f t="shared" si="239"/>
        <v>0</v>
      </c>
      <c r="BH548" s="296">
        <f t="shared" si="243"/>
        <v>0</v>
      </c>
      <c r="BI548" s="296" t="str">
        <f>IFERROR(VLOOKUP($L548,点検表４リスト用!$L$2:$N$11,3,FALSE),"")</f>
        <v/>
      </c>
      <c r="BJ548" s="296" t="str">
        <f t="shared" si="240"/>
        <v/>
      </c>
      <c r="BK548" s="296" t="str">
        <f>IF($AK548="特","",IF($BP548="確認",MSG_電気・燃料電池車確認,IF($BS548=1,日野自動車新型式,IF($BS548=2,日野自動車新型式②,IF($BS548=3,日野自動車新型式③,IF($BS548=4,日野自動車新型式④,IFERROR(VLOOKUP($BJ548,'35条リスト'!$A$3:$C$9998,2,FALSE),"")))))))</f>
        <v/>
      </c>
      <c r="BL548" s="296" t="str">
        <f t="shared" si="241"/>
        <v/>
      </c>
      <c r="BM548" s="296" t="str">
        <f>IFERROR(VLOOKUP($X548,点検表４リスト用!$A$2:$B$10,2,FALSE),"")</f>
        <v/>
      </c>
      <c r="BN548" s="296" t="str">
        <f>IF($AK548="特","",IFERROR(VLOOKUP($BJ548,'35条リスト'!$A$3:$C$9998,3,FALSE),""))</f>
        <v/>
      </c>
      <c r="BO548" s="357" t="str">
        <f t="shared" si="246"/>
        <v/>
      </c>
      <c r="BP548" s="297" t="str">
        <f t="shared" si="242"/>
        <v/>
      </c>
      <c r="BQ548" s="297" t="str">
        <f t="shared" si="247"/>
        <v/>
      </c>
      <c r="BR548" s="296">
        <f t="shared" si="244"/>
        <v>0</v>
      </c>
      <c r="BS548" s="296" t="str">
        <f>IF(COUNTIF(点検表４リスト用!X$2:X$83,J548),1,IF(COUNTIF(点検表４リスト用!Y$2:Y$100,J548),2,IF(COUNTIF(点検表４リスト用!Z$2:Z$100,J548),3,IF(COUNTIF(点検表４リスト用!AA$2:AA$100,J548),4,""))))</f>
        <v/>
      </c>
      <c r="BT548" s="580" t="str">
        <f t="shared" si="248"/>
        <v/>
      </c>
    </row>
    <row r="549" spans="1:72">
      <c r="A549" s="289"/>
      <c r="B549" s="445"/>
      <c r="C549" s="290"/>
      <c r="D549" s="291"/>
      <c r="E549" s="291"/>
      <c r="F549" s="291"/>
      <c r="G549" s="292"/>
      <c r="H549" s="300"/>
      <c r="I549" s="292"/>
      <c r="J549" s="292"/>
      <c r="K549" s="292"/>
      <c r="L549" s="292"/>
      <c r="M549" s="290"/>
      <c r="N549" s="290"/>
      <c r="O549" s="292"/>
      <c r="P549" s="292"/>
      <c r="Q549" s="481" t="str">
        <f t="shared" si="249"/>
        <v/>
      </c>
      <c r="R549" s="481" t="str">
        <f t="shared" si="250"/>
        <v/>
      </c>
      <c r="S549" s="482" t="str">
        <f t="shared" si="223"/>
        <v/>
      </c>
      <c r="T549" s="482" t="str">
        <f t="shared" si="251"/>
        <v/>
      </c>
      <c r="U549" s="483" t="str">
        <f t="shared" si="252"/>
        <v/>
      </c>
      <c r="V549" s="483" t="str">
        <f t="shared" si="253"/>
        <v/>
      </c>
      <c r="W549" s="483" t="str">
        <f t="shared" si="254"/>
        <v/>
      </c>
      <c r="X549" s="293"/>
      <c r="Y549" s="289"/>
      <c r="Z549" s="473" t="str">
        <f>IF($BS549&lt;&gt;"","確認",IF(COUNTIF(点検表４リスト用!AB$2:AB$100,J549),"○",IF(OR($BQ549="【3】",$BQ549="【2】",$BQ549="【1】"),"○",$BQ549)))</f>
        <v/>
      </c>
      <c r="AA549" s="532"/>
      <c r="AB549" s="559" t="str">
        <f t="shared" si="255"/>
        <v/>
      </c>
      <c r="AC549" s="294" t="str">
        <f>IF(COUNTIF(環境性能の高いＵＤタクシー!$A:$A,点検表４!J549),"○","")</f>
        <v/>
      </c>
      <c r="AD549" s="295" t="str">
        <f t="shared" si="256"/>
        <v/>
      </c>
      <c r="AE549" s="296" t="b">
        <f t="shared" si="224"/>
        <v>0</v>
      </c>
      <c r="AF549" s="296" t="b">
        <f t="shared" si="225"/>
        <v>0</v>
      </c>
      <c r="AG549" s="296" t="str">
        <f t="shared" si="226"/>
        <v/>
      </c>
      <c r="AH549" s="296">
        <f t="shared" si="227"/>
        <v>1</v>
      </c>
      <c r="AI549" s="296">
        <f t="shared" si="228"/>
        <v>0</v>
      </c>
      <c r="AJ549" s="296">
        <f t="shared" si="229"/>
        <v>0</v>
      </c>
      <c r="AK549" s="296" t="str">
        <f>IFERROR(VLOOKUP($I549,点検表４リスト用!$D$2:$G$10,2,FALSE),"")</f>
        <v/>
      </c>
      <c r="AL549" s="296" t="str">
        <f>IFERROR(VLOOKUP($I549,点検表４リスト用!$D$2:$G$10,3,FALSE),"")</f>
        <v/>
      </c>
      <c r="AM549" s="296" t="str">
        <f>IFERROR(VLOOKUP($I549,点検表４リスト用!$D$2:$G$10,4,FALSE),"")</f>
        <v/>
      </c>
      <c r="AN549" s="296" t="str">
        <f>IFERROR(VLOOKUP(LEFT($E549,1),点検表４リスト用!$I$2:$J$11,2,FALSE),"")</f>
        <v/>
      </c>
      <c r="AO549" s="296" t="b">
        <f>IF(IFERROR(VLOOKUP($J549,軽乗用車一覧!$A$2:$A$88,1,FALSE),"")&lt;&gt;"",TRUE,FALSE)</f>
        <v>0</v>
      </c>
      <c r="AP549" s="296" t="b">
        <f t="shared" si="230"/>
        <v>0</v>
      </c>
      <c r="AQ549" s="296" t="b">
        <f t="shared" si="257"/>
        <v>1</v>
      </c>
      <c r="AR549" s="296" t="str">
        <f t="shared" si="231"/>
        <v/>
      </c>
      <c r="AS549" s="296" t="str">
        <f t="shared" si="232"/>
        <v/>
      </c>
      <c r="AT549" s="296">
        <f t="shared" si="233"/>
        <v>1</v>
      </c>
      <c r="AU549" s="296">
        <f t="shared" si="234"/>
        <v>1</v>
      </c>
      <c r="AV549" s="296" t="str">
        <f t="shared" si="235"/>
        <v/>
      </c>
      <c r="AW549" s="296" t="str">
        <f>IFERROR(VLOOKUP($L549,点検表４リスト用!$L$2:$M$11,2,FALSE),"")</f>
        <v/>
      </c>
      <c r="AX549" s="296" t="str">
        <f>IFERROR(VLOOKUP($AV549,排出係数!$H$4:$N$1000,7,FALSE),"")</f>
        <v/>
      </c>
      <c r="AY549" s="296" t="str">
        <f t="shared" si="245"/>
        <v/>
      </c>
      <c r="AZ549" s="296" t="str">
        <f t="shared" si="236"/>
        <v>1</v>
      </c>
      <c r="BA549" s="296" t="str">
        <f>IFERROR(VLOOKUP($AV549,排出係数!$A$4:$G$10000,$AU549+2,FALSE),"")</f>
        <v/>
      </c>
      <c r="BB549" s="296">
        <f>IFERROR(VLOOKUP($AU549,点検表４リスト用!$P$2:$T$6,2,FALSE),"")</f>
        <v>0.48</v>
      </c>
      <c r="BC549" s="296" t="str">
        <f t="shared" si="237"/>
        <v/>
      </c>
      <c r="BD549" s="296" t="str">
        <f t="shared" si="238"/>
        <v/>
      </c>
      <c r="BE549" s="296" t="str">
        <f>IFERROR(VLOOKUP($AV549,排出係数!$H$4:$M$10000,$AU549+2,FALSE),"")</f>
        <v/>
      </c>
      <c r="BF549" s="296">
        <f>IFERROR(VLOOKUP($AU549,点検表４リスト用!$P$2:$T$6,IF($N549="H17",5,3),FALSE),"")</f>
        <v>5.5E-2</v>
      </c>
      <c r="BG549" s="296">
        <f t="shared" si="239"/>
        <v>0</v>
      </c>
      <c r="BH549" s="296">
        <f t="shared" si="243"/>
        <v>0</v>
      </c>
      <c r="BI549" s="296" t="str">
        <f>IFERROR(VLOOKUP($L549,点検表４リスト用!$L$2:$N$11,3,FALSE),"")</f>
        <v/>
      </c>
      <c r="BJ549" s="296" t="str">
        <f t="shared" si="240"/>
        <v/>
      </c>
      <c r="BK549" s="296" t="str">
        <f>IF($AK549="特","",IF($BP549="確認",MSG_電気・燃料電池車確認,IF($BS549=1,日野自動車新型式,IF($BS549=2,日野自動車新型式②,IF($BS549=3,日野自動車新型式③,IF($BS549=4,日野自動車新型式④,IFERROR(VLOOKUP($BJ549,'35条リスト'!$A$3:$C$9998,2,FALSE),"")))))))</f>
        <v/>
      </c>
      <c r="BL549" s="296" t="str">
        <f t="shared" si="241"/>
        <v/>
      </c>
      <c r="BM549" s="296" t="str">
        <f>IFERROR(VLOOKUP($X549,点検表４リスト用!$A$2:$B$10,2,FALSE),"")</f>
        <v/>
      </c>
      <c r="BN549" s="296" t="str">
        <f>IF($AK549="特","",IFERROR(VLOOKUP($BJ549,'35条リスト'!$A$3:$C$9998,3,FALSE),""))</f>
        <v/>
      </c>
      <c r="BO549" s="357" t="str">
        <f t="shared" si="246"/>
        <v/>
      </c>
      <c r="BP549" s="297" t="str">
        <f t="shared" si="242"/>
        <v/>
      </c>
      <c r="BQ549" s="297" t="str">
        <f t="shared" si="247"/>
        <v/>
      </c>
      <c r="BR549" s="296">
        <f t="shared" si="244"/>
        <v>0</v>
      </c>
      <c r="BS549" s="296" t="str">
        <f>IF(COUNTIF(点検表４リスト用!X$2:X$83,J549),1,IF(COUNTIF(点検表４リスト用!Y$2:Y$100,J549),2,IF(COUNTIF(点検表４リスト用!Z$2:Z$100,J549),3,IF(COUNTIF(点検表４リスト用!AA$2:AA$100,J549),4,""))))</f>
        <v/>
      </c>
      <c r="BT549" s="580" t="str">
        <f t="shared" si="248"/>
        <v/>
      </c>
    </row>
    <row r="550" spans="1:72">
      <c r="A550" s="289"/>
      <c r="B550" s="445"/>
      <c r="C550" s="290"/>
      <c r="D550" s="291"/>
      <c r="E550" s="291"/>
      <c r="F550" s="291"/>
      <c r="G550" s="292"/>
      <c r="H550" s="300"/>
      <c r="I550" s="292"/>
      <c r="J550" s="292"/>
      <c r="K550" s="292"/>
      <c r="L550" s="292"/>
      <c r="M550" s="290"/>
      <c r="N550" s="290"/>
      <c r="O550" s="292"/>
      <c r="P550" s="292"/>
      <c r="Q550" s="481" t="str">
        <f t="shared" si="249"/>
        <v/>
      </c>
      <c r="R550" s="481" t="str">
        <f t="shared" si="250"/>
        <v/>
      </c>
      <c r="S550" s="482" t="str">
        <f t="shared" si="223"/>
        <v/>
      </c>
      <c r="T550" s="482" t="str">
        <f t="shared" si="251"/>
        <v/>
      </c>
      <c r="U550" s="483" t="str">
        <f t="shared" si="252"/>
        <v/>
      </c>
      <c r="V550" s="483" t="str">
        <f t="shared" si="253"/>
        <v/>
      </c>
      <c r="W550" s="483" t="str">
        <f t="shared" si="254"/>
        <v/>
      </c>
      <c r="X550" s="293"/>
      <c r="Y550" s="289"/>
      <c r="Z550" s="473" t="str">
        <f>IF($BS550&lt;&gt;"","確認",IF(COUNTIF(点検表４リスト用!AB$2:AB$100,J550),"○",IF(OR($BQ550="【3】",$BQ550="【2】",$BQ550="【1】"),"○",$BQ550)))</f>
        <v/>
      </c>
      <c r="AA550" s="532"/>
      <c r="AB550" s="559" t="str">
        <f t="shared" si="255"/>
        <v/>
      </c>
      <c r="AC550" s="294" t="str">
        <f>IF(COUNTIF(環境性能の高いＵＤタクシー!$A:$A,点検表４!J550),"○","")</f>
        <v/>
      </c>
      <c r="AD550" s="295" t="str">
        <f t="shared" si="256"/>
        <v/>
      </c>
      <c r="AE550" s="296" t="b">
        <f t="shared" si="224"/>
        <v>0</v>
      </c>
      <c r="AF550" s="296" t="b">
        <f t="shared" si="225"/>
        <v>0</v>
      </c>
      <c r="AG550" s="296" t="str">
        <f t="shared" si="226"/>
        <v/>
      </c>
      <c r="AH550" s="296">
        <f t="shared" si="227"/>
        <v>1</v>
      </c>
      <c r="AI550" s="296">
        <f t="shared" si="228"/>
        <v>0</v>
      </c>
      <c r="AJ550" s="296">
        <f t="shared" si="229"/>
        <v>0</v>
      </c>
      <c r="AK550" s="296" t="str">
        <f>IFERROR(VLOOKUP($I550,点検表４リスト用!$D$2:$G$10,2,FALSE),"")</f>
        <v/>
      </c>
      <c r="AL550" s="296" t="str">
        <f>IFERROR(VLOOKUP($I550,点検表４リスト用!$D$2:$G$10,3,FALSE),"")</f>
        <v/>
      </c>
      <c r="AM550" s="296" t="str">
        <f>IFERROR(VLOOKUP($I550,点検表４リスト用!$D$2:$G$10,4,FALSE),"")</f>
        <v/>
      </c>
      <c r="AN550" s="296" t="str">
        <f>IFERROR(VLOOKUP(LEFT($E550,1),点検表４リスト用!$I$2:$J$11,2,FALSE),"")</f>
        <v/>
      </c>
      <c r="AO550" s="296" t="b">
        <f>IF(IFERROR(VLOOKUP($J550,軽乗用車一覧!$A$2:$A$88,1,FALSE),"")&lt;&gt;"",TRUE,FALSE)</f>
        <v>0</v>
      </c>
      <c r="AP550" s="296" t="b">
        <f t="shared" si="230"/>
        <v>0</v>
      </c>
      <c r="AQ550" s="296" t="b">
        <f t="shared" si="257"/>
        <v>1</v>
      </c>
      <c r="AR550" s="296" t="str">
        <f t="shared" si="231"/>
        <v/>
      </c>
      <c r="AS550" s="296" t="str">
        <f t="shared" si="232"/>
        <v/>
      </c>
      <c r="AT550" s="296">
        <f t="shared" si="233"/>
        <v>1</v>
      </c>
      <c r="AU550" s="296">
        <f t="shared" si="234"/>
        <v>1</v>
      </c>
      <c r="AV550" s="296" t="str">
        <f t="shared" si="235"/>
        <v/>
      </c>
      <c r="AW550" s="296" t="str">
        <f>IFERROR(VLOOKUP($L550,点検表４リスト用!$L$2:$M$11,2,FALSE),"")</f>
        <v/>
      </c>
      <c r="AX550" s="296" t="str">
        <f>IFERROR(VLOOKUP($AV550,排出係数!$H$4:$N$1000,7,FALSE),"")</f>
        <v/>
      </c>
      <c r="AY550" s="296" t="str">
        <f t="shared" si="245"/>
        <v/>
      </c>
      <c r="AZ550" s="296" t="str">
        <f t="shared" si="236"/>
        <v>1</v>
      </c>
      <c r="BA550" s="296" t="str">
        <f>IFERROR(VLOOKUP($AV550,排出係数!$A$4:$G$10000,$AU550+2,FALSE),"")</f>
        <v/>
      </c>
      <c r="BB550" s="296">
        <f>IFERROR(VLOOKUP($AU550,点検表４リスト用!$P$2:$T$6,2,FALSE),"")</f>
        <v>0.48</v>
      </c>
      <c r="BC550" s="296" t="str">
        <f t="shared" si="237"/>
        <v/>
      </c>
      <c r="BD550" s="296" t="str">
        <f t="shared" si="238"/>
        <v/>
      </c>
      <c r="BE550" s="296" t="str">
        <f>IFERROR(VLOOKUP($AV550,排出係数!$H$4:$M$10000,$AU550+2,FALSE),"")</f>
        <v/>
      </c>
      <c r="BF550" s="296">
        <f>IFERROR(VLOOKUP($AU550,点検表４リスト用!$P$2:$T$6,IF($N550="H17",5,3),FALSE),"")</f>
        <v>5.5E-2</v>
      </c>
      <c r="BG550" s="296">
        <f t="shared" si="239"/>
        <v>0</v>
      </c>
      <c r="BH550" s="296">
        <f t="shared" si="243"/>
        <v>0</v>
      </c>
      <c r="BI550" s="296" t="str">
        <f>IFERROR(VLOOKUP($L550,点検表４リスト用!$L$2:$N$11,3,FALSE),"")</f>
        <v/>
      </c>
      <c r="BJ550" s="296" t="str">
        <f t="shared" si="240"/>
        <v/>
      </c>
      <c r="BK550" s="296" t="str">
        <f>IF($AK550="特","",IF($BP550="確認",MSG_電気・燃料電池車確認,IF($BS550=1,日野自動車新型式,IF($BS550=2,日野自動車新型式②,IF($BS550=3,日野自動車新型式③,IF($BS550=4,日野自動車新型式④,IFERROR(VLOOKUP($BJ550,'35条リスト'!$A$3:$C$9998,2,FALSE),"")))))))</f>
        <v/>
      </c>
      <c r="BL550" s="296" t="str">
        <f t="shared" si="241"/>
        <v/>
      </c>
      <c r="BM550" s="296" t="str">
        <f>IFERROR(VLOOKUP($X550,点検表４リスト用!$A$2:$B$10,2,FALSE),"")</f>
        <v/>
      </c>
      <c r="BN550" s="296" t="str">
        <f>IF($AK550="特","",IFERROR(VLOOKUP($BJ550,'35条リスト'!$A$3:$C$9998,3,FALSE),""))</f>
        <v/>
      </c>
      <c r="BO550" s="357" t="str">
        <f t="shared" si="246"/>
        <v/>
      </c>
      <c r="BP550" s="297" t="str">
        <f t="shared" si="242"/>
        <v/>
      </c>
      <c r="BQ550" s="297" t="str">
        <f t="shared" si="247"/>
        <v/>
      </c>
      <c r="BR550" s="296">
        <f t="shared" si="244"/>
        <v>0</v>
      </c>
      <c r="BS550" s="296" t="str">
        <f>IF(COUNTIF(点検表４リスト用!X$2:X$83,J550),1,IF(COUNTIF(点検表４リスト用!Y$2:Y$100,J550),2,IF(COUNTIF(点検表４リスト用!Z$2:Z$100,J550),3,IF(COUNTIF(点検表４リスト用!AA$2:AA$100,J550),4,""))))</f>
        <v/>
      </c>
      <c r="BT550" s="580" t="str">
        <f t="shared" si="248"/>
        <v/>
      </c>
    </row>
    <row r="551" spans="1:72">
      <c r="A551" s="289"/>
      <c r="B551" s="445"/>
      <c r="C551" s="290"/>
      <c r="D551" s="291"/>
      <c r="E551" s="291"/>
      <c r="F551" s="291"/>
      <c r="G551" s="292"/>
      <c r="H551" s="300"/>
      <c r="I551" s="292"/>
      <c r="J551" s="292"/>
      <c r="K551" s="292"/>
      <c r="L551" s="292"/>
      <c r="M551" s="290"/>
      <c r="N551" s="290"/>
      <c r="O551" s="292"/>
      <c r="P551" s="292"/>
      <c r="Q551" s="481" t="str">
        <f t="shared" si="249"/>
        <v/>
      </c>
      <c r="R551" s="481" t="str">
        <f t="shared" si="250"/>
        <v/>
      </c>
      <c r="S551" s="482" t="str">
        <f t="shared" si="223"/>
        <v/>
      </c>
      <c r="T551" s="482" t="str">
        <f t="shared" si="251"/>
        <v/>
      </c>
      <c r="U551" s="483" t="str">
        <f t="shared" si="252"/>
        <v/>
      </c>
      <c r="V551" s="483" t="str">
        <f t="shared" si="253"/>
        <v/>
      </c>
      <c r="W551" s="483" t="str">
        <f t="shared" si="254"/>
        <v/>
      </c>
      <c r="X551" s="293"/>
      <c r="Y551" s="289"/>
      <c r="Z551" s="473" t="str">
        <f>IF($BS551&lt;&gt;"","確認",IF(COUNTIF(点検表４リスト用!AB$2:AB$100,J551),"○",IF(OR($BQ551="【3】",$BQ551="【2】",$BQ551="【1】"),"○",$BQ551)))</f>
        <v/>
      </c>
      <c r="AA551" s="532"/>
      <c r="AB551" s="559" t="str">
        <f t="shared" si="255"/>
        <v/>
      </c>
      <c r="AC551" s="294" t="str">
        <f>IF(COUNTIF(環境性能の高いＵＤタクシー!$A:$A,点検表４!J551),"○","")</f>
        <v/>
      </c>
      <c r="AD551" s="295" t="str">
        <f t="shared" si="256"/>
        <v/>
      </c>
      <c r="AE551" s="296" t="b">
        <f t="shared" si="224"/>
        <v>0</v>
      </c>
      <c r="AF551" s="296" t="b">
        <f t="shared" si="225"/>
        <v>0</v>
      </c>
      <c r="AG551" s="296" t="str">
        <f t="shared" si="226"/>
        <v/>
      </c>
      <c r="AH551" s="296">
        <f t="shared" si="227"/>
        <v>1</v>
      </c>
      <c r="AI551" s="296">
        <f t="shared" si="228"/>
        <v>0</v>
      </c>
      <c r="AJ551" s="296">
        <f t="shared" si="229"/>
        <v>0</v>
      </c>
      <c r="AK551" s="296" t="str">
        <f>IFERROR(VLOOKUP($I551,点検表４リスト用!$D$2:$G$10,2,FALSE),"")</f>
        <v/>
      </c>
      <c r="AL551" s="296" t="str">
        <f>IFERROR(VLOOKUP($I551,点検表４リスト用!$D$2:$G$10,3,FALSE),"")</f>
        <v/>
      </c>
      <c r="AM551" s="296" t="str">
        <f>IFERROR(VLOOKUP($I551,点検表４リスト用!$D$2:$G$10,4,FALSE),"")</f>
        <v/>
      </c>
      <c r="AN551" s="296" t="str">
        <f>IFERROR(VLOOKUP(LEFT($E551,1),点検表４リスト用!$I$2:$J$11,2,FALSE),"")</f>
        <v/>
      </c>
      <c r="AO551" s="296" t="b">
        <f>IF(IFERROR(VLOOKUP($J551,軽乗用車一覧!$A$2:$A$88,1,FALSE),"")&lt;&gt;"",TRUE,FALSE)</f>
        <v>0</v>
      </c>
      <c r="AP551" s="296" t="b">
        <f t="shared" si="230"/>
        <v>0</v>
      </c>
      <c r="AQ551" s="296" t="b">
        <f t="shared" si="257"/>
        <v>1</v>
      </c>
      <c r="AR551" s="296" t="str">
        <f t="shared" si="231"/>
        <v/>
      </c>
      <c r="AS551" s="296" t="str">
        <f t="shared" si="232"/>
        <v/>
      </c>
      <c r="AT551" s="296">
        <f t="shared" si="233"/>
        <v>1</v>
      </c>
      <c r="AU551" s="296">
        <f t="shared" si="234"/>
        <v>1</v>
      </c>
      <c r="AV551" s="296" t="str">
        <f t="shared" si="235"/>
        <v/>
      </c>
      <c r="AW551" s="296" t="str">
        <f>IFERROR(VLOOKUP($L551,点検表４リスト用!$L$2:$M$11,2,FALSE),"")</f>
        <v/>
      </c>
      <c r="AX551" s="296" t="str">
        <f>IFERROR(VLOOKUP($AV551,排出係数!$H$4:$N$1000,7,FALSE),"")</f>
        <v/>
      </c>
      <c r="AY551" s="296" t="str">
        <f t="shared" si="245"/>
        <v/>
      </c>
      <c r="AZ551" s="296" t="str">
        <f t="shared" si="236"/>
        <v>1</v>
      </c>
      <c r="BA551" s="296" t="str">
        <f>IFERROR(VLOOKUP($AV551,排出係数!$A$4:$G$10000,$AU551+2,FALSE),"")</f>
        <v/>
      </c>
      <c r="BB551" s="296">
        <f>IFERROR(VLOOKUP($AU551,点検表４リスト用!$P$2:$T$6,2,FALSE),"")</f>
        <v>0.48</v>
      </c>
      <c r="BC551" s="296" t="str">
        <f t="shared" si="237"/>
        <v/>
      </c>
      <c r="BD551" s="296" t="str">
        <f t="shared" si="238"/>
        <v/>
      </c>
      <c r="BE551" s="296" t="str">
        <f>IFERROR(VLOOKUP($AV551,排出係数!$H$4:$M$10000,$AU551+2,FALSE),"")</f>
        <v/>
      </c>
      <c r="BF551" s="296">
        <f>IFERROR(VLOOKUP($AU551,点検表４リスト用!$P$2:$T$6,IF($N551="H17",5,3),FALSE),"")</f>
        <v>5.5E-2</v>
      </c>
      <c r="BG551" s="296">
        <f t="shared" si="239"/>
        <v>0</v>
      </c>
      <c r="BH551" s="296">
        <f t="shared" si="243"/>
        <v>0</v>
      </c>
      <c r="BI551" s="296" t="str">
        <f>IFERROR(VLOOKUP($L551,点検表４リスト用!$L$2:$N$11,3,FALSE),"")</f>
        <v/>
      </c>
      <c r="BJ551" s="296" t="str">
        <f t="shared" si="240"/>
        <v/>
      </c>
      <c r="BK551" s="296" t="str">
        <f>IF($AK551="特","",IF($BP551="確認",MSG_電気・燃料電池車確認,IF($BS551=1,日野自動車新型式,IF($BS551=2,日野自動車新型式②,IF($BS551=3,日野自動車新型式③,IF($BS551=4,日野自動車新型式④,IFERROR(VLOOKUP($BJ551,'35条リスト'!$A$3:$C$9998,2,FALSE),"")))))))</f>
        <v/>
      </c>
      <c r="BL551" s="296" t="str">
        <f t="shared" si="241"/>
        <v/>
      </c>
      <c r="BM551" s="296" t="str">
        <f>IFERROR(VLOOKUP($X551,点検表４リスト用!$A$2:$B$10,2,FALSE),"")</f>
        <v/>
      </c>
      <c r="BN551" s="296" t="str">
        <f>IF($AK551="特","",IFERROR(VLOOKUP($BJ551,'35条リスト'!$A$3:$C$9998,3,FALSE),""))</f>
        <v/>
      </c>
      <c r="BO551" s="357" t="str">
        <f t="shared" si="246"/>
        <v/>
      </c>
      <c r="BP551" s="297" t="str">
        <f t="shared" si="242"/>
        <v/>
      </c>
      <c r="BQ551" s="297" t="str">
        <f t="shared" si="247"/>
        <v/>
      </c>
      <c r="BR551" s="296">
        <f t="shared" si="244"/>
        <v>0</v>
      </c>
      <c r="BS551" s="296" t="str">
        <f>IF(COUNTIF(点検表４リスト用!X$2:X$83,J551),1,IF(COUNTIF(点検表４リスト用!Y$2:Y$100,J551),2,IF(COUNTIF(点検表４リスト用!Z$2:Z$100,J551),3,IF(COUNTIF(点検表４リスト用!AA$2:AA$100,J551),4,""))))</f>
        <v/>
      </c>
      <c r="BT551" s="580" t="str">
        <f t="shared" si="248"/>
        <v/>
      </c>
    </row>
    <row r="552" spans="1:72">
      <c r="A552" s="289"/>
      <c r="B552" s="445"/>
      <c r="C552" s="290"/>
      <c r="D552" s="291"/>
      <c r="E552" s="291"/>
      <c r="F552" s="291"/>
      <c r="G552" s="292"/>
      <c r="H552" s="300"/>
      <c r="I552" s="292"/>
      <c r="J552" s="292"/>
      <c r="K552" s="292"/>
      <c r="L552" s="292"/>
      <c r="M552" s="290"/>
      <c r="N552" s="290"/>
      <c r="O552" s="292"/>
      <c r="P552" s="292"/>
      <c r="Q552" s="481" t="str">
        <f t="shared" si="249"/>
        <v/>
      </c>
      <c r="R552" s="481" t="str">
        <f t="shared" si="250"/>
        <v/>
      </c>
      <c r="S552" s="482" t="str">
        <f t="shared" si="223"/>
        <v/>
      </c>
      <c r="T552" s="482" t="str">
        <f t="shared" si="251"/>
        <v/>
      </c>
      <c r="U552" s="483" t="str">
        <f t="shared" si="252"/>
        <v/>
      </c>
      <c r="V552" s="483" t="str">
        <f t="shared" si="253"/>
        <v/>
      </c>
      <c r="W552" s="483" t="str">
        <f t="shared" si="254"/>
        <v/>
      </c>
      <c r="X552" s="293"/>
      <c r="Y552" s="289"/>
      <c r="Z552" s="473" t="str">
        <f>IF($BS552&lt;&gt;"","確認",IF(COUNTIF(点検表４リスト用!AB$2:AB$100,J552),"○",IF(OR($BQ552="【3】",$BQ552="【2】",$BQ552="【1】"),"○",$BQ552)))</f>
        <v/>
      </c>
      <c r="AA552" s="532"/>
      <c r="AB552" s="559" t="str">
        <f t="shared" si="255"/>
        <v/>
      </c>
      <c r="AC552" s="294" t="str">
        <f>IF(COUNTIF(環境性能の高いＵＤタクシー!$A:$A,点検表４!J552),"○","")</f>
        <v/>
      </c>
      <c r="AD552" s="295" t="str">
        <f t="shared" si="256"/>
        <v/>
      </c>
      <c r="AE552" s="296" t="b">
        <f t="shared" si="224"/>
        <v>0</v>
      </c>
      <c r="AF552" s="296" t="b">
        <f t="shared" si="225"/>
        <v>0</v>
      </c>
      <c r="AG552" s="296" t="str">
        <f t="shared" si="226"/>
        <v/>
      </c>
      <c r="AH552" s="296">
        <f t="shared" si="227"/>
        <v>1</v>
      </c>
      <c r="AI552" s="296">
        <f t="shared" si="228"/>
        <v>0</v>
      </c>
      <c r="AJ552" s="296">
        <f t="shared" si="229"/>
        <v>0</v>
      </c>
      <c r="AK552" s="296" t="str">
        <f>IFERROR(VLOOKUP($I552,点検表４リスト用!$D$2:$G$10,2,FALSE),"")</f>
        <v/>
      </c>
      <c r="AL552" s="296" t="str">
        <f>IFERROR(VLOOKUP($I552,点検表４リスト用!$D$2:$G$10,3,FALSE),"")</f>
        <v/>
      </c>
      <c r="AM552" s="296" t="str">
        <f>IFERROR(VLOOKUP($I552,点検表４リスト用!$D$2:$G$10,4,FALSE),"")</f>
        <v/>
      </c>
      <c r="AN552" s="296" t="str">
        <f>IFERROR(VLOOKUP(LEFT($E552,1),点検表４リスト用!$I$2:$J$11,2,FALSE),"")</f>
        <v/>
      </c>
      <c r="AO552" s="296" t="b">
        <f>IF(IFERROR(VLOOKUP($J552,軽乗用車一覧!$A$2:$A$88,1,FALSE),"")&lt;&gt;"",TRUE,FALSE)</f>
        <v>0</v>
      </c>
      <c r="AP552" s="296" t="b">
        <f t="shared" si="230"/>
        <v>0</v>
      </c>
      <c r="AQ552" s="296" t="b">
        <f t="shared" si="257"/>
        <v>1</v>
      </c>
      <c r="AR552" s="296" t="str">
        <f t="shared" si="231"/>
        <v/>
      </c>
      <c r="AS552" s="296" t="str">
        <f t="shared" si="232"/>
        <v/>
      </c>
      <c r="AT552" s="296">
        <f t="shared" si="233"/>
        <v>1</v>
      </c>
      <c r="AU552" s="296">
        <f t="shared" si="234"/>
        <v>1</v>
      </c>
      <c r="AV552" s="296" t="str">
        <f t="shared" si="235"/>
        <v/>
      </c>
      <c r="AW552" s="296" t="str">
        <f>IFERROR(VLOOKUP($L552,点検表４リスト用!$L$2:$M$11,2,FALSE),"")</f>
        <v/>
      </c>
      <c r="AX552" s="296" t="str">
        <f>IFERROR(VLOOKUP($AV552,排出係数!$H$4:$N$1000,7,FALSE),"")</f>
        <v/>
      </c>
      <c r="AY552" s="296" t="str">
        <f t="shared" si="245"/>
        <v/>
      </c>
      <c r="AZ552" s="296" t="str">
        <f t="shared" si="236"/>
        <v>1</v>
      </c>
      <c r="BA552" s="296" t="str">
        <f>IFERROR(VLOOKUP($AV552,排出係数!$A$4:$G$10000,$AU552+2,FALSE),"")</f>
        <v/>
      </c>
      <c r="BB552" s="296">
        <f>IFERROR(VLOOKUP($AU552,点検表４リスト用!$P$2:$T$6,2,FALSE),"")</f>
        <v>0.48</v>
      </c>
      <c r="BC552" s="296" t="str">
        <f t="shared" si="237"/>
        <v/>
      </c>
      <c r="BD552" s="296" t="str">
        <f t="shared" si="238"/>
        <v/>
      </c>
      <c r="BE552" s="296" t="str">
        <f>IFERROR(VLOOKUP($AV552,排出係数!$H$4:$M$10000,$AU552+2,FALSE),"")</f>
        <v/>
      </c>
      <c r="BF552" s="296">
        <f>IFERROR(VLOOKUP($AU552,点検表４リスト用!$P$2:$T$6,IF($N552="H17",5,3),FALSE),"")</f>
        <v>5.5E-2</v>
      </c>
      <c r="BG552" s="296">
        <f t="shared" si="239"/>
        <v>0</v>
      </c>
      <c r="BH552" s="296">
        <f t="shared" si="243"/>
        <v>0</v>
      </c>
      <c r="BI552" s="296" t="str">
        <f>IFERROR(VLOOKUP($L552,点検表４リスト用!$L$2:$N$11,3,FALSE),"")</f>
        <v/>
      </c>
      <c r="BJ552" s="296" t="str">
        <f t="shared" si="240"/>
        <v/>
      </c>
      <c r="BK552" s="296" t="str">
        <f>IF($AK552="特","",IF($BP552="確認",MSG_電気・燃料電池車確認,IF($BS552=1,日野自動車新型式,IF($BS552=2,日野自動車新型式②,IF($BS552=3,日野自動車新型式③,IF($BS552=4,日野自動車新型式④,IFERROR(VLOOKUP($BJ552,'35条リスト'!$A$3:$C$9998,2,FALSE),"")))))))</f>
        <v/>
      </c>
      <c r="BL552" s="296" t="str">
        <f t="shared" si="241"/>
        <v/>
      </c>
      <c r="BM552" s="296" t="str">
        <f>IFERROR(VLOOKUP($X552,点検表４リスト用!$A$2:$B$10,2,FALSE),"")</f>
        <v/>
      </c>
      <c r="BN552" s="296" t="str">
        <f>IF($AK552="特","",IFERROR(VLOOKUP($BJ552,'35条リスト'!$A$3:$C$9998,3,FALSE),""))</f>
        <v/>
      </c>
      <c r="BO552" s="357" t="str">
        <f t="shared" si="246"/>
        <v/>
      </c>
      <c r="BP552" s="297" t="str">
        <f t="shared" si="242"/>
        <v/>
      </c>
      <c r="BQ552" s="297" t="str">
        <f t="shared" si="247"/>
        <v/>
      </c>
      <c r="BR552" s="296">
        <f t="shared" si="244"/>
        <v>0</v>
      </c>
      <c r="BS552" s="296" t="str">
        <f>IF(COUNTIF(点検表４リスト用!X$2:X$83,J552),1,IF(COUNTIF(点検表４リスト用!Y$2:Y$100,J552),2,IF(COUNTIF(点検表４リスト用!Z$2:Z$100,J552),3,IF(COUNTIF(点検表４リスト用!AA$2:AA$100,J552),4,""))))</f>
        <v/>
      </c>
      <c r="BT552" s="580" t="str">
        <f t="shared" si="248"/>
        <v/>
      </c>
    </row>
    <row r="553" spans="1:72">
      <c r="A553" s="289"/>
      <c r="B553" s="445"/>
      <c r="C553" s="290"/>
      <c r="D553" s="291"/>
      <c r="E553" s="291"/>
      <c r="F553" s="291"/>
      <c r="G553" s="292"/>
      <c r="H553" s="300"/>
      <c r="I553" s="292"/>
      <c r="J553" s="292"/>
      <c r="K553" s="292"/>
      <c r="L553" s="292"/>
      <c r="M553" s="290"/>
      <c r="N553" s="290"/>
      <c r="O553" s="292"/>
      <c r="P553" s="292"/>
      <c r="Q553" s="481" t="str">
        <f t="shared" si="249"/>
        <v/>
      </c>
      <c r="R553" s="481" t="str">
        <f t="shared" si="250"/>
        <v/>
      </c>
      <c r="S553" s="482" t="str">
        <f t="shared" si="223"/>
        <v/>
      </c>
      <c r="T553" s="482" t="str">
        <f t="shared" si="251"/>
        <v/>
      </c>
      <c r="U553" s="483" t="str">
        <f t="shared" si="252"/>
        <v/>
      </c>
      <c r="V553" s="483" t="str">
        <f t="shared" si="253"/>
        <v/>
      </c>
      <c r="W553" s="483" t="str">
        <f t="shared" si="254"/>
        <v/>
      </c>
      <c r="X553" s="293"/>
      <c r="Y553" s="289"/>
      <c r="Z553" s="473" t="str">
        <f>IF($BS553&lt;&gt;"","確認",IF(COUNTIF(点検表４リスト用!AB$2:AB$100,J553),"○",IF(OR($BQ553="【3】",$BQ553="【2】",$BQ553="【1】"),"○",$BQ553)))</f>
        <v/>
      </c>
      <c r="AA553" s="532"/>
      <c r="AB553" s="559" t="str">
        <f t="shared" si="255"/>
        <v/>
      </c>
      <c r="AC553" s="294" t="str">
        <f>IF(COUNTIF(環境性能の高いＵＤタクシー!$A:$A,点検表４!J553),"○","")</f>
        <v/>
      </c>
      <c r="AD553" s="295" t="str">
        <f t="shared" si="256"/>
        <v/>
      </c>
      <c r="AE553" s="296" t="b">
        <f t="shared" si="224"/>
        <v>0</v>
      </c>
      <c r="AF553" s="296" t="b">
        <f t="shared" si="225"/>
        <v>0</v>
      </c>
      <c r="AG553" s="296" t="str">
        <f t="shared" si="226"/>
        <v/>
      </c>
      <c r="AH553" s="296">
        <f t="shared" si="227"/>
        <v>1</v>
      </c>
      <c r="AI553" s="296">
        <f t="shared" si="228"/>
        <v>0</v>
      </c>
      <c r="AJ553" s="296">
        <f t="shared" si="229"/>
        <v>0</v>
      </c>
      <c r="AK553" s="296" t="str">
        <f>IFERROR(VLOOKUP($I553,点検表４リスト用!$D$2:$G$10,2,FALSE),"")</f>
        <v/>
      </c>
      <c r="AL553" s="296" t="str">
        <f>IFERROR(VLOOKUP($I553,点検表４リスト用!$D$2:$G$10,3,FALSE),"")</f>
        <v/>
      </c>
      <c r="AM553" s="296" t="str">
        <f>IFERROR(VLOOKUP($I553,点検表４リスト用!$D$2:$G$10,4,FALSE),"")</f>
        <v/>
      </c>
      <c r="AN553" s="296" t="str">
        <f>IFERROR(VLOOKUP(LEFT($E553,1),点検表４リスト用!$I$2:$J$11,2,FALSE),"")</f>
        <v/>
      </c>
      <c r="AO553" s="296" t="b">
        <f>IF(IFERROR(VLOOKUP($J553,軽乗用車一覧!$A$2:$A$88,1,FALSE),"")&lt;&gt;"",TRUE,FALSE)</f>
        <v>0</v>
      </c>
      <c r="AP553" s="296" t="b">
        <f t="shared" si="230"/>
        <v>0</v>
      </c>
      <c r="AQ553" s="296" t="b">
        <f t="shared" si="257"/>
        <v>1</v>
      </c>
      <c r="AR553" s="296" t="str">
        <f t="shared" si="231"/>
        <v/>
      </c>
      <c r="AS553" s="296" t="str">
        <f t="shared" si="232"/>
        <v/>
      </c>
      <c r="AT553" s="296">
        <f t="shared" si="233"/>
        <v>1</v>
      </c>
      <c r="AU553" s="296">
        <f t="shared" si="234"/>
        <v>1</v>
      </c>
      <c r="AV553" s="296" t="str">
        <f t="shared" si="235"/>
        <v/>
      </c>
      <c r="AW553" s="296" t="str">
        <f>IFERROR(VLOOKUP($L553,点検表４リスト用!$L$2:$M$11,2,FALSE),"")</f>
        <v/>
      </c>
      <c r="AX553" s="296" t="str">
        <f>IFERROR(VLOOKUP($AV553,排出係数!$H$4:$N$1000,7,FALSE),"")</f>
        <v/>
      </c>
      <c r="AY553" s="296" t="str">
        <f t="shared" si="245"/>
        <v/>
      </c>
      <c r="AZ553" s="296" t="str">
        <f t="shared" si="236"/>
        <v>1</v>
      </c>
      <c r="BA553" s="296" t="str">
        <f>IFERROR(VLOOKUP($AV553,排出係数!$A$4:$G$10000,$AU553+2,FALSE),"")</f>
        <v/>
      </c>
      <c r="BB553" s="296">
        <f>IFERROR(VLOOKUP($AU553,点検表４リスト用!$P$2:$T$6,2,FALSE),"")</f>
        <v>0.48</v>
      </c>
      <c r="BC553" s="296" t="str">
        <f t="shared" si="237"/>
        <v/>
      </c>
      <c r="BD553" s="296" t="str">
        <f t="shared" si="238"/>
        <v/>
      </c>
      <c r="BE553" s="296" t="str">
        <f>IFERROR(VLOOKUP($AV553,排出係数!$H$4:$M$10000,$AU553+2,FALSE),"")</f>
        <v/>
      </c>
      <c r="BF553" s="296">
        <f>IFERROR(VLOOKUP($AU553,点検表４リスト用!$P$2:$T$6,IF($N553="H17",5,3),FALSE),"")</f>
        <v>5.5E-2</v>
      </c>
      <c r="BG553" s="296">
        <f t="shared" si="239"/>
        <v>0</v>
      </c>
      <c r="BH553" s="296">
        <f t="shared" si="243"/>
        <v>0</v>
      </c>
      <c r="BI553" s="296" t="str">
        <f>IFERROR(VLOOKUP($L553,点検表４リスト用!$L$2:$N$11,3,FALSE),"")</f>
        <v/>
      </c>
      <c r="BJ553" s="296" t="str">
        <f t="shared" si="240"/>
        <v/>
      </c>
      <c r="BK553" s="296" t="str">
        <f>IF($AK553="特","",IF($BP553="確認",MSG_電気・燃料電池車確認,IF($BS553=1,日野自動車新型式,IF($BS553=2,日野自動車新型式②,IF($BS553=3,日野自動車新型式③,IF($BS553=4,日野自動車新型式④,IFERROR(VLOOKUP($BJ553,'35条リスト'!$A$3:$C$9998,2,FALSE),"")))))))</f>
        <v/>
      </c>
      <c r="BL553" s="296" t="str">
        <f t="shared" si="241"/>
        <v/>
      </c>
      <c r="BM553" s="296" t="str">
        <f>IFERROR(VLOOKUP($X553,点検表４リスト用!$A$2:$B$10,2,FALSE),"")</f>
        <v/>
      </c>
      <c r="BN553" s="296" t="str">
        <f>IF($AK553="特","",IFERROR(VLOOKUP($BJ553,'35条リスト'!$A$3:$C$9998,3,FALSE),""))</f>
        <v/>
      </c>
      <c r="BO553" s="357" t="str">
        <f t="shared" si="246"/>
        <v/>
      </c>
      <c r="BP553" s="297" t="str">
        <f t="shared" si="242"/>
        <v/>
      </c>
      <c r="BQ553" s="297" t="str">
        <f t="shared" si="247"/>
        <v/>
      </c>
      <c r="BR553" s="296">
        <f t="shared" si="244"/>
        <v>0</v>
      </c>
      <c r="BS553" s="296" t="str">
        <f>IF(COUNTIF(点検表４リスト用!X$2:X$83,J553),1,IF(COUNTIF(点検表４リスト用!Y$2:Y$100,J553),2,IF(COUNTIF(点検表４リスト用!Z$2:Z$100,J553),3,IF(COUNTIF(点検表４リスト用!AA$2:AA$100,J553),4,""))))</f>
        <v/>
      </c>
      <c r="BT553" s="580" t="str">
        <f t="shared" si="248"/>
        <v/>
      </c>
    </row>
    <row r="554" spans="1:72">
      <c r="A554" s="289"/>
      <c r="B554" s="445"/>
      <c r="C554" s="290"/>
      <c r="D554" s="291"/>
      <c r="E554" s="291"/>
      <c r="F554" s="291"/>
      <c r="G554" s="292"/>
      <c r="H554" s="300"/>
      <c r="I554" s="292"/>
      <c r="J554" s="292"/>
      <c r="K554" s="292"/>
      <c r="L554" s="292"/>
      <c r="M554" s="290"/>
      <c r="N554" s="290"/>
      <c r="O554" s="292"/>
      <c r="P554" s="292"/>
      <c r="Q554" s="481" t="str">
        <f t="shared" si="249"/>
        <v/>
      </c>
      <c r="R554" s="481" t="str">
        <f t="shared" si="250"/>
        <v/>
      </c>
      <c r="S554" s="482" t="str">
        <f t="shared" si="223"/>
        <v/>
      </c>
      <c r="T554" s="482" t="str">
        <f t="shared" si="251"/>
        <v/>
      </c>
      <c r="U554" s="483" t="str">
        <f t="shared" si="252"/>
        <v/>
      </c>
      <c r="V554" s="483" t="str">
        <f t="shared" si="253"/>
        <v/>
      </c>
      <c r="W554" s="483" t="str">
        <f t="shared" si="254"/>
        <v/>
      </c>
      <c r="X554" s="293"/>
      <c r="Y554" s="289"/>
      <c r="Z554" s="473" t="str">
        <f>IF($BS554&lt;&gt;"","確認",IF(COUNTIF(点検表４リスト用!AB$2:AB$100,J554),"○",IF(OR($BQ554="【3】",$BQ554="【2】",$BQ554="【1】"),"○",$BQ554)))</f>
        <v/>
      </c>
      <c r="AA554" s="532"/>
      <c r="AB554" s="559" t="str">
        <f t="shared" si="255"/>
        <v/>
      </c>
      <c r="AC554" s="294" t="str">
        <f>IF(COUNTIF(環境性能の高いＵＤタクシー!$A:$A,点検表４!J554),"○","")</f>
        <v/>
      </c>
      <c r="AD554" s="295" t="str">
        <f t="shared" si="256"/>
        <v/>
      </c>
      <c r="AE554" s="296" t="b">
        <f t="shared" si="224"/>
        <v>0</v>
      </c>
      <c r="AF554" s="296" t="b">
        <f t="shared" si="225"/>
        <v>0</v>
      </c>
      <c r="AG554" s="296" t="str">
        <f t="shared" si="226"/>
        <v/>
      </c>
      <c r="AH554" s="296">
        <f t="shared" si="227"/>
        <v>1</v>
      </c>
      <c r="AI554" s="296">
        <f t="shared" si="228"/>
        <v>0</v>
      </c>
      <c r="AJ554" s="296">
        <f t="shared" si="229"/>
        <v>0</v>
      </c>
      <c r="AK554" s="296" t="str">
        <f>IFERROR(VLOOKUP($I554,点検表４リスト用!$D$2:$G$10,2,FALSE),"")</f>
        <v/>
      </c>
      <c r="AL554" s="296" t="str">
        <f>IFERROR(VLOOKUP($I554,点検表４リスト用!$D$2:$G$10,3,FALSE),"")</f>
        <v/>
      </c>
      <c r="AM554" s="296" t="str">
        <f>IFERROR(VLOOKUP($I554,点検表４リスト用!$D$2:$G$10,4,FALSE),"")</f>
        <v/>
      </c>
      <c r="AN554" s="296" t="str">
        <f>IFERROR(VLOOKUP(LEFT($E554,1),点検表４リスト用!$I$2:$J$11,2,FALSE),"")</f>
        <v/>
      </c>
      <c r="AO554" s="296" t="b">
        <f>IF(IFERROR(VLOOKUP($J554,軽乗用車一覧!$A$2:$A$88,1,FALSE),"")&lt;&gt;"",TRUE,FALSE)</f>
        <v>0</v>
      </c>
      <c r="AP554" s="296" t="b">
        <f t="shared" si="230"/>
        <v>0</v>
      </c>
      <c r="AQ554" s="296" t="b">
        <f t="shared" si="257"/>
        <v>1</v>
      </c>
      <c r="AR554" s="296" t="str">
        <f t="shared" si="231"/>
        <v/>
      </c>
      <c r="AS554" s="296" t="str">
        <f t="shared" si="232"/>
        <v/>
      </c>
      <c r="AT554" s="296">
        <f t="shared" si="233"/>
        <v>1</v>
      </c>
      <c r="AU554" s="296">
        <f t="shared" si="234"/>
        <v>1</v>
      </c>
      <c r="AV554" s="296" t="str">
        <f t="shared" si="235"/>
        <v/>
      </c>
      <c r="AW554" s="296" t="str">
        <f>IFERROR(VLOOKUP($L554,点検表４リスト用!$L$2:$M$11,2,FALSE),"")</f>
        <v/>
      </c>
      <c r="AX554" s="296" t="str">
        <f>IFERROR(VLOOKUP($AV554,排出係数!$H$4:$N$1000,7,FALSE),"")</f>
        <v/>
      </c>
      <c r="AY554" s="296" t="str">
        <f t="shared" si="245"/>
        <v/>
      </c>
      <c r="AZ554" s="296" t="str">
        <f t="shared" si="236"/>
        <v>1</v>
      </c>
      <c r="BA554" s="296" t="str">
        <f>IFERROR(VLOOKUP($AV554,排出係数!$A$4:$G$10000,$AU554+2,FALSE),"")</f>
        <v/>
      </c>
      <c r="BB554" s="296">
        <f>IFERROR(VLOOKUP($AU554,点検表４リスト用!$P$2:$T$6,2,FALSE),"")</f>
        <v>0.48</v>
      </c>
      <c r="BC554" s="296" t="str">
        <f t="shared" si="237"/>
        <v/>
      </c>
      <c r="BD554" s="296" t="str">
        <f t="shared" si="238"/>
        <v/>
      </c>
      <c r="BE554" s="296" t="str">
        <f>IFERROR(VLOOKUP($AV554,排出係数!$H$4:$M$10000,$AU554+2,FALSE),"")</f>
        <v/>
      </c>
      <c r="BF554" s="296">
        <f>IFERROR(VLOOKUP($AU554,点検表４リスト用!$P$2:$T$6,IF($N554="H17",5,3),FALSE),"")</f>
        <v>5.5E-2</v>
      </c>
      <c r="BG554" s="296">
        <f t="shared" si="239"/>
        <v>0</v>
      </c>
      <c r="BH554" s="296">
        <f t="shared" si="243"/>
        <v>0</v>
      </c>
      <c r="BI554" s="296" t="str">
        <f>IFERROR(VLOOKUP($L554,点検表４リスト用!$L$2:$N$11,3,FALSE),"")</f>
        <v/>
      </c>
      <c r="BJ554" s="296" t="str">
        <f t="shared" si="240"/>
        <v/>
      </c>
      <c r="BK554" s="296" t="str">
        <f>IF($AK554="特","",IF($BP554="確認",MSG_電気・燃料電池車確認,IF($BS554=1,日野自動車新型式,IF($BS554=2,日野自動車新型式②,IF($BS554=3,日野自動車新型式③,IF($BS554=4,日野自動車新型式④,IFERROR(VLOOKUP($BJ554,'35条リスト'!$A$3:$C$9998,2,FALSE),"")))))))</f>
        <v/>
      </c>
      <c r="BL554" s="296" t="str">
        <f t="shared" si="241"/>
        <v/>
      </c>
      <c r="BM554" s="296" t="str">
        <f>IFERROR(VLOOKUP($X554,点検表４リスト用!$A$2:$B$10,2,FALSE),"")</f>
        <v/>
      </c>
      <c r="BN554" s="296" t="str">
        <f>IF($AK554="特","",IFERROR(VLOOKUP($BJ554,'35条リスト'!$A$3:$C$9998,3,FALSE),""))</f>
        <v/>
      </c>
      <c r="BO554" s="357" t="str">
        <f t="shared" si="246"/>
        <v/>
      </c>
      <c r="BP554" s="297" t="str">
        <f t="shared" si="242"/>
        <v/>
      </c>
      <c r="BQ554" s="297" t="str">
        <f t="shared" si="247"/>
        <v/>
      </c>
      <c r="BR554" s="296">
        <f t="shared" si="244"/>
        <v>0</v>
      </c>
      <c r="BS554" s="296" t="str">
        <f>IF(COUNTIF(点検表４リスト用!X$2:X$83,J554),1,IF(COUNTIF(点検表４リスト用!Y$2:Y$100,J554),2,IF(COUNTIF(点検表４リスト用!Z$2:Z$100,J554),3,IF(COUNTIF(点検表４リスト用!AA$2:AA$100,J554),4,""))))</f>
        <v/>
      </c>
      <c r="BT554" s="580" t="str">
        <f t="shared" si="248"/>
        <v/>
      </c>
    </row>
    <row r="555" spans="1:72">
      <c r="A555" s="289"/>
      <c r="B555" s="445"/>
      <c r="C555" s="290"/>
      <c r="D555" s="291"/>
      <c r="E555" s="291"/>
      <c r="F555" s="291"/>
      <c r="G555" s="292"/>
      <c r="H555" s="300"/>
      <c r="I555" s="292"/>
      <c r="J555" s="292"/>
      <c r="K555" s="292"/>
      <c r="L555" s="292"/>
      <c r="M555" s="290"/>
      <c r="N555" s="290"/>
      <c r="O555" s="292"/>
      <c r="P555" s="292"/>
      <c r="Q555" s="481" t="str">
        <f t="shared" si="249"/>
        <v/>
      </c>
      <c r="R555" s="481" t="str">
        <f t="shared" si="250"/>
        <v/>
      </c>
      <c r="S555" s="482" t="str">
        <f t="shared" si="223"/>
        <v/>
      </c>
      <c r="T555" s="482" t="str">
        <f t="shared" si="251"/>
        <v/>
      </c>
      <c r="U555" s="483" t="str">
        <f t="shared" si="252"/>
        <v/>
      </c>
      <c r="V555" s="483" t="str">
        <f t="shared" si="253"/>
        <v/>
      </c>
      <c r="W555" s="483" t="str">
        <f t="shared" si="254"/>
        <v/>
      </c>
      <c r="X555" s="293"/>
      <c r="Y555" s="289"/>
      <c r="Z555" s="473" t="str">
        <f>IF($BS555&lt;&gt;"","確認",IF(COUNTIF(点検表４リスト用!AB$2:AB$100,J555),"○",IF(OR($BQ555="【3】",$BQ555="【2】",$BQ555="【1】"),"○",$BQ555)))</f>
        <v/>
      </c>
      <c r="AA555" s="532"/>
      <c r="AB555" s="559" t="str">
        <f t="shared" si="255"/>
        <v/>
      </c>
      <c r="AC555" s="294" t="str">
        <f>IF(COUNTIF(環境性能の高いＵＤタクシー!$A:$A,点検表４!J555),"○","")</f>
        <v/>
      </c>
      <c r="AD555" s="295" t="str">
        <f t="shared" si="256"/>
        <v/>
      </c>
      <c r="AE555" s="296" t="b">
        <f t="shared" si="224"/>
        <v>0</v>
      </c>
      <c r="AF555" s="296" t="b">
        <f t="shared" si="225"/>
        <v>0</v>
      </c>
      <c r="AG555" s="296" t="str">
        <f t="shared" si="226"/>
        <v/>
      </c>
      <c r="AH555" s="296">
        <f t="shared" si="227"/>
        <v>1</v>
      </c>
      <c r="AI555" s="296">
        <f t="shared" si="228"/>
        <v>0</v>
      </c>
      <c r="AJ555" s="296">
        <f t="shared" si="229"/>
        <v>0</v>
      </c>
      <c r="AK555" s="296" t="str">
        <f>IFERROR(VLOOKUP($I555,点検表４リスト用!$D$2:$G$10,2,FALSE),"")</f>
        <v/>
      </c>
      <c r="AL555" s="296" t="str">
        <f>IFERROR(VLOOKUP($I555,点検表４リスト用!$D$2:$G$10,3,FALSE),"")</f>
        <v/>
      </c>
      <c r="AM555" s="296" t="str">
        <f>IFERROR(VLOOKUP($I555,点検表４リスト用!$D$2:$G$10,4,FALSE),"")</f>
        <v/>
      </c>
      <c r="AN555" s="296" t="str">
        <f>IFERROR(VLOOKUP(LEFT($E555,1),点検表４リスト用!$I$2:$J$11,2,FALSE),"")</f>
        <v/>
      </c>
      <c r="AO555" s="296" t="b">
        <f>IF(IFERROR(VLOOKUP($J555,軽乗用車一覧!$A$2:$A$88,1,FALSE),"")&lt;&gt;"",TRUE,FALSE)</f>
        <v>0</v>
      </c>
      <c r="AP555" s="296" t="b">
        <f t="shared" si="230"/>
        <v>0</v>
      </c>
      <c r="AQ555" s="296" t="b">
        <f t="shared" si="257"/>
        <v>1</v>
      </c>
      <c r="AR555" s="296" t="str">
        <f t="shared" si="231"/>
        <v/>
      </c>
      <c r="AS555" s="296" t="str">
        <f t="shared" si="232"/>
        <v/>
      </c>
      <c r="AT555" s="296">
        <f t="shared" si="233"/>
        <v>1</v>
      </c>
      <c r="AU555" s="296">
        <f t="shared" si="234"/>
        <v>1</v>
      </c>
      <c r="AV555" s="296" t="str">
        <f t="shared" si="235"/>
        <v/>
      </c>
      <c r="AW555" s="296" t="str">
        <f>IFERROR(VLOOKUP($L555,点検表４リスト用!$L$2:$M$11,2,FALSE),"")</f>
        <v/>
      </c>
      <c r="AX555" s="296" t="str">
        <f>IFERROR(VLOOKUP($AV555,排出係数!$H$4:$N$1000,7,FALSE),"")</f>
        <v/>
      </c>
      <c r="AY555" s="296" t="str">
        <f t="shared" si="245"/>
        <v/>
      </c>
      <c r="AZ555" s="296" t="str">
        <f t="shared" si="236"/>
        <v>1</v>
      </c>
      <c r="BA555" s="296" t="str">
        <f>IFERROR(VLOOKUP($AV555,排出係数!$A$4:$G$10000,$AU555+2,FALSE),"")</f>
        <v/>
      </c>
      <c r="BB555" s="296">
        <f>IFERROR(VLOOKUP($AU555,点検表４リスト用!$P$2:$T$6,2,FALSE),"")</f>
        <v>0.48</v>
      </c>
      <c r="BC555" s="296" t="str">
        <f t="shared" si="237"/>
        <v/>
      </c>
      <c r="BD555" s="296" t="str">
        <f t="shared" si="238"/>
        <v/>
      </c>
      <c r="BE555" s="296" t="str">
        <f>IFERROR(VLOOKUP($AV555,排出係数!$H$4:$M$10000,$AU555+2,FALSE),"")</f>
        <v/>
      </c>
      <c r="BF555" s="296">
        <f>IFERROR(VLOOKUP($AU555,点検表４リスト用!$P$2:$T$6,IF($N555="H17",5,3),FALSE),"")</f>
        <v>5.5E-2</v>
      </c>
      <c r="BG555" s="296">
        <f t="shared" si="239"/>
        <v>0</v>
      </c>
      <c r="BH555" s="296">
        <f t="shared" si="243"/>
        <v>0</v>
      </c>
      <c r="BI555" s="296" t="str">
        <f>IFERROR(VLOOKUP($L555,点検表４リスト用!$L$2:$N$11,3,FALSE),"")</f>
        <v/>
      </c>
      <c r="BJ555" s="296" t="str">
        <f t="shared" si="240"/>
        <v/>
      </c>
      <c r="BK555" s="296" t="str">
        <f>IF($AK555="特","",IF($BP555="確認",MSG_電気・燃料電池車確認,IF($BS555=1,日野自動車新型式,IF($BS555=2,日野自動車新型式②,IF($BS555=3,日野自動車新型式③,IF($BS555=4,日野自動車新型式④,IFERROR(VLOOKUP($BJ555,'35条リスト'!$A$3:$C$9998,2,FALSE),"")))))))</f>
        <v/>
      </c>
      <c r="BL555" s="296" t="str">
        <f t="shared" si="241"/>
        <v/>
      </c>
      <c r="BM555" s="296" t="str">
        <f>IFERROR(VLOOKUP($X555,点検表４リスト用!$A$2:$B$10,2,FALSE),"")</f>
        <v/>
      </c>
      <c r="BN555" s="296" t="str">
        <f>IF($AK555="特","",IFERROR(VLOOKUP($BJ555,'35条リスト'!$A$3:$C$9998,3,FALSE),""))</f>
        <v/>
      </c>
      <c r="BO555" s="357" t="str">
        <f t="shared" si="246"/>
        <v/>
      </c>
      <c r="BP555" s="297" t="str">
        <f t="shared" si="242"/>
        <v/>
      </c>
      <c r="BQ555" s="297" t="str">
        <f t="shared" si="247"/>
        <v/>
      </c>
      <c r="BR555" s="296">
        <f t="shared" si="244"/>
        <v>0</v>
      </c>
      <c r="BS555" s="296" t="str">
        <f>IF(COUNTIF(点検表４リスト用!X$2:X$83,J555),1,IF(COUNTIF(点検表４リスト用!Y$2:Y$100,J555),2,IF(COUNTIF(点検表４リスト用!Z$2:Z$100,J555),3,IF(COUNTIF(点検表４リスト用!AA$2:AA$100,J555),4,""))))</f>
        <v/>
      </c>
      <c r="BT555" s="580" t="str">
        <f t="shared" si="248"/>
        <v/>
      </c>
    </row>
    <row r="556" spans="1:72">
      <c r="A556" s="289"/>
      <c r="B556" s="445"/>
      <c r="C556" s="290"/>
      <c r="D556" s="291"/>
      <c r="E556" s="291"/>
      <c r="F556" s="291"/>
      <c r="G556" s="292"/>
      <c r="H556" s="300"/>
      <c r="I556" s="292"/>
      <c r="J556" s="292"/>
      <c r="K556" s="292"/>
      <c r="L556" s="292"/>
      <c r="M556" s="290"/>
      <c r="N556" s="290"/>
      <c r="O556" s="292"/>
      <c r="P556" s="292"/>
      <c r="Q556" s="481" t="str">
        <f t="shared" si="249"/>
        <v/>
      </c>
      <c r="R556" s="481" t="str">
        <f t="shared" si="250"/>
        <v/>
      </c>
      <c r="S556" s="482" t="str">
        <f t="shared" si="223"/>
        <v/>
      </c>
      <c r="T556" s="482" t="str">
        <f t="shared" si="251"/>
        <v/>
      </c>
      <c r="U556" s="483" t="str">
        <f t="shared" si="252"/>
        <v/>
      </c>
      <c r="V556" s="483" t="str">
        <f t="shared" si="253"/>
        <v/>
      </c>
      <c r="W556" s="483" t="str">
        <f t="shared" si="254"/>
        <v/>
      </c>
      <c r="X556" s="293"/>
      <c r="Y556" s="289"/>
      <c r="Z556" s="473" t="str">
        <f>IF($BS556&lt;&gt;"","確認",IF(COUNTIF(点検表４リスト用!AB$2:AB$100,J556),"○",IF(OR($BQ556="【3】",$BQ556="【2】",$BQ556="【1】"),"○",$BQ556)))</f>
        <v/>
      </c>
      <c r="AA556" s="532"/>
      <c r="AB556" s="559" t="str">
        <f t="shared" si="255"/>
        <v/>
      </c>
      <c r="AC556" s="294" t="str">
        <f>IF(COUNTIF(環境性能の高いＵＤタクシー!$A:$A,点検表４!J556),"○","")</f>
        <v/>
      </c>
      <c r="AD556" s="295" t="str">
        <f t="shared" si="256"/>
        <v/>
      </c>
      <c r="AE556" s="296" t="b">
        <f t="shared" si="224"/>
        <v>0</v>
      </c>
      <c r="AF556" s="296" t="b">
        <f t="shared" si="225"/>
        <v>0</v>
      </c>
      <c r="AG556" s="296" t="str">
        <f t="shared" si="226"/>
        <v/>
      </c>
      <c r="AH556" s="296">
        <f t="shared" si="227"/>
        <v>1</v>
      </c>
      <c r="AI556" s="296">
        <f t="shared" si="228"/>
        <v>0</v>
      </c>
      <c r="AJ556" s="296">
        <f t="shared" si="229"/>
        <v>0</v>
      </c>
      <c r="AK556" s="296" t="str">
        <f>IFERROR(VLOOKUP($I556,点検表４リスト用!$D$2:$G$10,2,FALSE),"")</f>
        <v/>
      </c>
      <c r="AL556" s="296" t="str">
        <f>IFERROR(VLOOKUP($I556,点検表４リスト用!$D$2:$G$10,3,FALSE),"")</f>
        <v/>
      </c>
      <c r="AM556" s="296" t="str">
        <f>IFERROR(VLOOKUP($I556,点検表４リスト用!$D$2:$G$10,4,FALSE),"")</f>
        <v/>
      </c>
      <c r="AN556" s="296" t="str">
        <f>IFERROR(VLOOKUP(LEFT($E556,1),点検表４リスト用!$I$2:$J$11,2,FALSE),"")</f>
        <v/>
      </c>
      <c r="AO556" s="296" t="b">
        <f>IF(IFERROR(VLOOKUP($J556,軽乗用車一覧!$A$2:$A$88,1,FALSE),"")&lt;&gt;"",TRUE,FALSE)</f>
        <v>0</v>
      </c>
      <c r="AP556" s="296" t="b">
        <f t="shared" si="230"/>
        <v>0</v>
      </c>
      <c r="AQ556" s="296" t="b">
        <f t="shared" si="257"/>
        <v>1</v>
      </c>
      <c r="AR556" s="296" t="str">
        <f t="shared" si="231"/>
        <v/>
      </c>
      <c r="AS556" s="296" t="str">
        <f t="shared" si="232"/>
        <v/>
      </c>
      <c r="AT556" s="296">
        <f t="shared" si="233"/>
        <v>1</v>
      </c>
      <c r="AU556" s="296">
        <f t="shared" si="234"/>
        <v>1</v>
      </c>
      <c r="AV556" s="296" t="str">
        <f t="shared" si="235"/>
        <v/>
      </c>
      <c r="AW556" s="296" t="str">
        <f>IFERROR(VLOOKUP($L556,点検表４リスト用!$L$2:$M$11,2,FALSE),"")</f>
        <v/>
      </c>
      <c r="AX556" s="296" t="str">
        <f>IFERROR(VLOOKUP($AV556,排出係数!$H$4:$N$1000,7,FALSE),"")</f>
        <v/>
      </c>
      <c r="AY556" s="296" t="str">
        <f t="shared" si="245"/>
        <v/>
      </c>
      <c r="AZ556" s="296" t="str">
        <f t="shared" si="236"/>
        <v>1</v>
      </c>
      <c r="BA556" s="296" t="str">
        <f>IFERROR(VLOOKUP($AV556,排出係数!$A$4:$G$10000,$AU556+2,FALSE),"")</f>
        <v/>
      </c>
      <c r="BB556" s="296">
        <f>IFERROR(VLOOKUP($AU556,点検表４リスト用!$P$2:$T$6,2,FALSE),"")</f>
        <v>0.48</v>
      </c>
      <c r="BC556" s="296" t="str">
        <f t="shared" si="237"/>
        <v/>
      </c>
      <c r="BD556" s="296" t="str">
        <f t="shared" si="238"/>
        <v/>
      </c>
      <c r="BE556" s="296" t="str">
        <f>IFERROR(VLOOKUP($AV556,排出係数!$H$4:$M$10000,$AU556+2,FALSE),"")</f>
        <v/>
      </c>
      <c r="BF556" s="296">
        <f>IFERROR(VLOOKUP($AU556,点検表４リスト用!$P$2:$T$6,IF($N556="H17",5,3),FALSE),"")</f>
        <v>5.5E-2</v>
      </c>
      <c r="BG556" s="296">
        <f t="shared" si="239"/>
        <v>0</v>
      </c>
      <c r="BH556" s="296">
        <f t="shared" si="243"/>
        <v>0</v>
      </c>
      <c r="BI556" s="296" t="str">
        <f>IFERROR(VLOOKUP($L556,点検表４リスト用!$L$2:$N$11,3,FALSE),"")</f>
        <v/>
      </c>
      <c r="BJ556" s="296" t="str">
        <f t="shared" si="240"/>
        <v/>
      </c>
      <c r="BK556" s="296" t="str">
        <f>IF($AK556="特","",IF($BP556="確認",MSG_電気・燃料電池車確認,IF($BS556=1,日野自動車新型式,IF($BS556=2,日野自動車新型式②,IF($BS556=3,日野自動車新型式③,IF($BS556=4,日野自動車新型式④,IFERROR(VLOOKUP($BJ556,'35条リスト'!$A$3:$C$9998,2,FALSE),"")))))))</f>
        <v/>
      </c>
      <c r="BL556" s="296" t="str">
        <f t="shared" si="241"/>
        <v/>
      </c>
      <c r="BM556" s="296" t="str">
        <f>IFERROR(VLOOKUP($X556,点検表４リスト用!$A$2:$B$10,2,FALSE),"")</f>
        <v/>
      </c>
      <c r="BN556" s="296" t="str">
        <f>IF($AK556="特","",IFERROR(VLOOKUP($BJ556,'35条リスト'!$A$3:$C$9998,3,FALSE),""))</f>
        <v/>
      </c>
      <c r="BO556" s="357" t="str">
        <f t="shared" si="246"/>
        <v/>
      </c>
      <c r="BP556" s="297" t="str">
        <f t="shared" si="242"/>
        <v/>
      </c>
      <c r="BQ556" s="297" t="str">
        <f t="shared" si="247"/>
        <v/>
      </c>
      <c r="BR556" s="296">
        <f t="shared" si="244"/>
        <v>0</v>
      </c>
      <c r="BS556" s="296" t="str">
        <f>IF(COUNTIF(点検表４リスト用!X$2:X$83,J556),1,IF(COUNTIF(点検表４リスト用!Y$2:Y$100,J556),2,IF(COUNTIF(点検表４リスト用!Z$2:Z$100,J556),3,IF(COUNTIF(点検表４リスト用!AA$2:AA$100,J556),4,""))))</f>
        <v/>
      </c>
      <c r="BT556" s="580" t="str">
        <f t="shared" si="248"/>
        <v/>
      </c>
    </row>
    <row r="557" spans="1:72">
      <c r="A557" s="289"/>
      <c r="B557" s="445"/>
      <c r="C557" s="290"/>
      <c r="D557" s="291"/>
      <c r="E557" s="291"/>
      <c r="F557" s="291"/>
      <c r="G557" s="292"/>
      <c r="H557" s="300"/>
      <c r="I557" s="292"/>
      <c r="J557" s="292"/>
      <c r="K557" s="292"/>
      <c r="L557" s="292"/>
      <c r="M557" s="290"/>
      <c r="N557" s="290"/>
      <c r="O557" s="292"/>
      <c r="P557" s="292"/>
      <c r="Q557" s="481" t="str">
        <f t="shared" si="249"/>
        <v/>
      </c>
      <c r="R557" s="481" t="str">
        <f t="shared" si="250"/>
        <v/>
      </c>
      <c r="S557" s="482" t="str">
        <f t="shared" si="223"/>
        <v/>
      </c>
      <c r="T557" s="482" t="str">
        <f t="shared" si="251"/>
        <v/>
      </c>
      <c r="U557" s="483" t="str">
        <f t="shared" si="252"/>
        <v/>
      </c>
      <c r="V557" s="483" t="str">
        <f t="shared" si="253"/>
        <v/>
      </c>
      <c r="W557" s="483" t="str">
        <f t="shared" si="254"/>
        <v/>
      </c>
      <c r="X557" s="293"/>
      <c r="Y557" s="289"/>
      <c r="Z557" s="473" t="str">
        <f>IF($BS557&lt;&gt;"","確認",IF(COUNTIF(点検表４リスト用!AB$2:AB$100,J557),"○",IF(OR($BQ557="【3】",$BQ557="【2】",$BQ557="【1】"),"○",$BQ557)))</f>
        <v/>
      </c>
      <c r="AA557" s="532"/>
      <c r="AB557" s="559" t="str">
        <f t="shared" si="255"/>
        <v/>
      </c>
      <c r="AC557" s="294" t="str">
        <f>IF(COUNTIF(環境性能の高いＵＤタクシー!$A:$A,点検表４!J557),"○","")</f>
        <v/>
      </c>
      <c r="AD557" s="295" t="str">
        <f t="shared" si="256"/>
        <v/>
      </c>
      <c r="AE557" s="296" t="b">
        <f t="shared" si="224"/>
        <v>0</v>
      </c>
      <c r="AF557" s="296" t="b">
        <f t="shared" si="225"/>
        <v>0</v>
      </c>
      <c r="AG557" s="296" t="str">
        <f t="shared" si="226"/>
        <v/>
      </c>
      <c r="AH557" s="296">
        <f t="shared" si="227"/>
        <v>1</v>
      </c>
      <c r="AI557" s="296">
        <f t="shared" si="228"/>
        <v>0</v>
      </c>
      <c r="AJ557" s="296">
        <f t="shared" si="229"/>
        <v>0</v>
      </c>
      <c r="AK557" s="296" t="str">
        <f>IFERROR(VLOOKUP($I557,点検表４リスト用!$D$2:$G$10,2,FALSE),"")</f>
        <v/>
      </c>
      <c r="AL557" s="296" t="str">
        <f>IFERROR(VLOOKUP($I557,点検表４リスト用!$D$2:$G$10,3,FALSE),"")</f>
        <v/>
      </c>
      <c r="AM557" s="296" t="str">
        <f>IFERROR(VLOOKUP($I557,点検表４リスト用!$D$2:$G$10,4,FALSE),"")</f>
        <v/>
      </c>
      <c r="AN557" s="296" t="str">
        <f>IFERROR(VLOOKUP(LEFT($E557,1),点検表４リスト用!$I$2:$J$11,2,FALSE),"")</f>
        <v/>
      </c>
      <c r="AO557" s="296" t="b">
        <f>IF(IFERROR(VLOOKUP($J557,軽乗用車一覧!$A$2:$A$88,1,FALSE),"")&lt;&gt;"",TRUE,FALSE)</f>
        <v>0</v>
      </c>
      <c r="AP557" s="296" t="b">
        <f t="shared" si="230"/>
        <v>0</v>
      </c>
      <c r="AQ557" s="296" t="b">
        <f t="shared" si="257"/>
        <v>1</v>
      </c>
      <c r="AR557" s="296" t="str">
        <f t="shared" si="231"/>
        <v/>
      </c>
      <c r="AS557" s="296" t="str">
        <f t="shared" si="232"/>
        <v/>
      </c>
      <c r="AT557" s="296">
        <f t="shared" si="233"/>
        <v>1</v>
      </c>
      <c r="AU557" s="296">
        <f t="shared" si="234"/>
        <v>1</v>
      </c>
      <c r="AV557" s="296" t="str">
        <f t="shared" si="235"/>
        <v/>
      </c>
      <c r="AW557" s="296" t="str">
        <f>IFERROR(VLOOKUP($L557,点検表４リスト用!$L$2:$M$11,2,FALSE),"")</f>
        <v/>
      </c>
      <c r="AX557" s="296" t="str">
        <f>IFERROR(VLOOKUP($AV557,排出係数!$H$4:$N$1000,7,FALSE),"")</f>
        <v/>
      </c>
      <c r="AY557" s="296" t="str">
        <f t="shared" si="245"/>
        <v/>
      </c>
      <c r="AZ557" s="296" t="str">
        <f t="shared" si="236"/>
        <v>1</v>
      </c>
      <c r="BA557" s="296" t="str">
        <f>IFERROR(VLOOKUP($AV557,排出係数!$A$4:$G$10000,$AU557+2,FALSE),"")</f>
        <v/>
      </c>
      <c r="BB557" s="296">
        <f>IFERROR(VLOOKUP($AU557,点検表４リスト用!$P$2:$T$6,2,FALSE),"")</f>
        <v>0.48</v>
      </c>
      <c r="BC557" s="296" t="str">
        <f t="shared" si="237"/>
        <v/>
      </c>
      <c r="BD557" s="296" t="str">
        <f t="shared" si="238"/>
        <v/>
      </c>
      <c r="BE557" s="296" t="str">
        <f>IFERROR(VLOOKUP($AV557,排出係数!$H$4:$M$10000,$AU557+2,FALSE),"")</f>
        <v/>
      </c>
      <c r="BF557" s="296">
        <f>IFERROR(VLOOKUP($AU557,点検表４リスト用!$P$2:$T$6,IF($N557="H17",5,3),FALSE),"")</f>
        <v>5.5E-2</v>
      </c>
      <c r="BG557" s="296">
        <f t="shared" si="239"/>
        <v>0</v>
      </c>
      <c r="BH557" s="296">
        <f t="shared" si="243"/>
        <v>0</v>
      </c>
      <c r="BI557" s="296" t="str">
        <f>IFERROR(VLOOKUP($L557,点検表４リスト用!$L$2:$N$11,3,FALSE),"")</f>
        <v/>
      </c>
      <c r="BJ557" s="296" t="str">
        <f t="shared" si="240"/>
        <v/>
      </c>
      <c r="BK557" s="296" t="str">
        <f>IF($AK557="特","",IF($BP557="確認",MSG_電気・燃料電池車確認,IF($BS557=1,日野自動車新型式,IF($BS557=2,日野自動車新型式②,IF($BS557=3,日野自動車新型式③,IF($BS557=4,日野自動車新型式④,IFERROR(VLOOKUP($BJ557,'35条リスト'!$A$3:$C$9998,2,FALSE),"")))))))</f>
        <v/>
      </c>
      <c r="BL557" s="296" t="str">
        <f t="shared" si="241"/>
        <v/>
      </c>
      <c r="BM557" s="296" t="str">
        <f>IFERROR(VLOOKUP($X557,点検表４リスト用!$A$2:$B$10,2,FALSE),"")</f>
        <v/>
      </c>
      <c r="BN557" s="296" t="str">
        <f>IF($AK557="特","",IFERROR(VLOOKUP($BJ557,'35条リスト'!$A$3:$C$9998,3,FALSE),""))</f>
        <v/>
      </c>
      <c r="BO557" s="357" t="str">
        <f t="shared" si="246"/>
        <v/>
      </c>
      <c r="BP557" s="297" t="str">
        <f t="shared" si="242"/>
        <v/>
      </c>
      <c r="BQ557" s="297" t="str">
        <f t="shared" si="247"/>
        <v/>
      </c>
      <c r="BR557" s="296">
        <f t="shared" si="244"/>
        <v>0</v>
      </c>
      <c r="BS557" s="296" t="str">
        <f>IF(COUNTIF(点検表４リスト用!X$2:X$83,J557),1,IF(COUNTIF(点検表４リスト用!Y$2:Y$100,J557),2,IF(COUNTIF(点検表４リスト用!Z$2:Z$100,J557),3,IF(COUNTIF(点検表４リスト用!AA$2:AA$100,J557),4,""))))</f>
        <v/>
      </c>
      <c r="BT557" s="580" t="str">
        <f t="shared" si="248"/>
        <v/>
      </c>
    </row>
    <row r="558" spans="1:72">
      <c r="A558" s="289"/>
      <c r="B558" s="445"/>
      <c r="C558" s="290"/>
      <c r="D558" s="291"/>
      <c r="E558" s="291"/>
      <c r="F558" s="291"/>
      <c r="G558" s="292"/>
      <c r="H558" s="300"/>
      <c r="I558" s="292"/>
      <c r="J558" s="292"/>
      <c r="K558" s="292"/>
      <c r="L558" s="292"/>
      <c r="M558" s="290"/>
      <c r="N558" s="290"/>
      <c r="O558" s="292"/>
      <c r="P558" s="292"/>
      <c r="Q558" s="481" t="str">
        <f t="shared" si="249"/>
        <v/>
      </c>
      <c r="R558" s="481" t="str">
        <f t="shared" si="250"/>
        <v/>
      </c>
      <c r="S558" s="482" t="str">
        <f t="shared" si="223"/>
        <v/>
      </c>
      <c r="T558" s="482" t="str">
        <f t="shared" si="251"/>
        <v/>
      </c>
      <c r="U558" s="483" t="str">
        <f t="shared" si="252"/>
        <v/>
      </c>
      <c r="V558" s="483" t="str">
        <f t="shared" si="253"/>
        <v/>
      </c>
      <c r="W558" s="483" t="str">
        <f t="shared" si="254"/>
        <v/>
      </c>
      <c r="X558" s="293"/>
      <c r="Y558" s="289"/>
      <c r="Z558" s="473" t="str">
        <f>IF($BS558&lt;&gt;"","確認",IF(COUNTIF(点検表４リスト用!AB$2:AB$100,J558),"○",IF(OR($BQ558="【3】",$BQ558="【2】",$BQ558="【1】"),"○",$BQ558)))</f>
        <v/>
      </c>
      <c r="AA558" s="532"/>
      <c r="AB558" s="559" t="str">
        <f t="shared" si="255"/>
        <v/>
      </c>
      <c r="AC558" s="294" t="str">
        <f>IF(COUNTIF(環境性能の高いＵＤタクシー!$A:$A,点検表４!J558),"○","")</f>
        <v/>
      </c>
      <c r="AD558" s="295" t="str">
        <f t="shared" si="256"/>
        <v/>
      </c>
      <c r="AE558" s="296" t="b">
        <f t="shared" si="224"/>
        <v>0</v>
      </c>
      <c r="AF558" s="296" t="b">
        <f t="shared" si="225"/>
        <v>0</v>
      </c>
      <c r="AG558" s="296" t="str">
        <f t="shared" si="226"/>
        <v/>
      </c>
      <c r="AH558" s="296">
        <f t="shared" si="227"/>
        <v>1</v>
      </c>
      <c r="AI558" s="296">
        <f t="shared" si="228"/>
        <v>0</v>
      </c>
      <c r="AJ558" s="296">
        <f t="shared" si="229"/>
        <v>0</v>
      </c>
      <c r="AK558" s="296" t="str">
        <f>IFERROR(VLOOKUP($I558,点検表４リスト用!$D$2:$G$10,2,FALSE),"")</f>
        <v/>
      </c>
      <c r="AL558" s="296" t="str">
        <f>IFERROR(VLOOKUP($I558,点検表４リスト用!$D$2:$G$10,3,FALSE),"")</f>
        <v/>
      </c>
      <c r="AM558" s="296" t="str">
        <f>IFERROR(VLOOKUP($I558,点検表４リスト用!$D$2:$G$10,4,FALSE),"")</f>
        <v/>
      </c>
      <c r="AN558" s="296" t="str">
        <f>IFERROR(VLOOKUP(LEFT($E558,1),点検表４リスト用!$I$2:$J$11,2,FALSE),"")</f>
        <v/>
      </c>
      <c r="AO558" s="296" t="b">
        <f>IF(IFERROR(VLOOKUP($J558,軽乗用車一覧!$A$2:$A$88,1,FALSE),"")&lt;&gt;"",TRUE,FALSE)</f>
        <v>0</v>
      </c>
      <c r="AP558" s="296" t="b">
        <f t="shared" si="230"/>
        <v>0</v>
      </c>
      <c r="AQ558" s="296" t="b">
        <f t="shared" si="257"/>
        <v>1</v>
      </c>
      <c r="AR558" s="296" t="str">
        <f t="shared" si="231"/>
        <v/>
      </c>
      <c r="AS558" s="296" t="str">
        <f t="shared" si="232"/>
        <v/>
      </c>
      <c r="AT558" s="296">
        <f t="shared" si="233"/>
        <v>1</v>
      </c>
      <c r="AU558" s="296">
        <f t="shared" si="234"/>
        <v>1</v>
      </c>
      <c r="AV558" s="296" t="str">
        <f t="shared" si="235"/>
        <v/>
      </c>
      <c r="AW558" s="296" t="str">
        <f>IFERROR(VLOOKUP($L558,点検表４リスト用!$L$2:$M$11,2,FALSE),"")</f>
        <v/>
      </c>
      <c r="AX558" s="296" t="str">
        <f>IFERROR(VLOOKUP($AV558,排出係数!$H$4:$N$1000,7,FALSE),"")</f>
        <v/>
      </c>
      <c r="AY558" s="296" t="str">
        <f t="shared" si="245"/>
        <v/>
      </c>
      <c r="AZ558" s="296" t="str">
        <f t="shared" si="236"/>
        <v>1</v>
      </c>
      <c r="BA558" s="296" t="str">
        <f>IFERROR(VLOOKUP($AV558,排出係数!$A$4:$G$10000,$AU558+2,FALSE),"")</f>
        <v/>
      </c>
      <c r="BB558" s="296">
        <f>IFERROR(VLOOKUP($AU558,点検表４リスト用!$P$2:$T$6,2,FALSE),"")</f>
        <v>0.48</v>
      </c>
      <c r="BC558" s="296" t="str">
        <f t="shared" si="237"/>
        <v/>
      </c>
      <c r="BD558" s="296" t="str">
        <f t="shared" si="238"/>
        <v/>
      </c>
      <c r="BE558" s="296" t="str">
        <f>IFERROR(VLOOKUP($AV558,排出係数!$H$4:$M$10000,$AU558+2,FALSE),"")</f>
        <v/>
      </c>
      <c r="BF558" s="296">
        <f>IFERROR(VLOOKUP($AU558,点検表４リスト用!$P$2:$T$6,IF($N558="H17",5,3),FALSE),"")</f>
        <v>5.5E-2</v>
      </c>
      <c r="BG558" s="296">
        <f t="shared" si="239"/>
        <v>0</v>
      </c>
      <c r="BH558" s="296">
        <f t="shared" si="243"/>
        <v>0</v>
      </c>
      <c r="BI558" s="296" t="str">
        <f>IFERROR(VLOOKUP($L558,点検表４リスト用!$L$2:$N$11,3,FALSE),"")</f>
        <v/>
      </c>
      <c r="BJ558" s="296" t="str">
        <f t="shared" si="240"/>
        <v/>
      </c>
      <c r="BK558" s="296" t="str">
        <f>IF($AK558="特","",IF($BP558="確認",MSG_電気・燃料電池車確認,IF($BS558=1,日野自動車新型式,IF($BS558=2,日野自動車新型式②,IF($BS558=3,日野自動車新型式③,IF($BS558=4,日野自動車新型式④,IFERROR(VLOOKUP($BJ558,'35条リスト'!$A$3:$C$9998,2,FALSE),"")))))))</f>
        <v/>
      </c>
      <c r="BL558" s="296" t="str">
        <f t="shared" si="241"/>
        <v/>
      </c>
      <c r="BM558" s="296" t="str">
        <f>IFERROR(VLOOKUP($X558,点検表４リスト用!$A$2:$B$10,2,FALSE),"")</f>
        <v/>
      </c>
      <c r="BN558" s="296" t="str">
        <f>IF($AK558="特","",IFERROR(VLOOKUP($BJ558,'35条リスト'!$A$3:$C$9998,3,FALSE),""))</f>
        <v/>
      </c>
      <c r="BO558" s="357" t="str">
        <f t="shared" si="246"/>
        <v/>
      </c>
      <c r="BP558" s="297" t="str">
        <f t="shared" si="242"/>
        <v/>
      </c>
      <c r="BQ558" s="297" t="str">
        <f t="shared" si="247"/>
        <v/>
      </c>
      <c r="BR558" s="296">
        <f t="shared" si="244"/>
        <v>0</v>
      </c>
      <c r="BS558" s="296" t="str">
        <f>IF(COUNTIF(点検表４リスト用!X$2:X$83,J558),1,IF(COUNTIF(点検表４リスト用!Y$2:Y$100,J558),2,IF(COUNTIF(点検表４リスト用!Z$2:Z$100,J558),3,IF(COUNTIF(点検表４リスト用!AA$2:AA$100,J558),4,""))))</f>
        <v/>
      </c>
      <c r="BT558" s="580" t="str">
        <f t="shared" si="248"/>
        <v/>
      </c>
    </row>
    <row r="559" spans="1:72">
      <c r="A559" s="289"/>
      <c r="B559" s="445"/>
      <c r="C559" s="290"/>
      <c r="D559" s="291"/>
      <c r="E559" s="291"/>
      <c r="F559" s="291"/>
      <c r="G559" s="292"/>
      <c r="H559" s="300"/>
      <c r="I559" s="292"/>
      <c r="J559" s="292"/>
      <c r="K559" s="292"/>
      <c r="L559" s="292"/>
      <c r="M559" s="290"/>
      <c r="N559" s="290"/>
      <c r="O559" s="292"/>
      <c r="P559" s="292"/>
      <c r="Q559" s="481" t="str">
        <f t="shared" si="249"/>
        <v/>
      </c>
      <c r="R559" s="481" t="str">
        <f t="shared" si="250"/>
        <v/>
      </c>
      <c r="S559" s="482" t="str">
        <f t="shared" si="223"/>
        <v/>
      </c>
      <c r="T559" s="482" t="str">
        <f t="shared" si="251"/>
        <v/>
      </c>
      <c r="U559" s="483" t="str">
        <f t="shared" si="252"/>
        <v/>
      </c>
      <c r="V559" s="483" t="str">
        <f t="shared" si="253"/>
        <v/>
      </c>
      <c r="W559" s="483" t="str">
        <f t="shared" si="254"/>
        <v/>
      </c>
      <c r="X559" s="293"/>
      <c r="Y559" s="289"/>
      <c r="Z559" s="473" t="str">
        <f>IF($BS559&lt;&gt;"","確認",IF(COUNTIF(点検表４リスト用!AB$2:AB$100,J559),"○",IF(OR($BQ559="【3】",$BQ559="【2】",$BQ559="【1】"),"○",$BQ559)))</f>
        <v/>
      </c>
      <c r="AA559" s="532"/>
      <c r="AB559" s="559" t="str">
        <f t="shared" si="255"/>
        <v/>
      </c>
      <c r="AC559" s="294" t="str">
        <f>IF(COUNTIF(環境性能の高いＵＤタクシー!$A:$A,点検表４!J559),"○","")</f>
        <v/>
      </c>
      <c r="AD559" s="295" t="str">
        <f t="shared" si="256"/>
        <v/>
      </c>
      <c r="AE559" s="296" t="b">
        <f t="shared" si="224"/>
        <v>0</v>
      </c>
      <c r="AF559" s="296" t="b">
        <f t="shared" si="225"/>
        <v>0</v>
      </c>
      <c r="AG559" s="296" t="str">
        <f t="shared" si="226"/>
        <v/>
      </c>
      <c r="AH559" s="296">
        <f t="shared" si="227"/>
        <v>1</v>
      </c>
      <c r="AI559" s="296">
        <f t="shared" si="228"/>
        <v>0</v>
      </c>
      <c r="AJ559" s="296">
        <f t="shared" si="229"/>
        <v>0</v>
      </c>
      <c r="AK559" s="296" t="str">
        <f>IFERROR(VLOOKUP($I559,点検表４リスト用!$D$2:$G$10,2,FALSE),"")</f>
        <v/>
      </c>
      <c r="AL559" s="296" t="str">
        <f>IFERROR(VLOOKUP($I559,点検表４リスト用!$D$2:$G$10,3,FALSE),"")</f>
        <v/>
      </c>
      <c r="AM559" s="296" t="str">
        <f>IFERROR(VLOOKUP($I559,点検表４リスト用!$D$2:$G$10,4,FALSE),"")</f>
        <v/>
      </c>
      <c r="AN559" s="296" t="str">
        <f>IFERROR(VLOOKUP(LEFT($E559,1),点検表４リスト用!$I$2:$J$11,2,FALSE),"")</f>
        <v/>
      </c>
      <c r="AO559" s="296" t="b">
        <f>IF(IFERROR(VLOOKUP($J559,軽乗用車一覧!$A$2:$A$88,1,FALSE),"")&lt;&gt;"",TRUE,FALSE)</f>
        <v>0</v>
      </c>
      <c r="AP559" s="296" t="b">
        <f t="shared" si="230"/>
        <v>0</v>
      </c>
      <c r="AQ559" s="296" t="b">
        <f t="shared" si="257"/>
        <v>1</v>
      </c>
      <c r="AR559" s="296" t="str">
        <f t="shared" si="231"/>
        <v/>
      </c>
      <c r="AS559" s="296" t="str">
        <f t="shared" si="232"/>
        <v/>
      </c>
      <c r="AT559" s="296">
        <f t="shared" si="233"/>
        <v>1</v>
      </c>
      <c r="AU559" s="296">
        <f t="shared" si="234"/>
        <v>1</v>
      </c>
      <c r="AV559" s="296" t="str">
        <f t="shared" si="235"/>
        <v/>
      </c>
      <c r="AW559" s="296" t="str">
        <f>IFERROR(VLOOKUP($L559,点検表４リスト用!$L$2:$M$11,2,FALSE),"")</f>
        <v/>
      </c>
      <c r="AX559" s="296" t="str">
        <f>IFERROR(VLOOKUP($AV559,排出係数!$H$4:$N$1000,7,FALSE),"")</f>
        <v/>
      </c>
      <c r="AY559" s="296" t="str">
        <f t="shared" si="245"/>
        <v/>
      </c>
      <c r="AZ559" s="296" t="str">
        <f t="shared" si="236"/>
        <v>1</v>
      </c>
      <c r="BA559" s="296" t="str">
        <f>IFERROR(VLOOKUP($AV559,排出係数!$A$4:$G$10000,$AU559+2,FALSE),"")</f>
        <v/>
      </c>
      <c r="BB559" s="296">
        <f>IFERROR(VLOOKUP($AU559,点検表４リスト用!$P$2:$T$6,2,FALSE),"")</f>
        <v>0.48</v>
      </c>
      <c r="BC559" s="296" t="str">
        <f t="shared" si="237"/>
        <v/>
      </c>
      <c r="BD559" s="296" t="str">
        <f t="shared" si="238"/>
        <v/>
      </c>
      <c r="BE559" s="296" t="str">
        <f>IFERROR(VLOOKUP($AV559,排出係数!$H$4:$M$10000,$AU559+2,FALSE),"")</f>
        <v/>
      </c>
      <c r="BF559" s="296">
        <f>IFERROR(VLOOKUP($AU559,点検表４リスト用!$P$2:$T$6,IF($N559="H17",5,3),FALSE),"")</f>
        <v>5.5E-2</v>
      </c>
      <c r="BG559" s="296">
        <f t="shared" si="239"/>
        <v>0</v>
      </c>
      <c r="BH559" s="296">
        <f t="shared" si="243"/>
        <v>0</v>
      </c>
      <c r="BI559" s="296" t="str">
        <f>IFERROR(VLOOKUP($L559,点検表４リスト用!$L$2:$N$11,3,FALSE),"")</f>
        <v/>
      </c>
      <c r="BJ559" s="296" t="str">
        <f t="shared" si="240"/>
        <v/>
      </c>
      <c r="BK559" s="296" t="str">
        <f>IF($AK559="特","",IF($BP559="確認",MSG_電気・燃料電池車確認,IF($BS559=1,日野自動車新型式,IF($BS559=2,日野自動車新型式②,IF($BS559=3,日野自動車新型式③,IF($BS559=4,日野自動車新型式④,IFERROR(VLOOKUP($BJ559,'35条リスト'!$A$3:$C$9998,2,FALSE),"")))))))</f>
        <v/>
      </c>
      <c r="BL559" s="296" t="str">
        <f t="shared" si="241"/>
        <v/>
      </c>
      <c r="BM559" s="296" t="str">
        <f>IFERROR(VLOOKUP($X559,点検表４リスト用!$A$2:$B$10,2,FALSE),"")</f>
        <v/>
      </c>
      <c r="BN559" s="296" t="str">
        <f>IF($AK559="特","",IFERROR(VLOOKUP($BJ559,'35条リスト'!$A$3:$C$9998,3,FALSE),""))</f>
        <v/>
      </c>
      <c r="BO559" s="357" t="str">
        <f t="shared" si="246"/>
        <v/>
      </c>
      <c r="BP559" s="297" t="str">
        <f t="shared" si="242"/>
        <v/>
      </c>
      <c r="BQ559" s="297" t="str">
        <f t="shared" si="247"/>
        <v/>
      </c>
      <c r="BR559" s="296">
        <f t="shared" si="244"/>
        <v>0</v>
      </c>
      <c r="BS559" s="296" t="str">
        <f>IF(COUNTIF(点検表４リスト用!X$2:X$83,J559),1,IF(COUNTIF(点検表４リスト用!Y$2:Y$100,J559),2,IF(COUNTIF(点検表４リスト用!Z$2:Z$100,J559),3,IF(COUNTIF(点検表４リスト用!AA$2:AA$100,J559),4,""))))</f>
        <v/>
      </c>
      <c r="BT559" s="580" t="str">
        <f t="shared" si="248"/>
        <v/>
      </c>
    </row>
    <row r="560" spans="1:72">
      <c r="A560" s="289"/>
      <c r="B560" s="445"/>
      <c r="C560" s="290"/>
      <c r="D560" s="291"/>
      <c r="E560" s="291"/>
      <c r="F560" s="291"/>
      <c r="G560" s="292"/>
      <c r="H560" s="300"/>
      <c r="I560" s="292"/>
      <c r="J560" s="292"/>
      <c r="K560" s="292"/>
      <c r="L560" s="292"/>
      <c r="M560" s="290"/>
      <c r="N560" s="290"/>
      <c r="O560" s="292"/>
      <c r="P560" s="292"/>
      <c r="Q560" s="481" t="str">
        <f t="shared" si="249"/>
        <v/>
      </c>
      <c r="R560" s="481" t="str">
        <f t="shared" si="250"/>
        <v/>
      </c>
      <c r="S560" s="482" t="str">
        <f t="shared" si="223"/>
        <v/>
      </c>
      <c r="T560" s="482" t="str">
        <f t="shared" si="251"/>
        <v/>
      </c>
      <c r="U560" s="483" t="str">
        <f t="shared" si="252"/>
        <v/>
      </c>
      <c r="V560" s="483" t="str">
        <f t="shared" si="253"/>
        <v/>
      </c>
      <c r="W560" s="483" t="str">
        <f t="shared" si="254"/>
        <v/>
      </c>
      <c r="X560" s="293"/>
      <c r="Y560" s="289"/>
      <c r="Z560" s="473" t="str">
        <f>IF($BS560&lt;&gt;"","確認",IF(COUNTIF(点検表４リスト用!AB$2:AB$100,J560),"○",IF(OR($BQ560="【3】",$BQ560="【2】",$BQ560="【1】"),"○",$BQ560)))</f>
        <v/>
      </c>
      <c r="AA560" s="532"/>
      <c r="AB560" s="559" t="str">
        <f t="shared" si="255"/>
        <v/>
      </c>
      <c r="AC560" s="294" t="str">
        <f>IF(COUNTIF(環境性能の高いＵＤタクシー!$A:$A,点検表４!J560),"○","")</f>
        <v/>
      </c>
      <c r="AD560" s="295" t="str">
        <f t="shared" si="256"/>
        <v/>
      </c>
      <c r="AE560" s="296" t="b">
        <f t="shared" si="224"/>
        <v>0</v>
      </c>
      <c r="AF560" s="296" t="b">
        <f t="shared" si="225"/>
        <v>0</v>
      </c>
      <c r="AG560" s="296" t="str">
        <f t="shared" si="226"/>
        <v/>
      </c>
      <c r="AH560" s="296">
        <f t="shared" si="227"/>
        <v>1</v>
      </c>
      <c r="AI560" s="296">
        <f t="shared" si="228"/>
        <v>0</v>
      </c>
      <c r="AJ560" s="296">
        <f t="shared" si="229"/>
        <v>0</v>
      </c>
      <c r="AK560" s="296" t="str">
        <f>IFERROR(VLOOKUP($I560,点検表４リスト用!$D$2:$G$10,2,FALSE),"")</f>
        <v/>
      </c>
      <c r="AL560" s="296" t="str">
        <f>IFERROR(VLOOKUP($I560,点検表４リスト用!$D$2:$G$10,3,FALSE),"")</f>
        <v/>
      </c>
      <c r="AM560" s="296" t="str">
        <f>IFERROR(VLOOKUP($I560,点検表４リスト用!$D$2:$G$10,4,FALSE),"")</f>
        <v/>
      </c>
      <c r="AN560" s="296" t="str">
        <f>IFERROR(VLOOKUP(LEFT($E560,1),点検表４リスト用!$I$2:$J$11,2,FALSE),"")</f>
        <v/>
      </c>
      <c r="AO560" s="296" t="b">
        <f>IF(IFERROR(VLOOKUP($J560,軽乗用車一覧!$A$2:$A$88,1,FALSE),"")&lt;&gt;"",TRUE,FALSE)</f>
        <v>0</v>
      </c>
      <c r="AP560" s="296" t="b">
        <f t="shared" si="230"/>
        <v>0</v>
      </c>
      <c r="AQ560" s="296" t="b">
        <f t="shared" si="257"/>
        <v>1</v>
      </c>
      <c r="AR560" s="296" t="str">
        <f t="shared" si="231"/>
        <v/>
      </c>
      <c r="AS560" s="296" t="str">
        <f t="shared" si="232"/>
        <v/>
      </c>
      <c r="AT560" s="296">
        <f t="shared" si="233"/>
        <v>1</v>
      </c>
      <c r="AU560" s="296">
        <f t="shared" si="234"/>
        <v>1</v>
      </c>
      <c r="AV560" s="296" t="str">
        <f t="shared" si="235"/>
        <v/>
      </c>
      <c r="AW560" s="296" t="str">
        <f>IFERROR(VLOOKUP($L560,点検表４リスト用!$L$2:$M$11,2,FALSE),"")</f>
        <v/>
      </c>
      <c r="AX560" s="296" t="str">
        <f>IFERROR(VLOOKUP($AV560,排出係数!$H$4:$N$1000,7,FALSE),"")</f>
        <v/>
      </c>
      <c r="AY560" s="296" t="str">
        <f t="shared" si="245"/>
        <v/>
      </c>
      <c r="AZ560" s="296" t="str">
        <f t="shared" si="236"/>
        <v>1</v>
      </c>
      <c r="BA560" s="296" t="str">
        <f>IFERROR(VLOOKUP($AV560,排出係数!$A$4:$G$10000,$AU560+2,FALSE),"")</f>
        <v/>
      </c>
      <c r="BB560" s="296">
        <f>IFERROR(VLOOKUP($AU560,点検表４リスト用!$P$2:$T$6,2,FALSE),"")</f>
        <v>0.48</v>
      </c>
      <c r="BC560" s="296" t="str">
        <f t="shared" si="237"/>
        <v/>
      </c>
      <c r="BD560" s="296" t="str">
        <f t="shared" si="238"/>
        <v/>
      </c>
      <c r="BE560" s="296" t="str">
        <f>IFERROR(VLOOKUP($AV560,排出係数!$H$4:$M$10000,$AU560+2,FALSE),"")</f>
        <v/>
      </c>
      <c r="BF560" s="296">
        <f>IFERROR(VLOOKUP($AU560,点検表４リスト用!$P$2:$T$6,IF($N560="H17",5,3),FALSE),"")</f>
        <v>5.5E-2</v>
      </c>
      <c r="BG560" s="296">
        <f t="shared" si="239"/>
        <v>0</v>
      </c>
      <c r="BH560" s="296">
        <f t="shared" si="243"/>
        <v>0</v>
      </c>
      <c r="BI560" s="296" t="str">
        <f>IFERROR(VLOOKUP($L560,点検表４リスト用!$L$2:$N$11,3,FALSE),"")</f>
        <v/>
      </c>
      <c r="BJ560" s="296" t="str">
        <f t="shared" si="240"/>
        <v/>
      </c>
      <c r="BK560" s="296" t="str">
        <f>IF($AK560="特","",IF($BP560="確認",MSG_電気・燃料電池車確認,IF($BS560=1,日野自動車新型式,IF($BS560=2,日野自動車新型式②,IF($BS560=3,日野自動車新型式③,IF($BS560=4,日野自動車新型式④,IFERROR(VLOOKUP($BJ560,'35条リスト'!$A$3:$C$9998,2,FALSE),"")))))))</f>
        <v/>
      </c>
      <c r="BL560" s="296" t="str">
        <f t="shared" si="241"/>
        <v/>
      </c>
      <c r="BM560" s="296" t="str">
        <f>IFERROR(VLOOKUP($X560,点検表４リスト用!$A$2:$B$10,2,FALSE),"")</f>
        <v/>
      </c>
      <c r="BN560" s="296" t="str">
        <f>IF($AK560="特","",IFERROR(VLOOKUP($BJ560,'35条リスト'!$A$3:$C$9998,3,FALSE),""))</f>
        <v/>
      </c>
      <c r="BO560" s="357" t="str">
        <f t="shared" si="246"/>
        <v/>
      </c>
      <c r="BP560" s="297" t="str">
        <f t="shared" si="242"/>
        <v/>
      </c>
      <c r="BQ560" s="297" t="str">
        <f t="shared" si="247"/>
        <v/>
      </c>
      <c r="BR560" s="296">
        <f t="shared" si="244"/>
        <v>0</v>
      </c>
      <c r="BS560" s="296" t="str">
        <f>IF(COUNTIF(点検表４リスト用!X$2:X$83,J560),1,IF(COUNTIF(点検表４リスト用!Y$2:Y$100,J560),2,IF(COUNTIF(点検表４リスト用!Z$2:Z$100,J560),3,IF(COUNTIF(点検表４リスト用!AA$2:AA$100,J560),4,""))))</f>
        <v/>
      </c>
      <c r="BT560" s="580" t="str">
        <f t="shared" si="248"/>
        <v/>
      </c>
    </row>
    <row r="561" spans="1:72">
      <c r="A561" s="289"/>
      <c r="B561" s="445"/>
      <c r="C561" s="290"/>
      <c r="D561" s="291"/>
      <c r="E561" s="291"/>
      <c r="F561" s="291"/>
      <c r="G561" s="292"/>
      <c r="H561" s="300"/>
      <c r="I561" s="292"/>
      <c r="J561" s="292"/>
      <c r="K561" s="292"/>
      <c r="L561" s="292"/>
      <c r="M561" s="290"/>
      <c r="N561" s="290"/>
      <c r="O561" s="292"/>
      <c r="P561" s="292"/>
      <c r="Q561" s="481" t="str">
        <f t="shared" si="249"/>
        <v/>
      </c>
      <c r="R561" s="481" t="str">
        <f t="shared" si="250"/>
        <v/>
      </c>
      <c r="S561" s="482" t="str">
        <f t="shared" si="223"/>
        <v/>
      </c>
      <c r="T561" s="482" t="str">
        <f t="shared" si="251"/>
        <v/>
      </c>
      <c r="U561" s="483" t="str">
        <f t="shared" si="252"/>
        <v/>
      </c>
      <c r="V561" s="483" t="str">
        <f t="shared" si="253"/>
        <v/>
      </c>
      <c r="W561" s="483" t="str">
        <f t="shared" si="254"/>
        <v/>
      </c>
      <c r="X561" s="293"/>
      <c r="Y561" s="289"/>
      <c r="Z561" s="473" t="str">
        <f>IF($BS561&lt;&gt;"","確認",IF(COUNTIF(点検表４リスト用!AB$2:AB$100,J561),"○",IF(OR($BQ561="【3】",$BQ561="【2】",$BQ561="【1】"),"○",$BQ561)))</f>
        <v/>
      </c>
      <c r="AA561" s="532"/>
      <c r="AB561" s="559" t="str">
        <f t="shared" si="255"/>
        <v/>
      </c>
      <c r="AC561" s="294" t="str">
        <f>IF(COUNTIF(環境性能の高いＵＤタクシー!$A:$A,点検表４!J561),"○","")</f>
        <v/>
      </c>
      <c r="AD561" s="295" t="str">
        <f t="shared" si="256"/>
        <v/>
      </c>
      <c r="AE561" s="296" t="b">
        <f t="shared" si="224"/>
        <v>0</v>
      </c>
      <c r="AF561" s="296" t="b">
        <f t="shared" si="225"/>
        <v>0</v>
      </c>
      <c r="AG561" s="296" t="str">
        <f t="shared" si="226"/>
        <v/>
      </c>
      <c r="AH561" s="296">
        <f t="shared" si="227"/>
        <v>1</v>
      </c>
      <c r="AI561" s="296">
        <f t="shared" si="228"/>
        <v>0</v>
      </c>
      <c r="AJ561" s="296">
        <f t="shared" si="229"/>
        <v>0</v>
      </c>
      <c r="AK561" s="296" t="str">
        <f>IFERROR(VLOOKUP($I561,点検表４リスト用!$D$2:$G$10,2,FALSE),"")</f>
        <v/>
      </c>
      <c r="AL561" s="296" t="str">
        <f>IFERROR(VLOOKUP($I561,点検表４リスト用!$D$2:$G$10,3,FALSE),"")</f>
        <v/>
      </c>
      <c r="AM561" s="296" t="str">
        <f>IFERROR(VLOOKUP($I561,点検表４リスト用!$D$2:$G$10,4,FALSE),"")</f>
        <v/>
      </c>
      <c r="AN561" s="296" t="str">
        <f>IFERROR(VLOOKUP(LEFT($E561,1),点検表４リスト用!$I$2:$J$11,2,FALSE),"")</f>
        <v/>
      </c>
      <c r="AO561" s="296" t="b">
        <f>IF(IFERROR(VLOOKUP($J561,軽乗用車一覧!$A$2:$A$88,1,FALSE),"")&lt;&gt;"",TRUE,FALSE)</f>
        <v>0</v>
      </c>
      <c r="AP561" s="296" t="b">
        <f t="shared" si="230"/>
        <v>0</v>
      </c>
      <c r="AQ561" s="296" t="b">
        <f t="shared" si="257"/>
        <v>1</v>
      </c>
      <c r="AR561" s="296" t="str">
        <f t="shared" si="231"/>
        <v/>
      </c>
      <c r="AS561" s="296" t="str">
        <f t="shared" si="232"/>
        <v/>
      </c>
      <c r="AT561" s="296">
        <f t="shared" si="233"/>
        <v>1</v>
      </c>
      <c r="AU561" s="296">
        <f t="shared" si="234"/>
        <v>1</v>
      </c>
      <c r="AV561" s="296" t="str">
        <f t="shared" si="235"/>
        <v/>
      </c>
      <c r="AW561" s="296" t="str">
        <f>IFERROR(VLOOKUP($L561,点検表４リスト用!$L$2:$M$11,2,FALSE),"")</f>
        <v/>
      </c>
      <c r="AX561" s="296" t="str">
        <f>IFERROR(VLOOKUP($AV561,排出係数!$H$4:$N$1000,7,FALSE),"")</f>
        <v/>
      </c>
      <c r="AY561" s="296" t="str">
        <f t="shared" si="245"/>
        <v/>
      </c>
      <c r="AZ561" s="296" t="str">
        <f t="shared" si="236"/>
        <v>1</v>
      </c>
      <c r="BA561" s="296" t="str">
        <f>IFERROR(VLOOKUP($AV561,排出係数!$A$4:$G$10000,$AU561+2,FALSE),"")</f>
        <v/>
      </c>
      <c r="BB561" s="296">
        <f>IFERROR(VLOOKUP($AU561,点検表４リスト用!$P$2:$T$6,2,FALSE),"")</f>
        <v>0.48</v>
      </c>
      <c r="BC561" s="296" t="str">
        <f t="shared" si="237"/>
        <v/>
      </c>
      <c r="BD561" s="296" t="str">
        <f t="shared" si="238"/>
        <v/>
      </c>
      <c r="BE561" s="296" t="str">
        <f>IFERROR(VLOOKUP($AV561,排出係数!$H$4:$M$10000,$AU561+2,FALSE),"")</f>
        <v/>
      </c>
      <c r="BF561" s="296">
        <f>IFERROR(VLOOKUP($AU561,点検表４リスト用!$P$2:$T$6,IF($N561="H17",5,3),FALSE),"")</f>
        <v>5.5E-2</v>
      </c>
      <c r="BG561" s="296">
        <f t="shared" si="239"/>
        <v>0</v>
      </c>
      <c r="BH561" s="296">
        <f t="shared" si="243"/>
        <v>0</v>
      </c>
      <c r="BI561" s="296" t="str">
        <f>IFERROR(VLOOKUP($L561,点検表４リスト用!$L$2:$N$11,3,FALSE),"")</f>
        <v/>
      </c>
      <c r="BJ561" s="296" t="str">
        <f t="shared" si="240"/>
        <v/>
      </c>
      <c r="BK561" s="296" t="str">
        <f>IF($AK561="特","",IF($BP561="確認",MSG_電気・燃料電池車確認,IF($BS561=1,日野自動車新型式,IF($BS561=2,日野自動車新型式②,IF($BS561=3,日野自動車新型式③,IF($BS561=4,日野自動車新型式④,IFERROR(VLOOKUP($BJ561,'35条リスト'!$A$3:$C$9998,2,FALSE),"")))))))</f>
        <v/>
      </c>
      <c r="BL561" s="296" t="str">
        <f t="shared" si="241"/>
        <v/>
      </c>
      <c r="BM561" s="296" t="str">
        <f>IFERROR(VLOOKUP($X561,点検表４リスト用!$A$2:$B$10,2,FALSE),"")</f>
        <v/>
      </c>
      <c r="BN561" s="296" t="str">
        <f>IF($AK561="特","",IFERROR(VLOOKUP($BJ561,'35条リスト'!$A$3:$C$9998,3,FALSE),""))</f>
        <v/>
      </c>
      <c r="BO561" s="357" t="str">
        <f t="shared" si="246"/>
        <v/>
      </c>
      <c r="BP561" s="297" t="str">
        <f t="shared" si="242"/>
        <v/>
      </c>
      <c r="BQ561" s="297" t="str">
        <f t="shared" si="247"/>
        <v/>
      </c>
      <c r="BR561" s="296">
        <f t="shared" si="244"/>
        <v>0</v>
      </c>
      <c r="BS561" s="296" t="str">
        <f>IF(COUNTIF(点検表４リスト用!X$2:X$83,J561),1,IF(COUNTIF(点検表４リスト用!Y$2:Y$100,J561),2,IF(COUNTIF(点検表４リスト用!Z$2:Z$100,J561),3,IF(COUNTIF(点検表４リスト用!AA$2:AA$100,J561),4,""))))</f>
        <v/>
      </c>
      <c r="BT561" s="580" t="str">
        <f t="shared" si="248"/>
        <v/>
      </c>
    </row>
    <row r="562" spans="1:72">
      <c r="A562" s="289"/>
      <c r="B562" s="445"/>
      <c r="C562" s="290"/>
      <c r="D562" s="291"/>
      <c r="E562" s="291"/>
      <c r="F562" s="291"/>
      <c r="G562" s="292"/>
      <c r="H562" s="300"/>
      <c r="I562" s="292"/>
      <c r="J562" s="292"/>
      <c r="K562" s="292"/>
      <c r="L562" s="292"/>
      <c r="M562" s="290"/>
      <c r="N562" s="290"/>
      <c r="O562" s="292"/>
      <c r="P562" s="292"/>
      <c r="Q562" s="481" t="str">
        <f t="shared" si="249"/>
        <v/>
      </c>
      <c r="R562" s="481" t="str">
        <f t="shared" si="250"/>
        <v/>
      </c>
      <c r="S562" s="482" t="str">
        <f t="shared" si="223"/>
        <v/>
      </c>
      <c r="T562" s="482" t="str">
        <f t="shared" si="251"/>
        <v/>
      </c>
      <c r="U562" s="483" t="str">
        <f t="shared" si="252"/>
        <v/>
      </c>
      <c r="V562" s="483" t="str">
        <f t="shared" si="253"/>
        <v/>
      </c>
      <c r="W562" s="483" t="str">
        <f t="shared" si="254"/>
        <v/>
      </c>
      <c r="X562" s="293"/>
      <c r="Y562" s="289"/>
      <c r="Z562" s="473" t="str">
        <f>IF($BS562&lt;&gt;"","確認",IF(COUNTIF(点検表４リスト用!AB$2:AB$100,J562),"○",IF(OR($BQ562="【3】",$BQ562="【2】",$BQ562="【1】"),"○",$BQ562)))</f>
        <v/>
      </c>
      <c r="AA562" s="532"/>
      <c r="AB562" s="559" t="str">
        <f t="shared" si="255"/>
        <v/>
      </c>
      <c r="AC562" s="294" t="str">
        <f>IF(COUNTIF(環境性能の高いＵＤタクシー!$A:$A,点検表４!J562),"○","")</f>
        <v/>
      </c>
      <c r="AD562" s="295" t="str">
        <f t="shared" si="256"/>
        <v/>
      </c>
      <c r="AE562" s="296" t="b">
        <f t="shared" si="224"/>
        <v>0</v>
      </c>
      <c r="AF562" s="296" t="b">
        <f t="shared" si="225"/>
        <v>0</v>
      </c>
      <c r="AG562" s="296" t="str">
        <f t="shared" si="226"/>
        <v/>
      </c>
      <c r="AH562" s="296">
        <f t="shared" si="227"/>
        <v>1</v>
      </c>
      <c r="AI562" s="296">
        <f t="shared" si="228"/>
        <v>0</v>
      </c>
      <c r="AJ562" s="296">
        <f t="shared" si="229"/>
        <v>0</v>
      </c>
      <c r="AK562" s="296" t="str">
        <f>IFERROR(VLOOKUP($I562,点検表４リスト用!$D$2:$G$10,2,FALSE),"")</f>
        <v/>
      </c>
      <c r="AL562" s="296" t="str">
        <f>IFERROR(VLOOKUP($I562,点検表４リスト用!$D$2:$G$10,3,FALSE),"")</f>
        <v/>
      </c>
      <c r="AM562" s="296" t="str">
        <f>IFERROR(VLOOKUP($I562,点検表４リスト用!$D$2:$G$10,4,FALSE),"")</f>
        <v/>
      </c>
      <c r="AN562" s="296" t="str">
        <f>IFERROR(VLOOKUP(LEFT($E562,1),点検表４リスト用!$I$2:$J$11,2,FALSE),"")</f>
        <v/>
      </c>
      <c r="AO562" s="296" t="b">
        <f>IF(IFERROR(VLOOKUP($J562,軽乗用車一覧!$A$2:$A$88,1,FALSE),"")&lt;&gt;"",TRUE,FALSE)</f>
        <v>0</v>
      </c>
      <c r="AP562" s="296" t="b">
        <f t="shared" si="230"/>
        <v>0</v>
      </c>
      <c r="AQ562" s="296" t="b">
        <f t="shared" si="257"/>
        <v>1</v>
      </c>
      <c r="AR562" s="296" t="str">
        <f t="shared" si="231"/>
        <v/>
      </c>
      <c r="AS562" s="296" t="str">
        <f t="shared" si="232"/>
        <v/>
      </c>
      <c r="AT562" s="296">
        <f t="shared" si="233"/>
        <v>1</v>
      </c>
      <c r="AU562" s="296">
        <f t="shared" si="234"/>
        <v>1</v>
      </c>
      <c r="AV562" s="296" t="str">
        <f t="shared" si="235"/>
        <v/>
      </c>
      <c r="AW562" s="296" t="str">
        <f>IFERROR(VLOOKUP($L562,点検表４リスト用!$L$2:$M$11,2,FALSE),"")</f>
        <v/>
      </c>
      <c r="AX562" s="296" t="str">
        <f>IFERROR(VLOOKUP($AV562,排出係数!$H$4:$N$1000,7,FALSE),"")</f>
        <v/>
      </c>
      <c r="AY562" s="296" t="str">
        <f t="shared" si="245"/>
        <v/>
      </c>
      <c r="AZ562" s="296" t="str">
        <f t="shared" si="236"/>
        <v>1</v>
      </c>
      <c r="BA562" s="296" t="str">
        <f>IFERROR(VLOOKUP($AV562,排出係数!$A$4:$G$10000,$AU562+2,FALSE),"")</f>
        <v/>
      </c>
      <c r="BB562" s="296">
        <f>IFERROR(VLOOKUP($AU562,点検表４リスト用!$P$2:$T$6,2,FALSE),"")</f>
        <v>0.48</v>
      </c>
      <c r="BC562" s="296" t="str">
        <f t="shared" si="237"/>
        <v/>
      </c>
      <c r="BD562" s="296" t="str">
        <f t="shared" si="238"/>
        <v/>
      </c>
      <c r="BE562" s="296" t="str">
        <f>IFERROR(VLOOKUP($AV562,排出係数!$H$4:$M$10000,$AU562+2,FALSE),"")</f>
        <v/>
      </c>
      <c r="BF562" s="296">
        <f>IFERROR(VLOOKUP($AU562,点検表４リスト用!$P$2:$T$6,IF($N562="H17",5,3),FALSE),"")</f>
        <v>5.5E-2</v>
      </c>
      <c r="BG562" s="296">
        <f t="shared" si="239"/>
        <v>0</v>
      </c>
      <c r="BH562" s="296">
        <f t="shared" si="243"/>
        <v>0</v>
      </c>
      <c r="BI562" s="296" t="str">
        <f>IFERROR(VLOOKUP($L562,点検表４リスト用!$L$2:$N$11,3,FALSE),"")</f>
        <v/>
      </c>
      <c r="BJ562" s="296" t="str">
        <f t="shared" si="240"/>
        <v/>
      </c>
      <c r="BK562" s="296" t="str">
        <f>IF($AK562="特","",IF($BP562="確認",MSG_電気・燃料電池車確認,IF($BS562=1,日野自動車新型式,IF($BS562=2,日野自動車新型式②,IF($BS562=3,日野自動車新型式③,IF($BS562=4,日野自動車新型式④,IFERROR(VLOOKUP($BJ562,'35条リスト'!$A$3:$C$9998,2,FALSE),"")))))))</f>
        <v/>
      </c>
      <c r="BL562" s="296" t="str">
        <f t="shared" si="241"/>
        <v/>
      </c>
      <c r="BM562" s="296" t="str">
        <f>IFERROR(VLOOKUP($X562,点検表４リスト用!$A$2:$B$10,2,FALSE),"")</f>
        <v/>
      </c>
      <c r="BN562" s="296" t="str">
        <f>IF($AK562="特","",IFERROR(VLOOKUP($BJ562,'35条リスト'!$A$3:$C$9998,3,FALSE),""))</f>
        <v/>
      </c>
      <c r="BO562" s="357" t="str">
        <f t="shared" si="246"/>
        <v/>
      </c>
      <c r="BP562" s="297" t="str">
        <f t="shared" si="242"/>
        <v/>
      </c>
      <c r="BQ562" s="297" t="str">
        <f t="shared" si="247"/>
        <v/>
      </c>
      <c r="BR562" s="296">
        <f t="shared" si="244"/>
        <v>0</v>
      </c>
      <c r="BS562" s="296" t="str">
        <f>IF(COUNTIF(点検表４リスト用!X$2:X$83,J562),1,IF(COUNTIF(点検表４リスト用!Y$2:Y$100,J562),2,IF(COUNTIF(点検表４リスト用!Z$2:Z$100,J562),3,IF(COUNTIF(点検表４リスト用!AA$2:AA$100,J562),4,""))))</f>
        <v/>
      </c>
      <c r="BT562" s="580" t="str">
        <f t="shared" si="248"/>
        <v/>
      </c>
    </row>
    <row r="563" spans="1:72">
      <c r="A563" s="289"/>
      <c r="B563" s="445"/>
      <c r="C563" s="290"/>
      <c r="D563" s="291"/>
      <c r="E563" s="291"/>
      <c r="F563" s="291"/>
      <c r="G563" s="292"/>
      <c r="H563" s="300"/>
      <c r="I563" s="292"/>
      <c r="J563" s="292"/>
      <c r="K563" s="292"/>
      <c r="L563" s="292"/>
      <c r="M563" s="290"/>
      <c r="N563" s="290"/>
      <c r="O563" s="292"/>
      <c r="P563" s="292"/>
      <c r="Q563" s="481" t="str">
        <f t="shared" si="249"/>
        <v/>
      </c>
      <c r="R563" s="481" t="str">
        <f t="shared" si="250"/>
        <v/>
      </c>
      <c r="S563" s="482" t="str">
        <f t="shared" si="223"/>
        <v/>
      </c>
      <c r="T563" s="482" t="str">
        <f t="shared" si="251"/>
        <v/>
      </c>
      <c r="U563" s="483" t="str">
        <f t="shared" si="252"/>
        <v/>
      </c>
      <c r="V563" s="483" t="str">
        <f t="shared" si="253"/>
        <v/>
      </c>
      <c r="W563" s="483" t="str">
        <f t="shared" si="254"/>
        <v/>
      </c>
      <c r="X563" s="293"/>
      <c r="Y563" s="289"/>
      <c r="Z563" s="473" t="str">
        <f>IF($BS563&lt;&gt;"","確認",IF(COUNTIF(点検表４リスト用!AB$2:AB$100,J563),"○",IF(OR($BQ563="【3】",$BQ563="【2】",$BQ563="【1】"),"○",$BQ563)))</f>
        <v/>
      </c>
      <c r="AA563" s="532"/>
      <c r="AB563" s="559" t="str">
        <f t="shared" si="255"/>
        <v/>
      </c>
      <c r="AC563" s="294" t="str">
        <f>IF(COUNTIF(環境性能の高いＵＤタクシー!$A:$A,点検表４!J563),"○","")</f>
        <v/>
      </c>
      <c r="AD563" s="295" t="str">
        <f t="shared" si="256"/>
        <v/>
      </c>
      <c r="AE563" s="296" t="b">
        <f t="shared" si="224"/>
        <v>0</v>
      </c>
      <c r="AF563" s="296" t="b">
        <f t="shared" si="225"/>
        <v>0</v>
      </c>
      <c r="AG563" s="296" t="str">
        <f t="shared" si="226"/>
        <v/>
      </c>
      <c r="AH563" s="296">
        <f t="shared" si="227"/>
        <v>1</v>
      </c>
      <c r="AI563" s="296">
        <f t="shared" si="228"/>
        <v>0</v>
      </c>
      <c r="AJ563" s="296">
        <f t="shared" si="229"/>
        <v>0</v>
      </c>
      <c r="AK563" s="296" t="str">
        <f>IFERROR(VLOOKUP($I563,点検表４リスト用!$D$2:$G$10,2,FALSE),"")</f>
        <v/>
      </c>
      <c r="AL563" s="296" t="str">
        <f>IFERROR(VLOOKUP($I563,点検表４リスト用!$D$2:$G$10,3,FALSE),"")</f>
        <v/>
      </c>
      <c r="AM563" s="296" t="str">
        <f>IFERROR(VLOOKUP($I563,点検表４リスト用!$D$2:$G$10,4,FALSE),"")</f>
        <v/>
      </c>
      <c r="AN563" s="296" t="str">
        <f>IFERROR(VLOOKUP(LEFT($E563,1),点検表４リスト用!$I$2:$J$11,2,FALSE),"")</f>
        <v/>
      </c>
      <c r="AO563" s="296" t="b">
        <f>IF(IFERROR(VLOOKUP($J563,軽乗用車一覧!$A$2:$A$88,1,FALSE),"")&lt;&gt;"",TRUE,FALSE)</f>
        <v>0</v>
      </c>
      <c r="AP563" s="296" t="b">
        <f t="shared" si="230"/>
        <v>0</v>
      </c>
      <c r="AQ563" s="296" t="b">
        <f t="shared" si="257"/>
        <v>1</v>
      </c>
      <c r="AR563" s="296" t="str">
        <f t="shared" si="231"/>
        <v/>
      </c>
      <c r="AS563" s="296" t="str">
        <f t="shared" si="232"/>
        <v/>
      </c>
      <c r="AT563" s="296">
        <f t="shared" si="233"/>
        <v>1</v>
      </c>
      <c r="AU563" s="296">
        <f t="shared" si="234"/>
        <v>1</v>
      </c>
      <c r="AV563" s="296" t="str">
        <f t="shared" si="235"/>
        <v/>
      </c>
      <c r="AW563" s="296" t="str">
        <f>IFERROR(VLOOKUP($L563,点検表４リスト用!$L$2:$M$11,2,FALSE),"")</f>
        <v/>
      </c>
      <c r="AX563" s="296" t="str">
        <f>IFERROR(VLOOKUP($AV563,排出係数!$H$4:$N$1000,7,FALSE),"")</f>
        <v/>
      </c>
      <c r="AY563" s="296" t="str">
        <f t="shared" si="245"/>
        <v/>
      </c>
      <c r="AZ563" s="296" t="str">
        <f t="shared" si="236"/>
        <v>1</v>
      </c>
      <c r="BA563" s="296" t="str">
        <f>IFERROR(VLOOKUP($AV563,排出係数!$A$4:$G$10000,$AU563+2,FALSE),"")</f>
        <v/>
      </c>
      <c r="BB563" s="296">
        <f>IFERROR(VLOOKUP($AU563,点検表４リスト用!$P$2:$T$6,2,FALSE),"")</f>
        <v>0.48</v>
      </c>
      <c r="BC563" s="296" t="str">
        <f t="shared" si="237"/>
        <v/>
      </c>
      <c r="BD563" s="296" t="str">
        <f t="shared" si="238"/>
        <v/>
      </c>
      <c r="BE563" s="296" t="str">
        <f>IFERROR(VLOOKUP($AV563,排出係数!$H$4:$M$10000,$AU563+2,FALSE),"")</f>
        <v/>
      </c>
      <c r="BF563" s="296">
        <f>IFERROR(VLOOKUP($AU563,点検表４リスト用!$P$2:$T$6,IF($N563="H17",5,3),FALSE),"")</f>
        <v>5.5E-2</v>
      </c>
      <c r="BG563" s="296">
        <f t="shared" si="239"/>
        <v>0</v>
      </c>
      <c r="BH563" s="296">
        <f t="shared" si="243"/>
        <v>0</v>
      </c>
      <c r="BI563" s="296" t="str">
        <f>IFERROR(VLOOKUP($L563,点検表４リスト用!$L$2:$N$11,3,FALSE),"")</f>
        <v/>
      </c>
      <c r="BJ563" s="296" t="str">
        <f t="shared" si="240"/>
        <v/>
      </c>
      <c r="BK563" s="296" t="str">
        <f>IF($AK563="特","",IF($BP563="確認",MSG_電気・燃料電池車確認,IF($BS563=1,日野自動車新型式,IF($BS563=2,日野自動車新型式②,IF($BS563=3,日野自動車新型式③,IF($BS563=4,日野自動車新型式④,IFERROR(VLOOKUP($BJ563,'35条リスト'!$A$3:$C$9998,2,FALSE),"")))))))</f>
        <v/>
      </c>
      <c r="BL563" s="296" t="str">
        <f t="shared" si="241"/>
        <v/>
      </c>
      <c r="BM563" s="296" t="str">
        <f>IFERROR(VLOOKUP($X563,点検表４リスト用!$A$2:$B$10,2,FALSE),"")</f>
        <v/>
      </c>
      <c r="BN563" s="296" t="str">
        <f>IF($AK563="特","",IFERROR(VLOOKUP($BJ563,'35条リスト'!$A$3:$C$9998,3,FALSE),""))</f>
        <v/>
      </c>
      <c r="BO563" s="357" t="str">
        <f t="shared" si="246"/>
        <v/>
      </c>
      <c r="BP563" s="297" t="str">
        <f t="shared" si="242"/>
        <v/>
      </c>
      <c r="BQ563" s="297" t="str">
        <f t="shared" si="247"/>
        <v/>
      </c>
      <c r="BR563" s="296">
        <f t="shared" si="244"/>
        <v>0</v>
      </c>
      <c r="BS563" s="296" t="str">
        <f>IF(COUNTIF(点検表４リスト用!X$2:X$83,J563),1,IF(COUNTIF(点検表４リスト用!Y$2:Y$100,J563),2,IF(COUNTIF(点検表４リスト用!Z$2:Z$100,J563),3,IF(COUNTIF(点検表４リスト用!AA$2:AA$100,J563),4,""))))</f>
        <v/>
      </c>
      <c r="BT563" s="580" t="str">
        <f t="shared" si="248"/>
        <v/>
      </c>
    </row>
    <row r="564" spans="1:72">
      <c r="A564" s="289"/>
      <c r="B564" s="445"/>
      <c r="C564" s="290"/>
      <c r="D564" s="291"/>
      <c r="E564" s="291"/>
      <c r="F564" s="291"/>
      <c r="G564" s="292"/>
      <c r="H564" s="300"/>
      <c r="I564" s="292"/>
      <c r="J564" s="292"/>
      <c r="K564" s="292"/>
      <c r="L564" s="292"/>
      <c r="M564" s="290"/>
      <c r="N564" s="290"/>
      <c r="O564" s="292"/>
      <c r="P564" s="292"/>
      <c r="Q564" s="481" t="str">
        <f t="shared" si="249"/>
        <v/>
      </c>
      <c r="R564" s="481" t="str">
        <f t="shared" si="250"/>
        <v/>
      </c>
      <c r="S564" s="482" t="str">
        <f t="shared" si="223"/>
        <v/>
      </c>
      <c r="T564" s="482" t="str">
        <f t="shared" si="251"/>
        <v/>
      </c>
      <c r="U564" s="483" t="str">
        <f t="shared" si="252"/>
        <v/>
      </c>
      <c r="V564" s="483" t="str">
        <f t="shared" si="253"/>
        <v/>
      </c>
      <c r="W564" s="483" t="str">
        <f t="shared" si="254"/>
        <v/>
      </c>
      <c r="X564" s="293"/>
      <c r="Y564" s="289"/>
      <c r="Z564" s="473" t="str">
        <f>IF($BS564&lt;&gt;"","確認",IF(COUNTIF(点検表４リスト用!AB$2:AB$100,J564),"○",IF(OR($BQ564="【3】",$BQ564="【2】",$BQ564="【1】"),"○",$BQ564)))</f>
        <v/>
      </c>
      <c r="AA564" s="532"/>
      <c r="AB564" s="559" t="str">
        <f t="shared" si="255"/>
        <v/>
      </c>
      <c r="AC564" s="294" t="str">
        <f>IF(COUNTIF(環境性能の高いＵＤタクシー!$A:$A,点検表４!J564),"○","")</f>
        <v/>
      </c>
      <c r="AD564" s="295" t="str">
        <f t="shared" si="256"/>
        <v/>
      </c>
      <c r="AE564" s="296" t="b">
        <f t="shared" si="224"/>
        <v>0</v>
      </c>
      <c r="AF564" s="296" t="b">
        <f t="shared" si="225"/>
        <v>0</v>
      </c>
      <c r="AG564" s="296" t="str">
        <f t="shared" si="226"/>
        <v/>
      </c>
      <c r="AH564" s="296">
        <f t="shared" si="227"/>
        <v>1</v>
      </c>
      <c r="AI564" s="296">
        <f t="shared" si="228"/>
        <v>0</v>
      </c>
      <c r="AJ564" s="296">
        <f t="shared" si="229"/>
        <v>0</v>
      </c>
      <c r="AK564" s="296" t="str">
        <f>IFERROR(VLOOKUP($I564,点検表４リスト用!$D$2:$G$10,2,FALSE),"")</f>
        <v/>
      </c>
      <c r="AL564" s="296" t="str">
        <f>IFERROR(VLOOKUP($I564,点検表４リスト用!$D$2:$G$10,3,FALSE),"")</f>
        <v/>
      </c>
      <c r="AM564" s="296" t="str">
        <f>IFERROR(VLOOKUP($I564,点検表４リスト用!$D$2:$G$10,4,FALSE),"")</f>
        <v/>
      </c>
      <c r="AN564" s="296" t="str">
        <f>IFERROR(VLOOKUP(LEFT($E564,1),点検表４リスト用!$I$2:$J$11,2,FALSE),"")</f>
        <v/>
      </c>
      <c r="AO564" s="296" t="b">
        <f>IF(IFERROR(VLOOKUP($J564,軽乗用車一覧!$A$2:$A$88,1,FALSE),"")&lt;&gt;"",TRUE,FALSE)</f>
        <v>0</v>
      </c>
      <c r="AP564" s="296" t="b">
        <f t="shared" si="230"/>
        <v>0</v>
      </c>
      <c r="AQ564" s="296" t="b">
        <f t="shared" si="257"/>
        <v>1</v>
      </c>
      <c r="AR564" s="296" t="str">
        <f t="shared" si="231"/>
        <v/>
      </c>
      <c r="AS564" s="296" t="str">
        <f t="shared" si="232"/>
        <v/>
      </c>
      <c r="AT564" s="296">
        <f t="shared" si="233"/>
        <v>1</v>
      </c>
      <c r="AU564" s="296">
        <f t="shared" si="234"/>
        <v>1</v>
      </c>
      <c r="AV564" s="296" t="str">
        <f t="shared" si="235"/>
        <v/>
      </c>
      <c r="AW564" s="296" t="str">
        <f>IFERROR(VLOOKUP($L564,点検表４リスト用!$L$2:$M$11,2,FALSE),"")</f>
        <v/>
      </c>
      <c r="AX564" s="296" t="str">
        <f>IFERROR(VLOOKUP($AV564,排出係数!$H$4:$N$1000,7,FALSE),"")</f>
        <v/>
      </c>
      <c r="AY564" s="296" t="str">
        <f t="shared" si="245"/>
        <v/>
      </c>
      <c r="AZ564" s="296" t="str">
        <f t="shared" si="236"/>
        <v>1</v>
      </c>
      <c r="BA564" s="296" t="str">
        <f>IFERROR(VLOOKUP($AV564,排出係数!$A$4:$G$10000,$AU564+2,FALSE),"")</f>
        <v/>
      </c>
      <c r="BB564" s="296">
        <f>IFERROR(VLOOKUP($AU564,点検表４リスト用!$P$2:$T$6,2,FALSE),"")</f>
        <v>0.48</v>
      </c>
      <c r="BC564" s="296" t="str">
        <f t="shared" si="237"/>
        <v/>
      </c>
      <c r="BD564" s="296" t="str">
        <f t="shared" si="238"/>
        <v/>
      </c>
      <c r="BE564" s="296" t="str">
        <f>IFERROR(VLOOKUP($AV564,排出係数!$H$4:$M$10000,$AU564+2,FALSE),"")</f>
        <v/>
      </c>
      <c r="BF564" s="296">
        <f>IFERROR(VLOOKUP($AU564,点検表４リスト用!$P$2:$T$6,IF($N564="H17",5,3),FALSE),"")</f>
        <v>5.5E-2</v>
      </c>
      <c r="BG564" s="296">
        <f t="shared" si="239"/>
        <v>0</v>
      </c>
      <c r="BH564" s="296">
        <f t="shared" si="243"/>
        <v>0</v>
      </c>
      <c r="BI564" s="296" t="str">
        <f>IFERROR(VLOOKUP($L564,点検表４リスト用!$L$2:$N$11,3,FALSE),"")</f>
        <v/>
      </c>
      <c r="BJ564" s="296" t="str">
        <f t="shared" si="240"/>
        <v/>
      </c>
      <c r="BK564" s="296" t="str">
        <f>IF($AK564="特","",IF($BP564="確認",MSG_電気・燃料電池車確認,IF($BS564=1,日野自動車新型式,IF($BS564=2,日野自動車新型式②,IF($BS564=3,日野自動車新型式③,IF($BS564=4,日野自動車新型式④,IFERROR(VLOOKUP($BJ564,'35条リスト'!$A$3:$C$9998,2,FALSE),"")))))))</f>
        <v/>
      </c>
      <c r="BL564" s="296" t="str">
        <f t="shared" si="241"/>
        <v/>
      </c>
      <c r="BM564" s="296" t="str">
        <f>IFERROR(VLOOKUP($X564,点検表４リスト用!$A$2:$B$10,2,FALSE),"")</f>
        <v/>
      </c>
      <c r="BN564" s="296" t="str">
        <f>IF($AK564="特","",IFERROR(VLOOKUP($BJ564,'35条リスト'!$A$3:$C$9998,3,FALSE),""))</f>
        <v/>
      </c>
      <c r="BO564" s="357" t="str">
        <f t="shared" si="246"/>
        <v/>
      </c>
      <c r="BP564" s="297" t="str">
        <f t="shared" si="242"/>
        <v/>
      </c>
      <c r="BQ564" s="297" t="str">
        <f t="shared" si="247"/>
        <v/>
      </c>
      <c r="BR564" s="296">
        <f t="shared" si="244"/>
        <v>0</v>
      </c>
      <c r="BS564" s="296" t="str">
        <f>IF(COUNTIF(点検表４リスト用!X$2:X$83,J564),1,IF(COUNTIF(点検表４リスト用!Y$2:Y$100,J564),2,IF(COUNTIF(点検表４リスト用!Z$2:Z$100,J564),3,IF(COUNTIF(点検表４リスト用!AA$2:AA$100,J564),4,""))))</f>
        <v/>
      </c>
      <c r="BT564" s="580" t="str">
        <f t="shared" si="248"/>
        <v/>
      </c>
    </row>
    <row r="565" spans="1:72">
      <c r="A565" s="289"/>
      <c r="B565" s="445"/>
      <c r="C565" s="290"/>
      <c r="D565" s="291"/>
      <c r="E565" s="291"/>
      <c r="F565" s="291"/>
      <c r="G565" s="292"/>
      <c r="H565" s="300"/>
      <c r="I565" s="292"/>
      <c r="J565" s="292"/>
      <c r="K565" s="292"/>
      <c r="L565" s="292"/>
      <c r="M565" s="290"/>
      <c r="N565" s="290"/>
      <c r="O565" s="292"/>
      <c r="P565" s="292"/>
      <c r="Q565" s="481" t="str">
        <f t="shared" si="249"/>
        <v/>
      </c>
      <c r="R565" s="481" t="str">
        <f t="shared" si="250"/>
        <v/>
      </c>
      <c r="S565" s="482" t="str">
        <f t="shared" si="223"/>
        <v/>
      </c>
      <c r="T565" s="482" t="str">
        <f t="shared" si="251"/>
        <v/>
      </c>
      <c r="U565" s="483" t="str">
        <f t="shared" si="252"/>
        <v/>
      </c>
      <c r="V565" s="483" t="str">
        <f t="shared" si="253"/>
        <v/>
      </c>
      <c r="W565" s="483" t="str">
        <f t="shared" si="254"/>
        <v/>
      </c>
      <c r="X565" s="293"/>
      <c r="Y565" s="289"/>
      <c r="Z565" s="473" t="str">
        <f>IF($BS565&lt;&gt;"","確認",IF(COUNTIF(点検表４リスト用!AB$2:AB$100,J565),"○",IF(OR($BQ565="【3】",$BQ565="【2】",$BQ565="【1】"),"○",$BQ565)))</f>
        <v/>
      </c>
      <c r="AA565" s="532"/>
      <c r="AB565" s="559" t="str">
        <f t="shared" si="255"/>
        <v/>
      </c>
      <c r="AC565" s="294" t="str">
        <f>IF(COUNTIF(環境性能の高いＵＤタクシー!$A:$A,点検表４!J565),"○","")</f>
        <v/>
      </c>
      <c r="AD565" s="295" t="str">
        <f t="shared" si="256"/>
        <v/>
      </c>
      <c r="AE565" s="296" t="b">
        <f t="shared" si="224"/>
        <v>0</v>
      </c>
      <c r="AF565" s="296" t="b">
        <f t="shared" si="225"/>
        <v>0</v>
      </c>
      <c r="AG565" s="296" t="str">
        <f t="shared" si="226"/>
        <v/>
      </c>
      <c r="AH565" s="296">
        <f t="shared" si="227"/>
        <v>1</v>
      </c>
      <c r="AI565" s="296">
        <f t="shared" si="228"/>
        <v>0</v>
      </c>
      <c r="AJ565" s="296">
        <f t="shared" si="229"/>
        <v>0</v>
      </c>
      <c r="AK565" s="296" t="str">
        <f>IFERROR(VLOOKUP($I565,点検表４リスト用!$D$2:$G$10,2,FALSE),"")</f>
        <v/>
      </c>
      <c r="AL565" s="296" t="str">
        <f>IFERROR(VLOOKUP($I565,点検表４リスト用!$D$2:$G$10,3,FALSE),"")</f>
        <v/>
      </c>
      <c r="AM565" s="296" t="str">
        <f>IFERROR(VLOOKUP($I565,点検表４リスト用!$D$2:$G$10,4,FALSE),"")</f>
        <v/>
      </c>
      <c r="AN565" s="296" t="str">
        <f>IFERROR(VLOOKUP(LEFT($E565,1),点検表４リスト用!$I$2:$J$11,2,FALSE),"")</f>
        <v/>
      </c>
      <c r="AO565" s="296" t="b">
        <f>IF(IFERROR(VLOOKUP($J565,軽乗用車一覧!$A$2:$A$88,1,FALSE),"")&lt;&gt;"",TRUE,FALSE)</f>
        <v>0</v>
      </c>
      <c r="AP565" s="296" t="b">
        <f t="shared" si="230"/>
        <v>0</v>
      </c>
      <c r="AQ565" s="296" t="b">
        <f t="shared" si="257"/>
        <v>1</v>
      </c>
      <c r="AR565" s="296" t="str">
        <f t="shared" si="231"/>
        <v/>
      </c>
      <c r="AS565" s="296" t="str">
        <f t="shared" si="232"/>
        <v/>
      </c>
      <c r="AT565" s="296">
        <f t="shared" si="233"/>
        <v>1</v>
      </c>
      <c r="AU565" s="296">
        <f t="shared" si="234"/>
        <v>1</v>
      </c>
      <c r="AV565" s="296" t="str">
        <f t="shared" si="235"/>
        <v/>
      </c>
      <c r="AW565" s="296" t="str">
        <f>IFERROR(VLOOKUP($L565,点検表４リスト用!$L$2:$M$11,2,FALSE),"")</f>
        <v/>
      </c>
      <c r="AX565" s="296" t="str">
        <f>IFERROR(VLOOKUP($AV565,排出係数!$H$4:$N$1000,7,FALSE),"")</f>
        <v/>
      </c>
      <c r="AY565" s="296" t="str">
        <f t="shared" si="245"/>
        <v/>
      </c>
      <c r="AZ565" s="296" t="str">
        <f t="shared" si="236"/>
        <v>1</v>
      </c>
      <c r="BA565" s="296" t="str">
        <f>IFERROR(VLOOKUP($AV565,排出係数!$A$4:$G$10000,$AU565+2,FALSE),"")</f>
        <v/>
      </c>
      <c r="BB565" s="296">
        <f>IFERROR(VLOOKUP($AU565,点検表４リスト用!$P$2:$T$6,2,FALSE),"")</f>
        <v>0.48</v>
      </c>
      <c r="BC565" s="296" t="str">
        <f t="shared" si="237"/>
        <v/>
      </c>
      <c r="BD565" s="296" t="str">
        <f t="shared" si="238"/>
        <v/>
      </c>
      <c r="BE565" s="296" t="str">
        <f>IFERROR(VLOOKUP($AV565,排出係数!$H$4:$M$10000,$AU565+2,FALSE),"")</f>
        <v/>
      </c>
      <c r="BF565" s="296">
        <f>IFERROR(VLOOKUP($AU565,点検表４リスト用!$P$2:$T$6,IF($N565="H17",5,3),FALSE),"")</f>
        <v>5.5E-2</v>
      </c>
      <c r="BG565" s="296">
        <f t="shared" si="239"/>
        <v>0</v>
      </c>
      <c r="BH565" s="296">
        <f t="shared" si="243"/>
        <v>0</v>
      </c>
      <c r="BI565" s="296" t="str">
        <f>IFERROR(VLOOKUP($L565,点検表４リスト用!$L$2:$N$11,3,FALSE),"")</f>
        <v/>
      </c>
      <c r="BJ565" s="296" t="str">
        <f t="shared" si="240"/>
        <v/>
      </c>
      <c r="BK565" s="296" t="str">
        <f>IF($AK565="特","",IF($BP565="確認",MSG_電気・燃料電池車確認,IF($BS565=1,日野自動車新型式,IF($BS565=2,日野自動車新型式②,IF($BS565=3,日野自動車新型式③,IF($BS565=4,日野自動車新型式④,IFERROR(VLOOKUP($BJ565,'35条リスト'!$A$3:$C$9998,2,FALSE),"")))))))</f>
        <v/>
      </c>
      <c r="BL565" s="296" t="str">
        <f t="shared" si="241"/>
        <v/>
      </c>
      <c r="BM565" s="296" t="str">
        <f>IFERROR(VLOOKUP($X565,点検表４リスト用!$A$2:$B$10,2,FALSE),"")</f>
        <v/>
      </c>
      <c r="BN565" s="296" t="str">
        <f>IF($AK565="特","",IFERROR(VLOOKUP($BJ565,'35条リスト'!$A$3:$C$9998,3,FALSE),""))</f>
        <v/>
      </c>
      <c r="BO565" s="357" t="str">
        <f t="shared" si="246"/>
        <v/>
      </c>
      <c r="BP565" s="297" t="str">
        <f t="shared" si="242"/>
        <v/>
      </c>
      <c r="BQ565" s="297" t="str">
        <f t="shared" si="247"/>
        <v/>
      </c>
      <c r="BR565" s="296">
        <f t="shared" si="244"/>
        <v>0</v>
      </c>
      <c r="BS565" s="296" t="str">
        <f>IF(COUNTIF(点検表４リスト用!X$2:X$83,J565),1,IF(COUNTIF(点検表４リスト用!Y$2:Y$100,J565),2,IF(COUNTIF(点検表４リスト用!Z$2:Z$100,J565),3,IF(COUNTIF(点検表４リスト用!AA$2:AA$100,J565),4,""))))</f>
        <v/>
      </c>
      <c r="BT565" s="580" t="str">
        <f t="shared" si="248"/>
        <v/>
      </c>
    </row>
    <row r="566" spans="1:72">
      <c r="A566" s="289"/>
      <c r="B566" s="445"/>
      <c r="C566" s="290"/>
      <c r="D566" s="291"/>
      <c r="E566" s="291"/>
      <c r="F566" s="291"/>
      <c r="G566" s="292"/>
      <c r="H566" s="300"/>
      <c r="I566" s="292"/>
      <c r="J566" s="292"/>
      <c r="K566" s="292"/>
      <c r="L566" s="292"/>
      <c r="M566" s="290"/>
      <c r="N566" s="290"/>
      <c r="O566" s="292"/>
      <c r="P566" s="292"/>
      <c r="Q566" s="481" t="str">
        <f t="shared" si="249"/>
        <v/>
      </c>
      <c r="R566" s="481" t="str">
        <f t="shared" si="250"/>
        <v/>
      </c>
      <c r="S566" s="482" t="str">
        <f t="shared" si="223"/>
        <v/>
      </c>
      <c r="T566" s="482" t="str">
        <f t="shared" si="251"/>
        <v/>
      </c>
      <c r="U566" s="483" t="str">
        <f t="shared" si="252"/>
        <v/>
      </c>
      <c r="V566" s="483" t="str">
        <f t="shared" si="253"/>
        <v/>
      </c>
      <c r="W566" s="483" t="str">
        <f t="shared" si="254"/>
        <v/>
      </c>
      <c r="X566" s="293"/>
      <c r="Y566" s="289"/>
      <c r="Z566" s="473" t="str">
        <f>IF($BS566&lt;&gt;"","確認",IF(COUNTIF(点検表４リスト用!AB$2:AB$100,J566),"○",IF(OR($BQ566="【3】",$BQ566="【2】",$BQ566="【1】"),"○",$BQ566)))</f>
        <v/>
      </c>
      <c r="AA566" s="532"/>
      <c r="AB566" s="559" t="str">
        <f t="shared" si="255"/>
        <v/>
      </c>
      <c r="AC566" s="294" t="str">
        <f>IF(COUNTIF(環境性能の高いＵＤタクシー!$A:$A,点検表４!J566),"○","")</f>
        <v/>
      </c>
      <c r="AD566" s="295" t="str">
        <f t="shared" si="256"/>
        <v/>
      </c>
      <c r="AE566" s="296" t="b">
        <f t="shared" si="224"/>
        <v>0</v>
      </c>
      <c r="AF566" s="296" t="b">
        <f t="shared" si="225"/>
        <v>0</v>
      </c>
      <c r="AG566" s="296" t="str">
        <f t="shared" si="226"/>
        <v/>
      </c>
      <c r="AH566" s="296">
        <f t="shared" si="227"/>
        <v>1</v>
      </c>
      <c r="AI566" s="296">
        <f t="shared" si="228"/>
        <v>0</v>
      </c>
      <c r="AJ566" s="296">
        <f t="shared" si="229"/>
        <v>0</v>
      </c>
      <c r="AK566" s="296" t="str">
        <f>IFERROR(VLOOKUP($I566,点検表４リスト用!$D$2:$G$10,2,FALSE),"")</f>
        <v/>
      </c>
      <c r="AL566" s="296" t="str">
        <f>IFERROR(VLOOKUP($I566,点検表４リスト用!$D$2:$G$10,3,FALSE),"")</f>
        <v/>
      </c>
      <c r="AM566" s="296" t="str">
        <f>IFERROR(VLOOKUP($I566,点検表４リスト用!$D$2:$G$10,4,FALSE),"")</f>
        <v/>
      </c>
      <c r="AN566" s="296" t="str">
        <f>IFERROR(VLOOKUP(LEFT($E566,1),点検表４リスト用!$I$2:$J$11,2,FALSE),"")</f>
        <v/>
      </c>
      <c r="AO566" s="296" t="b">
        <f>IF(IFERROR(VLOOKUP($J566,軽乗用車一覧!$A$2:$A$88,1,FALSE),"")&lt;&gt;"",TRUE,FALSE)</f>
        <v>0</v>
      </c>
      <c r="AP566" s="296" t="b">
        <f t="shared" si="230"/>
        <v>0</v>
      </c>
      <c r="AQ566" s="296" t="b">
        <f t="shared" si="257"/>
        <v>1</v>
      </c>
      <c r="AR566" s="296" t="str">
        <f t="shared" si="231"/>
        <v/>
      </c>
      <c r="AS566" s="296" t="str">
        <f t="shared" si="232"/>
        <v/>
      </c>
      <c r="AT566" s="296">
        <f t="shared" si="233"/>
        <v>1</v>
      </c>
      <c r="AU566" s="296">
        <f t="shared" si="234"/>
        <v>1</v>
      </c>
      <c r="AV566" s="296" t="str">
        <f t="shared" si="235"/>
        <v/>
      </c>
      <c r="AW566" s="296" t="str">
        <f>IFERROR(VLOOKUP($L566,点検表４リスト用!$L$2:$M$11,2,FALSE),"")</f>
        <v/>
      </c>
      <c r="AX566" s="296" t="str">
        <f>IFERROR(VLOOKUP($AV566,排出係数!$H$4:$N$1000,7,FALSE),"")</f>
        <v/>
      </c>
      <c r="AY566" s="296" t="str">
        <f t="shared" si="245"/>
        <v/>
      </c>
      <c r="AZ566" s="296" t="str">
        <f t="shared" si="236"/>
        <v>1</v>
      </c>
      <c r="BA566" s="296" t="str">
        <f>IFERROR(VLOOKUP($AV566,排出係数!$A$4:$G$10000,$AU566+2,FALSE),"")</f>
        <v/>
      </c>
      <c r="BB566" s="296">
        <f>IFERROR(VLOOKUP($AU566,点検表４リスト用!$P$2:$T$6,2,FALSE),"")</f>
        <v>0.48</v>
      </c>
      <c r="BC566" s="296" t="str">
        <f t="shared" si="237"/>
        <v/>
      </c>
      <c r="BD566" s="296" t="str">
        <f t="shared" si="238"/>
        <v/>
      </c>
      <c r="BE566" s="296" t="str">
        <f>IFERROR(VLOOKUP($AV566,排出係数!$H$4:$M$10000,$AU566+2,FALSE),"")</f>
        <v/>
      </c>
      <c r="BF566" s="296">
        <f>IFERROR(VLOOKUP($AU566,点検表４リスト用!$P$2:$T$6,IF($N566="H17",5,3),FALSE),"")</f>
        <v>5.5E-2</v>
      </c>
      <c r="BG566" s="296">
        <f t="shared" si="239"/>
        <v>0</v>
      </c>
      <c r="BH566" s="296">
        <f t="shared" si="243"/>
        <v>0</v>
      </c>
      <c r="BI566" s="296" t="str">
        <f>IFERROR(VLOOKUP($L566,点検表４リスト用!$L$2:$N$11,3,FALSE),"")</f>
        <v/>
      </c>
      <c r="BJ566" s="296" t="str">
        <f t="shared" si="240"/>
        <v/>
      </c>
      <c r="BK566" s="296" t="str">
        <f>IF($AK566="特","",IF($BP566="確認",MSG_電気・燃料電池車確認,IF($BS566=1,日野自動車新型式,IF($BS566=2,日野自動車新型式②,IF($BS566=3,日野自動車新型式③,IF($BS566=4,日野自動車新型式④,IFERROR(VLOOKUP($BJ566,'35条リスト'!$A$3:$C$9998,2,FALSE),"")))))))</f>
        <v/>
      </c>
      <c r="BL566" s="296" t="str">
        <f t="shared" si="241"/>
        <v/>
      </c>
      <c r="BM566" s="296" t="str">
        <f>IFERROR(VLOOKUP($X566,点検表４リスト用!$A$2:$B$10,2,FALSE),"")</f>
        <v/>
      </c>
      <c r="BN566" s="296" t="str">
        <f>IF($AK566="特","",IFERROR(VLOOKUP($BJ566,'35条リスト'!$A$3:$C$9998,3,FALSE),""))</f>
        <v/>
      </c>
      <c r="BO566" s="357" t="str">
        <f t="shared" si="246"/>
        <v/>
      </c>
      <c r="BP566" s="297" t="str">
        <f t="shared" si="242"/>
        <v/>
      </c>
      <c r="BQ566" s="297" t="str">
        <f t="shared" si="247"/>
        <v/>
      </c>
      <c r="BR566" s="296">
        <f t="shared" si="244"/>
        <v>0</v>
      </c>
      <c r="BS566" s="296" t="str">
        <f>IF(COUNTIF(点検表４リスト用!X$2:X$83,J566),1,IF(COUNTIF(点検表４リスト用!Y$2:Y$100,J566),2,IF(COUNTIF(点検表４リスト用!Z$2:Z$100,J566),3,IF(COUNTIF(点検表４リスト用!AA$2:AA$100,J566),4,""))))</f>
        <v/>
      </c>
      <c r="BT566" s="580" t="str">
        <f t="shared" si="248"/>
        <v/>
      </c>
    </row>
    <row r="567" spans="1:72">
      <c r="A567" s="289"/>
      <c r="B567" s="445"/>
      <c r="C567" s="290"/>
      <c r="D567" s="291"/>
      <c r="E567" s="291"/>
      <c r="F567" s="291"/>
      <c r="G567" s="292"/>
      <c r="H567" s="300"/>
      <c r="I567" s="292"/>
      <c r="J567" s="292"/>
      <c r="K567" s="292"/>
      <c r="L567" s="292"/>
      <c r="M567" s="290"/>
      <c r="N567" s="290"/>
      <c r="O567" s="292"/>
      <c r="P567" s="292"/>
      <c r="Q567" s="481" t="str">
        <f t="shared" si="249"/>
        <v/>
      </c>
      <c r="R567" s="481" t="str">
        <f t="shared" si="250"/>
        <v/>
      </c>
      <c r="S567" s="482" t="str">
        <f t="shared" si="223"/>
        <v/>
      </c>
      <c r="T567" s="482" t="str">
        <f t="shared" si="251"/>
        <v/>
      </c>
      <c r="U567" s="483" t="str">
        <f t="shared" si="252"/>
        <v/>
      </c>
      <c r="V567" s="483" t="str">
        <f t="shared" si="253"/>
        <v/>
      </c>
      <c r="W567" s="483" t="str">
        <f t="shared" si="254"/>
        <v/>
      </c>
      <c r="X567" s="293"/>
      <c r="Y567" s="289"/>
      <c r="Z567" s="473" t="str">
        <f>IF($BS567&lt;&gt;"","確認",IF(COUNTIF(点検表４リスト用!AB$2:AB$100,J567),"○",IF(OR($BQ567="【3】",$BQ567="【2】",$BQ567="【1】"),"○",$BQ567)))</f>
        <v/>
      </c>
      <c r="AA567" s="532"/>
      <c r="AB567" s="559" t="str">
        <f t="shared" si="255"/>
        <v/>
      </c>
      <c r="AC567" s="294" t="str">
        <f>IF(COUNTIF(環境性能の高いＵＤタクシー!$A:$A,点検表４!J567),"○","")</f>
        <v/>
      </c>
      <c r="AD567" s="295" t="str">
        <f t="shared" si="256"/>
        <v/>
      </c>
      <c r="AE567" s="296" t="b">
        <f t="shared" si="224"/>
        <v>0</v>
      </c>
      <c r="AF567" s="296" t="b">
        <f t="shared" si="225"/>
        <v>0</v>
      </c>
      <c r="AG567" s="296" t="str">
        <f t="shared" si="226"/>
        <v/>
      </c>
      <c r="AH567" s="296">
        <f t="shared" si="227"/>
        <v>1</v>
      </c>
      <c r="AI567" s="296">
        <f t="shared" si="228"/>
        <v>0</v>
      </c>
      <c r="AJ567" s="296">
        <f t="shared" si="229"/>
        <v>0</v>
      </c>
      <c r="AK567" s="296" t="str">
        <f>IFERROR(VLOOKUP($I567,点検表４リスト用!$D$2:$G$10,2,FALSE),"")</f>
        <v/>
      </c>
      <c r="AL567" s="296" t="str">
        <f>IFERROR(VLOOKUP($I567,点検表４リスト用!$D$2:$G$10,3,FALSE),"")</f>
        <v/>
      </c>
      <c r="AM567" s="296" t="str">
        <f>IFERROR(VLOOKUP($I567,点検表４リスト用!$D$2:$G$10,4,FALSE),"")</f>
        <v/>
      </c>
      <c r="AN567" s="296" t="str">
        <f>IFERROR(VLOOKUP(LEFT($E567,1),点検表４リスト用!$I$2:$J$11,2,FALSE),"")</f>
        <v/>
      </c>
      <c r="AO567" s="296" t="b">
        <f>IF(IFERROR(VLOOKUP($J567,軽乗用車一覧!$A$2:$A$88,1,FALSE),"")&lt;&gt;"",TRUE,FALSE)</f>
        <v>0</v>
      </c>
      <c r="AP567" s="296" t="b">
        <f t="shared" si="230"/>
        <v>0</v>
      </c>
      <c r="AQ567" s="296" t="b">
        <f t="shared" si="257"/>
        <v>1</v>
      </c>
      <c r="AR567" s="296" t="str">
        <f t="shared" si="231"/>
        <v/>
      </c>
      <c r="AS567" s="296" t="str">
        <f t="shared" si="232"/>
        <v/>
      </c>
      <c r="AT567" s="296">
        <f t="shared" si="233"/>
        <v>1</v>
      </c>
      <c r="AU567" s="296">
        <f t="shared" si="234"/>
        <v>1</v>
      </c>
      <c r="AV567" s="296" t="str">
        <f t="shared" si="235"/>
        <v/>
      </c>
      <c r="AW567" s="296" t="str">
        <f>IFERROR(VLOOKUP($L567,点検表４リスト用!$L$2:$M$11,2,FALSE),"")</f>
        <v/>
      </c>
      <c r="AX567" s="296" t="str">
        <f>IFERROR(VLOOKUP($AV567,排出係数!$H$4:$N$1000,7,FALSE),"")</f>
        <v/>
      </c>
      <c r="AY567" s="296" t="str">
        <f t="shared" si="245"/>
        <v/>
      </c>
      <c r="AZ567" s="296" t="str">
        <f t="shared" si="236"/>
        <v>1</v>
      </c>
      <c r="BA567" s="296" t="str">
        <f>IFERROR(VLOOKUP($AV567,排出係数!$A$4:$G$10000,$AU567+2,FALSE),"")</f>
        <v/>
      </c>
      <c r="BB567" s="296">
        <f>IFERROR(VLOOKUP($AU567,点検表４リスト用!$P$2:$T$6,2,FALSE),"")</f>
        <v>0.48</v>
      </c>
      <c r="BC567" s="296" t="str">
        <f t="shared" si="237"/>
        <v/>
      </c>
      <c r="BD567" s="296" t="str">
        <f t="shared" si="238"/>
        <v/>
      </c>
      <c r="BE567" s="296" t="str">
        <f>IFERROR(VLOOKUP($AV567,排出係数!$H$4:$M$10000,$AU567+2,FALSE),"")</f>
        <v/>
      </c>
      <c r="BF567" s="296">
        <f>IFERROR(VLOOKUP($AU567,点検表４リスト用!$P$2:$T$6,IF($N567="H17",5,3),FALSE),"")</f>
        <v>5.5E-2</v>
      </c>
      <c r="BG567" s="296">
        <f t="shared" si="239"/>
        <v>0</v>
      </c>
      <c r="BH567" s="296">
        <f t="shared" si="243"/>
        <v>0</v>
      </c>
      <c r="BI567" s="296" t="str">
        <f>IFERROR(VLOOKUP($L567,点検表４リスト用!$L$2:$N$11,3,FALSE),"")</f>
        <v/>
      </c>
      <c r="BJ567" s="296" t="str">
        <f t="shared" si="240"/>
        <v/>
      </c>
      <c r="BK567" s="296" t="str">
        <f>IF($AK567="特","",IF($BP567="確認",MSG_電気・燃料電池車確認,IF($BS567=1,日野自動車新型式,IF($BS567=2,日野自動車新型式②,IF($BS567=3,日野自動車新型式③,IF($BS567=4,日野自動車新型式④,IFERROR(VLOOKUP($BJ567,'35条リスト'!$A$3:$C$9998,2,FALSE),"")))))))</f>
        <v/>
      </c>
      <c r="BL567" s="296" t="str">
        <f t="shared" si="241"/>
        <v/>
      </c>
      <c r="BM567" s="296" t="str">
        <f>IFERROR(VLOOKUP($X567,点検表４リスト用!$A$2:$B$10,2,FALSE),"")</f>
        <v/>
      </c>
      <c r="BN567" s="296" t="str">
        <f>IF($AK567="特","",IFERROR(VLOOKUP($BJ567,'35条リスト'!$A$3:$C$9998,3,FALSE),""))</f>
        <v/>
      </c>
      <c r="BO567" s="357" t="str">
        <f t="shared" si="246"/>
        <v/>
      </c>
      <c r="BP567" s="297" t="str">
        <f t="shared" si="242"/>
        <v/>
      </c>
      <c r="BQ567" s="297" t="str">
        <f t="shared" si="247"/>
        <v/>
      </c>
      <c r="BR567" s="296">
        <f t="shared" si="244"/>
        <v>0</v>
      </c>
      <c r="BS567" s="296" t="str">
        <f>IF(COUNTIF(点検表４リスト用!X$2:X$83,J567),1,IF(COUNTIF(点検表４リスト用!Y$2:Y$100,J567),2,IF(COUNTIF(点検表４リスト用!Z$2:Z$100,J567),3,IF(COUNTIF(点検表４リスト用!AA$2:AA$100,J567),4,""))))</f>
        <v/>
      </c>
      <c r="BT567" s="580" t="str">
        <f t="shared" si="248"/>
        <v/>
      </c>
    </row>
    <row r="568" spans="1:72">
      <c r="A568" s="289"/>
      <c r="B568" s="445"/>
      <c r="C568" s="290"/>
      <c r="D568" s="291"/>
      <c r="E568" s="291"/>
      <c r="F568" s="291"/>
      <c r="G568" s="292"/>
      <c r="H568" s="300"/>
      <c r="I568" s="292"/>
      <c r="J568" s="292"/>
      <c r="K568" s="292"/>
      <c r="L568" s="292"/>
      <c r="M568" s="290"/>
      <c r="N568" s="290"/>
      <c r="O568" s="292"/>
      <c r="P568" s="292"/>
      <c r="Q568" s="481" t="str">
        <f t="shared" si="249"/>
        <v/>
      </c>
      <c r="R568" s="481" t="str">
        <f t="shared" si="250"/>
        <v/>
      </c>
      <c r="S568" s="482" t="str">
        <f t="shared" si="223"/>
        <v/>
      </c>
      <c r="T568" s="482" t="str">
        <f t="shared" si="251"/>
        <v/>
      </c>
      <c r="U568" s="483" t="str">
        <f t="shared" si="252"/>
        <v/>
      </c>
      <c r="V568" s="483" t="str">
        <f t="shared" si="253"/>
        <v/>
      </c>
      <c r="W568" s="483" t="str">
        <f t="shared" si="254"/>
        <v/>
      </c>
      <c r="X568" s="293"/>
      <c r="Y568" s="289"/>
      <c r="Z568" s="473" t="str">
        <f>IF($BS568&lt;&gt;"","確認",IF(COUNTIF(点検表４リスト用!AB$2:AB$100,J568),"○",IF(OR($BQ568="【3】",$BQ568="【2】",$BQ568="【1】"),"○",$BQ568)))</f>
        <v/>
      </c>
      <c r="AA568" s="532"/>
      <c r="AB568" s="559" t="str">
        <f t="shared" si="255"/>
        <v/>
      </c>
      <c r="AC568" s="294" t="str">
        <f>IF(COUNTIF(環境性能の高いＵＤタクシー!$A:$A,点検表４!J568),"○","")</f>
        <v/>
      </c>
      <c r="AD568" s="295" t="str">
        <f t="shared" si="256"/>
        <v/>
      </c>
      <c r="AE568" s="296" t="b">
        <f t="shared" si="224"/>
        <v>0</v>
      </c>
      <c r="AF568" s="296" t="b">
        <f t="shared" si="225"/>
        <v>0</v>
      </c>
      <c r="AG568" s="296" t="str">
        <f t="shared" si="226"/>
        <v/>
      </c>
      <c r="AH568" s="296">
        <f t="shared" si="227"/>
        <v>1</v>
      </c>
      <c r="AI568" s="296">
        <f t="shared" si="228"/>
        <v>0</v>
      </c>
      <c r="AJ568" s="296">
        <f t="shared" si="229"/>
        <v>0</v>
      </c>
      <c r="AK568" s="296" t="str">
        <f>IFERROR(VLOOKUP($I568,点検表４リスト用!$D$2:$G$10,2,FALSE),"")</f>
        <v/>
      </c>
      <c r="AL568" s="296" t="str">
        <f>IFERROR(VLOOKUP($I568,点検表４リスト用!$D$2:$G$10,3,FALSE),"")</f>
        <v/>
      </c>
      <c r="AM568" s="296" t="str">
        <f>IFERROR(VLOOKUP($I568,点検表４リスト用!$D$2:$G$10,4,FALSE),"")</f>
        <v/>
      </c>
      <c r="AN568" s="296" t="str">
        <f>IFERROR(VLOOKUP(LEFT($E568,1),点検表４リスト用!$I$2:$J$11,2,FALSE),"")</f>
        <v/>
      </c>
      <c r="AO568" s="296" t="b">
        <f>IF(IFERROR(VLOOKUP($J568,軽乗用車一覧!$A$2:$A$88,1,FALSE),"")&lt;&gt;"",TRUE,FALSE)</f>
        <v>0</v>
      </c>
      <c r="AP568" s="296" t="b">
        <f t="shared" si="230"/>
        <v>0</v>
      </c>
      <c r="AQ568" s="296" t="b">
        <f t="shared" si="257"/>
        <v>1</v>
      </c>
      <c r="AR568" s="296" t="str">
        <f t="shared" si="231"/>
        <v/>
      </c>
      <c r="AS568" s="296" t="str">
        <f t="shared" si="232"/>
        <v/>
      </c>
      <c r="AT568" s="296">
        <f t="shared" si="233"/>
        <v>1</v>
      </c>
      <c r="AU568" s="296">
        <f t="shared" si="234"/>
        <v>1</v>
      </c>
      <c r="AV568" s="296" t="str">
        <f t="shared" si="235"/>
        <v/>
      </c>
      <c r="AW568" s="296" t="str">
        <f>IFERROR(VLOOKUP($L568,点検表４リスト用!$L$2:$M$11,2,FALSE),"")</f>
        <v/>
      </c>
      <c r="AX568" s="296" t="str">
        <f>IFERROR(VLOOKUP($AV568,排出係数!$H$4:$N$1000,7,FALSE),"")</f>
        <v/>
      </c>
      <c r="AY568" s="296" t="str">
        <f t="shared" si="245"/>
        <v/>
      </c>
      <c r="AZ568" s="296" t="str">
        <f t="shared" si="236"/>
        <v>1</v>
      </c>
      <c r="BA568" s="296" t="str">
        <f>IFERROR(VLOOKUP($AV568,排出係数!$A$4:$G$10000,$AU568+2,FALSE),"")</f>
        <v/>
      </c>
      <c r="BB568" s="296">
        <f>IFERROR(VLOOKUP($AU568,点検表４リスト用!$P$2:$T$6,2,FALSE),"")</f>
        <v>0.48</v>
      </c>
      <c r="BC568" s="296" t="str">
        <f t="shared" si="237"/>
        <v/>
      </c>
      <c r="BD568" s="296" t="str">
        <f t="shared" si="238"/>
        <v/>
      </c>
      <c r="BE568" s="296" t="str">
        <f>IFERROR(VLOOKUP($AV568,排出係数!$H$4:$M$10000,$AU568+2,FALSE),"")</f>
        <v/>
      </c>
      <c r="BF568" s="296">
        <f>IFERROR(VLOOKUP($AU568,点検表４リスト用!$P$2:$T$6,IF($N568="H17",5,3),FALSE),"")</f>
        <v>5.5E-2</v>
      </c>
      <c r="BG568" s="296">
        <f t="shared" si="239"/>
        <v>0</v>
      </c>
      <c r="BH568" s="296">
        <f t="shared" si="243"/>
        <v>0</v>
      </c>
      <c r="BI568" s="296" t="str">
        <f>IFERROR(VLOOKUP($L568,点検表４リスト用!$L$2:$N$11,3,FALSE),"")</f>
        <v/>
      </c>
      <c r="BJ568" s="296" t="str">
        <f t="shared" si="240"/>
        <v/>
      </c>
      <c r="BK568" s="296" t="str">
        <f>IF($AK568="特","",IF($BP568="確認",MSG_電気・燃料電池車確認,IF($BS568=1,日野自動車新型式,IF($BS568=2,日野自動車新型式②,IF($BS568=3,日野自動車新型式③,IF($BS568=4,日野自動車新型式④,IFERROR(VLOOKUP($BJ568,'35条リスト'!$A$3:$C$9998,2,FALSE),"")))))))</f>
        <v/>
      </c>
      <c r="BL568" s="296" t="str">
        <f t="shared" si="241"/>
        <v/>
      </c>
      <c r="BM568" s="296" t="str">
        <f>IFERROR(VLOOKUP($X568,点検表４リスト用!$A$2:$B$10,2,FALSE),"")</f>
        <v/>
      </c>
      <c r="BN568" s="296" t="str">
        <f>IF($AK568="特","",IFERROR(VLOOKUP($BJ568,'35条リスト'!$A$3:$C$9998,3,FALSE),""))</f>
        <v/>
      </c>
      <c r="BO568" s="357" t="str">
        <f t="shared" si="246"/>
        <v/>
      </c>
      <c r="BP568" s="297" t="str">
        <f t="shared" si="242"/>
        <v/>
      </c>
      <c r="BQ568" s="297" t="str">
        <f t="shared" si="247"/>
        <v/>
      </c>
      <c r="BR568" s="296">
        <f t="shared" si="244"/>
        <v>0</v>
      </c>
      <c r="BS568" s="296" t="str">
        <f>IF(COUNTIF(点検表４リスト用!X$2:X$83,J568),1,IF(COUNTIF(点検表４リスト用!Y$2:Y$100,J568),2,IF(COUNTIF(点検表４リスト用!Z$2:Z$100,J568),3,IF(COUNTIF(点検表４リスト用!AA$2:AA$100,J568),4,""))))</f>
        <v/>
      </c>
      <c r="BT568" s="580" t="str">
        <f t="shared" si="248"/>
        <v/>
      </c>
    </row>
    <row r="569" spans="1:72">
      <c r="A569" s="289"/>
      <c r="B569" s="445"/>
      <c r="C569" s="290"/>
      <c r="D569" s="291"/>
      <c r="E569" s="291"/>
      <c r="F569" s="291"/>
      <c r="G569" s="292"/>
      <c r="H569" s="300"/>
      <c r="I569" s="292"/>
      <c r="J569" s="292"/>
      <c r="K569" s="292"/>
      <c r="L569" s="292"/>
      <c r="M569" s="290"/>
      <c r="N569" s="290"/>
      <c r="O569" s="292"/>
      <c r="P569" s="292"/>
      <c r="Q569" s="481" t="str">
        <f t="shared" si="249"/>
        <v/>
      </c>
      <c r="R569" s="481" t="str">
        <f t="shared" si="250"/>
        <v/>
      </c>
      <c r="S569" s="482" t="str">
        <f t="shared" si="223"/>
        <v/>
      </c>
      <c r="T569" s="482" t="str">
        <f t="shared" si="251"/>
        <v/>
      </c>
      <c r="U569" s="483" t="str">
        <f t="shared" si="252"/>
        <v/>
      </c>
      <c r="V569" s="483" t="str">
        <f t="shared" si="253"/>
        <v/>
      </c>
      <c r="W569" s="483" t="str">
        <f t="shared" si="254"/>
        <v/>
      </c>
      <c r="X569" s="293"/>
      <c r="Y569" s="289"/>
      <c r="Z569" s="473" t="str">
        <f>IF($BS569&lt;&gt;"","確認",IF(COUNTIF(点検表４リスト用!AB$2:AB$100,J569),"○",IF(OR($BQ569="【3】",$BQ569="【2】",$BQ569="【1】"),"○",$BQ569)))</f>
        <v/>
      </c>
      <c r="AA569" s="532"/>
      <c r="AB569" s="559" t="str">
        <f t="shared" si="255"/>
        <v/>
      </c>
      <c r="AC569" s="294" t="str">
        <f>IF(COUNTIF(環境性能の高いＵＤタクシー!$A:$A,点検表４!J569),"○","")</f>
        <v/>
      </c>
      <c r="AD569" s="295" t="str">
        <f t="shared" si="256"/>
        <v/>
      </c>
      <c r="AE569" s="296" t="b">
        <f t="shared" si="224"/>
        <v>0</v>
      </c>
      <c r="AF569" s="296" t="b">
        <f t="shared" si="225"/>
        <v>0</v>
      </c>
      <c r="AG569" s="296" t="str">
        <f t="shared" si="226"/>
        <v/>
      </c>
      <c r="AH569" s="296">
        <f t="shared" si="227"/>
        <v>1</v>
      </c>
      <c r="AI569" s="296">
        <f t="shared" si="228"/>
        <v>0</v>
      </c>
      <c r="AJ569" s="296">
        <f t="shared" si="229"/>
        <v>0</v>
      </c>
      <c r="AK569" s="296" t="str">
        <f>IFERROR(VLOOKUP($I569,点検表４リスト用!$D$2:$G$10,2,FALSE),"")</f>
        <v/>
      </c>
      <c r="AL569" s="296" t="str">
        <f>IFERROR(VLOOKUP($I569,点検表４リスト用!$D$2:$G$10,3,FALSE),"")</f>
        <v/>
      </c>
      <c r="AM569" s="296" t="str">
        <f>IFERROR(VLOOKUP($I569,点検表４リスト用!$D$2:$G$10,4,FALSE),"")</f>
        <v/>
      </c>
      <c r="AN569" s="296" t="str">
        <f>IFERROR(VLOOKUP(LEFT($E569,1),点検表４リスト用!$I$2:$J$11,2,FALSE),"")</f>
        <v/>
      </c>
      <c r="AO569" s="296" t="b">
        <f>IF(IFERROR(VLOOKUP($J569,軽乗用車一覧!$A$2:$A$88,1,FALSE),"")&lt;&gt;"",TRUE,FALSE)</f>
        <v>0</v>
      </c>
      <c r="AP569" s="296" t="b">
        <f t="shared" si="230"/>
        <v>0</v>
      </c>
      <c r="AQ569" s="296" t="b">
        <f t="shared" si="257"/>
        <v>1</v>
      </c>
      <c r="AR569" s="296" t="str">
        <f t="shared" si="231"/>
        <v/>
      </c>
      <c r="AS569" s="296" t="str">
        <f t="shared" si="232"/>
        <v/>
      </c>
      <c r="AT569" s="296">
        <f t="shared" si="233"/>
        <v>1</v>
      </c>
      <c r="AU569" s="296">
        <f t="shared" si="234"/>
        <v>1</v>
      </c>
      <c r="AV569" s="296" t="str">
        <f t="shared" si="235"/>
        <v/>
      </c>
      <c r="AW569" s="296" t="str">
        <f>IFERROR(VLOOKUP($L569,点検表４リスト用!$L$2:$M$11,2,FALSE),"")</f>
        <v/>
      </c>
      <c r="AX569" s="296" t="str">
        <f>IFERROR(VLOOKUP($AV569,排出係数!$H$4:$N$1000,7,FALSE),"")</f>
        <v/>
      </c>
      <c r="AY569" s="296" t="str">
        <f t="shared" si="245"/>
        <v/>
      </c>
      <c r="AZ569" s="296" t="str">
        <f t="shared" si="236"/>
        <v>1</v>
      </c>
      <c r="BA569" s="296" t="str">
        <f>IFERROR(VLOOKUP($AV569,排出係数!$A$4:$G$10000,$AU569+2,FALSE),"")</f>
        <v/>
      </c>
      <c r="BB569" s="296">
        <f>IFERROR(VLOOKUP($AU569,点検表４リスト用!$P$2:$T$6,2,FALSE),"")</f>
        <v>0.48</v>
      </c>
      <c r="BC569" s="296" t="str">
        <f t="shared" si="237"/>
        <v/>
      </c>
      <c r="BD569" s="296" t="str">
        <f t="shared" si="238"/>
        <v/>
      </c>
      <c r="BE569" s="296" t="str">
        <f>IFERROR(VLOOKUP($AV569,排出係数!$H$4:$M$10000,$AU569+2,FALSE),"")</f>
        <v/>
      </c>
      <c r="BF569" s="296">
        <f>IFERROR(VLOOKUP($AU569,点検表４リスト用!$P$2:$T$6,IF($N569="H17",5,3),FALSE),"")</f>
        <v>5.5E-2</v>
      </c>
      <c r="BG569" s="296">
        <f t="shared" si="239"/>
        <v>0</v>
      </c>
      <c r="BH569" s="296">
        <f t="shared" si="243"/>
        <v>0</v>
      </c>
      <c r="BI569" s="296" t="str">
        <f>IFERROR(VLOOKUP($L569,点検表４リスト用!$L$2:$N$11,3,FALSE),"")</f>
        <v/>
      </c>
      <c r="BJ569" s="296" t="str">
        <f t="shared" si="240"/>
        <v/>
      </c>
      <c r="BK569" s="296" t="str">
        <f>IF($AK569="特","",IF($BP569="確認",MSG_電気・燃料電池車確認,IF($BS569=1,日野自動車新型式,IF($BS569=2,日野自動車新型式②,IF($BS569=3,日野自動車新型式③,IF($BS569=4,日野自動車新型式④,IFERROR(VLOOKUP($BJ569,'35条リスト'!$A$3:$C$9998,2,FALSE),"")))))))</f>
        <v/>
      </c>
      <c r="BL569" s="296" t="str">
        <f t="shared" si="241"/>
        <v/>
      </c>
      <c r="BM569" s="296" t="str">
        <f>IFERROR(VLOOKUP($X569,点検表４リスト用!$A$2:$B$10,2,FALSE),"")</f>
        <v/>
      </c>
      <c r="BN569" s="296" t="str">
        <f>IF($AK569="特","",IFERROR(VLOOKUP($BJ569,'35条リスト'!$A$3:$C$9998,3,FALSE),""))</f>
        <v/>
      </c>
      <c r="BO569" s="357" t="str">
        <f t="shared" si="246"/>
        <v/>
      </c>
      <c r="BP569" s="297" t="str">
        <f t="shared" si="242"/>
        <v/>
      </c>
      <c r="BQ569" s="297" t="str">
        <f t="shared" si="247"/>
        <v/>
      </c>
      <c r="BR569" s="296">
        <f t="shared" si="244"/>
        <v>0</v>
      </c>
      <c r="BS569" s="296" t="str">
        <f>IF(COUNTIF(点検表４リスト用!X$2:X$83,J569),1,IF(COUNTIF(点検表４リスト用!Y$2:Y$100,J569),2,IF(COUNTIF(点検表４リスト用!Z$2:Z$100,J569),3,IF(COUNTIF(点検表４リスト用!AA$2:AA$100,J569),4,""))))</f>
        <v/>
      </c>
      <c r="BT569" s="580" t="str">
        <f t="shared" si="248"/>
        <v/>
      </c>
    </row>
    <row r="570" spans="1:72">
      <c r="A570" s="289"/>
      <c r="B570" s="445"/>
      <c r="C570" s="290"/>
      <c r="D570" s="291"/>
      <c r="E570" s="291"/>
      <c r="F570" s="291"/>
      <c r="G570" s="292"/>
      <c r="H570" s="300"/>
      <c r="I570" s="292"/>
      <c r="J570" s="292"/>
      <c r="K570" s="292"/>
      <c r="L570" s="292"/>
      <c r="M570" s="290"/>
      <c r="N570" s="290"/>
      <c r="O570" s="292"/>
      <c r="P570" s="292"/>
      <c r="Q570" s="481" t="str">
        <f t="shared" si="249"/>
        <v/>
      </c>
      <c r="R570" s="481" t="str">
        <f t="shared" si="250"/>
        <v/>
      </c>
      <c r="S570" s="482" t="str">
        <f t="shared" si="223"/>
        <v/>
      </c>
      <c r="T570" s="482" t="str">
        <f t="shared" si="251"/>
        <v/>
      </c>
      <c r="U570" s="483" t="str">
        <f t="shared" si="252"/>
        <v/>
      </c>
      <c r="V570" s="483" t="str">
        <f t="shared" si="253"/>
        <v/>
      </c>
      <c r="W570" s="483" t="str">
        <f t="shared" si="254"/>
        <v/>
      </c>
      <c r="X570" s="293"/>
      <c r="Y570" s="289"/>
      <c r="Z570" s="473" t="str">
        <f>IF($BS570&lt;&gt;"","確認",IF(COUNTIF(点検表４リスト用!AB$2:AB$100,J570),"○",IF(OR($BQ570="【3】",$BQ570="【2】",$BQ570="【1】"),"○",$BQ570)))</f>
        <v/>
      </c>
      <c r="AA570" s="532"/>
      <c r="AB570" s="559" t="str">
        <f t="shared" si="255"/>
        <v/>
      </c>
      <c r="AC570" s="294" t="str">
        <f>IF(COUNTIF(環境性能の高いＵＤタクシー!$A:$A,点検表４!J570),"○","")</f>
        <v/>
      </c>
      <c r="AD570" s="295" t="str">
        <f t="shared" si="256"/>
        <v/>
      </c>
      <c r="AE570" s="296" t="b">
        <f t="shared" si="224"/>
        <v>0</v>
      </c>
      <c r="AF570" s="296" t="b">
        <f t="shared" si="225"/>
        <v>0</v>
      </c>
      <c r="AG570" s="296" t="str">
        <f t="shared" si="226"/>
        <v/>
      </c>
      <c r="AH570" s="296">
        <f t="shared" si="227"/>
        <v>1</v>
      </c>
      <c r="AI570" s="296">
        <f t="shared" si="228"/>
        <v>0</v>
      </c>
      <c r="AJ570" s="296">
        <f t="shared" si="229"/>
        <v>0</v>
      </c>
      <c r="AK570" s="296" t="str">
        <f>IFERROR(VLOOKUP($I570,点検表４リスト用!$D$2:$G$10,2,FALSE),"")</f>
        <v/>
      </c>
      <c r="AL570" s="296" t="str">
        <f>IFERROR(VLOOKUP($I570,点検表４リスト用!$D$2:$G$10,3,FALSE),"")</f>
        <v/>
      </c>
      <c r="AM570" s="296" t="str">
        <f>IFERROR(VLOOKUP($I570,点検表４リスト用!$D$2:$G$10,4,FALSE),"")</f>
        <v/>
      </c>
      <c r="AN570" s="296" t="str">
        <f>IFERROR(VLOOKUP(LEFT($E570,1),点検表４リスト用!$I$2:$J$11,2,FALSE),"")</f>
        <v/>
      </c>
      <c r="AO570" s="296" t="b">
        <f>IF(IFERROR(VLOOKUP($J570,軽乗用車一覧!$A$2:$A$88,1,FALSE),"")&lt;&gt;"",TRUE,FALSE)</f>
        <v>0</v>
      </c>
      <c r="AP570" s="296" t="b">
        <f t="shared" si="230"/>
        <v>0</v>
      </c>
      <c r="AQ570" s="296" t="b">
        <f t="shared" si="257"/>
        <v>1</v>
      </c>
      <c r="AR570" s="296" t="str">
        <f t="shared" si="231"/>
        <v/>
      </c>
      <c r="AS570" s="296" t="str">
        <f t="shared" si="232"/>
        <v/>
      </c>
      <c r="AT570" s="296">
        <f t="shared" si="233"/>
        <v>1</v>
      </c>
      <c r="AU570" s="296">
        <f t="shared" si="234"/>
        <v>1</v>
      </c>
      <c r="AV570" s="296" t="str">
        <f t="shared" si="235"/>
        <v/>
      </c>
      <c r="AW570" s="296" t="str">
        <f>IFERROR(VLOOKUP($L570,点検表４リスト用!$L$2:$M$11,2,FALSE),"")</f>
        <v/>
      </c>
      <c r="AX570" s="296" t="str">
        <f>IFERROR(VLOOKUP($AV570,排出係数!$H$4:$N$1000,7,FALSE),"")</f>
        <v/>
      </c>
      <c r="AY570" s="296" t="str">
        <f t="shared" si="245"/>
        <v/>
      </c>
      <c r="AZ570" s="296" t="str">
        <f t="shared" si="236"/>
        <v>1</v>
      </c>
      <c r="BA570" s="296" t="str">
        <f>IFERROR(VLOOKUP($AV570,排出係数!$A$4:$G$10000,$AU570+2,FALSE),"")</f>
        <v/>
      </c>
      <c r="BB570" s="296">
        <f>IFERROR(VLOOKUP($AU570,点検表４リスト用!$P$2:$T$6,2,FALSE),"")</f>
        <v>0.48</v>
      </c>
      <c r="BC570" s="296" t="str">
        <f t="shared" si="237"/>
        <v/>
      </c>
      <c r="BD570" s="296" t="str">
        <f t="shared" si="238"/>
        <v/>
      </c>
      <c r="BE570" s="296" t="str">
        <f>IFERROR(VLOOKUP($AV570,排出係数!$H$4:$M$10000,$AU570+2,FALSE),"")</f>
        <v/>
      </c>
      <c r="BF570" s="296">
        <f>IFERROR(VLOOKUP($AU570,点検表４リスト用!$P$2:$T$6,IF($N570="H17",5,3),FALSE),"")</f>
        <v>5.5E-2</v>
      </c>
      <c r="BG570" s="296">
        <f t="shared" si="239"/>
        <v>0</v>
      </c>
      <c r="BH570" s="296">
        <f t="shared" si="243"/>
        <v>0</v>
      </c>
      <c r="BI570" s="296" t="str">
        <f>IFERROR(VLOOKUP($L570,点検表４リスト用!$L$2:$N$11,3,FALSE),"")</f>
        <v/>
      </c>
      <c r="BJ570" s="296" t="str">
        <f t="shared" si="240"/>
        <v/>
      </c>
      <c r="BK570" s="296" t="str">
        <f>IF($AK570="特","",IF($BP570="確認",MSG_電気・燃料電池車確認,IF($BS570=1,日野自動車新型式,IF($BS570=2,日野自動車新型式②,IF($BS570=3,日野自動車新型式③,IF($BS570=4,日野自動車新型式④,IFERROR(VLOOKUP($BJ570,'35条リスト'!$A$3:$C$9998,2,FALSE),"")))))))</f>
        <v/>
      </c>
      <c r="BL570" s="296" t="str">
        <f t="shared" si="241"/>
        <v/>
      </c>
      <c r="BM570" s="296" t="str">
        <f>IFERROR(VLOOKUP($X570,点検表４リスト用!$A$2:$B$10,2,FALSE),"")</f>
        <v/>
      </c>
      <c r="BN570" s="296" t="str">
        <f>IF($AK570="特","",IFERROR(VLOOKUP($BJ570,'35条リスト'!$A$3:$C$9998,3,FALSE),""))</f>
        <v/>
      </c>
      <c r="BO570" s="357" t="str">
        <f t="shared" si="246"/>
        <v/>
      </c>
      <c r="BP570" s="297" t="str">
        <f t="shared" si="242"/>
        <v/>
      </c>
      <c r="BQ570" s="297" t="str">
        <f t="shared" si="247"/>
        <v/>
      </c>
      <c r="BR570" s="296">
        <f t="shared" si="244"/>
        <v>0</v>
      </c>
      <c r="BS570" s="296" t="str">
        <f>IF(COUNTIF(点検表４リスト用!X$2:X$83,J570),1,IF(COUNTIF(点検表４リスト用!Y$2:Y$100,J570),2,IF(COUNTIF(点検表４リスト用!Z$2:Z$100,J570),3,IF(COUNTIF(点検表４リスト用!AA$2:AA$100,J570),4,""))))</f>
        <v/>
      </c>
      <c r="BT570" s="580" t="str">
        <f t="shared" si="248"/>
        <v/>
      </c>
    </row>
    <row r="571" spans="1:72">
      <c r="A571" s="289"/>
      <c r="B571" s="445"/>
      <c r="C571" s="290"/>
      <c r="D571" s="291"/>
      <c r="E571" s="291"/>
      <c r="F571" s="291"/>
      <c r="G571" s="292"/>
      <c r="H571" s="300"/>
      <c r="I571" s="292"/>
      <c r="J571" s="292"/>
      <c r="K571" s="292"/>
      <c r="L571" s="292"/>
      <c r="M571" s="290"/>
      <c r="N571" s="290"/>
      <c r="O571" s="292"/>
      <c r="P571" s="292"/>
      <c r="Q571" s="481" t="str">
        <f t="shared" si="249"/>
        <v/>
      </c>
      <c r="R571" s="481" t="str">
        <f t="shared" si="250"/>
        <v/>
      </c>
      <c r="S571" s="482" t="str">
        <f t="shared" si="223"/>
        <v/>
      </c>
      <c r="T571" s="482" t="str">
        <f t="shared" si="251"/>
        <v/>
      </c>
      <c r="U571" s="483" t="str">
        <f t="shared" si="252"/>
        <v/>
      </c>
      <c r="V571" s="483" t="str">
        <f t="shared" si="253"/>
        <v/>
      </c>
      <c r="W571" s="483" t="str">
        <f t="shared" si="254"/>
        <v/>
      </c>
      <c r="X571" s="293"/>
      <c r="Y571" s="289"/>
      <c r="Z571" s="473" t="str">
        <f>IF($BS571&lt;&gt;"","確認",IF(COUNTIF(点検表４リスト用!AB$2:AB$100,J571),"○",IF(OR($BQ571="【3】",$BQ571="【2】",$BQ571="【1】"),"○",$BQ571)))</f>
        <v/>
      </c>
      <c r="AA571" s="532"/>
      <c r="AB571" s="559" t="str">
        <f t="shared" si="255"/>
        <v/>
      </c>
      <c r="AC571" s="294" t="str">
        <f>IF(COUNTIF(環境性能の高いＵＤタクシー!$A:$A,点検表４!J571),"○","")</f>
        <v/>
      </c>
      <c r="AD571" s="295" t="str">
        <f t="shared" si="256"/>
        <v/>
      </c>
      <c r="AE571" s="296" t="b">
        <f t="shared" si="224"/>
        <v>0</v>
      </c>
      <c r="AF571" s="296" t="b">
        <f t="shared" si="225"/>
        <v>0</v>
      </c>
      <c r="AG571" s="296" t="str">
        <f t="shared" si="226"/>
        <v/>
      </c>
      <c r="AH571" s="296">
        <f t="shared" si="227"/>
        <v>1</v>
      </c>
      <c r="AI571" s="296">
        <f t="shared" si="228"/>
        <v>0</v>
      </c>
      <c r="AJ571" s="296">
        <f t="shared" si="229"/>
        <v>0</v>
      </c>
      <c r="AK571" s="296" t="str">
        <f>IFERROR(VLOOKUP($I571,点検表４リスト用!$D$2:$G$10,2,FALSE),"")</f>
        <v/>
      </c>
      <c r="AL571" s="296" t="str">
        <f>IFERROR(VLOOKUP($I571,点検表４リスト用!$D$2:$G$10,3,FALSE),"")</f>
        <v/>
      </c>
      <c r="AM571" s="296" t="str">
        <f>IFERROR(VLOOKUP($I571,点検表４リスト用!$D$2:$G$10,4,FALSE),"")</f>
        <v/>
      </c>
      <c r="AN571" s="296" t="str">
        <f>IFERROR(VLOOKUP(LEFT($E571,1),点検表４リスト用!$I$2:$J$11,2,FALSE),"")</f>
        <v/>
      </c>
      <c r="AO571" s="296" t="b">
        <f>IF(IFERROR(VLOOKUP($J571,軽乗用車一覧!$A$2:$A$88,1,FALSE),"")&lt;&gt;"",TRUE,FALSE)</f>
        <v>0</v>
      </c>
      <c r="AP571" s="296" t="b">
        <f t="shared" si="230"/>
        <v>0</v>
      </c>
      <c r="AQ571" s="296" t="b">
        <f t="shared" si="257"/>
        <v>1</v>
      </c>
      <c r="AR571" s="296" t="str">
        <f t="shared" si="231"/>
        <v/>
      </c>
      <c r="AS571" s="296" t="str">
        <f t="shared" si="232"/>
        <v/>
      </c>
      <c r="AT571" s="296">
        <f t="shared" si="233"/>
        <v>1</v>
      </c>
      <c r="AU571" s="296">
        <f t="shared" si="234"/>
        <v>1</v>
      </c>
      <c r="AV571" s="296" t="str">
        <f t="shared" si="235"/>
        <v/>
      </c>
      <c r="AW571" s="296" t="str">
        <f>IFERROR(VLOOKUP($L571,点検表４リスト用!$L$2:$M$11,2,FALSE),"")</f>
        <v/>
      </c>
      <c r="AX571" s="296" t="str">
        <f>IFERROR(VLOOKUP($AV571,排出係数!$H$4:$N$1000,7,FALSE),"")</f>
        <v/>
      </c>
      <c r="AY571" s="296" t="str">
        <f t="shared" si="245"/>
        <v/>
      </c>
      <c r="AZ571" s="296" t="str">
        <f t="shared" si="236"/>
        <v>1</v>
      </c>
      <c r="BA571" s="296" t="str">
        <f>IFERROR(VLOOKUP($AV571,排出係数!$A$4:$G$10000,$AU571+2,FALSE),"")</f>
        <v/>
      </c>
      <c r="BB571" s="296">
        <f>IFERROR(VLOOKUP($AU571,点検表４リスト用!$P$2:$T$6,2,FALSE),"")</f>
        <v>0.48</v>
      </c>
      <c r="BC571" s="296" t="str">
        <f t="shared" si="237"/>
        <v/>
      </c>
      <c r="BD571" s="296" t="str">
        <f t="shared" si="238"/>
        <v/>
      </c>
      <c r="BE571" s="296" t="str">
        <f>IFERROR(VLOOKUP($AV571,排出係数!$H$4:$M$10000,$AU571+2,FALSE),"")</f>
        <v/>
      </c>
      <c r="BF571" s="296">
        <f>IFERROR(VLOOKUP($AU571,点検表４リスト用!$P$2:$T$6,IF($N571="H17",5,3),FALSE),"")</f>
        <v>5.5E-2</v>
      </c>
      <c r="BG571" s="296">
        <f t="shared" si="239"/>
        <v>0</v>
      </c>
      <c r="BH571" s="296">
        <f t="shared" si="243"/>
        <v>0</v>
      </c>
      <c r="BI571" s="296" t="str">
        <f>IFERROR(VLOOKUP($L571,点検表４リスト用!$L$2:$N$11,3,FALSE),"")</f>
        <v/>
      </c>
      <c r="BJ571" s="296" t="str">
        <f t="shared" si="240"/>
        <v/>
      </c>
      <c r="BK571" s="296" t="str">
        <f>IF($AK571="特","",IF($BP571="確認",MSG_電気・燃料電池車確認,IF($BS571=1,日野自動車新型式,IF($BS571=2,日野自動車新型式②,IF($BS571=3,日野自動車新型式③,IF($BS571=4,日野自動車新型式④,IFERROR(VLOOKUP($BJ571,'35条リスト'!$A$3:$C$9998,2,FALSE),"")))))))</f>
        <v/>
      </c>
      <c r="BL571" s="296" t="str">
        <f t="shared" si="241"/>
        <v/>
      </c>
      <c r="BM571" s="296" t="str">
        <f>IFERROR(VLOOKUP($X571,点検表４リスト用!$A$2:$B$10,2,FALSE),"")</f>
        <v/>
      </c>
      <c r="BN571" s="296" t="str">
        <f>IF($AK571="特","",IFERROR(VLOOKUP($BJ571,'35条リスト'!$A$3:$C$9998,3,FALSE),""))</f>
        <v/>
      </c>
      <c r="BO571" s="357" t="str">
        <f t="shared" si="246"/>
        <v/>
      </c>
      <c r="BP571" s="297" t="str">
        <f t="shared" si="242"/>
        <v/>
      </c>
      <c r="BQ571" s="297" t="str">
        <f t="shared" si="247"/>
        <v/>
      </c>
      <c r="BR571" s="296">
        <f t="shared" si="244"/>
        <v>0</v>
      </c>
      <c r="BS571" s="296" t="str">
        <f>IF(COUNTIF(点検表４リスト用!X$2:X$83,J571),1,IF(COUNTIF(点検表４リスト用!Y$2:Y$100,J571),2,IF(COUNTIF(点検表４リスト用!Z$2:Z$100,J571),3,IF(COUNTIF(点検表４リスト用!AA$2:AA$100,J571),4,""))))</f>
        <v/>
      </c>
      <c r="BT571" s="580" t="str">
        <f t="shared" si="248"/>
        <v/>
      </c>
    </row>
    <row r="572" spans="1:72">
      <c r="A572" s="289"/>
      <c r="B572" s="445"/>
      <c r="C572" s="290"/>
      <c r="D572" s="291"/>
      <c r="E572" s="291"/>
      <c r="F572" s="291"/>
      <c r="G572" s="292"/>
      <c r="H572" s="300"/>
      <c r="I572" s="292"/>
      <c r="J572" s="292"/>
      <c r="K572" s="292"/>
      <c r="L572" s="292"/>
      <c r="M572" s="290"/>
      <c r="N572" s="290"/>
      <c r="O572" s="292"/>
      <c r="P572" s="292"/>
      <c r="Q572" s="481" t="str">
        <f t="shared" si="249"/>
        <v/>
      </c>
      <c r="R572" s="481" t="str">
        <f t="shared" si="250"/>
        <v/>
      </c>
      <c r="S572" s="482" t="str">
        <f t="shared" si="223"/>
        <v/>
      </c>
      <c r="T572" s="482" t="str">
        <f t="shared" si="251"/>
        <v/>
      </c>
      <c r="U572" s="483" t="str">
        <f t="shared" si="252"/>
        <v/>
      </c>
      <c r="V572" s="483" t="str">
        <f t="shared" si="253"/>
        <v/>
      </c>
      <c r="W572" s="483" t="str">
        <f t="shared" si="254"/>
        <v/>
      </c>
      <c r="X572" s="293"/>
      <c r="Y572" s="289"/>
      <c r="Z572" s="473" t="str">
        <f>IF($BS572&lt;&gt;"","確認",IF(COUNTIF(点検表４リスト用!AB$2:AB$100,J572),"○",IF(OR($BQ572="【3】",$BQ572="【2】",$BQ572="【1】"),"○",$BQ572)))</f>
        <v/>
      </c>
      <c r="AA572" s="532"/>
      <c r="AB572" s="559" t="str">
        <f t="shared" si="255"/>
        <v/>
      </c>
      <c r="AC572" s="294" t="str">
        <f>IF(COUNTIF(環境性能の高いＵＤタクシー!$A:$A,点検表４!J572),"○","")</f>
        <v/>
      </c>
      <c r="AD572" s="295" t="str">
        <f t="shared" si="256"/>
        <v/>
      </c>
      <c r="AE572" s="296" t="b">
        <f t="shared" si="224"/>
        <v>0</v>
      </c>
      <c r="AF572" s="296" t="b">
        <f t="shared" si="225"/>
        <v>0</v>
      </c>
      <c r="AG572" s="296" t="str">
        <f t="shared" si="226"/>
        <v/>
      </c>
      <c r="AH572" s="296">
        <f t="shared" si="227"/>
        <v>1</v>
      </c>
      <c r="AI572" s="296">
        <f t="shared" si="228"/>
        <v>0</v>
      </c>
      <c r="AJ572" s="296">
        <f t="shared" si="229"/>
        <v>0</v>
      </c>
      <c r="AK572" s="296" t="str">
        <f>IFERROR(VLOOKUP($I572,点検表４リスト用!$D$2:$G$10,2,FALSE),"")</f>
        <v/>
      </c>
      <c r="AL572" s="296" t="str">
        <f>IFERROR(VLOOKUP($I572,点検表４リスト用!$D$2:$G$10,3,FALSE),"")</f>
        <v/>
      </c>
      <c r="AM572" s="296" t="str">
        <f>IFERROR(VLOOKUP($I572,点検表４リスト用!$D$2:$G$10,4,FALSE),"")</f>
        <v/>
      </c>
      <c r="AN572" s="296" t="str">
        <f>IFERROR(VLOOKUP(LEFT($E572,1),点検表４リスト用!$I$2:$J$11,2,FALSE),"")</f>
        <v/>
      </c>
      <c r="AO572" s="296" t="b">
        <f>IF(IFERROR(VLOOKUP($J572,軽乗用車一覧!$A$2:$A$88,1,FALSE),"")&lt;&gt;"",TRUE,FALSE)</f>
        <v>0</v>
      </c>
      <c r="AP572" s="296" t="b">
        <f t="shared" si="230"/>
        <v>0</v>
      </c>
      <c r="AQ572" s="296" t="b">
        <f t="shared" si="257"/>
        <v>1</v>
      </c>
      <c r="AR572" s="296" t="str">
        <f t="shared" si="231"/>
        <v/>
      </c>
      <c r="AS572" s="296" t="str">
        <f t="shared" si="232"/>
        <v/>
      </c>
      <c r="AT572" s="296">
        <f t="shared" si="233"/>
        <v>1</v>
      </c>
      <c r="AU572" s="296">
        <f t="shared" si="234"/>
        <v>1</v>
      </c>
      <c r="AV572" s="296" t="str">
        <f t="shared" si="235"/>
        <v/>
      </c>
      <c r="AW572" s="296" t="str">
        <f>IFERROR(VLOOKUP($L572,点検表４リスト用!$L$2:$M$11,2,FALSE),"")</f>
        <v/>
      </c>
      <c r="AX572" s="296" t="str">
        <f>IFERROR(VLOOKUP($AV572,排出係数!$H$4:$N$1000,7,FALSE),"")</f>
        <v/>
      </c>
      <c r="AY572" s="296" t="str">
        <f t="shared" si="245"/>
        <v/>
      </c>
      <c r="AZ572" s="296" t="str">
        <f t="shared" si="236"/>
        <v>1</v>
      </c>
      <c r="BA572" s="296" t="str">
        <f>IFERROR(VLOOKUP($AV572,排出係数!$A$4:$G$10000,$AU572+2,FALSE),"")</f>
        <v/>
      </c>
      <c r="BB572" s="296">
        <f>IFERROR(VLOOKUP($AU572,点検表４リスト用!$P$2:$T$6,2,FALSE),"")</f>
        <v>0.48</v>
      </c>
      <c r="BC572" s="296" t="str">
        <f t="shared" si="237"/>
        <v/>
      </c>
      <c r="BD572" s="296" t="str">
        <f t="shared" si="238"/>
        <v/>
      </c>
      <c r="BE572" s="296" t="str">
        <f>IFERROR(VLOOKUP($AV572,排出係数!$H$4:$M$10000,$AU572+2,FALSE),"")</f>
        <v/>
      </c>
      <c r="BF572" s="296">
        <f>IFERROR(VLOOKUP($AU572,点検表４リスト用!$P$2:$T$6,IF($N572="H17",5,3),FALSE),"")</f>
        <v>5.5E-2</v>
      </c>
      <c r="BG572" s="296">
        <f t="shared" si="239"/>
        <v>0</v>
      </c>
      <c r="BH572" s="296">
        <f t="shared" si="243"/>
        <v>0</v>
      </c>
      <c r="BI572" s="296" t="str">
        <f>IFERROR(VLOOKUP($L572,点検表４リスト用!$L$2:$N$11,3,FALSE),"")</f>
        <v/>
      </c>
      <c r="BJ572" s="296" t="str">
        <f t="shared" si="240"/>
        <v/>
      </c>
      <c r="BK572" s="296" t="str">
        <f>IF($AK572="特","",IF($BP572="確認",MSG_電気・燃料電池車確認,IF($BS572=1,日野自動車新型式,IF($BS572=2,日野自動車新型式②,IF($BS572=3,日野自動車新型式③,IF($BS572=4,日野自動車新型式④,IFERROR(VLOOKUP($BJ572,'35条リスト'!$A$3:$C$9998,2,FALSE),"")))))))</f>
        <v/>
      </c>
      <c r="BL572" s="296" t="str">
        <f t="shared" si="241"/>
        <v/>
      </c>
      <c r="BM572" s="296" t="str">
        <f>IFERROR(VLOOKUP($X572,点検表４リスト用!$A$2:$B$10,2,FALSE),"")</f>
        <v/>
      </c>
      <c r="BN572" s="296" t="str">
        <f>IF($AK572="特","",IFERROR(VLOOKUP($BJ572,'35条リスト'!$A$3:$C$9998,3,FALSE),""))</f>
        <v/>
      </c>
      <c r="BO572" s="357" t="str">
        <f t="shared" si="246"/>
        <v/>
      </c>
      <c r="BP572" s="297" t="str">
        <f t="shared" si="242"/>
        <v/>
      </c>
      <c r="BQ572" s="297" t="str">
        <f t="shared" si="247"/>
        <v/>
      </c>
      <c r="BR572" s="296">
        <f t="shared" si="244"/>
        <v>0</v>
      </c>
      <c r="BS572" s="296" t="str">
        <f>IF(COUNTIF(点検表４リスト用!X$2:X$83,J572),1,IF(COUNTIF(点検表４リスト用!Y$2:Y$100,J572),2,IF(COUNTIF(点検表４リスト用!Z$2:Z$100,J572),3,IF(COUNTIF(点検表４リスト用!AA$2:AA$100,J572),4,""))))</f>
        <v/>
      </c>
      <c r="BT572" s="580" t="str">
        <f t="shared" si="248"/>
        <v/>
      </c>
    </row>
    <row r="573" spans="1:72">
      <c r="A573" s="289"/>
      <c r="B573" s="445"/>
      <c r="C573" s="290"/>
      <c r="D573" s="291"/>
      <c r="E573" s="291"/>
      <c r="F573" s="291"/>
      <c r="G573" s="292"/>
      <c r="H573" s="300"/>
      <c r="I573" s="292"/>
      <c r="J573" s="292"/>
      <c r="K573" s="292"/>
      <c r="L573" s="292"/>
      <c r="M573" s="290"/>
      <c r="N573" s="290"/>
      <c r="O573" s="292"/>
      <c r="P573" s="292"/>
      <c r="Q573" s="481" t="str">
        <f t="shared" si="249"/>
        <v/>
      </c>
      <c r="R573" s="481" t="str">
        <f t="shared" si="250"/>
        <v/>
      </c>
      <c r="S573" s="482" t="str">
        <f t="shared" si="223"/>
        <v/>
      </c>
      <c r="T573" s="482" t="str">
        <f t="shared" si="251"/>
        <v/>
      </c>
      <c r="U573" s="483" t="str">
        <f t="shared" si="252"/>
        <v/>
      </c>
      <c r="V573" s="483" t="str">
        <f t="shared" si="253"/>
        <v/>
      </c>
      <c r="W573" s="483" t="str">
        <f t="shared" si="254"/>
        <v/>
      </c>
      <c r="X573" s="293"/>
      <c r="Y573" s="289"/>
      <c r="Z573" s="473" t="str">
        <f>IF($BS573&lt;&gt;"","確認",IF(COUNTIF(点検表４リスト用!AB$2:AB$100,J573),"○",IF(OR($BQ573="【3】",$BQ573="【2】",$BQ573="【1】"),"○",$BQ573)))</f>
        <v/>
      </c>
      <c r="AA573" s="532"/>
      <c r="AB573" s="559" t="str">
        <f t="shared" si="255"/>
        <v/>
      </c>
      <c r="AC573" s="294" t="str">
        <f>IF(COUNTIF(環境性能の高いＵＤタクシー!$A:$A,点検表４!J573),"○","")</f>
        <v/>
      </c>
      <c r="AD573" s="295" t="str">
        <f t="shared" si="256"/>
        <v/>
      </c>
      <c r="AE573" s="296" t="b">
        <f t="shared" si="224"/>
        <v>0</v>
      </c>
      <c r="AF573" s="296" t="b">
        <f t="shared" si="225"/>
        <v>0</v>
      </c>
      <c r="AG573" s="296" t="str">
        <f t="shared" si="226"/>
        <v/>
      </c>
      <c r="AH573" s="296">
        <f t="shared" si="227"/>
        <v>1</v>
      </c>
      <c r="AI573" s="296">
        <f t="shared" si="228"/>
        <v>0</v>
      </c>
      <c r="AJ573" s="296">
        <f t="shared" si="229"/>
        <v>0</v>
      </c>
      <c r="AK573" s="296" t="str">
        <f>IFERROR(VLOOKUP($I573,点検表４リスト用!$D$2:$G$10,2,FALSE),"")</f>
        <v/>
      </c>
      <c r="AL573" s="296" t="str">
        <f>IFERROR(VLOOKUP($I573,点検表４リスト用!$D$2:$G$10,3,FALSE),"")</f>
        <v/>
      </c>
      <c r="AM573" s="296" t="str">
        <f>IFERROR(VLOOKUP($I573,点検表４リスト用!$D$2:$G$10,4,FALSE),"")</f>
        <v/>
      </c>
      <c r="AN573" s="296" t="str">
        <f>IFERROR(VLOOKUP(LEFT($E573,1),点検表４リスト用!$I$2:$J$11,2,FALSE),"")</f>
        <v/>
      </c>
      <c r="AO573" s="296" t="b">
        <f>IF(IFERROR(VLOOKUP($J573,軽乗用車一覧!$A$2:$A$88,1,FALSE),"")&lt;&gt;"",TRUE,FALSE)</f>
        <v>0</v>
      </c>
      <c r="AP573" s="296" t="b">
        <f t="shared" si="230"/>
        <v>0</v>
      </c>
      <c r="AQ573" s="296" t="b">
        <f t="shared" si="257"/>
        <v>1</v>
      </c>
      <c r="AR573" s="296" t="str">
        <f t="shared" si="231"/>
        <v/>
      </c>
      <c r="AS573" s="296" t="str">
        <f t="shared" si="232"/>
        <v/>
      </c>
      <c r="AT573" s="296">
        <f t="shared" si="233"/>
        <v>1</v>
      </c>
      <c r="AU573" s="296">
        <f t="shared" si="234"/>
        <v>1</v>
      </c>
      <c r="AV573" s="296" t="str">
        <f t="shared" si="235"/>
        <v/>
      </c>
      <c r="AW573" s="296" t="str">
        <f>IFERROR(VLOOKUP($L573,点検表４リスト用!$L$2:$M$11,2,FALSE),"")</f>
        <v/>
      </c>
      <c r="AX573" s="296" t="str">
        <f>IFERROR(VLOOKUP($AV573,排出係数!$H$4:$N$1000,7,FALSE),"")</f>
        <v/>
      </c>
      <c r="AY573" s="296" t="str">
        <f t="shared" si="245"/>
        <v/>
      </c>
      <c r="AZ573" s="296" t="str">
        <f t="shared" si="236"/>
        <v>1</v>
      </c>
      <c r="BA573" s="296" t="str">
        <f>IFERROR(VLOOKUP($AV573,排出係数!$A$4:$G$10000,$AU573+2,FALSE),"")</f>
        <v/>
      </c>
      <c r="BB573" s="296">
        <f>IFERROR(VLOOKUP($AU573,点検表４リスト用!$P$2:$T$6,2,FALSE),"")</f>
        <v>0.48</v>
      </c>
      <c r="BC573" s="296" t="str">
        <f t="shared" si="237"/>
        <v/>
      </c>
      <c r="BD573" s="296" t="str">
        <f t="shared" si="238"/>
        <v/>
      </c>
      <c r="BE573" s="296" t="str">
        <f>IFERROR(VLOOKUP($AV573,排出係数!$H$4:$M$10000,$AU573+2,FALSE),"")</f>
        <v/>
      </c>
      <c r="BF573" s="296">
        <f>IFERROR(VLOOKUP($AU573,点検表４リスト用!$P$2:$T$6,IF($N573="H17",5,3),FALSE),"")</f>
        <v>5.5E-2</v>
      </c>
      <c r="BG573" s="296">
        <f t="shared" si="239"/>
        <v>0</v>
      </c>
      <c r="BH573" s="296">
        <f t="shared" si="243"/>
        <v>0</v>
      </c>
      <c r="BI573" s="296" t="str">
        <f>IFERROR(VLOOKUP($L573,点検表４リスト用!$L$2:$N$11,3,FALSE),"")</f>
        <v/>
      </c>
      <c r="BJ573" s="296" t="str">
        <f t="shared" si="240"/>
        <v/>
      </c>
      <c r="BK573" s="296" t="str">
        <f>IF($AK573="特","",IF($BP573="確認",MSG_電気・燃料電池車確認,IF($BS573=1,日野自動車新型式,IF($BS573=2,日野自動車新型式②,IF($BS573=3,日野自動車新型式③,IF($BS573=4,日野自動車新型式④,IFERROR(VLOOKUP($BJ573,'35条リスト'!$A$3:$C$9998,2,FALSE),"")))))))</f>
        <v/>
      </c>
      <c r="BL573" s="296" t="str">
        <f t="shared" si="241"/>
        <v/>
      </c>
      <c r="BM573" s="296" t="str">
        <f>IFERROR(VLOOKUP($X573,点検表４リスト用!$A$2:$B$10,2,FALSE),"")</f>
        <v/>
      </c>
      <c r="BN573" s="296" t="str">
        <f>IF($AK573="特","",IFERROR(VLOOKUP($BJ573,'35条リスト'!$A$3:$C$9998,3,FALSE),""))</f>
        <v/>
      </c>
      <c r="BO573" s="357" t="str">
        <f t="shared" si="246"/>
        <v/>
      </c>
      <c r="BP573" s="297" t="str">
        <f t="shared" si="242"/>
        <v/>
      </c>
      <c r="BQ573" s="297" t="str">
        <f t="shared" si="247"/>
        <v/>
      </c>
      <c r="BR573" s="296">
        <f t="shared" si="244"/>
        <v>0</v>
      </c>
      <c r="BS573" s="296" t="str">
        <f>IF(COUNTIF(点検表４リスト用!X$2:X$83,J573),1,IF(COUNTIF(点検表４リスト用!Y$2:Y$100,J573),2,IF(COUNTIF(点検表４リスト用!Z$2:Z$100,J573),3,IF(COUNTIF(点検表４リスト用!AA$2:AA$100,J573),4,""))))</f>
        <v/>
      </c>
      <c r="BT573" s="580" t="str">
        <f t="shared" si="248"/>
        <v/>
      </c>
    </row>
    <row r="574" spans="1:72">
      <c r="A574" s="289"/>
      <c r="B574" s="445"/>
      <c r="C574" s="290"/>
      <c r="D574" s="291"/>
      <c r="E574" s="291"/>
      <c r="F574" s="291"/>
      <c r="G574" s="292"/>
      <c r="H574" s="300"/>
      <c r="I574" s="292"/>
      <c r="J574" s="292"/>
      <c r="K574" s="292"/>
      <c r="L574" s="292"/>
      <c r="M574" s="290"/>
      <c r="N574" s="290"/>
      <c r="O574" s="292"/>
      <c r="P574" s="292"/>
      <c r="Q574" s="481" t="str">
        <f t="shared" si="249"/>
        <v/>
      </c>
      <c r="R574" s="481" t="str">
        <f t="shared" si="250"/>
        <v/>
      </c>
      <c r="S574" s="482" t="str">
        <f t="shared" si="223"/>
        <v/>
      </c>
      <c r="T574" s="482" t="str">
        <f t="shared" si="251"/>
        <v/>
      </c>
      <c r="U574" s="483" t="str">
        <f t="shared" si="252"/>
        <v/>
      </c>
      <c r="V574" s="483" t="str">
        <f t="shared" si="253"/>
        <v/>
      </c>
      <c r="W574" s="483" t="str">
        <f t="shared" si="254"/>
        <v/>
      </c>
      <c r="X574" s="293"/>
      <c r="Y574" s="289"/>
      <c r="Z574" s="473" t="str">
        <f>IF($BS574&lt;&gt;"","確認",IF(COUNTIF(点検表４リスト用!AB$2:AB$100,J574),"○",IF(OR($BQ574="【3】",$BQ574="【2】",$BQ574="【1】"),"○",$BQ574)))</f>
        <v/>
      </c>
      <c r="AA574" s="532"/>
      <c r="AB574" s="559" t="str">
        <f t="shared" si="255"/>
        <v/>
      </c>
      <c r="AC574" s="294" t="str">
        <f>IF(COUNTIF(環境性能の高いＵＤタクシー!$A:$A,点検表４!J574),"○","")</f>
        <v/>
      </c>
      <c r="AD574" s="295" t="str">
        <f t="shared" si="256"/>
        <v/>
      </c>
      <c r="AE574" s="296" t="b">
        <f t="shared" si="224"/>
        <v>0</v>
      </c>
      <c r="AF574" s="296" t="b">
        <f t="shared" si="225"/>
        <v>0</v>
      </c>
      <c r="AG574" s="296" t="str">
        <f t="shared" si="226"/>
        <v/>
      </c>
      <c r="AH574" s="296">
        <f t="shared" si="227"/>
        <v>1</v>
      </c>
      <c r="AI574" s="296">
        <f t="shared" si="228"/>
        <v>0</v>
      </c>
      <c r="AJ574" s="296">
        <f t="shared" si="229"/>
        <v>0</v>
      </c>
      <c r="AK574" s="296" t="str">
        <f>IFERROR(VLOOKUP($I574,点検表４リスト用!$D$2:$G$10,2,FALSE),"")</f>
        <v/>
      </c>
      <c r="AL574" s="296" t="str">
        <f>IFERROR(VLOOKUP($I574,点検表４リスト用!$D$2:$G$10,3,FALSE),"")</f>
        <v/>
      </c>
      <c r="AM574" s="296" t="str">
        <f>IFERROR(VLOOKUP($I574,点検表４リスト用!$D$2:$G$10,4,FALSE),"")</f>
        <v/>
      </c>
      <c r="AN574" s="296" t="str">
        <f>IFERROR(VLOOKUP(LEFT($E574,1),点検表４リスト用!$I$2:$J$11,2,FALSE),"")</f>
        <v/>
      </c>
      <c r="AO574" s="296" t="b">
        <f>IF(IFERROR(VLOOKUP($J574,軽乗用車一覧!$A$2:$A$88,1,FALSE),"")&lt;&gt;"",TRUE,FALSE)</f>
        <v>0</v>
      </c>
      <c r="AP574" s="296" t="b">
        <f t="shared" si="230"/>
        <v>0</v>
      </c>
      <c r="AQ574" s="296" t="b">
        <f t="shared" si="257"/>
        <v>1</v>
      </c>
      <c r="AR574" s="296" t="str">
        <f t="shared" si="231"/>
        <v/>
      </c>
      <c r="AS574" s="296" t="str">
        <f t="shared" si="232"/>
        <v/>
      </c>
      <c r="AT574" s="296">
        <f t="shared" si="233"/>
        <v>1</v>
      </c>
      <c r="AU574" s="296">
        <f t="shared" si="234"/>
        <v>1</v>
      </c>
      <c r="AV574" s="296" t="str">
        <f t="shared" si="235"/>
        <v/>
      </c>
      <c r="AW574" s="296" t="str">
        <f>IFERROR(VLOOKUP($L574,点検表４リスト用!$L$2:$M$11,2,FALSE),"")</f>
        <v/>
      </c>
      <c r="AX574" s="296" t="str">
        <f>IFERROR(VLOOKUP($AV574,排出係数!$H$4:$N$1000,7,FALSE),"")</f>
        <v/>
      </c>
      <c r="AY574" s="296" t="str">
        <f t="shared" si="245"/>
        <v/>
      </c>
      <c r="AZ574" s="296" t="str">
        <f t="shared" si="236"/>
        <v>1</v>
      </c>
      <c r="BA574" s="296" t="str">
        <f>IFERROR(VLOOKUP($AV574,排出係数!$A$4:$G$10000,$AU574+2,FALSE),"")</f>
        <v/>
      </c>
      <c r="BB574" s="296">
        <f>IFERROR(VLOOKUP($AU574,点検表４リスト用!$P$2:$T$6,2,FALSE),"")</f>
        <v>0.48</v>
      </c>
      <c r="BC574" s="296" t="str">
        <f t="shared" si="237"/>
        <v/>
      </c>
      <c r="BD574" s="296" t="str">
        <f t="shared" si="238"/>
        <v/>
      </c>
      <c r="BE574" s="296" t="str">
        <f>IFERROR(VLOOKUP($AV574,排出係数!$H$4:$M$10000,$AU574+2,FALSE),"")</f>
        <v/>
      </c>
      <c r="BF574" s="296">
        <f>IFERROR(VLOOKUP($AU574,点検表４リスト用!$P$2:$T$6,IF($N574="H17",5,3),FALSE),"")</f>
        <v>5.5E-2</v>
      </c>
      <c r="BG574" s="296">
        <f t="shared" si="239"/>
        <v>0</v>
      </c>
      <c r="BH574" s="296">
        <f t="shared" si="243"/>
        <v>0</v>
      </c>
      <c r="BI574" s="296" t="str">
        <f>IFERROR(VLOOKUP($L574,点検表４リスト用!$L$2:$N$11,3,FALSE),"")</f>
        <v/>
      </c>
      <c r="BJ574" s="296" t="str">
        <f t="shared" si="240"/>
        <v/>
      </c>
      <c r="BK574" s="296" t="str">
        <f>IF($AK574="特","",IF($BP574="確認",MSG_電気・燃料電池車確認,IF($BS574=1,日野自動車新型式,IF($BS574=2,日野自動車新型式②,IF($BS574=3,日野自動車新型式③,IF($BS574=4,日野自動車新型式④,IFERROR(VLOOKUP($BJ574,'35条リスト'!$A$3:$C$9998,2,FALSE),"")))))))</f>
        <v/>
      </c>
      <c r="BL574" s="296" t="str">
        <f t="shared" si="241"/>
        <v/>
      </c>
      <c r="BM574" s="296" t="str">
        <f>IFERROR(VLOOKUP($X574,点検表４リスト用!$A$2:$B$10,2,FALSE),"")</f>
        <v/>
      </c>
      <c r="BN574" s="296" t="str">
        <f>IF($AK574="特","",IFERROR(VLOOKUP($BJ574,'35条リスト'!$A$3:$C$9998,3,FALSE),""))</f>
        <v/>
      </c>
      <c r="BO574" s="357" t="str">
        <f t="shared" si="246"/>
        <v/>
      </c>
      <c r="BP574" s="297" t="str">
        <f t="shared" si="242"/>
        <v/>
      </c>
      <c r="BQ574" s="297" t="str">
        <f t="shared" si="247"/>
        <v/>
      </c>
      <c r="BR574" s="296">
        <f t="shared" si="244"/>
        <v>0</v>
      </c>
      <c r="BS574" s="296" t="str">
        <f>IF(COUNTIF(点検表４リスト用!X$2:X$83,J574),1,IF(COUNTIF(点検表４リスト用!Y$2:Y$100,J574),2,IF(COUNTIF(点検表４リスト用!Z$2:Z$100,J574),3,IF(COUNTIF(点検表４リスト用!AA$2:AA$100,J574),4,""))))</f>
        <v/>
      </c>
      <c r="BT574" s="580" t="str">
        <f t="shared" si="248"/>
        <v/>
      </c>
    </row>
    <row r="575" spans="1:72">
      <c r="A575" s="289"/>
      <c r="B575" s="445"/>
      <c r="C575" s="290"/>
      <c r="D575" s="291"/>
      <c r="E575" s="291"/>
      <c r="F575" s="291"/>
      <c r="G575" s="292"/>
      <c r="H575" s="300"/>
      <c r="I575" s="292"/>
      <c r="J575" s="292"/>
      <c r="K575" s="292"/>
      <c r="L575" s="292"/>
      <c r="M575" s="290"/>
      <c r="N575" s="290"/>
      <c r="O575" s="292"/>
      <c r="P575" s="292"/>
      <c r="Q575" s="481" t="str">
        <f t="shared" si="249"/>
        <v/>
      </c>
      <c r="R575" s="481" t="str">
        <f t="shared" si="250"/>
        <v/>
      </c>
      <c r="S575" s="482" t="str">
        <f t="shared" si="223"/>
        <v/>
      </c>
      <c r="T575" s="482" t="str">
        <f t="shared" si="251"/>
        <v/>
      </c>
      <c r="U575" s="483" t="str">
        <f t="shared" si="252"/>
        <v/>
      </c>
      <c r="V575" s="483" t="str">
        <f t="shared" si="253"/>
        <v/>
      </c>
      <c r="W575" s="483" t="str">
        <f t="shared" si="254"/>
        <v/>
      </c>
      <c r="X575" s="293"/>
      <c r="Y575" s="289"/>
      <c r="Z575" s="473" t="str">
        <f>IF($BS575&lt;&gt;"","確認",IF(COUNTIF(点検表４リスト用!AB$2:AB$100,J575),"○",IF(OR($BQ575="【3】",$BQ575="【2】",$BQ575="【1】"),"○",$BQ575)))</f>
        <v/>
      </c>
      <c r="AA575" s="532"/>
      <c r="AB575" s="559" t="str">
        <f t="shared" si="255"/>
        <v/>
      </c>
      <c r="AC575" s="294" t="str">
        <f>IF(COUNTIF(環境性能の高いＵＤタクシー!$A:$A,点検表４!J575),"○","")</f>
        <v/>
      </c>
      <c r="AD575" s="295" t="str">
        <f t="shared" si="256"/>
        <v/>
      </c>
      <c r="AE575" s="296" t="b">
        <f t="shared" si="224"/>
        <v>0</v>
      </c>
      <c r="AF575" s="296" t="b">
        <f t="shared" si="225"/>
        <v>0</v>
      </c>
      <c r="AG575" s="296" t="str">
        <f t="shared" si="226"/>
        <v/>
      </c>
      <c r="AH575" s="296">
        <f t="shared" si="227"/>
        <v>1</v>
      </c>
      <c r="AI575" s="296">
        <f t="shared" si="228"/>
        <v>0</v>
      </c>
      <c r="AJ575" s="296">
        <f t="shared" si="229"/>
        <v>0</v>
      </c>
      <c r="AK575" s="296" t="str">
        <f>IFERROR(VLOOKUP($I575,点検表４リスト用!$D$2:$G$10,2,FALSE),"")</f>
        <v/>
      </c>
      <c r="AL575" s="296" t="str">
        <f>IFERROR(VLOOKUP($I575,点検表４リスト用!$D$2:$G$10,3,FALSE),"")</f>
        <v/>
      </c>
      <c r="AM575" s="296" t="str">
        <f>IFERROR(VLOOKUP($I575,点検表４リスト用!$D$2:$G$10,4,FALSE),"")</f>
        <v/>
      </c>
      <c r="AN575" s="296" t="str">
        <f>IFERROR(VLOOKUP(LEFT($E575,1),点検表４リスト用!$I$2:$J$11,2,FALSE),"")</f>
        <v/>
      </c>
      <c r="AO575" s="296" t="b">
        <f>IF(IFERROR(VLOOKUP($J575,軽乗用車一覧!$A$2:$A$88,1,FALSE),"")&lt;&gt;"",TRUE,FALSE)</f>
        <v>0</v>
      </c>
      <c r="AP575" s="296" t="b">
        <f t="shared" si="230"/>
        <v>0</v>
      </c>
      <c r="AQ575" s="296" t="b">
        <f t="shared" si="257"/>
        <v>1</v>
      </c>
      <c r="AR575" s="296" t="str">
        <f t="shared" si="231"/>
        <v/>
      </c>
      <c r="AS575" s="296" t="str">
        <f t="shared" si="232"/>
        <v/>
      </c>
      <c r="AT575" s="296">
        <f t="shared" si="233"/>
        <v>1</v>
      </c>
      <c r="AU575" s="296">
        <f t="shared" si="234"/>
        <v>1</v>
      </c>
      <c r="AV575" s="296" t="str">
        <f t="shared" si="235"/>
        <v/>
      </c>
      <c r="AW575" s="296" t="str">
        <f>IFERROR(VLOOKUP($L575,点検表４リスト用!$L$2:$M$11,2,FALSE),"")</f>
        <v/>
      </c>
      <c r="AX575" s="296" t="str">
        <f>IFERROR(VLOOKUP($AV575,排出係数!$H$4:$N$1000,7,FALSE),"")</f>
        <v/>
      </c>
      <c r="AY575" s="296" t="str">
        <f t="shared" si="245"/>
        <v/>
      </c>
      <c r="AZ575" s="296" t="str">
        <f t="shared" si="236"/>
        <v>1</v>
      </c>
      <c r="BA575" s="296" t="str">
        <f>IFERROR(VLOOKUP($AV575,排出係数!$A$4:$G$10000,$AU575+2,FALSE),"")</f>
        <v/>
      </c>
      <c r="BB575" s="296">
        <f>IFERROR(VLOOKUP($AU575,点検表４リスト用!$P$2:$T$6,2,FALSE),"")</f>
        <v>0.48</v>
      </c>
      <c r="BC575" s="296" t="str">
        <f t="shared" si="237"/>
        <v/>
      </c>
      <c r="BD575" s="296" t="str">
        <f t="shared" si="238"/>
        <v/>
      </c>
      <c r="BE575" s="296" t="str">
        <f>IFERROR(VLOOKUP($AV575,排出係数!$H$4:$M$10000,$AU575+2,FALSE),"")</f>
        <v/>
      </c>
      <c r="BF575" s="296">
        <f>IFERROR(VLOOKUP($AU575,点検表４リスト用!$P$2:$T$6,IF($N575="H17",5,3),FALSE),"")</f>
        <v>5.5E-2</v>
      </c>
      <c r="BG575" s="296">
        <f t="shared" si="239"/>
        <v>0</v>
      </c>
      <c r="BH575" s="296">
        <f t="shared" si="243"/>
        <v>0</v>
      </c>
      <c r="BI575" s="296" t="str">
        <f>IFERROR(VLOOKUP($L575,点検表４リスト用!$L$2:$N$11,3,FALSE),"")</f>
        <v/>
      </c>
      <c r="BJ575" s="296" t="str">
        <f t="shared" si="240"/>
        <v/>
      </c>
      <c r="BK575" s="296" t="str">
        <f>IF($AK575="特","",IF($BP575="確認",MSG_電気・燃料電池車確認,IF($BS575=1,日野自動車新型式,IF($BS575=2,日野自動車新型式②,IF($BS575=3,日野自動車新型式③,IF($BS575=4,日野自動車新型式④,IFERROR(VLOOKUP($BJ575,'35条リスト'!$A$3:$C$9998,2,FALSE),"")))))))</f>
        <v/>
      </c>
      <c r="BL575" s="296" t="str">
        <f t="shared" si="241"/>
        <v/>
      </c>
      <c r="BM575" s="296" t="str">
        <f>IFERROR(VLOOKUP($X575,点検表４リスト用!$A$2:$B$10,2,FALSE),"")</f>
        <v/>
      </c>
      <c r="BN575" s="296" t="str">
        <f>IF($AK575="特","",IFERROR(VLOOKUP($BJ575,'35条リスト'!$A$3:$C$9998,3,FALSE),""))</f>
        <v/>
      </c>
      <c r="BO575" s="357" t="str">
        <f t="shared" si="246"/>
        <v/>
      </c>
      <c r="BP575" s="297" t="str">
        <f t="shared" si="242"/>
        <v/>
      </c>
      <c r="BQ575" s="297" t="str">
        <f t="shared" si="247"/>
        <v/>
      </c>
      <c r="BR575" s="296">
        <f t="shared" si="244"/>
        <v>0</v>
      </c>
      <c r="BS575" s="296" t="str">
        <f>IF(COUNTIF(点検表４リスト用!X$2:X$83,J575),1,IF(COUNTIF(点検表４リスト用!Y$2:Y$100,J575),2,IF(COUNTIF(点検表４リスト用!Z$2:Z$100,J575),3,IF(COUNTIF(点検表４リスト用!AA$2:AA$100,J575),4,""))))</f>
        <v/>
      </c>
      <c r="BT575" s="580" t="str">
        <f t="shared" si="248"/>
        <v/>
      </c>
    </row>
    <row r="576" spans="1:72">
      <c r="A576" s="289"/>
      <c r="B576" s="445"/>
      <c r="C576" s="290"/>
      <c r="D576" s="291"/>
      <c r="E576" s="291"/>
      <c r="F576" s="291"/>
      <c r="G576" s="292"/>
      <c r="H576" s="300"/>
      <c r="I576" s="292"/>
      <c r="J576" s="292"/>
      <c r="K576" s="292"/>
      <c r="L576" s="292"/>
      <c r="M576" s="290"/>
      <c r="N576" s="290"/>
      <c r="O576" s="292"/>
      <c r="P576" s="292"/>
      <c r="Q576" s="481" t="str">
        <f t="shared" si="249"/>
        <v/>
      </c>
      <c r="R576" s="481" t="str">
        <f t="shared" si="250"/>
        <v/>
      </c>
      <c r="S576" s="482" t="str">
        <f t="shared" si="223"/>
        <v/>
      </c>
      <c r="T576" s="482" t="str">
        <f t="shared" si="251"/>
        <v/>
      </c>
      <c r="U576" s="483" t="str">
        <f t="shared" si="252"/>
        <v/>
      </c>
      <c r="V576" s="483" t="str">
        <f t="shared" si="253"/>
        <v/>
      </c>
      <c r="W576" s="483" t="str">
        <f t="shared" si="254"/>
        <v/>
      </c>
      <c r="X576" s="293"/>
      <c r="Y576" s="289"/>
      <c r="Z576" s="473" t="str">
        <f>IF($BS576&lt;&gt;"","確認",IF(COUNTIF(点検表４リスト用!AB$2:AB$100,J576),"○",IF(OR($BQ576="【3】",$BQ576="【2】",$BQ576="【1】"),"○",$BQ576)))</f>
        <v/>
      </c>
      <c r="AA576" s="532"/>
      <c r="AB576" s="559" t="str">
        <f t="shared" si="255"/>
        <v/>
      </c>
      <c r="AC576" s="294" t="str">
        <f>IF(COUNTIF(環境性能の高いＵＤタクシー!$A:$A,点検表４!J576),"○","")</f>
        <v/>
      </c>
      <c r="AD576" s="295" t="str">
        <f t="shared" si="256"/>
        <v/>
      </c>
      <c r="AE576" s="296" t="b">
        <f t="shared" si="224"/>
        <v>0</v>
      </c>
      <c r="AF576" s="296" t="b">
        <f t="shared" si="225"/>
        <v>0</v>
      </c>
      <c r="AG576" s="296" t="str">
        <f t="shared" si="226"/>
        <v/>
      </c>
      <c r="AH576" s="296">
        <f t="shared" si="227"/>
        <v>1</v>
      </c>
      <c r="AI576" s="296">
        <f t="shared" si="228"/>
        <v>0</v>
      </c>
      <c r="AJ576" s="296">
        <f t="shared" si="229"/>
        <v>0</v>
      </c>
      <c r="AK576" s="296" t="str">
        <f>IFERROR(VLOOKUP($I576,点検表４リスト用!$D$2:$G$10,2,FALSE),"")</f>
        <v/>
      </c>
      <c r="AL576" s="296" t="str">
        <f>IFERROR(VLOOKUP($I576,点検表４リスト用!$D$2:$G$10,3,FALSE),"")</f>
        <v/>
      </c>
      <c r="AM576" s="296" t="str">
        <f>IFERROR(VLOOKUP($I576,点検表４リスト用!$D$2:$G$10,4,FALSE),"")</f>
        <v/>
      </c>
      <c r="AN576" s="296" t="str">
        <f>IFERROR(VLOOKUP(LEFT($E576,1),点検表４リスト用!$I$2:$J$11,2,FALSE),"")</f>
        <v/>
      </c>
      <c r="AO576" s="296" t="b">
        <f>IF(IFERROR(VLOOKUP($J576,軽乗用車一覧!$A$2:$A$88,1,FALSE),"")&lt;&gt;"",TRUE,FALSE)</f>
        <v>0</v>
      </c>
      <c r="AP576" s="296" t="b">
        <f t="shared" si="230"/>
        <v>0</v>
      </c>
      <c r="AQ576" s="296" t="b">
        <f t="shared" si="257"/>
        <v>1</v>
      </c>
      <c r="AR576" s="296" t="str">
        <f t="shared" si="231"/>
        <v/>
      </c>
      <c r="AS576" s="296" t="str">
        <f t="shared" si="232"/>
        <v/>
      </c>
      <c r="AT576" s="296">
        <f t="shared" si="233"/>
        <v>1</v>
      </c>
      <c r="AU576" s="296">
        <f t="shared" si="234"/>
        <v>1</v>
      </c>
      <c r="AV576" s="296" t="str">
        <f t="shared" si="235"/>
        <v/>
      </c>
      <c r="AW576" s="296" t="str">
        <f>IFERROR(VLOOKUP($L576,点検表４リスト用!$L$2:$M$11,2,FALSE),"")</f>
        <v/>
      </c>
      <c r="AX576" s="296" t="str">
        <f>IFERROR(VLOOKUP($AV576,排出係数!$H$4:$N$1000,7,FALSE),"")</f>
        <v/>
      </c>
      <c r="AY576" s="296" t="str">
        <f t="shared" si="245"/>
        <v/>
      </c>
      <c r="AZ576" s="296" t="str">
        <f t="shared" si="236"/>
        <v>1</v>
      </c>
      <c r="BA576" s="296" t="str">
        <f>IFERROR(VLOOKUP($AV576,排出係数!$A$4:$G$10000,$AU576+2,FALSE),"")</f>
        <v/>
      </c>
      <c r="BB576" s="296">
        <f>IFERROR(VLOOKUP($AU576,点検表４リスト用!$P$2:$T$6,2,FALSE),"")</f>
        <v>0.48</v>
      </c>
      <c r="BC576" s="296" t="str">
        <f t="shared" si="237"/>
        <v/>
      </c>
      <c r="BD576" s="296" t="str">
        <f t="shared" si="238"/>
        <v/>
      </c>
      <c r="BE576" s="296" t="str">
        <f>IFERROR(VLOOKUP($AV576,排出係数!$H$4:$M$10000,$AU576+2,FALSE),"")</f>
        <v/>
      </c>
      <c r="BF576" s="296">
        <f>IFERROR(VLOOKUP($AU576,点検表４リスト用!$P$2:$T$6,IF($N576="H17",5,3),FALSE),"")</f>
        <v>5.5E-2</v>
      </c>
      <c r="BG576" s="296">
        <f t="shared" si="239"/>
        <v>0</v>
      </c>
      <c r="BH576" s="296">
        <f t="shared" si="243"/>
        <v>0</v>
      </c>
      <c r="BI576" s="296" t="str">
        <f>IFERROR(VLOOKUP($L576,点検表４リスト用!$L$2:$N$11,3,FALSE),"")</f>
        <v/>
      </c>
      <c r="BJ576" s="296" t="str">
        <f t="shared" si="240"/>
        <v/>
      </c>
      <c r="BK576" s="296" t="str">
        <f>IF($AK576="特","",IF($BP576="確認",MSG_電気・燃料電池車確認,IF($BS576=1,日野自動車新型式,IF($BS576=2,日野自動車新型式②,IF($BS576=3,日野自動車新型式③,IF($BS576=4,日野自動車新型式④,IFERROR(VLOOKUP($BJ576,'35条リスト'!$A$3:$C$9998,2,FALSE),"")))))))</f>
        <v/>
      </c>
      <c r="BL576" s="296" t="str">
        <f t="shared" si="241"/>
        <v/>
      </c>
      <c r="BM576" s="296" t="str">
        <f>IFERROR(VLOOKUP($X576,点検表４リスト用!$A$2:$B$10,2,FALSE),"")</f>
        <v/>
      </c>
      <c r="BN576" s="296" t="str">
        <f>IF($AK576="特","",IFERROR(VLOOKUP($BJ576,'35条リスト'!$A$3:$C$9998,3,FALSE),""))</f>
        <v/>
      </c>
      <c r="BO576" s="357" t="str">
        <f t="shared" si="246"/>
        <v/>
      </c>
      <c r="BP576" s="297" t="str">
        <f t="shared" si="242"/>
        <v/>
      </c>
      <c r="BQ576" s="297" t="str">
        <f t="shared" si="247"/>
        <v/>
      </c>
      <c r="BR576" s="296">
        <f t="shared" si="244"/>
        <v>0</v>
      </c>
      <c r="BS576" s="296" t="str">
        <f>IF(COUNTIF(点検表４リスト用!X$2:X$83,J576),1,IF(COUNTIF(点検表４リスト用!Y$2:Y$100,J576),2,IF(COUNTIF(点検表４リスト用!Z$2:Z$100,J576),3,IF(COUNTIF(点検表４リスト用!AA$2:AA$100,J576),4,""))))</f>
        <v/>
      </c>
      <c r="BT576" s="580" t="str">
        <f t="shared" si="248"/>
        <v/>
      </c>
    </row>
    <row r="577" spans="1:72">
      <c r="A577" s="289"/>
      <c r="B577" s="445"/>
      <c r="C577" s="290"/>
      <c r="D577" s="291"/>
      <c r="E577" s="291"/>
      <c r="F577" s="291"/>
      <c r="G577" s="292"/>
      <c r="H577" s="300"/>
      <c r="I577" s="292"/>
      <c r="J577" s="292"/>
      <c r="K577" s="292"/>
      <c r="L577" s="292"/>
      <c r="M577" s="290"/>
      <c r="N577" s="290"/>
      <c r="O577" s="292"/>
      <c r="P577" s="292"/>
      <c r="Q577" s="481" t="str">
        <f t="shared" si="249"/>
        <v/>
      </c>
      <c r="R577" s="481" t="str">
        <f t="shared" si="250"/>
        <v/>
      </c>
      <c r="S577" s="482" t="str">
        <f t="shared" si="223"/>
        <v/>
      </c>
      <c r="T577" s="482" t="str">
        <f t="shared" si="251"/>
        <v/>
      </c>
      <c r="U577" s="483" t="str">
        <f t="shared" si="252"/>
        <v/>
      </c>
      <c r="V577" s="483" t="str">
        <f t="shared" si="253"/>
        <v/>
      </c>
      <c r="W577" s="483" t="str">
        <f t="shared" si="254"/>
        <v/>
      </c>
      <c r="X577" s="293"/>
      <c r="Y577" s="289"/>
      <c r="Z577" s="473" t="str">
        <f>IF($BS577&lt;&gt;"","確認",IF(COUNTIF(点検表４リスト用!AB$2:AB$100,J577),"○",IF(OR($BQ577="【3】",$BQ577="【2】",$BQ577="【1】"),"○",$BQ577)))</f>
        <v/>
      </c>
      <c r="AA577" s="532"/>
      <c r="AB577" s="559" t="str">
        <f t="shared" si="255"/>
        <v/>
      </c>
      <c r="AC577" s="294" t="str">
        <f>IF(COUNTIF(環境性能の高いＵＤタクシー!$A:$A,点検表４!J577),"○","")</f>
        <v/>
      </c>
      <c r="AD577" s="295" t="str">
        <f t="shared" si="256"/>
        <v/>
      </c>
      <c r="AE577" s="296" t="b">
        <f t="shared" si="224"/>
        <v>0</v>
      </c>
      <c r="AF577" s="296" t="b">
        <f t="shared" si="225"/>
        <v>0</v>
      </c>
      <c r="AG577" s="296" t="str">
        <f t="shared" si="226"/>
        <v/>
      </c>
      <c r="AH577" s="296">
        <f t="shared" si="227"/>
        <v>1</v>
      </c>
      <c r="AI577" s="296">
        <f t="shared" si="228"/>
        <v>0</v>
      </c>
      <c r="AJ577" s="296">
        <f t="shared" si="229"/>
        <v>0</v>
      </c>
      <c r="AK577" s="296" t="str">
        <f>IFERROR(VLOOKUP($I577,点検表４リスト用!$D$2:$G$10,2,FALSE),"")</f>
        <v/>
      </c>
      <c r="AL577" s="296" t="str">
        <f>IFERROR(VLOOKUP($I577,点検表４リスト用!$D$2:$G$10,3,FALSE),"")</f>
        <v/>
      </c>
      <c r="AM577" s="296" t="str">
        <f>IFERROR(VLOOKUP($I577,点検表４リスト用!$D$2:$G$10,4,FALSE),"")</f>
        <v/>
      </c>
      <c r="AN577" s="296" t="str">
        <f>IFERROR(VLOOKUP(LEFT($E577,1),点検表４リスト用!$I$2:$J$11,2,FALSE),"")</f>
        <v/>
      </c>
      <c r="AO577" s="296" t="b">
        <f>IF(IFERROR(VLOOKUP($J577,軽乗用車一覧!$A$2:$A$88,1,FALSE),"")&lt;&gt;"",TRUE,FALSE)</f>
        <v>0</v>
      </c>
      <c r="AP577" s="296" t="b">
        <f t="shared" si="230"/>
        <v>0</v>
      </c>
      <c r="AQ577" s="296" t="b">
        <f t="shared" si="257"/>
        <v>1</v>
      </c>
      <c r="AR577" s="296" t="str">
        <f t="shared" si="231"/>
        <v/>
      </c>
      <c r="AS577" s="296" t="str">
        <f t="shared" si="232"/>
        <v/>
      </c>
      <c r="AT577" s="296">
        <f t="shared" si="233"/>
        <v>1</v>
      </c>
      <c r="AU577" s="296">
        <f t="shared" si="234"/>
        <v>1</v>
      </c>
      <c r="AV577" s="296" t="str">
        <f t="shared" si="235"/>
        <v/>
      </c>
      <c r="AW577" s="296" t="str">
        <f>IFERROR(VLOOKUP($L577,点検表４リスト用!$L$2:$M$11,2,FALSE),"")</f>
        <v/>
      </c>
      <c r="AX577" s="296" t="str">
        <f>IFERROR(VLOOKUP($AV577,排出係数!$H$4:$N$1000,7,FALSE),"")</f>
        <v/>
      </c>
      <c r="AY577" s="296" t="str">
        <f t="shared" si="245"/>
        <v/>
      </c>
      <c r="AZ577" s="296" t="str">
        <f t="shared" si="236"/>
        <v>1</v>
      </c>
      <c r="BA577" s="296" t="str">
        <f>IFERROR(VLOOKUP($AV577,排出係数!$A$4:$G$10000,$AU577+2,FALSE),"")</f>
        <v/>
      </c>
      <c r="BB577" s="296">
        <f>IFERROR(VLOOKUP($AU577,点検表４リスト用!$P$2:$T$6,2,FALSE),"")</f>
        <v>0.48</v>
      </c>
      <c r="BC577" s="296" t="str">
        <f t="shared" si="237"/>
        <v/>
      </c>
      <c r="BD577" s="296" t="str">
        <f t="shared" si="238"/>
        <v/>
      </c>
      <c r="BE577" s="296" t="str">
        <f>IFERROR(VLOOKUP($AV577,排出係数!$H$4:$M$10000,$AU577+2,FALSE),"")</f>
        <v/>
      </c>
      <c r="BF577" s="296">
        <f>IFERROR(VLOOKUP($AU577,点検表４リスト用!$P$2:$T$6,IF($N577="H17",5,3),FALSE),"")</f>
        <v>5.5E-2</v>
      </c>
      <c r="BG577" s="296">
        <f t="shared" si="239"/>
        <v>0</v>
      </c>
      <c r="BH577" s="296">
        <f t="shared" si="243"/>
        <v>0</v>
      </c>
      <c r="BI577" s="296" t="str">
        <f>IFERROR(VLOOKUP($L577,点検表４リスト用!$L$2:$N$11,3,FALSE),"")</f>
        <v/>
      </c>
      <c r="BJ577" s="296" t="str">
        <f t="shared" si="240"/>
        <v/>
      </c>
      <c r="BK577" s="296" t="str">
        <f>IF($AK577="特","",IF($BP577="確認",MSG_電気・燃料電池車確認,IF($BS577=1,日野自動車新型式,IF($BS577=2,日野自動車新型式②,IF($BS577=3,日野自動車新型式③,IF($BS577=4,日野自動車新型式④,IFERROR(VLOOKUP($BJ577,'35条リスト'!$A$3:$C$9998,2,FALSE),"")))))))</f>
        <v/>
      </c>
      <c r="BL577" s="296" t="str">
        <f t="shared" si="241"/>
        <v/>
      </c>
      <c r="BM577" s="296" t="str">
        <f>IFERROR(VLOOKUP($X577,点検表４リスト用!$A$2:$B$10,2,FALSE),"")</f>
        <v/>
      </c>
      <c r="BN577" s="296" t="str">
        <f>IF($AK577="特","",IFERROR(VLOOKUP($BJ577,'35条リスト'!$A$3:$C$9998,3,FALSE),""))</f>
        <v/>
      </c>
      <c r="BO577" s="357" t="str">
        <f t="shared" si="246"/>
        <v/>
      </c>
      <c r="BP577" s="297" t="str">
        <f t="shared" si="242"/>
        <v/>
      </c>
      <c r="BQ577" s="297" t="str">
        <f t="shared" si="247"/>
        <v/>
      </c>
      <c r="BR577" s="296">
        <f t="shared" si="244"/>
        <v>0</v>
      </c>
      <c r="BS577" s="296" t="str">
        <f>IF(COUNTIF(点検表４リスト用!X$2:X$83,J577),1,IF(COUNTIF(点検表４リスト用!Y$2:Y$100,J577),2,IF(COUNTIF(点検表４リスト用!Z$2:Z$100,J577),3,IF(COUNTIF(点検表４リスト用!AA$2:AA$100,J577),4,""))))</f>
        <v/>
      </c>
      <c r="BT577" s="580" t="str">
        <f t="shared" si="248"/>
        <v/>
      </c>
    </row>
    <row r="578" spans="1:72">
      <c r="A578" s="289"/>
      <c r="B578" s="445"/>
      <c r="C578" s="290"/>
      <c r="D578" s="291"/>
      <c r="E578" s="291"/>
      <c r="F578" s="291"/>
      <c r="G578" s="292"/>
      <c r="H578" s="300"/>
      <c r="I578" s="292"/>
      <c r="J578" s="292"/>
      <c r="K578" s="292"/>
      <c r="L578" s="292"/>
      <c r="M578" s="290"/>
      <c r="N578" s="290"/>
      <c r="O578" s="292"/>
      <c r="P578" s="292"/>
      <c r="Q578" s="481" t="str">
        <f t="shared" si="249"/>
        <v/>
      </c>
      <c r="R578" s="481" t="str">
        <f t="shared" si="250"/>
        <v/>
      </c>
      <c r="S578" s="482" t="str">
        <f t="shared" si="223"/>
        <v/>
      </c>
      <c r="T578" s="482" t="str">
        <f t="shared" si="251"/>
        <v/>
      </c>
      <c r="U578" s="483" t="str">
        <f t="shared" si="252"/>
        <v/>
      </c>
      <c r="V578" s="483" t="str">
        <f t="shared" si="253"/>
        <v/>
      </c>
      <c r="W578" s="483" t="str">
        <f t="shared" si="254"/>
        <v/>
      </c>
      <c r="X578" s="293"/>
      <c r="Y578" s="289"/>
      <c r="Z578" s="473" t="str">
        <f>IF($BS578&lt;&gt;"","確認",IF(COUNTIF(点検表４リスト用!AB$2:AB$100,J578),"○",IF(OR($BQ578="【3】",$BQ578="【2】",$BQ578="【1】"),"○",$BQ578)))</f>
        <v/>
      </c>
      <c r="AA578" s="532"/>
      <c r="AB578" s="559" t="str">
        <f t="shared" si="255"/>
        <v/>
      </c>
      <c r="AC578" s="294" t="str">
        <f>IF(COUNTIF(環境性能の高いＵＤタクシー!$A:$A,点検表４!J578),"○","")</f>
        <v/>
      </c>
      <c r="AD578" s="295" t="str">
        <f t="shared" si="256"/>
        <v/>
      </c>
      <c r="AE578" s="296" t="b">
        <f t="shared" si="224"/>
        <v>0</v>
      </c>
      <c r="AF578" s="296" t="b">
        <f t="shared" si="225"/>
        <v>0</v>
      </c>
      <c r="AG578" s="296" t="str">
        <f t="shared" si="226"/>
        <v/>
      </c>
      <c r="AH578" s="296">
        <f t="shared" si="227"/>
        <v>1</v>
      </c>
      <c r="AI578" s="296">
        <f t="shared" si="228"/>
        <v>0</v>
      </c>
      <c r="AJ578" s="296">
        <f t="shared" si="229"/>
        <v>0</v>
      </c>
      <c r="AK578" s="296" t="str">
        <f>IFERROR(VLOOKUP($I578,点検表４リスト用!$D$2:$G$10,2,FALSE),"")</f>
        <v/>
      </c>
      <c r="AL578" s="296" t="str">
        <f>IFERROR(VLOOKUP($I578,点検表４リスト用!$D$2:$G$10,3,FALSE),"")</f>
        <v/>
      </c>
      <c r="AM578" s="296" t="str">
        <f>IFERROR(VLOOKUP($I578,点検表４リスト用!$D$2:$G$10,4,FALSE),"")</f>
        <v/>
      </c>
      <c r="AN578" s="296" t="str">
        <f>IFERROR(VLOOKUP(LEFT($E578,1),点検表４リスト用!$I$2:$J$11,2,FALSE),"")</f>
        <v/>
      </c>
      <c r="AO578" s="296" t="b">
        <f>IF(IFERROR(VLOOKUP($J578,軽乗用車一覧!$A$2:$A$88,1,FALSE),"")&lt;&gt;"",TRUE,FALSE)</f>
        <v>0</v>
      </c>
      <c r="AP578" s="296" t="b">
        <f t="shared" si="230"/>
        <v>0</v>
      </c>
      <c r="AQ578" s="296" t="b">
        <f t="shared" si="257"/>
        <v>1</v>
      </c>
      <c r="AR578" s="296" t="str">
        <f t="shared" si="231"/>
        <v/>
      </c>
      <c r="AS578" s="296" t="str">
        <f t="shared" si="232"/>
        <v/>
      </c>
      <c r="AT578" s="296">
        <f t="shared" si="233"/>
        <v>1</v>
      </c>
      <c r="AU578" s="296">
        <f t="shared" si="234"/>
        <v>1</v>
      </c>
      <c r="AV578" s="296" t="str">
        <f t="shared" si="235"/>
        <v/>
      </c>
      <c r="AW578" s="296" t="str">
        <f>IFERROR(VLOOKUP($L578,点検表４リスト用!$L$2:$M$11,2,FALSE),"")</f>
        <v/>
      </c>
      <c r="AX578" s="296" t="str">
        <f>IFERROR(VLOOKUP($AV578,排出係数!$H$4:$N$1000,7,FALSE),"")</f>
        <v/>
      </c>
      <c r="AY578" s="296" t="str">
        <f t="shared" si="245"/>
        <v/>
      </c>
      <c r="AZ578" s="296" t="str">
        <f t="shared" si="236"/>
        <v>1</v>
      </c>
      <c r="BA578" s="296" t="str">
        <f>IFERROR(VLOOKUP($AV578,排出係数!$A$4:$G$10000,$AU578+2,FALSE),"")</f>
        <v/>
      </c>
      <c r="BB578" s="296">
        <f>IFERROR(VLOOKUP($AU578,点検表４リスト用!$P$2:$T$6,2,FALSE),"")</f>
        <v>0.48</v>
      </c>
      <c r="BC578" s="296" t="str">
        <f t="shared" si="237"/>
        <v/>
      </c>
      <c r="BD578" s="296" t="str">
        <f t="shared" si="238"/>
        <v/>
      </c>
      <c r="BE578" s="296" t="str">
        <f>IFERROR(VLOOKUP($AV578,排出係数!$H$4:$M$10000,$AU578+2,FALSE),"")</f>
        <v/>
      </c>
      <c r="BF578" s="296">
        <f>IFERROR(VLOOKUP($AU578,点検表４リスト用!$P$2:$T$6,IF($N578="H17",5,3),FALSE),"")</f>
        <v>5.5E-2</v>
      </c>
      <c r="BG578" s="296">
        <f t="shared" si="239"/>
        <v>0</v>
      </c>
      <c r="BH578" s="296">
        <f t="shared" si="243"/>
        <v>0</v>
      </c>
      <c r="BI578" s="296" t="str">
        <f>IFERROR(VLOOKUP($L578,点検表４リスト用!$L$2:$N$11,3,FALSE),"")</f>
        <v/>
      </c>
      <c r="BJ578" s="296" t="str">
        <f t="shared" si="240"/>
        <v/>
      </c>
      <c r="BK578" s="296" t="str">
        <f>IF($AK578="特","",IF($BP578="確認",MSG_電気・燃料電池車確認,IF($BS578=1,日野自動車新型式,IF($BS578=2,日野自動車新型式②,IF($BS578=3,日野自動車新型式③,IF($BS578=4,日野自動車新型式④,IFERROR(VLOOKUP($BJ578,'35条リスト'!$A$3:$C$9998,2,FALSE),"")))))))</f>
        <v/>
      </c>
      <c r="BL578" s="296" t="str">
        <f t="shared" si="241"/>
        <v/>
      </c>
      <c r="BM578" s="296" t="str">
        <f>IFERROR(VLOOKUP($X578,点検表４リスト用!$A$2:$B$10,2,FALSE),"")</f>
        <v/>
      </c>
      <c r="BN578" s="296" t="str">
        <f>IF($AK578="特","",IFERROR(VLOOKUP($BJ578,'35条リスト'!$A$3:$C$9998,3,FALSE),""))</f>
        <v/>
      </c>
      <c r="BO578" s="357" t="str">
        <f t="shared" si="246"/>
        <v/>
      </c>
      <c r="BP578" s="297" t="str">
        <f t="shared" si="242"/>
        <v/>
      </c>
      <c r="BQ578" s="297" t="str">
        <f t="shared" si="247"/>
        <v/>
      </c>
      <c r="BR578" s="296">
        <f t="shared" si="244"/>
        <v>0</v>
      </c>
      <c r="BS578" s="296" t="str">
        <f>IF(COUNTIF(点検表４リスト用!X$2:X$83,J578),1,IF(COUNTIF(点検表４リスト用!Y$2:Y$100,J578),2,IF(COUNTIF(点検表４リスト用!Z$2:Z$100,J578),3,IF(COUNTIF(点検表４リスト用!AA$2:AA$100,J578),4,""))))</f>
        <v/>
      </c>
      <c r="BT578" s="580" t="str">
        <f t="shared" si="248"/>
        <v/>
      </c>
    </row>
    <row r="579" spans="1:72">
      <c r="A579" s="289"/>
      <c r="B579" s="445"/>
      <c r="C579" s="290"/>
      <c r="D579" s="291"/>
      <c r="E579" s="291"/>
      <c r="F579" s="291"/>
      <c r="G579" s="292"/>
      <c r="H579" s="300"/>
      <c r="I579" s="292"/>
      <c r="J579" s="292"/>
      <c r="K579" s="292"/>
      <c r="L579" s="292"/>
      <c r="M579" s="290"/>
      <c r="N579" s="290"/>
      <c r="O579" s="292"/>
      <c r="P579" s="292"/>
      <c r="Q579" s="481" t="str">
        <f t="shared" si="249"/>
        <v/>
      </c>
      <c r="R579" s="481" t="str">
        <f t="shared" si="250"/>
        <v/>
      </c>
      <c r="S579" s="482" t="str">
        <f t="shared" si="223"/>
        <v/>
      </c>
      <c r="T579" s="482" t="str">
        <f t="shared" si="251"/>
        <v/>
      </c>
      <c r="U579" s="483" t="str">
        <f t="shared" si="252"/>
        <v/>
      </c>
      <c r="V579" s="483" t="str">
        <f t="shared" si="253"/>
        <v/>
      </c>
      <c r="W579" s="483" t="str">
        <f t="shared" si="254"/>
        <v/>
      </c>
      <c r="X579" s="293"/>
      <c r="Y579" s="289"/>
      <c r="Z579" s="473" t="str">
        <f>IF($BS579&lt;&gt;"","確認",IF(COUNTIF(点検表４リスト用!AB$2:AB$100,J579),"○",IF(OR($BQ579="【3】",$BQ579="【2】",$BQ579="【1】"),"○",$BQ579)))</f>
        <v/>
      </c>
      <c r="AA579" s="532"/>
      <c r="AB579" s="559" t="str">
        <f t="shared" si="255"/>
        <v/>
      </c>
      <c r="AC579" s="294" t="str">
        <f>IF(COUNTIF(環境性能の高いＵＤタクシー!$A:$A,点検表４!J579),"○","")</f>
        <v/>
      </c>
      <c r="AD579" s="295" t="str">
        <f t="shared" si="256"/>
        <v/>
      </c>
      <c r="AE579" s="296" t="b">
        <f t="shared" si="224"/>
        <v>0</v>
      </c>
      <c r="AF579" s="296" t="b">
        <f t="shared" si="225"/>
        <v>0</v>
      </c>
      <c r="AG579" s="296" t="str">
        <f t="shared" si="226"/>
        <v/>
      </c>
      <c r="AH579" s="296">
        <f t="shared" si="227"/>
        <v>1</v>
      </c>
      <c r="AI579" s="296">
        <f t="shared" si="228"/>
        <v>0</v>
      </c>
      <c r="AJ579" s="296">
        <f t="shared" si="229"/>
        <v>0</v>
      </c>
      <c r="AK579" s="296" t="str">
        <f>IFERROR(VLOOKUP($I579,点検表４リスト用!$D$2:$G$10,2,FALSE),"")</f>
        <v/>
      </c>
      <c r="AL579" s="296" t="str">
        <f>IFERROR(VLOOKUP($I579,点検表４リスト用!$D$2:$G$10,3,FALSE),"")</f>
        <v/>
      </c>
      <c r="AM579" s="296" t="str">
        <f>IFERROR(VLOOKUP($I579,点検表４リスト用!$D$2:$G$10,4,FALSE),"")</f>
        <v/>
      </c>
      <c r="AN579" s="296" t="str">
        <f>IFERROR(VLOOKUP(LEFT($E579,1),点検表４リスト用!$I$2:$J$11,2,FALSE),"")</f>
        <v/>
      </c>
      <c r="AO579" s="296" t="b">
        <f>IF(IFERROR(VLOOKUP($J579,軽乗用車一覧!$A$2:$A$88,1,FALSE),"")&lt;&gt;"",TRUE,FALSE)</f>
        <v>0</v>
      </c>
      <c r="AP579" s="296" t="b">
        <f t="shared" si="230"/>
        <v>0</v>
      </c>
      <c r="AQ579" s="296" t="b">
        <f t="shared" si="257"/>
        <v>1</v>
      </c>
      <c r="AR579" s="296" t="str">
        <f t="shared" si="231"/>
        <v/>
      </c>
      <c r="AS579" s="296" t="str">
        <f t="shared" si="232"/>
        <v/>
      </c>
      <c r="AT579" s="296">
        <f t="shared" si="233"/>
        <v>1</v>
      </c>
      <c r="AU579" s="296">
        <f t="shared" si="234"/>
        <v>1</v>
      </c>
      <c r="AV579" s="296" t="str">
        <f t="shared" si="235"/>
        <v/>
      </c>
      <c r="AW579" s="296" t="str">
        <f>IFERROR(VLOOKUP($L579,点検表４リスト用!$L$2:$M$11,2,FALSE),"")</f>
        <v/>
      </c>
      <c r="AX579" s="296" t="str">
        <f>IFERROR(VLOOKUP($AV579,排出係数!$H$4:$N$1000,7,FALSE),"")</f>
        <v/>
      </c>
      <c r="AY579" s="296" t="str">
        <f t="shared" si="245"/>
        <v/>
      </c>
      <c r="AZ579" s="296" t="str">
        <f t="shared" si="236"/>
        <v>1</v>
      </c>
      <c r="BA579" s="296" t="str">
        <f>IFERROR(VLOOKUP($AV579,排出係数!$A$4:$G$10000,$AU579+2,FALSE),"")</f>
        <v/>
      </c>
      <c r="BB579" s="296">
        <f>IFERROR(VLOOKUP($AU579,点検表４リスト用!$P$2:$T$6,2,FALSE),"")</f>
        <v>0.48</v>
      </c>
      <c r="BC579" s="296" t="str">
        <f t="shared" si="237"/>
        <v/>
      </c>
      <c r="BD579" s="296" t="str">
        <f t="shared" si="238"/>
        <v/>
      </c>
      <c r="BE579" s="296" t="str">
        <f>IFERROR(VLOOKUP($AV579,排出係数!$H$4:$M$10000,$AU579+2,FALSE),"")</f>
        <v/>
      </c>
      <c r="BF579" s="296">
        <f>IFERROR(VLOOKUP($AU579,点検表４リスト用!$P$2:$T$6,IF($N579="H17",5,3),FALSE),"")</f>
        <v>5.5E-2</v>
      </c>
      <c r="BG579" s="296">
        <f t="shared" si="239"/>
        <v>0</v>
      </c>
      <c r="BH579" s="296">
        <f t="shared" si="243"/>
        <v>0</v>
      </c>
      <c r="BI579" s="296" t="str">
        <f>IFERROR(VLOOKUP($L579,点検表４リスト用!$L$2:$N$11,3,FALSE),"")</f>
        <v/>
      </c>
      <c r="BJ579" s="296" t="str">
        <f t="shared" si="240"/>
        <v/>
      </c>
      <c r="BK579" s="296" t="str">
        <f>IF($AK579="特","",IF($BP579="確認",MSG_電気・燃料電池車確認,IF($BS579=1,日野自動車新型式,IF($BS579=2,日野自動車新型式②,IF($BS579=3,日野自動車新型式③,IF($BS579=4,日野自動車新型式④,IFERROR(VLOOKUP($BJ579,'35条リスト'!$A$3:$C$9998,2,FALSE),"")))))))</f>
        <v/>
      </c>
      <c r="BL579" s="296" t="str">
        <f t="shared" si="241"/>
        <v/>
      </c>
      <c r="BM579" s="296" t="str">
        <f>IFERROR(VLOOKUP($X579,点検表４リスト用!$A$2:$B$10,2,FALSE),"")</f>
        <v/>
      </c>
      <c r="BN579" s="296" t="str">
        <f>IF($AK579="特","",IFERROR(VLOOKUP($BJ579,'35条リスト'!$A$3:$C$9998,3,FALSE),""))</f>
        <v/>
      </c>
      <c r="BO579" s="357" t="str">
        <f t="shared" si="246"/>
        <v/>
      </c>
      <c r="BP579" s="297" t="str">
        <f t="shared" si="242"/>
        <v/>
      </c>
      <c r="BQ579" s="297" t="str">
        <f t="shared" si="247"/>
        <v/>
      </c>
      <c r="BR579" s="296">
        <f t="shared" si="244"/>
        <v>0</v>
      </c>
      <c r="BS579" s="296" t="str">
        <f>IF(COUNTIF(点検表４リスト用!X$2:X$83,J579),1,IF(COUNTIF(点検表４リスト用!Y$2:Y$100,J579),2,IF(COUNTIF(点検表４リスト用!Z$2:Z$100,J579),3,IF(COUNTIF(点検表４リスト用!AA$2:AA$100,J579),4,""))))</f>
        <v/>
      </c>
      <c r="BT579" s="580" t="str">
        <f t="shared" si="248"/>
        <v/>
      </c>
    </row>
    <row r="580" spans="1:72">
      <c r="A580" s="289"/>
      <c r="B580" s="445"/>
      <c r="C580" s="290"/>
      <c r="D580" s="291"/>
      <c r="E580" s="291"/>
      <c r="F580" s="291"/>
      <c r="G580" s="292"/>
      <c r="H580" s="300"/>
      <c r="I580" s="292"/>
      <c r="J580" s="292"/>
      <c r="K580" s="292"/>
      <c r="L580" s="292"/>
      <c r="M580" s="290"/>
      <c r="N580" s="290"/>
      <c r="O580" s="292"/>
      <c r="P580" s="292"/>
      <c r="Q580" s="481" t="str">
        <f t="shared" si="249"/>
        <v/>
      </c>
      <c r="R580" s="481" t="str">
        <f t="shared" si="250"/>
        <v/>
      </c>
      <c r="S580" s="482" t="str">
        <f t="shared" ref="S580:S643" si="258">IF($L580="","",IF($AE580=TRUE,"-",IF(ISNUMBER($BI580)=TRUE,$BI580,"エラー")))</f>
        <v/>
      </c>
      <c r="T580" s="482" t="str">
        <f t="shared" si="251"/>
        <v/>
      </c>
      <c r="U580" s="483" t="str">
        <f t="shared" si="252"/>
        <v/>
      </c>
      <c r="V580" s="483" t="str">
        <f t="shared" si="253"/>
        <v/>
      </c>
      <c r="W580" s="483" t="str">
        <f t="shared" si="254"/>
        <v/>
      </c>
      <c r="X580" s="293"/>
      <c r="Y580" s="289"/>
      <c r="Z580" s="473" t="str">
        <f>IF($BS580&lt;&gt;"","確認",IF(COUNTIF(点検表４リスト用!AB$2:AB$100,J580),"○",IF(OR($BQ580="【3】",$BQ580="【2】",$BQ580="【1】"),"○",$BQ580)))</f>
        <v/>
      </c>
      <c r="AA580" s="532"/>
      <c r="AB580" s="559" t="str">
        <f t="shared" si="255"/>
        <v/>
      </c>
      <c r="AC580" s="294" t="str">
        <f>IF(COUNTIF(環境性能の高いＵＤタクシー!$A:$A,点検表４!J580),"○","")</f>
        <v/>
      </c>
      <c r="AD580" s="295" t="str">
        <f t="shared" si="256"/>
        <v/>
      </c>
      <c r="AE580" s="296" t="b">
        <f t="shared" ref="AE580:AE643" si="259">IF(OR($I580="大型特殊自動車",$I580="小型特殊自動車",$Y580=3),TRUE,FALSE)</f>
        <v>0</v>
      </c>
      <c r="AF580" s="296" t="b">
        <f t="shared" ref="AF580:AF643" si="260">IF(OR($AE580=TRUE,AND($I580&lt;&gt;"",$J580&lt;&gt;"",$K580&lt;&gt;"",$L580&lt;&gt;"")),TRUE,FALSE)</f>
        <v>0</v>
      </c>
      <c r="AG580" s="296" t="str">
        <f t="shared" ref="AG580:AG643" si="261">IF($AF580=TRUE,ROW()-5,"")</f>
        <v/>
      </c>
      <c r="AH580" s="296">
        <f t="shared" ref="AH580:AH643" si="262">IF($B580="減車",0,1)</f>
        <v>1</v>
      </c>
      <c r="AI580" s="296">
        <f t="shared" ref="AI580:AI643" si="263">IF($B580="増車",1,0)</f>
        <v>0</v>
      </c>
      <c r="AJ580" s="296">
        <f t="shared" ref="AJ580:AJ643" si="264">IF($B580="減車",1,0)</f>
        <v>0</v>
      </c>
      <c r="AK580" s="296" t="str">
        <f>IFERROR(VLOOKUP($I580,点検表４リスト用!$D$2:$G$10,2,FALSE),"")</f>
        <v/>
      </c>
      <c r="AL580" s="296" t="str">
        <f>IFERROR(VLOOKUP($I580,点検表４リスト用!$D$2:$G$10,3,FALSE),"")</f>
        <v/>
      </c>
      <c r="AM580" s="296" t="str">
        <f>IFERROR(VLOOKUP($I580,点検表４リスト用!$D$2:$G$10,4,FALSE),"")</f>
        <v/>
      </c>
      <c r="AN580" s="296" t="str">
        <f>IFERROR(VLOOKUP(LEFT($E580,1),点検表４リスト用!$I$2:$J$11,2,FALSE),"")</f>
        <v/>
      </c>
      <c r="AO580" s="296" t="b">
        <f>IF(IFERROR(VLOOKUP($J580,軽乗用車一覧!$A$2:$A$88,1,FALSE),"")&lt;&gt;"",TRUE,FALSE)</f>
        <v>0</v>
      </c>
      <c r="AP580" s="296" t="b">
        <f t="shared" ref="AP580:AP643" si="265">IF(OR(AND($AO580=TRUE,$I580&lt;&gt;"軽自動車（乗用）"),AND($AO580=FALSE,$I580="軽自動車（乗用）")),TRUE,FALSE)</f>
        <v>0</v>
      </c>
      <c r="AQ580" s="296" t="b">
        <f t="shared" si="257"/>
        <v>1</v>
      </c>
      <c r="AR580" s="296" t="str">
        <f t="shared" ref="AR580:AR643" si="266">$AL580&amp;IF($AL580&gt;=5,"",IF($K580&lt;=1700,1,IF($K580&lt;=2500,2,IF($K580&lt;=3500,3,IF($K580&lt;8000,4,5)))))</f>
        <v/>
      </c>
      <c r="AS580" s="296" t="str">
        <f t="shared" ref="AS580:AS643" si="267">IF(OR($I580="小型・普通乗用車",$I580="軽自動車（乗用）"),"乗用",IF(AND($K580&gt;1,$K580&lt;=1700),"軽量",IF(AND($K580&gt;1700,$K580&lt;=3500),"中量",IF(AND($K580&gt;3500,$K580&lt;=7500),"重量1",IF($K580&gt;7500,"重量2","")))))</f>
        <v/>
      </c>
      <c r="AT580" s="296">
        <f t="shared" ref="AT580:AT643" si="268">IF($K580&gt;3500,$K580/1000,1)</f>
        <v>1</v>
      </c>
      <c r="AU580" s="296">
        <f t="shared" ref="AU580:AU643" si="269">IF($AK580="乗",0,IF(OR($AK580="軽",$AK580="特"),5,IF($K580&lt;=1700,1,IF($K580&lt;=2500,2,IF($K580&lt;=3500,3,4)))))</f>
        <v>1</v>
      </c>
      <c r="AV580" s="296" t="str">
        <f t="shared" ref="AV580:AV643" si="270">IFERROR(LEFT($J580,SEARCH("-",$J580,1)-1),"")</f>
        <v/>
      </c>
      <c r="AW580" s="296" t="str">
        <f>IFERROR(VLOOKUP($L580,点検表４リスト用!$L$2:$M$11,2,FALSE),"")</f>
        <v/>
      </c>
      <c r="AX580" s="296" t="str">
        <f>IFERROR(VLOOKUP($AV580,排出係数!$H$4:$N$1000,7,FALSE),"")</f>
        <v/>
      </c>
      <c r="AY580" s="296" t="str">
        <f t="shared" si="245"/>
        <v/>
      </c>
      <c r="AZ580" s="296" t="str">
        <f t="shared" ref="AZ580:AZ643" si="271">IF(OR($AW580="電",$AW580="燃電"),$AW580,$AK580&amp;$AU580&amp;$AW580&amp;$AV580)</f>
        <v>1</v>
      </c>
      <c r="BA580" s="296" t="str">
        <f>IFERROR(VLOOKUP($AV580,排出係数!$A$4:$G$10000,$AU580+2,FALSE),"")</f>
        <v/>
      </c>
      <c r="BB580" s="296">
        <f>IFERROR(VLOOKUP($AU580,点検表４リスト用!$P$2:$T$6,2,FALSE),"")</f>
        <v>0.48</v>
      </c>
      <c r="BC580" s="296" t="str">
        <f t="shared" ref="BC580:BC643" si="272">IF(OR($AW580="C",$AW580="ハガ",$AW580="ハ軽"),$BA580/2,$BA580)</f>
        <v/>
      </c>
      <c r="BD580" s="296" t="str">
        <f t="shared" ref="BD580:BD643" si="273">IF(OR($AZ580="電",$AZ580="燃電"),0,IF(OR(AND($M580=1,$AW580="軽"),AND($M580=1,$AW580="ハ軽")),$BB580,$BC580))</f>
        <v/>
      </c>
      <c r="BE580" s="296" t="str">
        <f>IFERROR(VLOOKUP($AV580,排出係数!$H$4:$M$10000,$AU580+2,FALSE),"")</f>
        <v/>
      </c>
      <c r="BF580" s="296">
        <f>IFERROR(VLOOKUP($AU580,点検表４リスト用!$P$2:$T$6,IF($N580="H17",5,3),FALSE),"")</f>
        <v>5.5E-2</v>
      </c>
      <c r="BG580" s="296">
        <f t="shared" ref="BG580:BG643" si="274">IF($AW580="軽",$BE580,IF($AW580="ハ軽",$BE580/2,0))</f>
        <v>0</v>
      </c>
      <c r="BH580" s="296">
        <f t="shared" si="243"/>
        <v>0</v>
      </c>
      <c r="BI580" s="296" t="str">
        <f>IFERROR(VLOOKUP($L580,点検表４リスト用!$L$2:$N$11,3,FALSE),"")</f>
        <v/>
      </c>
      <c r="BJ580" s="296" t="str">
        <f t="shared" ref="BJ580:BJ643" si="275">LEFT($L580,2)&amp;IF(AND($Y580=1,RIGHT($J580,1)="改"),LEFT($J580,LEN($J580)-1),$J580)</f>
        <v/>
      </c>
      <c r="BK580" s="296" t="str">
        <f>IF($AK580="特","",IF($BP580="確認",MSG_電気・燃料電池車確認,IF($BS580=1,日野自動車新型式,IF($BS580=2,日野自動車新型式②,IF($BS580=3,日野自動車新型式③,IF($BS580=4,日野自動車新型式④,IFERROR(VLOOKUP($BJ580,'35条リスト'!$A$3:$C$9998,2,FALSE),"")))))))</f>
        <v/>
      </c>
      <c r="BL580" s="296" t="str">
        <f t="shared" ref="BL580:BL643" si="276">IF(OR(LEFT($J580,1)="D",LEFT($J580,1)="6"),75,IF(OR(LEFT($J580,1)="C",LEFT($J580,1)="5"),50,""))</f>
        <v/>
      </c>
      <c r="BM580" s="296" t="str">
        <f>IFERROR(VLOOKUP($X580,点検表４リスト用!$A$2:$B$10,2,FALSE),"")</f>
        <v/>
      </c>
      <c r="BN580" s="296" t="str">
        <f>IF($AK580="特","",IFERROR(VLOOKUP($BJ580,'35条リスト'!$A$3:$C$9998,3,FALSE),""))</f>
        <v/>
      </c>
      <c r="BO580" s="357" t="str">
        <f t="shared" si="246"/>
        <v/>
      </c>
      <c r="BP580" s="297" t="str">
        <f t="shared" ref="BP580:BP643" si="277">IF(AND(OR($AW580="電",$AW580="燃電"),$AE580=FALSE),IF(LEFT($J580,1)&lt;&gt;"Z","確認","【3】"),"")</f>
        <v/>
      </c>
      <c r="BQ580" s="297" t="str">
        <f t="shared" si="247"/>
        <v/>
      </c>
      <c r="BR580" s="296">
        <f t="shared" si="244"/>
        <v>0</v>
      </c>
      <c r="BS580" s="296" t="str">
        <f>IF(COUNTIF(点検表４リスト用!X$2:X$83,J580),1,IF(COUNTIF(点検表４リスト用!Y$2:Y$100,J580),2,IF(COUNTIF(点検表４リスト用!Z$2:Z$100,J580),3,IF(COUNTIF(点検表４リスト用!AA$2:AA$100,J580),4,""))))</f>
        <v/>
      </c>
      <c r="BT580" s="580" t="str">
        <f t="shared" si="248"/>
        <v/>
      </c>
    </row>
    <row r="581" spans="1:72">
      <c r="A581" s="289"/>
      <c r="B581" s="445"/>
      <c r="C581" s="290"/>
      <c r="D581" s="291"/>
      <c r="E581" s="291"/>
      <c r="F581" s="291"/>
      <c r="G581" s="292"/>
      <c r="H581" s="300"/>
      <c r="I581" s="292"/>
      <c r="J581" s="292"/>
      <c r="K581" s="292"/>
      <c r="L581" s="292"/>
      <c r="M581" s="290"/>
      <c r="N581" s="290"/>
      <c r="O581" s="292"/>
      <c r="P581" s="292"/>
      <c r="Q581" s="481" t="str">
        <f t="shared" si="249"/>
        <v/>
      </c>
      <c r="R581" s="481" t="str">
        <f t="shared" si="250"/>
        <v/>
      </c>
      <c r="S581" s="482" t="str">
        <f t="shared" si="258"/>
        <v/>
      </c>
      <c r="T581" s="482" t="str">
        <f t="shared" si="251"/>
        <v/>
      </c>
      <c r="U581" s="483" t="str">
        <f t="shared" si="252"/>
        <v/>
      </c>
      <c r="V581" s="483" t="str">
        <f t="shared" si="253"/>
        <v/>
      </c>
      <c r="W581" s="483" t="str">
        <f t="shared" si="254"/>
        <v/>
      </c>
      <c r="X581" s="293"/>
      <c r="Y581" s="289"/>
      <c r="Z581" s="473" t="str">
        <f>IF($BS581&lt;&gt;"","確認",IF(COUNTIF(点検表４リスト用!AB$2:AB$100,J581),"○",IF(OR($BQ581="【3】",$BQ581="【2】",$BQ581="【1】"),"○",$BQ581)))</f>
        <v/>
      </c>
      <c r="AA581" s="532"/>
      <c r="AB581" s="559" t="str">
        <f t="shared" si="255"/>
        <v/>
      </c>
      <c r="AC581" s="294" t="str">
        <f>IF(COUNTIF(環境性能の高いＵＤタクシー!$A:$A,点検表４!J581),"○","")</f>
        <v/>
      </c>
      <c r="AD581" s="295" t="str">
        <f t="shared" si="256"/>
        <v/>
      </c>
      <c r="AE581" s="296" t="b">
        <f t="shared" si="259"/>
        <v>0</v>
      </c>
      <c r="AF581" s="296" t="b">
        <f t="shared" si="260"/>
        <v>0</v>
      </c>
      <c r="AG581" s="296" t="str">
        <f t="shared" si="261"/>
        <v/>
      </c>
      <c r="AH581" s="296">
        <f t="shared" si="262"/>
        <v>1</v>
      </c>
      <c r="AI581" s="296">
        <f t="shared" si="263"/>
        <v>0</v>
      </c>
      <c r="AJ581" s="296">
        <f t="shared" si="264"/>
        <v>0</v>
      </c>
      <c r="AK581" s="296" t="str">
        <f>IFERROR(VLOOKUP($I581,点検表４リスト用!$D$2:$G$10,2,FALSE),"")</f>
        <v/>
      </c>
      <c r="AL581" s="296" t="str">
        <f>IFERROR(VLOOKUP($I581,点検表４リスト用!$D$2:$G$10,3,FALSE),"")</f>
        <v/>
      </c>
      <c r="AM581" s="296" t="str">
        <f>IFERROR(VLOOKUP($I581,点検表４リスト用!$D$2:$G$10,4,FALSE),"")</f>
        <v/>
      </c>
      <c r="AN581" s="296" t="str">
        <f>IFERROR(VLOOKUP(LEFT($E581,1),点検表４リスト用!$I$2:$J$11,2,FALSE),"")</f>
        <v/>
      </c>
      <c r="AO581" s="296" t="b">
        <f>IF(IFERROR(VLOOKUP($J581,軽乗用車一覧!$A$2:$A$88,1,FALSE),"")&lt;&gt;"",TRUE,FALSE)</f>
        <v>0</v>
      </c>
      <c r="AP581" s="296" t="b">
        <f t="shared" si="265"/>
        <v>0</v>
      </c>
      <c r="AQ581" s="296" t="b">
        <f t="shared" si="257"/>
        <v>1</v>
      </c>
      <c r="AR581" s="296" t="str">
        <f t="shared" si="266"/>
        <v/>
      </c>
      <c r="AS581" s="296" t="str">
        <f t="shared" si="267"/>
        <v/>
      </c>
      <c r="AT581" s="296">
        <f t="shared" si="268"/>
        <v>1</v>
      </c>
      <c r="AU581" s="296">
        <f t="shared" si="269"/>
        <v>1</v>
      </c>
      <c r="AV581" s="296" t="str">
        <f t="shared" si="270"/>
        <v/>
      </c>
      <c r="AW581" s="296" t="str">
        <f>IFERROR(VLOOKUP($L581,点検表４リスト用!$L$2:$M$11,2,FALSE),"")</f>
        <v/>
      </c>
      <c r="AX581" s="296" t="str">
        <f>IFERROR(VLOOKUP($AV581,排出係数!$H$4:$N$1000,7,FALSE),"")</f>
        <v/>
      </c>
      <c r="AY581" s="296" t="str">
        <f t="shared" si="245"/>
        <v/>
      </c>
      <c r="AZ581" s="296" t="str">
        <f t="shared" si="271"/>
        <v>1</v>
      </c>
      <c r="BA581" s="296" t="str">
        <f>IFERROR(VLOOKUP($AV581,排出係数!$A$4:$G$10000,$AU581+2,FALSE),"")</f>
        <v/>
      </c>
      <c r="BB581" s="296">
        <f>IFERROR(VLOOKUP($AU581,点検表４リスト用!$P$2:$T$6,2,FALSE),"")</f>
        <v>0.48</v>
      </c>
      <c r="BC581" s="296" t="str">
        <f t="shared" si="272"/>
        <v/>
      </c>
      <c r="BD581" s="296" t="str">
        <f t="shared" si="273"/>
        <v/>
      </c>
      <c r="BE581" s="296" t="str">
        <f>IFERROR(VLOOKUP($AV581,排出係数!$H$4:$M$10000,$AU581+2,FALSE),"")</f>
        <v/>
      </c>
      <c r="BF581" s="296">
        <f>IFERROR(VLOOKUP($AU581,点検表４リスト用!$P$2:$T$6,IF($N581="H17",5,3),FALSE),"")</f>
        <v>5.5E-2</v>
      </c>
      <c r="BG581" s="296">
        <f t="shared" si="274"/>
        <v>0</v>
      </c>
      <c r="BH581" s="296">
        <f t="shared" ref="BH581:BH644" si="278">IF(OR($N581="H17",AND($M581=1,$N581="")),$BF581,$BG581)</f>
        <v>0</v>
      </c>
      <c r="BI581" s="296" t="str">
        <f>IFERROR(VLOOKUP($L581,点検表４リスト用!$L$2:$N$11,3,FALSE),"")</f>
        <v/>
      </c>
      <c r="BJ581" s="296" t="str">
        <f t="shared" si="275"/>
        <v/>
      </c>
      <c r="BK581" s="296" t="str">
        <f>IF($AK581="特","",IF($BP581="確認",MSG_電気・燃料電池車確認,IF($BS581=1,日野自動車新型式,IF($BS581=2,日野自動車新型式②,IF($BS581=3,日野自動車新型式③,IF($BS581=4,日野自動車新型式④,IFERROR(VLOOKUP($BJ581,'35条リスト'!$A$3:$C$9998,2,FALSE),"")))))))</f>
        <v/>
      </c>
      <c r="BL581" s="296" t="str">
        <f t="shared" si="276"/>
        <v/>
      </c>
      <c r="BM581" s="296" t="str">
        <f>IFERROR(VLOOKUP($X581,点検表４リスト用!$A$2:$B$10,2,FALSE),"")</f>
        <v/>
      </c>
      <c r="BN581" s="296" t="str">
        <f>IF($AK581="特","",IFERROR(VLOOKUP($BJ581,'35条リスト'!$A$3:$C$9998,3,FALSE),""))</f>
        <v/>
      </c>
      <c r="BO581" s="357" t="str">
        <f t="shared" si="246"/>
        <v/>
      </c>
      <c r="BP581" s="297" t="str">
        <f t="shared" si="277"/>
        <v/>
      </c>
      <c r="BQ581" s="297" t="str">
        <f t="shared" si="247"/>
        <v/>
      </c>
      <c r="BR581" s="296">
        <f t="shared" ref="BR581:BR644" si="279">IF($Z581="○",$Z581,IF($AA581="○",$AA581,0))</f>
        <v>0</v>
      </c>
      <c r="BS581" s="296" t="str">
        <f>IF(COUNTIF(点検表４リスト用!X$2:X$83,J581),1,IF(COUNTIF(点検表４リスト用!Y$2:Y$100,J581),2,IF(COUNTIF(点検表４リスト用!Z$2:Z$100,J581),3,IF(COUNTIF(点検表４リスト用!AA$2:AA$100,J581),4,""))))</f>
        <v/>
      </c>
      <c r="BT581" s="580" t="str">
        <f t="shared" si="248"/>
        <v/>
      </c>
    </row>
    <row r="582" spans="1:72">
      <c r="A582" s="289"/>
      <c r="B582" s="445"/>
      <c r="C582" s="290"/>
      <c r="D582" s="291"/>
      <c r="E582" s="291"/>
      <c r="F582" s="291"/>
      <c r="G582" s="292"/>
      <c r="H582" s="300"/>
      <c r="I582" s="292"/>
      <c r="J582" s="292"/>
      <c r="K582" s="292"/>
      <c r="L582" s="292"/>
      <c r="M582" s="290"/>
      <c r="N582" s="290"/>
      <c r="O582" s="292"/>
      <c r="P582" s="292"/>
      <c r="Q582" s="481" t="str">
        <f t="shared" si="249"/>
        <v/>
      </c>
      <c r="R582" s="481" t="str">
        <f t="shared" si="250"/>
        <v/>
      </c>
      <c r="S582" s="482" t="str">
        <f t="shared" si="258"/>
        <v/>
      </c>
      <c r="T582" s="482" t="str">
        <f t="shared" si="251"/>
        <v/>
      </c>
      <c r="U582" s="483" t="str">
        <f t="shared" si="252"/>
        <v/>
      </c>
      <c r="V582" s="483" t="str">
        <f t="shared" si="253"/>
        <v/>
      </c>
      <c r="W582" s="483" t="str">
        <f t="shared" si="254"/>
        <v/>
      </c>
      <c r="X582" s="293"/>
      <c r="Y582" s="289"/>
      <c r="Z582" s="473" t="str">
        <f>IF($BS582&lt;&gt;"","確認",IF(COUNTIF(点検表４リスト用!AB$2:AB$100,J582),"○",IF(OR($BQ582="【3】",$BQ582="【2】",$BQ582="【1】"),"○",$BQ582)))</f>
        <v/>
      </c>
      <c r="AA582" s="532"/>
      <c r="AB582" s="559" t="str">
        <f t="shared" si="255"/>
        <v/>
      </c>
      <c r="AC582" s="294" t="str">
        <f>IF(COUNTIF(環境性能の高いＵＤタクシー!$A:$A,点検表４!J582),"○","")</f>
        <v/>
      </c>
      <c r="AD582" s="295" t="str">
        <f t="shared" si="256"/>
        <v/>
      </c>
      <c r="AE582" s="296" t="b">
        <f t="shared" si="259"/>
        <v>0</v>
      </c>
      <c r="AF582" s="296" t="b">
        <f t="shared" si="260"/>
        <v>0</v>
      </c>
      <c r="AG582" s="296" t="str">
        <f t="shared" si="261"/>
        <v/>
      </c>
      <c r="AH582" s="296">
        <f t="shared" si="262"/>
        <v>1</v>
      </c>
      <c r="AI582" s="296">
        <f t="shared" si="263"/>
        <v>0</v>
      </c>
      <c r="AJ582" s="296">
        <f t="shared" si="264"/>
        <v>0</v>
      </c>
      <c r="AK582" s="296" t="str">
        <f>IFERROR(VLOOKUP($I582,点検表４リスト用!$D$2:$G$10,2,FALSE),"")</f>
        <v/>
      </c>
      <c r="AL582" s="296" t="str">
        <f>IFERROR(VLOOKUP($I582,点検表４リスト用!$D$2:$G$10,3,FALSE),"")</f>
        <v/>
      </c>
      <c r="AM582" s="296" t="str">
        <f>IFERROR(VLOOKUP($I582,点検表４リスト用!$D$2:$G$10,4,FALSE),"")</f>
        <v/>
      </c>
      <c r="AN582" s="296" t="str">
        <f>IFERROR(VLOOKUP(LEFT($E582,1),点検表４リスト用!$I$2:$J$11,2,FALSE),"")</f>
        <v/>
      </c>
      <c r="AO582" s="296" t="b">
        <f>IF(IFERROR(VLOOKUP($J582,軽乗用車一覧!$A$2:$A$88,1,FALSE),"")&lt;&gt;"",TRUE,FALSE)</f>
        <v>0</v>
      </c>
      <c r="AP582" s="296" t="b">
        <f t="shared" si="265"/>
        <v>0</v>
      </c>
      <c r="AQ582" s="296" t="b">
        <f t="shared" si="257"/>
        <v>1</v>
      </c>
      <c r="AR582" s="296" t="str">
        <f t="shared" si="266"/>
        <v/>
      </c>
      <c r="AS582" s="296" t="str">
        <f t="shared" si="267"/>
        <v/>
      </c>
      <c r="AT582" s="296">
        <f t="shared" si="268"/>
        <v>1</v>
      </c>
      <c r="AU582" s="296">
        <f t="shared" si="269"/>
        <v>1</v>
      </c>
      <c r="AV582" s="296" t="str">
        <f t="shared" si="270"/>
        <v/>
      </c>
      <c r="AW582" s="296" t="str">
        <f>IFERROR(VLOOKUP($L582,点検表４リスト用!$L$2:$M$11,2,FALSE),"")</f>
        <v/>
      </c>
      <c r="AX582" s="296" t="str">
        <f>IFERROR(VLOOKUP($AV582,排出係数!$H$4:$N$1000,7,FALSE),"")</f>
        <v/>
      </c>
      <c r="AY582" s="296" t="str">
        <f t="shared" si="245"/>
        <v/>
      </c>
      <c r="AZ582" s="296" t="str">
        <f t="shared" si="271"/>
        <v>1</v>
      </c>
      <c r="BA582" s="296" t="str">
        <f>IFERROR(VLOOKUP($AV582,排出係数!$A$4:$G$10000,$AU582+2,FALSE),"")</f>
        <v/>
      </c>
      <c r="BB582" s="296">
        <f>IFERROR(VLOOKUP($AU582,点検表４リスト用!$P$2:$T$6,2,FALSE),"")</f>
        <v>0.48</v>
      </c>
      <c r="BC582" s="296" t="str">
        <f t="shared" si="272"/>
        <v/>
      </c>
      <c r="BD582" s="296" t="str">
        <f t="shared" si="273"/>
        <v/>
      </c>
      <c r="BE582" s="296" t="str">
        <f>IFERROR(VLOOKUP($AV582,排出係数!$H$4:$M$10000,$AU582+2,FALSE),"")</f>
        <v/>
      </c>
      <c r="BF582" s="296">
        <f>IFERROR(VLOOKUP($AU582,点検表４リスト用!$P$2:$T$6,IF($N582="H17",5,3),FALSE),"")</f>
        <v>5.5E-2</v>
      </c>
      <c r="BG582" s="296">
        <f t="shared" si="274"/>
        <v>0</v>
      </c>
      <c r="BH582" s="296">
        <f t="shared" si="278"/>
        <v>0</v>
      </c>
      <c r="BI582" s="296" t="str">
        <f>IFERROR(VLOOKUP($L582,点検表４リスト用!$L$2:$N$11,3,FALSE),"")</f>
        <v/>
      </c>
      <c r="BJ582" s="296" t="str">
        <f t="shared" si="275"/>
        <v/>
      </c>
      <c r="BK582" s="296" t="str">
        <f>IF($AK582="特","",IF($BP582="確認",MSG_電気・燃料電池車確認,IF($BS582=1,日野自動車新型式,IF($BS582=2,日野自動車新型式②,IF($BS582=3,日野自動車新型式③,IF($BS582=4,日野自動車新型式④,IFERROR(VLOOKUP($BJ582,'35条リスト'!$A$3:$C$9998,2,FALSE),"")))))))</f>
        <v/>
      </c>
      <c r="BL582" s="296" t="str">
        <f t="shared" si="276"/>
        <v/>
      </c>
      <c r="BM582" s="296" t="str">
        <f>IFERROR(VLOOKUP($X582,点検表４リスト用!$A$2:$B$10,2,FALSE),"")</f>
        <v/>
      </c>
      <c r="BN582" s="296" t="str">
        <f>IF($AK582="特","",IFERROR(VLOOKUP($BJ582,'35条リスト'!$A$3:$C$9998,3,FALSE),""))</f>
        <v/>
      </c>
      <c r="BO582" s="357" t="str">
        <f t="shared" si="246"/>
        <v/>
      </c>
      <c r="BP582" s="297" t="str">
        <f t="shared" si="277"/>
        <v/>
      </c>
      <c r="BQ582" s="297" t="str">
        <f t="shared" si="247"/>
        <v/>
      </c>
      <c r="BR582" s="296">
        <f t="shared" si="279"/>
        <v>0</v>
      </c>
      <c r="BS582" s="296" t="str">
        <f>IF(COUNTIF(点検表４リスト用!X$2:X$83,J582),1,IF(COUNTIF(点検表４リスト用!Y$2:Y$100,J582),2,IF(COUNTIF(点検表４リスト用!Z$2:Z$100,J582),3,IF(COUNTIF(点検表４リスト用!AA$2:AA$100,J582),4,""))))</f>
        <v/>
      </c>
      <c r="BT582" s="580" t="str">
        <f t="shared" si="248"/>
        <v/>
      </c>
    </row>
    <row r="583" spans="1:72">
      <c r="A583" s="289"/>
      <c r="B583" s="445"/>
      <c r="C583" s="290"/>
      <c r="D583" s="291"/>
      <c r="E583" s="291"/>
      <c r="F583" s="291"/>
      <c r="G583" s="292"/>
      <c r="H583" s="300"/>
      <c r="I583" s="292"/>
      <c r="J583" s="292"/>
      <c r="K583" s="292"/>
      <c r="L583" s="292"/>
      <c r="M583" s="290"/>
      <c r="N583" s="290"/>
      <c r="O583" s="292"/>
      <c r="P583" s="292"/>
      <c r="Q583" s="481" t="str">
        <f t="shared" si="249"/>
        <v/>
      </c>
      <c r="R583" s="481" t="str">
        <f t="shared" si="250"/>
        <v/>
      </c>
      <c r="S583" s="482" t="str">
        <f t="shared" si="258"/>
        <v/>
      </c>
      <c r="T583" s="482" t="str">
        <f t="shared" si="251"/>
        <v/>
      </c>
      <c r="U583" s="483" t="str">
        <f t="shared" si="252"/>
        <v/>
      </c>
      <c r="V583" s="483" t="str">
        <f t="shared" si="253"/>
        <v/>
      </c>
      <c r="W583" s="483" t="str">
        <f t="shared" si="254"/>
        <v/>
      </c>
      <c r="X583" s="293"/>
      <c r="Y583" s="289"/>
      <c r="Z583" s="473" t="str">
        <f>IF($BS583&lt;&gt;"","確認",IF(COUNTIF(点検表４リスト用!AB$2:AB$100,J583),"○",IF(OR($BQ583="【3】",$BQ583="【2】",$BQ583="【1】"),"○",$BQ583)))</f>
        <v/>
      </c>
      <c r="AA583" s="532"/>
      <c r="AB583" s="559" t="str">
        <f t="shared" si="255"/>
        <v/>
      </c>
      <c r="AC583" s="294" t="str">
        <f>IF(COUNTIF(環境性能の高いＵＤタクシー!$A:$A,点検表４!J583),"○","")</f>
        <v/>
      </c>
      <c r="AD583" s="295" t="str">
        <f t="shared" si="256"/>
        <v/>
      </c>
      <c r="AE583" s="296" t="b">
        <f t="shared" si="259"/>
        <v>0</v>
      </c>
      <c r="AF583" s="296" t="b">
        <f t="shared" si="260"/>
        <v>0</v>
      </c>
      <c r="AG583" s="296" t="str">
        <f t="shared" si="261"/>
        <v/>
      </c>
      <c r="AH583" s="296">
        <f t="shared" si="262"/>
        <v>1</v>
      </c>
      <c r="AI583" s="296">
        <f t="shared" si="263"/>
        <v>0</v>
      </c>
      <c r="AJ583" s="296">
        <f t="shared" si="264"/>
        <v>0</v>
      </c>
      <c r="AK583" s="296" t="str">
        <f>IFERROR(VLOOKUP($I583,点検表４リスト用!$D$2:$G$10,2,FALSE),"")</f>
        <v/>
      </c>
      <c r="AL583" s="296" t="str">
        <f>IFERROR(VLOOKUP($I583,点検表４リスト用!$D$2:$G$10,3,FALSE),"")</f>
        <v/>
      </c>
      <c r="AM583" s="296" t="str">
        <f>IFERROR(VLOOKUP($I583,点検表４リスト用!$D$2:$G$10,4,FALSE),"")</f>
        <v/>
      </c>
      <c r="AN583" s="296" t="str">
        <f>IFERROR(VLOOKUP(LEFT($E583,1),点検表４リスト用!$I$2:$J$11,2,FALSE),"")</f>
        <v/>
      </c>
      <c r="AO583" s="296" t="b">
        <f>IF(IFERROR(VLOOKUP($J583,軽乗用車一覧!$A$2:$A$88,1,FALSE),"")&lt;&gt;"",TRUE,FALSE)</f>
        <v>0</v>
      </c>
      <c r="AP583" s="296" t="b">
        <f t="shared" si="265"/>
        <v>0</v>
      </c>
      <c r="AQ583" s="296" t="b">
        <f t="shared" si="257"/>
        <v>1</v>
      </c>
      <c r="AR583" s="296" t="str">
        <f t="shared" si="266"/>
        <v/>
      </c>
      <c r="AS583" s="296" t="str">
        <f t="shared" si="267"/>
        <v/>
      </c>
      <c r="AT583" s="296">
        <f t="shared" si="268"/>
        <v>1</v>
      </c>
      <c r="AU583" s="296">
        <f t="shared" si="269"/>
        <v>1</v>
      </c>
      <c r="AV583" s="296" t="str">
        <f t="shared" si="270"/>
        <v/>
      </c>
      <c r="AW583" s="296" t="str">
        <f>IFERROR(VLOOKUP($L583,点検表４リスト用!$L$2:$M$11,2,FALSE),"")</f>
        <v/>
      </c>
      <c r="AX583" s="296" t="str">
        <f>IFERROR(VLOOKUP($AV583,排出係数!$H$4:$N$1000,7,FALSE),"")</f>
        <v/>
      </c>
      <c r="AY583" s="296" t="str">
        <f t="shared" si="245"/>
        <v/>
      </c>
      <c r="AZ583" s="296" t="str">
        <f t="shared" si="271"/>
        <v>1</v>
      </c>
      <c r="BA583" s="296" t="str">
        <f>IFERROR(VLOOKUP($AV583,排出係数!$A$4:$G$10000,$AU583+2,FALSE),"")</f>
        <v/>
      </c>
      <c r="BB583" s="296">
        <f>IFERROR(VLOOKUP($AU583,点検表４リスト用!$P$2:$T$6,2,FALSE),"")</f>
        <v>0.48</v>
      </c>
      <c r="BC583" s="296" t="str">
        <f t="shared" si="272"/>
        <v/>
      </c>
      <c r="BD583" s="296" t="str">
        <f t="shared" si="273"/>
        <v/>
      </c>
      <c r="BE583" s="296" t="str">
        <f>IFERROR(VLOOKUP($AV583,排出係数!$H$4:$M$10000,$AU583+2,FALSE),"")</f>
        <v/>
      </c>
      <c r="BF583" s="296">
        <f>IFERROR(VLOOKUP($AU583,点検表４リスト用!$P$2:$T$6,IF($N583="H17",5,3),FALSE),"")</f>
        <v>5.5E-2</v>
      </c>
      <c r="BG583" s="296">
        <f t="shared" si="274"/>
        <v>0</v>
      </c>
      <c r="BH583" s="296">
        <f t="shared" si="278"/>
        <v>0</v>
      </c>
      <c r="BI583" s="296" t="str">
        <f>IFERROR(VLOOKUP($L583,点検表４リスト用!$L$2:$N$11,3,FALSE),"")</f>
        <v/>
      </c>
      <c r="BJ583" s="296" t="str">
        <f t="shared" si="275"/>
        <v/>
      </c>
      <c r="BK583" s="296" t="str">
        <f>IF($AK583="特","",IF($BP583="確認",MSG_電気・燃料電池車確認,IF($BS583=1,日野自動車新型式,IF($BS583=2,日野自動車新型式②,IF($BS583=3,日野自動車新型式③,IF($BS583=4,日野自動車新型式④,IFERROR(VLOOKUP($BJ583,'35条リスト'!$A$3:$C$9998,2,FALSE),"")))))))</f>
        <v/>
      </c>
      <c r="BL583" s="296" t="str">
        <f t="shared" si="276"/>
        <v/>
      </c>
      <c r="BM583" s="296" t="str">
        <f>IFERROR(VLOOKUP($X583,点検表４リスト用!$A$2:$B$10,2,FALSE),"")</f>
        <v/>
      </c>
      <c r="BN583" s="296" t="str">
        <f>IF($AK583="特","",IFERROR(VLOOKUP($BJ583,'35条リスト'!$A$3:$C$9998,3,FALSE),""))</f>
        <v/>
      </c>
      <c r="BO583" s="357" t="str">
        <f t="shared" si="246"/>
        <v/>
      </c>
      <c r="BP583" s="297" t="str">
        <f t="shared" si="277"/>
        <v/>
      </c>
      <c r="BQ583" s="297" t="str">
        <f t="shared" si="247"/>
        <v/>
      </c>
      <c r="BR583" s="296">
        <f t="shared" si="279"/>
        <v>0</v>
      </c>
      <c r="BS583" s="296" t="str">
        <f>IF(COUNTIF(点検表４リスト用!X$2:X$83,J583),1,IF(COUNTIF(点検表４リスト用!Y$2:Y$100,J583),2,IF(COUNTIF(点検表４リスト用!Z$2:Z$100,J583),3,IF(COUNTIF(点検表４リスト用!AA$2:AA$100,J583),4,""))))</f>
        <v/>
      </c>
      <c r="BT583" s="580" t="str">
        <f t="shared" si="248"/>
        <v/>
      </c>
    </row>
    <row r="584" spans="1:72">
      <c r="A584" s="289"/>
      <c r="B584" s="445"/>
      <c r="C584" s="290"/>
      <c r="D584" s="291"/>
      <c r="E584" s="291"/>
      <c r="F584" s="291"/>
      <c r="G584" s="292"/>
      <c r="H584" s="300"/>
      <c r="I584" s="292"/>
      <c r="J584" s="292"/>
      <c r="K584" s="292"/>
      <c r="L584" s="292"/>
      <c r="M584" s="290"/>
      <c r="N584" s="290"/>
      <c r="O584" s="292"/>
      <c r="P584" s="292"/>
      <c r="Q584" s="481" t="str">
        <f t="shared" si="249"/>
        <v/>
      </c>
      <c r="R584" s="481" t="str">
        <f t="shared" si="250"/>
        <v/>
      </c>
      <c r="S584" s="482" t="str">
        <f t="shared" si="258"/>
        <v/>
      </c>
      <c r="T584" s="482" t="str">
        <f t="shared" si="251"/>
        <v/>
      </c>
      <c r="U584" s="483" t="str">
        <f t="shared" si="252"/>
        <v/>
      </c>
      <c r="V584" s="483" t="str">
        <f t="shared" si="253"/>
        <v/>
      </c>
      <c r="W584" s="483" t="str">
        <f t="shared" si="254"/>
        <v/>
      </c>
      <c r="X584" s="293"/>
      <c r="Y584" s="289"/>
      <c r="Z584" s="473" t="str">
        <f>IF($BS584&lt;&gt;"","確認",IF(COUNTIF(点検表４リスト用!AB$2:AB$100,J584),"○",IF(OR($BQ584="【3】",$BQ584="【2】",$BQ584="【1】"),"○",$BQ584)))</f>
        <v/>
      </c>
      <c r="AA584" s="532"/>
      <c r="AB584" s="559" t="str">
        <f t="shared" si="255"/>
        <v/>
      </c>
      <c r="AC584" s="294" t="str">
        <f>IF(COUNTIF(環境性能の高いＵＤタクシー!$A:$A,点検表４!J584),"○","")</f>
        <v/>
      </c>
      <c r="AD584" s="295" t="str">
        <f t="shared" si="256"/>
        <v/>
      </c>
      <c r="AE584" s="296" t="b">
        <f t="shared" si="259"/>
        <v>0</v>
      </c>
      <c r="AF584" s="296" t="b">
        <f t="shared" si="260"/>
        <v>0</v>
      </c>
      <c r="AG584" s="296" t="str">
        <f t="shared" si="261"/>
        <v/>
      </c>
      <c r="AH584" s="296">
        <f t="shared" si="262"/>
        <v>1</v>
      </c>
      <c r="AI584" s="296">
        <f t="shared" si="263"/>
        <v>0</v>
      </c>
      <c r="AJ584" s="296">
        <f t="shared" si="264"/>
        <v>0</v>
      </c>
      <c r="AK584" s="296" t="str">
        <f>IFERROR(VLOOKUP($I584,点検表４リスト用!$D$2:$G$10,2,FALSE),"")</f>
        <v/>
      </c>
      <c r="AL584" s="296" t="str">
        <f>IFERROR(VLOOKUP($I584,点検表４リスト用!$D$2:$G$10,3,FALSE),"")</f>
        <v/>
      </c>
      <c r="AM584" s="296" t="str">
        <f>IFERROR(VLOOKUP($I584,点検表４リスト用!$D$2:$G$10,4,FALSE),"")</f>
        <v/>
      </c>
      <c r="AN584" s="296" t="str">
        <f>IFERROR(VLOOKUP(LEFT($E584,1),点検表４リスト用!$I$2:$J$11,2,FALSE),"")</f>
        <v/>
      </c>
      <c r="AO584" s="296" t="b">
        <f>IF(IFERROR(VLOOKUP($J584,軽乗用車一覧!$A$2:$A$88,1,FALSE),"")&lt;&gt;"",TRUE,FALSE)</f>
        <v>0</v>
      </c>
      <c r="AP584" s="296" t="b">
        <f t="shared" si="265"/>
        <v>0</v>
      </c>
      <c r="AQ584" s="296" t="b">
        <f t="shared" si="257"/>
        <v>1</v>
      </c>
      <c r="AR584" s="296" t="str">
        <f t="shared" si="266"/>
        <v/>
      </c>
      <c r="AS584" s="296" t="str">
        <f t="shared" si="267"/>
        <v/>
      </c>
      <c r="AT584" s="296">
        <f t="shared" si="268"/>
        <v>1</v>
      </c>
      <c r="AU584" s="296">
        <f t="shared" si="269"/>
        <v>1</v>
      </c>
      <c r="AV584" s="296" t="str">
        <f t="shared" si="270"/>
        <v/>
      </c>
      <c r="AW584" s="296" t="str">
        <f>IFERROR(VLOOKUP($L584,点検表４リスト用!$L$2:$M$11,2,FALSE),"")</f>
        <v/>
      </c>
      <c r="AX584" s="296" t="str">
        <f>IFERROR(VLOOKUP($AV584,排出係数!$H$4:$N$1000,7,FALSE),"")</f>
        <v/>
      </c>
      <c r="AY584" s="296" t="str">
        <f t="shared" si="245"/>
        <v/>
      </c>
      <c r="AZ584" s="296" t="str">
        <f t="shared" si="271"/>
        <v>1</v>
      </c>
      <c r="BA584" s="296" t="str">
        <f>IFERROR(VLOOKUP($AV584,排出係数!$A$4:$G$10000,$AU584+2,FALSE),"")</f>
        <v/>
      </c>
      <c r="BB584" s="296">
        <f>IFERROR(VLOOKUP($AU584,点検表４リスト用!$P$2:$T$6,2,FALSE),"")</f>
        <v>0.48</v>
      </c>
      <c r="BC584" s="296" t="str">
        <f t="shared" si="272"/>
        <v/>
      </c>
      <c r="BD584" s="296" t="str">
        <f t="shared" si="273"/>
        <v/>
      </c>
      <c r="BE584" s="296" t="str">
        <f>IFERROR(VLOOKUP($AV584,排出係数!$H$4:$M$10000,$AU584+2,FALSE),"")</f>
        <v/>
      </c>
      <c r="BF584" s="296">
        <f>IFERROR(VLOOKUP($AU584,点検表４リスト用!$P$2:$T$6,IF($N584="H17",5,3),FALSE),"")</f>
        <v>5.5E-2</v>
      </c>
      <c r="BG584" s="296">
        <f t="shared" si="274"/>
        <v>0</v>
      </c>
      <c r="BH584" s="296">
        <f t="shared" si="278"/>
        <v>0</v>
      </c>
      <c r="BI584" s="296" t="str">
        <f>IFERROR(VLOOKUP($L584,点検表４リスト用!$L$2:$N$11,3,FALSE),"")</f>
        <v/>
      </c>
      <c r="BJ584" s="296" t="str">
        <f t="shared" si="275"/>
        <v/>
      </c>
      <c r="BK584" s="296" t="str">
        <f>IF($AK584="特","",IF($BP584="確認",MSG_電気・燃料電池車確認,IF($BS584=1,日野自動車新型式,IF($BS584=2,日野自動車新型式②,IF($BS584=3,日野自動車新型式③,IF($BS584=4,日野自動車新型式④,IFERROR(VLOOKUP($BJ584,'35条リスト'!$A$3:$C$9998,2,FALSE),"")))))))</f>
        <v/>
      </c>
      <c r="BL584" s="296" t="str">
        <f t="shared" si="276"/>
        <v/>
      </c>
      <c r="BM584" s="296" t="str">
        <f>IFERROR(VLOOKUP($X584,点検表４リスト用!$A$2:$B$10,2,FALSE),"")</f>
        <v/>
      </c>
      <c r="BN584" s="296" t="str">
        <f>IF($AK584="特","",IFERROR(VLOOKUP($BJ584,'35条リスト'!$A$3:$C$9998,3,FALSE),""))</f>
        <v/>
      </c>
      <c r="BO584" s="357" t="str">
        <f t="shared" si="246"/>
        <v/>
      </c>
      <c r="BP584" s="297" t="str">
        <f t="shared" si="277"/>
        <v/>
      </c>
      <c r="BQ584" s="297" t="str">
        <f t="shared" si="247"/>
        <v/>
      </c>
      <c r="BR584" s="296">
        <f t="shared" si="279"/>
        <v>0</v>
      </c>
      <c r="BS584" s="296" t="str">
        <f>IF(COUNTIF(点検表４リスト用!X$2:X$83,J584),1,IF(COUNTIF(点検表４リスト用!Y$2:Y$100,J584),2,IF(COUNTIF(点検表４リスト用!Z$2:Z$100,J584),3,IF(COUNTIF(点検表４リスト用!AA$2:AA$100,J584),4,""))))</f>
        <v/>
      </c>
      <c r="BT584" s="580" t="str">
        <f t="shared" si="248"/>
        <v/>
      </c>
    </row>
    <row r="585" spans="1:72">
      <c r="A585" s="289"/>
      <c r="B585" s="445"/>
      <c r="C585" s="290"/>
      <c r="D585" s="291"/>
      <c r="E585" s="291"/>
      <c r="F585" s="291"/>
      <c r="G585" s="292"/>
      <c r="H585" s="300"/>
      <c r="I585" s="292"/>
      <c r="J585" s="292"/>
      <c r="K585" s="292"/>
      <c r="L585" s="292"/>
      <c r="M585" s="290"/>
      <c r="N585" s="290"/>
      <c r="O585" s="292"/>
      <c r="P585" s="292"/>
      <c r="Q585" s="481" t="str">
        <f t="shared" si="249"/>
        <v/>
      </c>
      <c r="R585" s="481" t="str">
        <f t="shared" si="250"/>
        <v/>
      </c>
      <c r="S585" s="482" t="str">
        <f t="shared" si="258"/>
        <v/>
      </c>
      <c r="T585" s="482" t="str">
        <f t="shared" si="251"/>
        <v/>
      </c>
      <c r="U585" s="483" t="str">
        <f t="shared" si="252"/>
        <v/>
      </c>
      <c r="V585" s="483" t="str">
        <f t="shared" si="253"/>
        <v/>
      </c>
      <c r="W585" s="483" t="str">
        <f t="shared" si="254"/>
        <v/>
      </c>
      <c r="X585" s="293"/>
      <c r="Y585" s="289"/>
      <c r="Z585" s="473" t="str">
        <f>IF($BS585&lt;&gt;"","確認",IF(COUNTIF(点検表４リスト用!AB$2:AB$100,J585),"○",IF(OR($BQ585="【3】",$BQ585="【2】",$BQ585="【1】"),"○",$BQ585)))</f>
        <v/>
      </c>
      <c r="AA585" s="532"/>
      <c r="AB585" s="559" t="str">
        <f t="shared" si="255"/>
        <v/>
      </c>
      <c r="AC585" s="294" t="str">
        <f>IF(COUNTIF(環境性能の高いＵＤタクシー!$A:$A,点検表４!J585),"○","")</f>
        <v/>
      </c>
      <c r="AD585" s="295" t="str">
        <f t="shared" si="256"/>
        <v/>
      </c>
      <c r="AE585" s="296" t="b">
        <f t="shared" si="259"/>
        <v>0</v>
      </c>
      <c r="AF585" s="296" t="b">
        <f t="shared" si="260"/>
        <v>0</v>
      </c>
      <c r="AG585" s="296" t="str">
        <f t="shared" si="261"/>
        <v/>
      </c>
      <c r="AH585" s="296">
        <f t="shared" si="262"/>
        <v>1</v>
      </c>
      <c r="AI585" s="296">
        <f t="shared" si="263"/>
        <v>0</v>
      </c>
      <c r="AJ585" s="296">
        <f t="shared" si="264"/>
        <v>0</v>
      </c>
      <c r="AK585" s="296" t="str">
        <f>IFERROR(VLOOKUP($I585,点検表４リスト用!$D$2:$G$10,2,FALSE),"")</f>
        <v/>
      </c>
      <c r="AL585" s="296" t="str">
        <f>IFERROR(VLOOKUP($I585,点検表４リスト用!$D$2:$G$10,3,FALSE),"")</f>
        <v/>
      </c>
      <c r="AM585" s="296" t="str">
        <f>IFERROR(VLOOKUP($I585,点検表４リスト用!$D$2:$G$10,4,FALSE),"")</f>
        <v/>
      </c>
      <c r="AN585" s="296" t="str">
        <f>IFERROR(VLOOKUP(LEFT($E585,1),点検表４リスト用!$I$2:$J$11,2,FALSE),"")</f>
        <v/>
      </c>
      <c r="AO585" s="296" t="b">
        <f>IF(IFERROR(VLOOKUP($J585,軽乗用車一覧!$A$2:$A$88,1,FALSE),"")&lt;&gt;"",TRUE,FALSE)</f>
        <v>0</v>
      </c>
      <c r="AP585" s="296" t="b">
        <f t="shared" si="265"/>
        <v>0</v>
      </c>
      <c r="AQ585" s="296" t="b">
        <f t="shared" si="257"/>
        <v>1</v>
      </c>
      <c r="AR585" s="296" t="str">
        <f t="shared" si="266"/>
        <v/>
      </c>
      <c r="AS585" s="296" t="str">
        <f t="shared" si="267"/>
        <v/>
      </c>
      <c r="AT585" s="296">
        <f t="shared" si="268"/>
        <v>1</v>
      </c>
      <c r="AU585" s="296">
        <f t="shared" si="269"/>
        <v>1</v>
      </c>
      <c r="AV585" s="296" t="str">
        <f t="shared" si="270"/>
        <v/>
      </c>
      <c r="AW585" s="296" t="str">
        <f>IFERROR(VLOOKUP($L585,点検表４リスト用!$L$2:$M$11,2,FALSE),"")</f>
        <v/>
      </c>
      <c r="AX585" s="296" t="str">
        <f>IFERROR(VLOOKUP($AV585,排出係数!$H$4:$N$1000,7,FALSE),"")</f>
        <v/>
      </c>
      <c r="AY585" s="296" t="str">
        <f t="shared" si="245"/>
        <v/>
      </c>
      <c r="AZ585" s="296" t="str">
        <f t="shared" si="271"/>
        <v>1</v>
      </c>
      <c r="BA585" s="296" t="str">
        <f>IFERROR(VLOOKUP($AV585,排出係数!$A$4:$G$10000,$AU585+2,FALSE),"")</f>
        <v/>
      </c>
      <c r="BB585" s="296">
        <f>IFERROR(VLOOKUP($AU585,点検表４リスト用!$P$2:$T$6,2,FALSE),"")</f>
        <v>0.48</v>
      </c>
      <c r="BC585" s="296" t="str">
        <f t="shared" si="272"/>
        <v/>
      </c>
      <c r="BD585" s="296" t="str">
        <f t="shared" si="273"/>
        <v/>
      </c>
      <c r="BE585" s="296" t="str">
        <f>IFERROR(VLOOKUP($AV585,排出係数!$H$4:$M$10000,$AU585+2,FALSE),"")</f>
        <v/>
      </c>
      <c r="BF585" s="296">
        <f>IFERROR(VLOOKUP($AU585,点検表４リスト用!$P$2:$T$6,IF($N585="H17",5,3),FALSE),"")</f>
        <v>5.5E-2</v>
      </c>
      <c r="BG585" s="296">
        <f t="shared" si="274"/>
        <v>0</v>
      </c>
      <c r="BH585" s="296">
        <f t="shared" si="278"/>
        <v>0</v>
      </c>
      <c r="BI585" s="296" t="str">
        <f>IFERROR(VLOOKUP($L585,点検表４リスト用!$L$2:$N$11,3,FALSE),"")</f>
        <v/>
      </c>
      <c r="BJ585" s="296" t="str">
        <f t="shared" si="275"/>
        <v/>
      </c>
      <c r="BK585" s="296" t="str">
        <f>IF($AK585="特","",IF($BP585="確認",MSG_電気・燃料電池車確認,IF($BS585=1,日野自動車新型式,IF($BS585=2,日野自動車新型式②,IF($BS585=3,日野自動車新型式③,IF($BS585=4,日野自動車新型式④,IFERROR(VLOOKUP($BJ585,'35条リスト'!$A$3:$C$9998,2,FALSE),"")))))))</f>
        <v/>
      </c>
      <c r="BL585" s="296" t="str">
        <f t="shared" si="276"/>
        <v/>
      </c>
      <c r="BM585" s="296" t="str">
        <f>IFERROR(VLOOKUP($X585,点検表４リスト用!$A$2:$B$10,2,FALSE),"")</f>
        <v/>
      </c>
      <c r="BN585" s="296" t="str">
        <f>IF($AK585="特","",IFERROR(VLOOKUP($BJ585,'35条リスト'!$A$3:$C$9998,3,FALSE),""))</f>
        <v/>
      </c>
      <c r="BO585" s="357" t="str">
        <f t="shared" si="246"/>
        <v/>
      </c>
      <c r="BP585" s="297" t="str">
        <f t="shared" si="277"/>
        <v/>
      </c>
      <c r="BQ585" s="297" t="str">
        <f t="shared" si="247"/>
        <v/>
      </c>
      <c r="BR585" s="296">
        <f t="shared" si="279"/>
        <v>0</v>
      </c>
      <c r="BS585" s="296" t="str">
        <f>IF(COUNTIF(点検表４リスト用!X$2:X$83,J585),1,IF(COUNTIF(点検表４リスト用!Y$2:Y$100,J585),2,IF(COUNTIF(点検表４リスト用!Z$2:Z$100,J585),3,IF(COUNTIF(点検表４リスト用!AA$2:AA$100,J585),4,""))))</f>
        <v/>
      </c>
      <c r="BT585" s="580" t="str">
        <f t="shared" si="248"/>
        <v/>
      </c>
    </row>
    <row r="586" spans="1:72">
      <c r="A586" s="289"/>
      <c r="B586" s="445"/>
      <c r="C586" s="290"/>
      <c r="D586" s="291"/>
      <c r="E586" s="291"/>
      <c r="F586" s="291"/>
      <c r="G586" s="292"/>
      <c r="H586" s="300"/>
      <c r="I586" s="292"/>
      <c r="J586" s="292"/>
      <c r="K586" s="292"/>
      <c r="L586" s="292"/>
      <c r="M586" s="290"/>
      <c r="N586" s="290"/>
      <c r="O586" s="292"/>
      <c r="P586" s="292"/>
      <c r="Q586" s="481" t="str">
        <f t="shared" si="249"/>
        <v/>
      </c>
      <c r="R586" s="481" t="str">
        <f t="shared" si="250"/>
        <v/>
      </c>
      <c r="S586" s="482" t="str">
        <f t="shared" si="258"/>
        <v/>
      </c>
      <c r="T586" s="482" t="str">
        <f t="shared" si="251"/>
        <v/>
      </c>
      <c r="U586" s="483" t="str">
        <f t="shared" si="252"/>
        <v/>
      </c>
      <c r="V586" s="483" t="str">
        <f t="shared" si="253"/>
        <v/>
      </c>
      <c r="W586" s="483" t="str">
        <f t="shared" si="254"/>
        <v/>
      </c>
      <c r="X586" s="293"/>
      <c r="Y586" s="289"/>
      <c r="Z586" s="473" t="str">
        <f>IF($BS586&lt;&gt;"","確認",IF(COUNTIF(点検表４リスト用!AB$2:AB$100,J586),"○",IF(OR($BQ586="【3】",$BQ586="【2】",$BQ586="【1】"),"○",$BQ586)))</f>
        <v/>
      </c>
      <c r="AA586" s="532"/>
      <c r="AB586" s="559" t="str">
        <f t="shared" si="255"/>
        <v/>
      </c>
      <c r="AC586" s="294" t="str">
        <f>IF(COUNTIF(環境性能の高いＵＤタクシー!$A:$A,点検表４!J586),"○","")</f>
        <v/>
      </c>
      <c r="AD586" s="295" t="str">
        <f t="shared" si="256"/>
        <v/>
      </c>
      <c r="AE586" s="296" t="b">
        <f t="shared" si="259"/>
        <v>0</v>
      </c>
      <c r="AF586" s="296" t="b">
        <f t="shared" si="260"/>
        <v>0</v>
      </c>
      <c r="AG586" s="296" t="str">
        <f t="shared" si="261"/>
        <v/>
      </c>
      <c r="AH586" s="296">
        <f t="shared" si="262"/>
        <v>1</v>
      </c>
      <c r="AI586" s="296">
        <f t="shared" si="263"/>
        <v>0</v>
      </c>
      <c r="AJ586" s="296">
        <f t="shared" si="264"/>
        <v>0</v>
      </c>
      <c r="AK586" s="296" t="str">
        <f>IFERROR(VLOOKUP($I586,点検表４リスト用!$D$2:$G$10,2,FALSE),"")</f>
        <v/>
      </c>
      <c r="AL586" s="296" t="str">
        <f>IFERROR(VLOOKUP($I586,点検表４リスト用!$D$2:$G$10,3,FALSE),"")</f>
        <v/>
      </c>
      <c r="AM586" s="296" t="str">
        <f>IFERROR(VLOOKUP($I586,点検表４リスト用!$D$2:$G$10,4,FALSE),"")</f>
        <v/>
      </c>
      <c r="AN586" s="296" t="str">
        <f>IFERROR(VLOOKUP(LEFT($E586,1),点検表４リスト用!$I$2:$J$11,2,FALSE),"")</f>
        <v/>
      </c>
      <c r="AO586" s="296" t="b">
        <f>IF(IFERROR(VLOOKUP($J586,軽乗用車一覧!$A$2:$A$88,1,FALSE),"")&lt;&gt;"",TRUE,FALSE)</f>
        <v>0</v>
      </c>
      <c r="AP586" s="296" t="b">
        <f t="shared" si="265"/>
        <v>0</v>
      </c>
      <c r="AQ586" s="296" t="b">
        <f t="shared" si="257"/>
        <v>1</v>
      </c>
      <c r="AR586" s="296" t="str">
        <f t="shared" si="266"/>
        <v/>
      </c>
      <c r="AS586" s="296" t="str">
        <f t="shared" si="267"/>
        <v/>
      </c>
      <c r="AT586" s="296">
        <f t="shared" si="268"/>
        <v>1</v>
      </c>
      <c r="AU586" s="296">
        <f t="shared" si="269"/>
        <v>1</v>
      </c>
      <c r="AV586" s="296" t="str">
        <f t="shared" si="270"/>
        <v/>
      </c>
      <c r="AW586" s="296" t="str">
        <f>IFERROR(VLOOKUP($L586,点検表４リスト用!$L$2:$M$11,2,FALSE),"")</f>
        <v/>
      </c>
      <c r="AX586" s="296" t="str">
        <f>IFERROR(VLOOKUP($AV586,排出係数!$H$4:$N$1000,7,FALSE),"")</f>
        <v/>
      </c>
      <c r="AY586" s="296" t="str">
        <f t="shared" ref="AY586:AY649" si="280">IF(OR($AW586="C",$AW586="電",$AW586="燃電"),$AW586,IF(AND(LEFT($AW586,1)&lt;&gt;"ハ",RIGHT($AX586,1)&lt;&gt;"ハ"),IF(AND(OR($AW586="ガ",$AW586="L"),LEFT($AX586,2)&lt;&gt;"ガL"),"ガL3",IF(AND($AW586="軽",LEFT($AX586,1)&lt;&gt;"軽"),"軽3",IF(RIGHT($AX586,1)="ハ","ハ",$AX586))),IF($AX586="",$BT586,$AX586)))</f>
        <v/>
      </c>
      <c r="AZ586" s="296" t="str">
        <f t="shared" si="271"/>
        <v>1</v>
      </c>
      <c r="BA586" s="296" t="str">
        <f>IFERROR(VLOOKUP($AV586,排出係数!$A$4:$G$10000,$AU586+2,FALSE),"")</f>
        <v/>
      </c>
      <c r="BB586" s="296">
        <f>IFERROR(VLOOKUP($AU586,点検表４リスト用!$P$2:$T$6,2,FALSE),"")</f>
        <v>0.48</v>
      </c>
      <c r="BC586" s="296" t="str">
        <f t="shared" si="272"/>
        <v/>
      </c>
      <c r="BD586" s="296" t="str">
        <f t="shared" si="273"/>
        <v/>
      </c>
      <c r="BE586" s="296" t="str">
        <f>IFERROR(VLOOKUP($AV586,排出係数!$H$4:$M$10000,$AU586+2,FALSE),"")</f>
        <v/>
      </c>
      <c r="BF586" s="296">
        <f>IFERROR(VLOOKUP($AU586,点検表４リスト用!$P$2:$T$6,IF($N586="H17",5,3),FALSE),"")</f>
        <v>5.5E-2</v>
      </c>
      <c r="BG586" s="296">
        <f t="shared" si="274"/>
        <v>0</v>
      </c>
      <c r="BH586" s="296">
        <f t="shared" si="278"/>
        <v>0</v>
      </c>
      <c r="BI586" s="296" t="str">
        <f>IFERROR(VLOOKUP($L586,点検表４リスト用!$L$2:$N$11,3,FALSE),"")</f>
        <v/>
      </c>
      <c r="BJ586" s="296" t="str">
        <f t="shared" si="275"/>
        <v/>
      </c>
      <c r="BK586" s="296" t="str">
        <f>IF($AK586="特","",IF($BP586="確認",MSG_電気・燃料電池車確認,IF($BS586=1,日野自動車新型式,IF($BS586=2,日野自動車新型式②,IF($BS586=3,日野自動車新型式③,IF($BS586=4,日野自動車新型式④,IFERROR(VLOOKUP($BJ586,'35条リスト'!$A$3:$C$9998,2,FALSE),"")))))))</f>
        <v/>
      </c>
      <c r="BL586" s="296" t="str">
        <f t="shared" si="276"/>
        <v/>
      </c>
      <c r="BM586" s="296" t="str">
        <f>IFERROR(VLOOKUP($X586,点検表４リスト用!$A$2:$B$10,2,FALSE),"")</f>
        <v/>
      </c>
      <c r="BN586" s="296" t="str">
        <f>IF($AK586="特","",IFERROR(VLOOKUP($BJ586,'35条リスト'!$A$3:$C$9998,3,FALSE),""))</f>
        <v/>
      </c>
      <c r="BO586" s="357" t="str">
        <f t="shared" ref="BO586:BO649" si="281">IF(AND($AS586="乗用",OR($L586="ハイブリッド（ガソリン）",$L586="ガソリン",$L586="ハイブリッド（ＬＰＧ）",$L586="液化石油ガス（ＬＰＧ）"),$BL586=75,$BM586=6),"【1】",IF(AND($AS586="乗用",$L586="プラグインハイブリッド",$BL586=75),"【2】",IF(AND($AS586="軽量",OR($L586="ハイブリッド（ガソリン）",$L586="ガソリン"),$BL586=75,$BM586=4),"【1】",IF(AND($AS586="中量",OR($L586="ハイブリッド（ガソリン）",$L586="ガソリン"),$BL586=75,OR($BM586=4,$BM586=3,$BM586=2,$BM586=1)),"【1】",IF(AND($AS586="中量",OR($L586="ハイブリッド（ガソリン）",$L586="ガソリン"),$BL586=50,OR($BM586=4,$BM586=3,$BM586=2)),"【1】",IF(AND($AS586="重量1",OR($L586="ハイブリッド（軽油）",$L586="軽油"),LEFT($J586,1)="2",OR($BM586=4,$BM586=3,$BM586=2,$BM586=1)),"【1】",IF(AND($AS586="重量2",OR($L586="ハイブリッド（軽油）",$L586="軽油"),LEFT($J586,1)="2",OR($BM586=4,$BM586=3,$BM586=2,$BM586=1,$BM586=0)),"【1】","")))))))</f>
        <v/>
      </c>
      <c r="BP586" s="297" t="str">
        <f t="shared" si="277"/>
        <v/>
      </c>
      <c r="BQ586" s="297" t="str">
        <f t="shared" ref="BQ586:BQ649" si="282">IF($BO586="【2】",$BO586,IF($BN586&lt;&gt;"",$BN586,IF($BO586&lt;&gt;"",$BO586,$BP586)))</f>
        <v/>
      </c>
      <c r="BR586" s="296">
        <f t="shared" si="279"/>
        <v>0</v>
      </c>
      <c r="BS586" s="296" t="str">
        <f>IF(COUNTIF(点検表４リスト用!X$2:X$83,J586),1,IF(COUNTIF(点検表４リスト用!Y$2:Y$100,J586),2,IF(COUNTIF(点検表４リスト用!Z$2:Z$100,J586),3,IF(COUNTIF(点検表４リスト用!AA$2:AA$100,J586),4,""))))</f>
        <v/>
      </c>
      <c r="BT586" s="580" t="str">
        <f t="shared" ref="BT586:BT649" si="283">IF(OR($J586="不明",$AX586=""),IF(LEFT($L586,1)="ハ","ハ",IF($L586="プラグインハイブリッド","Pハ",$AW586)),$AW586)</f>
        <v/>
      </c>
    </row>
    <row r="587" spans="1:72">
      <c r="A587" s="289"/>
      <c r="B587" s="445"/>
      <c r="C587" s="290"/>
      <c r="D587" s="291"/>
      <c r="E587" s="291"/>
      <c r="F587" s="291"/>
      <c r="G587" s="292"/>
      <c r="H587" s="300"/>
      <c r="I587" s="292"/>
      <c r="J587" s="292"/>
      <c r="K587" s="292"/>
      <c r="L587" s="292"/>
      <c r="M587" s="290"/>
      <c r="N587" s="290"/>
      <c r="O587" s="292"/>
      <c r="P587" s="292"/>
      <c r="Q587" s="481" t="str">
        <f t="shared" si="249"/>
        <v/>
      </c>
      <c r="R587" s="481" t="str">
        <f t="shared" si="250"/>
        <v/>
      </c>
      <c r="S587" s="482" t="str">
        <f t="shared" si="258"/>
        <v/>
      </c>
      <c r="T587" s="482" t="str">
        <f t="shared" si="251"/>
        <v/>
      </c>
      <c r="U587" s="483" t="str">
        <f t="shared" si="252"/>
        <v/>
      </c>
      <c r="V587" s="483" t="str">
        <f t="shared" si="253"/>
        <v/>
      </c>
      <c r="W587" s="483" t="str">
        <f t="shared" si="254"/>
        <v/>
      </c>
      <c r="X587" s="293"/>
      <c r="Y587" s="289"/>
      <c r="Z587" s="473" t="str">
        <f>IF($BS587&lt;&gt;"","確認",IF(COUNTIF(点検表４リスト用!AB$2:AB$100,J587),"○",IF(OR($BQ587="【3】",$BQ587="【2】",$BQ587="【1】"),"○",$BQ587)))</f>
        <v/>
      </c>
      <c r="AA587" s="532"/>
      <c r="AB587" s="559" t="str">
        <f t="shared" si="255"/>
        <v/>
      </c>
      <c r="AC587" s="294" t="str">
        <f>IF(COUNTIF(環境性能の高いＵＤタクシー!$A:$A,点検表４!J587),"○","")</f>
        <v/>
      </c>
      <c r="AD587" s="295" t="str">
        <f t="shared" si="256"/>
        <v/>
      </c>
      <c r="AE587" s="296" t="b">
        <f t="shared" si="259"/>
        <v>0</v>
      </c>
      <c r="AF587" s="296" t="b">
        <f t="shared" si="260"/>
        <v>0</v>
      </c>
      <c r="AG587" s="296" t="str">
        <f t="shared" si="261"/>
        <v/>
      </c>
      <c r="AH587" s="296">
        <f t="shared" si="262"/>
        <v>1</v>
      </c>
      <c r="AI587" s="296">
        <f t="shared" si="263"/>
        <v>0</v>
      </c>
      <c r="AJ587" s="296">
        <f t="shared" si="264"/>
        <v>0</v>
      </c>
      <c r="AK587" s="296" t="str">
        <f>IFERROR(VLOOKUP($I587,点検表４リスト用!$D$2:$G$10,2,FALSE),"")</f>
        <v/>
      </c>
      <c r="AL587" s="296" t="str">
        <f>IFERROR(VLOOKUP($I587,点検表４リスト用!$D$2:$G$10,3,FALSE),"")</f>
        <v/>
      </c>
      <c r="AM587" s="296" t="str">
        <f>IFERROR(VLOOKUP($I587,点検表４リスト用!$D$2:$G$10,4,FALSE),"")</f>
        <v/>
      </c>
      <c r="AN587" s="296" t="str">
        <f>IFERROR(VLOOKUP(LEFT($E587,1),点検表４リスト用!$I$2:$J$11,2,FALSE),"")</f>
        <v/>
      </c>
      <c r="AO587" s="296" t="b">
        <f>IF(IFERROR(VLOOKUP($J587,軽乗用車一覧!$A$2:$A$88,1,FALSE),"")&lt;&gt;"",TRUE,FALSE)</f>
        <v>0</v>
      </c>
      <c r="AP587" s="296" t="b">
        <f t="shared" si="265"/>
        <v>0</v>
      </c>
      <c r="AQ587" s="296" t="b">
        <f t="shared" si="257"/>
        <v>1</v>
      </c>
      <c r="AR587" s="296" t="str">
        <f t="shared" si="266"/>
        <v/>
      </c>
      <c r="AS587" s="296" t="str">
        <f t="shared" si="267"/>
        <v/>
      </c>
      <c r="AT587" s="296">
        <f t="shared" si="268"/>
        <v>1</v>
      </c>
      <c r="AU587" s="296">
        <f t="shared" si="269"/>
        <v>1</v>
      </c>
      <c r="AV587" s="296" t="str">
        <f t="shared" si="270"/>
        <v/>
      </c>
      <c r="AW587" s="296" t="str">
        <f>IFERROR(VLOOKUP($L587,点検表４リスト用!$L$2:$M$11,2,FALSE),"")</f>
        <v/>
      </c>
      <c r="AX587" s="296" t="str">
        <f>IFERROR(VLOOKUP($AV587,排出係数!$H$4:$N$1000,7,FALSE),"")</f>
        <v/>
      </c>
      <c r="AY587" s="296" t="str">
        <f t="shared" si="280"/>
        <v/>
      </c>
      <c r="AZ587" s="296" t="str">
        <f t="shared" si="271"/>
        <v>1</v>
      </c>
      <c r="BA587" s="296" t="str">
        <f>IFERROR(VLOOKUP($AV587,排出係数!$A$4:$G$10000,$AU587+2,FALSE),"")</f>
        <v/>
      </c>
      <c r="BB587" s="296">
        <f>IFERROR(VLOOKUP($AU587,点検表４リスト用!$P$2:$T$6,2,FALSE),"")</f>
        <v>0.48</v>
      </c>
      <c r="BC587" s="296" t="str">
        <f t="shared" si="272"/>
        <v/>
      </c>
      <c r="BD587" s="296" t="str">
        <f t="shared" si="273"/>
        <v/>
      </c>
      <c r="BE587" s="296" t="str">
        <f>IFERROR(VLOOKUP($AV587,排出係数!$H$4:$M$10000,$AU587+2,FALSE),"")</f>
        <v/>
      </c>
      <c r="BF587" s="296">
        <f>IFERROR(VLOOKUP($AU587,点検表４リスト用!$P$2:$T$6,IF($N587="H17",5,3),FALSE),"")</f>
        <v>5.5E-2</v>
      </c>
      <c r="BG587" s="296">
        <f t="shared" si="274"/>
        <v>0</v>
      </c>
      <c r="BH587" s="296">
        <f t="shared" si="278"/>
        <v>0</v>
      </c>
      <c r="BI587" s="296" t="str">
        <f>IFERROR(VLOOKUP($L587,点検表４リスト用!$L$2:$N$11,3,FALSE),"")</f>
        <v/>
      </c>
      <c r="BJ587" s="296" t="str">
        <f t="shared" si="275"/>
        <v/>
      </c>
      <c r="BK587" s="296" t="str">
        <f>IF($AK587="特","",IF($BP587="確認",MSG_電気・燃料電池車確認,IF($BS587=1,日野自動車新型式,IF($BS587=2,日野自動車新型式②,IF($BS587=3,日野自動車新型式③,IF($BS587=4,日野自動車新型式④,IFERROR(VLOOKUP($BJ587,'35条リスト'!$A$3:$C$9998,2,FALSE),"")))))))</f>
        <v/>
      </c>
      <c r="BL587" s="296" t="str">
        <f t="shared" si="276"/>
        <v/>
      </c>
      <c r="BM587" s="296" t="str">
        <f>IFERROR(VLOOKUP($X587,点検表４リスト用!$A$2:$B$10,2,FALSE),"")</f>
        <v/>
      </c>
      <c r="BN587" s="296" t="str">
        <f>IF($AK587="特","",IFERROR(VLOOKUP($BJ587,'35条リスト'!$A$3:$C$9998,3,FALSE),""))</f>
        <v/>
      </c>
      <c r="BO587" s="357" t="str">
        <f t="shared" si="281"/>
        <v/>
      </c>
      <c r="BP587" s="297" t="str">
        <f t="shared" si="277"/>
        <v/>
      </c>
      <c r="BQ587" s="297" t="str">
        <f t="shared" si="282"/>
        <v/>
      </c>
      <c r="BR587" s="296">
        <f t="shared" si="279"/>
        <v>0</v>
      </c>
      <c r="BS587" s="296" t="str">
        <f>IF(COUNTIF(点検表４リスト用!X$2:X$83,J587),1,IF(COUNTIF(点検表４リスト用!Y$2:Y$100,J587),2,IF(COUNTIF(点検表４リスト用!Z$2:Z$100,J587),3,IF(COUNTIF(点検表４リスト用!AA$2:AA$100,J587),4,""))))</f>
        <v/>
      </c>
      <c r="BT587" s="580" t="str">
        <f t="shared" si="283"/>
        <v/>
      </c>
    </row>
    <row r="588" spans="1:72">
      <c r="A588" s="289"/>
      <c r="B588" s="445"/>
      <c r="C588" s="290"/>
      <c r="D588" s="291"/>
      <c r="E588" s="291"/>
      <c r="F588" s="291"/>
      <c r="G588" s="292"/>
      <c r="H588" s="300"/>
      <c r="I588" s="292"/>
      <c r="J588" s="292"/>
      <c r="K588" s="292"/>
      <c r="L588" s="292"/>
      <c r="M588" s="290"/>
      <c r="N588" s="290"/>
      <c r="O588" s="292"/>
      <c r="P588" s="292"/>
      <c r="Q588" s="481" t="str">
        <f t="shared" si="249"/>
        <v/>
      </c>
      <c r="R588" s="481" t="str">
        <f t="shared" si="250"/>
        <v/>
      </c>
      <c r="S588" s="482" t="str">
        <f t="shared" si="258"/>
        <v/>
      </c>
      <c r="T588" s="482" t="str">
        <f t="shared" si="251"/>
        <v/>
      </c>
      <c r="U588" s="483" t="str">
        <f t="shared" si="252"/>
        <v/>
      </c>
      <c r="V588" s="483" t="str">
        <f t="shared" si="253"/>
        <v/>
      </c>
      <c r="W588" s="483" t="str">
        <f t="shared" si="254"/>
        <v/>
      </c>
      <c r="X588" s="293"/>
      <c r="Y588" s="289"/>
      <c r="Z588" s="473" t="str">
        <f>IF($BS588&lt;&gt;"","確認",IF(COUNTIF(点検表４リスト用!AB$2:AB$100,J588),"○",IF(OR($BQ588="【3】",$BQ588="【2】",$BQ588="【1】"),"○",$BQ588)))</f>
        <v/>
      </c>
      <c r="AA588" s="532"/>
      <c r="AB588" s="559" t="str">
        <f t="shared" si="255"/>
        <v/>
      </c>
      <c r="AC588" s="294" t="str">
        <f>IF(COUNTIF(環境性能の高いＵＤタクシー!$A:$A,点検表４!J588),"○","")</f>
        <v/>
      </c>
      <c r="AD588" s="295" t="str">
        <f t="shared" si="256"/>
        <v/>
      </c>
      <c r="AE588" s="296" t="b">
        <f t="shared" si="259"/>
        <v>0</v>
      </c>
      <c r="AF588" s="296" t="b">
        <f t="shared" si="260"/>
        <v>0</v>
      </c>
      <c r="AG588" s="296" t="str">
        <f t="shared" si="261"/>
        <v/>
      </c>
      <c r="AH588" s="296">
        <f t="shared" si="262"/>
        <v>1</v>
      </c>
      <c r="AI588" s="296">
        <f t="shared" si="263"/>
        <v>0</v>
      </c>
      <c r="AJ588" s="296">
        <f t="shared" si="264"/>
        <v>0</v>
      </c>
      <c r="AK588" s="296" t="str">
        <f>IFERROR(VLOOKUP($I588,点検表４リスト用!$D$2:$G$10,2,FALSE),"")</f>
        <v/>
      </c>
      <c r="AL588" s="296" t="str">
        <f>IFERROR(VLOOKUP($I588,点検表４リスト用!$D$2:$G$10,3,FALSE),"")</f>
        <v/>
      </c>
      <c r="AM588" s="296" t="str">
        <f>IFERROR(VLOOKUP($I588,点検表４リスト用!$D$2:$G$10,4,FALSE),"")</f>
        <v/>
      </c>
      <c r="AN588" s="296" t="str">
        <f>IFERROR(VLOOKUP(LEFT($E588,1),点検表４リスト用!$I$2:$J$11,2,FALSE),"")</f>
        <v/>
      </c>
      <c r="AO588" s="296" t="b">
        <f>IF(IFERROR(VLOOKUP($J588,軽乗用車一覧!$A$2:$A$88,1,FALSE),"")&lt;&gt;"",TRUE,FALSE)</f>
        <v>0</v>
      </c>
      <c r="AP588" s="296" t="b">
        <f t="shared" si="265"/>
        <v>0</v>
      </c>
      <c r="AQ588" s="296" t="b">
        <f t="shared" si="257"/>
        <v>1</v>
      </c>
      <c r="AR588" s="296" t="str">
        <f t="shared" si="266"/>
        <v/>
      </c>
      <c r="AS588" s="296" t="str">
        <f t="shared" si="267"/>
        <v/>
      </c>
      <c r="AT588" s="296">
        <f t="shared" si="268"/>
        <v>1</v>
      </c>
      <c r="AU588" s="296">
        <f t="shared" si="269"/>
        <v>1</v>
      </c>
      <c r="AV588" s="296" t="str">
        <f t="shared" si="270"/>
        <v/>
      </c>
      <c r="AW588" s="296" t="str">
        <f>IFERROR(VLOOKUP($L588,点検表４リスト用!$L$2:$M$11,2,FALSE),"")</f>
        <v/>
      </c>
      <c r="AX588" s="296" t="str">
        <f>IFERROR(VLOOKUP($AV588,排出係数!$H$4:$N$1000,7,FALSE),"")</f>
        <v/>
      </c>
      <c r="AY588" s="296" t="str">
        <f t="shared" si="280"/>
        <v/>
      </c>
      <c r="AZ588" s="296" t="str">
        <f t="shared" si="271"/>
        <v>1</v>
      </c>
      <c r="BA588" s="296" t="str">
        <f>IFERROR(VLOOKUP($AV588,排出係数!$A$4:$G$10000,$AU588+2,FALSE),"")</f>
        <v/>
      </c>
      <c r="BB588" s="296">
        <f>IFERROR(VLOOKUP($AU588,点検表４リスト用!$P$2:$T$6,2,FALSE),"")</f>
        <v>0.48</v>
      </c>
      <c r="BC588" s="296" t="str">
        <f t="shared" si="272"/>
        <v/>
      </c>
      <c r="BD588" s="296" t="str">
        <f t="shared" si="273"/>
        <v/>
      </c>
      <c r="BE588" s="296" t="str">
        <f>IFERROR(VLOOKUP($AV588,排出係数!$H$4:$M$10000,$AU588+2,FALSE),"")</f>
        <v/>
      </c>
      <c r="BF588" s="296">
        <f>IFERROR(VLOOKUP($AU588,点検表４リスト用!$P$2:$T$6,IF($N588="H17",5,3),FALSE),"")</f>
        <v>5.5E-2</v>
      </c>
      <c r="BG588" s="296">
        <f t="shared" si="274"/>
        <v>0</v>
      </c>
      <c r="BH588" s="296">
        <f t="shared" si="278"/>
        <v>0</v>
      </c>
      <c r="BI588" s="296" t="str">
        <f>IFERROR(VLOOKUP($L588,点検表４リスト用!$L$2:$N$11,3,FALSE),"")</f>
        <v/>
      </c>
      <c r="BJ588" s="296" t="str">
        <f t="shared" si="275"/>
        <v/>
      </c>
      <c r="BK588" s="296" t="str">
        <f>IF($AK588="特","",IF($BP588="確認",MSG_電気・燃料電池車確認,IF($BS588=1,日野自動車新型式,IF($BS588=2,日野自動車新型式②,IF($BS588=3,日野自動車新型式③,IF($BS588=4,日野自動車新型式④,IFERROR(VLOOKUP($BJ588,'35条リスト'!$A$3:$C$9998,2,FALSE),"")))))))</f>
        <v/>
      </c>
      <c r="BL588" s="296" t="str">
        <f t="shared" si="276"/>
        <v/>
      </c>
      <c r="BM588" s="296" t="str">
        <f>IFERROR(VLOOKUP($X588,点検表４リスト用!$A$2:$B$10,2,FALSE),"")</f>
        <v/>
      </c>
      <c r="BN588" s="296" t="str">
        <f>IF($AK588="特","",IFERROR(VLOOKUP($BJ588,'35条リスト'!$A$3:$C$9998,3,FALSE),""))</f>
        <v/>
      </c>
      <c r="BO588" s="357" t="str">
        <f t="shared" si="281"/>
        <v/>
      </c>
      <c r="BP588" s="297" t="str">
        <f t="shared" si="277"/>
        <v/>
      </c>
      <c r="BQ588" s="297" t="str">
        <f t="shared" si="282"/>
        <v/>
      </c>
      <c r="BR588" s="296">
        <f t="shared" si="279"/>
        <v>0</v>
      </c>
      <c r="BS588" s="296" t="str">
        <f>IF(COUNTIF(点検表４リスト用!X$2:X$83,J588),1,IF(COUNTIF(点検表４リスト用!Y$2:Y$100,J588),2,IF(COUNTIF(点検表４リスト用!Z$2:Z$100,J588),3,IF(COUNTIF(点検表４リスト用!AA$2:AA$100,J588),4,""))))</f>
        <v/>
      </c>
      <c r="BT588" s="580" t="str">
        <f t="shared" si="283"/>
        <v/>
      </c>
    </row>
    <row r="589" spans="1:72">
      <c r="A589" s="289"/>
      <c r="B589" s="445"/>
      <c r="C589" s="290"/>
      <c r="D589" s="291"/>
      <c r="E589" s="291"/>
      <c r="F589" s="291"/>
      <c r="G589" s="292"/>
      <c r="H589" s="300"/>
      <c r="I589" s="292"/>
      <c r="J589" s="292"/>
      <c r="K589" s="292"/>
      <c r="L589" s="292"/>
      <c r="M589" s="290"/>
      <c r="N589" s="290"/>
      <c r="O589" s="292"/>
      <c r="P589" s="292"/>
      <c r="Q589" s="481" t="str">
        <f t="shared" ref="Q589:Q652" si="284">IF($L589="","",IF(OR($AE589=TRUE,$AK589="軽",J589="不明",J589="型式不明"),"-",IF(ISNUMBER($BD589)=TRUE,$BD589,"エラー")))</f>
        <v/>
      </c>
      <c r="R589" s="481" t="str">
        <f t="shared" ref="R589:R652" si="285">IF($L589="","",IF(OR($AE589=TRUE,$AK589="軽",J589="不明",J589="型式不明"),"-",IF(ISNUMBER($BH589)=TRUE,$BH589,"エラー")))</f>
        <v/>
      </c>
      <c r="S589" s="482" t="str">
        <f t="shared" si="258"/>
        <v/>
      </c>
      <c r="T589" s="482" t="str">
        <f t="shared" ref="T589:T652" si="286">IF(OR(O589="",P589="",P589=0),"",IFERROR(O589/P589,"エラー"))</f>
        <v/>
      </c>
      <c r="U589" s="483" t="str">
        <f t="shared" ref="U589:U652" si="287">IF($L589="","",IF(OR($AE589=TRUE,$AK589="軽",B589="減車",J589="不明",J589="型式不明"),"-",IFERROR($O589*$Q589*$AT589/1000,"エラー")))</f>
        <v/>
      </c>
      <c r="V589" s="483" t="str">
        <f t="shared" ref="V589:V652" si="288">IF($L589="","",IF(OR($AE589=TRUE,$AK589="軽",B589="減車",J589="不明",J589="型式不明"),"-",IFERROR($O589*$R589*$AT589/1000,"エラー")))</f>
        <v/>
      </c>
      <c r="W589" s="483" t="str">
        <f t="shared" ref="W589:W652" si="289">IF($L589="","",IF(OR($AE589=TRUE,B589="減車"),"-",IFERROR($P589*$S589/1000,"エラー")))</f>
        <v/>
      </c>
      <c r="X589" s="293"/>
      <c r="Y589" s="289"/>
      <c r="Z589" s="473" t="str">
        <f>IF($BS589&lt;&gt;"","確認",IF(COUNTIF(点検表４リスト用!AB$2:AB$100,J589),"○",IF(OR($BQ589="【3】",$BQ589="【2】",$BQ589="【1】"),"○",$BQ589)))</f>
        <v/>
      </c>
      <c r="AA589" s="532"/>
      <c r="AB589" s="559" t="str">
        <f t="shared" ref="AB589:AB652" si="290">IF(AND(AK589="乗",OR(AW589="電",AW589="燃電",AW589="ハガ",AW589="ハL",AW589="ハ軽"),OR(Z589="○",AA589="○")),"○","")</f>
        <v/>
      </c>
      <c r="AC589" s="294" t="str">
        <f>IF(COUNTIF(環境性能の高いＵＤタクシー!$A:$A,点検表４!J589),"○","")</f>
        <v/>
      </c>
      <c r="AD589" s="295" t="str">
        <f t="shared" ref="AD589:AD652" si="291">IF(Z589="確認",BK589,"")</f>
        <v/>
      </c>
      <c r="AE589" s="296" t="b">
        <f t="shared" si="259"/>
        <v>0</v>
      </c>
      <c r="AF589" s="296" t="b">
        <f t="shared" si="260"/>
        <v>0</v>
      </c>
      <c r="AG589" s="296" t="str">
        <f t="shared" si="261"/>
        <v/>
      </c>
      <c r="AH589" s="296">
        <f t="shared" si="262"/>
        <v>1</v>
      </c>
      <c r="AI589" s="296">
        <f t="shared" si="263"/>
        <v>0</v>
      </c>
      <c r="AJ589" s="296">
        <f t="shared" si="264"/>
        <v>0</v>
      </c>
      <c r="AK589" s="296" t="str">
        <f>IFERROR(VLOOKUP($I589,点検表４リスト用!$D$2:$G$10,2,FALSE),"")</f>
        <v/>
      </c>
      <c r="AL589" s="296" t="str">
        <f>IFERROR(VLOOKUP($I589,点検表４リスト用!$D$2:$G$10,3,FALSE),"")</f>
        <v/>
      </c>
      <c r="AM589" s="296" t="str">
        <f>IFERROR(VLOOKUP($I589,点検表４リスト用!$D$2:$G$10,4,FALSE),"")</f>
        <v/>
      </c>
      <c r="AN589" s="296" t="str">
        <f>IFERROR(VLOOKUP(LEFT($E589,1),点検表４リスト用!$I$2:$J$11,2,FALSE),"")</f>
        <v/>
      </c>
      <c r="AO589" s="296" t="b">
        <f>IF(IFERROR(VLOOKUP($J589,軽乗用車一覧!$A$2:$A$88,1,FALSE),"")&lt;&gt;"",TRUE,FALSE)</f>
        <v>0</v>
      </c>
      <c r="AP589" s="296" t="b">
        <f t="shared" si="265"/>
        <v>0</v>
      </c>
      <c r="AQ589" s="296" t="b">
        <f t="shared" ref="AQ589:AQ652" si="292">IF(AND($E589&lt;&gt;"",$I589&lt;&gt;""),IF($AM589=$AN589,TRUE,IF(LEFT(E589,1)="8",TRUE,FALSE)),TRUE)</f>
        <v>1</v>
      </c>
      <c r="AR589" s="296" t="str">
        <f t="shared" si="266"/>
        <v/>
      </c>
      <c r="AS589" s="296" t="str">
        <f t="shared" si="267"/>
        <v/>
      </c>
      <c r="AT589" s="296">
        <f t="shared" si="268"/>
        <v>1</v>
      </c>
      <c r="AU589" s="296">
        <f t="shared" si="269"/>
        <v>1</v>
      </c>
      <c r="AV589" s="296" t="str">
        <f t="shared" si="270"/>
        <v/>
      </c>
      <c r="AW589" s="296" t="str">
        <f>IFERROR(VLOOKUP($L589,点検表４リスト用!$L$2:$M$11,2,FALSE),"")</f>
        <v/>
      </c>
      <c r="AX589" s="296" t="str">
        <f>IFERROR(VLOOKUP($AV589,排出係数!$H$4:$N$1000,7,FALSE),"")</f>
        <v/>
      </c>
      <c r="AY589" s="296" t="str">
        <f t="shared" si="280"/>
        <v/>
      </c>
      <c r="AZ589" s="296" t="str">
        <f t="shared" si="271"/>
        <v>1</v>
      </c>
      <c r="BA589" s="296" t="str">
        <f>IFERROR(VLOOKUP($AV589,排出係数!$A$4:$G$10000,$AU589+2,FALSE),"")</f>
        <v/>
      </c>
      <c r="BB589" s="296">
        <f>IFERROR(VLOOKUP($AU589,点検表４リスト用!$P$2:$T$6,2,FALSE),"")</f>
        <v>0.48</v>
      </c>
      <c r="BC589" s="296" t="str">
        <f t="shared" si="272"/>
        <v/>
      </c>
      <c r="BD589" s="296" t="str">
        <f t="shared" si="273"/>
        <v/>
      </c>
      <c r="BE589" s="296" t="str">
        <f>IFERROR(VLOOKUP($AV589,排出係数!$H$4:$M$10000,$AU589+2,FALSE),"")</f>
        <v/>
      </c>
      <c r="BF589" s="296">
        <f>IFERROR(VLOOKUP($AU589,点検表４リスト用!$P$2:$T$6,IF($N589="H17",5,3),FALSE),"")</f>
        <v>5.5E-2</v>
      </c>
      <c r="BG589" s="296">
        <f t="shared" si="274"/>
        <v>0</v>
      </c>
      <c r="BH589" s="296">
        <f t="shared" si="278"/>
        <v>0</v>
      </c>
      <c r="BI589" s="296" t="str">
        <f>IFERROR(VLOOKUP($L589,点検表４リスト用!$L$2:$N$11,3,FALSE),"")</f>
        <v/>
      </c>
      <c r="BJ589" s="296" t="str">
        <f t="shared" si="275"/>
        <v/>
      </c>
      <c r="BK589" s="296" t="str">
        <f>IF($AK589="特","",IF($BP589="確認",MSG_電気・燃料電池車確認,IF($BS589=1,日野自動車新型式,IF($BS589=2,日野自動車新型式②,IF($BS589=3,日野自動車新型式③,IF($BS589=4,日野自動車新型式④,IFERROR(VLOOKUP($BJ589,'35条リスト'!$A$3:$C$9998,2,FALSE),"")))))))</f>
        <v/>
      </c>
      <c r="BL589" s="296" t="str">
        <f t="shared" si="276"/>
        <v/>
      </c>
      <c r="BM589" s="296" t="str">
        <f>IFERROR(VLOOKUP($X589,点検表４リスト用!$A$2:$B$10,2,FALSE),"")</f>
        <v/>
      </c>
      <c r="BN589" s="296" t="str">
        <f>IF($AK589="特","",IFERROR(VLOOKUP($BJ589,'35条リスト'!$A$3:$C$9998,3,FALSE),""))</f>
        <v/>
      </c>
      <c r="BO589" s="357" t="str">
        <f t="shared" si="281"/>
        <v/>
      </c>
      <c r="BP589" s="297" t="str">
        <f t="shared" si="277"/>
        <v/>
      </c>
      <c r="BQ589" s="297" t="str">
        <f t="shared" si="282"/>
        <v/>
      </c>
      <c r="BR589" s="296">
        <f t="shared" si="279"/>
        <v>0</v>
      </c>
      <c r="BS589" s="296" t="str">
        <f>IF(COUNTIF(点検表４リスト用!X$2:X$83,J589),1,IF(COUNTIF(点検表４リスト用!Y$2:Y$100,J589),2,IF(COUNTIF(点検表４リスト用!Z$2:Z$100,J589),3,IF(COUNTIF(点検表４リスト用!AA$2:AA$100,J589),4,""))))</f>
        <v/>
      </c>
      <c r="BT589" s="580" t="str">
        <f t="shared" si="283"/>
        <v/>
      </c>
    </row>
    <row r="590" spans="1:72">
      <c r="A590" s="289"/>
      <c r="B590" s="445"/>
      <c r="C590" s="290"/>
      <c r="D590" s="291"/>
      <c r="E590" s="291"/>
      <c r="F590" s="291"/>
      <c r="G590" s="292"/>
      <c r="H590" s="300"/>
      <c r="I590" s="292"/>
      <c r="J590" s="292"/>
      <c r="K590" s="292"/>
      <c r="L590" s="292"/>
      <c r="M590" s="290"/>
      <c r="N590" s="290"/>
      <c r="O590" s="292"/>
      <c r="P590" s="292"/>
      <c r="Q590" s="481" t="str">
        <f t="shared" si="284"/>
        <v/>
      </c>
      <c r="R590" s="481" t="str">
        <f t="shared" si="285"/>
        <v/>
      </c>
      <c r="S590" s="482" t="str">
        <f t="shared" si="258"/>
        <v/>
      </c>
      <c r="T590" s="482" t="str">
        <f t="shared" si="286"/>
        <v/>
      </c>
      <c r="U590" s="483" t="str">
        <f t="shared" si="287"/>
        <v/>
      </c>
      <c r="V590" s="483" t="str">
        <f t="shared" si="288"/>
        <v/>
      </c>
      <c r="W590" s="483" t="str">
        <f t="shared" si="289"/>
        <v/>
      </c>
      <c r="X590" s="293"/>
      <c r="Y590" s="289"/>
      <c r="Z590" s="473" t="str">
        <f>IF($BS590&lt;&gt;"","確認",IF(COUNTIF(点検表４リスト用!AB$2:AB$100,J590),"○",IF(OR($BQ590="【3】",$BQ590="【2】",$BQ590="【1】"),"○",$BQ590)))</f>
        <v/>
      </c>
      <c r="AA590" s="532"/>
      <c r="AB590" s="559" t="str">
        <f t="shared" si="290"/>
        <v/>
      </c>
      <c r="AC590" s="294" t="str">
        <f>IF(COUNTIF(環境性能の高いＵＤタクシー!$A:$A,点検表４!J590),"○","")</f>
        <v/>
      </c>
      <c r="AD590" s="295" t="str">
        <f t="shared" si="291"/>
        <v/>
      </c>
      <c r="AE590" s="296" t="b">
        <f t="shared" si="259"/>
        <v>0</v>
      </c>
      <c r="AF590" s="296" t="b">
        <f t="shared" si="260"/>
        <v>0</v>
      </c>
      <c r="AG590" s="296" t="str">
        <f t="shared" si="261"/>
        <v/>
      </c>
      <c r="AH590" s="296">
        <f t="shared" si="262"/>
        <v>1</v>
      </c>
      <c r="AI590" s="296">
        <f t="shared" si="263"/>
        <v>0</v>
      </c>
      <c r="AJ590" s="296">
        <f t="shared" si="264"/>
        <v>0</v>
      </c>
      <c r="AK590" s="296" t="str">
        <f>IFERROR(VLOOKUP($I590,点検表４リスト用!$D$2:$G$10,2,FALSE),"")</f>
        <v/>
      </c>
      <c r="AL590" s="296" t="str">
        <f>IFERROR(VLOOKUP($I590,点検表４リスト用!$D$2:$G$10,3,FALSE),"")</f>
        <v/>
      </c>
      <c r="AM590" s="296" t="str">
        <f>IFERROR(VLOOKUP($I590,点検表４リスト用!$D$2:$G$10,4,FALSE),"")</f>
        <v/>
      </c>
      <c r="AN590" s="296" t="str">
        <f>IFERROR(VLOOKUP(LEFT($E590,1),点検表４リスト用!$I$2:$J$11,2,FALSE),"")</f>
        <v/>
      </c>
      <c r="AO590" s="296" t="b">
        <f>IF(IFERROR(VLOOKUP($J590,軽乗用車一覧!$A$2:$A$88,1,FALSE),"")&lt;&gt;"",TRUE,FALSE)</f>
        <v>0</v>
      </c>
      <c r="AP590" s="296" t="b">
        <f t="shared" si="265"/>
        <v>0</v>
      </c>
      <c r="AQ590" s="296" t="b">
        <f t="shared" si="292"/>
        <v>1</v>
      </c>
      <c r="AR590" s="296" t="str">
        <f t="shared" si="266"/>
        <v/>
      </c>
      <c r="AS590" s="296" t="str">
        <f t="shared" si="267"/>
        <v/>
      </c>
      <c r="AT590" s="296">
        <f t="shared" si="268"/>
        <v>1</v>
      </c>
      <c r="AU590" s="296">
        <f t="shared" si="269"/>
        <v>1</v>
      </c>
      <c r="AV590" s="296" t="str">
        <f t="shared" si="270"/>
        <v/>
      </c>
      <c r="AW590" s="296" t="str">
        <f>IFERROR(VLOOKUP($L590,点検表４リスト用!$L$2:$M$11,2,FALSE),"")</f>
        <v/>
      </c>
      <c r="AX590" s="296" t="str">
        <f>IFERROR(VLOOKUP($AV590,排出係数!$H$4:$N$1000,7,FALSE),"")</f>
        <v/>
      </c>
      <c r="AY590" s="296" t="str">
        <f t="shared" si="280"/>
        <v/>
      </c>
      <c r="AZ590" s="296" t="str">
        <f t="shared" si="271"/>
        <v>1</v>
      </c>
      <c r="BA590" s="296" t="str">
        <f>IFERROR(VLOOKUP($AV590,排出係数!$A$4:$G$10000,$AU590+2,FALSE),"")</f>
        <v/>
      </c>
      <c r="BB590" s="296">
        <f>IFERROR(VLOOKUP($AU590,点検表４リスト用!$P$2:$T$6,2,FALSE),"")</f>
        <v>0.48</v>
      </c>
      <c r="BC590" s="296" t="str">
        <f t="shared" si="272"/>
        <v/>
      </c>
      <c r="BD590" s="296" t="str">
        <f t="shared" si="273"/>
        <v/>
      </c>
      <c r="BE590" s="296" t="str">
        <f>IFERROR(VLOOKUP($AV590,排出係数!$H$4:$M$10000,$AU590+2,FALSE),"")</f>
        <v/>
      </c>
      <c r="BF590" s="296">
        <f>IFERROR(VLOOKUP($AU590,点検表４リスト用!$P$2:$T$6,IF($N590="H17",5,3),FALSE),"")</f>
        <v>5.5E-2</v>
      </c>
      <c r="BG590" s="296">
        <f t="shared" si="274"/>
        <v>0</v>
      </c>
      <c r="BH590" s="296">
        <f t="shared" si="278"/>
        <v>0</v>
      </c>
      <c r="BI590" s="296" t="str">
        <f>IFERROR(VLOOKUP($L590,点検表４リスト用!$L$2:$N$11,3,FALSE),"")</f>
        <v/>
      </c>
      <c r="BJ590" s="296" t="str">
        <f t="shared" si="275"/>
        <v/>
      </c>
      <c r="BK590" s="296" t="str">
        <f>IF($AK590="特","",IF($BP590="確認",MSG_電気・燃料電池車確認,IF($BS590=1,日野自動車新型式,IF($BS590=2,日野自動車新型式②,IF($BS590=3,日野自動車新型式③,IF($BS590=4,日野自動車新型式④,IFERROR(VLOOKUP($BJ590,'35条リスト'!$A$3:$C$9998,2,FALSE),"")))))))</f>
        <v/>
      </c>
      <c r="BL590" s="296" t="str">
        <f t="shared" si="276"/>
        <v/>
      </c>
      <c r="BM590" s="296" t="str">
        <f>IFERROR(VLOOKUP($X590,点検表４リスト用!$A$2:$B$10,2,FALSE),"")</f>
        <v/>
      </c>
      <c r="BN590" s="296" t="str">
        <f>IF($AK590="特","",IFERROR(VLOOKUP($BJ590,'35条リスト'!$A$3:$C$9998,3,FALSE),""))</f>
        <v/>
      </c>
      <c r="BO590" s="357" t="str">
        <f t="shared" si="281"/>
        <v/>
      </c>
      <c r="BP590" s="297" t="str">
        <f t="shared" si="277"/>
        <v/>
      </c>
      <c r="BQ590" s="297" t="str">
        <f t="shared" si="282"/>
        <v/>
      </c>
      <c r="BR590" s="296">
        <f t="shared" si="279"/>
        <v>0</v>
      </c>
      <c r="BS590" s="296" t="str">
        <f>IF(COUNTIF(点検表４リスト用!X$2:X$83,J590),1,IF(COUNTIF(点検表４リスト用!Y$2:Y$100,J590),2,IF(COUNTIF(点検表４リスト用!Z$2:Z$100,J590),3,IF(COUNTIF(点検表４リスト用!AA$2:AA$100,J590),4,""))))</f>
        <v/>
      </c>
      <c r="BT590" s="580" t="str">
        <f t="shared" si="283"/>
        <v/>
      </c>
    </row>
    <row r="591" spans="1:72">
      <c r="A591" s="289"/>
      <c r="B591" s="445"/>
      <c r="C591" s="290"/>
      <c r="D591" s="291"/>
      <c r="E591" s="291"/>
      <c r="F591" s="291"/>
      <c r="G591" s="292"/>
      <c r="H591" s="300"/>
      <c r="I591" s="292"/>
      <c r="J591" s="292"/>
      <c r="K591" s="292"/>
      <c r="L591" s="292"/>
      <c r="M591" s="290"/>
      <c r="N591" s="290"/>
      <c r="O591" s="292"/>
      <c r="P591" s="292"/>
      <c r="Q591" s="481" t="str">
        <f t="shared" si="284"/>
        <v/>
      </c>
      <c r="R591" s="481" t="str">
        <f t="shared" si="285"/>
        <v/>
      </c>
      <c r="S591" s="482" t="str">
        <f t="shared" si="258"/>
        <v/>
      </c>
      <c r="T591" s="482" t="str">
        <f t="shared" si="286"/>
        <v/>
      </c>
      <c r="U591" s="483" t="str">
        <f t="shared" si="287"/>
        <v/>
      </c>
      <c r="V591" s="483" t="str">
        <f t="shared" si="288"/>
        <v/>
      </c>
      <c r="W591" s="483" t="str">
        <f t="shared" si="289"/>
        <v/>
      </c>
      <c r="X591" s="293"/>
      <c r="Y591" s="289"/>
      <c r="Z591" s="473" t="str">
        <f>IF($BS591&lt;&gt;"","確認",IF(COUNTIF(点検表４リスト用!AB$2:AB$100,J591),"○",IF(OR($BQ591="【3】",$BQ591="【2】",$BQ591="【1】"),"○",$BQ591)))</f>
        <v/>
      </c>
      <c r="AA591" s="532"/>
      <c r="AB591" s="559" t="str">
        <f t="shared" si="290"/>
        <v/>
      </c>
      <c r="AC591" s="294" t="str">
        <f>IF(COUNTIF(環境性能の高いＵＤタクシー!$A:$A,点検表４!J591),"○","")</f>
        <v/>
      </c>
      <c r="AD591" s="295" t="str">
        <f t="shared" si="291"/>
        <v/>
      </c>
      <c r="AE591" s="296" t="b">
        <f t="shared" si="259"/>
        <v>0</v>
      </c>
      <c r="AF591" s="296" t="b">
        <f t="shared" si="260"/>
        <v>0</v>
      </c>
      <c r="AG591" s="296" t="str">
        <f t="shared" si="261"/>
        <v/>
      </c>
      <c r="AH591" s="296">
        <f t="shared" si="262"/>
        <v>1</v>
      </c>
      <c r="AI591" s="296">
        <f t="shared" si="263"/>
        <v>0</v>
      </c>
      <c r="AJ591" s="296">
        <f t="shared" si="264"/>
        <v>0</v>
      </c>
      <c r="AK591" s="296" t="str">
        <f>IFERROR(VLOOKUP($I591,点検表４リスト用!$D$2:$G$10,2,FALSE),"")</f>
        <v/>
      </c>
      <c r="AL591" s="296" t="str">
        <f>IFERROR(VLOOKUP($I591,点検表４リスト用!$D$2:$G$10,3,FALSE),"")</f>
        <v/>
      </c>
      <c r="AM591" s="296" t="str">
        <f>IFERROR(VLOOKUP($I591,点検表４リスト用!$D$2:$G$10,4,FALSE),"")</f>
        <v/>
      </c>
      <c r="AN591" s="296" t="str">
        <f>IFERROR(VLOOKUP(LEFT($E591,1),点検表４リスト用!$I$2:$J$11,2,FALSE),"")</f>
        <v/>
      </c>
      <c r="AO591" s="296" t="b">
        <f>IF(IFERROR(VLOOKUP($J591,軽乗用車一覧!$A$2:$A$88,1,FALSE),"")&lt;&gt;"",TRUE,FALSE)</f>
        <v>0</v>
      </c>
      <c r="AP591" s="296" t="b">
        <f t="shared" si="265"/>
        <v>0</v>
      </c>
      <c r="AQ591" s="296" t="b">
        <f t="shared" si="292"/>
        <v>1</v>
      </c>
      <c r="AR591" s="296" t="str">
        <f t="shared" si="266"/>
        <v/>
      </c>
      <c r="AS591" s="296" t="str">
        <f t="shared" si="267"/>
        <v/>
      </c>
      <c r="AT591" s="296">
        <f t="shared" si="268"/>
        <v>1</v>
      </c>
      <c r="AU591" s="296">
        <f t="shared" si="269"/>
        <v>1</v>
      </c>
      <c r="AV591" s="296" t="str">
        <f t="shared" si="270"/>
        <v/>
      </c>
      <c r="AW591" s="296" t="str">
        <f>IFERROR(VLOOKUP($L591,点検表４リスト用!$L$2:$M$11,2,FALSE),"")</f>
        <v/>
      </c>
      <c r="AX591" s="296" t="str">
        <f>IFERROR(VLOOKUP($AV591,排出係数!$H$4:$N$1000,7,FALSE),"")</f>
        <v/>
      </c>
      <c r="AY591" s="296" t="str">
        <f t="shared" si="280"/>
        <v/>
      </c>
      <c r="AZ591" s="296" t="str">
        <f t="shared" si="271"/>
        <v>1</v>
      </c>
      <c r="BA591" s="296" t="str">
        <f>IFERROR(VLOOKUP($AV591,排出係数!$A$4:$G$10000,$AU591+2,FALSE),"")</f>
        <v/>
      </c>
      <c r="BB591" s="296">
        <f>IFERROR(VLOOKUP($AU591,点検表４リスト用!$P$2:$T$6,2,FALSE),"")</f>
        <v>0.48</v>
      </c>
      <c r="BC591" s="296" t="str">
        <f t="shared" si="272"/>
        <v/>
      </c>
      <c r="BD591" s="296" t="str">
        <f t="shared" si="273"/>
        <v/>
      </c>
      <c r="BE591" s="296" t="str">
        <f>IFERROR(VLOOKUP($AV591,排出係数!$H$4:$M$10000,$AU591+2,FALSE),"")</f>
        <v/>
      </c>
      <c r="BF591" s="296">
        <f>IFERROR(VLOOKUP($AU591,点検表４リスト用!$P$2:$T$6,IF($N591="H17",5,3),FALSE),"")</f>
        <v>5.5E-2</v>
      </c>
      <c r="BG591" s="296">
        <f t="shared" si="274"/>
        <v>0</v>
      </c>
      <c r="BH591" s="296">
        <f t="shared" si="278"/>
        <v>0</v>
      </c>
      <c r="BI591" s="296" t="str">
        <f>IFERROR(VLOOKUP($L591,点検表４リスト用!$L$2:$N$11,3,FALSE),"")</f>
        <v/>
      </c>
      <c r="BJ591" s="296" t="str">
        <f t="shared" si="275"/>
        <v/>
      </c>
      <c r="BK591" s="296" t="str">
        <f>IF($AK591="特","",IF($BP591="確認",MSG_電気・燃料電池車確認,IF($BS591=1,日野自動車新型式,IF($BS591=2,日野自動車新型式②,IF($BS591=3,日野自動車新型式③,IF($BS591=4,日野自動車新型式④,IFERROR(VLOOKUP($BJ591,'35条リスト'!$A$3:$C$9998,2,FALSE),"")))))))</f>
        <v/>
      </c>
      <c r="BL591" s="296" t="str">
        <f t="shared" si="276"/>
        <v/>
      </c>
      <c r="BM591" s="296" t="str">
        <f>IFERROR(VLOOKUP($X591,点検表４リスト用!$A$2:$B$10,2,FALSE),"")</f>
        <v/>
      </c>
      <c r="BN591" s="296" t="str">
        <f>IF($AK591="特","",IFERROR(VLOOKUP($BJ591,'35条リスト'!$A$3:$C$9998,3,FALSE),""))</f>
        <v/>
      </c>
      <c r="BO591" s="357" t="str">
        <f t="shared" si="281"/>
        <v/>
      </c>
      <c r="BP591" s="297" t="str">
        <f t="shared" si="277"/>
        <v/>
      </c>
      <c r="BQ591" s="297" t="str">
        <f t="shared" si="282"/>
        <v/>
      </c>
      <c r="BR591" s="296">
        <f t="shared" si="279"/>
        <v>0</v>
      </c>
      <c r="BS591" s="296" t="str">
        <f>IF(COUNTIF(点検表４リスト用!X$2:X$83,J591),1,IF(COUNTIF(点検表４リスト用!Y$2:Y$100,J591),2,IF(COUNTIF(点検表４リスト用!Z$2:Z$100,J591),3,IF(COUNTIF(点検表４リスト用!AA$2:AA$100,J591),4,""))))</f>
        <v/>
      </c>
      <c r="BT591" s="580" t="str">
        <f t="shared" si="283"/>
        <v/>
      </c>
    </row>
    <row r="592" spans="1:72">
      <c r="A592" s="289"/>
      <c r="B592" s="445"/>
      <c r="C592" s="290"/>
      <c r="D592" s="291"/>
      <c r="E592" s="291"/>
      <c r="F592" s="291"/>
      <c r="G592" s="292"/>
      <c r="H592" s="300"/>
      <c r="I592" s="292"/>
      <c r="J592" s="292"/>
      <c r="K592" s="292"/>
      <c r="L592" s="292"/>
      <c r="M592" s="290"/>
      <c r="N592" s="290"/>
      <c r="O592" s="292"/>
      <c r="P592" s="292"/>
      <c r="Q592" s="481" t="str">
        <f t="shared" si="284"/>
        <v/>
      </c>
      <c r="R592" s="481" t="str">
        <f t="shared" si="285"/>
        <v/>
      </c>
      <c r="S592" s="482" t="str">
        <f t="shared" si="258"/>
        <v/>
      </c>
      <c r="T592" s="482" t="str">
        <f t="shared" si="286"/>
        <v/>
      </c>
      <c r="U592" s="483" t="str">
        <f t="shared" si="287"/>
        <v/>
      </c>
      <c r="V592" s="483" t="str">
        <f t="shared" si="288"/>
        <v/>
      </c>
      <c r="W592" s="483" t="str">
        <f t="shared" si="289"/>
        <v/>
      </c>
      <c r="X592" s="293"/>
      <c r="Y592" s="289"/>
      <c r="Z592" s="473" t="str">
        <f>IF($BS592&lt;&gt;"","確認",IF(COUNTIF(点検表４リスト用!AB$2:AB$100,J592),"○",IF(OR($BQ592="【3】",$BQ592="【2】",$BQ592="【1】"),"○",$BQ592)))</f>
        <v/>
      </c>
      <c r="AA592" s="532"/>
      <c r="AB592" s="559" t="str">
        <f t="shared" si="290"/>
        <v/>
      </c>
      <c r="AC592" s="294" t="str">
        <f>IF(COUNTIF(環境性能の高いＵＤタクシー!$A:$A,点検表４!J592),"○","")</f>
        <v/>
      </c>
      <c r="AD592" s="295" t="str">
        <f t="shared" si="291"/>
        <v/>
      </c>
      <c r="AE592" s="296" t="b">
        <f t="shared" si="259"/>
        <v>0</v>
      </c>
      <c r="AF592" s="296" t="b">
        <f t="shared" si="260"/>
        <v>0</v>
      </c>
      <c r="AG592" s="296" t="str">
        <f t="shared" si="261"/>
        <v/>
      </c>
      <c r="AH592" s="296">
        <f t="shared" si="262"/>
        <v>1</v>
      </c>
      <c r="AI592" s="296">
        <f t="shared" si="263"/>
        <v>0</v>
      </c>
      <c r="AJ592" s="296">
        <f t="shared" si="264"/>
        <v>0</v>
      </c>
      <c r="AK592" s="296" t="str">
        <f>IFERROR(VLOOKUP($I592,点検表４リスト用!$D$2:$G$10,2,FALSE),"")</f>
        <v/>
      </c>
      <c r="AL592" s="296" t="str">
        <f>IFERROR(VLOOKUP($I592,点検表４リスト用!$D$2:$G$10,3,FALSE),"")</f>
        <v/>
      </c>
      <c r="AM592" s="296" t="str">
        <f>IFERROR(VLOOKUP($I592,点検表４リスト用!$D$2:$G$10,4,FALSE),"")</f>
        <v/>
      </c>
      <c r="AN592" s="296" t="str">
        <f>IFERROR(VLOOKUP(LEFT($E592,1),点検表４リスト用!$I$2:$J$11,2,FALSE),"")</f>
        <v/>
      </c>
      <c r="AO592" s="296" t="b">
        <f>IF(IFERROR(VLOOKUP($J592,軽乗用車一覧!$A$2:$A$88,1,FALSE),"")&lt;&gt;"",TRUE,FALSE)</f>
        <v>0</v>
      </c>
      <c r="AP592" s="296" t="b">
        <f t="shared" si="265"/>
        <v>0</v>
      </c>
      <c r="AQ592" s="296" t="b">
        <f t="shared" si="292"/>
        <v>1</v>
      </c>
      <c r="AR592" s="296" t="str">
        <f t="shared" si="266"/>
        <v/>
      </c>
      <c r="AS592" s="296" t="str">
        <f t="shared" si="267"/>
        <v/>
      </c>
      <c r="AT592" s="296">
        <f t="shared" si="268"/>
        <v>1</v>
      </c>
      <c r="AU592" s="296">
        <f t="shared" si="269"/>
        <v>1</v>
      </c>
      <c r="AV592" s="296" t="str">
        <f t="shared" si="270"/>
        <v/>
      </c>
      <c r="AW592" s="296" t="str">
        <f>IFERROR(VLOOKUP($L592,点検表４リスト用!$L$2:$M$11,2,FALSE),"")</f>
        <v/>
      </c>
      <c r="AX592" s="296" t="str">
        <f>IFERROR(VLOOKUP($AV592,排出係数!$H$4:$N$1000,7,FALSE),"")</f>
        <v/>
      </c>
      <c r="AY592" s="296" t="str">
        <f t="shared" si="280"/>
        <v/>
      </c>
      <c r="AZ592" s="296" t="str">
        <f t="shared" si="271"/>
        <v>1</v>
      </c>
      <c r="BA592" s="296" t="str">
        <f>IFERROR(VLOOKUP($AV592,排出係数!$A$4:$G$10000,$AU592+2,FALSE),"")</f>
        <v/>
      </c>
      <c r="BB592" s="296">
        <f>IFERROR(VLOOKUP($AU592,点検表４リスト用!$P$2:$T$6,2,FALSE),"")</f>
        <v>0.48</v>
      </c>
      <c r="BC592" s="296" t="str">
        <f t="shared" si="272"/>
        <v/>
      </c>
      <c r="BD592" s="296" t="str">
        <f t="shared" si="273"/>
        <v/>
      </c>
      <c r="BE592" s="296" t="str">
        <f>IFERROR(VLOOKUP($AV592,排出係数!$H$4:$M$10000,$AU592+2,FALSE),"")</f>
        <v/>
      </c>
      <c r="BF592" s="296">
        <f>IFERROR(VLOOKUP($AU592,点検表４リスト用!$P$2:$T$6,IF($N592="H17",5,3),FALSE),"")</f>
        <v>5.5E-2</v>
      </c>
      <c r="BG592" s="296">
        <f t="shared" si="274"/>
        <v>0</v>
      </c>
      <c r="BH592" s="296">
        <f t="shared" si="278"/>
        <v>0</v>
      </c>
      <c r="BI592" s="296" t="str">
        <f>IFERROR(VLOOKUP($L592,点検表４リスト用!$L$2:$N$11,3,FALSE),"")</f>
        <v/>
      </c>
      <c r="BJ592" s="296" t="str">
        <f t="shared" si="275"/>
        <v/>
      </c>
      <c r="BK592" s="296" t="str">
        <f>IF($AK592="特","",IF($BP592="確認",MSG_電気・燃料電池車確認,IF($BS592=1,日野自動車新型式,IF($BS592=2,日野自動車新型式②,IF($BS592=3,日野自動車新型式③,IF($BS592=4,日野自動車新型式④,IFERROR(VLOOKUP($BJ592,'35条リスト'!$A$3:$C$9998,2,FALSE),"")))))))</f>
        <v/>
      </c>
      <c r="BL592" s="296" t="str">
        <f t="shared" si="276"/>
        <v/>
      </c>
      <c r="BM592" s="296" t="str">
        <f>IFERROR(VLOOKUP($X592,点検表４リスト用!$A$2:$B$10,2,FALSE),"")</f>
        <v/>
      </c>
      <c r="BN592" s="296" t="str">
        <f>IF($AK592="特","",IFERROR(VLOOKUP($BJ592,'35条リスト'!$A$3:$C$9998,3,FALSE),""))</f>
        <v/>
      </c>
      <c r="BO592" s="357" t="str">
        <f t="shared" si="281"/>
        <v/>
      </c>
      <c r="BP592" s="297" t="str">
        <f t="shared" si="277"/>
        <v/>
      </c>
      <c r="BQ592" s="297" t="str">
        <f t="shared" si="282"/>
        <v/>
      </c>
      <c r="BR592" s="296">
        <f t="shared" si="279"/>
        <v>0</v>
      </c>
      <c r="BS592" s="296" t="str">
        <f>IF(COUNTIF(点検表４リスト用!X$2:X$83,J592),1,IF(COUNTIF(点検表４リスト用!Y$2:Y$100,J592),2,IF(COUNTIF(点検表４リスト用!Z$2:Z$100,J592),3,IF(COUNTIF(点検表４リスト用!AA$2:AA$100,J592),4,""))))</f>
        <v/>
      </c>
      <c r="BT592" s="580" t="str">
        <f t="shared" si="283"/>
        <v/>
      </c>
    </row>
    <row r="593" spans="1:72">
      <c r="A593" s="289"/>
      <c r="B593" s="445"/>
      <c r="C593" s="290"/>
      <c r="D593" s="291"/>
      <c r="E593" s="291"/>
      <c r="F593" s="291"/>
      <c r="G593" s="292"/>
      <c r="H593" s="300"/>
      <c r="I593" s="292"/>
      <c r="J593" s="292"/>
      <c r="K593" s="292"/>
      <c r="L593" s="292"/>
      <c r="M593" s="290"/>
      <c r="N593" s="290"/>
      <c r="O593" s="292"/>
      <c r="P593" s="292"/>
      <c r="Q593" s="481" t="str">
        <f t="shared" si="284"/>
        <v/>
      </c>
      <c r="R593" s="481" t="str">
        <f t="shared" si="285"/>
        <v/>
      </c>
      <c r="S593" s="482" t="str">
        <f t="shared" si="258"/>
        <v/>
      </c>
      <c r="T593" s="482" t="str">
        <f t="shared" si="286"/>
        <v/>
      </c>
      <c r="U593" s="483" t="str">
        <f t="shared" si="287"/>
        <v/>
      </c>
      <c r="V593" s="483" t="str">
        <f t="shared" si="288"/>
        <v/>
      </c>
      <c r="W593" s="483" t="str">
        <f t="shared" si="289"/>
        <v/>
      </c>
      <c r="X593" s="293"/>
      <c r="Y593" s="289"/>
      <c r="Z593" s="473" t="str">
        <f>IF($BS593&lt;&gt;"","確認",IF(COUNTIF(点検表４リスト用!AB$2:AB$100,J593),"○",IF(OR($BQ593="【3】",$BQ593="【2】",$BQ593="【1】"),"○",$BQ593)))</f>
        <v/>
      </c>
      <c r="AA593" s="532"/>
      <c r="AB593" s="559" t="str">
        <f t="shared" si="290"/>
        <v/>
      </c>
      <c r="AC593" s="294" t="str">
        <f>IF(COUNTIF(環境性能の高いＵＤタクシー!$A:$A,点検表４!J593),"○","")</f>
        <v/>
      </c>
      <c r="AD593" s="295" t="str">
        <f t="shared" si="291"/>
        <v/>
      </c>
      <c r="AE593" s="296" t="b">
        <f t="shared" si="259"/>
        <v>0</v>
      </c>
      <c r="AF593" s="296" t="b">
        <f t="shared" si="260"/>
        <v>0</v>
      </c>
      <c r="AG593" s="296" t="str">
        <f t="shared" si="261"/>
        <v/>
      </c>
      <c r="AH593" s="296">
        <f t="shared" si="262"/>
        <v>1</v>
      </c>
      <c r="AI593" s="296">
        <f t="shared" si="263"/>
        <v>0</v>
      </c>
      <c r="AJ593" s="296">
        <f t="shared" si="264"/>
        <v>0</v>
      </c>
      <c r="AK593" s="296" t="str">
        <f>IFERROR(VLOOKUP($I593,点検表４リスト用!$D$2:$G$10,2,FALSE),"")</f>
        <v/>
      </c>
      <c r="AL593" s="296" t="str">
        <f>IFERROR(VLOOKUP($I593,点検表４リスト用!$D$2:$G$10,3,FALSE),"")</f>
        <v/>
      </c>
      <c r="AM593" s="296" t="str">
        <f>IFERROR(VLOOKUP($I593,点検表４リスト用!$D$2:$G$10,4,FALSE),"")</f>
        <v/>
      </c>
      <c r="AN593" s="296" t="str">
        <f>IFERROR(VLOOKUP(LEFT($E593,1),点検表４リスト用!$I$2:$J$11,2,FALSE),"")</f>
        <v/>
      </c>
      <c r="AO593" s="296" t="b">
        <f>IF(IFERROR(VLOOKUP($J593,軽乗用車一覧!$A$2:$A$88,1,FALSE),"")&lt;&gt;"",TRUE,FALSE)</f>
        <v>0</v>
      </c>
      <c r="AP593" s="296" t="b">
        <f t="shared" si="265"/>
        <v>0</v>
      </c>
      <c r="AQ593" s="296" t="b">
        <f t="shared" si="292"/>
        <v>1</v>
      </c>
      <c r="AR593" s="296" t="str">
        <f t="shared" si="266"/>
        <v/>
      </c>
      <c r="AS593" s="296" t="str">
        <f t="shared" si="267"/>
        <v/>
      </c>
      <c r="AT593" s="296">
        <f t="shared" si="268"/>
        <v>1</v>
      </c>
      <c r="AU593" s="296">
        <f t="shared" si="269"/>
        <v>1</v>
      </c>
      <c r="AV593" s="296" t="str">
        <f t="shared" si="270"/>
        <v/>
      </c>
      <c r="AW593" s="296" t="str">
        <f>IFERROR(VLOOKUP($L593,点検表４リスト用!$L$2:$M$11,2,FALSE),"")</f>
        <v/>
      </c>
      <c r="AX593" s="296" t="str">
        <f>IFERROR(VLOOKUP($AV593,排出係数!$H$4:$N$1000,7,FALSE),"")</f>
        <v/>
      </c>
      <c r="AY593" s="296" t="str">
        <f t="shared" si="280"/>
        <v/>
      </c>
      <c r="AZ593" s="296" t="str">
        <f t="shared" si="271"/>
        <v>1</v>
      </c>
      <c r="BA593" s="296" t="str">
        <f>IFERROR(VLOOKUP($AV593,排出係数!$A$4:$G$10000,$AU593+2,FALSE),"")</f>
        <v/>
      </c>
      <c r="BB593" s="296">
        <f>IFERROR(VLOOKUP($AU593,点検表４リスト用!$P$2:$T$6,2,FALSE),"")</f>
        <v>0.48</v>
      </c>
      <c r="BC593" s="296" t="str">
        <f t="shared" si="272"/>
        <v/>
      </c>
      <c r="BD593" s="296" t="str">
        <f t="shared" si="273"/>
        <v/>
      </c>
      <c r="BE593" s="296" t="str">
        <f>IFERROR(VLOOKUP($AV593,排出係数!$H$4:$M$10000,$AU593+2,FALSE),"")</f>
        <v/>
      </c>
      <c r="BF593" s="296">
        <f>IFERROR(VLOOKUP($AU593,点検表４リスト用!$P$2:$T$6,IF($N593="H17",5,3),FALSE),"")</f>
        <v>5.5E-2</v>
      </c>
      <c r="BG593" s="296">
        <f t="shared" si="274"/>
        <v>0</v>
      </c>
      <c r="BH593" s="296">
        <f t="shared" si="278"/>
        <v>0</v>
      </c>
      <c r="BI593" s="296" t="str">
        <f>IFERROR(VLOOKUP($L593,点検表４リスト用!$L$2:$N$11,3,FALSE),"")</f>
        <v/>
      </c>
      <c r="BJ593" s="296" t="str">
        <f t="shared" si="275"/>
        <v/>
      </c>
      <c r="BK593" s="296" t="str">
        <f>IF($AK593="特","",IF($BP593="確認",MSG_電気・燃料電池車確認,IF($BS593=1,日野自動車新型式,IF($BS593=2,日野自動車新型式②,IF($BS593=3,日野自動車新型式③,IF($BS593=4,日野自動車新型式④,IFERROR(VLOOKUP($BJ593,'35条リスト'!$A$3:$C$9998,2,FALSE),"")))))))</f>
        <v/>
      </c>
      <c r="BL593" s="296" t="str">
        <f t="shared" si="276"/>
        <v/>
      </c>
      <c r="BM593" s="296" t="str">
        <f>IFERROR(VLOOKUP($X593,点検表４リスト用!$A$2:$B$10,2,FALSE),"")</f>
        <v/>
      </c>
      <c r="BN593" s="296" t="str">
        <f>IF($AK593="特","",IFERROR(VLOOKUP($BJ593,'35条リスト'!$A$3:$C$9998,3,FALSE),""))</f>
        <v/>
      </c>
      <c r="BO593" s="357" t="str">
        <f t="shared" si="281"/>
        <v/>
      </c>
      <c r="BP593" s="297" t="str">
        <f t="shared" si="277"/>
        <v/>
      </c>
      <c r="BQ593" s="297" t="str">
        <f t="shared" si="282"/>
        <v/>
      </c>
      <c r="BR593" s="296">
        <f t="shared" si="279"/>
        <v>0</v>
      </c>
      <c r="BS593" s="296" t="str">
        <f>IF(COUNTIF(点検表４リスト用!X$2:X$83,J593),1,IF(COUNTIF(点検表４リスト用!Y$2:Y$100,J593),2,IF(COUNTIF(点検表４リスト用!Z$2:Z$100,J593),3,IF(COUNTIF(点検表４リスト用!AA$2:AA$100,J593),4,""))))</f>
        <v/>
      </c>
      <c r="BT593" s="580" t="str">
        <f t="shared" si="283"/>
        <v/>
      </c>
    </row>
    <row r="594" spans="1:72">
      <c r="A594" s="289"/>
      <c r="B594" s="445"/>
      <c r="C594" s="290"/>
      <c r="D594" s="291"/>
      <c r="E594" s="291"/>
      <c r="F594" s="291"/>
      <c r="G594" s="292"/>
      <c r="H594" s="300"/>
      <c r="I594" s="292"/>
      <c r="J594" s="292"/>
      <c r="K594" s="292"/>
      <c r="L594" s="292"/>
      <c r="M594" s="290"/>
      <c r="N594" s="290"/>
      <c r="O594" s="292"/>
      <c r="P594" s="292"/>
      <c r="Q594" s="481" t="str">
        <f t="shared" si="284"/>
        <v/>
      </c>
      <c r="R594" s="481" t="str">
        <f t="shared" si="285"/>
        <v/>
      </c>
      <c r="S594" s="482" t="str">
        <f t="shared" si="258"/>
        <v/>
      </c>
      <c r="T594" s="482" t="str">
        <f t="shared" si="286"/>
        <v/>
      </c>
      <c r="U594" s="483" t="str">
        <f t="shared" si="287"/>
        <v/>
      </c>
      <c r="V594" s="483" t="str">
        <f t="shared" si="288"/>
        <v/>
      </c>
      <c r="W594" s="483" t="str">
        <f t="shared" si="289"/>
        <v/>
      </c>
      <c r="X594" s="293"/>
      <c r="Y594" s="289"/>
      <c r="Z594" s="473" t="str">
        <f>IF($BS594&lt;&gt;"","確認",IF(COUNTIF(点検表４リスト用!AB$2:AB$100,J594),"○",IF(OR($BQ594="【3】",$BQ594="【2】",$BQ594="【1】"),"○",$BQ594)))</f>
        <v/>
      </c>
      <c r="AA594" s="532"/>
      <c r="AB594" s="559" t="str">
        <f t="shared" si="290"/>
        <v/>
      </c>
      <c r="AC594" s="294" t="str">
        <f>IF(COUNTIF(環境性能の高いＵＤタクシー!$A:$A,点検表４!J594),"○","")</f>
        <v/>
      </c>
      <c r="AD594" s="295" t="str">
        <f t="shared" si="291"/>
        <v/>
      </c>
      <c r="AE594" s="296" t="b">
        <f t="shared" si="259"/>
        <v>0</v>
      </c>
      <c r="AF594" s="296" t="b">
        <f t="shared" si="260"/>
        <v>0</v>
      </c>
      <c r="AG594" s="296" t="str">
        <f t="shared" si="261"/>
        <v/>
      </c>
      <c r="AH594" s="296">
        <f t="shared" si="262"/>
        <v>1</v>
      </c>
      <c r="AI594" s="296">
        <f t="shared" si="263"/>
        <v>0</v>
      </c>
      <c r="AJ594" s="296">
        <f t="shared" si="264"/>
        <v>0</v>
      </c>
      <c r="AK594" s="296" t="str">
        <f>IFERROR(VLOOKUP($I594,点検表４リスト用!$D$2:$G$10,2,FALSE),"")</f>
        <v/>
      </c>
      <c r="AL594" s="296" t="str">
        <f>IFERROR(VLOOKUP($I594,点検表４リスト用!$D$2:$G$10,3,FALSE),"")</f>
        <v/>
      </c>
      <c r="AM594" s="296" t="str">
        <f>IFERROR(VLOOKUP($I594,点検表４リスト用!$D$2:$G$10,4,FALSE),"")</f>
        <v/>
      </c>
      <c r="AN594" s="296" t="str">
        <f>IFERROR(VLOOKUP(LEFT($E594,1),点検表４リスト用!$I$2:$J$11,2,FALSE),"")</f>
        <v/>
      </c>
      <c r="AO594" s="296" t="b">
        <f>IF(IFERROR(VLOOKUP($J594,軽乗用車一覧!$A$2:$A$88,1,FALSE),"")&lt;&gt;"",TRUE,FALSE)</f>
        <v>0</v>
      </c>
      <c r="AP594" s="296" t="b">
        <f t="shared" si="265"/>
        <v>0</v>
      </c>
      <c r="AQ594" s="296" t="b">
        <f t="shared" si="292"/>
        <v>1</v>
      </c>
      <c r="AR594" s="296" t="str">
        <f t="shared" si="266"/>
        <v/>
      </c>
      <c r="AS594" s="296" t="str">
        <f t="shared" si="267"/>
        <v/>
      </c>
      <c r="AT594" s="296">
        <f t="shared" si="268"/>
        <v>1</v>
      </c>
      <c r="AU594" s="296">
        <f t="shared" si="269"/>
        <v>1</v>
      </c>
      <c r="AV594" s="296" t="str">
        <f t="shared" si="270"/>
        <v/>
      </c>
      <c r="AW594" s="296" t="str">
        <f>IFERROR(VLOOKUP($L594,点検表４リスト用!$L$2:$M$11,2,FALSE),"")</f>
        <v/>
      </c>
      <c r="AX594" s="296" t="str">
        <f>IFERROR(VLOOKUP($AV594,排出係数!$H$4:$N$1000,7,FALSE),"")</f>
        <v/>
      </c>
      <c r="AY594" s="296" t="str">
        <f t="shared" si="280"/>
        <v/>
      </c>
      <c r="AZ594" s="296" t="str">
        <f t="shared" si="271"/>
        <v>1</v>
      </c>
      <c r="BA594" s="296" t="str">
        <f>IFERROR(VLOOKUP($AV594,排出係数!$A$4:$G$10000,$AU594+2,FALSE),"")</f>
        <v/>
      </c>
      <c r="BB594" s="296">
        <f>IFERROR(VLOOKUP($AU594,点検表４リスト用!$P$2:$T$6,2,FALSE),"")</f>
        <v>0.48</v>
      </c>
      <c r="BC594" s="296" t="str">
        <f t="shared" si="272"/>
        <v/>
      </c>
      <c r="BD594" s="296" t="str">
        <f t="shared" si="273"/>
        <v/>
      </c>
      <c r="BE594" s="296" t="str">
        <f>IFERROR(VLOOKUP($AV594,排出係数!$H$4:$M$10000,$AU594+2,FALSE),"")</f>
        <v/>
      </c>
      <c r="BF594" s="296">
        <f>IFERROR(VLOOKUP($AU594,点検表４リスト用!$P$2:$T$6,IF($N594="H17",5,3),FALSE),"")</f>
        <v>5.5E-2</v>
      </c>
      <c r="BG594" s="296">
        <f t="shared" si="274"/>
        <v>0</v>
      </c>
      <c r="BH594" s="296">
        <f t="shared" si="278"/>
        <v>0</v>
      </c>
      <c r="BI594" s="296" t="str">
        <f>IFERROR(VLOOKUP($L594,点検表４リスト用!$L$2:$N$11,3,FALSE),"")</f>
        <v/>
      </c>
      <c r="BJ594" s="296" t="str">
        <f t="shared" si="275"/>
        <v/>
      </c>
      <c r="BK594" s="296" t="str">
        <f>IF($AK594="特","",IF($BP594="確認",MSG_電気・燃料電池車確認,IF($BS594=1,日野自動車新型式,IF($BS594=2,日野自動車新型式②,IF($BS594=3,日野自動車新型式③,IF($BS594=4,日野自動車新型式④,IFERROR(VLOOKUP($BJ594,'35条リスト'!$A$3:$C$9998,2,FALSE),"")))))))</f>
        <v/>
      </c>
      <c r="BL594" s="296" t="str">
        <f t="shared" si="276"/>
        <v/>
      </c>
      <c r="BM594" s="296" t="str">
        <f>IFERROR(VLOOKUP($X594,点検表４リスト用!$A$2:$B$10,2,FALSE),"")</f>
        <v/>
      </c>
      <c r="BN594" s="296" t="str">
        <f>IF($AK594="特","",IFERROR(VLOOKUP($BJ594,'35条リスト'!$A$3:$C$9998,3,FALSE),""))</f>
        <v/>
      </c>
      <c r="BO594" s="357" t="str">
        <f t="shared" si="281"/>
        <v/>
      </c>
      <c r="BP594" s="297" t="str">
        <f t="shared" si="277"/>
        <v/>
      </c>
      <c r="BQ594" s="297" t="str">
        <f t="shared" si="282"/>
        <v/>
      </c>
      <c r="BR594" s="296">
        <f t="shared" si="279"/>
        <v>0</v>
      </c>
      <c r="BS594" s="296" t="str">
        <f>IF(COUNTIF(点検表４リスト用!X$2:X$83,J594),1,IF(COUNTIF(点検表４リスト用!Y$2:Y$100,J594),2,IF(COUNTIF(点検表４リスト用!Z$2:Z$100,J594),3,IF(COUNTIF(点検表４リスト用!AA$2:AA$100,J594),4,""))))</f>
        <v/>
      </c>
      <c r="BT594" s="580" t="str">
        <f t="shared" si="283"/>
        <v/>
      </c>
    </row>
    <row r="595" spans="1:72">
      <c r="A595" s="289"/>
      <c r="B595" s="445"/>
      <c r="C595" s="290"/>
      <c r="D595" s="291"/>
      <c r="E595" s="291"/>
      <c r="F595" s="291"/>
      <c r="G595" s="292"/>
      <c r="H595" s="300"/>
      <c r="I595" s="292"/>
      <c r="J595" s="292"/>
      <c r="K595" s="292"/>
      <c r="L595" s="292"/>
      <c r="M595" s="290"/>
      <c r="N595" s="290"/>
      <c r="O595" s="292"/>
      <c r="P595" s="292"/>
      <c r="Q595" s="481" t="str">
        <f t="shared" si="284"/>
        <v/>
      </c>
      <c r="R595" s="481" t="str">
        <f t="shared" si="285"/>
        <v/>
      </c>
      <c r="S595" s="482" t="str">
        <f t="shared" si="258"/>
        <v/>
      </c>
      <c r="T595" s="482" t="str">
        <f t="shared" si="286"/>
        <v/>
      </c>
      <c r="U595" s="483" t="str">
        <f t="shared" si="287"/>
        <v/>
      </c>
      <c r="V595" s="483" t="str">
        <f t="shared" si="288"/>
        <v/>
      </c>
      <c r="W595" s="483" t="str">
        <f t="shared" si="289"/>
        <v/>
      </c>
      <c r="X595" s="293"/>
      <c r="Y595" s="289"/>
      <c r="Z595" s="473" t="str">
        <f>IF($BS595&lt;&gt;"","確認",IF(COUNTIF(点検表４リスト用!AB$2:AB$100,J595),"○",IF(OR($BQ595="【3】",$BQ595="【2】",$BQ595="【1】"),"○",$BQ595)))</f>
        <v/>
      </c>
      <c r="AA595" s="532"/>
      <c r="AB595" s="559" t="str">
        <f t="shared" si="290"/>
        <v/>
      </c>
      <c r="AC595" s="294" t="str">
        <f>IF(COUNTIF(環境性能の高いＵＤタクシー!$A:$A,点検表４!J595),"○","")</f>
        <v/>
      </c>
      <c r="AD595" s="295" t="str">
        <f t="shared" si="291"/>
        <v/>
      </c>
      <c r="AE595" s="296" t="b">
        <f t="shared" si="259"/>
        <v>0</v>
      </c>
      <c r="AF595" s="296" t="b">
        <f t="shared" si="260"/>
        <v>0</v>
      </c>
      <c r="AG595" s="296" t="str">
        <f t="shared" si="261"/>
        <v/>
      </c>
      <c r="AH595" s="296">
        <f t="shared" si="262"/>
        <v>1</v>
      </c>
      <c r="AI595" s="296">
        <f t="shared" si="263"/>
        <v>0</v>
      </c>
      <c r="AJ595" s="296">
        <f t="shared" si="264"/>
        <v>0</v>
      </c>
      <c r="AK595" s="296" t="str">
        <f>IFERROR(VLOOKUP($I595,点検表４リスト用!$D$2:$G$10,2,FALSE),"")</f>
        <v/>
      </c>
      <c r="AL595" s="296" t="str">
        <f>IFERROR(VLOOKUP($I595,点検表４リスト用!$D$2:$G$10,3,FALSE),"")</f>
        <v/>
      </c>
      <c r="AM595" s="296" t="str">
        <f>IFERROR(VLOOKUP($I595,点検表４リスト用!$D$2:$G$10,4,FALSE),"")</f>
        <v/>
      </c>
      <c r="AN595" s="296" t="str">
        <f>IFERROR(VLOOKUP(LEFT($E595,1),点検表４リスト用!$I$2:$J$11,2,FALSE),"")</f>
        <v/>
      </c>
      <c r="AO595" s="296" t="b">
        <f>IF(IFERROR(VLOOKUP($J595,軽乗用車一覧!$A$2:$A$88,1,FALSE),"")&lt;&gt;"",TRUE,FALSE)</f>
        <v>0</v>
      </c>
      <c r="AP595" s="296" t="b">
        <f t="shared" si="265"/>
        <v>0</v>
      </c>
      <c r="AQ595" s="296" t="b">
        <f t="shared" si="292"/>
        <v>1</v>
      </c>
      <c r="AR595" s="296" t="str">
        <f t="shared" si="266"/>
        <v/>
      </c>
      <c r="AS595" s="296" t="str">
        <f t="shared" si="267"/>
        <v/>
      </c>
      <c r="AT595" s="296">
        <f t="shared" si="268"/>
        <v>1</v>
      </c>
      <c r="AU595" s="296">
        <f t="shared" si="269"/>
        <v>1</v>
      </c>
      <c r="AV595" s="296" t="str">
        <f t="shared" si="270"/>
        <v/>
      </c>
      <c r="AW595" s="296" t="str">
        <f>IFERROR(VLOOKUP($L595,点検表４リスト用!$L$2:$M$11,2,FALSE),"")</f>
        <v/>
      </c>
      <c r="AX595" s="296" t="str">
        <f>IFERROR(VLOOKUP($AV595,排出係数!$H$4:$N$1000,7,FALSE),"")</f>
        <v/>
      </c>
      <c r="AY595" s="296" t="str">
        <f t="shared" si="280"/>
        <v/>
      </c>
      <c r="AZ595" s="296" t="str">
        <f t="shared" si="271"/>
        <v>1</v>
      </c>
      <c r="BA595" s="296" t="str">
        <f>IFERROR(VLOOKUP($AV595,排出係数!$A$4:$G$10000,$AU595+2,FALSE),"")</f>
        <v/>
      </c>
      <c r="BB595" s="296">
        <f>IFERROR(VLOOKUP($AU595,点検表４リスト用!$P$2:$T$6,2,FALSE),"")</f>
        <v>0.48</v>
      </c>
      <c r="BC595" s="296" t="str">
        <f t="shared" si="272"/>
        <v/>
      </c>
      <c r="BD595" s="296" t="str">
        <f t="shared" si="273"/>
        <v/>
      </c>
      <c r="BE595" s="296" t="str">
        <f>IFERROR(VLOOKUP($AV595,排出係数!$H$4:$M$10000,$AU595+2,FALSE),"")</f>
        <v/>
      </c>
      <c r="BF595" s="296">
        <f>IFERROR(VLOOKUP($AU595,点検表４リスト用!$P$2:$T$6,IF($N595="H17",5,3),FALSE),"")</f>
        <v>5.5E-2</v>
      </c>
      <c r="BG595" s="296">
        <f t="shared" si="274"/>
        <v>0</v>
      </c>
      <c r="BH595" s="296">
        <f t="shared" si="278"/>
        <v>0</v>
      </c>
      <c r="BI595" s="296" t="str">
        <f>IFERROR(VLOOKUP($L595,点検表４リスト用!$L$2:$N$11,3,FALSE),"")</f>
        <v/>
      </c>
      <c r="BJ595" s="296" t="str">
        <f t="shared" si="275"/>
        <v/>
      </c>
      <c r="BK595" s="296" t="str">
        <f>IF($AK595="特","",IF($BP595="確認",MSG_電気・燃料電池車確認,IF($BS595=1,日野自動車新型式,IF($BS595=2,日野自動車新型式②,IF($BS595=3,日野自動車新型式③,IF($BS595=4,日野自動車新型式④,IFERROR(VLOOKUP($BJ595,'35条リスト'!$A$3:$C$9998,2,FALSE),"")))))))</f>
        <v/>
      </c>
      <c r="BL595" s="296" t="str">
        <f t="shared" si="276"/>
        <v/>
      </c>
      <c r="BM595" s="296" t="str">
        <f>IFERROR(VLOOKUP($X595,点検表４リスト用!$A$2:$B$10,2,FALSE),"")</f>
        <v/>
      </c>
      <c r="BN595" s="296" t="str">
        <f>IF($AK595="特","",IFERROR(VLOOKUP($BJ595,'35条リスト'!$A$3:$C$9998,3,FALSE),""))</f>
        <v/>
      </c>
      <c r="BO595" s="357" t="str">
        <f t="shared" si="281"/>
        <v/>
      </c>
      <c r="BP595" s="297" t="str">
        <f t="shared" si="277"/>
        <v/>
      </c>
      <c r="BQ595" s="297" t="str">
        <f t="shared" si="282"/>
        <v/>
      </c>
      <c r="BR595" s="296">
        <f t="shared" si="279"/>
        <v>0</v>
      </c>
      <c r="BS595" s="296" t="str">
        <f>IF(COUNTIF(点検表４リスト用!X$2:X$83,J595),1,IF(COUNTIF(点検表４リスト用!Y$2:Y$100,J595),2,IF(COUNTIF(点検表４リスト用!Z$2:Z$100,J595),3,IF(COUNTIF(点検表４リスト用!AA$2:AA$100,J595),4,""))))</f>
        <v/>
      </c>
      <c r="BT595" s="580" t="str">
        <f t="shared" si="283"/>
        <v/>
      </c>
    </row>
    <row r="596" spans="1:72">
      <c r="A596" s="289"/>
      <c r="B596" s="445"/>
      <c r="C596" s="290"/>
      <c r="D596" s="291"/>
      <c r="E596" s="291"/>
      <c r="F596" s="291"/>
      <c r="G596" s="292"/>
      <c r="H596" s="300"/>
      <c r="I596" s="292"/>
      <c r="J596" s="292"/>
      <c r="K596" s="292"/>
      <c r="L596" s="292"/>
      <c r="M596" s="290"/>
      <c r="N596" s="290"/>
      <c r="O596" s="292"/>
      <c r="P596" s="292"/>
      <c r="Q596" s="481" t="str">
        <f t="shared" si="284"/>
        <v/>
      </c>
      <c r="R596" s="481" t="str">
        <f t="shared" si="285"/>
        <v/>
      </c>
      <c r="S596" s="482" t="str">
        <f t="shared" si="258"/>
        <v/>
      </c>
      <c r="T596" s="482" t="str">
        <f t="shared" si="286"/>
        <v/>
      </c>
      <c r="U596" s="483" t="str">
        <f t="shared" si="287"/>
        <v/>
      </c>
      <c r="V596" s="483" t="str">
        <f t="shared" si="288"/>
        <v/>
      </c>
      <c r="W596" s="483" t="str">
        <f t="shared" si="289"/>
        <v/>
      </c>
      <c r="X596" s="293"/>
      <c r="Y596" s="289"/>
      <c r="Z596" s="473" t="str">
        <f>IF($BS596&lt;&gt;"","確認",IF(COUNTIF(点検表４リスト用!AB$2:AB$100,J596),"○",IF(OR($BQ596="【3】",$BQ596="【2】",$BQ596="【1】"),"○",$BQ596)))</f>
        <v/>
      </c>
      <c r="AA596" s="532"/>
      <c r="AB596" s="559" t="str">
        <f t="shared" si="290"/>
        <v/>
      </c>
      <c r="AC596" s="294" t="str">
        <f>IF(COUNTIF(環境性能の高いＵＤタクシー!$A:$A,点検表４!J596),"○","")</f>
        <v/>
      </c>
      <c r="AD596" s="295" t="str">
        <f t="shared" si="291"/>
        <v/>
      </c>
      <c r="AE596" s="296" t="b">
        <f t="shared" si="259"/>
        <v>0</v>
      </c>
      <c r="AF596" s="296" t="b">
        <f t="shared" si="260"/>
        <v>0</v>
      </c>
      <c r="AG596" s="296" t="str">
        <f t="shared" si="261"/>
        <v/>
      </c>
      <c r="AH596" s="296">
        <f t="shared" si="262"/>
        <v>1</v>
      </c>
      <c r="AI596" s="296">
        <f t="shared" si="263"/>
        <v>0</v>
      </c>
      <c r="AJ596" s="296">
        <f t="shared" si="264"/>
        <v>0</v>
      </c>
      <c r="AK596" s="296" t="str">
        <f>IFERROR(VLOOKUP($I596,点検表４リスト用!$D$2:$G$10,2,FALSE),"")</f>
        <v/>
      </c>
      <c r="AL596" s="296" t="str">
        <f>IFERROR(VLOOKUP($I596,点検表４リスト用!$D$2:$G$10,3,FALSE),"")</f>
        <v/>
      </c>
      <c r="AM596" s="296" t="str">
        <f>IFERROR(VLOOKUP($I596,点検表４リスト用!$D$2:$G$10,4,FALSE),"")</f>
        <v/>
      </c>
      <c r="AN596" s="296" t="str">
        <f>IFERROR(VLOOKUP(LEFT($E596,1),点検表４リスト用!$I$2:$J$11,2,FALSE),"")</f>
        <v/>
      </c>
      <c r="AO596" s="296" t="b">
        <f>IF(IFERROR(VLOOKUP($J596,軽乗用車一覧!$A$2:$A$88,1,FALSE),"")&lt;&gt;"",TRUE,FALSE)</f>
        <v>0</v>
      </c>
      <c r="AP596" s="296" t="b">
        <f t="shared" si="265"/>
        <v>0</v>
      </c>
      <c r="AQ596" s="296" t="b">
        <f t="shared" si="292"/>
        <v>1</v>
      </c>
      <c r="AR596" s="296" t="str">
        <f t="shared" si="266"/>
        <v/>
      </c>
      <c r="AS596" s="296" t="str">
        <f t="shared" si="267"/>
        <v/>
      </c>
      <c r="AT596" s="296">
        <f t="shared" si="268"/>
        <v>1</v>
      </c>
      <c r="AU596" s="296">
        <f t="shared" si="269"/>
        <v>1</v>
      </c>
      <c r="AV596" s="296" t="str">
        <f t="shared" si="270"/>
        <v/>
      </c>
      <c r="AW596" s="296" t="str">
        <f>IFERROR(VLOOKUP($L596,点検表４リスト用!$L$2:$M$11,2,FALSE),"")</f>
        <v/>
      </c>
      <c r="AX596" s="296" t="str">
        <f>IFERROR(VLOOKUP($AV596,排出係数!$H$4:$N$1000,7,FALSE),"")</f>
        <v/>
      </c>
      <c r="AY596" s="296" t="str">
        <f t="shared" si="280"/>
        <v/>
      </c>
      <c r="AZ596" s="296" t="str">
        <f t="shared" si="271"/>
        <v>1</v>
      </c>
      <c r="BA596" s="296" t="str">
        <f>IFERROR(VLOOKUP($AV596,排出係数!$A$4:$G$10000,$AU596+2,FALSE),"")</f>
        <v/>
      </c>
      <c r="BB596" s="296">
        <f>IFERROR(VLOOKUP($AU596,点検表４リスト用!$P$2:$T$6,2,FALSE),"")</f>
        <v>0.48</v>
      </c>
      <c r="BC596" s="296" t="str">
        <f t="shared" si="272"/>
        <v/>
      </c>
      <c r="BD596" s="296" t="str">
        <f t="shared" si="273"/>
        <v/>
      </c>
      <c r="BE596" s="296" t="str">
        <f>IFERROR(VLOOKUP($AV596,排出係数!$H$4:$M$10000,$AU596+2,FALSE),"")</f>
        <v/>
      </c>
      <c r="BF596" s="296">
        <f>IFERROR(VLOOKUP($AU596,点検表４リスト用!$P$2:$T$6,IF($N596="H17",5,3),FALSE),"")</f>
        <v>5.5E-2</v>
      </c>
      <c r="BG596" s="296">
        <f t="shared" si="274"/>
        <v>0</v>
      </c>
      <c r="BH596" s="296">
        <f t="shared" si="278"/>
        <v>0</v>
      </c>
      <c r="BI596" s="296" t="str">
        <f>IFERROR(VLOOKUP($L596,点検表４リスト用!$L$2:$N$11,3,FALSE),"")</f>
        <v/>
      </c>
      <c r="BJ596" s="296" t="str">
        <f t="shared" si="275"/>
        <v/>
      </c>
      <c r="BK596" s="296" t="str">
        <f>IF($AK596="特","",IF($BP596="確認",MSG_電気・燃料電池車確認,IF($BS596=1,日野自動車新型式,IF($BS596=2,日野自動車新型式②,IF($BS596=3,日野自動車新型式③,IF($BS596=4,日野自動車新型式④,IFERROR(VLOOKUP($BJ596,'35条リスト'!$A$3:$C$9998,2,FALSE),"")))))))</f>
        <v/>
      </c>
      <c r="BL596" s="296" t="str">
        <f t="shared" si="276"/>
        <v/>
      </c>
      <c r="BM596" s="296" t="str">
        <f>IFERROR(VLOOKUP($X596,点検表４リスト用!$A$2:$B$10,2,FALSE),"")</f>
        <v/>
      </c>
      <c r="BN596" s="296" t="str">
        <f>IF($AK596="特","",IFERROR(VLOOKUP($BJ596,'35条リスト'!$A$3:$C$9998,3,FALSE),""))</f>
        <v/>
      </c>
      <c r="BO596" s="357" t="str">
        <f t="shared" si="281"/>
        <v/>
      </c>
      <c r="BP596" s="297" t="str">
        <f t="shared" si="277"/>
        <v/>
      </c>
      <c r="BQ596" s="297" t="str">
        <f t="shared" si="282"/>
        <v/>
      </c>
      <c r="BR596" s="296">
        <f t="shared" si="279"/>
        <v>0</v>
      </c>
      <c r="BS596" s="296" t="str">
        <f>IF(COUNTIF(点検表４リスト用!X$2:X$83,J596),1,IF(COUNTIF(点検表４リスト用!Y$2:Y$100,J596),2,IF(COUNTIF(点検表４リスト用!Z$2:Z$100,J596),3,IF(COUNTIF(点検表４リスト用!AA$2:AA$100,J596),4,""))))</f>
        <v/>
      </c>
      <c r="BT596" s="580" t="str">
        <f t="shared" si="283"/>
        <v/>
      </c>
    </row>
    <row r="597" spans="1:72">
      <c r="A597" s="289"/>
      <c r="B597" s="445"/>
      <c r="C597" s="290"/>
      <c r="D597" s="291"/>
      <c r="E597" s="291"/>
      <c r="F597" s="291"/>
      <c r="G597" s="292"/>
      <c r="H597" s="300"/>
      <c r="I597" s="292"/>
      <c r="J597" s="292"/>
      <c r="K597" s="292"/>
      <c r="L597" s="292"/>
      <c r="M597" s="290"/>
      <c r="N597" s="290"/>
      <c r="O597" s="292"/>
      <c r="P597" s="292"/>
      <c r="Q597" s="481" t="str">
        <f t="shared" si="284"/>
        <v/>
      </c>
      <c r="R597" s="481" t="str">
        <f t="shared" si="285"/>
        <v/>
      </c>
      <c r="S597" s="482" t="str">
        <f t="shared" si="258"/>
        <v/>
      </c>
      <c r="T597" s="482" t="str">
        <f t="shared" si="286"/>
        <v/>
      </c>
      <c r="U597" s="483" t="str">
        <f t="shared" si="287"/>
        <v/>
      </c>
      <c r="V597" s="483" t="str">
        <f t="shared" si="288"/>
        <v/>
      </c>
      <c r="W597" s="483" t="str">
        <f t="shared" si="289"/>
        <v/>
      </c>
      <c r="X597" s="293"/>
      <c r="Y597" s="289"/>
      <c r="Z597" s="473" t="str">
        <f>IF($BS597&lt;&gt;"","確認",IF(COUNTIF(点検表４リスト用!AB$2:AB$100,J597),"○",IF(OR($BQ597="【3】",$BQ597="【2】",$BQ597="【1】"),"○",$BQ597)))</f>
        <v/>
      </c>
      <c r="AA597" s="532"/>
      <c r="AB597" s="559" t="str">
        <f t="shared" si="290"/>
        <v/>
      </c>
      <c r="AC597" s="294" t="str">
        <f>IF(COUNTIF(環境性能の高いＵＤタクシー!$A:$A,点検表４!J597),"○","")</f>
        <v/>
      </c>
      <c r="AD597" s="295" t="str">
        <f t="shared" si="291"/>
        <v/>
      </c>
      <c r="AE597" s="296" t="b">
        <f t="shared" si="259"/>
        <v>0</v>
      </c>
      <c r="AF597" s="296" t="b">
        <f t="shared" si="260"/>
        <v>0</v>
      </c>
      <c r="AG597" s="296" t="str">
        <f t="shared" si="261"/>
        <v/>
      </c>
      <c r="AH597" s="296">
        <f t="shared" si="262"/>
        <v>1</v>
      </c>
      <c r="AI597" s="296">
        <f t="shared" si="263"/>
        <v>0</v>
      </c>
      <c r="AJ597" s="296">
        <f t="shared" si="264"/>
        <v>0</v>
      </c>
      <c r="AK597" s="296" t="str">
        <f>IFERROR(VLOOKUP($I597,点検表４リスト用!$D$2:$G$10,2,FALSE),"")</f>
        <v/>
      </c>
      <c r="AL597" s="296" t="str">
        <f>IFERROR(VLOOKUP($I597,点検表４リスト用!$D$2:$G$10,3,FALSE),"")</f>
        <v/>
      </c>
      <c r="AM597" s="296" t="str">
        <f>IFERROR(VLOOKUP($I597,点検表４リスト用!$D$2:$G$10,4,FALSE),"")</f>
        <v/>
      </c>
      <c r="AN597" s="296" t="str">
        <f>IFERROR(VLOOKUP(LEFT($E597,1),点検表４リスト用!$I$2:$J$11,2,FALSE),"")</f>
        <v/>
      </c>
      <c r="AO597" s="296" t="b">
        <f>IF(IFERROR(VLOOKUP($J597,軽乗用車一覧!$A$2:$A$88,1,FALSE),"")&lt;&gt;"",TRUE,FALSE)</f>
        <v>0</v>
      </c>
      <c r="AP597" s="296" t="b">
        <f t="shared" si="265"/>
        <v>0</v>
      </c>
      <c r="AQ597" s="296" t="b">
        <f t="shared" si="292"/>
        <v>1</v>
      </c>
      <c r="AR597" s="296" t="str">
        <f t="shared" si="266"/>
        <v/>
      </c>
      <c r="AS597" s="296" t="str">
        <f t="shared" si="267"/>
        <v/>
      </c>
      <c r="AT597" s="296">
        <f t="shared" si="268"/>
        <v>1</v>
      </c>
      <c r="AU597" s="296">
        <f t="shared" si="269"/>
        <v>1</v>
      </c>
      <c r="AV597" s="296" t="str">
        <f t="shared" si="270"/>
        <v/>
      </c>
      <c r="AW597" s="296" t="str">
        <f>IFERROR(VLOOKUP($L597,点検表４リスト用!$L$2:$M$11,2,FALSE),"")</f>
        <v/>
      </c>
      <c r="AX597" s="296" t="str">
        <f>IFERROR(VLOOKUP($AV597,排出係数!$H$4:$N$1000,7,FALSE),"")</f>
        <v/>
      </c>
      <c r="AY597" s="296" t="str">
        <f t="shared" si="280"/>
        <v/>
      </c>
      <c r="AZ597" s="296" t="str">
        <f t="shared" si="271"/>
        <v>1</v>
      </c>
      <c r="BA597" s="296" t="str">
        <f>IFERROR(VLOOKUP($AV597,排出係数!$A$4:$G$10000,$AU597+2,FALSE),"")</f>
        <v/>
      </c>
      <c r="BB597" s="296">
        <f>IFERROR(VLOOKUP($AU597,点検表４リスト用!$P$2:$T$6,2,FALSE),"")</f>
        <v>0.48</v>
      </c>
      <c r="BC597" s="296" t="str">
        <f t="shared" si="272"/>
        <v/>
      </c>
      <c r="BD597" s="296" t="str">
        <f t="shared" si="273"/>
        <v/>
      </c>
      <c r="BE597" s="296" t="str">
        <f>IFERROR(VLOOKUP($AV597,排出係数!$H$4:$M$10000,$AU597+2,FALSE),"")</f>
        <v/>
      </c>
      <c r="BF597" s="296">
        <f>IFERROR(VLOOKUP($AU597,点検表４リスト用!$P$2:$T$6,IF($N597="H17",5,3),FALSE),"")</f>
        <v>5.5E-2</v>
      </c>
      <c r="BG597" s="296">
        <f t="shared" si="274"/>
        <v>0</v>
      </c>
      <c r="BH597" s="296">
        <f t="shared" si="278"/>
        <v>0</v>
      </c>
      <c r="BI597" s="296" t="str">
        <f>IFERROR(VLOOKUP($L597,点検表４リスト用!$L$2:$N$11,3,FALSE),"")</f>
        <v/>
      </c>
      <c r="BJ597" s="296" t="str">
        <f t="shared" si="275"/>
        <v/>
      </c>
      <c r="BK597" s="296" t="str">
        <f>IF($AK597="特","",IF($BP597="確認",MSG_電気・燃料電池車確認,IF($BS597=1,日野自動車新型式,IF($BS597=2,日野自動車新型式②,IF($BS597=3,日野自動車新型式③,IF($BS597=4,日野自動車新型式④,IFERROR(VLOOKUP($BJ597,'35条リスト'!$A$3:$C$9998,2,FALSE),"")))))))</f>
        <v/>
      </c>
      <c r="BL597" s="296" t="str">
        <f t="shared" si="276"/>
        <v/>
      </c>
      <c r="BM597" s="296" t="str">
        <f>IFERROR(VLOOKUP($X597,点検表４リスト用!$A$2:$B$10,2,FALSE),"")</f>
        <v/>
      </c>
      <c r="BN597" s="296" t="str">
        <f>IF($AK597="特","",IFERROR(VLOOKUP($BJ597,'35条リスト'!$A$3:$C$9998,3,FALSE),""))</f>
        <v/>
      </c>
      <c r="BO597" s="357" t="str">
        <f t="shared" si="281"/>
        <v/>
      </c>
      <c r="BP597" s="297" t="str">
        <f t="shared" si="277"/>
        <v/>
      </c>
      <c r="BQ597" s="297" t="str">
        <f t="shared" si="282"/>
        <v/>
      </c>
      <c r="BR597" s="296">
        <f t="shared" si="279"/>
        <v>0</v>
      </c>
      <c r="BS597" s="296" t="str">
        <f>IF(COUNTIF(点検表４リスト用!X$2:X$83,J597),1,IF(COUNTIF(点検表４リスト用!Y$2:Y$100,J597),2,IF(COUNTIF(点検表４リスト用!Z$2:Z$100,J597),3,IF(COUNTIF(点検表４リスト用!AA$2:AA$100,J597),4,""))))</f>
        <v/>
      </c>
      <c r="BT597" s="580" t="str">
        <f t="shared" si="283"/>
        <v/>
      </c>
    </row>
    <row r="598" spans="1:72">
      <c r="A598" s="289"/>
      <c r="B598" s="445"/>
      <c r="C598" s="290"/>
      <c r="D598" s="291"/>
      <c r="E598" s="291"/>
      <c r="F598" s="291"/>
      <c r="G598" s="292"/>
      <c r="H598" s="300"/>
      <c r="I598" s="292"/>
      <c r="J598" s="292"/>
      <c r="K598" s="292"/>
      <c r="L598" s="292"/>
      <c r="M598" s="290"/>
      <c r="N598" s="290"/>
      <c r="O598" s="292"/>
      <c r="P598" s="292"/>
      <c r="Q598" s="481" t="str">
        <f t="shared" si="284"/>
        <v/>
      </c>
      <c r="R598" s="481" t="str">
        <f t="shared" si="285"/>
        <v/>
      </c>
      <c r="S598" s="482" t="str">
        <f t="shared" si="258"/>
        <v/>
      </c>
      <c r="T598" s="482" t="str">
        <f t="shared" si="286"/>
        <v/>
      </c>
      <c r="U598" s="483" t="str">
        <f t="shared" si="287"/>
        <v/>
      </c>
      <c r="V598" s="483" t="str">
        <f t="shared" si="288"/>
        <v/>
      </c>
      <c r="W598" s="483" t="str">
        <f t="shared" si="289"/>
        <v/>
      </c>
      <c r="X598" s="293"/>
      <c r="Y598" s="289"/>
      <c r="Z598" s="473" t="str">
        <f>IF($BS598&lt;&gt;"","確認",IF(COUNTIF(点検表４リスト用!AB$2:AB$100,J598),"○",IF(OR($BQ598="【3】",$BQ598="【2】",$BQ598="【1】"),"○",$BQ598)))</f>
        <v/>
      </c>
      <c r="AA598" s="532"/>
      <c r="AB598" s="559" t="str">
        <f t="shared" si="290"/>
        <v/>
      </c>
      <c r="AC598" s="294" t="str">
        <f>IF(COUNTIF(環境性能の高いＵＤタクシー!$A:$A,点検表４!J598),"○","")</f>
        <v/>
      </c>
      <c r="AD598" s="295" t="str">
        <f t="shared" si="291"/>
        <v/>
      </c>
      <c r="AE598" s="296" t="b">
        <f t="shared" si="259"/>
        <v>0</v>
      </c>
      <c r="AF598" s="296" t="b">
        <f t="shared" si="260"/>
        <v>0</v>
      </c>
      <c r="AG598" s="296" t="str">
        <f t="shared" si="261"/>
        <v/>
      </c>
      <c r="AH598" s="296">
        <f t="shared" si="262"/>
        <v>1</v>
      </c>
      <c r="AI598" s="296">
        <f t="shared" si="263"/>
        <v>0</v>
      </c>
      <c r="AJ598" s="296">
        <f t="shared" si="264"/>
        <v>0</v>
      </c>
      <c r="AK598" s="296" t="str">
        <f>IFERROR(VLOOKUP($I598,点検表４リスト用!$D$2:$G$10,2,FALSE),"")</f>
        <v/>
      </c>
      <c r="AL598" s="296" t="str">
        <f>IFERROR(VLOOKUP($I598,点検表４リスト用!$D$2:$G$10,3,FALSE),"")</f>
        <v/>
      </c>
      <c r="AM598" s="296" t="str">
        <f>IFERROR(VLOOKUP($I598,点検表４リスト用!$D$2:$G$10,4,FALSE),"")</f>
        <v/>
      </c>
      <c r="AN598" s="296" t="str">
        <f>IFERROR(VLOOKUP(LEFT($E598,1),点検表４リスト用!$I$2:$J$11,2,FALSE),"")</f>
        <v/>
      </c>
      <c r="AO598" s="296" t="b">
        <f>IF(IFERROR(VLOOKUP($J598,軽乗用車一覧!$A$2:$A$88,1,FALSE),"")&lt;&gt;"",TRUE,FALSE)</f>
        <v>0</v>
      </c>
      <c r="AP598" s="296" t="b">
        <f t="shared" si="265"/>
        <v>0</v>
      </c>
      <c r="AQ598" s="296" t="b">
        <f t="shared" si="292"/>
        <v>1</v>
      </c>
      <c r="AR598" s="296" t="str">
        <f t="shared" si="266"/>
        <v/>
      </c>
      <c r="AS598" s="296" t="str">
        <f t="shared" si="267"/>
        <v/>
      </c>
      <c r="AT598" s="296">
        <f t="shared" si="268"/>
        <v>1</v>
      </c>
      <c r="AU598" s="296">
        <f t="shared" si="269"/>
        <v>1</v>
      </c>
      <c r="AV598" s="296" t="str">
        <f t="shared" si="270"/>
        <v/>
      </c>
      <c r="AW598" s="296" t="str">
        <f>IFERROR(VLOOKUP($L598,点検表４リスト用!$L$2:$M$11,2,FALSE),"")</f>
        <v/>
      </c>
      <c r="AX598" s="296" t="str">
        <f>IFERROR(VLOOKUP($AV598,排出係数!$H$4:$N$1000,7,FALSE),"")</f>
        <v/>
      </c>
      <c r="AY598" s="296" t="str">
        <f t="shared" si="280"/>
        <v/>
      </c>
      <c r="AZ598" s="296" t="str">
        <f t="shared" si="271"/>
        <v>1</v>
      </c>
      <c r="BA598" s="296" t="str">
        <f>IFERROR(VLOOKUP($AV598,排出係数!$A$4:$G$10000,$AU598+2,FALSE),"")</f>
        <v/>
      </c>
      <c r="BB598" s="296">
        <f>IFERROR(VLOOKUP($AU598,点検表４リスト用!$P$2:$T$6,2,FALSE),"")</f>
        <v>0.48</v>
      </c>
      <c r="BC598" s="296" t="str">
        <f t="shared" si="272"/>
        <v/>
      </c>
      <c r="BD598" s="296" t="str">
        <f t="shared" si="273"/>
        <v/>
      </c>
      <c r="BE598" s="296" t="str">
        <f>IFERROR(VLOOKUP($AV598,排出係数!$H$4:$M$10000,$AU598+2,FALSE),"")</f>
        <v/>
      </c>
      <c r="BF598" s="296">
        <f>IFERROR(VLOOKUP($AU598,点検表４リスト用!$P$2:$T$6,IF($N598="H17",5,3),FALSE),"")</f>
        <v>5.5E-2</v>
      </c>
      <c r="BG598" s="296">
        <f t="shared" si="274"/>
        <v>0</v>
      </c>
      <c r="BH598" s="296">
        <f t="shared" si="278"/>
        <v>0</v>
      </c>
      <c r="BI598" s="296" t="str">
        <f>IFERROR(VLOOKUP($L598,点検表４リスト用!$L$2:$N$11,3,FALSE),"")</f>
        <v/>
      </c>
      <c r="BJ598" s="296" t="str">
        <f t="shared" si="275"/>
        <v/>
      </c>
      <c r="BK598" s="296" t="str">
        <f>IF($AK598="特","",IF($BP598="確認",MSG_電気・燃料電池車確認,IF($BS598=1,日野自動車新型式,IF($BS598=2,日野自動車新型式②,IF($BS598=3,日野自動車新型式③,IF($BS598=4,日野自動車新型式④,IFERROR(VLOOKUP($BJ598,'35条リスト'!$A$3:$C$9998,2,FALSE),"")))))))</f>
        <v/>
      </c>
      <c r="BL598" s="296" t="str">
        <f t="shared" si="276"/>
        <v/>
      </c>
      <c r="BM598" s="296" t="str">
        <f>IFERROR(VLOOKUP($X598,点検表４リスト用!$A$2:$B$10,2,FALSE),"")</f>
        <v/>
      </c>
      <c r="BN598" s="296" t="str">
        <f>IF($AK598="特","",IFERROR(VLOOKUP($BJ598,'35条リスト'!$A$3:$C$9998,3,FALSE),""))</f>
        <v/>
      </c>
      <c r="BO598" s="357" t="str">
        <f t="shared" si="281"/>
        <v/>
      </c>
      <c r="BP598" s="297" t="str">
        <f t="shared" si="277"/>
        <v/>
      </c>
      <c r="BQ598" s="297" t="str">
        <f t="shared" si="282"/>
        <v/>
      </c>
      <c r="BR598" s="296">
        <f t="shared" si="279"/>
        <v>0</v>
      </c>
      <c r="BS598" s="296" t="str">
        <f>IF(COUNTIF(点検表４リスト用!X$2:X$83,J598),1,IF(COUNTIF(点検表４リスト用!Y$2:Y$100,J598),2,IF(COUNTIF(点検表４リスト用!Z$2:Z$100,J598),3,IF(COUNTIF(点検表４リスト用!AA$2:AA$100,J598),4,""))))</f>
        <v/>
      </c>
      <c r="BT598" s="580" t="str">
        <f t="shared" si="283"/>
        <v/>
      </c>
    </row>
    <row r="599" spans="1:72">
      <c r="A599" s="289"/>
      <c r="B599" s="445"/>
      <c r="C599" s="290"/>
      <c r="D599" s="291"/>
      <c r="E599" s="291"/>
      <c r="F599" s="291"/>
      <c r="G599" s="292"/>
      <c r="H599" s="300"/>
      <c r="I599" s="292"/>
      <c r="J599" s="292"/>
      <c r="K599" s="292"/>
      <c r="L599" s="292"/>
      <c r="M599" s="290"/>
      <c r="N599" s="290"/>
      <c r="O599" s="292"/>
      <c r="P599" s="292"/>
      <c r="Q599" s="481" t="str">
        <f t="shared" si="284"/>
        <v/>
      </c>
      <c r="R599" s="481" t="str">
        <f t="shared" si="285"/>
        <v/>
      </c>
      <c r="S599" s="482" t="str">
        <f t="shared" si="258"/>
        <v/>
      </c>
      <c r="T599" s="482" t="str">
        <f t="shared" si="286"/>
        <v/>
      </c>
      <c r="U599" s="483" t="str">
        <f t="shared" si="287"/>
        <v/>
      </c>
      <c r="V599" s="483" t="str">
        <f t="shared" si="288"/>
        <v/>
      </c>
      <c r="W599" s="483" t="str">
        <f t="shared" si="289"/>
        <v/>
      </c>
      <c r="X599" s="293"/>
      <c r="Y599" s="289"/>
      <c r="Z599" s="473" t="str">
        <f>IF($BS599&lt;&gt;"","確認",IF(COUNTIF(点検表４リスト用!AB$2:AB$100,J599),"○",IF(OR($BQ599="【3】",$BQ599="【2】",$BQ599="【1】"),"○",$BQ599)))</f>
        <v/>
      </c>
      <c r="AA599" s="532"/>
      <c r="AB599" s="559" t="str">
        <f t="shared" si="290"/>
        <v/>
      </c>
      <c r="AC599" s="294" t="str">
        <f>IF(COUNTIF(環境性能の高いＵＤタクシー!$A:$A,点検表４!J599),"○","")</f>
        <v/>
      </c>
      <c r="AD599" s="295" t="str">
        <f t="shared" si="291"/>
        <v/>
      </c>
      <c r="AE599" s="296" t="b">
        <f t="shared" si="259"/>
        <v>0</v>
      </c>
      <c r="AF599" s="296" t="b">
        <f t="shared" si="260"/>
        <v>0</v>
      </c>
      <c r="AG599" s="296" t="str">
        <f t="shared" si="261"/>
        <v/>
      </c>
      <c r="AH599" s="296">
        <f t="shared" si="262"/>
        <v>1</v>
      </c>
      <c r="AI599" s="296">
        <f t="shared" si="263"/>
        <v>0</v>
      </c>
      <c r="AJ599" s="296">
        <f t="shared" si="264"/>
        <v>0</v>
      </c>
      <c r="AK599" s="296" t="str">
        <f>IFERROR(VLOOKUP($I599,点検表４リスト用!$D$2:$G$10,2,FALSE),"")</f>
        <v/>
      </c>
      <c r="AL599" s="296" t="str">
        <f>IFERROR(VLOOKUP($I599,点検表４リスト用!$D$2:$G$10,3,FALSE),"")</f>
        <v/>
      </c>
      <c r="AM599" s="296" t="str">
        <f>IFERROR(VLOOKUP($I599,点検表４リスト用!$D$2:$G$10,4,FALSE),"")</f>
        <v/>
      </c>
      <c r="AN599" s="296" t="str">
        <f>IFERROR(VLOOKUP(LEFT($E599,1),点検表４リスト用!$I$2:$J$11,2,FALSE),"")</f>
        <v/>
      </c>
      <c r="AO599" s="296" t="b">
        <f>IF(IFERROR(VLOOKUP($J599,軽乗用車一覧!$A$2:$A$88,1,FALSE),"")&lt;&gt;"",TRUE,FALSE)</f>
        <v>0</v>
      </c>
      <c r="AP599" s="296" t="b">
        <f t="shared" si="265"/>
        <v>0</v>
      </c>
      <c r="AQ599" s="296" t="b">
        <f t="shared" si="292"/>
        <v>1</v>
      </c>
      <c r="AR599" s="296" t="str">
        <f t="shared" si="266"/>
        <v/>
      </c>
      <c r="AS599" s="296" t="str">
        <f t="shared" si="267"/>
        <v/>
      </c>
      <c r="AT599" s="296">
        <f t="shared" si="268"/>
        <v>1</v>
      </c>
      <c r="AU599" s="296">
        <f t="shared" si="269"/>
        <v>1</v>
      </c>
      <c r="AV599" s="296" t="str">
        <f t="shared" si="270"/>
        <v/>
      </c>
      <c r="AW599" s="296" t="str">
        <f>IFERROR(VLOOKUP($L599,点検表４リスト用!$L$2:$M$11,2,FALSE),"")</f>
        <v/>
      </c>
      <c r="AX599" s="296" t="str">
        <f>IFERROR(VLOOKUP($AV599,排出係数!$H$4:$N$1000,7,FALSE),"")</f>
        <v/>
      </c>
      <c r="AY599" s="296" t="str">
        <f t="shared" si="280"/>
        <v/>
      </c>
      <c r="AZ599" s="296" t="str">
        <f t="shared" si="271"/>
        <v>1</v>
      </c>
      <c r="BA599" s="296" t="str">
        <f>IFERROR(VLOOKUP($AV599,排出係数!$A$4:$G$10000,$AU599+2,FALSE),"")</f>
        <v/>
      </c>
      <c r="BB599" s="296">
        <f>IFERROR(VLOOKUP($AU599,点検表４リスト用!$P$2:$T$6,2,FALSE),"")</f>
        <v>0.48</v>
      </c>
      <c r="BC599" s="296" t="str">
        <f t="shared" si="272"/>
        <v/>
      </c>
      <c r="BD599" s="296" t="str">
        <f t="shared" si="273"/>
        <v/>
      </c>
      <c r="BE599" s="296" t="str">
        <f>IFERROR(VLOOKUP($AV599,排出係数!$H$4:$M$10000,$AU599+2,FALSE),"")</f>
        <v/>
      </c>
      <c r="BF599" s="296">
        <f>IFERROR(VLOOKUP($AU599,点検表４リスト用!$P$2:$T$6,IF($N599="H17",5,3),FALSE),"")</f>
        <v>5.5E-2</v>
      </c>
      <c r="BG599" s="296">
        <f t="shared" si="274"/>
        <v>0</v>
      </c>
      <c r="BH599" s="296">
        <f t="shared" si="278"/>
        <v>0</v>
      </c>
      <c r="BI599" s="296" t="str">
        <f>IFERROR(VLOOKUP($L599,点検表４リスト用!$L$2:$N$11,3,FALSE),"")</f>
        <v/>
      </c>
      <c r="BJ599" s="296" t="str">
        <f t="shared" si="275"/>
        <v/>
      </c>
      <c r="BK599" s="296" t="str">
        <f>IF($AK599="特","",IF($BP599="確認",MSG_電気・燃料電池車確認,IF($BS599=1,日野自動車新型式,IF($BS599=2,日野自動車新型式②,IF($BS599=3,日野自動車新型式③,IF($BS599=4,日野自動車新型式④,IFERROR(VLOOKUP($BJ599,'35条リスト'!$A$3:$C$9998,2,FALSE),"")))))))</f>
        <v/>
      </c>
      <c r="BL599" s="296" t="str">
        <f t="shared" si="276"/>
        <v/>
      </c>
      <c r="BM599" s="296" t="str">
        <f>IFERROR(VLOOKUP($X599,点検表４リスト用!$A$2:$B$10,2,FALSE),"")</f>
        <v/>
      </c>
      <c r="BN599" s="296" t="str">
        <f>IF($AK599="特","",IFERROR(VLOOKUP($BJ599,'35条リスト'!$A$3:$C$9998,3,FALSE),""))</f>
        <v/>
      </c>
      <c r="BO599" s="357" t="str">
        <f t="shared" si="281"/>
        <v/>
      </c>
      <c r="BP599" s="297" t="str">
        <f t="shared" si="277"/>
        <v/>
      </c>
      <c r="BQ599" s="297" t="str">
        <f t="shared" si="282"/>
        <v/>
      </c>
      <c r="BR599" s="296">
        <f t="shared" si="279"/>
        <v>0</v>
      </c>
      <c r="BS599" s="296" t="str">
        <f>IF(COUNTIF(点検表４リスト用!X$2:X$83,J599),1,IF(COUNTIF(点検表４リスト用!Y$2:Y$100,J599),2,IF(COUNTIF(点検表４リスト用!Z$2:Z$100,J599),3,IF(COUNTIF(点検表４リスト用!AA$2:AA$100,J599),4,""))))</f>
        <v/>
      </c>
      <c r="BT599" s="580" t="str">
        <f t="shared" si="283"/>
        <v/>
      </c>
    </row>
    <row r="600" spans="1:72">
      <c r="A600" s="289"/>
      <c r="B600" s="445"/>
      <c r="C600" s="290"/>
      <c r="D600" s="291"/>
      <c r="E600" s="291"/>
      <c r="F600" s="291"/>
      <c r="G600" s="292"/>
      <c r="H600" s="300"/>
      <c r="I600" s="292"/>
      <c r="J600" s="292"/>
      <c r="K600" s="292"/>
      <c r="L600" s="292"/>
      <c r="M600" s="290"/>
      <c r="N600" s="290"/>
      <c r="O600" s="292"/>
      <c r="P600" s="292"/>
      <c r="Q600" s="481" t="str">
        <f t="shared" si="284"/>
        <v/>
      </c>
      <c r="R600" s="481" t="str">
        <f t="shared" si="285"/>
        <v/>
      </c>
      <c r="S600" s="482" t="str">
        <f t="shared" si="258"/>
        <v/>
      </c>
      <c r="T600" s="482" t="str">
        <f t="shared" si="286"/>
        <v/>
      </c>
      <c r="U600" s="483" t="str">
        <f t="shared" si="287"/>
        <v/>
      </c>
      <c r="V600" s="483" t="str">
        <f t="shared" si="288"/>
        <v/>
      </c>
      <c r="W600" s="483" t="str">
        <f t="shared" si="289"/>
        <v/>
      </c>
      <c r="X600" s="293"/>
      <c r="Y600" s="289"/>
      <c r="Z600" s="473" t="str">
        <f>IF($BS600&lt;&gt;"","確認",IF(COUNTIF(点検表４リスト用!AB$2:AB$100,J600),"○",IF(OR($BQ600="【3】",$BQ600="【2】",$BQ600="【1】"),"○",$BQ600)))</f>
        <v/>
      </c>
      <c r="AA600" s="532"/>
      <c r="AB600" s="559" t="str">
        <f t="shared" si="290"/>
        <v/>
      </c>
      <c r="AC600" s="294" t="str">
        <f>IF(COUNTIF(環境性能の高いＵＤタクシー!$A:$A,点検表４!J600),"○","")</f>
        <v/>
      </c>
      <c r="AD600" s="295" t="str">
        <f t="shared" si="291"/>
        <v/>
      </c>
      <c r="AE600" s="296" t="b">
        <f t="shared" si="259"/>
        <v>0</v>
      </c>
      <c r="AF600" s="296" t="b">
        <f t="shared" si="260"/>
        <v>0</v>
      </c>
      <c r="AG600" s="296" t="str">
        <f t="shared" si="261"/>
        <v/>
      </c>
      <c r="AH600" s="296">
        <f t="shared" si="262"/>
        <v>1</v>
      </c>
      <c r="AI600" s="296">
        <f t="shared" si="263"/>
        <v>0</v>
      </c>
      <c r="AJ600" s="296">
        <f t="shared" si="264"/>
        <v>0</v>
      </c>
      <c r="AK600" s="296" t="str">
        <f>IFERROR(VLOOKUP($I600,点検表４リスト用!$D$2:$G$10,2,FALSE),"")</f>
        <v/>
      </c>
      <c r="AL600" s="296" t="str">
        <f>IFERROR(VLOOKUP($I600,点検表４リスト用!$D$2:$G$10,3,FALSE),"")</f>
        <v/>
      </c>
      <c r="AM600" s="296" t="str">
        <f>IFERROR(VLOOKUP($I600,点検表４リスト用!$D$2:$G$10,4,FALSE),"")</f>
        <v/>
      </c>
      <c r="AN600" s="296" t="str">
        <f>IFERROR(VLOOKUP(LEFT($E600,1),点検表４リスト用!$I$2:$J$11,2,FALSE),"")</f>
        <v/>
      </c>
      <c r="AO600" s="296" t="b">
        <f>IF(IFERROR(VLOOKUP($J600,軽乗用車一覧!$A$2:$A$88,1,FALSE),"")&lt;&gt;"",TRUE,FALSE)</f>
        <v>0</v>
      </c>
      <c r="AP600" s="296" t="b">
        <f t="shared" si="265"/>
        <v>0</v>
      </c>
      <c r="AQ600" s="296" t="b">
        <f t="shared" si="292"/>
        <v>1</v>
      </c>
      <c r="AR600" s="296" t="str">
        <f t="shared" si="266"/>
        <v/>
      </c>
      <c r="AS600" s="296" t="str">
        <f t="shared" si="267"/>
        <v/>
      </c>
      <c r="AT600" s="296">
        <f t="shared" si="268"/>
        <v>1</v>
      </c>
      <c r="AU600" s="296">
        <f t="shared" si="269"/>
        <v>1</v>
      </c>
      <c r="AV600" s="296" t="str">
        <f t="shared" si="270"/>
        <v/>
      </c>
      <c r="AW600" s="296" t="str">
        <f>IFERROR(VLOOKUP($L600,点検表４リスト用!$L$2:$M$11,2,FALSE),"")</f>
        <v/>
      </c>
      <c r="AX600" s="296" t="str">
        <f>IFERROR(VLOOKUP($AV600,排出係数!$H$4:$N$1000,7,FALSE),"")</f>
        <v/>
      </c>
      <c r="AY600" s="296" t="str">
        <f t="shared" si="280"/>
        <v/>
      </c>
      <c r="AZ600" s="296" t="str">
        <f t="shared" si="271"/>
        <v>1</v>
      </c>
      <c r="BA600" s="296" t="str">
        <f>IFERROR(VLOOKUP($AV600,排出係数!$A$4:$G$10000,$AU600+2,FALSE),"")</f>
        <v/>
      </c>
      <c r="BB600" s="296">
        <f>IFERROR(VLOOKUP($AU600,点検表４リスト用!$P$2:$T$6,2,FALSE),"")</f>
        <v>0.48</v>
      </c>
      <c r="BC600" s="296" t="str">
        <f t="shared" si="272"/>
        <v/>
      </c>
      <c r="BD600" s="296" t="str">
        <f t="shared" si="273"/>
        <v/>
      </c>
      <c r="BE600" s="296" t="str">
        <f>IFERROR(VLOOKUP($AV600,排出係数!$H$4:$M$10000,$AU600+2,FALSE),"")</f>
        <v/>
      </c>
      <c r="BF600" s="296">
        <f>IFERROR(VLOOKUP($AU600,点検表４リスト用!$P$2:$T$6,IF($N600="H17",5,3),FALSE),"")</f>
        <v>5.5E-2</v>
      </c>
      <c r="BG600" s="296">
        <f t="shared" si="274"/>
        <v>0</v>
      </c>
      <c r="BH600" s="296">
        <f t="shared" si="278"/>
        <v>0</v>
      </c>
      <c r="BI600" s="296" t="str">
        <f>IFERROR(VLOOKUP($L600,点検表４リスト用!$L$2:$N$11,3,FALSE),"")</f>
        <v/>
      </c>
      <c r="BJ600" s="296" t="str">
        <f t="shared" si="275"/>
        <v/>
      </c>
      <c r="BK600" s="296" t="str">
        <f>IF($AK600="特","",IF($BP600="確認",MSG_電気・燃料電池車確認,IF($BS600=1,日野自動車新型式,IF($BS600=2,日野自動車新型式②,IF($BS600=3,日野自動車新型式③,IF($BS600=4,日野自動車新型式④,IFERROR(VLOOKUP($BJ600,'35条リスト'!$A$3:$C$9998,2,FALSE),"")))))))</f>
        <v/>
      </c>
      <c r="BL600" s="296" t="str">
        <f t="shared" si="276"/>
        <v/>
      </c>
      <c r="BM600" s="296" t="str">
        <f>IFERROR(VLOOKUP($X600,点検表４リスト用!$A$2:$B$10,2,FALSE),"")</f>
        <v/>
      </c>
      <c r="BN600" s="296" t="str">
        <f>IF($AK600="特","",IFERROR(VLOOKUP($BJ600,'35条リスト'!$A$3:$C$9998,3,FALSE),""))</f>
        <v/>
      </c>
      <c r="BO600" s="357" t="str">
        <f t="shared" si="281"/>
        <v/>
      </c>
      <c r="BP600" s="297" t="str">
        <f t="shared" si="277"/>
        <v/>
      </c>
      <c r="BQ600" s="297" t="str">
        <f t="shared" si="282"/>
        <v/>
      </c>
      <c r="BR600" s="296">
        <f t="shared" si="279"/>
        <v>0</v>
      </c>
      <c r="BS600" s="296" t="str">
        <f>IF(COUNTIF(点検表４リスト用!X$2:X$83,J600),1,IF(COUNTIF(点検表４リスト用!Y$2:Y$100,J600),2,IF(COUNTIF(点検表４リスト用!Z$2:Z$100,J600),3,IF(COUNTIF(点検表４リスト用!AA$2:AA$100,J600),4,""))))</f>
        <v/>
      </c>
      <c r="BT600" s="580" t="str">
        <f t="shared" si="283"/>
        <v/>
      </c>
    </row>
    <row r="601" spans="1:72">
      <c r="A601" s="289"/>
      <c r="B601" s="445"/>
      <c r="C601" s="290"/>
      <c r="D601" s="291"/>
      <c r="E601" s="291"/>
      <c r="F601" s="291"/>
      <c r="G601" s="292"/>
      <c r="H601" s="300"/>
      <c r="I601" s="292"/>
      <c r="J601" s="292"/>
      <c r="K601" s="292"/>
      <c r="L601" s="292"/>
      <c r="M601" s="290"/>
      <c r="N601" s="290"/>
      <c r="O601" s="292"/>
      <c r="P601" s="292"/>
      <c r="Q601" s="481" t="str">
        <f t="shared" si="284"/>
        <v/>
      </c>
      <c r="R601" s="481" t="str">
        <f t="shared" si="285"/>
        <v/>
      </c>
      <c r="S601" s="482" t="str">
        <f t="shared" si="258"/>
        <v/>
      </c>
      <c r="T601" s="482" t="str">
        <f t="shared" si="286"/>
        <v/>
      </c>
      <c r="U601" s="483" t="str">
        <f t="shared" si="287"/>
        <v/>
      </c>
      <c r="V601" s="483" t="str">
        <f t="shared" si="288"/>
        <v/>
      </c>
      <c r="W601" s="483" t="str">
        <f t="shared" si="289"/>
        <v/>
      </c>
      <c r="X601" s="293"/>
      <c r="Y601" s="289"/>
      <c r="Z601" s="473" t="str">
        <f>IF($BS601&lt;&gt;"","確認",IF(COUNTIF(点検表４リスト用!AB$2:AB$100,J601),"○",IF(OR($BQ601="【3】",$BQ601="【2】",$BQ601="【1】"),"○",$BQ601)))</f>
        <v/>
      </c>
      <c r="AA601" s="532"/>
      <c r="AB601" s="559" t="str">
        <f t="shared" si="290"/>
        <v/>
      </c>
      <c r="AC601" s="294" t="str">
        <f>IF(COUNTIF(環境性能の高いＵＤタクシー!$A:$A,点検表４!J601),"○","")</f>
        <v/>
      </c>
      <c r="AD601" s="295" t="str">
        <f t="shared" si="291"/>
        <v/>
      </c>
      <c r="AE601" s="296" t="b">
        <f t="shared" si="259"/>
        <v>0</v>
      </c>
      <c r="AF601" s="296" t="b">
        <f t="shared" si="260"/>
        <v>0</v>
      </c>
      <c r="AG601" s="296" t="str">
        <f t="shared" si="261"/>
        <v/>
      </c>
      <c r="AH601" s="296">
        <f t="shared" si="262"/>
        <v>1</v>
      </c>
      <c r="AI601" s="296">
        <f t="shared" si="263"/>
        <v>0</v>
      </c>
      <c r="AJ601" s="296">
        <f t="shared" si="264"/>
        <v>0</v>
      </c>
      <c r="AK601" s="296" t="str">
        <f>IFERROR(VLOOKUP($I601,点検表４リスト用!$D$2:$G$10,2,FALSE),"")</f>
        <v/>
      </c>
      <c r="AL601" s="296" t="str">
        <f>IFERROR(VLOOKUP($I601,点検表４リスト用!$D$2:$G$10,3,FALSE),"")</f>
        <v/>
      </c>
      <c r="AM601" s="296" t="str">
        <f>IFERROR(VLOOKUP($I601,点検表４リスト用!$D$2:$G$10,4,FALSE),"")</f>
        <v/>
      </c>
      <c r="AN601" s="296" t="str">
        <f>IFERROR(VLOOKUP(LEFT($E601,1),点検表４リスト用!$I$2:$J$11,2,FALSE),"")</f>
        <v/>
      </c>
      <c r="AO601" s="296" t="b">
        <f>IF(IFERROR(VLOOKUP($J601,軽乗用車一覧!$A$2:$A$88,1,FALSE),"")&lt;&gt;"",TRUE,FALSE)</f>
        <v>0</v>
      </c>
      <c r="AP601" s="296" t="b">
        <f t="shared" si="265"/>
        <v>0</v>
      </c>
      <c r="AQ601" s="296" t="b">
        <f t="shared" si="292"/>
        <v>1</v>
      </c>
      <c r="AR601" s="296" t="str">
        <f t="shared" si="266"/>
        <v/>
      </c>
      <c r="AS601" s="296" t="str">
        <f t="shared" si="267"/>
        <v/>
      </c>
      <c r="AT601" s="296">
        <f t="shared" si="268"/>
        <v>1</v>
      </c>
      <c r="AU601" s="296">
        <f t="shared" si="269"/>
        <v>1</v>
      </c>
      <c r="AV601" s="296" t="str">
        <f t="shared" si="270"/>
        <v/>
      </c>
      <c r="AW601" s="296" t="str">
        <f>IFERROR(VLOOKUP($L601,点検表４リスト用!$L$2:$M$11,2,FALSE),"")</f>
        <v/>
      </c>
      <c r="AX601" s="296" t="str">
        <f>IFERROR(VLOOKUP($AV601,排出係数!$H$4:$N$1000,7,FALSE),"")</f>
        <v/>
      </c>
      <c r="AY601" s="296" t="str">
        <f t="shared" si="280"/>
        <v/>
      </c>
      <c r="AZ601" s="296" t="str">
        <f t="shared" si="271"/>
        <v>1</v>
      </c>
      <c r="BA601" s="296" t="str">
        <f>IFERROR(VLOOKUP($AV601,排出係数!$A$4:$G$10000,$AU601+2,FALSE),"")</f>
        <v/>
      </c>
      <c r="BB601" s="296">
        <f>IFERROR(VLOOKUP($AU601,点検表４リスト用!$P$2:$T$6,2,FALSE),"")</f>
        <v>0.48</v>
      </c>
      <c r="BC601" s="296" t="str">
        <f t="shared" si="272"/>
        <v/>
      </c>
      <c r="BD601" s="296" t="str">
        <f t="shared" si="273"/>
        <v/>
      </c>
      <c r="BE601" s="296" t="str">
        <f>IFERROR(VLOOKUP($AV601,排出係数!$H$4:$M$10000,$AU601+2,FALSE),"")</f>
        <v/>
      </c>
      <c r="BF601" s="296">
        <f>IFERROR(VLOOKUP($AU601,点検表４リスト用!$P$2:$T$6,IF($N601="H17",5,3),FALSE),"")</f>
        <v>5.5E-2</v>
      </c>
      <c r="BG601" s="296">
        <f t="shared" si="274"/>
        <v>0</v>
      </c>
      <c r="BH601" s="296">
        <f t="shared" si="278"/>
        <v>0</v>
      </c>
      <c r="BI601" s="296" t="str">
        <f>IFERROR(VLOOKUP($L601,点検表４リスト用!$L$2:$N$11,3,FALSE),"")</f>
        <v/>
      </c>
      <c r="BJ601" s="296" t="str">
        <f t="shared" si="275"/>
        <v/>
      </c>
      <c r="BK601" s="296" t="str">
        <f>IF($AK601="特","",IF($BP601="確認",MSG_電気・燃料電池車確認,IF($BS601=1,日野自動車新型式,IF($BS601=2,日野自動車新型式②,IF($BS601=3,日野自動車新型式③,IF($BS601=4,日野自動車新型式④,IFERROR(VLOOKUP($BJ601,'35条リスト'!$A$3:$C$9998,2,FALSE),"")))))))</f>
        <v/>
      </c>
      <c r="BL601" s="296" t="str">
        <f t="shared" si="276"/>
        <v/>
      </c>
      <c r="BM601" s="296" t="str">
        <f>IFERROR(VLOOKUP($X601,点検表４リスト用!$A$2:$B$10,2,FALSE),"")</f>
        <v/>
      </c>
      <c r="BN601" s="296" t="str">
        <f>IF($AK601="特","",IFERROR(VLOOKUP($BJ601,'35条リスト'!$A$3:$C$9998,3,FALSE),""))</f>
        <v/>
      </c>
      <c r="BO601" s="357" t="str">
        <f t="shared" si="281"/>
        <v/>
      </c>
      <c r="BP601" s="297" t="str">
        <f t="shared" si="277"/>
        <v/>
      </c>
      <c r="BQ601" s="297" t="str">
        <f t="shared" si="282"/>
        <v/>
      </c>
      <c r="BR601" s="296">
        <f t="shared" si="279"/>
        <v>0</v>
      </c>
      <c r="BS601" s="296" t="str">
        <f>IF(COUNTIF(点検表４リスト用!X$2:X$83,J601),1,IF(COUNTIF(点検表４リスト用!Y$2:Y$100,J601),2,IF(COUNTIF(点検表４リスト用!Z$2:Z$100,J601),3,IF(COUNTIF(点検表４リスト用!AA$2:AA$100,J601),4,""))))</f>
        <v/>
      </c>
      <c r="BT601" s="580" t="str">
        <f t="shared" si="283"/>
        <v/>
      </c>
    </row>
    <row r="602" spans="1:72">
      <c r="A602" s="289"/>
      <c r="B602" s="445"/>
      <c r="C602" s="290"/>
      <c r="D602" s="291"/>
      <c r="E602" s="291"/>
      <c r="F602" s="291"/>
      <c r="G602" s="292"/>
      <c r="H602" s="300"/>
      <c r="I602" s="292"/>
      <c r="J602" s="292"/>
      <c r="K602" s="292"/>
      <c r="L602" s="292"/>
      <c r="M602" s="290"/>
      <c r="N602" s="290"/>
      <c r="O602" s="292"/>
      <c r="P602" s="292"/>
      <c r="Q602" s="481" t="str">
        <f t="shared" si="284"/>
        <v/>
      </c>
      <c r="R602" s="481" t="str">
        <f t="shared" si="285"/>
        <v/>
      </c>
      <c r="S602" s="482" t="str">
        <f t="shared" si="258"/>
        <v/>
      </c>
      <c r="T602" s="482" t="str">
        <f t="shared" si="286"/>
        <v/>
      </c>
      <c r="U602" s="483" t="str">
        <f t="shared" si="287"/>
        <v/>
      </c>
      <c r="V602" s="483" t="str">
        <f t="shared" si="288"/>
        <v/>
      </c>
      <c r="W602" s="483" t="str">
        <f t="shared" si="289"/>
        <v/>
      </c>
      <c r="X602" s="293"/>
      <c r="Y602" s="289"/>
      <c r="Z602" s="473" t="str">
        <f>IF($BS602&lt;&gt;"","確認",IF(COUNTIF(点検表４リスト用!AB$2:AB$100,J602),"○",IF(OR($BQ602="【3】",$BQ602="【2】",$BQ602="【1】"),"○",$BQ602)))</f>
        <v/>
      </c>
      <c r="AA602" s="532"/>
      <c r="AB602" s="559" t="str">
        <f t="shared" si="290"/>
        <v/>
      </c>
      <c r="AC602" s="294" t="str">
        <f>IF(COUNTIF(環境性能の高いＵＤタクシー!$A:$A,点検表４!J602),"○","")</f>
        <v/>
      </c>
      <c r="AD602" s="295" t="str">
        <f t="shared" si="291"/>
        <v/>
      </c>
      <c r="AE602" s="296" t="b">
        <f t="shared" si="259"/>
        <v>0</v>
      </c>
      <c r="AF602" s="296" t="b">
        <f t="shared" si="260"/>
        <v>0</v>
      </c>
      <c r="AG602" s="296" t="str">
        <f t="shared" si="261"/>
        <v/>
      </c>
      <c r="AH602" s="296">
        <f t="shared" si="262"/>
        <v>1</v>
      </c>
      <c r="AI602" s="296">
        <f t="shared" si="263"/>
        <v>0</v>
      </c>
      <c r="AJ602" s="296">
        <f t="shared" si="264"/>
        <v>0</v>
      </c>
      <c r="AK602" s="296" t="str">
        <f>IFERROR(VLOOKUP($I602,点検表４リスト用!$D$2:$G$10,2,FALSE),"")</f>
        <v/>
      </c>
      <c r="AL602" s="296" t="str">
        <f>IFERROR(VLOOKUP($I602,点検表４リスト用!$D$2:$G$10,3,FALSE),"")</f>
        <v/>
      </c>
      <c r="AM602" s="296" t="str">
        <f>IFERROR(VLOOKUP($I602,点検表４リスト用!$D$2:$G$10,4,FALSE),"")</f>
        <v/>
      </c>
      <c r="AN602" s="296" t="str">
        <f>IFERROR(VLOOKUP(LEFT($E602,1),点検表４リスト用!$I$2:$J$11,2,FALSE),"")</f>
        <v/>
      </c>
      <c r="AO602" s="296" t="b">
        <f>IF(IFERROR(VLOOKUP($J602,軽乗用車一覧!$A$2:$A$88,1,FALSE),"")&lt;&gt;"",TRUE,FALSE)</f>
        <v>0</v>
      </c>
      <c r="AP602" s="296" t="b">
        <f t="shared" si="265"/>
        <v>0</v>
      </c>
      <c r="AQ602" s="296" t="b">
        <f t="shared" si="292"/>
        <v>1</v>
      </c>
      <c r="AR602" s="296" t="str">
        <f t="shared" si="266"/>
        <v/>
      </c>
      <c r="AS602" s="296" t="str">
        <f t="shared" si="267"/>
        <v/>
      </c>
      <c r="AT602" s="296">
        <f t="shared" si="268"/>
        <v>1</v>
      </c>
      <c r="AU602" s="296">
        <f t="shared" si="269"/>
        <v>1</v>
      </c>
      <c r="AV602" s="296" t="str">
        <f t="shared" si="270"/>
        <v/>
      </c>
      <c r="AW602" s="296" t="str">
        <f>IFERROR(VLOOKUP($L602,点検表４リスト用!$L$2:$M$11,2,FALSE),"")</f>
        <v/>
      </c>
      <c r="AX602" s="296" t="str">
        <f>IFERROR(VLOOKUP($AV602,排出係数!$H$4:$N$1000,7,FALSE),"")</f>
        <v/>
      </c>
      <c r="AY602" s="296" t="str">
        <f t="shared" si="280"/>
        <v/>
      </c>
      <c r="AZ602" s="296" t="str">
        <f t="shared" si="271"/>
        <v>1</v>
      </c>
      <c r="BA602" s="296" t="str">
        <f>IFERROR(VLOOKUP($AV602,排出係数!$A$4:$G$10000,$AU602+2,FALSE),"")</f>
        <v/>
      </c>
      <c r="BB602" s="296">
        <f>IFERROR(VLOOKUP($AU602,点検表４リスト用!$P$2:$T$6,2,FALSE),"")</f>
        <v>0.48</v>
      </c>
      <c r="BC602" s="296" t="str">
        <f t="shared" si="272"/>
        <v/>
      </c>
      <c r="BD602" s="296" t="str">
        <f t="shared" si="273"/>
        <v/>
      </c>
      <c r="BE602" s="296" t="str">
        <f>IFERROR(VLOOKUP($AV602,排出係数!$H$4:$M$10000,$AU602+2,FALSE),"")</f>
        <v/>
      </c>
      <c r="BF602" s="296">
        <f>IFERROR(VLOOKUP($AU602,点検表４リスト用!$P$2:$T$6,IF($N602="H17",5,3),FALSE),"")</f>
        <v>5.5E-2</v>
      </c>
      <c r="BG602" s="296">
        <f t="shared" si="274"/>
        <v>0</v>
      </c>
      <c r="BH602" s="296">
        <f t="shared" si="278"/>
        <v>0</v>
      </c>
      <c r="BI602" s="296" t="str">
        <f>IFERROR(VLOOKUP($L602,点検表４リスト用!$L$2:$N$11,3,FALSE),"")</f>
        <v/>
      </c>
      <c r="BJ602" s="296" t="str">
        <f t="shared" si="275"/>
        <v/>
      </c>
      <c r="BK602" s="296" t="str">
        <f>IF($AK602="特","",IF($BP602="確認",MSG_電気・燃料電池車確認,IF($BS602=1,日野自動車新型式,IF($BS602=2,日野自動車新型式②,IF($BS602=3,日野自動車新型式③,IF($BS602=4,日野自動車新型式④,IFERROR(VLOOKUP($BJ602,'35条リスト'!$A$3:$C$9998,2,FALSE),"")))))))</f>
        <v/>
      </c>
      <c r="BL602" s="296" t="str">
        <f t="shared" si="276"/>
        <v/>
      </c>
      <c r="BM602" s="296" t="str">
        <f>IFERROR(VLOOKUP($X602,点検表４リスト用!$A$2:$B$10,2,FALSE),"")</f>
        <v/>
      </c>
      <c r="BN602" s="296" t="str">
        <f>IF($AK602="特","",IFERROR(VLOOKUP($BJ602,'35条リスト'!$A$3:$C$9998,3,FALSE),""))</f>
        <v/>
      </c>
      <c r="BO602" s="357" t="str">
        <f t="shared" si="281"/>
        <v/>
      </c>
      <c r="BP602" s="297" t="str">
        <f t="shared" si="277"/>
        <v/>
      </c>
      <c r="BQ602" s="297" t="str">
        <f t="shared" si="282"/>
        <v/>
      </c>
      <c r="BR602" s="296">
        <f t="shared" si="279"/>
        <v>0</v>
      </c>
      <c r="BS602" s="296" t="str">
        <f>IF(COUNTIF(点検表４リスト用!X$2:X$83,J602),1,IF(COUNTIF(点検表４リスト用!Y$2:Y$100,J602),2,IF(COUNTIF(点検表４リスト用!Z$2:Z$100,J602),3,IF(COUNTIF(点検表４リスト用!AA$2:AA$100,J602),4,""))))</f>
        <v/>
      </c>
      <c r="BT602" s="580" t="str">
        <f t="shared" si="283"/>
        <v/>
      </c>
    </row>
    <row r="603" spans="1:72">
      <c r="A603" s="289"/>
      <c r="B603" s="445"/>
      <c r="C603" s="290"/>
      <c r="D603" s="291"/>
      <c r="E603" s="291"/>
      <c r="F603" s="291"/>
      <c r="G603" s="292"/>
      <c r="H603" s="300"/>
      <c r="I603" s="292"/>
      <c r="J603" s="292"/>
      <c r="K603" s="292"/>
      <c r="L603" s="292"/>
      <c r="M603" s="290"/>
      <c r="N603" s="290"/>
      <c r="O603" s="292"/>
      <c r="P603" s="292"/>
      <c r="Q603" s="481" t="str">
        <f t="shared" si="284"/>
        <v/>
      </c>
      <c r="R603" s="481" t="str">
        <f t="shared" si="285"/>
        <v/>
      </c>
      <c r="S603" s="482" t="str">
        <f t="shared" si="258"/>
        <v/>
      </c>
      <c r="T603" s="482" t="str">
        <f t="shared" si="286"/>
        <v/>
      </c>
      <c r="U603" s="483" t="str">
        <f t="shared" si="287"/>
        <v/>
      </c>
      <c r="V603" s="483" t="str">
        <f t="shared" si="288"/>
        <v/>
      </c>
      <c r="W603" s="483" t="str">
        <f t="shared" si="289"/>
        <v/>
      </c>
      <c r="X603" s="293"/>
      <c r="Y603" s="289"/>
      <c r="Z603" s="473" t="str">
        <f>IF($BS603&lt;&gt;"","確認",IF(COUNTIF(点検表４リスト用!AB$2:AB$100,J603),"○",IF(OR($BQ603="【3】",$BQ603="【2】",$BQ603="【1】"),"○",$BQ603)))</f>
        <v/>
      </c>
      <c r="AA603" s="532"/>
      <c r="AB603" s="559" t="str">
        <f t="shared" si="290"/>
        <v/>
      </c>
      <c r="AC603" s="294" t="str">
        <f>IF(COUNTIF(環境性能の高いＵＤタクシー!$A:$A,点検表４!J603),"○","")</f>
        <v/>
      </c>
      <c r="AD603" s="295" t="str">
        <f t="shared" si="291"/>
        <v/>
      </c>
      <c r="AE603" s="296" t="b">
        <f t="shared" si="259"/>
        <v>0</v>
      </c>
      <c r="AF603" s="296" t="b">
        <f t="shared" si="260"/>
        <v>0</v>
      </c>
      <c r="AG603" s="296" t="str">
        <f t="shared" si="261"/>
        <v/>
      </c>
      <c r="AH603" s="296">
        <f t="shared" si="262"/>
        <v>1</v>
      </c>
      <c r="AI603" s="296">
        <f t="shared" si="263"/>
        <v>0</v>
      </c>
      <c r="AJ603" s="296">
        <f t="shared" si="264"/>
        <v>0</v>
      </c>
      <c r="AK603" s="296" t="str">
        <f>IFERROR(VLOOKUP($I603,点検表４リスト用!$D$2:$G$10,2,FALSE),"")</f>
        <v/>
      </c>
      <c r="AL603" s="296" t="str">
        <f>IFERROR(VLOOKUP($I603,点検表４リスト用!$D$2:$G$10,3,FALSE),"")</f>
        <v/>
      </c>
      <c r="AM603" s="296" t="str">
        <f>IFERROR(VLOOKUP($I603,点検表４リスト用!$D$2:$G$10,4,FALSE),"")</f>
        <v/>
      </c>
      <c r="AN603" s="296" t="str">
        <f>IFERROR(VLOOKUP(LEFT($E603,1),点検表４リスト用!$I$2:$J$11,2,FALSE),"")</f>
        <v/>
      </c>
      <c r="AO603" s="296" t="b">
        <f>IF(IFERROR(VLOOKUP($J603,軽乗用車一覧!$A$2:$A$88,1,FALSE),"")&lt;&gt;"",TRUE,FALSE)</f>
        <v>0</v>
      </c>
      <c r="AP603" s="296" t="b">
        <f t="shared" si="265"/>
        <v>0</v>
      </c>
      <c r="AQ603" s="296" t="b">
        <f t="shared" si="292"/>
        <v>1</v>
      </c>
      <c r="AR603" s="296" t="str">
        <f t="shared" si="266"/>
        <v/>
      </c>
      <c r="AS603" s="296" t="str">
        <f t="shared" si="267"/>
        <v/>
      </c>
      <c r="AT603" s="296">
        <f t="shared" si="268"/>
        <v>1</v>
      </c>
      <c r="AU603" s="296">
        <f t="shared" si="269"/>
        <v>1</v>
      </c>
      <c r="AV603" s="296" t="str">
        <f t="shared" si="270"/>
        <v/>
      </c>
      <c r="AW603" s="296" t="str">
        <f>IFERROR(VLOOKUP($L603,点検表４リスト用!$L$2:$M$11,2,FALSE),"")</f>
        <v/>
      </c>
      <c r="AX603" s="296" t="str">
        <f>IFERROR(VLOOKUP($AV603,排出係数!$H$4:$N$1000,7,FALSE),"")</f>
        <v/>
      </c>
      <c r="AY603" s="296" t="str">
        <f t="shared" si="280"/>
        <v/>
      </c>
      <c r="AZ603" s="296" t="str">
        <f t="shared" si="271"/>
        <v>1</v>
      </c>
      <c r="BA603" s="296" t="str">
        <f>IFERROR(VLOOKUP($AV603,排出係数!$A$4:$G$10000,$AU603+2,FALSE),"")</f>
        <v/>
      </c>
      <c r="BB603" s="296">
        <f>IFERROR(VLOOKUP($AU603,点検表４リスト用!$P$2:$T$6,2,FALSE),"")</f>
        <v>0.48</v>
      </c>
      <c r="BC603" s="296" t="str">
        <f t="shared" si="272"/>
        <v/>
      </c>
      <c r="BD603" s="296" t="str">
        <f t="shared" si="273"/>
        <v/>
      </c>
      <c r="BE603" s="296" t="str">
        <f>IFERROR(VLOOKUP($AV603,排出係数!$H$4:$M$10000,$AU603+2,FALSE),"")</f>
        <v/>
      </c>
      <c r="BF603" s="296">
        <f>IFERROR(VLOOKUP($AU603,点検表４リスト用!$P$2:$T$6,IF($N603="H17",5,3),FALSE),"")</f>
        <v>5.5E-2</v>
      </c>
      <c r="BG603" s="296">
        <f t="shared" si="274"/>
        <v>0</v>
      </c>
      <c r="BH603" s="296">
        <f t="shared" si="278"/>
        <v>0</v>
      </c>
      <c r="BI603" s="296" t="str">
        <f>IFERROR(VLOOKUP($L603,点検表４リスト用!$L$2:$N$11,3,FALSE),"")</f>
        <v/>
      </c>
      <c r="BJ603" s="296" t="str">
        <f t="shared" si="275"/>
        <v/>
      </c>
      <c r="BK603" s="296" t="str">
        <f>IF($AK603="特","",IF($BP603="確認",MSG_電気・燃料電池車確認,IF($BS603=1,日野自動車新型式,IF($BS603=2,日野自動車新型式②,IF($BS603=3,日野自動車新型式③,IF($BS603=4,日野自動車新型式④,IFERROR(VLOOKUP($BJ603,'35条リスト'!$A$3:$C$9998,2,FALSE),"")))))))</f>
        <v/>
      </c>
      <c r="BL603" s="296" t="str">
        <f t="shared" si="276"/>
        <v/>
      </c>
      <c r="BM603" s="296" t="str">
        <f>IFERROR(VLOOKUP($X603,点検表４リスト用!$A$2:$B$10,2,FALSE),"")</f>
        <v/>
      </c>
      <c r="BN603" s="296" t="str">
        <f>IF($AK603="特","",IFERROR(VLOOKUP($BJ603,'35条リスト'!$A$3:$C$9998,3,FALSE),""))</f>
        <v/>
      </c>
      <c r="BO603" s="357" t="str">
        <f t="shared" si="281"/>
        <v/>
      </c>
      <c r="BP603" s="297" t="str">
        <f t="shared" si="277"/>
        <v/>
      </c>
      <c r="BQ603" s="297" t="str">
        <f t="shared" si="282"/>
        <v/>
      </c>
      <c r="BR603" s="296">
        <f t="shared" si="279"/>
        <v>0</v>
      </c>
      <c r="BS603" s="296" t="str">
        <f>IF(COUNTIF(点検表４リスト用!X$2:X$83,J603),1,IF(COUNTIF(点検表４リスト用!Y$2:Y$100,J603),2,IF(COUNTIF(点検表４リスト用!Z$2:Z$100,J603),3,IF(COUNTIF(点検表４リスト用!AA$2:AA$100,J603),4,""))))</f>
        <v/>
      </c>
      <c r="BT603" s="580" t="str">
        <f t="shared" si="283"/>
        <v/>
      </c>
    </row>
    <row r="604" spans="1:72">
      <c r="A604" s="289"/>
      <c r="B604" s="445"/>
      <c r="C604" s="290"/>
      <c r="D604" s="291"/>
      <c r="E604" s="291"/>
      <c r="F604" s="291"/>
      <c r="G604" s="292"/>
      <c r="H604" s="300"/>
      <c r="I604" s="292"/>
      <c r="J604" s="292"/>
      <c r="K604" s="292"/>
      <c r="L604" s="292"/>
      <c r="M604" s="290"/>
      <c r="N604" s="290"/>
      <c r="O604" s="292"/>
      <c r="P604" s="292"/>
      <c r="Q604" s="481" t="str">
        <f t="shared" si="284"/>
        <v/>
      </c>
      <c r="R604" s="481" t="str">
        <f t="shared" si="285"/>
        <v/>
      </c>
      <c r="S604" s="482" t="str">
        <f t="shared" si="258"/>
        <v/>
      </c>
      <c r="T604" s="482" t="str">
        <f t="shared" si="286"/>
        <v/>
      </c>
      <c r="U604" s="483" t="str">
        <f t="shared" si="287"/>
        <v/>
      </c>
      <c r="V604" s="483" t="str">
        <f t="shared" si="288"/>
        <v/>
      </c>
      <c r="W604" s="483" t="str">
        <f t="shared" si="289"/>
        <v/>
      </c>
      <c r="X604" s="293"/>
      <c r="Y604" s="289"/>
      <c r="Z604" s="473" t="str">
        <f>IF($BS604&lt;&gt;"","確認",IF(COUNTIF(点検表４リスト用!AB$2:AB$100,J604),"○",IF(OR($BQ604="【3】",$BQ604="【2】",$BQ604="【1】"),"○",$BQ604)))</f>
        <v/>
      </c>
      <c r="AA604" s="532"/>
      <c r="AB604" s="559" t="str">
        <f t="shared" si="290"/>
        <v/>
      </c>
      <c r="AC604" s="294" t="str">
        <f>IF(COUNTIF(環境性能の高いＵＤタクシー!$A:$A,点検表４!J604),"○","")</f>
        <v/>
      </c>
      <c r="AD604" s="295" t="str">
        <f t="shared" si="291"/>
        <v/>
      </c>
      <c r="AE604" s="296" t="b">
        <f t="shared" si="259"/>
        <v>0</v>
      </c>
      <c r="AF604" s="296" t="b">
        <f t="shared" si="260"/>
        <v>0</v>
      </c>
      <c r="AG604" s="296" t="str">
        <f t="shared" si="261"/>
        <v/>
      </c>
      <c r="AH604" s="296">
        <f t="shared" si="262"/>
        <v>1</v>
      </c>
      <c r="AI604" s="296">
        <f t="shared" si="263"/>
        <v>0</v>
      </c>
      <c r="AJ604" s="296">
        <f t="shared" si="264"/>
        <v>0</v>
      </c>
      <c r="AK604" s="296" t="str">
        <f>IFERROR(VLOOKUP($I604,点検表４リスト用!$D$2:$G$10,2,FALSE),"")</f>
        <v/>
      </c>
      <c r="AL604" s="296" t="str">
        <f>IFERROR(VLOOKUP($I604,点検表４リスト用!$D$2:$G$10,3,FALSE),"")</f>
        <v/>
      </c>
      <c r="AM604" s="296" t="str">
        <f>IFERROR(VLOOKUP($I604,点検表４リスト用!$D$2:$G$10,4,FALSE),"")</f>
        <v/>
      </c>
      <c r="AN604" s="296" t="str">
        <f>IFERROR(VLOOKUP(LEFT($E604,1),点検表４リスト用!$I$2:$J$11,2,FALSE),"")</f>
        <v/>
      </c>
      <c r="AO604" s="296" t="b">
        <f>IF(IFERROR(VLOOKUP($J604,軽乗用車一覧!$A$2:$A$88,1,FALSE),"")&lt;&gt;"",TRUE,FALSE)</f>
        <v>0</v>
      </c>
      <c r="AP604" s="296" t="b">
        <f t="shared" si="265"/>
        <v>0</v>
      </c>
      <c r="AQ604" s="296" t="b">
        <f t="shared" si="292"/>
        <v>1</v>
      </c>
      <c r="AR604" s="296" t="str">
        <f t="shared" si="266"/>
        <v/>
      </c>
      <c r="AS604" s="296" t="str">
        <f t="shared" si="267"/>
        <v/>
      </c>
      <c r="AT604" s="296">
        <f t="shared" si="268"/>
        <v>1</v>
      </c>
      <c r="AU604" s="296">
        <f t="shared" si="269"/>
        <v>1</v>
      </c>
      <c r="AV604" s="296" t="str">
        <f t="shared" si="270"/>
        <v/>
      </c>
      <c r="AW604" s="296" t="str">
        <f>IFERROR(VLOOKUP($L604,点検表４リスト用!$L$2:$M$11,2,FALSE),"")</f>
        <v/>
      </c>
      <c r="AX604" s="296" t="str">
        <f>IFERROR(VLOOKUP($AV604,排出係数!$H$4:$N$1000,7,FALSE),"")</f>
        <v/>
      </c>
      <c r="AY604" s="296" t="str">
        <f t="shared" si="280"/>
        <v/>
      </c>
      <c r="AZ604" s="296" t="str">
        <f t="shared" si="271"/>
        <v>1</v>
      </c>
      <c r="BA604" s="296" t="str">
        <f>IFERROR(VLOOKUP($AV604,排出係数!$A$4:$G$10000,$AU604+2,FALSE),"")</f>
        <v/>
      </c>
      <c r="BB604" s="296">
        <f>IFERROR(VLOOKUP($AU604,点検表４リスト用!$P$2:$T$6,2,FALSE),"")</f>
        <v>0.48</v>
      </c>
      <c r="BC604" s="296" t="str">
        <f t="shared" si="272"/>
        <v/>
      </c>
      <c r="BD604" s="296" t="str">
        <f t="shared" si="273"/>
        <v/>
      </c>
      <c r="BE604" s="296" t="str">
        <f>IFERROR(VLOOKUP($AV604,排出係数!$H$4:$M$10000,$AU604+2,FALSE),"")</f>
        <v/>
      </c>
      <c r="BF604" s="296">
        <f>IFERROR(VLOOKUP($AU604,点検表４リスト用!$P$2:$T$6,IF($N604="H17",5,3),FALSE),"")</f>
        <v>5.5E-2</v>
      </c>
      <c r="BG604" s="296">
        <f t="shared" si="274"/>
        <v>0</v>
      </c>
      <c r="BH604" s="296">
        <f t="shared" si="278"/>
        <v>0</v>
      </c>
      <c r="BI604" s="296" t="str">
        <f>IFERROR(VLOOKUP($L604,点検表４リスト用!$L$2:$N$11,3,FALSE),"")</f>
        <v/>
      </c>
      <c r="BJ604" s="296" t="str">
        <f t="shared" si="275"/>
        <v/>
      </c>
      <c r="BK604" s="296" t="str">
        <f>IF($AK604="特","",IF($BP604="確認",MSG_電気・燃料電池車確認,IF($BS604=1,日野自動車新型式,IF($BS604=2,日野自動車新型式②,IF($BS604=3,日野自動車新型式③,IF($BS604=4,日野自動車新型式④,IFERROR(VLOOKUP($BJ604,'35条リスト'!$A$3:$C$9998,2,FALSE),"")))))))</f>
        <v/>
      </c>
      <c r="BL604" s="296" t="str">
        <f t="shared" si="276"/>
        <v/>
      </c>
      <c r="BM604" s="296" t="str">
        <f>IFERROR(VLOOKUP($X604,点検表４リスト用!$A$2:$B$10,2,FALSE),"")</f>
        <v/>
      </c>
      <c r="BN604" s="296" t="str">
        <f>IF($AK604="特","",IFERROR(VLOOKUP($BJ604,'35条リスト'!$A$3:$C$9998,3,FALSE),""))</f>
        <v/>
      </c>
      <c r="BO604" s="357" t="str">
        <f t="shared" si="281"/>
        <v/>
      </c>
      <c r="BP604" s="297" t="str">
        <f t="shared" si="277"/>
        <v/>
      </c>
      <c r="BQ604" s="297" t="str">
        <f t="shared" si="282"/>
        <v/>
      </c>
      <c r="BR604" s="296">
        <f t="shared" si="279"/>
        <v>0</v>
      </c>
      <c r="BS604" s="296" t="str">
        <f>IF(COUNTIF(点検表４リスト用!X$2:X$83,J604),1,IF(COUNTIF(点検表４リスト用!Y$2:Y$100,J604),2,IF(COUNTIF(点検表４リスト用!Z$2:Z$100,J604),3,IF(COUNTIF(点検表４リスト用!AA$2:AA$100,J604),4,""))))</f>
        <v/>
      </c>
      <c r="BT604" s="580" t="str">
        <f t="shared" si="283"/>
        <v/>
      </c>
    </row>
    <row r="605" spans="1:72">
      <c r="A605" s="289"/>
      <c r="B605" s="445"/>
      <c r="C605" s="290"/>
      <c r="D605" s="291"/>
      <c r="E605" s="291"/>
      <c r="F605" s="291"/>
      <c r="G605" s="292"/>
      <c r="H605" s="300"/>
      <c r="I605" s="292"/>
      <c r="J605" s="292"/>
      <c r="K605" s="292"/>
      <c r="L605" s="292"/>
      <c r="M605" s="290"/>
      <c r="N605" s="290"/>
      <c r="O605" s="292"/>
      <c r="P605" s="292"/>
      <c r="Q605" s="481" t="str">
        <f t="shared" si="284"/>
        <v/>
      </c>
      <c r="R605" s="481" t="str">
        <f t="shared" si="285"/>
        <v/>
      </c>
      <c r="S605" s="482" t="str">
        <f t="shared" si="258"/>
        <v/>
      </c>
      <c r="T605" s="482" t="str">
        <f t="shared" si="286"/>
        <v/>
      </c>
      <c r="U605" s="483" t="str">
        <f t="shared" si="287"/>
        <v/>
      </c>
      <c r="V605" s="483" t="str">
        <f t="shared" si="288"/>
        <v/>
      </c>
      <c r="W605" s="483" t="str">
        <f t="shared" si="289"/>
        <v/>
      </c>
      <c r="X605" s="293"/>
      <c r="Y605" s="289"/>
      <c r="Z605" s="473" t="str">
        <f>IF($BS605&lt;&gt;"","確認",IF(COUNTIF(点検表４リスト用!AB$2:AB$100,J605),"○",IF(OR($BQ605="【3】",$BQ605="【2】",$BQ605="【1】"),"○",$BQ605)))</f>
        <v/>
      </c>
      <c r="AA605" s="532"/>
      <c r="AB605" s="559" t="str">
        <f t="shared" si="290"/>
        <v/>
      </c>
      <c r="AC605" s="294" t="str">
        <f>IF(COUNTIF(環境性能の高いＵＤタクシー!$A:$A,点検表４!J605),"○","")</f>
        <v/>
      </c>
      <c r="AD605" s="295" t="str">
        <f t="shared" si="291"/>
        <v/>
      </c>
      <c r="AE605" s="296" t="b">
        <f t="shared" si="259"/>
        <v>0</v>
      </c>
      <c r="AF605" s="296" t="b">
        <f t="shared" si="260"/>
        <v>0</v>
      </c>
      <c r="AG605" s="296" t="str">
        <f t="shared" si="261"/>
        <v/>
      </c>
      <c r="AH605" s="296">
        <f t="shared" si="262"/>
        <v>1</v>
      </c>
      <c r="AI605" s="296">
        <f t="shared" si="263"/>
        <v>0</v>
      </c>
      <c r="AJ605" s="296">
        <f t="shared" si="264"/>
        <v>0</v>
      </c>
      <c r="AK605" s="296" t="str">
        <f>IFERROR(VLOOKUP($I605,点検表４リスト用!$D$2:$G$10,2,FALSE),"")</f>
        <v/>
      </c>
      <c r="AL605" s="296" t="str">
        <f>IFERROR(VLOOKUP($I605,点検表４リスト用!$D$2:$G$10,3,FALSE),"")</f>
        <v/>
      </c>
      <c r="AM605" s="296" t="str">
        <f>IFERROR(VLOOKUP($I605,点検表４リスト用!$D$2:$G$10,4,FALSE),"")</f>
        <v/>
      </c>
      <c r="AN605" s="296" t="str">
        <f>IFERROR(VLOOKUP(LEFT($E605,1),点検表４リスト用!$I$2:$J$11,2,FALSE),"")</f>
        <v/>
      </c>
      <c r="AO605" s="296" t="b">
        <f>IF(IFERROR(VLOOKUP($J605,軽乗用車一覧!$A$2:$A$88,1,FALSE),"")&lt;&gt;"",TRUE,FALSE)</f>
        <v>0</v>
      </c>
      <c r="AP605" s="296" t="b">
        <f t="shared" si="265"/>
        <v>0</v>
      </c>
      <c r="AQ605" s="296" t="b">
        <f t="shared" si="292"/>
        <v>1</v>
      </c>
      <c r="AR605" s="296" t="str">
        <f t="shared" si="266"/>
        <v/>
      </c>
      <c r="AS605" s="296" t="str">
        <f t="shared" si="267"/>
        <v/>
      </c>
      <c r="AT605" s="296">
        <f t="shared" si="268"/>
        <v>1</v>
      </c>
      <c r="AU605" s="296">
        <f t="shared" si="269"/>
        <v>1</v>
      </c>
      <c r="AV605" s="296" t="str">
        <f t="shared" si="270"/>
        <v/>
      </c>
      <c r="AW605" s="296" t="str">
        <f>IFERROR(VLOOKUP($L605,点検表４リスト用!$L$2:$M$11,2,FALSE),"")</f>
        <v/>
      </c>
      <c r="AX605" s="296" t="str">
        <f>IFERROR(VLOOKUP($AV605,排出係数!$H$4:$N$1000,7,FALSE),"")</f>
        <v/>
      </c>
      <c r="AY605" s="296" t="str">
        <f t="shared" si="280"/>
        <v/>
      </c>
      <c r="AZ605" s="296" t="str">
        <f t="shared" si="271"/>
        <v>1</v>
      </c>
      <c r="BA605" s="296" t="str">
        <f>IFERROR(VLOOKUP($AV605,排出係数!$A$4:$G$10000,$AU605+2,FALSE),"")</f>
        <v/>
      </c>
      <c r="BB605" s="296">
        <f>IFERROR(VLOOKUP($AU605,点検表４リスト用!$P$2:$T$6,2,FALSE),"")</f>
        <v>0.48</v>
      </c>
      <c r="BC605" s="296" t="str">
        <f t="shared" si="272"/>
        <v/>
      </c>
      <c r="BD605" s="296" t="str">
        <f t="shared" si="273"/>
        <v/>
      </c>
      <c r="BE605" s="296" t="str">
        <f>IFERROR(VLOOKUP($AV605,排出係数!$H$4:$M$10000,$AU605+2,FALSE),"")</f>
        <v/>
      </c>
      <c r="BF605" s="296">
        <f>IFERROR(VLOOKUP($AU605,点検表４リスト用!$P$2:$T$6,IF($N605="H17",5,3),FALSE),"")</f>
        <v>5.5E-2</v>
      </c>
      <c r="BG605" s="296">
        <f t="shared" si="274"/>
        <v>0</v>
      </c>
      <c r="BH605" s="296">
        <f t="shared" si="278"/>
        <v>0</v>
      </c>
      <c r="BI605" s="296" t="str">
        <f>IFERROR(VLOOKUP($L605,点検表４リスト用!$L$2:$N$11,3,FALSE),"")</f>
        <v/>
      </c>
      <c r="BJ605" s="296" t="str">
        <f t="shared" si="275"/>
        <v/>
      </c>
      <c r="BK605" s="296" t="str">
        <f>IF($AK605="特","",IF($BP605="確認",MSG_電気・燃料電池車確認,IF($BS605=1,日野自動車新型式,IF($BS605=2,日野自動車新型式②,IF($BS605=3,日野自動車新型式③,IF($BS605=4,日野自動車新型式④,IFERROR(VLOOKUP($BJ605,'35条リスト'!$A$3:$C$9998,2,FALSE),"")))))))</f>
        <v/>
      </c>
      <c r="BL605" s="296" t="str">
        <f t="shared" si="276"/>
        <v/>
      </c>
      <c r="BM605" s="296" t="str">
        <f>IFERROR(VLOOKUP($X605,点検表４リスト用!$A$2:$B$10,2,FALSE),"")</f>
        <v/>
      </c>
      <c r="BN605" s="296" t="str">
        <f>IF($AK605="特","",IFERROR(VLOOKUP($BJ605,'35条リスト'!$A$3:$C$9998,3,FALSE),""))</f>
        <v/>
      </c>
      <c r="BO605" s="357" t="str">
        <f t="shared" si="281"/>
        <v/>
      </c>
      <c r="BP605" s="297" t="str">
        <f t="shared" si="277"/>
        <v/>
      </c>
      <c r="BQ605" s="297" t="str">
        <f t="shared" si="282"/>
        <v/>
      </c>
      <c r="BR605" s="296">
        <f t="shared" si="279"/>
        <v>0</v>
      </c>
      <c r="BS605" s="296" t="str">
        <f>IF(COUNTIF(点検表４リスト用!X$2:X$83,J605),1,IF(COUNTIF(点検表４リスト用!Y$2:Y$100,J605),2,IF(COUNTIF(点検表４リスト用!Z$2:Z$100,J605),3,IF(COUNTIF(点検表４リスト用!AA$2:AA$100,J605),4,""))))</f>
        <v/>
      </c>
      <c r="BT605" s="580" t="str">
        <f t="shared" si="283"/>
        <v/>
      </c>
    </row>
    <row r="606" spans="1:72">
      <c r="A606" s="289"/>
      <c r="B606" s="445"/>
      <c r="C606" s="290"/>
      <c r="D606" s="291"/>
      <c r="E606" s="291"/>
      <c r="F606" s="291"/>
      <c r="G606" s="292"/>
      <c r="H606" s="300"/>
      <c r="I606" s="292"/>
      <c r="J606" s="292"/>
      <c r="K606" s="292"/>
      <c r="L606" s="292"/>
      <c r="M606" s="290"/>
      <c r="N606" s="290"/>
      <c r="O606" s="292"/>
      <c r="P606" s="292"/>
      <c r="Q606" s="481" t="str">
        <f t="shared" si="284"/>
        <v/>
      </c>
      <c r="R606" s="481" t="str">
        <f t="shared" si="285"/>
        <v/>
      </c>
      <c r="S606" s="482" t="str">
        <f t="shared" si="258"/>
        <v/>
      </c>
      <c r="T606" s="482" t="str">
        <f t="shared" si="286"/>
        <v/>
      </c>
      <c r="U606" s="483" t="str">
        <f t="shared" si="287"/>
        <v/>
      </c>
      <c r="V606" s="483" t="str">
        <f t="shared" si="288"/>
        <v/>
      </c>
      <c r="W606" s="483" t="str">
        <f t="shared" si="289"/>
        <v/>
      </c>
      <c r="X606" s="293"/>
      <c r="Y606" s="289"/>
      <c r="Z606" s="473" t="str">
        <f>IF($BS606&lt;&gt;"","確認",IF(COUNTIF(点検表４リスト用!AB$2:AB$100,J606),"○",IF(OR($BQ606="【3】",$BQ606="【2】",$BQ606="【1】"),"○",$BQ606)))</f>
        <v/>
      </c>
      <c r="AA606" s="532"/>
      <c r="AB606" s="559" t="str">
        <f t="shared" si="290"/>
        <v/>
      </c>
      <c r="AC606" s="294" t="str">
        <f>IF(COUNTIF(環境性能の高いＵＤタクシー!$A:$A,点検表４!J606),"○","")</f>
        <v/>
      </c>
      <c r="AD606" s="295" t="str">
        <f t="shared" si="291"/>
        <v/>
      </c>
      <c r="AE606" s="296" t="b">
        <f t="shared" si="259"/>
        <v>0</v>
      </c>
      <c r="AF606" s="296" t="b">
        <f t="shared" si="260"/>
        <v>0</v>
      </c>
      <c r="AG606" s="296" t="str">
        <f t="shared" si="261"/>
        <v/>
      </c>
      <c r="AH606" s="296">
        <f t="shared" si="262"/>
        <v>1</v>
      </c>
      <c r="AI606" s="296">
        <f t="shared" si="263"/>
        <v>0</v>
      </c>
      <c r="AJ606" s="296">
        <f t="shared" si="264"/>
        <v>0</v>
      </c>
      <c r="AK606" s="296" t="str">
        <f>IFERROR(VLOOKUP($I606,点検表４リスト用!$D$2:$G$10,2,FALSE),"")</f>
        <v/>
      </c>
      <c r="AL606" s="296" t="str">
        <f>IFERROR(VLOOKUP($I606,点検表４リスト用!$D$2:$G$10,3,FALSE),"")</f>
        <v/>
      </c>
      <c r="AM606" s="296" t="str">
        <f>IFERROR(VLOOKUP($I606,点検表４リスト用!$D$2:$G$10,4,FALSE),"")</f>
        <v/>
      </c>
      <c r="AN606" s="296" t="str">
        <f>IFERROR(VLOOKUP(LEFT($E606,1),点検表４リスト用!$I$2:$J$11,2,FALSE),"")</f>
        <v/>
      </c>
      <c r="AO606" s="296" t="b">
        <f>IF(IFERROR(VLOOKUP($J606,軽乗用車一覧!$A$2:$A$88,1,FALSE),"")&lt;&gt;"",TRUE,FALSE)</f>
        <v>0</v>
      </c>
      <c r="AP606" s="296" t="b">
        <f t="shared" si="265"/>
        <v>0</v>
      </c>
      <c r="AQ606" s="296" t="b">
        <f t="shared" si="292"/>
        <v>1</v>
      </c>
      <c r="AR606" s="296" t="str">
        <f t="shared" si="266"/>
        <v/>
      </c>
      <c r="AS606" s="296" t="str">
        <f t="shared" si="267"/>
        <v/>
      </c>
      <c r="AT606" s="296">
        <f t="shared" si="268"/>
        <v>1</v>
      </c>
      <c r="AU606" s="296">
        <f t="shared" si="269"/>
        <v>1</v>
      </c>
      <c r="AV606" s="296" t="str">
        <f t="shared" si="270"/>
        <v/>
      </c>
      <c r="AW606" s="296" t="str">
        <f>IFERROR(VLOOKUP($L606,点検表４リスト用!$L$2:$M$11,2,FALSE),"")</f>
        <v/>
      </c>
      <c r="AX606" s="296" t="str">
        <f>IFERROR(VLOOKUP($AV606,排出係数!$H$4:$N$1000,7,FALSE),"")</f>
        <v/>
      </c>
      <c r="AY606" s="296" t="str">
        <f t="shared" si="280"/>
        <v/>
      </c>
      <c r="AZ606" s="296" t="str">
        <f t="shared" si="271"/>
        <v>1</v>
      </c>
      <c r="BA606" s="296" t="str">
        <f>IFERROR(VLOOKUP($AV606,排出係数!$A$4:$G$10000,$AU606+2,FALSE),"")</f>
        <v/>
      </c>
      <c r="BB606" s="296">
        <f>IFERROR(VLOOKUP($AU606,点検表４リスト用!$P$2:$T$6,2,FALSE),"")</f>
        <v>0.48</v>
      </c>
      <c r="BC606" s="296" t="str">
        <f t="shared" si="272"/>
        <v/>
      </c>
      <c r="BD606" s="296" t="str">
        <f t="shared" si="273"/>
        <v/>
      </c>
      <c r="BE606" s="296" t="str">
        <f>IFERROR(VLOOKUP($AV606,排出係数!$H$4:$M$10000,$AU606+2,FALSE),"")</f>
        <v/>
      </c>
      <c r="BF606" s="296">
        <f>IFERROR(VLOOKUP($AU606,点検表４リスト用!$P$2:$T$6,IF($N606="H17",5,3),FALSE),"")</f>
        <v>5.5E-2</v>
      </c>
      <c r="BG606" s="296">
        <f t="shared" si="274"/>
        <v>0</v>
      </c>
      <c r="BH606" s="296">
        <f t="shared" si="278"/>
        <v>0</v>
      </c>
      <c r="BI606" s="296" t="str">
        <f>IFERROR(VLOOKUP($L606,点検表４リスト用!$L$2:$N$11,3,FALSE),"")</f>
        <v/>
      </c>
      <c r="BJ606" s="296" t="str">
        <f t="shared" si="275"/>
        <v/>
      </c>
      <c r="BK606" s="296" t="str">
        <f>IF($AK606="特","",IF($BP606="確認",MSG_電気・燃料電池車確認,IF($BS606=1,日野自動車新型式,IF($BS606=2,日野自動車新型式②,IF($BS606=3,日野自動車新型式③,IF($BS606=4,日野自動車新型式④,IFERROR(VLOOKUP($BJ606,'35条リスト'!$A$3:$C$9998,2,FALSE),"")))))))</f>
        <v/>
      </c>
      <c r="BL606" s="296" t="str">
        <f t="shared" si="276"/>
        <v/>
      </c>
      <c r="BM606" s="296" t="str">
        <f>IFERROR(VLOOKUP($X606,点検表４リスト用!$A$2:$B$10,2,FALSE),"")</f>
        <v/>
      </c>
      <c r="BN606" s="296" t="str">
        <f>IF($AK606="特","",IFERROR(VLOOKUP($BJ606,'35条リスト'!$A$3:$C$9998,3,FALSE),""))</f>
        <v/>
      </c>
      <c r="BO606" s="357" t="str">
        <f t="shared" si="281"/>
        <v/>
      </c>
      <c r="BP606" s="297" t="str">
        <f t="shared" si="277"/>
        <v/>
      </c>
      <c r="BQ606" s="297" t="str">
        <f t="shared" si="282"/>
        <v/>
      </c>
      <c r="BR606" s="296">
        <f t="shared" si="279"/>
        <v>0</v>
      </c>
      <c r="BS606" s="296" t="str">
        <f>IF(COUNTIF(点検表４リスト用!X$2:X$83,J606),1,IF(COUNTIF(点検表４リスト用!Y$2:Y$100,J606),2,IF(COUNTIF(点検表４リスト用!Z$2:Z$100,J606),3,IF(COUNTIF(点検表４リスト用!AA$2:AA$100,J606),4,""))))</f>
        <v/>
      </c>
      <c r="BT606" s="580" t="str">
        <f t="shared" si="283"/>
        <v/>
      </c>
    </row>
    <row r="607" spans="1:72">
      <c r="A607" s="289"/>
      <c r="B607" s="445"/>
      <c r="C607" s="290"/>
      <c r="D607" s="291"/>
      <c r="E607" s="291"/>
      <c r="F607" s="291"/>
      <c r="G607" s="292"/>
      <c r="H607" s="300"/>
      <c r="I607" s="292"/>
      <c r="J607" s="292"/>
      <c r="K607" s="292"/>
      <c r="L607" s="292"/>
      <c r="M607" s="290"/>
      <c r="N607" s="290"/>
      <c r="O607" s="292"/>
      <c r="P607" s="292"/>
      <c r="Q607" s="481" t="str">
        <f t="shared" si="284"/>
        <v/>
      </c>
      <c r="R607" s="481" t="str">
        <f t="shared" si="285"/>
        <v/>
      </c>
      <c r="S607" s="482" t="str">
        <f t="shared" si="258"/>
        <v/>
      </c>
      <c r="T607" s="482" t="str">
        <f t="shared" si="286"/>
        <v/>
      </c>
      <c r="U607" s="483" t="str">
        <f t="shared" si="287"/>
        <v/>
      </c>
      <c r="V607" s="483" t="str">
        <f t="shared" si="288"/>
        <v/>
      </c>
      <c r="W607" s="483" t="str">
        <f t="shared" si="289"/>
        <v/>
      </c>
      <c r="X607" s="293"/>
      <c r="Y607" s="289"/>
      <c r="Z607" s="473" t="str">
        <f>IF($BS607&lt;&gt;"","確認",IF(COUNTIF(点検表４リスト用!AB$2:AB$100,J607),"○",IF(OR($BQ607="【3】",$BQ607="【2】",$BQ607="【1】"),"○",$BQ607)))</f>
        <v/>
      </c>
      <c r="AA607" s="532"/>
      <c r="AB607" s="559" t="str">
        <f t="shared" si="290"/>
        <v/>
      </c>
      <c r="AC607" s="294" t="str">
        <f>IF(COUNTIF(環境性能の高いＵＤタクシー!$A:$A,点検表４!J607),"○","")</f>
        <v/>
      </c>
      <c r="AD607" s="295" t="str">
        <f t="shared" si="291"/>
        <v/>
      </c>
      <c r="AE607" s="296" t="b">
        <f t="shared" si="259"/>
        <v>0</v>
      </c>
      <c r="AF607" s="296" t="b">
        <f t="shared" si="260"/>
        <v>0</v>
      </c>
      <c r="AG607" s="296" t="str">
        <f t="shared" si="261"/>
        <v/>
      </c>
      <c r="AH607" s="296">
        <f t="shared" si="262"/>
        <v>1</v>
      </c>
      <c r="AI607" s="296">
        <f t="shared" si="263"/>
        <v>0</v>
      </c>
      <c r="AJ607" s="296">
        <f t="shared" si="264"/>
        <v>0</v>
      </c>
      <c r="AK607" s="296" t="str">
        <f>IFERROR(VLOOKUP($I607,点検表４リスト用!$D$2:$G$10,2,FALSE),"")</f>
        <v/>
      </c>
      <c r="AL607" s="296" t="str">
        <f>IFERROR(VLOOKUP($I607,点検表４リスト用!$D$2:$G$10,3,FALSE),"")</f>
        <v/>
      </c>
      <c r="AM607" s="296" t="str">
        <f>IFERROR(VLOOKUP($I607,点検表４リスト用!$D$2:$G$10,4,FALSE),"")</f>
        <v/>
      </c>
      <c r="AN607" s="296" t="str">
        <f>IFERROR(VLOOKUP(LEFT($E607,1),点検表４リスト用!$I$2:$J$11,2,FALSE),"")</f>
        <v/>
      </c>
      <c r="AO607" s="296" t="b">
        <f>IF(IFERROR(VLOOKUP($J607,軽乗用車一覧!$A$2:$A$88,1,FALSE),"")&lt;&gt;"",TRUE,FALSE)</f>
        <v>0</v>
      </c>
      <c r="AP607" s="296" t="b">
        <f t="shared" si="265"/>
        <v>0</v>
      </c>
      <c r="AQ607" s="296" t="b">
        <f t="shared" si="292"/>
        <v>1</v>
      </c>
      <c r="AR607" s="296" t="str">
        <f t="shared" si="266"/>
        <v/>
      </c>
      <c r="AS607" s="296" t="str">
        <f t="shared" si="267"/>
        <v/>
      </c>
      <c r="AT607" s="296">
        <f t="shared" si="268"/>
        <v>1</v>
      </c>
      <c r="AU607" s="296">
        <f t="shared" si="269"/>
        <v>1</v>
      </c>
      <c r="AV607" s="296" t="str">
        <f t="shared" si="270"/>
        <v/>
      </c>
      <c r="AW607" s="296" t="str">
        <f>IFERROR(VLOOKUP($L607,点検表４リスト用!$L$2:$M$11,2,FALSE),"")</f>
        <v/>
      </c>
      <c r="AX607" s="296" t="str">
        <f>IFERROR(VLOOKUP($AV607,排出係数!$H$4:$N$1000,7,FALSE),"")</f>
        <v/>
      </c>
      <c r="AY607" s="296" t="str">
        <f t="shared" si="280"/>
        <v/>
      </c>
      <c r="AZ607" s="296" t="str">
        <f t="shared" si="271"/>
        <v>1</v>
      </c>
      <c r="BA607" s="296" t="str">
        <f>IFERROR(VLOOKUP($AV607,排出係数!$A$4:$G$10000,$AU607+2,FALSE),"")</f>
        <v/>
      </c>
      <c r="BB607" s="296">
        <f>IFERROR(VLOOKUP($AU607,点検表４リスト用!$P$2:$T$6,2,FALSE),"")</f>
        <v>0.48</v>
      </c>
      <c r="BC607" s="296" t="str">
        <f t="shared" si="272"/>
        <v/>
      </c>
      <c r="BD607" s="296" t="str">
        <f t="shared" si="273"/>
        <v/>
      </c>
      <c r="BE607" s="296" t="str">
        <f>IFERROR(VLOOKUP($AV607,排出係数!$H$4:$M$10000,$AU607+2,FALSE),"")</f>
        <v/>
      </c>
      <c r="BF607" s="296">
        <f>IFERROR(VLOOKUP($AU607,点検表４リスト用!$P$2:$T$6,IF($N607="H17",5,3),FALSE),"")</f>
        <v>5.5E-2</v>
      </c>
      <c r="BG607" s="296">
        <f t="shared" si="274"/>
        <v>0</v>
      </c>
      <c r="BH607" s="296">
        <f t="shared" si="278"/>
        <v>0</v>
      </c>
      <c r="BI607" s="296" t="str">
        <f>IFERROR(VLOOKUP($L607,点検表４リスト用!$L$2:$N$11,3,FALSE),"")</f>
        <v/>
      </c>
      <c r="BJ607" s="296" t="str">
        <f t="shared" si="275"/>
        <v/>
      </c>
      <c r="BK607" s="296" t="str">
        <f>IF($AK607="特","",IF($BP607="確認",MSG_電気・燃料電池車確認,IF($BS607=1,日野自動車新型式,IF($BS607=2,日野自動車新型式②,IF($BS607=3,日野自動車新型式③,IF($BS607=4,日野自動車新型式④,IFERROR(VLOOKUP($BJ607,'35条リスト'!$A$3:$C$9998,2,FALSE),"")))))))</f>
        <v/>
      </c>
      <c r="BL607" s="296" t="str">
        <f t="shared" si="276"/>
        <v/>
      </c>
      <c r="BM607" s="296" t="str">
        <f>IFERROR(VLOOKUP($X607,点検表４リスト用!$A$2:$B$10,2,FALSE),"")</f>
        <v/>
      </c>
      <c r="BN607" s="296" t="str">
        <f>IF($AK607="特","",IFERROR(VLOOKUP($BJ607,'35条リスト'!$A$3:$C$9998,3,FALSE),""))</f>
        <v/>
      </c>
      <c r="BO607" s="357" t="str">
        <f t="shared" si="281"/>
        <v/>
      </c>
      <c r="BP607" s="297" t="str">
        <f t="shared" si="277"/>
        <v/>
      </c>
      <c r="BQ607" s="297" t="str">
        <f t="shared" si="282"/>
        <v/>
      </c>
      <c r="BR607" s="296">
        <f t="shared" si="279"/>
        <v>0</v>
      </c>
      <c r="BS607" s="296" t="str">
        <f>IF(COUNTIF(点検表４リスト用!X$2:X$83,J607),1,IF(COUNTIF(点検表４リスト用!Y$2:Y$100,J607),2,IF(COUNTIF(点検表４リスト用!Z$2:Z$100,J607),3,IF(COUNTIF(点検表４リスト用!AA$2:AA$100,J607),4,""))))</f>
        <v/>
      </c>
      <c r="BT607" s="580" t="str">
        <f t="shared" si="283"/>
        <v/>
      </c>
    </row>
    <row r="608" spans="1:72">
      <c r="A608" s="289"/>
      <c r="B608" s="445"/>
      <c r="C608" s="290"/>
      <c r="D608" s="291"/>
      <c r="E608" s="291"/>
      <c r="F608" s="291"/>
      <c r="G608" s="292"/>
      <c r="H608" s="300"/>
      <c r="I608" s="292"/>
      <c r="J608" s="292"/>
      <c r="K608" s="292"/>
      <c r="L608" s="292"/>
      <c r="M608" s="290"/>
      <c r="N608" s="290"/>
      <c r="O608" s="292"/>
      <c r="P608" s="292"/>
      <c r="Q608" s="481" t="str">
        <f t="shared" si="284"/>
        <v/>
      </c>
      <c r="R608" s="481" t="str">
        <f t="shared" si="285"/>
        <v/>
      </c>
      <c r="S608" s="482" t="str">
        <f t="shared" si="258"/>
        <v/>
      </c>
      <c r="T608" s="482" t="str">
        <f t="shared" si="286"/>
        <v/>
      </c>
      <c r="U608" s="483" t="str">
        <f t="shared" si="287"/>
        <v/>
      </c>
      <c r="V608" s="483" t="str">
        <f t="shared" si="288"/>
        <v/>
      </c>
      <c r="W608" s="483" t="str">
        <f t="shared" si="289"/>
        <v/>
      </c>
      <c r="X608" s="293"/>
      <c r="Y608" s="289"/>
      <c r="Z608" s="473" t="str">
        <f>IF($BS608&lt;&gt;"","確認",IF(COUNTIF(点検表４リスト用!AB$2:AB$100,J608),"○",IF(OR($BQ608="【3】",$BQ608="【2】",$BQ608="【1】"),"○",$BQ608)))</f>
        <v/>
      </c>
      <c r="AA608" s="532"/>
      <c r="AB608" s="559" t="str">
        <f t="shared" si="290"/>
        <v/>
      </c>
      <c r="AC608" s="294" t="str">
        <f>IF(COUNTIF(環境性能の高いＵＤタクシー!$A:$A,点検表４!J608),"○","")</f>
        <v/>
      </c>
      <c r="AD608" s="295" t="str">
        <f t="shared" si="291"/>
        <v/>
      </c>
      <c r="AE608" s="296" t="b">
        <f t="shared" si="259"/>
        <v>0</v>
      </c>
      <c r="AF608" s="296" t="b">
        <f t="shared" si="260"/>
        <v>0</v>
      </c>
      <c r="AG608" s="296" t="str">
        <f t="shared" si="261"/>
        <v/>
      </c>
      <c r="AH608" s="296">
        <f t="shared" si="262"/>
        <v>1</v>
      </c>
      <c r="AI608" s="296">
        <f t="shared" si="263"/>
        <v>0</v>
      </c>
      <c r="AJ608" s="296">
        <f t="shared" si="264"/>
        <v>0</v>
      </c>
      <c r="AK608" s="296" t="str">
        <f>IFERROR(VLOOKUP($I608,点検表４リスト用!$D$2:$G$10,2,FALSE),"")</f>
        <v/>
      </c>
      <c r="AL608" s="296" t="str">
        <f>IFERROR(VLOOKUP($I608,点検表４リスト用!$D$2:$G$10,3,FALSE),"")</f>
        <v/>
      </c>
      <c r="AM608" s="296" t="str">
        <f>IFERROR(VLOOKUP($I608,点検表４リスト用!$D$2:$G$10,4,FALSE),"")</f>
        <v/>
      </c>
      <c r="AN608" s="296" t="str">
        <f>IFERROR(VLOOKUP(LEFT($E608,1),点検表４リスト用!$I$2:$J$11,2,FALSE),"")</f>
        <v/>
      </c>
      <c r="AO608" s="296" t="b">
        <f>IF(IFERROR(VLOOKUP($J608,軽乗用車一覧!$A$2:$A$88,1,FALSE),"")&lt;&gt;"",TRUE,FALSE)</f>
        <v>0</v>
      </c>
      <c r="AP608" s="296" t="b">
        <f t="shared" si="265"/>
        <v>0</v>
      </c>
      <c r="AQ608" s="296" t="b">
        <f t="shared" si="292"/>
        <v>1</v>
      </c>
      <c r="AR608" s="296" t="str">
        <f t="shared" si="266"/>
        <v/>
      </c>
      <c r="AS608" s="296" t="str">
        <f t="shared" si="267"/>
        <v/>
      </c>
      <c r="AT608" s="296">
        <f t="shared" si="268"/>
        <v>1</v>
      </c>
      <c r="AU608" s="296">
        <f t="shared" si="269"/>
        <v>1</v>
      </c>
      <c r="AV608" s="296" t="str">
        <f t="shared" si="270"/>
        <v/>
      </c>
      <c r="AW608" s="296" t="str">
        <f>IFERROR(VLOOKUP($L608,点検表４リスト用!$L$2:$M$11,2,FALSE),"")</f>
        <v/>
      </c>
      <c r="AX608" s="296" t="str">
        <f>IFERROR(VLOOKUP($AV608,排出係数!$H$4:$N$1000,7,FALSE),"")</f>
        <v/>
      </c>
      <c r="AY608" s="296" t="str">
        <f t="shared" si="280"/>
        <v/>
      </c>
      <c r="AZ608" s="296" t="str">
        <f t="shared" si="271"/>
        <v>1</v>
      </c>
      <c r="BA608" s="296" t="str">
        <f>IFERROR(VLOOKUP($AV608,排出係数!$A$4:$G$10000,$AU608+2,FALSE),"")</f>
        <v/>
      </c>
      <c r="BB608" s="296">
        <f>IFERROR(VLOOKUP($AU608,点検表４リスト用!$P$2:$T$6,2,FALSE),"")</f>
        <v>0.48</v>
      </c>
      <c r="BC608" s="296" t="str">
        <f t="shared" si="272"/>
        <v/>
      </c>
      <c r="BD608" s="296" t="str">
        <f t="shared" si="273"/>
        <v/>
      </c>
      <c r="BE608" s="296" t="str">
        <f>IFERROR(VLOOKUP($AV608,排出係数!$H$4:$M$10000,$AU608+2,FALSE),"")</f>
        <v/>
      </c>
      <c r="BF608" s="296">
        <f>IFERROR(VLOOKUP($AU608,点検表４リスト用!$P$2:$T$6,IF($N608="H17",5,3),FALSE),"")</f>
        <v>5.5E-2</v>
      </c>
      <c r="BG608" s="296">
        <f t="shared" si="274"/>
        <v>0</v>
      </c>
      <c r="BH608" s="296">
        <f t="shared" si="278"/>
        <v>0</v>
      </c>
      <c r="BI608" s="296" t="str">
        <f>IFERROR(VLOOKUP($L608,点検表４リスト用!$L$2:$N$11,3,FALSE),"")</f>
        <v/>
      </c>
      <c r="BJ608" s="296" t="str">
        <f t="shared" si="275"/>
        <v/>
      </c>
      <c r="BK608" s="296" t="str">
        <f>IF($AK608="特","",IF($BP608="確認",MSG_電気・燃料電池車確認,IF($BS608=1,日野自動車新型式,IF($BS608=2,日野自動車新型式②,IF($BS608=3,日野自動車新型式③,IF($BS608=4,日野自動車新型式④,IFERROR(VLOOKUP($BJ608,'35条リスト'!$A$3:$C$9998,2,FALSE),"")))))))</f>
        <v/>
      </c>
      <c r="BL608" s="296" t="str">
        <f t="shared" si="276"/>
        <v/>
      </c>
      <c r="BM608" s="296" t="str">
        <f>IFERROR(VLOOKUP($X608,点検表４リスト用!$A$2:$B$10,2,FALSE),"")</f>
        <v/>
      </c>
      <c r="BN608" s="296" t="str">
        <f>IF($AK608="特","",IFERROR(VLOOKUP($BJ608,'35条リスト'!$A$3:$C$9998,3,FALSE),""))</f>
        <v/>
      </c>
      <c r="BO608" s="357" t="str">
        <f t="shared" si="281"/>
        <v/>
      </c>
      <c r="BP608" s="297" t="str">
        <f t="shared" si="277"/>
        <v/>
      </c>
      <c r="BQ608" s="297" t="str">
        <f t="shared" si="282"/>
        <v/>
      </c>
      <c r="BR608" s="296">
        <f t="shared" si="279"/>
        <v>0</v>
      </c>
      <c r="BS608" s="296" t="str">
        <f>IF(COUNTIF(点検表４リスト用!X$2:X$83,J608),1,IF(COUNTIF(点検表４リスト用!Y$2:Y$100,J608),2,IF(COUNTIF(点検表４リスト用!Z$2:Z$100,J608),3,IF(COUNTIF(点検表４リスト用!AA$2:AA$100,J608),4,""))))</f>
        <v/>
      </c>
      <c r="BT608" s="580" t="str">
        <f t="shared" si="283"/>
        <v/>
      </c>
    </row>
    <row r="609" spans="1:72">
      <c r="A609" s="289"/>
      <c r="B609" s="445"/>
      <c r="C609" s="290"/>
      <c r="D609" s="291"/>
      <c r="E609" s="291"/>
      <c r="F609" s="291"/>
      <c r="G609" s="292"/>
      <c r="H609" s="300"/>
      <c r="I609" s="292"/>
      <c r="J609" s="292"/>
      <c r="K609" s="292"/>
      <c r="L609" s="292"/>
      <c r="M609" s="290"/>
      <c r="N609" s="290"/>
      <c r="O609" s="292"/>
      <c r="P609" s="292"/>
      <c r="Q609" s="481" t="str">
        <f t="shared" si="284"/>
        <v/>
      </c>
      <c r="R609" s="481" t="str">
        <f t="shared" si="285"/>
        <v/>
      </c>
      <c r="S609" s="482" t="str">
        <f t="shared" si="258"/>
        <v/>
      </c>
      <c r="T609" s="482" t="str">
        <f t="shared" si="286"/>
        <v/>
      </c>
      <c r="U609" s="483" t="str">
        <f t="shared" si="287"/>
        <v/>
      </c>
      <c r="V609" s="483" t="str">
        <f t="shared" si="288"/>
        <v/>
      </c>
      <c r="W609" s="483" t="str">
        <f t="shared" si="289"/>
        <v/>
      </c>
      <c r="X609" s="293"/>
      <c r="Y609" s="289"/>
      <c r="Z609" s="473" t="str">
        <f>IF($BS609&lt;&gt;"","確認",IF(COUNTIF(点検表４リスト用!AB$2:AB$100,J609),"○",IF(OR($BQ609="【3】",$BQ609="【2】",$BQ609="【1】"),"○",$BQ609)))</f>
        <v/>
      </c>
      <c r="AA609" s="532"/>
      <c r="AB609" s="559" t="str">
        <f t="shared" si="290"/>
        <v/>
      </c>
      <c r="AC609" s="294" t="str">
        <f>IF(COUNTIF(環境性能の高いＵＤタクシー!$A:$A,点検表４!J609),"○","")</f>
        <v/>
      </c>
      <c r="AD609" s="295" t="str">
        <f t="shared" si="291"/>
        <v/>
      </c>
      <c r="AE609" s="296" t="b">
        <f t="shared" si="259"/>
        <v>0</v>
      </c>
      <c r="AF609" s="296" t="b">
        <f t="shared" si="260"/>
        <v>0</v>
      </c>
      <c r="AG609" s="296" t="str">
        <f t="shared" si="261"/>
        <v/>
      </c>
      <c r="AH609" s="296">
        <f t="shared" si="262"/>
        <v>1</v>
      </c>
      <c r="AI609" s="296">
        <f t="shared" si="263"/>
        <v>0</v>
      </c>
      <c r="AJ609" s="296">
        <f t="shared" si="264"/>
        <v>0</v>
      </c>
      <c r="AK609" s="296" t="str">
        <f>IFERROR(VLOOKUP($I609,点検表４リスト用!$D$2:$G$10,2,FALSE),"")</f>
        <v/>
      </c>
      <c r="AL609" s="296" t="str">
        <f>IFERROR(VLOOKUP($I609,点検表４リスト用!$D$2:$G$10,3,FALSE),"")</f>
        <v/>
      </c>
      <c r="AM609" s="296" t="str">
        <f>IFERROR(VLOOKUP($I609,点検表４リスト用!$D$2:$G$10,4,FALSE),"")</f>
        <v/>
      </c>
      <c r="AN609" s="296" t="str">
        <f>IFERROR(VLOOKUP(LEFT($E609,1),点検表４リスト用!$I$2:$J$11,2,FALSE),"")</f>
        <v/>
      </c>
      <c r="AO609" s="296" t="b">
        <f>IF(IFERROR(VLOOKUP($J609,軽乗用車一覧!$A$2:$A$88,1,FALSE),"")&lt;&gt;"",TRUE,FALSE)</f>
        <v>0</v>
      </c>
      <c r="AP609" s="296" t="b">
        <f t="shared" si="265"/>
        <v>0</v>
      </c>
      <c r="AQ609" s="296" t="b">
        <f t="shared" si="292"/>
        <v>1</v>
      </c>
      <c r="AR609" s="296" t="str">
        <f t="shared" si="266"/>
        <v/>
      </c>
      <c r="AS609" s="296" t="str">
        <f t="shared" si="267"/>
        <v/>
      </c>
      <c r="AT609" s="296">
        <f t="shared" si="268"/>
        <v>1</v>
      </c>
      <c r="AU609" s="296">
        <f t="shared" si="269"/>
        <v>1</v>
      </c>
      <c r="AV609" s="296" t="str">
        <f t="shared" si="270"/>
        <v/>
      </c>
      <c r="AW609" s="296" t="str">
        <f>IFERROR(VLOOKUP($L609,点検表４リスト用!$L$2:$M$11,2,FALSE),"")</f>
        <v/>
      </c>
      <c r="AX609" s="296" t="str">
        <f>IFERROR(VLOOKUP($AV609,排出係数!$H$4:$N$1000,7,FALSE),"")</f>
        <v/>
      </c>
      <c r="AY609" s="296" t="str">
        <f t="shared" si="280"/>
        <v/>
      </c>
      <c r="AZ609" s="296" t="str">
        <f t="shared" si="271"/>
        <v>1</v>
      </c>
      <c r="BA609" s="296" t="str">
        <f>IFERROR(VLOOKUP($AV609,排出係数!$A$4:$G$10000,$AU609+2,FALSE),"")</f>
        <v/>
      </c>
      <c r="BB609" s="296">
        <f>IFERROR(VLOOKUP($AU609,点検表４リスト用!$P$2:$T$6,2,FALSE),"")</f>
        <v>0.48</v>
      </c>
      <c r="BC609" s="296" t="str">
        <f t="shared" si="272"/>
        <v/>
      </c>
      <c r="BD609" s="296" t="str">
        <f t="shared" si="273"/>
        <v/>
      </c>
      <c r="BE609" s="296" t="str">
        <f>IFERROR(VLOOKUP($AV609,排出係数!$H$4:$M$10000,$AU609+2,FALSE),"")</f>
        <v/>
      </c>
      <c r="BF609" s="296">
        <f>IFERROR(VLOOKUP($AU609,点検表４リスト用!$P$2:$T$6,IF($N609="H17",5,3),FALSE),"")</f>
        <v>5.5E-2</v>
      </c>
      <c r="BG609" s="296">
        <f t="shared" si="274"/>
        <v>0</v>
      </c>
      <c r="BH609" s="296">
        <f t="shared" si="278"/>
        <v>0</v>
      </c>
      <c r="BI609" s="296" t="str">
        <f>IFERROR(VLOOKUP($L609,点検表４リスト用!$L$2:$N$11,3,FALSE),"")</f>
        <v/>
      </c>
      <c r="BJ609" s="296" t="str">
        <f t="shared" si="275"/>
        <v/>
      </c>
      <c r="BK609" s="296" t="str">
        <f>IF($AK609="特","",IF($BP609="確認",MSG_電気・燃料電池車確認,IF($BS609=1,日野自動車新型式,IF($BS609=2,日野自動車新型式②,IF($BS609=3,日野自動車新型式③,IF($BS609=4,日野自動車新型式④,IFERROR(VLOOKUP($BJ609,'35条リスト'!$A$3:$C$9998,2,FALSE),"")))))))</f>
        <v/>
      </c>
      <c r="BL609" s="296" t="str">
        <f t="shared" si="276"/>
        <v/>
      </c>
      <c r="BM609" s="296" t="str">
        <f>IFERROR(VLOOKUP($X609,点検表４リスト用!$A$2:$B$10,2,FALSE),"")</f>
        <v/>
      </c>
      <c r="BN609" s="296" t="str">
        <f>IF($AK609="特","",IFERROR(VLOOKUP($BJ609,'35条リスト'!$A$3:$C$9998,3,FALSE),""))</f>
        <v/>
      </c>
      <c r="BO609" s="357" t="str">
        <f t="shared" si="281"/>
        <v/>
      </c>
      <c r="BP609" s="297" t="str">
        <f t="shared" si="277"/>
        <v/>
      </c>
      <c r="BQ609" s="297" t="str">
        <f t="shared" si="282"/>
        <v/>
      </c>
      <c r="BR609" s="296">
        <f t="shared" si="279"/>
        <v>0</v>
      </c>
      <c r="BS609" s="296" t="str">
        <f>IF(COUNTIF(点検表４リスト用!X$2:X$83,J609),1,IF(COUNTIF(点検表４リスト用!Y$2:Y$100,J609),2,IF(COUNTIF(点検表４リスト用!Z$2:Z$100,J609),3,IF(COUNTIF(点検表４リスト用!AA$2:AA$100,J609),4,""))))</f>
        <v/>
      </c>
      <c r="BT609" s="580" t="str">
        <f t="shared" si="283"/>
        <v/>
      </c>
    </row>
    <row r="610" spans="1:72">
      <c r="A610" s="289"/>
      <c r="B610" s="445"/>
      <c r="C610" s="290"/>
      <c r="D610" s="291"/>
      <c r="E610" s="291"/>
      <c r="F610" s="291"/>
      <c r="G610" s="292"/>
      <c r="H610" s="300"/>
      <c r="I610" s="292"/>
      <c r="J610" s="292"/>
      <c r="K610" s="292"/>
      <c r="L610" s="292"/>
      <c r="M610" s="290"/>
      <c r="N610" s="290"/>
      <c r="O610" s="292"/>
      <c r="P610" s="292"/>
      <c r="Q610" s="481" t="str">
        <f t="shared" si="284"/>
        <v/>
      </c>
      <c r="R610" s="481" t="str">
        <f t="shared" si="285"/>
        <v/>
      </c>
      <c r="S610" s="482" t="str">
        <f t="shared" si="258"/>
        <v/>
      </c>
      <c r="T610" s="482" t="str">
        <f t="shared" si="286"/>
        <v/>
      </c>
      <c r="U610" s="483" t="str">
        <f t="shared" si="287"/>
        <v/>
      </c>
      <c r="V610" s="483" t="str">
        <f t="shared" si="288"/>
        <v/>
      </c>
      <c r="W610" s="483" t="str">
        <f t="shared" si="289"/>
        <v/>
      </c>
      <c r="X610" s="293"/>
      <c r="Y610" s="289"/>
      <c r="Z610" s="473" t="str">
        <f>IF($BS610&lt;&gt;"","確認",IF(COUNTIF(点検表４リスト用!AB$2:AB$100,J610),"○",IF(OR($BQ610="【3】",$BQ610="【2】",$BQ610="【1】"),"○",$BQ610)))</f>
        <v/>
      </c>
      <c r="AA610" s="532"/>
      <c r="AB610" s="559" t="str">
        <f t="shared" si="290"/>
        <v/>
      </c>
      <c r="AC610" s="294" t="str">
        <f>IF(COUNTIF(環境性能の高いＵＤタクシー!$A:$A,点検表４!J610),"○","")</f>
        <v/>
      </c>
      <c r="AD610" s="295" t="str">
        <f t="shared" si="291"/>
        <v/>
      </c>
      <c r="AE610" s="296" t="b">
        <f t="shared" si="259"/>
        <v>0</v>
      </c>
      <c r="AF610" s="296" t="b">
        <f t="shared" si="260"/>
        <v>0</v>
      </c>
      <c r="AG610" s="296" t="str">
        <f t="shared" si="261"/>
        <v/>
      </c>
      <c r="AH610" s="296">
        <f t="shared" si="262"/>
        <v>1</v>
      </c>
      <c r="AI610" s="296">
        <f t="shared" si="263"/>
        <v>0</v>
      </c>
      <c r="AJ610" s="296">
        <f t="shared" si="264"/>
        <v>0</v>
      </c>
      <c r="AK610" s="296" t="str">
        <f>IFERROR(VLOOKUP($I610,点検表４リスト用!$D$2:$G$10,2,FALSE),"")</f>
        <v/>
      </c>
      <c r="AL610" s="296" t="str">
        <f>IFERROR(VLOOKUP($I610,点検表４リスト用!$D$2:$G$10,3,FALSE),"")</f>
        <v/>
      </c>
      <c r="AM610" s="296" t="str">
        <f>IFERROR(VLOOKUP($I610,点検表４リスト用!$D$2:$G$10,4,FALSE),"")</f>
        <v/>
      </c>
      <c r="AN610" s="296" t="str">
        <f>IFERROR(VLOOKUP(LEFT($E610,1),点検表４リスト用!$I$2:$J$11,2,FALSE),"")</f>
        <v/>
      </c>
      <c r="AO610" s="296" t="b">
        <f>IF(IFERROR(VLOOKUP($J610,軽乗用車一覧!$A$2:$A$88,1,FALSE),"")&lt;&gt;"",TRUE,FALSE)</f>
        <v>0</v>
      </c>
      <c r="AP610" s="296" t="b">
        <f t="shared" si="265"/>
        <v>0</v>
      </c>
      <c r="AQ610" s="296" t="b">
        <f t="shared" si="292"/>
        <v>1</v>
      </c>
      <c r="AR610" s="296" t="str">
        <f t="shared" si="266"/>
        <v/>
      </c>
      <c r="AS610" s="296" t="str">
        <f t="shared" si="267"/>
        <v/>
      </c>
      <c r="AT610" s="296">
        <f t="shared" si="268"/>
        <v>1</v>
      </c>
      <c r="AU610" s="296">
        <f t="shared" si="269"/>
        <v>1</v>
      </c>
      <c r="AV610" s="296" t="str">
        <f t="shared" si="270"/>
        <v/>
      </c>
      <c r="AW610" s="296" t="str">
        <f>IFERROR(VLOOKUP($L610,点検表４リスト用!$L$2:$M$11,2,FALSE),"")</f>
        <v/>
      </c>
      <c r="AX610" s="296" t="str">
        <f>IFERROR(VLOOKUP($AV610,排出係数!$H$4:$N$1000,7,FALSE),"")</f>
        <v/>
      </c>
      <c r="AY610" s="296" t="str">
        <f t="shared" si="280"/>
        <v/>
      </c>
      <c r="AZ610" s="296" t="str">
        <f t="shared" si="271"/>
        <v>1</v>
      </c>
      <c r="BA610" s="296" t="str">
        <f>IFERROR(VLOOKUP($AV610,排出係数!$A$4:$G$10000,$AU610+2,FALSE),"")</f>
        <v/>
      </c>
      <c r="BB610" s="296">
        <f>IFERROR(VLOOKUP($AU610,点検表４リスト用!$P$2:$T$6,2,FALSE),"")</f>
        <v>0.48</v>
      </c>
      <c r="BC610" s="296" t="str">
        <f t="shared" si="272"/>
        <v/>
      </c>
      <c r="BD610" s="296" t="str">
        <f t="shared" si="273"/>
        <v/>
      </c>
      <c r="BE610" s="296" t="str">
        <f>IFERROR(VLOOKUP($AV610,排出係数!$H$4:$M$10000,$AU610+2,FALSE),"")</f>
        <v/>
      </c>
      <c r="BF610" s="296">
        <f>IFERROR(VLOOKUP($AU610,点検表４リスト用!$P$2:$T$6,IF($N610="H17",5,3),FALSE),"")</f>
        <v>5.5E-2</v>
      </c>
      <c r="BG610" s="296">
        <f t="shared" si="274"/>
        <v>0</v>
      </c>
      <c r="BH610" s="296">
        <f t="shared" si="278"/>
        <v>0</v>
      </c>
      <c r="BI610" s="296" t="str">
        <f>IFERROR(VLOOKUP($L610,点検表４リスト用!$L$2:$N$11,3,FALSE),"")</f>
        <v/>
      </c>
      <c r="BJ610" s="296" t="str">
        <f t="shared" si="275"/>
        <v/>
      </c>
      <c r="BK610" s="296" t="str">
        <f>IF($AK610="特","",IF($BP610="確認",MSG_電気・燃料電池車確認,IF($BS610=1,日野自動車新型式,IF($BS610=2,日野自動車新型式②,IF($BS610=3,日野自動車新型式③,IF($BS610=4,日野自動車新型式④,IFERROR(VLOOKUP($BJ610,'35条リスト'!$A$3:$C$9998,2,FALSE),"")))))))</f>
        <v/>
      </c>
      <c r="BL610" s="296" t="str">
        <f t="shared" si="276"/>
        <v/>
      </c>
      <c r="BM610" s="296" t="str">
        <f>IFERROR(VLOOKUP($X610,点検表４リスト用!$A$2:$B$10,2,FALSE),"")</f>
        <v/>
      </c>
      <c r="BN610" s="296" t="str">
        <f>IF($AK610="特","",IFERROR(VLOOKUP($BJ610,'35条リスト'!$A$3:$C$9998,3,FALSE),""))</f>
        <v/>
      </c>
      <c r="BO610" s="357" t="str">
        <f t="shared" si="281"/>
        <v/>
      </c>
      <c r="BP610" s="297" t="str">
        <f t="shared" si="277"/>
        <v/>
      </c>
      <c r="BQ610" s="297" t="str">
        <f t="shared" si="282"/>
        <v/>
      </c>
      <c r="BR610" s="296">
        <f t="shared" si="279"/>
        <v>0</v>
      </c>
      <c r="BS610" s="296" t="str">
        <f>IF(COUNTIF(点検表４リスト用!X$2:X$83,J610),1,IF(COUNTIF(点検表４リスト用!Y$2:Y$100,J610),2,IF(COUNTIF(点検表４リスト用!Z$2:Z$100,J610),3,IF(COUNTIF(点検表４リスト用!AA$2:AA$100,J610),4,""))))</f>
        <v/>
      </c>
      <c r="BT610" s="580" t="str">
        <f t="shared" si="283"/>
        <v/>
      </c>
    </row>
    <row r="611" spans="1:72">
      <c r="A611" s="289"/>
      <c r="B611" s="445"/>
      <c r="C611" s="290"/>
      <c r="D611" s="291"/>
      <c r="E611" s="291"/>
      <c r="F611" s="291"/>
      <c r="G611" s="292"/>
      <c r="H611" s="300"/>
      <c r="I611" s="292"/>
      <c r="J611" s="292"/>
      <c r="K611" s="292"/>
      <c r="L611" s="292"/>
      <c r="M611" s="290"/>
      <c r="N611" s="290"/>
      <c r="O611" s="292"/>
      <c r="P611" s="292"/>
      <c r="Q611" s="481" t="str">
        <f t="shared" si="284"/>
        <v/>
      </c>
      <c r="R611" s="481" t="str">
        <f t="shared" si="285"/>
        <v/>
      </c>
      <c r="S611" s="482" t="str">
        <f t="shared" si="258"/>
        <v/>
      </c>
      <c r="T611" s="482" t="str">
        <f t="shared" si="286"/>
        <v/>
      </c>
      <c r="U611" s="483" t="str">
        <f t="shared" si="287"/>
        <v/>
      </c>
      <c r="V611" s="483" t="str">
        <f t="shared" si="288"/>
        <v/>
      </c>
      <c r="W611" s="483" t="str">
        <f t="shared" si="289"/>
        <v/>
      </c>
      <c r="X611" s="293"/>
      <c r="Y611" s="289"/>
      <c r="Z611" s="473" t="str">
        <f>IF($BS611&lt;&gt;"","確認",IF(COUNTIF(点検表４リスト用!AB$2:AB$100,J611),"○",IF(OR($BQ611="【3】",$BQ611="【2】",$BQ611="【1】"),"○",$BQ611)))</f>
        <v/>
      </c>
      <c r="AA611" s="532"/>
      <c r="AB611" s="559" t="str">
        <f t="shared" si="290"/>
        <v/>
      </c>
      <c r="AC611" s="294" t="str">
        <f>IF(COUNTIF(環境性能の高いＵＤタクシー!$A:$A,点検表４!J611),"○","")</f>
        <v/>
      </c>
      <c r="AD611" s="295" t="str">
        <f t="shared" si="291"/>
        <v/>
      </c>
      <c r="AE611" s="296" t="b">
        <f t="shared" si="259"/>
        <v>0</v>
      </c>
      <c r="AF611" s="296" t="b">
        <f t="shared" si="260"/>
        <v>0</v>
      </c>
      <c r="AG611" s="296" t="str">
        <f t="shared" si="261"/>
        <v/>
      </c>
      <c r="AH611" s="296">
        <f t="shared" si="262"/>
        <v>1</v>
      </c>
      <c r="AI611" s="296">
        <f t="shared" si="263"/>
        <v>0</v>
      </c>
      <c r="AJ611" s="296">
        <f t="shared" si="264"/>
        <v>0</v>
      </c>
      <c r="AK611" s="296" t="str">
        <f>IFERROR(VLOOKUP($I611,点検表４リスト用!$D$2:$G$10,2,FALSE),"")</f>
        <v/>
      </c>
      <c r="AL611" s="296" t="str">
        <f>IFERROR(VLOOKUP($I611,点検表４リスト用!$D$2:$G$10,3,FALSE),"")</f>
        <v/>
      </c>
      <c r="AM611" s="296" t="str">
        <f>IFERROR(VLOOKUP($I611,点検表４リスト用!$D$2:$G$10,4,FALSE),"")</f>
        <v/>
      </c>
      <c r="AN611" s="296" t="str">
        <f>IFERROR(VLOOKUP(LEFT($E611,1),点検表４リスト用!$I$2:$J$11,2,FALSE),"")</f>
        <v/>
      </c>
      <c r="AO611" s="296" t="b">
        <f>IF(IFERROR(VLOOKUP($J611,軽乗用車一覧!$A$2:$A$88,1,FALSE),"")&lt;&gt;"",TRUE,FALSE)</f>
        <v>0</v>
      </c>
      <c r="AP611" s="296" t="b">
        <f t="shared" si="265"/>
        <v>0</v>
      </c>
      <c r="AQ611" s="296" t="b">
        <f t="shared" si="292"/>
        <v>1</v>
      </c>
      <c r="AR611" s="296" t="str">
        <f t="shared" si="266"/>
        <v/>
      </c>
      <c r="AS611" s="296" t="str">
        <f t="shared" si="267"/>
        <v/>
      </c>
      <c r="AT611" s="296">
        <f t="shared" si="268"/>
        <v>1</v>
      </c>
      <c r="AU611" s="296">
        <f t="shared" si="269"/>
        <v>1</v>
      </c>
      <c r="AV611" s="296" t="str">
        <f t="shared" si="270"/>
        <v/>
      </c>
      <c r="AW611" s="296" t="str">
        <f>IFERROR(VLOOKUP($L611,点検表４リスト用!$L$2:$M$11,2,FALSE),"")</f>
        <v/>
      </c>
      <c r="AX611" s="296" t="str">
        <f>IFERROR(VLOOKUP($AV611,排出係数!$H$4:$N$1000,7,FALSE),"")</f>
        <v/>
      </c>
      <c r="AY611" s="296" t="str">
        <f t="shared" si="280"/>
        <v/>
      </c>
      <c r="AZ611" s="296" t="str">
        <f t="shared" si="271"/>
        <v>1</v>
      </c>
      <c r="BA611" s="296" t="str">
        <f>IFERROR(VLOOKUP($AV611,排出係数!$A$4:$G$10000,$AU611+2,FALSE),"")</f>
        <v/>
      </c>
      <c r="BB611" s="296">
        <f>IFERROR(VLOOKUP($AU611,点検表４リスト用!$P$2:$T$6,2,FALSE),"")</f>
        <v>0.48</v>
      </c>
      <c r="BC611" s="296" t="str">
        <f t="shared" si="272"/>
        <v/>
      </c>
      <c r="BD611" s="296" t="str">
        <f t="shared" si="273"/>
        <v/>
      </c>
      <c r="BE611" s="296" t="str">
        <f>IFERROR(VLOOKUP($AV611,排出係数!$H$4:$M$10000,$AU611+2,FALSE),"")</f>
        <v/>
      </c>
      <c r="BF611" s="296">
        <f>IFERROR(VLOOKUP($AU611,点検表４リスト用!$P$2:$T$6,IF($N611="H17",5,3),FALSE),"")</f>
        <v>5.5E-2</v>
      </c>
      <c r="BG611" s="296">
        <f t="shared" si="274"/>
        <v>0</v>
      </c>
      <c r="BH611" s="296">
        <f t="shared" si="278"/>
        <v>0</v>
      </c>
      <c r="BI611" s="296" t="str">
        <f>IFERROR(VLOOKUP($L611,点検表４リスト用!$L$2:$N$11,3,FALSE),"")</f>
        <v/>
      </c>
      <c r="BJ611" s="296" t="str">
        <f t="shared" si="275"/>
        <v/>
      </c>
      <c r="BK611" s="296" t="str">
        <f>IF($AK611="特","",IF($BP611="確認",MSG_電気・燃料電池車確認,IF($BS611=1,日野自動車新型式,IF($BS611=2,日野自動車新型式②,IF($BS611=3,日野自動車新型式③,IF($BS611=4,日野自動車新型式④,IFERROR(VLOOKUP($BJ611,'35条リスト'!$A$3:$C$9998,2,FALSE),"")))))))</f>
        <v/>
      </c>
      <c r="BL611" s="296" t="str">
        <f t="shared" si="276"/>
        <v/>
      </c>
      <c r="BM611" s="296" t="str">
        <f>IFERROR(VLOOKUP($X611,点検表４リスト用!$A$2:$B$10,2,FALSE),"")</f>
        <v/>
      </c>
      <c r="BN611" s="296" t="str">
        <f>IF($AK611="特","",IFERROR(VLOOKUP($BJ611,'35条リスト'!$A$3:$C$9998,3,FALSE),""))</f>
        <v/>
      </c>
      <c r="BO611" s="357" t="str">
        <f t="shared" si="281"/>
        <v/>
      </c>
      <c r="BP611" s="297" t="str">
        <f t="shared" si="277"/>
        <v/>
      </c>
      <c r="BQ611" s="297" t="str">
        <f t="shared" si="282"/>
        <v/>
      </c>
      <c r="BR611" s="296">
        <f t="shared" si="279"/>
        <v>0</v>
      </c>
      <c r="BS611" s="296" t="str">
        <f>IF(COUNTIF(点検表４リスト用!X$2:X$83,J611),1,IF(COUNTIF(点検表４リスト用!Y$2:Y$100,J611),2,IF(COUNTIF(点検表４リスト用!Z$2:Z$100,J611),3,IF(COUNTIF(点検表４リスト用!AA$2:AA$100,J611),4,""))))</f>
        <v/>
      </c>
      <c r="BT611" s="580" t="str">
        <f t="shared" si="283"/>
        <v/>
      </c>
    </row>
    <row r="612" spans="1:72">
      <c r="A612" s="289"/>
      <c r="B612" s="445"/>
      <c r="C612" s="290"/>
      <c r="D612" s="291"/>
      <c r="E612" s="291"/>
      <c r="F612" s="291"/>
      <c r="G612" s="292"/>
      <c r="H612" s="300"/>
      <c r="I612" s="292"/>
      <c r="J612" s="292"/>
      <c r="K612" s="292"/>
      <c r="L612" s="292"/>
      <c r="M612" s="290"/>
      <c r="N612" s="290"/>
      <c r="O612" s="292"/>
      <c r="P612" s="292"/>
      <c r="Q612" s="481" t="str">
        <f t="shared" si="284"/>
        <v/>
      </c>
      <c r="R612" s="481" t="str">
        <f t="shared" si="285"/>
        <v/>
      </c>
      <c r="S612" s="482" t="str">
        <f t="shared" si="258"/>
        <v/>
      </c>
      <c r="T612" s="482" t="str">
        <f t="shared" si="286"/>
        <v/>
      </c>
      <c r="U612" s="483" t="str">
        <f t="shared" si="287"/>
        <v/>
      </c>
      <c r="V612" s="483" t="str">
        <f t="shared" si="288"/>
        <v/>
      </c>
      <c r="W612" s="483" t="str">
        <f t="shared" si="289"/>
        <v/>
      </c>
      <c r="X612" s="293"/>
      <c r="Y612" s="289"/>
      <c r="Z612" s="473" t="str">
        <f>IF($BS612&lt;&gt;"","確認",IF(COUNTIF(点検表４リスト用!AB$2:AB$100,J612),"○",IF(OR($BQ612="【3】",$BQ612="【2】",$BQ612="【1】"),"○",$BQ612)))</f>
        <v/>
      </c>
      <c r="AA612" s="532"/>
      <c r="AB612" s="559" t="str">
        <f t="shared" si="290"/>
        <v/>
      </c>
      <c r="AC612" s="294" t="str">
        <f>IF(COUNTIF(環境性能の高いＵＤタクシー!$A:$A,点検表４!J612),"○","")</f>
        <v/>
      </c>
      <c r="AD612" s="295" t="str">
        <f t="shared" si="291"/>
        <v/>
      </c>
      <c r="AE612" s="296" t="b">
        <f t="shared" si="259"/>
        <v>0</v>
      </c>
      <c r="AF612" s="296" t="b">
        <f t="shared" si="260"/>
        <v>0</v>
      </c>
      <c r="AG612" s="296" t="str">
        <f t="shared" si="261"/>
        <v/>
      </c>
      <c r="AH612" s="296">
        <f t="shared" si="262"/>
        <v>1</v>
      </c>
      <c r="AI612" s="296">
        <f t="shared" si="263"/>
        <v>0</v>
      </c>
      <c r="AJ612" s="296">
        <f t="shared" si="264"/>
        <v>0</v>
      </c>
      <c r="AK612" s="296" t="str">
        <f>IFERROR(VLOOKUP($I612,点検表４リスト用!$D$2:$G$10,2,FALSE),"")</f>
        <v/>
      </c>
      <c r="AL612" s="296" t="str">
        <f>IFERROR(VLOOKUP($I612,点検表４リスト用!$D$2:$G$10,3,FALSE),"")</f>
        <v/>
      </c>
      <c r="AM612" s="296" t="str">
        <f>IFERROR(VLOOKUP($I612,点検表４リスト用!$D$2:$G$10,4,FALSE),"")</f>
        <v/>
      </c>
      <c r="AN612" s="296" t="str">
        <f>IFERROR(VLOOKUP(LEFT($E612,1),点検表４リスト用!$I$2:$J$11,2,FALSE),"")</f>
        <v/>
      </c>
      <c r="AO612" s="296" t="b">
        <f>IF(IFERROR(VLOOKUP($J612,軽乗用車一覧!$A$2:$A$88,1,FALSE),"")&lt;&gt;"",TRUE,FALSE)</f>
        <v>0</v>
      </c>
      <c r="AP612" s="296" t="b">
        <f t="shared" si="265"/>
        <v>0</v>
      </c>
      <c r="AQ612" s="296" t="b">
        <f t="shared" si="292"/>
        <v>1</v>
      </c>
      <c r="AR612" s="296" t="str">
        <f t="shared" si="266"/>
        <v/>
      </c>
      <c r="AS612" s="296" t="str">
        <f t="shared" si="267"/>
        <v/>
      </c>
      <c r="AT612" s="296">
        <f t="shared" si="268"/>
        <v>1</v>
      </c>
      <c r="AU612" s="296">
        <f t="shared" si="269"/>
        <v>1</v>
      </c>
      <c r="AV612" s="296" t="str">
        <f t="shared" si="270"/>
        <v/>
      </c>
      <c r="AW612" s="296" t="str">
        <f>IFERROR(VLOOKUP($L612,点検表４リスト用!$L$2:$M$11,2,FALSE),"")</f>
        <v/>
      </c>
      <c r="AX612" s="296" t="str">
        <f>IFERROR(VLOOKUP($AV612,排出係数!$H$4:$N$1000,7,FALSE),"")</f>
        <v/>
      </c>
      <c r="AY612" s="296" t="str">
        <f t="shared" si="280"/>
        <v/>
      </c>
      <c r="AZ612" s="296" t="str">
        <f t="shared" si="271"/>
        <v>1</v>
      </c>
      <c r="BA612" s="296" t="str">
        <f>IFERROR(VLOOKUP($AV612,排出係数!$A$4:$G$10000,$AU612+2,FALSE),"")</f>
        <v/>
      </c>
      <c r="BB612" s="296">
        <f>IFERROR(VLOOKUP($AU612,点検表４リスト用!$P$2:$T$6,2,FALSE),"")</f>
        <v>0.48</v>
      </c>
      <c r="BC612" s="296" t="str">
        <f t="shared" si="272"/>
        <v/>
      </c>
      <c r="BD612" s="296" t="str">
        <f t="shared" si="273"/>
        <v/>
      </c>
      <c r="BE612" s="296" t="str">
        <f>IFERROR(VLOOKUP($AV612,排出係数!$H$4:$M$10000,$AU612+2,FALSE),"")</f>
        <v/>
      </c>
      <c r="BF612" s="296">
        <f>IFERROR(VLOOKUP($AU612,点検表４リスト用!$P$2:$T$6,IF($N612="H17",5,3),FALSE),"")</f>
        <v>5.5E-2</v>
      </c>
      <c r="BG612" s="296">
        <f t="shared" si="274"/>
        <v>0</v>
      </c>
      <c r="BH612" s="296">
        <f t="shared" si="278"/>
        <v>0</v>
      </c>
      <c r="BI612" s="296" t="str">
        <f>IFERROR(VLOOKUP($L612,点検表４リスト用!$L$2:$N$11,3,FALSE),"")</f>
        <v/>
      </c>
      <c r="BJ612" s="296" t="str">
        <f t="shared" si="275"/>
        <v/>
      </c>
      <c r="BK612" s="296" t="str">
        <f>IF($AK612="特","",IF($BP612="確認",MSG_電気・燃料電池車確認,IF($BS612=1,日野自動車新型式,IF($BS612=2,日野自動車新型式②,IF($BS612=3,日野自動車新型式③,IF($BS612=4,日野自動車新型式④,IFERROR(VLOOKUP($BJ612,'35条リスト'!$A$3:$C$9998,2,FALSE),"")))))))</f>
        <v/>
      </c>
      <c r="BL612" s="296" t="str">
        <f t="shared" si="276"/>
        <v/>
      </c>
      <c r="BM612" s="296" t="str">
        <f>IFERROR(VLOOKUP($X612,点検表４リスト用!$A$2:$B$10,2,FALSE),"")</f>
        <v/>
      </c>
      <c r="BN612" s="296" t="str">
        <f>IF($AK612="特","",IFERROR(VLOOKUP($BJ612,'35条リスト'!$A$3:$C$9998,3,FALSE),""))</f>
        <v/>
      </c>
      <c r="BO612" s="357" t="str">
        <f t="shared" si="281"/>
        <v/>
      </c>
      <c r="BP612" s="297" t="str">
        <f t="shared" si="277"/>
        <v/>
      </c>
      <c r="BQ612" s="297" t="str">
        <f t="shared" si="282"/>
        <v/>
      </c>
      <c r="BR612" s="296">
        <f t="shared" si="279"/>
        <v>0</v>
      </c>
      <c r="BS612" s="296" t="str">
        <f>IF(COUNTIF(点検表４リスト用!X$2:X$83,J612),1,IF(COUNTIF(点検表４リスト用!Y$2:Y$100,J612),2,IF(COUNTIF(点検表４リスト用!Z$2:Z$100,J612),3,IF(COUNTIF(点検表４リスト用!AA$2:AA$100,J612),4,""))))</f>
        <v/>
      </c>
      <c r="BT612" s="580" t="str">
        <f t="shared" si="283"/>
        <v/>
      </c>
    </row>
    <row r="613" spans="1:72">
      <c r="A613" s="289"/>
      <c r="B613" s="445"/>
      <c r="C613" s="290"/>
      <c r="D613" s="291"/>
      <c r="E613" s="291"/>
      <c r="F613" s="291"/>
      <c r="G613" s="292"/>
      <c r="H613" s="300"/>
      <c r="I613" s="292"/>
      <c r="J613" s="292"/>
      <c r="K613" s="292"/>
      <c r="L613" s="292"/>
      <c r="M613" s="290"/>
      <c r="N613" s="290"/>
      <c r="O613" s="292"/>
      <c r="P613" s="292"/>
      <c r="Q613" s="481" t="str">
        <f t="shared" si="284"/>
        <v/>
      </c>
      <c r="R613" s="481" t="str">
        <f t="shared" si="285"/>
        <v/>
      </c>
      <c r="S613" s="482" t="str">
        <f t="shared" si="258"/>
        <v/>
      </c>
      <c r="T613" s="482" t="str">
        <f t="shared" si="286"/>
        <v/>
      </c>
      <c r="U613" s="483" t="str">
        <f t="shared" si="287"/>
        <v/>
      </c>
      <c r="V613" s="483" t="str">
        <f t="shared" si="288"/>
        <v/>
      </c>
      <c r="W613" s="483" t="str">
        <f t="shared" si="289"/>
        <v/>
      </c>
      <c r="X613" s="293"/>
      <c r="Y613" s="289"/>
      <c r="Z613" s="473" t="str">
        <f>IF($BS613&lt;&gt;"","確認",IF(COUNTIF(点検表４リスト用!AB$2:AB$100,J613),"○",IF(OR($BQ613="【3】",$BQ613="【2】",$BQ613="【1】"),"○",$BQ613)))</f>
        <v/>
      </c>
      <c r="AA613" s="532"/>
      <c r="AB613" s="559" t="str">
        <f t="shared" si="290"/>
        <v/>
      </c>
      <c r="AC613" s="294" t="str">
        <f>IF(COUNTIF(環境性能の高いＵＤタクシー!$A:$A,点検表４!J613),"○","")</f>
        <v/>
      </c>
      <c r="AD613" s="295" t="str">
        <f t="shared" si="291"/>
        <v/>
      </c>
      <c r="AE613" s="296" t="b">
        <f t="shared" si="259"/>
        <v>0</v>
      </c>
      <c r="AF613" s="296" t="b">
        <f t="shared" si="260"/>
        <v>0</v>
      </c>
      <c r="AG613" s="296" t="str">
        <f t="shared" si="261"/>
        <v/>
      </c>
      <c r="AH613" s="296">
        <f t="shared" si="262"/>
        <v>1</v>
      </c>
      <c r="AI613" s="296">
        <f t="shared" si="263"/>
        <v>0</v>
      </c>
      <c r="AJ613" s="296">
        <f t="shared" si="264"/>
        <v>0</v>
      </c>
      <c r="AK613" s="296" t="str">
        <f>IFERROR(VLOOKUP($I613,点検表４リスト用!$D$2:$G$10,2,FALSE),"")</f>
        <v/>
      </c>
      <c r="AL613" s="296" t="str">
        <f>IFERROR(VLOOKUP($I613,点検表４リスト用!$D$2:$G$10,3,FALSE),"")</f>
        <v/>
      </c>
      <c r="AM613" s="296" t="str">
        <f>IFERROR(VLOOKUP($I613,点検表４リスト用!$D$2:$G$10,4,FALSE),"")</f>
        <v/>
      </c>
      <c r="AN613" s="296" t="str">
        <f>IFERROR(VLOOKUP(LEFT($E613,1),点検表４リスト用!$I$2:$J$11,2,FALSE),"")</f>
        <v/>
      </c>
      <c r="AO613" s="296" t="b">
        <f>IF(IFERROR(VLOOKUP($J613,軽乗用車一覧!$A$2:$A$88,1,FALSE),"")&lt;&gt;"",TRUE,FALSE)</f>
        <v>0</v>
      </c>
      <c r="AP613" s="296" t="b">
        <f t="shared" si="265"/>
        <v>0</v>
      </c>
      <c r="AQ613" s="296" t="b">
        <f t="shared" si="292"/>
        <v>1</v>
      </c>
      <c r="AR613" s="296" t="str">
        <f t="shared" si="266"/>
        <v/>
      </c>
      <c r="AS613" s="296" t="str">
        <f t="shared" si="267"/>
        <v/>
      </c>
      <c r="AT613" s="296">
        <f t="shared" si="268"/>
        <v>1</v>
      </c>
      <c r="AU613" s="296">
        <f t="shared" si="269"/>
        <v>1</v>
      </c>
      <c r="AV613" s="296" t="str">
        <f t="shared" si="270"/>
        <v/>
      </c>
      <c r="AW613" s="296" t="str">
        <f>IFERROR(VLOOKUP($L613,点検表４リスト用!$L$2:$M$11,2,FALSE),"")</f>
        <v/>
      </c>
      <c r="AX613" s="296" t="str">
        <f>IFERROR(VLOOKUP($AV613,排出係数!$H$4:$N$1000,7,FALSE),"")</f>
        <v/>
      </c>
      <c r="AY613" s="296" t="str">
        <f t="shared" si="280"/>
        <v/>
      </c>
      <c r="AZ613" s="296" t="str">
        <f t="shared" si="271"/>
        <v>1</v>
      </c>
      <c r="BA613" s="296" t="str">
        <f>IFERROR(VLOOKUP($AV613,排出係数!$A$4:$G$10000,$AU613+2,FALSE),"")</f>
        <v/>
      </c>
      <c r="BB613" s="296">
        <f>IFERROR(VLOOKUP($AU613,点検表４リスト用!$P$2:$T$6,2,FALSE),"")</f>
        <v>0.48</v>
      </c>
      <c r="BC613" s="296" t="str">
        <f t="shared" si="272"/>
        <v/>
      </c>
      <c r="BD613" s="296" t="str">
        <f t="shared" si="273"/>
        <v/>
      </c>
      <c r="BE613" s="296" t="str">
        <f>IFERROR(VLOOKUP($AV613,排出係数!$H$4:$M$10000,$AU613+2,FALSE),"")</f>
        <v/>
      </c>
      <c r="BF613" s="296">
        <f>IFERROR(VLOOKUP($AU613,点検表４リスト用!$P$2:$T$6,IF($N613="H17",5,3),FALSE),"")</f>
        <v>5.5E-2</v>
      </c>
      <c r="BG613" s="296">
        <f t="shared" si="274"/>
        <v>0</v>
      </c>
      <c r="BH613" s="296">
        <f t="shared" si="278"/>
        <v>0</v>
      </c>
      <c r="BI613" s="296" t="str">
        <f>IFERROR(VLOOKUP($L613,点検表４リスト用!$L$2:$N$11,3,FALSE),"")</f>
        <v/>
      </c>
      <c r="BJ613" s="296" t="str">
        <f t="shared" si="275"/>
        <v/>
      </c>
      <c r="BK613" s="296" t="str">
        <f>IF($AK613="特","",IF($BP613="確認",MSG_電気・燃料電池車確認,IF($BS613=1,日野自動車新型式,IF($BS613=2,日野自動車新型式②,IF($BS613=3,日野自動車新型式③,IF($BS613=4,日野自動車新型式④,IFERROR(VLOOKUP($BJ613,'35条リスト'!$A$3:$C$9998,2,FALSE),"")))))))</f>
        <v/>
      </c>
      <c r="BL613" s="296" t="str">
        <f t="shared" si="276"/>
        <v/>
      </c>
      <c r="BM613" s="296" t="str">
        <f>IFERROR(VLOOKUP($X613,点検表４リスト用!$A$2:$B$10,2,FALSE),"")</f>
        <v/>
      </c>
      <c r="BN613" s="296" t="str">
        <f>IF($AK613="特","",IFERROR(VLOOKUP($BJ613,'35条リスト'!$A$3:$C$9998,3,FALSE),""))</f>
        <v/>
      </c>
      <c r="BO613" s="357" t="str">
        <f t="shared" si="281"/>
        <v/>
      </c>
      <c r="BP613" s="297" t="str">
        <f t="shared" si="277"/>
        <v/>
      </c>
      <c r="BQ613" s="297" t="str">
        <f t="shared" si="282"/>
        <v/>
      </c>
      <c r="BR613" s="296">
        <f t="shared" si="279"/>
        <v>0</v>
      </c>
      <c r="BS613" s="296" t="str">
        <f>IF(COUNTIF(点検表４リスト用!X$2:X$83,J613),1,IF(COUNTIF(点検表４リスト用!Y$2:Y$100,J613),2,IF(COUNTIF(点検表４リスト用!Z$2:Z$100,J613),3,IF(COUNTIF(点検表４リスト用!AA$2:AA$100,J613),4,""))))</f>
        <v/>
      </c>
      <c r="BT613" s="580" t="str">
        <f t="shared" si="283"/>
        <v/>
      </c>
    </row>
    <row r="614" spans="1:72">
      <c r="A614" s="289"/>
      <c r="B614" s="445"/>
      <c r="C614" s="290"/>
      <c r="D614" s="291"/>
      <c r="E614" s="291"/>
      <c r="F614" s="291"/>
      <c r="G614" s="292"/>
      <c r="H614" s="300"/>
      <c r="I614" s="292"/>
      <c r="J614" s="292"/>
      <c r="K614" s="292"/>
      <c r="L614" s="292"/>
      <c r="M614" s="290"/>
      <c r="N614" s="290"/>
      <c r="O614" s="292"/>
      <c r="P614" s="292"/>
      <c r="Q614" s="481" t="str">
        <f t="shared" si="284"/>
        <v/>
      </c>
      <c r="R614" s="481" t="str">
        <f t="shared" si="285"/>
        <v/>
      </c>
      <c r="S614" s="482" t="str">
        <f t="shared" si="258"/>
        <v/>
      </c>
      <c r="T614" s="482" t="str">
        <f t="shared" si="286"/>
        <v/>
      </c>
      <c r="U614" s="483" t="str">
        <f t="shared" si="287"/>
        <v/>
      </c>
      <c r="V614" s="483" t="str">
        <f t="shared" si="288"/>
        <v/>
      </c>
      <c r="W614" s="483" t="str">
        <f t="shared" si="289"/>
        <v/>
      </c>
      <c r="X614" s="293"/>
      <c r="Y614" s="289"/>
      <c r="Z614" s="473" t="str">
        <f>IF($BS614&lt;&gt;"","確認",IF(COUNTIF(点検表４リスト用!AB$2:AB$100,J614),"○",IF(OR($BQ614="【3】",$BQ614="【2】",$BQ614="【1】"),"○",$BQ614)))</f>
        <v/>
      </c>
      <c r="AA614" s="532"/>
      <c r="AB614" s="559" t="str">
        <f t="shared" si="290"/>
        <v/>
      </c>
      <c r="AC614" s="294" t="str">
        <f>IF(COUNTIF(環境性能の高いＵＤタクシー!$A:$A,点検表４!J614),"○","")</f>
        <v/>
      </c>
      <c r="AD614" s="295" t="str">
        <f t="shared" si="291"/>
        <v/>
      </c>
      <c r="AE614" s="296" t="b">
        <f t="shared" si="259"/>
        <v>0</v>
      </c>
      <c r="AF614" s="296" t="b">
        <f t="shared" si="260"/>
        <v>0</v>
      </c>
      <c r="AG614" s="296" t="str">
        <f t="shared" si="261"/>
        <v/>
      </c>
      <c r="AH614" s="296">
        <f t="shared" si="262"/>
        <v>1</v>
      </c>
      <c r="AI614" s="296">
        <f t="shared" si="263"/>
        <v>0</v>
      </c>
      <c r="AJ614" s="296">
        <f t="shared" si="264"/>
        <v>0</v>
      </c>
      <c r="AK614" s="296" t="str">
        <f>IFERROR(VLOOKUP($I614,点検表４リスト用!$D$2:$G$10,2,FALSE),"")</f>
        <v/>
      </c>
      <c r="AL614" s="296" t="str">
        <f>IFERROR(VLOOKUP($I614,点検表４リスト用!$D$2:$G$10,3,FALSE),"")</f>
        <v/>
      </c>
      <c r="AM614" s="296" t="str">
        <f>IFERROR(VLOOKUP($I614,点検表４リスト用!$D$2:$G$10,4,FALSE),"")</f>
        <v/>
      </c>
      <c r="AN614" s="296" t="str">
        <f>IFERROR(VLOOKUP(LEFT($E614,1),点検表４リスト用!$I$2:$J$11,2,FALSE),"")</f>
        <v/>
      </c>
      <c r="AO614" s="296" t="b">
        <f>IF(IFERROR(VLOOKUP($J614,軽乗用車一覧!$A$2:$A$88,1,FALSE),"")&lt;&gt;"",TRUE,FALSE)</f>
        <v>0</v>
      </c>
      <c r="AP614" s="296" t="b">
        <f t="shared" si="265"/>
        <v>0</v>
      </c>
      <c r="AQ614" s="296" t="b">
        <f t="shared" si="292"/>
        <v>1</v>
      </c>
      <c r="AR614" s="296" t="str">
        <f t="shared" si="266"/>
        <v/>
      </c>
      <c r="AS614" s="296" t="str">
        <f t="shared" si="267"/>
        <v/>
      </c>
      <c r="AT614" s="296">
        <f t="shared" si="268"/>
        <v>1</v>
      </c>
      <c r="AU614" s="296">
        <f t="shared" si="269"/>
        <v>1</v>
      </c>
      <c r="AV614" s="296" t="str">
        <f t="shared" si="270"/>
        <v/>
      </c>
      <c r="AW614" s="296" t="str">
        <f>IFERROR(VLOOKUP($L614,点検表４リスト用!$L$2:$M$11,2,FALSE),"")</f>
        <v/>
      </c>
      <c r="AX614" s="296" t="str">
        <f>IFERROR(VLOOKUP($AV614,排出係数!$H$4:$N$1000,7,FALSE),"")</f>
        <v/>
      </c>
      <c r="AY614" s="296" t="str">
        <f t="shared" si="280"/>
        <v/>
      </c>
      <c r="AZ614" s="296" t="str">
        <f t="shared" si="271"/>
        <v>1</v>
      </c>
      <c r="BA614" s="296" t="str">
        <f>IFERROR(VLOOKUP($AV614,排出係数!$A$4:$G$10000,$AU614+2,FALSE),"")</f>
        <v/>
      </c>
      <c r="BB614" s="296">
        <f>IFERROR(VLOOKUP($AU614,点検表４リスト用!$P$2:$T$6,2,FALSE),"")</f>
        <v>0.48</v>
      </c>
      <c r="BC614" s="296" t="str">
        <f t="shared" si="272"/>
        <v/>
      </c>
      <c r="BD614" s="296" t="str">
        <f t="shared" si="273"/>
        <v/>
      </c>
      <c r="BE614" s="296" t="str">
        <f>IFERROR(VLOOKUP($AV614,排出係数!$H$4:$M$10000,$AU614+2,FALSE),"")</f>
        <v/>
      </c>
      <c r="BF614" s="296">
        <f>IFERROR(VLOOKUP($AU614,点検表４リスト用!$P$2:$T$6,IF($N614="H17",5,3),FALSE),"")</f>
        <v>5.5E-2</v>
      </c>
      <c r="BG614" s="296">
        <f t="shared" si="274"/>
        <v>0</v>
      </c>
      <c r="BH614" s="296">
        <f t="shared" si="278"/>
        <v>0</v>
      </c>
      <c r="BI614" s="296" t="str">
        <f>IFERROR(VLOOKUP($L614,点検表４リスト用!$L$2:$N$11,3,FALSE),"")</f>
        <v/>
      </c>
      <c r="BJ614" s="296" t="str">
        <f t="shared" si="275"/>
        <v/>
      </c>
      <c r="BK614" s="296" t="str">
        <f>IF($AK614="特","",IF($BP614="確認",MSG_電気・燃料電池車確認,IF($BS614=1,日野自動車新型式,IF($BS614=2,日野自動車新型式②,IF($BS614=3,日野自動車新型式③,IF($BS614=4,日野自動車新型式④,IFERROR(VLOOKUP($BJ614,'35条リスト'!$A$3:$C$9998,2,FALSE),"")))))))</f>
        <v/>
      </c>
      <c r="BL614" s="296" t="str">
        <f t="shared" si="276"/>
        <v/>
      </c>
      <c r="BM614" s="296" t="str">
        <f>IFERROR(VLOOKUP($X614,点検表４リスト用!$A$2:$B$10,2,FALSE),"")</f>
        <v/>
      </c>
      <c r="BN614" s="296" t="str">
        <f>IF($AK614="特","",IFERROR(VLOOKUP($BJ614,'35条リスト'!$A$3:$C$9998,3,FALSE),""))</f>
        <v/>
      </c>
      <c r="BO614" s="357" t="str">
        <f t="shared" si="281"/>
        <v/>
      </c>
      <c r="BP614" s="297" t="str">
        <f t="shared" si="277"/>
        <v/>
      </c>
      <c r="BQ614" s="297" t="str">
        <f t="shared" si="282"/>
        <v/>
      </c>
      <c r="BR614" s="296">
        <f t="shared" si="279"/>
        <v>0</v>
      </c>
      <c r="BS614" s="296" t="str">
        <f>IF(COUNTIF(点検表４リスト用!X$2:X$83,J614),1,IF(COUNTIF(点検表４リスト用!Y$2:Y$100,J614),2,IF(COUNTIF(点検表４リスト用!Z$2:Z$100,J614),3,IF(COUNTIF(点検表４リスト用!AA$2:AA$100,J614),4,""))))</f>
        <v/>
      </c>
      <c r="BT614" s="580" t="str">
        <f t="shared" si="283"/>
        <v/>
      </c>
    </row>
    <row r="615" spans="1:72">
      <c r="A615" s="289"/>
      <c r="B615" s="445"/>
      <c r="C615" s="290"/>
      <c r="D615" s="291"/>
      <c r="E615" s="291"/>
      <c r="F615" s="291"/>
      <c r="G615" s="292"/>
      <c r="H615" s="300"/>
      <c r="I615" s="292"/>
      <c r="J615" s="292"/>
      <c r="K615" s="292"/>
      <c r="L615" s="292"/>
      <c r="M615" s="290"/>
      <c r="N615" s="290"/>
      <c r="O615" s="292"/>
      <c r="P615" s="292"/>
      <c r="Q615" s="481" t="str">
        <f t="shared" si="284"/>
        <v/>
      </c>
      <c r="R615" s="481" t="str">
        <f t="shared" si="285"/>
        <v/>
      </c>
      <c r="S615" s="482" t="str">
        <f t="shared" si="258"/>
        <v/>
      </c>
      <c r="T615" s="482" t="str">
        <f t="shared" si="286"/>
        <v/>
      </c>
      <c r="U615" s="483" t="str">
        <f t="shared" si="287"/>
        <v/>
      </c>
      <c r="V615" s="483" t="str">
        <f t="shared" si="288"/>
        <v/>
      </c>
      <c r="W615" s="483" t="str">
        <f t="shared" si="289"/>
        <v/>
      </c>
      <c r="X615" s="293"/>
      <c r="Y615" s="289"/>
      <c r="Z615" s="473" t="str">
        <f>IF($BS615&lt;&gt;"","確認",IF(COUNTIF(点検表４リスト用!AB$2:AB$100,J615),"○",IF(OR($BQ615="【3】",$BQ615="【2】",$BQ615="【1】"),"○",$BQ615)))</f>
        <v/>
      </c>
      <c r="AA615" s="532"/>
      <c r="AB615" s="559" t="str">
        <f t="shared" si="290"/>
        <v/>
      </c>
      <c r="AC615" s="294" t="str">
        <f>IF(COUNTIF(環境性能の高いＵＤタクシー!$A:$A,点検表４!J615),"○","")</f>
        <v/>
      </c>
      <c r="AD615" s="295" t="str">
        <f t="shared" si="291"/>
        <v/>
      </c>
      <c r="AE615" s="296" t="b">
        <f t="shared" si="259"/>
        <v>0</v>
      </c>
      <c r="AF615" s="296" t="b">
        <f t="shared" si="260"/>
        <v>0</v>
      </c>
      <c r="AG615" s="296" t="str">
        <f t="shared" si="261"/>
        <v/>
      </c>
      <c r="AH615" s="296">
        <f t="shared" si="262"/>
        <v>1</v>
      </c>
      <c r="AI615" s="296">
        <f t="shared" si="263"/>
        <v>0</v>
      </c>
      <c r="AJ615" s="296">
        <f t="shared" si="264"/>
        <v>0</v>
      </c>
      <c r="AK615" s="296" t="str">
        <f>IFERROR(VLOOKUP($I615,点検表４リスト用!$D$2:$G$10,2,FALSE),"")</f>
        <v/>
      </c>
      <c r="AL615" s="296" t="str">
        <f>IFERROR(VLOOKUP($I615,点検表４リスト用!$D$2:$G$10,3,FALSE),"")</f>
        <v/>
      </c>
      <c r="AM615" s="296" t="str">
        <f>IFERROR(VLOOKUP($I615,点検表４リスト用!$D$2:$G$10,4,FALSE),"")</f>
        <v/>
      </c>
      <c r="AN615" s="296" t="str">
        <f>IFERROR(VLOOKUP(LEFT($E615,1),点検表４リスト用!$I$2:$J$11,2,FALSE),"")</f>
        <v/>
      </c>
      <c r="AO615" s="296" t="b">
        <f>IF(IFERROR(VLOOKUP($J615,軽乗用車一覧!$A$2:$A$88,1,FALSE),"")&lt;&gt;"",TRUE,FALSE)</f>
        <v>0</v>
      </c>
      <c r="AP615" s="296" t="b">
        <f t="shared" si="265"/>
        <v>0</v>
      </c>
      <c r="AQ615" s="296" t="b">
        <f t="shared" si="292"/>
        <v>1</v>
      </c>
      <c r="AR615" s="296" t="str">
        <f t="shared" si="266"/>
        <v/>
      </c>
      <c r="AS615" s="296" t="str">
        <f t="shared" si="267"/>
        <v/>
      </c>
      <c r="AT615" s="296">
        <f t="shared" si="268"/>
        <v>1</v>
      </c>
      <c r="AU615" s="296">
        <f t="shared" si="269"/>
        <v>1</v>
      </c>
      <c r="AV615" s="296" t="str">
        <f t="shared" si="270"/>
        <v/>
      </c>
      <c r="AW615" s="296" t="str">
        <f>IFERROR(VLOOKUP($L615,点検表４リスト用!$L$2:$M$11,2,FALSE),"")</f>
        <v/>
      </c>
      <c r="AX615" s="296" t="str">
        <f>IFERROR(VLOOKUP($AV615,排出係数!$H$4:$N$1000,7,FALSE),"")</f>
        <v/>
      </c>
      <c r="AY615" s="296" t="str">
        <f t="shared" si="280"/>
        <v/>
      </c>
      <c r="AZ615" s="296" t="str">
        <f t="shared" si="271"/>
        <v>1</v>
      </c>
      <c r="BA615" s="296" t="str">
        <f>IFERROR(VLOOKUP($AV615,排出係数!$A$4:$G$10000,$AU615+2,FALSE),"")</f>
        <v/>
      </c>
      <c r="BB615" s="296">
        <f>IFERROR(VLOOKUP($AU615,点検表４リスト用!$P$2:$T$6,2,FALSE),"")</f>
        <v>0.48</v>
      </c>
      <c r="BC615" s="296" t="str">
        <f t="shared" si="272"/>
        <v/>
      </c>
      <c r="BD615" s="296" t="str">
        <f t="shared" si="273"/>
        <v/>
      </c>
      <c r="BE615" s="296" t="str">
        <f>IFERROR(VLOOKUP($AV615,排出係数!$H$4:$M$10000,$AU615+2,FALSE),"")</f>
        <v/>
      </c>
      <c r="BF615" s="296">
        <f>IFERROR(VLOOKUP($AU615,点検表４リスト用!$P$2:$T$6,IF($N615="H17",5,3),FALSE),"")</f>
        <v>5.5E-2</v>
      </c>
      <c r="BG615" s="296">
        <f t="shared" si="274"/>
        <v>0</v>
      </c>
      <c r="BH615" s="296">
        <f t="shared" si="278"/>
        <v>0</v>
      </c>
      <c r="BI615" s="296" t="str">
        <f>IFERROR(VLOOKUP($L615,点検表４リスト用!$L$2:$N$11,3,FALSE),"")</f>
        <v/>
      </c>
      <c r="BJ615" s="296" t="str">
        <f t="shared" si="275"/>
        <v/>
      </c>
      <c r="BK615" s="296" t="str">
        <f>IF($AK615="特","",IF($BP615="確認",MSG_電気・燃料電池車確認,IF($BS615=1,日野自動車新型式,IF($BS615=2,日野自動車新型式②,IF($BS615=3,日野自動車新型式③,IF($BS615=4,日野自動車新型式④,IFERROR(VLOOKUP($BJ615,'35条リスト'!$A$3:$C$9998,2,FALSE),"")))))))</f>
        <v/>
      </c>
      <c r="BL615" s="296" t="str">
        <f t="shared" si="276"/>
        <v/>
      </c>
      <c r="BM615" s="296" t="str">
        <f>IFERROR(VLOOKUP($X615,点検表４リスト用!$A$2:$B$10,2,FALSE),"")</f>
        <v/>
      </c>
      <c r="BN615" s="296" t="str">
        <f>IF($AK615="特","",IFERROR(VLOOKUP($BJ615,'35条リスト'!$A$3:$C$9998,3,FALSE),""))</f>
        <v/>
      </c>
      <c r="BO615" s="357" t="str">
        <f t="shared" si="281"/>
        <v/>
      </c>
      <c r="BP615" s="297" t="str">
        <f t="shared" si="277"/>
        <v/>
      </c>
      <c r="BQ615" s="297" t="str">
        <f t="shared" si="282"/>
        <v/>
      </c>
      <c r="BR615" s="296">
        <f t="shared" si="279"/>
        <v>0</v>
      </c>
      <c r="BS615" s="296" t="str">
        <f>IF(COUNTIF(点検表４リスト用!X$2:X$83,J615),1,IF(COUNTIF(点検表４リスト用!Y$2:Y$100,J615),2,IF(COUNTIF(点検表４リスト用!Z$2:Z$100,J615),3,IF(COUNTIF(点検表４リスト用!AA$2:AA$100,J615),4,""))))</f>
        <v/>
      </c>
      <c r="BT615" s="580" t="str">
        <f t="shared" si="283"/>
        <v/>
      </c>
    </row>
    <row r="616" spans="1:72">
      <c r="A616" s="289"/>
      <c r="B616" s="445"/>
      <c r="C616" s="290"/>
      <c r="D616" s="291"/>
      <c r="E616" s="291"/>
      <c r="F616" s="291"/>
      <c r="G616" s="292"/>
      <c r="H616" s="300"/>
      <c r="I616" s="292"/>
      <c r="J616" s="292"/>
      <c r="K616" s="292"/>
      <c r="L616" s="292"/>
      <c r="M616" s="290"/>
      <c r="N616" s="290"/>
      <c r="O616" s="292"/>
      <c r="P616" s="292"/>
      <c r="Q616" s="481" t="str">
        <f t="shared" si="284"/>
        <v/>
      </c>
      <c r="R616" s="481" t="str">
        <f t="shared" si="285"/>
        <v/>
      </c>
      <c r="S616" s="482" t="str">
        <f t="shared" si="258"/>
        <v/>
      </c>
      <c r="T616" s="482" t="str">
        <f t="shared" si="286"/>
        <v/>
      </c>
      <c r="U616" s="483" t="str">
        <f t="shared" si="287"/>
        <v/>
      </c>
      <c r="V616" s="483" t="str">
        <f t="shared" si="288"/>
        <v/>
      </c>
      <c r="W616" s="483" t="str">
        <f t="shared" si="289"/>
        <v/>
      </c>
      <c r="X616" s="293"/>
      <c r="Y616" s="289"/>
      <c r="Z616" s="473" t="str">
        <f>IF($BS616&lt;&gt;"","確認",IF(COUNTIF(点検表４リスト用!AB$2:AB$100,J616),"○",IF(OR($BQ616="【3】",$BQ616="【2】",$BQ616="【1】"),"○",$BQ616)))</f>
        <v/>
      </c>
      <c r="AA616" s="532"/>
      <c r="AB616" s="559" t="str">
        <f t="shared" si="290"/>
        <v/>
      </c>
      <c r="AC616" s="294" t="str">
        <f>IF(COUNTIF(環境性能の高いＵＤタクシー!$A:$A,点検表４!J616),"○","")</f>
        <v/>
      </c>
      <c r="AD616" s="295" t="str">
        <f t="shared" si="291"/>
        <v/>
      </c>
      <c r="AE616" s="296" t="b">
        <f t="shared" si="259"/>
        <v>0</v>
      </c>
      <c r="AF616" s="296" t="b">
        <f t="shared" si="260"/>
        <v>0</v>
      </c>
      <c r="AG616" s="296" t="str">
        <f t="shared" si="261"/>
        <v/>
      </c>
      <c r="AH616" s="296">
        <f t="shared" si="262"/>
        <v>1</v>
      </c>
      <c r="AI616" s="296">
        <f t="shared" si="263"/>
        <v>0</v>
      </c>
      <c r="AJ616" s="296">
        <f t="shared" si="264"/>
        <v>0</v>
      </c>
      <c r="AK616" s="296" t="str">
        <f>IFERROR(VLOOKUP($I616,点検表４リスト用!$D$2:$G$10,2,FALSE),"")</f>
        <v/>
      </c>
      <c r="AL616" s="296" t="str">
        <f>IFERROR(VLOOKUP($I616,点検表４リスト用!$D$2:$G$10,3,FALSE),"")</f>
        <v/>
      </c>
      <c r="AM616" s="296" t="str">
        <f>IFERROR(VLOOKUP($I616,点検表４リスト用!$D$2:$G$10,4,FALSE),"")</f>
        <v/>
      </c>
      <c r="AN616" s="296" t="str">
        <f>IFERROR(VLOOKUP(LEFT($E616,1),点検表４リスト用!$I$2:$J$11,2,FALSE),"")</f>
        <v/>
      </c>
      <c r="AO616" s="296" t="b">
        <f>IF(IFERROR(VLOOKUP($J616,軽乗用車一覧!$A$2:$A$88,1,FALSE),"")&lt;&gt;"",TRUE,FALSE)</f>
        <v>0</v>
      </c>
      <c r="AP616" s="296" t="b">
        <f t="shared" si="265"/>
        <v>0</v>
      </c>
      <c r="AQ616" s="296" t="b">
        <f t="shared" si="292"/>
        <v>1</v>
      </c>
      <c r="AR616" s="296" t="str">
        <f t="shared" si="266"/>
        <v/>
      </c>
      <c r="AS616" s="296" t="str">
        <f t="shared" si="267"/>
        <v/>
      </c>
      <c r="AT616" s="296">
        <f t="shared" si="268"/>
        <v>1</v>
      </c>
      <c r="AU616" s="296">
        <f t="shared" si="269"/>
        <v>1</v>
      </c>
      <c r="AV616" s="296" t="str">
        <f t="shared" si="270"/>
        <v/>
      </c>
      <c r="AW616" s="296" t="str">
        <f>IFERROR(VLOOKUP($L616,点検表４リスト用!$L$2:$M$11,2,FALSE),"")</f>
        <v/>
      </c>
      <c r="AX616" s="296" t="str">
        <f>IFERROR(VLOOKUP($AV616,排出係数!$H$4:$N$1000,7,FALSE),"")</f>
        <v/>
      </c>
      <c r="AY616" s="296" t="str">
        <f t="shared" si="280"/>
        <v/>
      </c>
      <c r="AZ616" s="296" t="str">
        <f t="shared" si="271"/>
        <v>1</v>
      </c>
      <c r="BA616" s="296" t="str">
        <f>IFERROR(VLOOKUP($AV616,排出係数!$A$4:$G$10000,$AU616+2,FALSE),"")</f>
        <v/>
      </c>
      <c r="BB616" s="296">
        <f>IFERROR(VLOOKUP($AU616,点検表４リスト用!$P$2:$T$6,2,FALSE),"")</f>
        <v>0.48</v>
      </c>
      <c r="BC616" s="296" t="str">
        <f t="shared" si="272"/>
        <v/>
      </c>
      <c r="BD616" s="296" t="str">
        <f t="shared" si="273"/>
        <v/>
      </c>
      <c r="BE616" s="296" t="str">
        <f>IFERROR(VLOOKUP($AV616,排出係数!$H$4:$M$10000,$AU616+2,FALSE),"")</f>
        <v/>
      </c>
      <c r="BF616" s="296">
        <f>IFERROR(VLOOKUP($AU616,点検表４リスト用!$P$2:$T$6,IF($N616="H17",5,3),FALSE),"")</f>
        <v>5.5E-2</v>
      </c>
      <c r="BG616" s="296">
        <f t="shared" si="274"/>
        <v>0</v>
      </c>
      <c r="BH616" s="296">
        <f t="shared" si="278"/>
        <v>0</v>
      </c>
      <c r="BI616" s="296" t="str">
        <f>IFERROR(VLOOKUP($L616,点検表４リスト用!$L$2:$N$11,3,FALSE),"")</f>
        <v/>
      </c>
      <c r="BJ616" s="296" t="str">
        <f t="shared" si="275"/>
        <v/>
      </c>
      <c r="BK616" s="296" t="str">
        <f>IF($AK616="特","",IF($BP616="確認",MSG_電気・燃料電池車確認,IF($BS616=1,日野自動車新型式,IF($BS616=2,日野自動車新型式②,IF($BS616=3,日野自動車新型式③,IF($BS616=4,日野自動車新型式④,IFERROR(VLOOKUP($BJ616,'35条リスト'!$A$3:$C$9998,2,FALSE),"")))))))</f>
        <v/>
      </c>
      <c r="BL616" s="296" t="str">
        <f t="shared" si="276"/>
        <v/>
      </c>
      <c r="BM616" s="296" t="str">
        <f>IFERROR(VLOOKUP($X616,点検表４リスト用!$A$2:$B$10,2,FALSE),"")</f>
        <v/>
      </c>
      <c r="BN616" s="296" t="str">
        <f>IF($AK616="特","",IFERROR(VLOOKUP($BJ616,'35条リスト'!$A$3:$C$9998,3,FALSE),""))</f>
        <v/>
      </c>
      <c r="BO616" s="357" t="str">
        <f t="shared" si="281"/>
        <v/>
      </c>
      <c r="BP616" s="297" t="str">
        <f t="shared" si="277"/>
        <v/>
      </c>
      <c r="BQ616" s="297" t="str">
        <f t="shared" si="282"/>
        <v/>
      </c>
      <c r="BR616" s="296">
        <f t="shared" si="279"/>
        <v>0</v>
      </c>
      <c r="BS616" s="296" t="str">
        <f>IF(COUNTIF(点検表４リスト用!X$2:X$83,J616),1,IF(COUNTIF(点検表４リスト用!Y$2:Y$100,J616),2,IF(COUNTIF(点検表４リスト用!Z$2:Z$100,J616),3,IF(COUNTIF(点検表４リスト用!AA$2:AA$100,J616),4,""))))</f>
        <v/>
      </c>
      <c r="BT616" s="580" t="str">
        <f t="shared" si="283"/>
        <v/>
      </c>
    </row>
    <row r="617" spans="1:72">
      <c r="A617" s="289"/>
      <c r="B617" s="445"/>
      <c r="C617" s="290"/>
      <c r="D617" s="291"/>
      <c r="E617" s="291"/>
      <c r="F617" s="291"/>
      <c r="G617" s="292"/>
      <c r="H617" s="300"/>
      <c r="I617" s="292"/>
      <c r="J617" s="292"/>
      <c r="K617" s="292"/>
      <c r="L617" s="292"/>
      <c r="M617" s="290"/>
      <c r="N617" s="290"/>
      <c r="O617" s="292"/>
      <c r="P617" s="292"/>
      <c r="Q617" s="481" t="str">
        <f t="shared" si="284"/>
        <v/>
      </c>
      <c r="R617" s="481" t="str">
        <f t="shared" si="285"/>
        <v/>
      </c>
      <c r="S617" s="482" t="str">
        <f t="shared" si="258"/>
        <v/>
      </c>
      <c r="T617" s="482" t="str">
        <f t="shared" si="286"/>
        <v/>
      </c>
      <c r="U617" s="483" t="str">
        <f t="shared" si="287"/>
        <v/>
      </c>
      <c r="V617" s="483" t="str">
        <f t="shared" si="288"/>
        <v/>
      </c>
      <c r="W617" s="483" t="str">
        <f t="shared" si="289"/>
        <v/>
      </c>
      <c r="X617" s="293"/>
      <c r="Y617" s="289"/>
      <c r="Z617" s="473" t="str">
        <f>IF($BS617&lt;&gt;"","確認",IF(COUNTIF(点検表４リスト用!AB$2:AB$100,J617),"○",IF(OR($BQ617="【3】",$BQ617="【2】",$BQ617="【1】"),"○",$BQ617)))</f>
        <v/>
      </c>
      <c r="AA617" s="532"/>
      <c r="AB617" s="559" t="str">
        <f t="shared" si="290"/>
        <v/>
      </c>
      <c r="AC617" s="294" t="str">
        <f>IF(COUNTIF(環境性能の高いＵＤタクシー!$A:$A,点検表４!J617),"○","")</f>
        <v/>
      </c>
      <c r="AD617" s="295" t="str">
        <f t="shared" si="291"/>
        <v/>
      </c>
      <c r="AE617" s="296" t="b">
        <f t="shared" si="259"/>
        <v>0</v>
      </c>
      <c r="AF617" s="296" t="b">
        <f t="shared" si="260"/>
        <v>0</v>
      </c>
      <c r="AG617" s="296" t="str">
        <f t="shared" si="261"/>
        <v/>
      </c>
      <c r="AH617" s="296">
        <f t="shared" si="262"/>
        <v>1</v>
      </c>
      <c r="AI617" s="296">
        <f t="shared" si="263"/>
        <v>0</v>
      </c>
      <c r="AJ617" s="296">
        <f t="shared" si="264"/>
        <v>0</v>
      </c>
      <c r="AK617" s="296" t="str">
        <f>IFERROR(VLOOKUP($I617,点検表４リスト用!$D$2:$G$10,2,FALSE),"")</f>
        <v/>
      </c>
      <c r="AL617" s="296" t="str">
        <f>IFERROR(VLOOKUP($I617,点検表４リスト用!$D$2:$G$10,3,FALSE),"")</f>
        <v/>
      </c>
      <c r="AM617" s="296" t="str">
        <f>IFERROR(VLOOKUP($I617,点検表４リスト用!$D$2:$G$10,4,FALSE),"")</f>
        <v/>
      </c>
      <c r="AN617" s="296" t="str">
        <f>IFERROR(VLOOKUP(LEFT($E617,1),点検表４リスト用!$I$2:$J$11,2,FALSE),"")</f>
        <v/>
      </c>
      <c r="AO617" s="296" t="b">
        <f>IF(IFERROR(VLOOKUP($J617,軽乗用車一覧!$A$2:$A$88,1,FALSE),"")&lt;&gt;"",TRUE,FALSE)</f>
        <v>0</v>
      </c>
      <c r="AP617" s="296" t="b">
        <f t="shared" si="265"/>
        <v>0</v>
      </c>
      <c r="AQ617" s="296" t="b">
        <f t="shared" si="292"/>
        <v>1</v>
      </c>
      <c r="AR617" s="296" t="str">
        <f t="shared" si="266"/>
        <v/>
      </c>
      <c r="AS617" s="296" t="str">
        <f t="shared" si="267"/>
        <v/>
      </c>
      <c r="AT617" s="296">
        <f t="shared" si="268"/>
        <v>1</v>
      </c>
      <c r="AU617" s="296">
        <f t="shared" si="269"/>
        <v>1</v>
      </c>
      <c r="AV617" s="296" t="str">
        <f t="shared" si="270"/>
        <v/>
      </c>
      <c r="AW617" s="296" t="str">
        <f>IFERROR(VLOOKUP($L617,点検表４リスト用!$L$2:$M$11,2,FALSE),"")</f>
        <v/>
      </c>
      <c r="AX617" s="296" t="str">
        <f>IFERROR(VLOOKUP($AV617,排出係数!$H$4:$N$1000,7,FALSE),"")</f>
        <v/>
      </c>
      <c r="AY617" s="296" t="str">
        <f t="shared" si="280"/>
        <v/>
      </c>
      <c r="AZ617" s="296" t="str">
        <f t="shared" si="271"/>
        <v>1</v>
      </c>
      <c r="BA617" s="296" t="str">
        <f>IFERROR(VLOOKUP($AV617,排出係数!$A$4:$G$10000,$AU617+2,FALSE),"")</f>
        <v/>
      </c>
      <c r="BB617" s="296">
        <f>IFERROR(VLOOKUP($AU617,点検表４リスト用!$P$2:$T$6,2,FALSE),"")</f>
        <v>0.48</v>
      </c>
      <c r="BC617" s="296" t="str">
        <f t="shared" si="272"/>
        <v/>
      </c>
      <c r="BD617" s="296" t="str">
        <f t="shared" si="273"/>
        <v/>
      </c>
      <c r="BE617" s="296" t="str">
        <f>IFERROR(VLOOKUP($AV617,排出係数!$H$4:$M$10000,$AU617+2,FALSE),"")</f>
        <v/>
      </c>
      <c r="BF617" s="296">
        <f>IFERROR(VLOOKUP($AU617,点検表４リスト用!$P$2:$T$6,IF($N617="H17",5,3),FALSE),"")</f>
        <v>5.5E-2</v>
      </c>
      <c r="BG617" s="296">
        <f t="shared" si="274"/>
        <v>0</v>
      </c>
      <c r="BH617" s="296">
        <f t="shared" si="278"/>
        <v>0</v>
      </c>
      <c r="BI617" s="296" t="str">
        <f>IFERROR(VLOOKUP($L617,点検表４リスト用!$L$2:$N$11,3,FALSE),"")</f>
        <v/>
      </c>
      <c r="BJ617" s="296" t="str">
        <f t="shared" si="275"/>
        <v/>
      </c>
      <c r="BK617" s="296" t="str">
        <f>IF($AK617="特","",IF($BP617="確認",MSG_電気・燃料電池車確認,IF($BS617=1,日野自動車新型式,IF($BS617=2,日野自動車新型式②,IF($BS617=3,日野自動車新型式③,IF($BS617=4,日野自動車新型式④,IFERROR(VLOOKUP($BJ617,'35条リスト'!$A$3:$C$9998,2,FALSE),"")))))))</f>
        <v/>
      </c>
      <c r="BL617" s="296" t="str">
        <f t="shared" si="276"/>
        <v/>
      </c>
      <c r="BM617" s="296" t="str">
        <f>IFERROR(VLOOKUP($X617,点検表４リスト用!$A$2:$B$10,2,FALSE),"")</f>
        <v/>
      </c>
      <c r="BN617" s="296" t="str">
        <f>IF($AK617="特","",IFERROR(VLOOKUP($BJ617,'35条リスト'!$A$3:$C$9998,3,FALSE),""))</f>
        <v/>
      </c>
      <c r="BO617" s="357" t="str">
        <f t="shared" si="281"/>
        <v/>
      </c>
      <c r="BP617" s="297" t="str">
        <f t="shared" si="277"/>
        <v/>
      </c>
      <c r="BQ617" s="297" t="str">
        <f t="shared" si="282"/>
        <v/>
      </c>
      <c r="BR617" s="296">
        <f t="shared" si="279"/>
        <v>0</v>
      </c>
      <c r="BS617" s="296" t="str">
        <f>IF(COUNTIF(点検表４リスト用!X$2:X$83,J617),1,IF(COUNTIF(点検表４リスト用!Y$2:Y$100,J617),2,IF(COUNTIF(点検表４リスト用!Z$2:Z$100,J617),3,IF(COUNTIF(点検表４リスト用!AA$2:AA$100,J617),4,""))))</f>
        <v/>
      </c>
      <c r="BT617" s="580" t="str">
        <f t="shared" si="283"/>
        <v/>
      </c>
    </row>
    <row r="618" spans="1:72">
      <c r="A618" s="289"/>
      <c r="B618" s="445"/>
      <c r="C618" s="290"/>
      <c r="D618" s="291"/>
      <c r="E618" s="291"/>
      <c r="F618" s="291"/>
      <c r="G618" s="292"/>
      <c r="H618" s="300"/>
      <c r="I618" s="292"/>
      <c r="J618" s="292"/>
      <c r="K618" s="292"/>
      <c r="L618" s="292"/>
      <c r="M618" s="290"/>
      <c r="N618" s="290"/>
      <c r="O618" s="292"/>
      <c r="P618" s="292"/>
      <c r="Q618" s="481" t="str">
        <f t="shared" si="284"/>
        <v/>
      </c>
      <c r="R618" s="481" t="str">
        <f t="shared" si="285"/>
        <v/>
      </c>
      <c r="S618" s="482" t="str">
        <f t="shared" si="258"/>
        <v/>
      </c>
      <c r="T618" s="482" t="str">
        <f t="shared" si="286"/>
        <v/>
      </c>
      <c r="U618" s="483" t="str">
        <f t="shared" si="287"/>
        <v/>
      </c>
      <c r="V618" s="483" t="str">
        <f t="shared" si="288"/>
        <v/>
      </c>
      <c r="W618" s="483" t="str">
        <f t="shared" si="289"/>
        <v/>
      </c>
      <c r="X618" s="293"/>
      <c r="Y618" s="289"/>
      <c r="Z618" s="473" t="str">
        <f>IF($BS618&lt;&gt;"","確認",IF(COUNTIF(点検表４リスト用!AB$2:AB$100,J618),"○",IF(OR($BQ618="【3】",$BQ618="【2】",$BQ618="【1】"),"○",$BQ618)))</f>
        <v/>
      </c>
      <c r="AA618" s="532"/>
      <c r="AB618" s="559" t="str">
        <f t="shared" si="290"/>
        <v/>
      </c>
      <c r="AC618" s="294" t="str">
        <f>IF(COUNTIF(環境性能の高いＵＤタクシー!$A:$A,点検表４!J618),"○","")</f>
        <v/>
      </c>
      <c r="AD618" s="295" t="str">
        <f t="shared" si="291"/>
        <v/>
      </c>
      <c r="AE618" s="296" t="b">
        <f t="shared" si="259"/>
        <v>0</v>
      </c>
      <c r="AF618" s="296" t="b">
        <f t="shared" si="260"/>
        <v>0</v>
      </c>
      <c r="AG618" s="296" t="str">
        <f t="shared" si="261"/>
        <v/>
      </c>
      <c r="AH618" s="296">
        <f t="shared" si="262"/>
        <v>1</v>
      </c>
      <c r="AI618" s="296">
        <f t="shared" si="263"/>
        <v>0</v>
      </c>
      <c r="AJ618" s="296">
        <f t="shared" si="264"/>
        <v>0</v>
      </c>
      <c r="AK618" s="296" t="str">
        <f>IFERROR(VLOOKUP($I618,点検表４リスト用!$D$2:$G$10,2,FALSE),"")</f>
        <v/>
      </c>
      <c r="AL618" s="296" t="str">
        <f>IFERROR(VLOOKUP($I618,点検表４リスト用!$D$2:$G$10,3,FALSE),"")</f>
        <v/>
      </c>
      <c r="AM618" s="296" t="str">
        <f>IFERROR(VLOOKUP($I618,点検表４リスト用!$D$2:$G$10,4,FALSE),"")</f>
        <v/>
      </c>
      <c r="AN618" s="296" t="str">
        <f>IFERROR(VLOOKUP(LEFT($E618,1),点検表４リスト用!$I$2:$J$11,2,FALSE),"")</f>
        <v/>
      </c>
      <c r="AO618" s="296" t="b">
        <f>IF(IFERROR(VLOOKUP($J618,軽乗用車一覧!$A$2:$A$88,1,FALSE),"")&lt;&gt;"",TRUE,FALSE)</f>
        <v>0</v>
      </c>
      <c r="AP618" s="296" t="b">
        <f t="shared" si="265"/>
        <v>0</v>
      </c>
      <c r="AQ618" s="296" t="b">
        <f t="shared" si="292"/>
        <v>1</v>
      </c>
      <c r="AR618" s="296" t="str">
        <f t="shared" si="266"/>
        <v/>
      </c>
      <c r="AS618" s="296" t="str">
        <f t="shared" si="267"/>
        <v/>
      </c>
      <c r="AT618" s="296">
        <f t="shared" si="268"/>
        <v>1</v>
      </c>
      <c r="AU618" s="296">
        <f t="shared" si="269"/>
        <v>1</v>
      </c>
      <c r="AV618" s="296" t="str">
        <f t="shared" si="270"/>
        <v/>
      </c>
      <c r="AW618" s="296" t="str">
        <f>IFERROR(VLOOKUP($L618,点検表４リスト用!$L$2:$M$11,2,FALSE),"")</f>
        <v/>
      </c>
      <c r="AX618" s="296" t="str">
        <f>IFERROR(VLOOKUP($AV618,排出係数!$H$4:$N$1000,7,FALSE),"")</f>
        <v/>
      </c>
      <c r="AY618" s="296" t="str">
        <f t="shared" si="280"/>
        <v/>
      </c>
      <c r="AZ618" s="296" t="str">
        <f t="shared" si="271"/>
        <v>1</v>
      </c>
      <c r="BA618" s="296" t="str">
        <f>IFERROR(VLOOKUP($AV618,排出係数!$A$4:$G$10000,$AU618+2,FALSE),"")</f>
        <v/>
      </c>
      <c r="BB618" s="296">
        <f>IFERROR(VLOOKUP($AU618,点検表４リスト用!$P$2:$T$6,2,FALSE),"")</f>
        <v>0.48</v>
      </c>
      <c r="BC618" s="296" t="str">
        <f t="shared" si="272"/>
        <v/>
      </c>
      <c r="BD618" s="296" t="str">
        <f t="shared" si="273"/>
        <v/>
      </c>
      <c r="BE618" s="296" t="str">
        <f>IFERROR(VLOOKUP($AV618,排出係数!$H$4:$M$10000,$AU618+2,FALSE),"")</f>
        <v/>
      </c>
      <c r="BF618" s="296">
        <f>IFERROR(VLOOKUP($AU618,点検表４リスト用!$P$2:$T$6,IF($N618="H17",5,3),FALSE),"")</f>
        <v>5.5E-2</v>
      </c>
      <c r="BG618" s="296">
        <f t="shared" si="274"/>
        <v>0</v>
      </c>
      <c r="BH618" s="296">
        <f t="shared" si="278"/>
        <v>0</v>
      </c>
      <c r="BI618" s="296" t="str">
        <f>IFERROR(VLOOKUP($L618,点検表４リスト用!$L$2:$N$11,3,FALSE),"")</f>
        <v/>
      </c>
      <c r="BJ618" s="296" t="str">
        <f t="shared" si="275"/>
        <v/>
      </c>
      <c r="BK618" s="296" t="str">
        <f>IF($AK618="特","",IF($BP618="確認",MSG_電気・燃料電池車確認,IF($BS618=1,日野自動車新型式,IF($BS618=2,日野自動車新型式②,IF($BS618=3,日野自動車新型式③,IF($BS618=4,日野自動車新型式④,IFERROR(VLOOKUP($BJ618,'35条リスト'!$A$3:$C$9998,2,FALSE),"")))))))</f>
        <v/>
      </c>
      <c r="BL618" s="296" t="str">
        <f t="shared" si="276"/>
        <v/>
      </c>
      <c r="BM618" s="296" t="str">
        <f>IFERROR(VLOOKUP($X618,点検表４リスト用!$A$2:$B$10,2,FALSE),"")</f>
        <v/>
      </c>
      <c r="BN618" s="296" t="str">
        <f>IF($AK618="特","",IFERROR(VLOOKUP($BJ618,'35条リスト'!$A$3:$C$9998,3,FALSE),""))</f>
        <v/>
      </c>
      <c r="BO618" s="357" t="str">
        <f t="shared" si="281"/>
        <v/>
      </c>
      <c r="BP618" s="297" t="str">
        <f t="shared" si="277"/>
        <v/>
      </c>
      <c r="BQ618" s="297" t="str">
        <f t="shared" si="282"/>
        <v/>
      </c>
      <c r="BR618" s="296">
        <f t="shared" si="279"/>
        <v>0</v>
      </c>
      <c r="BS618" s="296" t="str">
        <f>IF(COUNTIF(点検表４リスト用!X$2:X$83,J618),1,IF(COUNTIF(点検表４リスト用!Y$2:Y$100,J618),2,IF(COUNTIF(点検表４リスト用!Z$2:Z$100,J618),3,IF(COUNTIF(点検表４リスト用!AA$2:AA$100,J618),4,""))))</f>
        <v/>
      </c>
      <c r="BT618" s="580" t="str">
        <f t="shared" si="283"/>
        <v/>
      </c>
    </row>
    <row r="619" spans="1:72">
      <c r="A619" s="289"/>
      <c r="B619" s="445"/>
      <c r="C619" s="290"/>
      <c r="D619" s="291"/>
      <c r="E619" s="291"/>
      <c r="F619" s="291"/>
      <c r="G619" s="292"/>
      <c r="H619" s="300"/>
      <c r="I619" s="292"/>
      <c r="J619" s="292"/>
      <c r="K619" s="292"/>
      <c r="L619" s="292"/>
      <c r="M619" s="290"/>
      <c r="N619" s="290"/>
      <c r="O619" s="292"/>
      <c r="P619" s="292"/>
      <c r="Q619" s="481" t="str">
        <f t="shared" si="284"/>
        <v/>
      </c>
      <c r="R619" s="481" t="str">
        <f t="shared" si="285"/>
        <v/>
      </c>
      <c r="S619" s="482" t="str">
        <f t="shared" si="258"/>
        <v/>
      </c>
      <c r="T619" s="482" t="str">
        <f t="shared" si="286"/>
        <v/>
      </c>
      <c r="U619" s="483" t="str">
        <f t="shared" si="287"/>
        <v/>
      </c>
      <c r="V619" s="483" t="str">
        <f t="shared" si="288"/>
        <v/>
      </c>
      <c r="W619" s="483" t="str">
        <f t="shared" si="289"/>
        <v/>
      </c>
      <c r="X619" s="293"/>
      <c r="Y619" s="289"/>
      <c r="Z619" s="473" t="str">
        <f>IF($BS619&lt;&gt;"","確認",IF(COUNTIF(点検表４リスト用!AB$2:AB$100,J619),"○",IF(OR($BQ619="【3】",$BQ619="【2】",$BQ619="【1】"),"○",$BQ619)))</f>
        <v/>
      </c>
      <c r="AA619" s="532"/>
      <c r="AB619" s="559" t="str">
        <f t="shared" si="290"/>
        <v/>
      </c>
      <c r="AC619" s="294" t="str">
        <f>IF(COUNTIF(環境性能の高いＵＤタクシー!$A:$A,点検表４!J619),"○","")</f>
        <v/>
      </c>
      <c r="AD619" s="295" t="str">
        <f t="shared" si="291"/>
        <v/>
      </c>
      <c r="AE619" s="296" t="b">
        <f t="shared" si="259"/>
        <v>0</v>
      </c>
      <c r="AF619" s="296" t="b">
        <f t="shared" si="260"/>
        <v>0</v>
      </c>
      <c r="AG619" s="296" t="str">
        <f t="shared" si="261"/>
        <v/>
      </c>
      <c r="AH619" s="296">
        <f t="shared" si="262"/>
        <v>1</v>
      </c>
      <c r="AI619" s="296">
        <f t="shared" si="263"/>
        <v>0</v>
      </c>
      <c r="AJ619" s="296">
        <f t="shared" si="264"/>
        <v>0</v>
      </c>
      <c r="AK619" s="296" t="str">
        <f>IFERROR(VLOOKUP($I619,点検表４リスト用!$D$2:$G$10,2,FALSE),"")</f>
        <v/>
      </c>
      <c r="AL619" s="296" t="str">
        <f>IFERROR(VLOOKUP($I619,点検表４リスト用!$D$2:$G$10,3,FALSE),"")</f>
        <v/>
      </c>
      <c r="AM619" s="296" t="str">
        <f>IFERROR(VLOOKUP($I619,点検表４リスト用!$D$2:$G$10,4,FALSE),"")</f>
        <v/>
      </c>
      <c r="AN619" s="296" t="str">
        <f>IFERROR(VLOOKUP(LEFT($E619,1),点検表４リスト用!$I$2:$J$11,2,FALSE),"")</f>
        <v/>
      </c>
      <c r="AO619" s="296" t="b">
        <f>IF(IFERROR(VLOOKUP($J619,軽乗用車一覧!$A$2:$A$88,1,FALSE),"")&lt;&gt;"",TRUE,FALSE)</f>
        <v>0</v>
      </c>
      <c r="AP619" s="296" t="b">
        <f t="shared" si="265"/>
        <v>0</v>
      </c>
      <c r="AQ619" s="296" t="b">
        <f t="shared" si="292"/>
        <v>1</v>
      </c>
      <c r="AR619" s="296" t="str">
        <f t="shared" si="266"/>
        <v/>
      </c>
      <c r="AS619" s="296" t="str">
        <f t="shared" si="267"/>
        <v/>
      </c>
      <c r="AT619" s="296">
        <f t="shared" si="268"/>
        <v>1</v>
      </c>
      <c r="AU619" s="296">
        <f t="shared" si="269"/>
        <v>1</v>
      </c>
      <c r="AV619" s="296" t="str">
        <f t="shared" si="270"/>
        <v/>
      </c>
      <c r="AW619" s="296" t="str">
        <f>IFERROR(VLOOKUP($L619,点検表４リスト用!$L$2:$M$11,2,FALSE),"")</f>
        <v/>
      </c>
      <c r="AX619" s="296" t="str">
        <f>IFERROR(VLOOKUP($AV619,排出係数!$H$4:$N$1000,7,FALSE),"")</f>
        <v/>
      </c>
      <c r="AY619" s="296" t="str">
        <f t="shared" si="280"/>
        <v/>
      </c>
      <c r="AZ619" s="296" t="str">
        <f t="shared" si="271"/>
        <v>1</v>
      </c>
      <c r="BA619" s="296" t="str">
        <f>IFERROR(VLOOKUP($AV619,排出係数!$A$4:$G$10000,$AU619+2,FALSE),"")</f>
        <v/>
      </c>
      <c r="BB619" s="296">
        <f>IFERROR(VLOOKUP($AU619,点検表４リスト用!$P$2:$T$6,2,FALSE),"")</f>
        <v>0.48</v>
      </c>
      <c r="BC619" s="296" t="str">
        <f t="shared" si="272"/>
        <v/>
      </c>
      <c r="BD619" s="296" t="str">
        <f t="shared" si="273"/>
        <v/>
      </c>
      <c r="BE619" s="296" t="str">
        <f>IFERROR(VLOOKUP($AV619,排出係数!$H$4:$M$10000,$AU619+2,FALSE),"")</f>
        <v/>
      </c>
      <c r="BF619" s="296">
        <f>IFERROR(VLOOKUP($AU619,点検表４リスト用!$P$2:$T$6,IF($N619="H17",5,3),FALSE),"")</f>
        <v>5.5E-2</v>
      </c>
      <c r="BG619" s="296">
        <f t="shared" si="274"/>
        <v>0</v>
      </c>
      <c r="BH619" s="296">
        <f t="shared" si="278"/>
        <v>0</v>
      </c>
      <c r="BI619" s="296" t="str">
        <f>IFERROR(VLOOKUP($L619,点検表４リスト用!$L$2:$N$11,3,FALSE),"")</f>
        <v/>
      </c>
      <c r="BJ619" s="296" t="str">
        <f t="shared" si="275"/>
        <v/>
      </c>
      <c r="BK619" s="296" t="str">
        <f>IF($AK619="特","",IF($BP619="確認",MSG_電気・燃料電池車確認,IF($BS619=1,日野自動車新型式,IF($BS619=2,日野自動車新型式②,IF($BS619=3,日野自動車新型式③,IF($BS619=4,日野自動車新型式④,IFERROR(VLOOKUP($BJ619,'35条リスト'!$A$3:$C$9998,2,FALSE),"")))))))</f>
        <v/>
      </c>
      <c r="BL619" s="296" t="str">
        <f t="shared" si="276"/>
        <v/>
      </c>
      <c r="BM619" s="296" t="str">
        <f>IFERROR(VLOOKUP($X619,点検表４リスト用!$A$2:$B$10,2,FALSE),"")</f>
        <v/>
      </c>
      <c r="BN619" s="296" t="str">
        <f>IF($AK619="特","",IFERROR(VLOOKUP($BJ619,'35条リスト'!$A$3:$C$9998,3,FALSE),""))</f>
        <v/>
      </c>
      <c r="BO619" s="357" t="str">
        <f t="shared" si="281"/>
        <v/>
      </c>
      <c r="BP619" s="297" t="str">
        <f t="shared" si="277"/>
        <v/>
      </c>
      <c r="BQ619" s="297" t="str">
        <f t="shared" si="282"/>
        <v/>
      </c>
      <c r="BR619" s="296">
        <f t="shared" si="279"/>
        <v>0</v>
      </c>
      <c r="BS619" s="296" t="str">
        <f>IF(COUNTIF(点検表４リスト用!X$2:X$83,J619),1,IF(COUNTIF(点検表４リスト用!Y$2:Y$100,J619),2,IF(COUNTIF(点検表４リスト用!Z$2:Z$100,J619),3,IF(COUNTIF(点検表４リスト用!AA$2:AA$100,J619),4,""))))</f>
        <v/>
      </c>
      <c r="BT619" s="580" t="str">
        <f t="shared" si="283"/>
        <v/>
      </c>
    </row>
    <row r="620" spans="1:72">
      <c r="A620" s="289"/>
      <c r="B620" s="445"/>
      <c r="C620" s="290"/>
      <c r="D620" s="291"/>
      <c r="E620" s="291"/>
      <c r="F620" s="291"/>
      <c r="G620" s="292"/>
      <c r="H620" s="300"/>
      <c r="I620" s="292"/>
      <c r="J620" s="292"/>
      <c r="K620" s="292"/>
      <c r="L620" s="292"/>
      <c r="M620" s="290"/>
      <c r="N620" s="290"/>
      <c r="O620" s="292"/>
      <c r="P620" s="292"/>
      <c r="Q620" s="481" t="str">
        <f t="shared" si="284"/>
        <v/>
      </c>
      <c r="R620" s="481" t="str">
        <f t="shared" si="285"/>
        <v/>
      </c>
      <c r="S620" s="482" t="str">
        <f t="shared" si="258"/>
        <v/>
      </c>
      <c r="T620" s="482" t="str">
        <f t="shared" si="286"/>
        <v/>
      </c>
      <c r="U620" s="483" t="str">
        <f t="shared" si="287"/>
        <v/>
      </c>
      <c r="V620" s="483" t="str">
        <f t="shared" si="288"/>
        <v/>
      </c>
      <c r="W620" s="483" t="str">
        <f t="shared" si="289"/>
        <v/>
      </c>
      <c r="X620" s="293"/>
      <c r="Y620" s="289"/>
      <c r="Z620" s="473" t="str">
        <f>IF($BS620&lt;&gt;"","確認",IF(COUNTIF(点検表４リスト用!AB$2:AB$100,J620),"○",IF(OR($BQ620="【3】",$BQ620="【2】",$BQ620="【1】"),"○",$BQ620)))</f>
        <v/>
      </c>
      <c r="AA620" s="532"/>
      <c r="AB620" s="559" t="str">
        <f t="shared" si="290"/>
        <v/>
      </c>
      <c r="AC620" s="294" t="str">
        <f>IF(COUNTIF(環境性能の高いＵＤタクシー!$A:$A,点検表４!J620),"○","")</f>
        <v/>
      </c>
      <c r="AD620" s="295" t="str">
        <f t="shared" si="291"/>
        <v/>
      </c>
      <c r="AE620" s="296" t="b">
        <f t="shared" si="259"/>
        <v>0</v>
      </c>
      <c r="AF620" s="296" t="b">
        <f t="shared" si="260"/>
        <v>0</v>
      </c>
      <c r="AG620" s="296" t="str">
        <f t="shared" si="261"/>
        <v/>
      </c>
      <c r="AH620" s="296">
        <f t="shared" si="262"/>
        <v>1</v>
      </c>
      <c r="AI620" s="296">
        <f t="shared" si="263"/>
        <v>0</v>
      </c>
      <c r="AJ620" s="296">
        <f t="shared" si="264"/>
        <v>0</v>
      </c>
      <c r="AK620" s="296" t="str">
        <f>IFERROR(VLOOKUP($I620,点検表４リスト用!$D$2:$G$10,2,FALSE),"")</f>
        <v/>
      </c>
      <c r="AL620" s="296" t="str">
        <f>IFERROR(VLOOKUP($I620,点検表４リスト用!$D$2:$G$10,3,FALSE),"")</f>
        <v/>
      </c>
      <c r="AM620" s="296" t="str">
        <f>IFERROR(VLOOKUP($I620,点検表４リスト用!$D$2:$G$10,4,FALSE),"")</f>
        <v/>
      </c>
      <c r="AN620" s="296" t="str">
        <f>IFERROR(VLOOKUP(LEFT($E620,1),点検表４リスト用!$I$2:$J$11,2,FALSE),"")</f>
        <v/>
      </c>
      <c r="AO620" s="296" t="b">
        <f>IF(IFERROR(VLOOKUP($J620,軽乗用車一覧!$A$2:$A$88,1,FALSE),"")&lt;&gt;"",TRUE,FALSE)</f>
        <v>0</v>
      </c>
      <c r="AP620" s="296" t="b">
        <f t="shared" si="265"/>
        <v>0</v>
      </c>
      <c r="AQ620" s="296" t="b">
        <f t="shared" si="292"/>
        <v>1</v>
      </c>
      <c r="AR620" s="296" t="str">
        <f t="shared" si="266"/>
        <v/>
      </c>
      <c r="AS620" s="296" t="str">
        <f t="shared" si="267"/>
        <v/>
      </c>
      <c r="AT620" s="296">
        <f t="shared" si="268"/>
        <v>1</v>
      </c>
      <c r="AU620" s="296">
        <f t="shared" si="269"/>
        <v>1</v>
      </c>
      <c r="AV620" s="296" t="str">
        <f t="shared" si="270"/>
        <v/>
      </c>
      <c r="AW620" s="296" t="str">
        <f>IFERROR(VLOOKUP($L620,点検表４リスト用!$L$2:$M$11,2,FALSE),"")</f>
        <v/>
      </c>
      <c r="AX620" s="296" t="str">
        <f>IFERROR(VLOOKUP($AV620,排出係数!$H$4:$N$1000,7,FALSE),"")</f>
        <v/>
      </c>
      <c r="AY620" s="296" t="str">
        <f t="shared" si="280"/>
        <v/>
      </c>
      <c r="AZ620" s="296" t="str">
        <f t="shared" si="271"/>
        <v>1</v>
      </c>
      <c r="BA620" s="296" t="str">
        <f>IFERROR(VLOOKUP($AV620,排出係数!$A$4:$G$10000,$AU620+2,FALSE),"")</f>
        <v/>
      </c>
      <c r="BB620" s="296">
        <f>IFERROR(VLOOKUP($AU620,点検表４リスト用!$P$2:$T$6,2,FALSE),"")</f>
        <v>0.48</v>
      </c>
      <c r="BC620" s="296" t="str">
        <f t="shared" si="272"/>
        <v/>
      </c>
      <c r="BD620" s="296" t="str">
        <f t="shared" si="273"/>
        <v/>
      </c>
      <c r="BE620" s="296" t="str">
        <f>IFERROR(VLOOKUP($AV620,排出係数!$H$4:$M$10000,$AU620+2,FALSE),"")</f>
        <v/>
      </c>
      <c r="BF620" s="296">
        <f>IFERROR(VLOOKUP($AU620,点検表４リスト用!$P$2:$T$6,IF($N620="H17",5,3),FALSE),"")</f>
        <v>5.5E-2</v>
      </c>
      <c r="BG620" s="296">
        <f t="shared" si="274"/>
        <v>0</v>
      </c>
      <c r="BH620" s="296">
        <f t="shared" si="278"/>
        <v>0</v>
      </c>
      <c r="BI620" s="296" t="str">
        <f>IFERROR(VLOOKUP($L620,点検表４リスト用!$L$2:$N$11,3,FALSE),"")</f>
        <v/>
      </c>
      <c r="BJ620" s="296" t="str">
        <f t="shared" si="275"/>
        <v/>
      </c>
      <c r="BK620" s="296" t="str">
        <f>IF($AK620="特","",IF($BP620="確認",MSG_電気・燃料電池車確認,IF($BS620=1,日野自動車新型式,IF($BS620=2,日野自動車新型式②,IF($BS620=3,日野自動車新型式③,IF($BS620=4,日野自動車新型式④,IFERROR(VLOOKUP($BJ620,'35条リスト'!$A$3:$C$9998,2,FALSE),"")))))))</f>
        <v/>
      </c>
      <c r="BL620" s="296" t="str">
        <f t="shared" si="276"/>
        <v/>
      </c>
      <c r="BM620" s="296" t="str">
        <f>IFERROR(VLOOKUP($X620,点検表４リスト用!$A$2:$B$10,2,FALSE),"")</f>
        <v/>
      </c>
      <c r="BN620" s="296" t="str">
        <f>IF($AK620="特","",IFERROR(VLOOKUP($BJ620,'35条リスト'!$A$3:$C$9998,3,FALSE),""))</f>
        <v/>
      </c>
      <c r="BO620" s="357" t="str">
        <f t="shared" si="281"/>
        <v/>
      </c>
      <c r="BP620" s="297" t="str">
        <f t="shared" si="277"/>
        <v/>
      </c>
      <c r="BQ620" s="297" t="str">
        <f t="shared" si="282"/>
        <v/>
      </c>
      <c r="BR620" s="296">
        <f t="shared" si="279"/>
        <v>0</v>
      </c>
      <c r="BS620" s="296" t="str">
        <f>IF(COUNTIF(点検表４リスト用!X$2:X$83,J620),1,IF(COUNTIF(点検表４リスト用!Y$2:Y$100,J620),2,IF(COUNTIF(点検表４リスト用!Z$2:Z$100,J620),3,IF(COUNTIF(点検表４リスト用!AA$2:AA$100,J620),4,""))))</f>
        <v/>
      </c>
      <c r="BT620" s="580" t="str">
        <f t="shared" si="283"/>
        <v/>
      </c>
    </row>
    <row r="621" spans="1:72">
      <c r="A621" s="289"/>
      <c r="B621" s="445"/>
      <c r="C621" s="290"/>
      <c r="D621" s="291"/>
      <c r="E621" s="291"/>
      <c r="F621" s="291"/>
      <c r="G621" s="292"/>
      <c r="H621" s="300"/>
      <c r="I621" s="292"/>
      <c r="J621" s="292"/>
      <c r="K621" s="292"/>
      <c r="L621" s="292"/>
      <c r="M621" s="290"/>
      <c r="N621" s="290"/>
      <c r="O621" s="292"/>
      <c r="P621" s="292"/>
      <c r="Q621" s="481" t="str">
        <f t="shared" si="284"/>
        <v/>
      </c>
      <c r="R621" s="481" t="str">
        <f t="shared" si="285"/>
        <v/>
      </c>
      <c r="S621" s="482" t="str">
        <f t="shared" si="258"/>
        <v/>
      </c>
      <c r="T621" s="482" t="str">
        <f t="shared" si="286"/>
        <v/>
      </c>
      <c r="U621" s="483" t="str">
        <f t="shared" si="287"/>
        <v/>
      </c>
      <c r="V621" s="483" t="str">
        <f t="shared" si="288"/>
        <v/>
      </c>
      <c r="W621" s="483" t="str">
        <f t="shared" si="289"/>
        <v/>
      </c>
      <c r="X621" s="293"/>
      <c r="Y621" s="289"/>
      <c r="Z621" s="473" t="str">
        <f>IF($BS621&lt;&gt;"","確認",IF(COUNTIF(点検表４リスト用!AB$2:AB$100,J621),"○",IF(OR($BQ621="【3】",$BQ621="【2】",$BQ621="【1】"),"○",$BQ621)))</f>
        <v/>
      </c>
      <c r="AA621" s="532"/>
      <c r="AB621" s="559" t="str">
        <f t="shared" si="290"/>
        <v/>
      </c>
      <c r="AC621" s="294" t="str">
        <f>IF(COUNTIF(環境性能の高いＵＤタクシー!$A:$A,点検表４!J621),"○","")</f>
        <v/>
      </c>
      <c r="AD621" s="295" t="str">
        <f t="shared" si="291"/>
        <v/>
      </c>
      <c r="AE621" s="296" t="b">
        <f t="shared" si="259"/>
        <v>0</v>
      </c>
      <c r="AF621" s="296" t="b">
        <f t="shared" si="260"/>
        <v>0</v>
      </c>
      <c r="AG621" s="296" t="str">
        <f t="shared" si="261"/>
        <v/>
      </c>
      <c r="AH621" s="296">
        <f t="shared" si="262"/>
        <v>1</v>
      </c>
      <c r="AI621" s="296">
        <f t="shared" si="263"/>
        <v>0</v>
      </c>
      <c r="AJ621" s="296">
        <f t="shared" si="264"/>
        <v>0</v>
      </c>
      <c r="AK621" s="296" t="str">
        <f>IFERROR(VLOOKUP($I621,点検表４リスト用!$D$2:$G$10,2,FALSE),"")</f>
        <v/>
      </c>
      <c r="AL621" s="296" t="str">
        <f>IFERROR(VLOOKUP($I621,点検表４リスト用!$D$2:$G$10,3,FALSE),"")</f>
        <v/>
      </c>
      <c r="AM621" s="296" t="str">
        <f>IFERROR(VLOOKUP($I621,点検表４リスト用!$D$2:$G$10,4,FALSE),"")</f>
        <v/>
      </c>
      <c r="AN621" s="296" t="str">
        <f>IFERROR(VLOOKUP(LEFT($E621,1),点検表４リスト用!$I$2:$J$11,2,FALSE),"")</f>
        <v/>
      </c>
      <c r="AO621" s="296" t="b">
        <f>IF(IFERROR(VLOOKUP($J621,軽乗用車一覧!$A$2:$A$88,1,FALSE),"")&lt;&gt;"",TRUE,FALSE)</f>
        <v>0</v>
      </c>
      <c r="AP621" s="296" t="b">
        <f t="shared" si="265"/>
        <v>0</v>
      </c>
      <c r="AQ621" s="296" t="b">
        <f t="shared" si="292"/>
        <v>1</v>
      </c>
      <c r="AR621" s="296" t="str">
        <f t="shared" si="266"/>
        <v/>
      </c>
      <c r="AS621" s="296" t="str">
        <f t="shared" si="267"/>
        <v/>
      </c>
      <c r="AT621" s="296">
        <f t="shared" si="268"/>
        <v>1</v>
      </c>
      <c r="AU621" s="296">
        <f t="shared" si="269"/>
        <v>1</v>
      </c>
      <c r="AV621" s="296" t="str">
        <f t="shared" si="270"/>
        <v/>
      </c>
      <c r="AW621" s="296" t="str">
        <f>IFERROR(VLOOKUP($L621,点検表４リスト用!$L$2:$M$11,2,FALSE),"")</f>
        <v/>
      </c>
      <c r="AX621" s="296" t="str">
        <f>IFERROR(VLOOKUP($AV621,排出係数!$H$4:$N$1000,7,FALSE),"")</f>
        <v/>
      </c>
      <c r="AY621" s="296" t="str">
        <f t="shared" si="280"/>
        <v/>
      </c>
      <c r="AZ621" s="296" t="str">
        <f t="shared" si="271"/>
        <v>1</v>
      </c>
      <c r="BA621" s="296" t="str">
        <f>IFERROR(VLOOKUP($AV621,排出係数!$A$4:$G$10000,$AU621+2,FALSE),"")</f>
        <v/>
      </c>
      <c r="BB621" s="296">
        <f>IFERROR(VLOOKUP($AU621,点検表４リスト用!$P$2:$T$6,2,FALSE),"")</f>
        <v>0.48</v>
      </c>
      <c r="BC621" s="296" t="str">
        <f t="shared" si="272"/>
        <v/>
      </c>
      <c r="BD621" s="296" t="str">
        <f t="shared" si="273"/>
        <v/>
      </c>
      <c r="BE621" s="296" t="str">
        <f>IFERROR(VLOOKUP($AV621,排出係数!$H$4:$M$10000,$AU621+2,FALSE),"")</f>
        <v/>
      </c>
      <c r="BF621" s="296">
        <f>IFERROR(VLOOKUP($AU621,点検表４リスト用!$P$2:$T$6,IF($N621="H17",5,3),FALSE),"")</f>
        <v>5.5E-2</v>
      </c>
      <c r="BG621" s="296">
        <f t="shared" si="274"/>
        <v>0</v>
      </c>
      <c r="BH621" s="296">
        <f t="shared" si="278"/>
        <v>0</v>
      </c>
      <c r="BI621" s="296" t="str">
        <f>IFERROR(VLOOKUP($L621,点検表４リスト用!$L$2:$N$11,3,FALSE),"")</f>
        <v/>
      </c>
      <c r="BJ621" s="296" t="str">
        <f t="shared" si="275"/>
        <v/>
      </c>
      <c r="BK621" s="296" t="str">
        <f>IF($AK621="特","",IF($BP621="確認",MSG_電気・燃料電池車確認,IF($BS621=1,日野自動車新型式,IF($BS621=2,日野自動車新型式②,IF($BS621=3,日野自動車新型式③,IF($BS621=4,日野自動車新型式④,IFERROR(VLOOKUP($BJ621,'35条リスト'!$A$3:$C$9998,2,FALSE),"")))))))</f>
        <v/>
      </c>
      <c r="BL621" s="296" t="str">
        <f t="shared" si="276"/>
        <v/>
      </c>
      <c r="BM621" s="296" t="str">
        <f>IFERROR(VLOOKUP($X621,点検表４リスト用!$A$2:$B$10,2,FALSE),"")</f>
        <v/>
      </c>
      <c r="BN621" s="296" t="str">
        <f>IF($AK621="特","",IFERROR(VLOOKUP($BJ621,'35条リスト'!$A$3:$C$9998,3,FALSE),""))</f>
        <v/>
      </c>
      <c r="BO621" s="357" t="str">
        <f t="shared" si="281"/>
        <v/>
      </c>
      <c r="BP621" s="297" t="str">
        <f t="shared" si="277"/>
        <v/>
      </c>
      <c r="BQ621" s="297" t="str">
        <f t="shared" si="282"/>
        <v/>
      </c>
      <c r="BR621" s="296">
        <f t="shared" si="279"/>
        <v>0</v>
      </c>
      <c r="BS621" s="296" t="str">
        <f>IF(COUNTIF(点検表４リスト用!X$2:X$83,J621),1,IF(COUNTIF(点検表４リスト用!Y$2:Y$100,J621),2,IF(COUNTIF(点検表４リスト用!Z$2:Z$100,J621),3,IF(COUNTIF(点検表４リスト用!AA$2:AA$100,J621),4,""))))</f>
        <v/>
      </c>
      <c r="BT621" s="580" t="str">
        <f t="shared" si="283"/>
        <v/>
      </c>
    </row>
    <row r="622" spans="1:72">
      <c r="A622" s="289"/>
      <c r="B622" s="445"/>
      <c r="C622" s="290"/>
      <c r="D622" s="291"/>
      <c r="E622" s="291"/>
      <c r="F622" s="291"/>
      <c r="G622" s="292"/>
      <c r="H622" s="300"/>
      <c r="I622" s="292"/>
      <c r="J622" s="292"/>
      <c r="K622" s="292"/>
      <c r="L622" s="292"/>
      <c r="M622" s="290"/>
      <c r="N622" s="290"/>
      <c r="O622" s="292"/>
      <c r="P622" s="292"/>
      <c r="Q622" s="481" t="str">
        <f t="shared" si="284"/>
        <v/>
      </c>
      <c r="R622" s="481" t="str">
        <f t="shared" si="285"/>
        <v/>
      </c>
      <c r="S622" s="482" t="str">
        <f t="shared" si="258"/>
        <v/>
      </c>
      <c r="T622" s="482" t="str">
        <f t="shared" si="286"/>
        <v/>
      </c>
      <c r="U622" s="483" t="str">
        <f t="shared" si="287"/>
        <v/>
      </c>
      <c r="V622" s="483" t="str">
        <f t="shared" si="288"/>
        <v/>
      </c>
      <c r="W622" s="483" t="str">
        <f t="shared" si="289"/>
        <v/>
      </c>
      <c r="X622" s="293"/>
      <c r="Y622" s="289"/>
      <c r="Z622" s="473" t="str">
        <f>IF($BS622&lt;&gt;"","確認",IF(COUNTIF(点検表４リスト用!AB$2:AB$100,J622),"○",IF(OR($BQ622="【3】",$BQ622="【2】",$BQ622="【1】"),"○",$BQ622)))</f>
        <v/>
      </c>
      <c r="AA622" s="532"/>
      <c r="AB622" s="559" t="str">
        <f t="shared" si="290"/>
        <v/>
      </c>
      <c r="AC622" s="294" t="str">
        <f>IF(COUNTIF(環境性能の高いＵＤタクシー!$A:$A,点検表４!J622),"○","")</f>
        <v/>
      </c>
      <c r="AD622" s="295" t="str">
        <f t="shared" si="291"/>
        <v/>
      </c>
      <c r="AE622" s="296" t="b">
        <f t="shared" si="259"/>
        <v>0</v>
      </c>
      <c r="AF622" s="296" t="b">
        <f t="shared" si="260"/>
        <v>0</v>
      </c>
      <c r="AG622" s="296" t="str">
        <f t="shared" si="261"/>
        <v/>
      </c>
      <c r="AH622" s="296">
        <f t="shared" si="262"/>
        <v>1</v>
      </c>
      <c r="AI622" s="296">
        <f t="shared" si="263"/>
        <v>0</v>
      </c>
      <c r="AJ622" s="296">
        <f t="shared" si="264"/>
        <v>0</v>
      </c>
      <c r="AK622" s="296" t="str">
        <f>IFERROR(VLOOKUP($I622,点検表４リスト用!$D$2:$G$10,2,FALSE),"")</f>
        <v/>
      </c>
      <c r="AL622" s="296" t="str">
        <f>IFERROR(VLOOKUP($I622,点検表４リスト用!$D$2:$G$10,3,FALSE),"")</f>
        <v/>
      </c>
      <c r="AM622" s="296" t="str">
        <f>IFERROR(VLOOKUP($I622,点検表４リスト用!$D$2:$G$10,4,FALSE),"")</f>
        <v/>
      </c>
      <c r="AN622" s="296" t="str">
        <f>IFERROR(VLOOKUP(LEFT($E622,1),点検表４リスト用!$I$2:$J$11,2,FALSE),"")</f>
        <v/>
      </c>
      <c r="AO622" s="296" t="b">
        <f>IF(IFERROR(VLOOKUP($J622,軽乗用車一覧!$A$2:$A$88,1,FALSE),"")&lt;&gt;"",TRUE,FALSE)</f>
        <v>0</v>
      </c>
      <c r="AP622" s="296" t="b">
        <f t="shared" si="265"/>
        <v>0</v>
      </c>
      <c r="AQ622" s="296" t="b">
        <f t="shared" si="292"/>
        <v>1</v>
      </c>
      <c r="AR622" s="296" t="str">
        <f t="shared" si="266"/>
        <v/>
      </c>
      <c r="AS622" s="296" t="str">
        <f t="shared" si="267"/>
        <v/>
      </c>
      <c r="AT622" s="296">
        <f t="shared" si="268"/>
        <v>1</v>
      </c>
      <c r="AU622" s="296">
        <f t="shared" si="269"/>
        <v>1</v>
      </c>
      <c r="AV622" s="296" t="str">
        <f t="shared" si="270"/>
        <v/>
      </c>
      <c r="AW622" s="296" t="str">
        <f>IFERROR(VLOOKUP($L622,点検表４リスト用!$L$2:$M$11,2,FALSE),"")</f>
        <v/>
      </c>
      <c r="AX622" s="296" t="str">
        <f>IFERROR(VLOOKUP($AV622,排出係数!$H$4:$N$1000,7,FALSE),"")</f>
        <v/>
      </c>
      <c r="AY622" s="296" t="str">
        <f t="shared" si="280"/>
        <v/>
      </c>
      <c r="AZ622" s="296" t="str">
        <f t="shared" si="271"/>
        <v>1</v>
      </c>
      <c r="BA622" s="296" t="str">
        <f>IFERROR(VLOOKUP($AV622,排出係数!$A$4:$G$10000,$AU622+2,FALSE),"")</f>
        <v/>
      </c>
      <c r="BB622" s="296">
        <f>IFERROR(VLOOKUP($AU622,点検表４リスト用!$P$2:$T$6,2,FALSE),"")</f>
        <v>0.48</v>
      </c>
      <c r="BC622" s="296" t="str">
        <f t="shared" si="272"/>
        <v/>
      </c>
      <c r="BD622" s="296" t="str">
        <f t="shared" si="273"/>
        <v/>
      </c>
      <c r="BE622" s="296" t="str">
        <f>IFERROR(VLOOKUP($AV622,排出係数!$H$4:$M$10000,$AU622+2,FALSE),"")</f>
        <v/>
      </c>
      <c r="BF622" s="296">
        <f>IFERROR(VLOOKUP($AU622,点検表４リスト用!$P$2:$T$6,IF($N622="H17",5,3),FALSE),"")</f>
        <v>5.5E-2</v>
      </c>
      <c r="BG622" s="296">
        <f t="shared" si="274"/>
        <v>0</v>
      </c>
      <c r="BH622" s="296">
        <f t="shared" si="278"/>
        <v>0</v>
      </c>
      <c r="BI622" s="296" t="str">
        <f>IFERROR(VLOOKUP($L622,点検表４リスト用!$L$2:$N$11,3,FALSE),"")</f>
        <v/>
      </c>
      <c r="BJ622" s="296" t="str">
        <f t="shared" si="275"/>
        <v/>
      </c>
      <c r="BK622" s="296" t="str">
        <f>IF($AK622="特","",IF($BP622="確認",MSG_電気・燃料電池車確認,IF($BS622=1,日野自動車新型式,IF($BS622=2,日野自動車新型式②,IF($BS622=3,日野自動車新型式③,IF($BS622=4,日野自動車新型式④,IFERROR(VLOOKUP($BJ622,'35条リスト'!$A$3:$C$9998,2,FALSE),"")))))))</f>
        <v/>
      </c>
      <c r="BL622" s="296" t="str">
        <f t="shared" si="276"/>
        <v/>
      </c>
      <c r="BM622" s="296" t="str">
        <f>IFERROR(VLOOKUP($X622,点検表４リスト用!$A$2:$B$10,2,FALSE),"")</f>
        <v/>
      </c>
      <c r="BN622" s="296" t="str">
        <f>IF($AK622="特","",IFERROR(VLOOKUP($BJ622,'35条リスト'!$A$3:$C$9998,3,FALSE),""))</f>
        <v/>
      </c>
      <c r="BO622" s="357" t="str">
        <f t="shared" si="281"/>
        <v/>
      </c>
      <c r="BP622" s="297" t="str">
        <f t="shared" si="277"/>
        <v/>
      </c>
      <c r="BQ622" s="297" t="str">
        <f t="shared" si="282"/>
        <v/>
      </c>
      <c r="BR622" s="296">
        <f t="shared" si="279"/>
        <v>0</v>
      </c>
      <c r="BS622" s="296" t="str">
        <f>IF(COUNTIF(点検表４リスト用!X$2:X$83,J622),1,IF(COUNTIF(点検表４リスト用!Y$2:Y$100,J622),2,IF(COUNTIF(点検表４リスト用!Z$2:Z$100,J622),3,IF(COUNTIF(点検表４リスト用!AA$2:AA$100,J622),4,""))))</f>
        <v/>
      </c>
      <c r="BT622" s="580" t="str">
        <f t="shared" si="283"/>
        <v/>
      </c>
    </row>
    <row r="623" spans="1:72">
      <c r="A623" s="289"/>
      <c r="B623" s="445"/>
      <c r="C623" s="290"/>
      <c r="D623" s="291"/>
      <c r="E623" s="291"/>
      <c r="F623" s="291"/>
      <c r="G623" s="292"/>
      <c r="H623" s="300"/>
      <c r="I623" s="292"/>
      <c r="J623" s="292"/>
      <c r="K623" s="292"/>
      <c r="L623" s="292"/>
      <c r="M623" s="290"/>
      <c r="N623" s="290"/>
      <c r="O623" s="292"/>
      <c r="P623" s="292"/>
      <c r="Q623" s="481" t="str">
        <f t="shared" si="284"/>
        <v/>
      </c>
      <c r="R623" s="481" t="str">
        <f t="shared" si="285"/>
        <v/>
      </c>
      <c r="S623" s="482" t="str">
        <f t="shared" si="258"/>
        <v/>
      </c>
      <c r="T623" s="482" t="str">
        <f t="shared" si="286"/>
        <v/>
      </c>
      <c r="U623" s="483" t="str">
        <f t="shared" si="287"/>
        <v/>
      </c>
      <c r="V623" s="483" t="str">
        <f t="shared" si="288"/>
        <v/>
      </c>
      <c r="W623" s="483" t="str">
        <f t="shared" si="289"/>
        <v/>
      </c>
      <c r="X623" s="293"/>
      <c r="Y623" s="289"/>
      <c r="Z623" s="473" t="str">
        <f>IF($BS623&lt;&gt;"","確認",IF(COUNTIF(点検表４リスト用!AB$2:AB$100,J623),"○",IF(OR($BQ623="【3】",$BQ623="【2】",$BQ623="【1】"),"○",$BQ623)))</f>
        <v/>
      </c>
      <c r="AA623" s="532"/>
      <c r="AB623" s="559" t="str">
        <f t="shared" si="290"/>
        <v/>
      </c>
      <c r="AC623" s="294" t="str">
        <f>IF(COUNTIF(環境性能の高いＵＤタクシー!$A:$A,点検表４!J623),"○","")</f>
        <v/>
      </c>
      <c r="AD623" s="295" t="str">
        <f t="shared" si="291"/>
        <v/>
      </c>
      <c r="AE623" s="296" t="b">
        <f t="shared" si="259"/>
        <v>0</v>
      </c>
      <c r="AF623" s="296" t="b">
        <f t="shared" si="260"/>
        <v>0</v>
      </c>
      <c r="AG623" s="296" t="str">
        <f t="shared" si="261"/>
        <v/>
      </c>
      <c r="AH623" s="296">
        <f t="shared" si="262"/>
        <v>1</v>
      </c>
      <c r="AI623" s="296">
        <f t="shared" si="263"/>
        <v>0</v>
      </c>
      <c r="AJ623" s="296">
        <f t="shared" si="264"/>
        <v>0</v>
      </c>
      <c r="AK623" s="296" t="str">
        <f>IFERROR(VLOOKUP($I623,点検表４リスト用!$D$2:$G$10,2,FALSE),"")</f>
        <v/>
      </c>
      <c r="AL623" s="296" t="str">
        <f>IFERROR(VLOOKUP($I623,点検表４リスト用!$D$2:$G$10,3,FALSE),"")</f>
        <v/>
      </c>
      <c r="AM623" s="296" t="str">
        <f>IFERROR(VLOOKUP($I623,点検表４リスト用!$D$2:$G$10,4,FALSE),"")</f>
        <v/>
      </c>
      <c r="AN623" s="296" t="str">
        <f>IFERROR(VLOOKUP(LEFT($E623,1),点検表４リスト用!$I$2:$J$11,2,FALSE),"")</f>
        <v/>
      </c>
      <c r="AO623" s="296" t="b">
        <f>IF(IFERROR(VLOOKUP($J623,軽乗用車一覧!$A$2:$A$88,1,FALSE),"")&lt;&gt;"",TRUE,FALSE)</f>
        <v>0</v>
      </c>
      <c r="AP623" s="296" t="b">
        <f t="shared" si="265"/>
        <v>0</v>
      </c>
      <c r="AQ623" s="296" t="b">
        <f t="shared" si="292"/>
        <v>1</v>
      </c>
      <c r="AR623" s="296" t="str">
        <f t="shared" si="266"/>
        <v/>
      </c>
      <c r="AS623" s="296" t="str">
        <f t="shared" si="267"/>
        <v/>
      </c>
      <c r="AT623" s="296">
        <f t="shared" si="268"/>
        <v>1</v>
      </c>
      <c r="AU623" s="296">
        <f t="shared" si="269"/>
        <v>1</v>
      </c>
      <c r="AV623" s="296" t="str">
        <f t="shared" si="270"/>
        <v/>
      </c>
      <c r="AW623" s="296" t="str">
        <f>IFERROR(VLOOKUP($L623,点検表４リスト用!$L$2:$M$11,2,FALSE),"")</f>
        <v/>
      </c>
      <c r="AX623" s="296" t="str">
        <f>IFERROR(VLOOKUP($AV623,排出係数!$H$4:$N$1000,7,FALSE),"")</f>
        <v/>
      </c>
      <c r="AY623" s="296" t="str">
        <f t="shared" si="280"/>
        <v/>
      </c>
      <c r="AZ623" s="296" t="str">
        <f t="shared" si="271"/>
        <v>1</v>
      </c>
      <c r="BA623" s="296" t="str">
        <f>IFERROR(VLOOKUP($AV623,排出係数!$A$4:$G$10000,$AU623+2,FALSE),"")</f>
        <v/>
      </c>
      <c r="BB623" s="296">
        <f>IFERROR(VLOOKUP($AU623,点検表４リスト用!$P$2:$T$6,2,FALSE),"")</f>
        <v>0.48</v>
      </c>
      <c r="BC623" s="296" t="str">
        <f t="shared" si="272"/>
        <v/>
      </c>
      <c r="BD623" s="296" t="str">
        <f t="shared" si="273"/>
        <v/>
      </c>
      <c r="BE623" s="296" t="str">
        <f>IFERROR(VLOOKUP($AV623,排出係数!$H$4:$M$10000,$AU623+2,FALSE),"")</f>
        <v/>
      </c>
      <c r="BF623" s="296">
        <f>IFERROR(VLOOKUP($AU623,点検表４リスト用!$P$2:$T$6,IF($N623="H17",5,3),FALSE),"")</f>
        <v>5.5E-2</v>
      </c>
      <c r="BG623" s="296">
        <f t="shared" si="274"/>
        <v>0</v>
      </c>
      <c r="BH623" s="296">
        <f t="shared" si="278"/>
        <v>0</v>
      </c>
      <c r="BI623" s="296" t="str">
        <f>IFERROR(VLOOKUP($L623,点検表４リスト用!$L$2:$N$11,3,FALSE),"")</f>
        <v/>
      </c>
      <c r="BJ623" s="296" t="str">
        <f t="shared" si="275"/>
        <v/>
      </c>
      <c r="BK623" s="296" t="str">
        <f>IF($AK623="特","",IF($BP623="確認",MSG_電気・燃料電池車確認,IF($BS623=1,日野自動車新型式,IF($BS623=2,日野自動車新型式②,IF($BS623=3,日野自動車新型式③,IF($BS623=4,日野自動車新型式④,IFERROR(VLOOKUP($BJ623,'35条リスト'!$A$3:$C$9998,2,FALSE),"")))))))</f>
        <v/>
      </c>
      <c r="BL623" s="296" t="str">
        <f t="shared" si="276"/>
        <v/>
      </c>
      <c r="BM623" s="296" t="str">
        <f>IFERROR(VLOOKUP($X623,点検表４リスト用!$A$2:$B$10,2,FALSE),"")</f>
        <v/>
      </c>
      <c r="BN623" s="296" t="str">
        <f>IF($AK623="特","",IFERROR(VLOOKUP($BJ623,'35条リスト'!$A$3:$C$9998,3,FALSE),""))</f>
        <v/>
      </c>
      <c r="BO623" s="357" t="str">
        <f t="shared" si="281"/>
        <v/>
      </c>
      <c r="BP623" s="297" t="str">
        <f t="shared" si="277"/>
        <v/>
      </c>
      <c r="BQ623" s="297" t="str">
        <f t="shared" si="282"/>
        <v/>
      </c>
      <c r="BR623" s="296">
        <f t="shared" si="279"/>
        <v>0</v>
      </c>
      <c r="BS623" s="296" t="str">
        <f>IF(COUNTIF(点検表４リスト用!X$2:X$83,J623),1,IF(COUNTIF(点検表４リスト用!Y$2:Y$100,J623),2,IF(COUNTIF(点検表４リスト用!Z$2:Z$100,J623),3,IF(COUNTIF(点検表４リスト用!AA$2:AA$100,J623),4,""))))</f>
        <v/>
      </c>
      <c r="BT623" s="580" t="str">
        <f t="shared" si="283"/>
        <v/>
      </c>
    </row>
    <row r="624" spans="1:72">
      <c r="A624" s="289"/>
      <c r="B624" s="445"/>
      <c r="C624" s="290"/>
      <c r="D624" s="291"/>
      <c r="E624" s="291"/>
      <c r="F624" s="291"/>
      <c r="G624" s="292"/>
      <c r="H624" s="300"/>
      <c r="I624" s="292"/>
      <c r="J624" s="292"/>
      <c r="K624" s="292"/>
      <c r="L624" s="292"/>
      <c r="M624" s="290"/>
      <c r="N624" s="290"/>
      <c r="O624" s="292"/>
      <c r="P624" s="292"/>
      <c r="Q624" s="481" t="str">
        <f t="shared" si="284"/>
        <v/>
      </c>
      <c r="R624" s="481" t="str">
        <f t="shared" si="285"/>
        <v/>
      </c>
      <c r="S624" s="482" t="str">
        <f t="shared" si="258"/>
        <v/>
      </c>
      <c r="T624" s="482" t="str">
        <f t="shared" si="286"/>
        <v/>
      </c>
      <c r="U624" s="483" t="str">
        <f t="shared" si="287"/>
        <v/>
      </c>
      <c r="V624" s="483" t="str">
        <f t="shared" si="288"/>
        <v/>
      </c>
      <c r="W624" s="483" t="str">
        <f t="shared" si="289"/>
        <v/>
      </c>
      <c r="X624" s="293"/>
      <c r="Y624" s="289"/>
      <c r="Z624" s="473" t="str">
        <f>IF($BS624&lt;&gt;"","確認",IF(COUNTIF(点検表４リスト用!AB$2:AB$100,J624),"○",IF(OR($BQ624="【3】",$BQ624="【2】",$BQ624="【1】"),"○",$BQ624)))</f>
        <v/>
      </c>
      <c r="AA624" s="532"/>
      <c r="AB624" s="559" t="str">
        <f t="shared" si="290"/>
        <v/>
      </c>
      <c r="AC624" s="294" t="str">
        <f>IF(COUNTIF(環境性能の高いＵＤタクシー!$A:$A,点検表４!J624),"○","")</f>
        <v/>
      </c>
      <c r="AD624" s="295" t="str">
        <f t="shared" si="291"/>
        <v/>
      </c>
      <c r="AE624" s="296" t="b">
        <f t="shared" si="259"/>
        <v>0</v>
      </c>
      <c r="AF624" s="296" t="b">
        <f t="shared" si="260"/>
        <v>0</v>
      </c>
      <c r="AG624" s="296" t="str">
        <f t="shared" si="261"/>
        <v/>
      </c>
      <c r="AH624" s="296">
        <f t="shared" si="262"/>
        <v>1</v>
      </c>
      <c r="AI624" s="296">
        <f t="shared" si="263"/>
        <v>0</v>
      </c>
      <c r="AJ624" s="296">
        <f t="shared" si="264"/>
        <v>0</v>
      </c>
      <c r="AK624" s="296" t="str">
        <f>IFERROR(VLOOKUP($I624,点検表４リスト用!$D$2:$G$10,2,FALSE),"")</f>
        <v/>
      </c>
      <c r="AL624" s="296" t="str">
        <f>IFERROR(VLOOKUP($I624,点検表４リスト用!$D$2:$G$10,3,FALSE),"")</f>
        <v/>
      </c>
      <c r="AM624" s="296" t="str">
        <f>IFERROR(VLOOKUP($I624,点検表４リスト用!$D$2:$G$10,4,FALSE),"")</f>
        <v/>
      </c>
      <c r="AN624" s="296" t="str">
        <f>IFERROR(VLOOKUP(LEFT($E624,1),点検表４リスト用!$I$2:$J$11,2,FALSE),"")</f>
        <v/>
      </c>
      <c r="AO624" s="296" t="b">
        <f>IF(IFERROR(VLOOKUP($J624,軽乗用車一覧!$A$2:$A$88,1,FALSE),"")&lt;&gt;"",TRUE,FALSE)</f>
        <v>0</v>
      </c>
      <c r="AP624" s="296" t="b">
        <f t="shared" si="265"/>
        <v>0</v>
      </c>
      <c r="AQ624" s="296" t="b">
        <f t="shared" si="292"/>
        <v>1</v>
      </c>
      <c r="AR624" s="296" t="str">
        <f t="shared" si="266"/>
        <v/>
      </c>
      <c r="AS624" s="296" t="str">
        <f t="shared" si="267"/>
        <v/>
      </c>
      <c r="AT624" s="296">
        <f t="shared" si="268"/>
        <v>1</v>
      </c>
      <c r="AU624" s="296">
        <f t="shared" si="269"/>
        <v>1</v>
      </c>
      <c r="AV624" s="296" t="str">
        <f t="shared" si="270"/>
        <v/>
      </c>
      <c r="AW624" s="296" t="str">
        <f>IFERROR(VLOOKUP($L624,点検表４リスト用!$L$2:$M$11,2,FALSE),"")</f>
        <v/>
      </c>
      <c r="AX624" s="296" t="str">
        <f>IFERROR(VLOOKUP($AV624,排出係数!$H$4:$N$1000,7,FALSE),"")</f>
        <v/>
      </c>
      <c r="AY624" s="296" t="str">
        <f t="shared" si="280"/>
        <v/>
      </c>
      <c r="AZ624" s="296" t="str">
        <f t="shared" si="271"/>
        <v>1</v>
      </c>
      <c r="BA624" s="296" t="str">
        <f>IFERROR(VLOOKUP($AV624,排出係数!$A$4:$G$10000,$AU624+2,FALSE),"")</f>
        <v/>
      </c>
      <c r="BB624" s="296">
        <f>IFERROR(VLOOKUP($AU624,点検表４リスト用!$P$2:$T$6,2,FALSE),"")</f>
        <v>0.48</v>
      </c>
      <c r="BC624" s="296" t="str">
        <f t="shared" si="272"/>
        <v/>
      </c>
      <c r="BD624" s="296" t="str">
        <f t="shared" si="273"/>
        <v/>
      </c>
      <c r="BE624" s="296" t="str">
        <f>IFERROR(VLOOKUP($AV624,排出係数!$H$4:$M$10000,$AU624+2,FALSE),"")</f>
        <v/>
      </c>
      <c r="BF624" s="296">
        <f>IFERROR(VLOOKUP($AU624,点検表４リスト用!$P$2:$T$6,IF($N624="H17",5,3),FALSE),"")</f>
        <v>5.5E-2</v>
      </c>
      <c r="BG624" s="296">
        <f t="shared" si="274"/>
        <v>0</v>
      </c>
      <c r="BH624" s="296">
        <f t="shared" si="278"/>
        <v>0</v>
      </c>
      <c r="BI624" s="296" t="str">
        <f>IFERROR(VLOOKUP($L624,点検表４リスト用!$L$2:$N$11,3,FALSE),"")</f>
        <v/>
      </c>
      <c r="BJ624" s="296" t="str">
        <f t="shared" si="275"/>
        <v/>
      </c>
      <c r="BK624" s="296" t="str">
        <f>IF($AK624="特","",IF($BP624="確認",MSG_電気・燃料電池車確認,IF($BS624=1,日野自動車新型式,IF($BS624=2,日野自動車新型式②,IF($BS624=3,日野自動車新型式③,IF($BS624=4,日野自動車新型式④,IFERROR(VLOOKUP($BJ624,'35条リスト'!$A$3:$C$9998,2,FALSE),"")))))))</f>
        <v/>
      </c>
      <c r="BL624" s="296" t="str">
        <f t="shared" si="276"/>
        <v/>
      </c>
      <c r="BM624" s="296" t="str">
        <f>IFERROR(VLOOKUP($X624,点検表４リスト用!$A$2:$B$10,2,FALSE),"")</f>
        <v/>
      </c>
      <c r="BN624" s="296" t="str">
        <f>IF($AK624="特","",IFERROR(VLOOKUP($BJ624,'35条リスト'!$A$3:$C$9998,3,FALSE),""))</f>
        <v/>
      </c>
      <c r="BO624" s="357" t="str">
        <f t="shared" si="281"/>
        <v/>
      </c>
      <c r="BP624" s="297" t="str">
        <f t="shared" si="277"/>
        <v/>
      </c>
      <c r="BQ624" s="297" t="str">
        <f t="shared" si="282"/>
        <v/>
      </c>
      <c r="BR624" s="296">
        <f t="shared" si="279"/>
        <v>0</v>
      </c>
      <c r="BS624" s="296" t="str">
        <f>IF(COUNTIF(点検表４リスト用!X$2:X$83,J624),1,IF(COUNTIF(点検表４リスト用!Y$2:Y$100,J624),2,IF(COUNTIF(点検表４リスト用!Z$2:Z$100,J624),3,IF(COUNTIF(点検表４リスト用!AA$2:AA$100,J624),4,""))))</f>
        <v/>
      </c>
      <c r="BT624" s="580" t="str">
        <f t="shared" si="283"/>
        <v/>
      </c>
    </row>
    <row r="625" spans="1:72">
      <c r="A625" s="289"/>
      <c r="B625" s="445"/>
      <c r="C625" s="290"/>
      <c r="D625" s="291"/>
      <c r="E625" s="291"/>
      <c r="F625" s="291"/>
      <c r="G625" s="292"/>
      <c r="H625" s="300"/>
      <c r="I625" s="292"/>
      <c r="J625" s="292"/>
      <c r="K625" s="292"/>
      <c r="L625" s="292"/>
      <c r="M625" s="290"/>
      <c r="N625" s="290"/>
      <c r="O625" s="292"/>
      <c r="P625" s="292"/>
      <c r="Q625" s="481" t="str">
        <f t="shared" si="284"/>
        <v/>
      </c>
      <c r="R625" s="481" t="str">
        <f t="shared" si="285"/>
        <v/>
      </c>
      <c r="S625" s="482" t="str">
        <f t="shared" si="258"/>
        <v/>
      </c>
      <c r="T625" s="482" t="str">
        <f t="shared" si="286"/>
        <v/>
      </c>
      <c r="U625" s="483" t="str">
        <f t="shared" si="287"/>
        <v/>
      </c>
      <c r="V625" s="483" t="str">
        <f t="shared" si="288"/>
        <v/>
      </c>
      <c r="W625" s="483" t="str">
        <f t="shared" si="289"/>
        <v/>
      </c>
      <c r="X625" s="293"/>
      <c r="Y625" s="289"/>
      <c r="Z625" s="473" t="str">
        <f>IF($BS625&lt;&gt;"","確認",IF(COUNTIF(点検表４リスト用!AB$2:AB$100,J625),"○",IF(OR($BQ625="【3】",$BQ625="【2】",$BQ625="【1】"),"○",$BQ625)))</f>
        <v/>
      </c>
      <c r="AA625" s="532"/>
      <c r="AB625" s="559" t="str">
        <f t="shared" si="290"/>
        <v/>
      </c>
      <c r="AC625" s="294" t="str">
        <f>IF(COUNTIF(環境性能の高いＵＤタクシー!$A:$A,点検表４!J625),"○","")</f>
        <v/>
      </c>
      <c r="AD625" s="295" t="str">
        <f t="shared" si="291"/>
        <v/>
      </c>
      <c r="AE625" s="296" t="b">
        <f t="shared" si="259"/>
        <v>0</v>
      </c>
      <c r="AF625" s="296" t="b">
        <f t="shared" si="260"/>
        <v>0</v>
      </c>
      <c r="AG625" s="296" t="str">
        <f t="shared" si="261"/>
        <v/>
      </c>
      <c r="AH625" s="296">
        <f t="shared" si="262"/>
        <v>1</v>
      </c>
      <c r="AI625" s="296">
        <f t="shared" si="263"/>
        <v>0</v>
      </c>
      <c r="AJ625" s="296">
        <f t="shared" si="264"/>
        <v>0</v>
      </c>
      <c r="AK625" s="296" t="str">
        <f>IFERROR(VLOOKUP($I625,点検表４リスト用!$D$2:$G$10,2,FALSE),"")</f>
        <v/>
      </c>
      <c r="AL625" s="296" t="str">
        <f>IFERROR(VLOOKUP($I625,点検表４リスト用!$D$2:$G$10,3,FALSE),"")</f>
        <v/>
      </c>
      <c r="AM625" s="296" t="str">
        <f>IFERROR(VLOOKUP($I625,点検表４リスト用!$D$2:$G$10,4,FALSE),"")</f>
        <v/>
      </c>
      <c r="AN625" s="296" t="str">
        <f>IFERROR(VLOOKUP(LEFT($E625,1),点検表４リスト用!$I$2:$J$11,2,FALSE),"")</f>
        <v/>
      </c>
      <c r="AO625" s="296" t="b">
        <f>IF(IFERROR(VLOOKUP($J625,軽乗用車一覧!$A$2:$A$88,1,FALSE),"")&lt;&gt;"",TRUE,FALSE)</f>
        <v>0</v>
      </c>
      <c r="AP625" s="296" t="b">
        <f t="shared" si="265"/>
        <v>0</v>
      </c>
      <c r="AQ625" s="296" t="b">
        <f t="shared" si="292"/>
        <v>1</v>
      </c>
      <c r="AR625" s="296" t="str">
        <f t="shared" si="266"/>
        <v/>
      </c>
      <c r="AS625" s="296" t="str">
        <f t="shared" si="267"/>
        <v/>
      </c>
      <c r="AT625" s="296">
        <f t="shared" si="268"/>
        <v>1</v>
      </c>
      <c r="AU625" s="296">
        <f t="shared" si="269"/>
        <v>1</v>
      </c>
      <c r="AV625" s="296" t="str">
        <f t="shared" si="270"/>
        <v/>
      </c>
      <c r="AW625" s="296" t="str">
        <f>IFERROR(VLOOKUP($L625,点検表４リスト用!$L$2:$M$11,2,FALSE),"")</f>
        <v/>
      </c>
      <c r="AX625" s="296" t="str">
        <f>IFERROR(VLOOKUP($AV625,排出係数!$H$4:$N$1000,7,FALSE),"")</f>
        <v/>
      </c>
      <c r="AY625" s="296" t="str">
        <f t="shared" si="280"/>
        <v/>
      </c>
      <c r="AZ625" s="296" t="str">
        <f t="shared" si="271"/>
        <v>1</v>
      </c>
      <c r="BA625" s="296" t="str">
        <f>IFERROR(VLOOKUP($AV625,排出係数!$A$4:$G$10000,$AU625+2,FALSE),"")</f>
        <v/>
      </c>
      <c r="BB625" s="296">
        <f>IFERROR(VLOOKUP($AU625,点検表４リスト用!$P$2:$T$6,2,FALSE),"")</f>
        <v>0.48</v>
      </c>
      <c r="BC625" s="296" t="str">
        <f t="shared" si="272"/>
        <v/>
      </c>
      <c r="BD625" s="296" t="str">
        <f t="shared" si="273"/>
        <v/>
      </c>
      <c r="BE625" s="296" t="str">
        <f>IFERROR(VLOOKUP($AV625,排出係数!$H$4:$M$10000,$AU625+2,FALSE),"")</f>
        <v/>
      </c>
      <c r="BF625" s="296">
        <f>IFERROR(VLOOKUP($AU625,点検表４リスト用!$P$2:$T$6,IF($N625="H17",5,3),FALSE),"")</f>
        <v>5.5E-2</v>
      </c>
      <c r="BG625" s="296">
        <f t="shared" si="274"/>
        <v>0</v>
      </c>
      <c r="BH625" s="296">
        <f t="shared" si="278"/>
        <v>0</v>
      </c>
      <c r="BI625" s="296" t="str">
        <f>IFERROR(VLOOKUP($L625,点検表４リスト用!$L$2:$N$11,3,FALSE),"")</f>
        <v/>
      </c>
      <c r="BJ625" s="296" t="str">
        <f t="shared" si="275"/>
        <v/>
      </c>
      <c r="BK625" s="296" t="str">
        <f>IF($AK625="特","",IF($BP625="確認",MSG_電気・燃料電池車確認,IF($BS625=1,日野自動車新型式,IF($BS625=2,日野自動車新型式②,IF($BS625=3,日野自動車新型式③,IF($BS625=4,日野自動車新型式④,IFERROR(VLOOKUP($BJ625,'35条リスト'!$A$3:$C$9998,2,FALSE),"")))))))</f>
        <v/>
      </c>
      <c r="BL625" s="296" t="str">
        <f t="shared" si="276"/>
        <v/>
      </c>
      <c r="BM625" s="296" t="str">
        <f>IFERROR(VLOOKUP($X625,点検表４リスト用!$A$2:$B$10,2,FALSE),"")</f>
        <v/>
      </c>
      <c r="BN625" s="296" t="str">
        <f>IF($AK625="特","",IFERROR(VLOOKUP($BJ625,'35条リスト'!$A$3:$C$9998,3,FALSE),""))</f>
        <v/>
      </c>
      <c r="BO625" s="357" t="str">
        <f t="shared" si="281"/>
        <v/>
      </c>
      <c r="BP625" s="297" t="str">
        <f t="shared" si="277"/>
        <v/>
      </c>
      <c r="BQ625" s="297" t="str">
        <f t="shared" si="282"/>
        <v/>
      </c>
      <c r="BR625" s="296">
        <f t="shared" si="279"/>
        <v>0</v>
      </c>
      <c r="BS625" s="296" t="str">
        <f>IF(COUNTIF(点検表４リスト用!X$2:X$83,J625),1,IF(COUNTIF(点検表４リスト用!Y$2:Y$100,J625),2,IF(COUNTIF(点検表４リスト用!Z$2:Z$100,J625),3,IF(COUNTIF(点検表４リスト用!AA$2:AA$100,J625),4,""))))</f>
        <v/>
      </c>
      <c r="BT625" s="580" t="str">
        <f t="shared" si="283"/>
        <v/>
      </c>
    </row>
    <row r="626" spans="1:72">
      <c r="A626" s="289"/>
      <c r="B626" s="445"/>
      <c r="C626" s="290"/>
      <c r="D626" s="291"/>
      <c r="E626" s="291"/>
      <c r="F626" s="291"/>
      <c r="G626" s="292"/>
      <c r="H626" s="300"/>
      <c r="I626" s="292"/>
      <c r="J626" s="292"/>
      <c r="K626" s="292"/>
      <c r="L626" s="292"/>
      <c r="M626" s="290"/>
      <c r="N626" s="290"/>
      <c r="O626" s="292"/>
      <c r="P626" s="292"/>
      <c r="Q626" s="481" t="str">
        <f t="shared" si="284"/>
        <v/>
      </c>
      <c r="R626" s="481" t="str">
        <f t="shared" si="285"/>
        <v/>
      </c>
      <c r="S626" s="482" t="str">
        <f t="shared" si="258"/>
        <v/>
      </c>
      <c r="T626" s="482" t="str">
        <f t="shared" si="286"/>
        <v/>
      </c>
      <c r="U626" s="483" t="str">
        <f t="shared" si="287"/>
        <v/>
      </c>
      <c r="V626" s="483" t="str">
        <f t="shared" si="288"/>
        <v/>
      </c>
      <c r="W626" s="483" t="str">
        <f t="shared" si="289"/>
        <v/>
      </c>
      <c r="X626" s="293"/>
      <c r="Y626" s="289"/>
      <c r="Z626" s="473" t="str">
        <f>IF($BS626&lt;&gt;"","確認",IF(COUNTIF(点検表４リスト用!AB$2:AB$100,J626),"○",IF(OR($BQ626="【3】",$BQ626="【2】",$BQ626="【1】"),"○",$BQ626)))</f>
        <v/>
      </c>
      <c r="AA626" s="532"/>
      <c r="AB626" s="559" t="str">
        <f t="shared" si="290"/>
        <v/>
      </c>
      <c r="AC626" s="294" t="str">
        <f>IF(COUNTIF(環境性能の高いＵＤタクシー!$A:$A,点検表４!J626),"○","")</f>
        <v/>
      </c>
      <c r="AD626" s="295" t="str">
        <f t="shared" si="291"/>
        <v/>
      </c>
      <c r="AE626" s="296" t="b">
        <f t="shared" si="259"/>
        <v>0</v>
      </c>
      <c r="AF626" s="296" t="b">
        <f t="shared" si="260"/>
        <v>0</v>
      </c>
      <c r="AG626" s="296" t="str">
        <f t="shared" si="261"/>
        <v/>
      </c>
      <c r="AH626" s="296">
        <f t="shared" si="262"/>
        <v>1</v>
      </c>
      <c r="AI626" s="296">
        <f t="shared" si="263"/>
        <v>0</v>
      </c>
      <c r="AJ626" s="296">
        <f t="shared" si="264"/>
        <v>0</v>
      </c>
      <c r="AK626" s="296" t="str">
        <f>IFERROR(VLOOKUP($I626,点検表４リスト用!$D$2:$G$10,2,FALSE),"")</f>
        <v/>
      </c>
      <c r="AL626" s="296" t="str">
        <f>IFERROR(VLOOKUP($I626,点検表４リスト用!$D$2:$G$10,3,FALSE),"")</f>
        <v/>
      </c>
      <c r="AM626" s="296" t="str">
        <f>IFERROR(VLOOKUP($I626,点検表４リスト用!$D$2:$G$10,4,FALSE),"")</f>
        <v/>
      </c>
      <c r="AN626" s="296" t="str">
        <f>IFERROR(VLOOKUP(LEFT($E626,1),点検表４リスト用!$I$2:$J$11,2,FALSE),"")</f>
        <v/>
      </c>
      <c r="AO626" s="296" t="b">
        <f>IF(IFERROR(VLOOKUP($J626,軽乗用車一覧!$A$2:$A$88,1,FALSE),"")&lt;&gt;"",TRUE,FALSE)</f>
        <v>0</v>
      </c>
      <c r="AP626" s="296" t="b">
        <f t="shared" si="265"/>
        <v>0</v>
      </c>
      <c r="AQ626" s="296" t="b">
        <f t="shared" si="292"/>
        <v>1</v>
      </c>
      <c r="AR626" s="296" t="str">
        <f t="shared" si="266"/>
        <v/>
      </c>
      <c r="AS626" s="296" t="str">
        <f t="shared" si="267"/>
        <v/>
      </c>
      <c r="AT626" s="296">
        <f t="shared" si="268"/>
        <v>1</v>
      </c>
      <c r="AU626" s="296">
        <f t="shared" si="269"/>
        <v>1</v>
      </c>
      <c r="AV626" s="296" t="str">
        <f t="shared" si="270"/>
        <v/>
      </c>
      <c r="AW626" s="296" t="str">
        <f>IFERROR(VLOOKUP($L626,点検表４リスト用!$L$2:$M$11,2,FALSE),"")</f>
        <v/>
      </c>
      <c r="AX626" s="296" t="str">
        <f>IFERROR(VLOOKUP($AV626,排出係数!$H$4:$N$1000,7,FALSE),"")</f>
        <v/>
      </c>
      <c r="AY626" s="296" t="str">
        <f t="shared" si="280"/>
        <v/>
      </c>
      <c r="AZ626" s="296" t="str">
        <f t="shared" si="271"/>
        <v>1</v>
      </c>
      <c r="BA626" s="296" t="str">
        <f>IFERROR(VLOOKUP($AV626,排出係数!$A$4:$G$10000,$AU626+2,FALSE),"")</f>
        <v/>
      </c>
      <c r="BB626" s="296">
        <f>IFERROR(VLOOKUP($AU626,点検表４リスト用!$P$2:$T$6,2,FALSE),"")</f>
        <v>0.48</v>
      </c>
      <c r="BC626" s="296" t="str">
        <f t="shared" si="272"/>
        <v/>
      </c>
      <c r="BD626" s="296" t="str">
        <f t="shared" si="273"/>
        <v/>
      </c>
      <c r="BE626" s="296" t="str">
        <f>IFERROR(VLOOKUP($AV626,排出係数!$H$4:$M$10000,$AU626+2,FALSE),"")</f>
        <v/>
      </c>
      <c r="BF626" s="296">
        <f>IFERROR(VLOOKUP($AU626,点検表４リスト用!$P$2:$T$6,IF($N626="H17",5,3),FALSE),"")</f>
        <v>5.5E-2</v>
      </c>
      <c r="BG626" s="296">
        <f t="shared" si="274"/>
        <v>0</v>
      </c>
      <c r="BH626" s="296">
        <f t="shared" si="278"/>
        <v>0</v>
      </c>
      <c r="BI626" s="296" t="str">
        <f>IFERROR(VLOOKUP($L626,点検表４リスト用!$L$2:$N$11,3,FALSE),"")</f>
        <v/>
      </c>
      <c r="BJ626" s="296" t="str">
        <f t="shared" si="275"/>
        <v/>
      </c>
      <c r="BK626" s="296" t="str">
        <f>IF($AK626="特","",IF($BP626="確認",MSG_電気・燃料電池車確認,IF($BS626=1,日野自動車新型式,IF($BS626=2,日野自動車新型式②,IF($BS626=3,日野自動車新型式③,IF($BS626=4,日野自動車新型式④,IFERROR(VLOOKUP($BJ626,'35条リスト'!$A$3:$C$9998,2,FALSE),"")))))))</f>
        <v/>
      </c>
      <c r="BL626" s="296" t="str">
        <f t="shared" si="276"/>
        <v/>
      </c>
      <c r="BM626" s="296" t="str">
        <f>IFERROR(VLOOKUP($X626,点検表４リスト用!$A$2:$B$10,2,FALSE),"")</f>
        <v/>
      </c>
      <c r="BN626" s="296" t="str">
        <f>IF($AK626="特","",IFERROR(VLOOKUP($BJ626,'35条リスト'!$A$3:$C$9998,3,FALSE),""))</f>
        <v/>
      </c>
      <c r="BO626" s="357" t="str">
        <f t="shared" si="281"/>
        <v/>
      </c>
      <c r="BP626" s="297" t="str">
        <f t="shared" si="277"/>
        <v/>
      </c>
      <c r="BQ626" s="297" t="str">
        <f t="shared" si="282"/>
        <v/>
      </c>
      <c r="BR626" s="296">
        <f t="shared" si="279"/>
        <v>0</v>
      </c>
      <c r="BS626" s="296" t="str">
        <f>IF(COUNTIF(点検表４リスト用!X$2:X$83,J626),1,IF(COUNTIF(点検表４リスト用!Y$2:Y$100,J626),2,IF(COUNTIF(点検表４リスト用!Z$2:Z$100,J626),3,IF(COUNTIF(点検表４リスト用!AA$2:AA$100,J626),4,""))))</f>
        <v/>
      </c>
      <c r="BT626" s="580" t="str">
        <f t="shared" si="283"/>
        <v/>
      </c>
    </row>
    <row r="627" spans="1:72">
      <c r="A627" s="289"/>
      <c r="B627" s="445"/>
      <c r="C627" s="290"/>
      <c r="D627" s="291"/>
      <c r="E627" s="291"/>
      <c r="F627" s="291"/>
      <c r="G627" s="292"/>
      <c r="H627" s="300"/>
      <c r="I627" s="292"/>
      <c r="J627" s="292"/>
      <c r="K627" s="292"/>
      <c r="L627" s="292"/>
      <c r="M627" s="290"/>
      <c r="N627" s="290"/>
      <c r="O627" s="292"/>
      <c r="P627" s="292"/>
      <c r="Q627" s="481" t="str">
        <f t="shared" si="284"/>
        <v/>
      </c>
      <c r="R627" s="481" t="str">
        <f t="shared" si="285"/>
        <v/>
      </c>
      <c r="S627" s="482" t="str">
        <f t="shared" si="258"/>
        <v/>
      </c>
      <c r="T627" s="482" t="str">
        <f t="shared" si="286"/>
        <v/>
      </c>
      <c r="U627" s="483" t="str">
        <f t="shared" si="287"/>
        <v/>
      </c>
      <c r="V627" s="483" t="str">
        <f t="shared" si="288"/>
        <v/>
      </c>
      <c r="W627" s="483" t="str">
        <f t="shared" si="289"/>
        <v/>
      </c>
      <c r="X627" s="293"/>
      <c r="Y627" s="289"/>
      <c r="Z627" s="473" t="str">
        <f>IF($BS627&lt;&gt;"","確認",IF(COUNTIF(点検表４リスト用!AB$2:AB$100,J627),"○",IF(OR($BQ627="【3】",$BQ627="【2】",$BQ627="【1】"),"○",$BQ627)))</f>
        <v/>
      </c>
      <c r="AA627" s="532"/>
      <c r="AB627" s="559" t="str">
        <f t="shared" si="290"/>
        <v/>
      </c>
      <c r="AC627" s="294" t="str">
        <f>IF(COUNTIF(環境性能の高いＵＤタクシー!$A:$A,点検表４!J627),"○","")</f>
        <v/>
      </c>
      <c r="AD627" s="295" t="str">
        <f t="shared" si="291"/>
        <v/>
      </c>
      <c r="AE627" s="296" t="b">
        <f t="shared" si="259"/>
        <v>0</v>
      </c>
      <c r="AF627" s="296" t="b">
        <f t="shared" si="260"/>
        <v>0</v>
      </c>
      <c r="AG627" s="296" t="str">
        <f t="shared" si="261"/>
        <v/>
      </c>
      <c r="AH627" s="296">
        <f t="shared" si="262"/>
        <v>1</v>
      </c>
      <c r="AI627" s="296">
        <f t="shared" si="263"/>
        <v>0</v>
      </c>
      <c r="AJ627" s="296">
        <f t="shared" si="264"/>
        <v>0</v>
      </c>
      <c r="AK627" s="296" t="str">
        <f>IFERROR(VLOOKUP($I627,点検表４リスト用!$D$2:$G$10,2,FALSE),"")</f>
        <v/>
      </c>
      <c r="AL627" s="296" t="str">
        <f>IFERROR(VLOOKUP($I627,点検表４リスト用!$D$2:$G$10,3,FALSE),"")</f>
        <v/>
      </c>
      <c r="AM627" s="296" t="str">
        <f>IFERROR(VLOOKUP($I627,点検表４リスト用!$D$2:$G$10,4,FALSE),"")</f>
        <v/>
      </c>
      <c r="AN627" s="296" t="str">
        <f>IFERROR(VLOOKUP(LEFT($E627,1),点検表４リスト用!$I$2:$J$11,2,FALSE),"")</f>
        <v/>
      </c>
      <c r="AO627" s="296" t="b">
        <f>IF(IFERROR(VLOOKUP($J627,軽乗用車一覧!$A$2:$A$88,1,FALSE),"")&lt;&gt;"",TRUE,FALSE)</f>
        <v>0</v>
      </c>
      <c r="AP627" s="296" t="b">
        <f t="shared" si="265"/>
        <v>0</v>
      </c>
      <c r="AQ627" s="296" t="b">
        <f t="shared" si="292"/>
        <v>1</v>
      </c>
      <c r="AR627" s="296" t="str">
        <f t="shared" si="266"/>
        <v/>
      </c>
      <c r="AS627" s="296" t="str">
        <f t="shared" si="267"/>
        <v/>
      </c>
      <c r="AT627" s="296">
        <f t="shared" si="268"/>
        <v>1</v>
      </c>
      <c r="AU627" s="296">
        <f t="shared" si="269"/>
        <v>1</v>
      </c>
      <c r="AV627" s="296" t="str">
        <f t="shared" si="270"/>
        <v/>
      </c>
      <c r="AW627" s="296" t="str">
        <f>IFERROR(VLOOKUP($L627,点検表４リスト用!$L$2:$M$11,2,FALSE),"")</f>
        <v/>
      </c>
      <c r="AX627" s="296" t="str">
        <f>IFERROR(VLOOKUP($AV627,排出係数!$H$4:$N$1000,7,FALSE),"")</f>
        <v/>
      </c>
      <c r="AY627" s="296" t="str">
        <f t="shared" si="280"/>
        <v/>
      </c>
      <c r="AZ627" s="296" t="str">
        <f t="shared" si="271"/>
        <v>1</v>
      </c>
      <c r="BA627" s="296" t="str">
        <f>IFERROR(VLOOKUP($AV627,排出係数!$A$4:$G$10000,$AU627+2,FALSE),"")</f>
        <v/>
      </c>
      <c r="BB627" s="296">
        <f>IFERROR(VLOOKUP($AU627,点検表４リスト用!$P$2:$T$6,2,FALSE),"")</f>
        <v>0.48</v>
      </c>
      <c r="BC627" s="296" t="str">
        <f t="shared" si="272"/>
        <v/>
      </c>
      <c r="BD627" s="296" t="str">
        <f t="shared" si="273"/>
        <v/>
      </c>
      <c r="BE627" s="296" t="str">
        <f>IFERROR(VLOOKUP($AV627,排出係数!$H$4:$M$10000,$AU627+2,FALSE),"")</f>
        <v/>
      </c>
      <c r="BF627" s="296">
        <f>IFERROR(VLOOKUP($AU627,点検表４リスト用!$P$2:$T$6,IF($N627="H17",5,3),FALSE),"")</f>
        <v>5.5E-2</v>
      </c>
      <c r="BG627" s="296">
        <f t="shared" si="274"/>
        <v>0</v>
      </c>
      <c r="BH627" s="296">
        <f t="shared" si="278"/>
        <v>0</v>
      </c>
      <c r="BI627" s="296" t="str">
        <f>IFERROR(VLOOKUP($L627,点検表４リスト用!$L$2:$N$11,3,FALSE),"")</f>
        <v/>
      </c>
      <c r="BJ627" s="296" t="str">
        <f t="shared" si="275"/>
        <v/>
      </c>
      <c r="BK627" s="296" t="str">
        <f>IF($AK627="特","",IF($BP627="確認",MSG_電気・燃料電池車確認,IF($BS627=1,日野自動車新型式,IF($BS627=2,日野自動車新型式②,IF($BS627=3,日野自動車新型式③,IF($BS627=4,日野自動車新型式④,IFERROR(VLOOKUP($BJ627,'35条リスト'!$A$3:$C$9998,2,FALSE),"")))))))</f>
        <v/>
      </c>
      <c r="BL627" s="296" t="str">
        <f t="shared" si="276"/>
        <v/>
      </c>
      <c r="BM627" s="296" t="str">
        <f>IFERROR(VLOOKUP($X627,点検表４リスト用!$A$2:$B$10,2,FALSE),"")</f>
        <v/>
      </c>
      <c r="BN627" s="296" t="str">
        <f>IF($AK627="特","",IFERROR(VLOOKUP($BJ627,'35条リスト'!$A$3:$C$9998,3,FALSE),""))</f>
        <v/>
      </c>
      <c r="BO627" s="357" t="str">
        <f t="shared" si="281"/>
        <v/>
      </c>
      <c r="BP627" s="297" t="str">
        <f t="shared" si="277"/>
        <v/>
      </c>
      <c r="BQ627" s="297" t="str">
        <f t="shared" si="282"/>
        <v/>
      </c>
      <c r="BR627" s="296">
        <f t="shared" si="279"/>
        <v>0</v>
      </c>
      <c r="BS627" s="296" t="str">
        <f>IF(COUNTIF(点検表４リスト用!X$2:X$83,J627),1,IF(COUNTIF(点検表４リスト用!Y$2:Y$100,J627),2,IF(COUNTIF(点検表４リスト用!Z$2:Z$100,J627),3,IF(COUNTIF(点検表４リスト用!AA$2:AA$100,J627),4,""))))</f>
        <v/>
      </c>
      <c r="BT627" s="580" t="str">
        <f t="shared" si="283"/>
        <v/>
      </c>
    </row>
    <row r="628" spans="1:72">
      <c r="A628" s="289"/>
      <c r="B628" s="445"/>
      <c r="C628" s="290"/>
      <c r="D628" s="291"/>
      <c r="E628" s="291"/>
      <c r="F628" s="291"/>
      <c r="G628" s="292"/>
      <c r="H628" s="300"/>
      <c r="I628" s="292"/>
      <c r="J628" s="292"/>
      <c r="K628" s="292"/>
      <c r="L628" s="292"/>
      <c r="M628" s="290"/>
      <c r="N628" s="290"/>
      <c r="O628" s="292"/>
      <c r="P628" s="292"/>
      <c r="Q628" s="481" t="str">
        <f t="shared" si="284"/>
        <v/>
      </c>
      <c r="R628" s="481" t="str">
        <f t="shared" si="285"/>
        <v/>
      </c>
      <c r="S628" s="482" t="str">
        <f t="shared" si="258"/>
        <v/>
      </c>
      <c r="T628" s="482" t="str">
        <f t="shared" si="286"/>
        <v/>
      </c>
      <c r="U628" s="483" t="str">
        <f t="shared" si="287"/>
        <v/>
      </c>
      <c r="V628" s="483" t="str">
        <f t="shared" si="288"/>
        <v/>
      </c>
      <c r="W628" s="483" t="str">
        <f t="shared" si="289"/>
        <v/>
      </c>
      <c r="X628" s="293"/>
      <c r="Y628" s="289"/>
      <c r="Z628" s="473" t="str">
        <f>IF($BS628&lt;&gt;"","確認",IF(COUNTIF(点検表４リスト用!AB$2:AB$100,J628),"○",IF(OR($BQ628="【3】",$BQ628="【2】",$BQ628="【1】"),"○",$BQ628)))</f>
        <v/>
      </c>
      <c r="AA628" s="532"/>
      <c r="AB628" s="559" t="str">
        <f t="shared" si="290"/>
        <v/>
      </c>
      <c r="AC628" s="294" t="str">
        <f>IF(COUNTIF(環境性能の高いＵＤタクシー!$A:$A,点検表４!J628),"○","")</f>
        <v/>
      </c>
      <c r="AD628" s="295" t="str">
        <f t="shared" si="291"/>
        <v/>
      </c>
      <c r="AE628" s="296" t="b">
        <f t="shared" si="259"/>
        <v>0</v>
      </c>
      <c r="AF628" s="296" t="b">
        <f t="shared" si="260"/>
        <v>0</v>
      </c>
      <c r="AG628" s="296" t="str">
        <f t="shared" si="261"/>
        <v/>
      </c>
      <c r="AH628" s="296">
        <f t="shared" si="262"/>
        <v>1</v>
      </c>
      <c r="AI628" s="296">
        <f t="shared" si="263"/>
        <v>0</v>
      </c>
      <c r="AJ628" s="296">
        <f t="shared" si="264"/>
        <v>0</v>
      </c>
      <c r="AK628" s="296" t="str">
        <f>IFERROR(VLOOKUP($I628,点検表４リスト用!$D$2:$G$10,2,FALSE),"")</f>
        <v/>
      </c>
      <c r="AL628" s="296" t="str">
        <f>IFERROR(VLOOKUP($I628,点検表４リスト用!$D$2:$G$10,3,FALSE),"")</f>
        <v/>
      </c>
      <c r="AM628" s="296" t="str">
        <f>IFERROR(VLOOKUP($I628,点検表４リスト用!$D$2:$G$10,4,FALSE),"")</f>
        <v/>
      </c>
      <c r="AN628" s="296" t="str">
        <f>IFERROR(VLOOKUP(LEFT($E628,1),点検表４リスト用!$I$2:$J$11,2,FALSE),"")</f>
        <v/>
      </c>
      <c r="AO628" s="296" t="b">
        <f>IF(IFERROR(VLOOKUP($J628,軽乗用車一覧!$A$2:$A$88,1,FALSE),"")&lt;&gt;"",TRUE,FALSE)</f>
        <v>0</v>
      </c>
      <c r="AP628" s="296" t="b">
        <f t="shared" si="265"/>
        <v>0</v>
      </c>
      <c r="AQ628" s="296" t="b">
        <f t="shared" si="292"/>
        <v>1</v>
      </c>
      <c r="AR628" s="296" t="str">
        <f t="shared" si="266"/>
        <v/>
      </c>
      <c r="AS628" s="296" t="str">
        <f t="shared" si="267"/>
        <v/>
      </c>
      <c r="AT628" s="296">
        <f t="shared" si="268"/>
        <v>1</v>
      </c>
      <c r="AU628" s="296">
        <f t="shared" si="269"/>
        <v>1</v>
      </c>
      <c r="AV628" s="296" t="str">
        <f t="shared" si="270"/>
        <v/>
      </c>
      <c r="AW628" s="296" t="str">
        <f>IFERROR(VLOOKUP($L628,点検表４リスト用!$L$2:$M$11,2,FALSE),"")</f>
        <v/>
      </c>
      <c r="AX628" s="296" t="str">
        <f>IFERROR(VLOOKUP($AV628,排出係数!$H$4:$N$1000,7,FALSE),"")</f>
        <v/>
      </c>
      <c r="AY628" s="296" t="str">
        <f t="shared" si="280"/>
        <v/>
      </c>
      <c r="AZ628" s="296" t="str">
        <f t="shared" si="271"/>
        <v>1</v>
      </c>
      <c r="BA628" s="296" t="str">
        <f>IFERROR(VLOOKUP($AV628,排出係数!$A$4:$G$10000,$AU628+2,FALSE),"")</f>
        <v/>
      </c>
      <c r="BB628" s="296">
        <f>IFERROR(VLOOKUP($AU628,点検表４リスト用!$P$2:$T$6,2,FALSE),"")</f>
        <v>0.48</v>
      </c>
      <c r="BC628" s="296" t="str">
        <f t="shared" si="272"/>
        <v/>
      </c>
      <c r="BD628" s="296" t="str">
        <f t="shared" si="273"/>
        <v/>
      </c>
      <c r="BE628" s="296" t="str">
        <f>IFERROR(VLOOKUP($AV628,排出係数!$H$4:$M$10000,$AU628+2,FALSE),"")</f>
        <v/>
      </c>
      <c r="BF628" s="296">
        <f>IFERROR(VLOOKUP($AU628,点検表４リスト用!$P$2:$T$6,IF($N628="H17",5,3),FALSE),"")</f>
        <v>5.5E-2</v>
      </c>
      <c r="BG628" s="296">
        <f t="shared" si="274"/>
        <v>0</v>
      </c>
      <c r="BH628" s="296">
        <f t="shared" si="278"/>
        <v>0</v>
      </c>
      <c r="BI628" s="296" t="str">
        <f>IFERROR(VLOOKUP($L628,点検表４リスト用!$L$2:$N$11,3,FALSE),"")</f>
        <v/>
      </c>
      <c r="BJ628" s="296" t="str">
        <f t="shared" si="275"/>
        <v/>
      </c>
      <c r="BK628" s="296" t="str">
        <f>IF($AK628="特","",IF($BP628="確認",MSG_電気・燃料電池車確認,IF($BS628=1,日野自動車新型式,IF($BS628=2,日野自動車新型式②,IF($BS628=3,日野自動車新型式③,IF($BS628=4,日野自動車新型式④,IFERROR(VLOOKUP($BJ628,'35条リスト'!$A$3:$C$9998,2,FALSE),"")))))))</f>
        <v/>
      </c>
      <c r="BL628" s="296" t="str">
        <f t="shared" si="276"/>
        <v/>
      </c>
      <c r="BM628" s="296" t="str">
        <f>IFERROR(VLOOKUP($X628,点検表４リスト用!$A$2:$B$10,2,FALSE),"")</f>
        <v/>
      </c>
      <c r="BN628" s="296" t="str">
        <f>IF($AK628="特","",IFERROR(VLOOKUP($BJ628,'35条リスト'!$A$3:$C$9998,3,FALSE),""))</f>
        <v/>
      </c>
      <c r="BO628" s="357" t="str">
        <f t="shared" si="281"/>
        <v/>
      </c>
      <c r="BP628" s="297" t="str">
        <f t="shared" si="277"/>
        <v/>
      </c>
      <c r="BQ628" s="297" t="str">
        <f t="shared" si="282"/>
        <v/>
      </c>
      <c r="BR628" s="296">
        <f t="shared" si="279"/>
        <v>0</v>
      </c>
      <c r="BS628" s="296" t="str">
        <f>IF(COUNTIF(点検表４リスト用!X$2:X$83,J628),1,IF(COUNTIF(点検表４リスト用!Y$2:Y$100,J628),2,IF(COUNTIF(点検表４リスト用!Z$2:Z$100,J628),3,IF(COUNTIF(点検表４リスト用!AA$2:AA$100,J628),4,""))))</f>
        <v/>
      </c>
      <c r="BT628" s="580" t="str">
        <f t="shared" si="283"/>
        <v/>
      </c>
    </row>
    <row r="629" spans="1:72">
      <c r="A629" s="289"/>
      <c r="B629" s="445"/>
      <c r="C629" s="290"/>
      <c r="D629" s="291"/>
      <c r="E629" s="291"/>
      <c r="F629" s="291"/>
      <c r="G629" s="292"/>
      <c r="H629" s="300"/>
      <c r="I629" s="292"/>
      <c r="J629" s="292"/>
      <c r="K629" s="292"/>
      <c r="L629" s="292"/>
      <c r="M629" s="290"/>
      <c r="N629" s="290"/>
      <c r="O629" s="292"/>
      <c r="P629" s="292"/>
      <c r="Q629" s="481" t="str">
        <f t="shared" si="284"/>
        <v/>
      </c>
      <c r="R629" s="481" t="str">
        <f t="shared" si="285"/>
        <v/>
      </c>
      <c r="S629" s="482" t="str">
        <f t="shared" si="258"/>
        <v/>
      </c>
      <c r="T629" s="482" t="str">
        <f t="shared" si="286"/>
        <v/>
      </c>
      <c r="U629" s="483" t="str">
        <f t="shared" si="287"/>
        <v/>
      </c>
      <c r="V629" s="483" t="str">
        <f t="shared" si="288"/>
        <v/>
      </c>
      <c r="W629" s="483" t="str">
        <f t="shared" si="289"/>
        <v/>
      </c>
      <c r="X629" s="293"/>
      <c r="Y629" s="289"/>
      <c r="Z629" s="473" t="str">
        <f>IF($BS629&lt;&gt;"","確認",IF(COUNTIF(点検表４リスト用!AB$2:AB$100,J629),"○",IF(OR($BQ629="【3】",$BQ629="【2】",$BQ629="【1】"),"○",$BQ629)))</f>
        <v/>
      </c>
      <c r="AA629" s="532"/>
      <c r="AB629" s="559" t="str">
        <f t="shared" si="290"/>
        <v/>
      </c>
      <c r="AC629" s="294" t="str">
        <f>IF(COUNTIF(環境性能の高いＵＤタクシー!$A:$A,点検表４!J629),"○","")</f>
        <v/>
      </c>
      <c r="AD629" s="295" t="str">
        <f t="shared" si="291"/>
        <v/>
      </c>
      <c r="AE629" s="296" t="b">
        <f t="shared" si="259"/>
        <v>0</v>
      </c>
      <c r="AF629" s="296" t="b">
        <f t="shared" si="260"/>
        <v>0</v>
      </c>
      <c r="AG629" s="296" t="str">
        <f t="shared" si="261"/>
        <v/>
      </c>
      <c r="AH629" s="296">
        <f t="shared" si="262"/>
        <v>1</v>
      </c>
      <c r="AI629" s="296">
        <f t="shared" si="263"/>
        <v>0</v>
      </c>
      <c r="AJ629" s="296">
        <f t="shared" si="264"/>
        <v>0</v>
      </c>
      <c r="AK629" s="296" t="str">
        <f>IFERROR(VLOOKUP($I629,点検表４リスト用!$D$2:$G$10,2,FALSE),"")</f>
        <v/>
      </c>
      <c r="AL629" s="296" t="str">
        <f>IFERROR(VLOOKUP($I629,点検表４リスト用!$D$2:$G$10,3,FALSE),"")</f>
        <v/>
      </c>
      <c r="AM629" s="296" t="str">
        <f>IFERROR(VLOOKUP($I629,点検表４リスト用!$D$2:$G$10,4,FALSE),"")</f>
        <v/>
      </c>
      <c r="AN629" s="296" t="str">
        <f>IFERROR(VLOOKUP(LEFT($E629,1),点検表４リスト用!$I$2:$J$11,2,FALSE),"")</f>
        <v/>
      </c>
      <c r="AO629" s="296" t="b">
        <f>IF(IFERROR(VLOOKUP($J629,軽乗用車一覧!$A$2:$A$88,1,FALSE),"")&lt;&gt;"",TRUE,FALSE)</f>
        <v>0</v>
      </c>
      <c r="AP629" s="296" t="b">
        <f t="shared" si="265"/>
        <v>0</v>
      </c>
      <c r="AQ629" s="296" t="b">
        <f t="shared" si="292"/>
        <v>1</v>
      </c>
      <c r="AR629" s="296" t="str">
        <f t="shared" si="266"/>
        <v/>
      </c>
      <c r="AS629" s="296" t="str">
        <f t="shared" si="267"/>
        <v/>
      </c>
      <c r="AT629" s="296">
        <f t="shared" si="268"/>
        <v>1</v>
      </c>
      <c r="AU629" s="296">
        <f t="shared" si="269"/>
        <v>1</v>
      </c>
      <c r="AV629" s="296" t="str">
        <f t="shared" si="270"/>
        <v/>
      </c>
      <c r="AW629" s="296" t="str">
        <f>IFERROR(VLOOKUP($L629,点検表４リスト用!$L$2:$M$11,2,FALSE),"")</f>
        <v/>
      </c>
      <c r="AX629" s="296" t="str">
        <f>IFERROR(VLOOKUP($AV629,排出係数!$H$4:$N$1000,7,FALSE),"")</f>
        <v/>
      </c>
      <c r="AY629" s="296" t="str">
        <f t="shared" si="280"/>
        <v/>
      </c>
      <c r="AZ629" s="296" t="str">
        <f t="shared" si="271"/>
        <v>1</v>
      </c>
      <c r="BA629" s="296" t="str">
        <f>IFERROR(VLOOKUP($AV629,排出係数!$A$4:$G$10000,$AU629+2,FALSE),"")</f>
        <v/>
      </c>
      <c r="BB629" s="296">
        <f>IFERROR(VLOOKUP($AU629,点検表４リスト用!$P$2:$T$6,2,FALSE),"")</f>
        <v>0.48</v>
      </c>
      <c r="BC629" s="296" t="str">
        <f t="shared" si="272"/>
        <v/>
      </c>
      <c r="BD629" s="296" t="str">
        <f t="shared" si="273"/>
        <v/>
      </c>
      <c r="BE629" s="296" t="str">
        <f>IFERROR(VLOOKUP($AV629,排出係数!$H$4:$M$10000,$AU629+2,FALSE),"")</f>
        <v/>
      </c>
      <c r="BF629" s="296">
        <f>IFERROR(VLOOKUP($AU629,点検表４リスト用!$P$2:$T$6,IF($N629="H17",5,3),FALSE),"")</f>
        <v>5.5E-2</v>
      </c>
      <c r="BG629" s="296">
        <f t="shared" si="274"/>
        <v>0</v>
      </c>
      <c r="BH629" s="296">
        <f t="shared" si="278"/>
        <v>0</v>
      </c>
      <c r="BI629" s="296" t="str">
        <f>IFERROR(VLOOKUP($L629,点検表４リスト用!$L$2:$N$11,3,FALSE),"")</f>
        <v/>
      </c>
      <c r="BJ629" s="296" t="str">
        <f t="shared" si="275"/>
        <v/>
      </c>
      <c r="BK629" s="296" t="str">
        <f>IF($AK629="特","",IF($BP629="確認",MSG_電気・燃料電池車確認,IF($BS629=1,日野自動車新型式,IF($BS629=2,日野自動車新型式②,IF($BS629=3,日野自動車新型式③,IF($BS629=4,日野自動車新型式④,IFERROR(VLOOKUP($BJ629,'35条リスト'!$A$3:$C$9998,2,FALSE),"")))))))</f>
        <v/>
      </c>
      <c r="BL629" s="296" t="str">
        <f t="shared" si="276"/>
        <v/>
      </c>
      <c r="BM629" s="296" t="str">
        <f>IFERROR(VLOOKUP($X629,点検表４リスト用!$A$2:$B$10,2,FALSE),"")</f>
        <v/>
      </c>
      <c r="BN629" s="296" t="str">
        <f>IF($AK629="特","",IFERROR(VLOOKUP($BJ629,'35条リスト'!$A$3:$C$9998,3,FALSE),""))</f>
        <v/>
      </c>
      <c r="BO629" s="357" t="str">
        <f t="shared" si="281"/>
        <v/>
      </c>
      <c r="BP629" s="297" t="str">
        <f t="shared" si="277"/>
        <v/>
      </c>
      <c r="BQ629" s="297" t="str">
        <f t="shared" si="282"/>
        <v/>
      </c>
      <c r="BR629" s="296">
        <f t="shared" si="279"/>
        <v>0</v>
      </c>
      <c r="BS629" s="296" t="str">
        <f>IF(COUNTIF(点検表４リスト用!X$2:X$83,J629),1,IF(COUNTIF(点検表４リスト用!Y$2:Y$100,J629),2,IF(COUNTIF(点検表４リスト用!Z$2:Z$100,J629),3,IF(COUNTIF(点検表４リスト用!AA$2:AA$100,J629),4,""))))</f>
        <v/>
      </c>
      <c r="BT629" s="580" t="str">
        <f t="shared" si="283"/>
        <v/>
      </c>
    </row>
    <row r="630" spans="1:72">
      <c r="A630" s="289"/>
      <c r="B630" s="445"/>
      <c r="C630" s="290"/>
      <c r="D630" s="291"/>
      <c r="E630" s="291"/>
      <c r="F630" s="291"/>
      <c r="G630" s="292"/>
      <c r="H630" s="300"/>
      <c r="I630" s="292"/>
      <c r="J630" s="292"/>
      <c r="K630" s="292"/>
      <c r="L630" s="292"/>
      <c r="M630" s="290"/>
      <c r="N630" s="290"/>
      <c r="O630" s="292"/>
      <c r="P630" s="292"/>
      <c r="Q630" s="481" t="str">
        <f t="shared" si="284"/>
        <v/>
      </c>
      <c r="R630" s="481" t="str">
        <f t="shared" si="285"/>
        <v/>
      </c>
      <c r="S630" s="482" t="str">
        <f t="shared" si="258"/>
        <v/>
      </c>
      <c r="T630" s="482" t="str">
        <f t="shared" si="286"/>
        <v/>
      </c>
      <c r="U630" s="483" t="str">
        <f t="shared" si="287"/>
        <v/>
      </c>
      <c r="V630" s="483" t="str">
        <f t="shared" si="288"/>
        <v/>
      </c>
      <c r="W630" s="483" t="str">
        <f t="shared" si="289"/>
        <v/>
      </c>
      <c r="X630" s="293"/>
      <c r="Y630" s="289"/>
      <c r="Z630" s="473" t="str">
        <f>IF($BS630&lt;&gt;"","確認",IF(COUNTIF(点検表４リスト用!AB$2:AB$100,J630),"○",IF(OR($BQ630="【3】",$BQ630="【2】",$BQ630="【1】"),"○",$BQ630)))</f>
        <v/>
      </c>
      <c r="AA630" s="532"/>
      <c r="AB630" s="559" t="str">
        <f t="shared" si="290"/>
        <v/>
      </c>
      <c r="AC630" s="294" t="str">
        <f>IF(COUNTIF(環境性能の高いＵＤタクシー!$A:$A,点検表４!J630),"○","")</f>
        <v/>
      </c>
      <c r="AD630" s="295" t="str">
        <f t="shared" si="291"/>
        <v/>
      </c>
      <c r="AE630" s="296" t="b">
        <f t="shared" si="259"/>
        <v>0</v>
      </c>
      <c r="AF630" s="296" t="b">
        <f t="shared" si="260"/>
        <v>0</v>
      </c>
      <c r="AG630" s="296" t="str">
        <f t="shared" si="261"/>
        <v/>
      </c>
      <c r="AH630" s="296">
        <f t="shared" si="262"/>
        <v>1</v>
      </c>
      <c r="AI630" s="296">
        <f t="shared" si="263"/>
        <v>0</v>
      </c>
      <c r="AJ630" s="296">
        <f t="shared" si="264"/>
        <v>0</v>
      </c>
      <c r="AK630" s="296" t="str">
        <f>IFERROR(VLOOKUP($I630,点検表４リスト用!$D$2:$G$10,2,FALSE),"")</f>
        <v/>
      </c>
      <c r="AL630" s="296" t="str">
        <f>IFERROR(VLOOKUP($I630,点検表４リスト用!$D$2:$G$10,3,FALSE),"")</f>
        <v/>
      </c>
      <c r="AM630" s="296" t="str">
        <f>IFERROR(VLOOKUP($I630,点検表４リスト用!$D$2:$G$10,4,FALSE),"")</f>
        <v/>
      </c>
      <c r="AN630" s="296" t="str">
        <f>IFERROR(VLOOKUP(LEFT($E630,1),点検表４リスト用!$I$2:$J$11,2,FALSE),"")</f>
        <v/>
      </c>
      <c r="AO630" s="296" t="b">
        <f>IF(IFERROR(VLOOKUP($J630,軽乗用車一覧!$A$2:$A$88,1,FALSE),"")&lt;&gt;"",TRUE,FALSE)</f>
        <v>0</v>
      </c>
      <c r="AP630" s="296" t="b">
        <f t="shared" si="265"/>
        <v>0</v>
      </c>
      <c r="AQ630" s="296" t="b">
        <f t="shared" si="292"/>
        <v>1</v>
      </c>
      <c r="AR630" s="296" t="str">
        <f t="shared" si="266"/>
        <v/>
      </c>
      <c r="AS630" s="296" t="str">
        <f t="shared" si="267"/>
        <v/>
      </c>
      <c r="AT630" s="296">
        <f t="shared" si="268"/>
        <v>1</v>
      </c>
      <c r="AU630" s="296">
        <f t="shared" si="269"/>
        <v>1</v>
      </c>
      <c r="AV630" s="296" t="str">
        <f t="shared" si="270"/>
        <v/>
      </c>
      <c r="AW630" s="296" t="str">
        <f>IFERROR(VLOOKUP($L630,点検表４リスト用!$L$2:$M$11,2,FALSE),"")</f>
        <v/>
      </c>
      <c r="AX630" s="296" t="str">
        <f>IFERROR(VLOOKUP($AV630,排出係数!$H$4:$N$1000,7,FALSE),"")</f>
        <v/>
      </c>
      <c r="AY630" s="296" t="str">
        <f t="shared" si="280"/>
        <v/>
      </c>
      <c r="AZ630" s="296" t="str">
        <f t="shared" si="271"/>
        <v>1</v>
      </c>
      <c r="BA630" s="296" t="str">
        <f>IFERROR(VLOOKUP($AV630,排出係数!$A$4:$G$10000,$AU630+2,FALSE),"")</f>
        <v/>
      </c>
      <c r="BB630" s="296">
        <f>IFERROR(VLOOKUP($AU630,点検表４リスト用!$P$2:$T$6,2,FALSE),"")</f>
        <v>0.48</v>
      </c>
      <c r="BC630" s="296" t="str">
        <f t="shared" si="272"/>
        <v/>
      </c>
      <c r="BD630" s="296" t="str">
        <f t="shared" si="273"/>
        <v/>
      </c>
      <c r="BE630" s="296" t="str">
        <f>IFERROR(VLOOKUP($AV630,排出係数!$H$4:$M$10000,$AU630+2,FALSE),"")</f>
        <v/>
      </c>
      <c r="BF630" s="296">
        <f>IFERROR(VLOOKUP($AU630,点検表４リスト用!$P$2:$T$6,IF($N630="H17",5,3),FALSE),"")</f>
        <v>5.5E-2</v>
      </c>
      <c r="BG630" s="296">
        <f t="shared" si="274"/>
        <v>0</v>
      </c>
      <c r="BH630" s="296">
        <f t="shared" si="278"/>
        <v>0</v>
      </c>
      <c r="BI630" s="296" t="str">
        <f>IFERROR(VLOOKUP($L630,点検表４リスト用!$L$2:$N$11,3,FALSE),"")</f>
        <v/>
      </c>
      <c r="BJ630" s="296" t="str">
        <f t="shared" si="275"/>
        <v/>
      </c>
      <c r="BK630" s="296" t="str">
        <f>IF($AK630="特","",IF($BP630="確認",MSG_電気・燃料電池車確認,IF($BS630=1,日野自動車新型式,IF($BS630=2,日野自動車新型式②,IF($BS630=3,日野自動車新型式③,IF($BS630=4,日野自動車新型式④,IFERROR(VLOOKUP($BJ630,'35条リスト'!$A$3:$C$9998,2,FALSE),"")))))))</f>
        <v/>
      </c>
      <c r="BL630" s="296" t="str">
        <f t="shared" si="276"/>
        <v/>
      </c>
      <c r="BM630" s="296" t="str">
        <f>IFERROR(VLOOKUP($X630,点検表４リスト用!$A$2:$B$10,2,FALSE),"")</f>
        <v/>
      </c>
      <c r="BN630" s="296" t="str">
        <f>IF($AK630="特","",IFERROR(VLOOKUP($BJ630,'35条リスト'!$A$3:$C$9998,3,FALSE),""))</f>
        <v/>
      </c>
      <c r="BO630" s="357" t="str">
        <f t="shared" si="281"/>
        <v/>
      </c>
      <c r="BP630" s="297" t="str">
        <f t="shared" si="277"/>
        <v/>
      </c>
      <c r="BQ630" s="297" t="str">
        <f t="shared" si="282"/>
        <v/>
      </c>
      <c r="BR630" s="296">
        <f t="shared" si="279"/>
        <v>0</v>
      </c>
      <c r="BS630" s="296" t="str">
        <f>IF(COUNTIF(点検表４リスト用!X$2:X$83,J630),1,IF(COUNTIF(点検表４リスト用!Y$2:Y$100,J630),2,IF(COUNTIF(点検表４リスト用!Z$2:Z$100,J630),3,IF(COUNTIF(点検表４リスト用!AA$2:AA$100,J630),4,""))))</f>
        <v/>
      </c>
      <c r="BT630" s="580" t="str">
        <f t="shared" si="283"/>
        <v/>
      </c>
    </row>
    <row r="631" spans="1:72">
      <c r="A631" s="289"/>
      <c r="B631" s="445"/>
      <c r="C631" s="290"/>
      <c r="D631" s="291"/>
      <c r="E631" s="291"/>
      <c r="F631" s="291"/>
      <c r="G631" s="292"/>
      <c r="H631" s="300"/>
      <c r="I631" s="292"/>
      <c r="J631" s="292"/>
      <c r="K631" s="292"/>
      <c r="L631" s="292"/>
      <c r="M631" s="290"/>
      <c r="N631" s="290"/>
      <c r="O631" s="292"/>
      <c r="P631" s="292"/>
      <c r="Q631" s="481" t="str">
        <f t="shared" si="284"/>
        <v/>
      </c>
      <c r="R631" s="481" t="str">
        <f t="shared" si="285"/>
        <v/>
      </c>
      <c r="S631" s="482" t="str">
        <f t="shared" si="258"/>
        <v/>
      </c>
      <c r="T631" s="482" t="str">
        <f t="shared" si="286"/>
        <v/>
      </c>
      <c r="U631" s="483" t="str">
        <f t="shared" si="287"/>
        <v/>
      </c>
      <c r="V631" s="483" t="str">
        <f t="shared" si="288"/>
        <v/>
      </c>
      <c r="W631" s="483" t="str">
        <f t="shared" si="289"/>
        <v/>
      </c>
      <c r="X631" s="293"/>
      <c r="Y631" s="289"/>
      <c r="Z631" s="473" t="str">
        <f>IF($BS631&lt;&gt;"","確認",IF(COUNTIF(点検表４リスト用!AB$2:AB$100,J631),"○",IF(OR($BQ631="【3】",$BQ631="【2】",$BQ631="【1】"),"○",$BQ631)))</f>
        <v/>
      </c>
      <c r="AA631" s="532"/>
      <c r="AB631" s="559" t="str">
        <f t="shared" si="290"/>
        <v/>
      </c>
      <c r="AC631" s="294" t="str">
        <f>IF(COUNTIF(環境性能の高いＵＤタクシー!$A:$A,点検表４!J631),"○","")</f>
        <v/>
      </c>
      <c r="AD631" s="295" t="str">
        <f t="shared" si="291"/>
        <v/>
      </c>
      <c r="AE631" s="296" t="b">
        <f t="shared" si="259"/>
        <v>0</v>
      </c>
      <c r="AF631" s="296" t="b">
        <f t="shared" si="260"/>
        <v>0</v>
      </c>
      <c r="AG631" s="296" t="str">
        <f t="shared" si="261"/>
        <v/>
      </c>
      <c r="AH631" s="296">
        <f t="shared" si="262"/>
        <v>1</v>
      </c>
      <c r="AI631" s="296">
        <f t="shared" si="263"/>
        <v>0</v>
      </c>
      <c r="AJ631" s="296">
        <f t="shared" si="264"/>
        <v>0</v>
      </c>
      <c r="AK631" s="296" t="str">
        <f>IFERROR(VLOOKUP($I631,点検表４リスト用!$D$2:$G$10,2,FALSE),"")</f>
        <v/>
      </c>
      <c r="AL631" s="296" t="str">
        <f>IFERROR(VLOOKUP($I631,点検表４リスト用!$D$2:$G$10,3,FALSE),"")</f>
        <v/>
      </c>
      <c r="AM631" s="296" t="str">
        <f>IFERROR(VLOOKUP($I631,点検表４リスト用!$D$2:$G$10,4,FALSE),"")</f>
        <v/>
      </c>
      <c r="AN631" s="296" t="str">
        <f>IFERROR(VLOOKUP(LEFT($E631,1),点検表４リスト用!$I$2:$J$11,2,FALSE),"")</f>
        <v/>
      </c>
      <c r="AO631" s="296" t="b">
        <f>IF(IFERROR(VLOOKUP($J631,軽乗用車一覧!$A$2:$A$88,1,FALSE),"")&lt;&gt;"",TRUE,FALSE)</f>
        <v>0</v>
      </c>
      <c r="AP631" s="296" t="b">
        <f t="shared" si="265"/>
        <v>0</v>
      </c>
      <c r="AQ631" s="296" t="b">
        <f t="shared" si="292"/>
        <v>1</v>
      </c>
      <c r="AR631" s="296" t="str">
        <f t="shared" si="266"/>
        <v/>
      </c>
      <c r="AS631" s="296" t="str">
        <f t="shared" si="267"/>
        <v/>
      </c>
      <c r="AT631" s="296">
        <f t="shared" si="268"/>
        <v>1</v>
      </c>
      <c r="AU631" s="296">
        <f t="shared" si="269"/>
        <v>1</v>
      </c>
      <c r="AV631" s="296" t="str">
        <f t="shared" si="270"/>
        <v/>
      </c>
      <c r="AW631" s="296" t="str">
        <f>IFERROR(VLOOKUP($L631,点検表４リスト用!$L$2:$M$11,2,FALSE),"")</f>
        <v/>
      </c>
      <c r="AX631" s="296" t="str">
        <f>IFERROR(VLOOKUP($AV631,排出係数!$H$4:$N$1000,7,FALSE),"")</f>
        <v/>
      </c>
      <c r="AY631" s="296" t="str">
        <f t="shared" si="280"/>
        <v/>
      </c>
      <c r="AZ631" s="296" t="str">
        <f t="shared" si="271"/>
        <v>1</v>
      </c>
      <c r="BA631" s="296" t="str">
        <f>IFERROR(VLOOKUP($AV631,排出係数!$A$4:$G$10000,$AU631+2,FALSE),"")</f>
        <v/>
      </c>
      <c r="BB631" s="296">
        <f>IFERROR(VLOOKUP($AU631,点検表４リスト用!$P$2:$T$6,2,FALSE),"")</f>
        <v>0.48</v>
      </c>
      <c r="BC631" s="296" t="str">
        <f t="shared" si="272"/>
        <v/>
      </c>
      <c r="BD631" s="296" t="str">
        <f t="shared" si="273"/>
        <v/>
      </c>
      <c r="BE631" s="296" t="str">
        <f>IFERROR(VLOOKUP($AV631,排出係数!$H$4:$M$10000,$AU631+2,FALSE),"")</f>
        <v/>
      </c>
      <c r="BF631" s="296">
        <f>IFERROR(VLOOKUP($AU631,点検表４リスト用!$P$2:$T$6,IF($N631="H17",5,3),FALSE),"")</f>
        <v>5.5E-2</v>
      </c>
      <c r="BG631" s="296">
        <f t="shared" si="274"/>
        <v>0</v>
      </c>
      <c r="BH631" s="296">
        <f t="shared" si="278"/>
        <v>0</v>
      </c>
      <c r="BI631" s="296" t="str">
        <f>IFERROR(VLOOKUP($L631,点検表４リスト用!$L$2:$N$11,3,FALSE),"")</f>
        <v/>
      </c>
      <c r="BJ631" s="296" t="str">
        <f t="shared" si="275"/>
        <v/>
      </c>
      <c r="BK631" s="296" t="str">
        <f>IF($AK631="特","",IF($BP631="確認",MSG_電気・燃料電池車確認,IF($BS631=1,日野自動車新型式,IF($BS631=2,日野自動車新型式②,IF($BS631=3,日野自動車新型式③,IF($BS631=4,日野自動車新型式④,IFERROR(VLOOKUP($BJ631,'35条リスト'!$A$3:$C$9998,2,FALSE),"")))))))</f>
        <v/>
      </c>
      <c r="BL631" s="296" t="str">
        <f t="shared" si="276"/>
        <v/>
      </c>
      <c r="BM631" s="296" t="str">
        <f>IFERROR(VLOOKUP($X631,点検表４リスト用!$A$2:$B$10,2,FALSE),"")</f>
        <v/>
      </c>
      <c r="BN631" s="296" t="str">
        <f>IF($AK631="特","",IFERROR(VLOOKUP($BJ631,'35条リスト'!$A$3:$C$9998,3,FALSE),""))</f>
        <v/>
      </c>
      <c r="BO631" s="357" t="str">
        <f t="shared" si="281"/>
        <v/>
      </c>
      <c r="BP631" s="297" t="str">
        <f t="shared" si="277"/>
        <v/>
      </c>
      <c r="BQ631" s="297" t="str">
        <f t="shared" si="282"/>
        <v/>
      </c>
      <c r="BR631" s="296">
        <f t="shared" si="279"/>
        <v>0</v>
      </c>
      <c r="BS631" s="296" t="str">
        <f>IF(COUNTIF(点検表４リスト用!X$2:X$83,J631),1,IF(COUNTIF(点検表４リスト用!Y$2:Y$100,J631),2,IF(COUNTIF(点検表４リスト用!Z$2:Z$100,J631),3,IF(COUNTIF(点検表４リスト用!AA$2:AA$100,J631),4,""))))</f>
        <v/>
      </c>
      <c r="BT631" s="580" t="str">
        <f t="shared" si="283"/>
        <v/>
      </c>
    </row>
    <row r="632" spans="1:72">
      <c r="A632" s="289"/>
      <c r="B632" s="445"/>
      <c r="C632" s="290"/>
      <c r="D632" s="291"/>
      <c r="E632" s="291"/>
      <c r="F632" s="291"/>
      <c r="G632" s="292"/>
      <c r="H632" s="300"/>
      <c r="I632" s="292"/>
      <c r="J632" s="292"/>
      <c r="K632" s="292"/>
      <c r="L632" s="292"/>
      <c r="M632" s="290"/>
      <c r="N632" s="290"/>
      <c r="O632" s="292"/>
      <c r="P632" s="292"/>
      <c r="Q632" s="481" t="str">
        <f t="shared" si="284"/>
        <v/>
      </c>
      <c r="R632" s="481" t="str">
        <f t="shared" si="285"/>
        <v/>
      </c>
      <c r="S632" s="482" t="str">
        <f t="shared" si="258"/>
        <v/>
      </c>
      <c r="T632" s="482" t="str">
        <f t="shared" si="286"/>
        <v/>
      </c>
      <c r="U632" s="483" t="str">
        <f t="shared" si="287"/>
        <v/>
      </c>
      <c r="V632" s="483" t="str">
        <f t="shared" si="288"/>
        <v/>
      </c>
      <c r="W632" s="483" t="str">
        <f t="shared" si="289"/>
        <v/>
      </c>
      <c r="X632" s="293"/>
      <c r="Y632" s="289"/>
      <c r="Z632" s="473" t="str">
        <f>IF($BS632&lt;&gt;"","確認",IF(COUNTIF(点検表４リスト用!AB$2:AB$100,J632),"○",IF(OR($BQ632="【3】",$BQ632="【2】",$BQ632="【1】"),"○",$BQ632)))</f>
        <v/>
      </c>
      <c r="AA632" s="532"/>
      <c r="AB632" s="559" t="str">
        <f t="shared" si="290"/>
        <v/>
      </c>
      <c r="AC632" s="294" t="str">
        <f>IF(COUNTIF(環境性能の高いＵＤタクシー!$A:$A,点検表４!J632),"○","")</f>
        <v/>
      </c>
      <c r="AD632" s="295" t="str">
        <f t="shared" si="291"/>
        <v/>
      </c>
      <c r="AE632" s="296" t="b">
        <f t="shared" si="259"/>
        <v>0</v>
      </c>
      <c r="AF632" s="296" t="b">
        <f t="shared" si="260"/>
        <v>0</v>
      </c>
      <c r="AG632" s="296" t="str">
        <f t="shared" si="261"/>
        <v/>
      </c>
      <c r="AH632" s="296">
        <f t="shared" si="262"/>
        <v>1</v>
      </c>
      <c r="AI632" s="296">
        <f t="shared" si="263"/>
        <v>0</v>
      </c>
      <c r="AJ632" s="296">
        <f t="shared" si="264"/>
        <v>0</v>
      </c>
      <c r="AK632" s="296" t="str">
        <f>IFERROR(VLOOKUP($I632,点検表４リスト用!$D$2:$G$10,2,FALSE),"")</f>
        <v/>
      </c>
      <c r="AL632" s="296" t="str">
        <f>IFERROR(VLOOKUP($I632,点検表４リスト用!$D$2:$G$10,3,FALSE),"")</f>
        <v/>
      </c>
      <c r="AM632" s="296" t="str">
        <f>IFERROR(VLOOKUP($I632,点検表４リスト用!$D$2:$G$10,4,FALSE),"")</f>
        <v/>
      </c>
      <c r="AN632" s="296" t="str">
        <f>IFERROR(VLOOKUP(LEFT($E632,1),点検表４リスト用!$I$2:$J$11,2,FALSE),"")</f>
        <v/>
      </c>
      <c r="AO632" s="296" t="b">
        <f>IF(IFERROR(VLOOKUP($J632,軽乗用車一覧!$A$2:$A$88,1,FALSE),"")&lt;&gt;"",TRUE,FALSE)</f>
        <v>0</v>
      </c>
      <c r="AP632" s="296" t="b">
        <f t="shared" si="265"/>
        <v>0</v>
      </c>
      <c r="AQ632" s="296" t="b">
        <f t="shared" si="292"/>
        <v>1</v>
      </c>
      <c r="AR632" s="296" t="str">
        <f t="shared" si="266"/>
        <v/>
      </c>
      <c r="AS632" s="296" t="str">
        <f t="shared" si="267"/>
        <v/>
      </c>
      <c r="AT632" s="296">
        <f t="shared" si="268"/>
        <v>1</v>
      </c>
      <c r="AU632" s="296">
        <f t="shared" si="269"/>
        <v>1</v>
      </c>
      <c r="AV632" s="296" t="str">
        <f t="shared" si="270"/>
        <v/>
      </c>
      <c r="AW632" s="296" t="str">
        <f>IFERROR(VLOOKUP($L632,点検表４リスト用!$L$2:$M$11,2,FALSE),"")</f>
        <v/>
      </c>
      <c r="AX632" s="296" t="str">
        <f>IFERROR(VLOOKUP($AV632,排出係数!$H$4:$N$1000,7,FALSE),"")</f>
        <v/>
      </c>
      <c r="AY632" s="296" t="str">
        <f t="shared" si="280"/>
        <v/>
      </c>
      <c r="AZ632" s="296" t="str">
        <f t="shared" si="271"/>
        <v>1</v>
      </c>
      <c r="BA632" s="296" t="str">
        <f>IFERROR(VLOOKUP($AV632,排出係数!$A$4:$G$10000,$AU632+2,FALSE),"")</f>
        <v/>
      </c>
      <c r="BB632" s="296">
        <f>IFERROR(VLOOKUP($AU632,点検表４リスト用!$P$2:$T$6,2,FALSE),"")</f>
        <v>0.48</v>
      </c>
      <c r="BC632" s="296" t="str">
        <f t="shared" si="272"/>
        <v/>
      </c>
      <c r="BD632" s="296" t="str">
        <f t="shared" si="273"/>
        <v/>
      </c>
      <c r="BE632" s="296" t="str">
        <f>IFERROR(VLOOKUP($AV632,排出係数!$H$4:$M$10000,$AU632+2,FALSE),"")</f>
        <v/>
      </c>
      <c r="BF632" s="296">
        <f>IFERROR(VLOOKUP($AU632,点検表４リスト用!$P$2:$T$6,IF($N632="H17",5,3),FALSE),"")</f>
        <v>5.5E-2</v>
      </c>
      <c r="BG632" s="296">
        <f t="shared" si="274"/>
        <v>0</v>
      </c>
      <c r="BH632" s="296">
        <f t="shared" si="278"/>
        <v>0</v>
      </c>
      <c r="BI632" s="296" t="str">
        <f>IFERROR(VLOOKUP($L632,点検表４リスト用!$L$2:$N$11,3,FALSE),"")</f>
        <v/>
      </c>
      <c r="BJ632" s="296" t="str">
        <f t="shared" si="275"/>
        <v/>
      </c>
      <c r="BK632" s="296" t="str">
        <f>IF($AK632="特","",IF($BP632="確認",MSG_電気・燃料電池車確認,IF($BS632=1,日野自動車新型式,IF($BS632=2,日野自動車新型式②,IF($BS632=3,日野自動車新型式③,IF($BS632=4,日野自動車新型式④,IFERROR(VLOOKUP($BJ632,'35条リスト'!$A$3:$C$9998,2,FALSE),"")))))))</f>
        <v/>
      </c>
      <c r="BL632" s="296" t="str">
        <f t="shared" si="276"/>
        <v/>
      </c>
      <c r="BM632" s="296" t="str">
        <f>IFERROR(VLOOKUP($X632,点検表４リスト用!$A$2:$B$10,2,FALSE),"")</f>
        <v/>
      </c>
      <c r="BN632" s="296" t="str">
        <f>IF($AK632="特","",IFERROR(VLOOKUP($BJ632,'35条リスト'!$A$3:$C$9998,3,FALSE),""))</f>
        <v/>
      </c>
      <c r="BO632" s="357" t="str">
        <f t="shared" si="281"/>
        <v/>
      </c>
      <c r="BP632" s="297" t="str">
        <f t="shared" si="277"/>
        <v/>
      </c>
      <c r="BQ632" s="297" t="str">
        <f t="shared" si="282"/>
        <v/>
      </c>
      <c r="BR632" s="296">
        <f t="shared" si="279"/>
        <v>0</v>
      </c>
      <c r="BS632" s="296" t="str">
        <f>IF(COUNTIF(点検表４リスト用!X$2:X$83,J632),1,IF(COUNTIF(点検表４リスト用!Y$2:Y$100,J632),2,IF(COUNTIF(点検表４リスト用!Z$2:Z$100,J632),3,IF(COUNTIF(点検表４リスト用!AA$2:AA$100,J632),4,""))))</f>
        <v/>
      </c>
      <c r="BT632" s="580" t="str">
        <f t="shared" si="283"/>
        <v/>
      </c>
    </row>
    <row r="633" spans="1:72">
      <c r="A633" s="289"/>
      <c r="B633" s="445"/>
      <c r="C633" s="290"/>
      <c r="D633" s="291"/>
      <c r="E633" s="291"/>
      <c r="F633" s="291"/>
      <c r="G633" s="292"/>
      <c r="H633" s="300"/>
      <c r="I633" s="292"/>
      <c r="J633" s="292"/>
      <c r="K633" s="292"/>
      <c r="L633" s="292"/>
      <c r="M633" s="290"/>
      <c r="N633" s="290"/>
      <c r="O633" s="292"/>
      <c r="P633" s="292"/>
      <c r="Q633" s="481" t="str">
        <f t="shared" si="284"/>
        <v/>
      </c>
      <c r="R633" s="481" t="str">
        <f t="shared" si="285"/>
        <v/>
      </c>
      <c r="S633" s="482" t="str">
        <f t="shared" si="258"/>
        <v/>
      </c>
      <c r="T633" s="482" t="str">
        <f t="shared" si="286"/>
        <v/>
      </c>
      <c r="U633" s="483" t="str">
        <f t="shared" si="287"/>
        <v/>
      </c>
      <c r="V633" s="483" t="str">
        <f t="shared" si="288"/>
        <v/>
      </c>
      <c r="W633" s="483" t="str">
        <f t="shared" si="289"/>
        <v/>
      </c>
      <c r="X633" s="293"/>
      <c r="Y633" s="289"/>
      <c r="Z633" s="473" t="str">
        <f>IF($BS633&lt;&gt;"","確認",IF(COUNTIF(点検表４リスト用!AB$2:AB$100,J633),"○",IF(OR($BQ633="【3】",$BQ633="【2】",$BQ633="【1】"),"○",$BQ633)))</f>
        <v/>
      </c>
      <c r="AA633" s="532"/>
      <c r="AB633" s="559" t="str">
        <f t="shared" si="290"/>
        <v/>
      </c>
      <c r="AC633" s="294" t="str">
        <f>IF(COUNTIF(環境性能の高いＵＤタクシー!$A:$A,点検表４!J633),"○","")</f>
        <v/>
      </c>
      <c r="AD633" s="295" t="str">
        <f t="shared" si="291"/>
        <v/>
      </c>
      <c r="AE633" s="296" t="b">
        <f t="shared" si="259"/>
        <v>0</v>
      </c>
      <c r="AF633" s="296" t="b">
        <f t="shared" si="260"/>
        <v>0</v>
      </c>
      <c r="AG633" s="296" t="str">
        <f t="shared" si="261"/>
        <v/>
      </c>
      <c r="AH633" s="296">
        <f t="shared" si="262"/>
        <v>1</v>
      </c>
      <c r="AI633" s="296">
        <f t="shared" si="263"/>
        <v>0</v>
      </c>
      <c r="AJ633" s="296">
        <f t="shared" si="264"/>
        <v>0</v>
      </c>
      <c r="AK633" s="296" t="str">
        <f>IFERROR(VLOOKUP($I633,点検表４リスト用!$D$2:$G$10,2,FALSE),"")</f>
        <v/>
      </c>
      <c r="AL633" s="296" t="str">
        <f>IFERROR(VLOOKUP($I633,点検表４リスト用!$D$2:$G$10,3,FALSE),"")</f>
        <v/>
      </c>
      <c r="AM633" s="296" t="str">
        <f>IFERROR(VLOOKUP($I633,点検表４リスト用!$D$2:$G$10,4,FALSE),"")</f>
        <v/>
      </c>
      <c r="AN633" s="296" t="str">
        <f>IFERROR(VLOOKUP(LEFT($E633,1),点検表４リスト用!$I$2:$J$11,2,FALSE),"")</f>
        <v/>
      </c>
      <c r="AO633" s="296" t="b">
        <f>IF(IFERROR(VLOOKUP($J633,軽乗用車一覧!$A$2:$A$88,1,FALSE),"")&lt;&gt;"",TRUE,FALSE)</f>
        <v>0</v>
      </c>
      <c r="AP633" s="296" t="b">
        <f t="shared" si="265"/>
        <v>0</v>
      </c>
      <c r="AQ633" s="296" t="b">
        <f t="shared" si="292"/>
        <v>1</v>
      </c>
      <c r="AR633" s="296" t="str">
        <f t="shared" si="266"/>
        <v/>
      </c>
      <c r="AS633" s="296" t="str">
        <f t="shared" si="267"/>
        <v/>
      </c>
      <c r="AT633" s="296">
        <f t="shared" si="268"/>
        <v>1</v>
      </c>
      <c r="AU633" s="296">
        <f t="shared" si="269"/>
        <v>1</v>
      </c>
      <c r="AV633" s="296" t="str">
        <f t="shared" si="270"/>
        <v/>
      </c>
      <c r="AW633" s="296" t="str">
        <f>IFERROR(VLOOKUP($L633,点検表４リスト用!$L$2:$M$11,2,FALSE),"")</f>
        <v/>
      </c>
      <c r="AX633" s="296" t="str">
        <f>IFERROR(VLOOKUP($AV633,排出係数!$H$4:$N$1000,7,FALSE),"")</f>
        <v/>
      </c>
      <c r="AY633" s="296" t="str">
        <f t="shared" si="280"/>
        <v/>
      </c>
      <c r="AZ633" s="296" t="str">
        <f t="shared" si="271"/>
        <v>1</v>
      </c>
      <c r="BA633" s="296" t="str">
        <f>IFERROR(VLOOKUP($AV633,排出係数!$A$4:$G$10000,$AU633+2,FALSE),"")</f>
        <v/>
      </c>
      <c r="BB633" s="296">
        <f>IFERROR(VLOOKUP($AU633,点検表４リスト用!$P$2:$T$6,2,FALSE),"")</f>
        <v>0.48</v>
      </c>
      <c r="BC633" s="296" t="str">
        <f t="shared" si="272"/>
        <v/>
      </c>
      <c r="BD633" s="296" t="str">
        <f t="shared" si="273"/>
        <v/>
      </c>
      <c r="BE633" s="296" t="str">
        <f>IFERROR(VLOOKUP($AV633,排出係数!$H$4:$M$10000,$AU633+2,FALSE),"")</f>
        <v/>
      </c>
      <c r="BF633" s="296">
        <f>IFERROR(VLOOKUP($AU633,点検表４リスト用!$P$2:$T$6,IF($N633="H17",5,3),FALSE),"")</f>
        <v>5.5E-2</v>
      </c>
      <c r="BG633" s="296">
        <f t="shared" si="274"/>
        <v>0</v>
      </c>
      <c r="BH633" s="296">
        <f t="shared" si="278"/>
        <v>0</v>
      </c>
      <c r="BI633" s="296" t="str">
        <f>IFERROR(VLOOKUP($L633,点検表４リスト用!$L$2:$N$11,3,FALSE),"")</f>
        <v/>
      </c>
      <c r="BJ633" s="296" t="str">
        <f t="shared" si="275"/>
        <v/>
      </c>
      <c r="BK633" s="296" t="str">
        <f>IF($AK633="特","",IF($BP633="確認",MSG_電気・燃料電池車確認,IF($BS633=1,日野自動車新型式,IF($BS633=2,日野自動車新型式②,IF($BS633=3,日野自動車新型式③,IF($BS633=4,日野自動車新型式④,IFERROR(VLOOKUP($BJ633,'35条リスト'!$A$3:$C$9998,2,FALSE),"")))))))</f>
        <v/>
      </c>
      <c r="BL633" s="296" t="str">
        <f t="shared" si="276"/>
        <v/>
      </c>
      <c r="BM633" s="296" t="str">
        <f>IFERROR(VLOOKUP($X633,点検表４リスト用!$A$2:$B$10,2,FALSE),"")</f>
        <v/>
      </c>
      <c r="BN633" s="296" t="str">
        <f>IF($AK633="特","",IFERROR(VLOOKUP($BJ633,'35条リスト'!$A$3:$C$9998,3,FALSE),""))</f>
        <v/>
      </c>
      <c r="BO633" s="357" t="str">
        <f t="shared" si="281"/>
        <v/>
      </c>
      <c r="BP633" s="297" t="str">
        <f t="shared" si="277"/>
        <v/>
      </c>
      <c r="BQ633" s="297" t="str">
        <f t="shared" si="282"/>
        <v/>
      </c>
      <c r="BR633" s="296">
        <f t="shared" si="279"/>
        <v>0</v>
      </c>
      <c r="BS633" s="296" t="str">
        <f>IF(COUNTIF(点検表４リスト用!X$2:X$83,J633),1,IF(COUNTIF(点検表４リスト用!Y$2:Y$100,J633),2,IF(COUNTIF(点検表４リスト用!Z$2:Z$100,J633),3,IF(COUNTIF(点検表４リスト用!AA$2:AA$100,J633),4,""))))</f>
        <v/>
      </c>
      <c r="BT633" s="580" t="str">
        <f t="shared" si="283"/>
        <v/>
      </c>
    </row>
    <row r="634" spans="1:72">
      <c r="A634" s="289"/>
      <c r="B634" s="445"/>
      <c r="C634" s="290"/>
      <c r="D634" s="291"/>
      <c r="E634" s="291"/>
      <c r="F634" s="291"/>
      <c r="G634" s="292"/>
      <c r="H634" s="300"/>
      <c r="I634" s="292"/>
      <c r="J634" s="292"/>
      <c r="K634" s="292"/>
      <c r="L634" s="292"/>
      <c r="M634" s="290"/>
      <c r="N634" s="290"/>
      <c r="O634" s="292"/>
      <c r="P634" s="292"/>
      <c r="Q634" s="481" t="str">
        <f t="shared" si="284"/>
        <v/>
      </c>
      <c r="R634" s="481" t="str">
        <f t="shared" si="285"/>
        <v/>
      </c>
      <c r="S634" s="482" t="str">
        <f t="shared" si="258"/>
        <v/>
      </c>
      <c r="T634" s="482" t="str">
        <f t="shared" si="286"/>
        <v/>
      </c>
      <c r="U634" s="483" t="str">
        <f t="shared" si="287"/>
        <v/>
      </c>
      <c r="V634" s="483" t="str">
        <f t="shared" si="288"/>
        <v/>
      </c>
      <c r="W634" s="483" t="str">
        <f t="shared" si="289"/>
        <v/>
      </c>
      <c r="X634" s="293"/>
      <c r="Y634" s="289"/>
      <c r="Z634" s="473" t="str">
        <f>IF($BS634&lt;&gt;"","確認",IF(COUNTIF(点検表４リスト用!AB$2:AB$100,J634),"○",IF(OR($BQ634="【3】",$BQ634="【2】",$BQ634="【1】"),"○",$BQ634)))</f>
        <v/>
      </c>
      <c r="AA634" s="532"/>
      <c r="AB634" s="559" t="str">
        <f t="shared" si="290"/>
        <v/>
      </c>
      <c r="AC634" s="294" t="str">
        <f>IF(COUNTIF(環境性能の高いＵＤタクシー!$A:$A,点検表４!J634),"○","")</f>
        <v/>
      </c>
      <c r="AD634" s="295" t="str">
        <f t="shared" si="291"/>
        <v/>
      </c>
      <c r="AE634" s="296" t="b">
        <f t="shared" si="259"/>
        <v>0</v>
      </c>
      <c r="AF634" s="296" t="b">
        <f t="shared" si="260"/>
        <v>0</v>
      </c>
      <c r="AG634" s="296" t="str">
        <f t="shared" si="261"/>
        <v/>
      </c>
      <c r="AH634" s="296">
        <f t="shared" si="262"/>
        <v>1</v>
      </c>
      <c r="AI634" s="296">
        <f t="shared" si="263"/>
        <v>0</v>
      </c>
      <c r="AJ634" s="296">
        <f t="shared" si="264"/>
        <v>0</v>
      </c>
      <c r="AK634" s="296" t="str">
        <f>IFERROR(VLOOKUP($I634,点検表４リスト用!$D$2:$G$10,2,FALSE),"")</f>
        <v/>
      </c>
      <c r="AL634" s="296" t="str">
        <f>IFERROR(VLOOKUP($I634,点検表４リスト用!$D$2:$G$10,3,FALSE),"")</f>
        <v/>
      </c>
      <c r="AM634" s="296" t="str">
        <f>IFERROR(VLOOKUP($I634,点検表４リスト用!$D$2:$G$10,4,FALSE),"")</f>
        <v/>
      </c>
      <c r="AN634" s="296" t="str">
        <f>IFERROR(VLOOKUP(LEFT($E634,1),点検表４リスト用!$I$2:$J$11,2,FALSE),"")</f>
        <v/>
      </c>
      <c r="AO634" s="296" t="b">
        <f>IF(IFERROR(VLOOKUP($J634,軽乗用車一覧!$A$2:$A$88,1,FALSE),"")&lt;&gt;"",TRUE,FALSE)</f>
        <v>0</v>
      </c>
      <c r="AP634" s="296" t="b">
        <f t="shared" si="265"/>
        <v>0</v>
      </c>
      <c r="AQ634" s="296" t="b">
        <f t="shared" si="292"/>
        <v>1</v>
      </c>
      <c r="AR634" s="296" t="str">
        <f t="shared" si="266"/>
        <v/>
      </c>
      <c r="AS634" s="296" t="str">
        <f t="shared" si="267"/>
        <v/>
      </c>
      <c r="AT634" s="296">
        <f t="shared" si="268"/>
        <v>1</v>
      </c>
      <c r="AU634" s="296">
        <f t="shared" si="269"/>
        <v>1</v>
      </c>
      <c r="AV634" s="296" t="str">
        <f t="shared" si="270"/>
        <v/>
      </c>
      <c r="AW634" s="296" t="str">
        <f>IFERROR(VLOOKUP($L634,点検表４リスト用!$L$2:$M$11,2,FALSE),"")</f>
        <v/>
      </c>
      <c r="AX634" s="296" t="str">
        <f>IFERROR(VLOOKUP($AV634,排出係数!$H$4:$N$1000,7,FALSE),"")</f>
        <v/>
      </c>
      <c r="AY634" s="296" t="str">
        <f t="shared" si="280"/>
        <v/>
      </c>
      <c r="AZ634" s="296" t="str">
        <f t="shared" si="271"/>
        <v>1</v>
      </c>
      <c r="BA634" s="296" t="str">
        <f>IFERROR(VLOOKUP($AV634,排出係数!$A$4:$G$10000,$AU634+2,FALSE),"")</f>
        <v/>
      </c>
      <c r="BB634" s="296">
        <f>IFERROR(VLOOKUP($AU634,点検表４リスト用!$P$2:$T$6,2,FALSE),"")</f>
        <v>0.48</v>
      </c>
      <c r="BC634" s="296" t="str">
        <f t="shared" si="272"/>
        <v/>
      </c>
      <c r="BD634" s="296" t="str">
        <f t="shared" si="273"/>
        <v/>
      </c>
      <c r="BE634" s="296" t="str">
        <f>IFERROR(VLOOKUP($AV634,排出係数!$H$4:$M$10000,$AU634+2,FALSE),"")</f>
        <v/>
      </c>
      <c r="BF634" s="296">
        <f>IFERROR(VLOOKUP($AU634,点検表４リスト用!$P$2:$T$6,IF($N634="H17",5,3),FALSE),"")</f>
        <v>5.5E-2</v>
      </c>
      <c r="BG634" s="296">
        <f t="shared" si="274"/>
        <v>0</v>
      </c>
      <c r="BH634" s="296">
        <f t="shared" si="278"/>
        <v>0</v>
      </c>
      <c r="BI634" s="296" t="str">
        <f>IFERROR(VLOOKUP($L634,点検表４リスト用!$L$2:$N$11,3,FALSE),"")</f>
        <v/>
      </c>
      <c r="BJ634" s="296" t="str">
        <f t="shared" si="275"/>
        <v/>
      </c>
      <c r="BK634" s="296" t="str">
        <f>IF($AK634="特","",IF($BP634="確認",MSG_電気・燃料電池車確認,IF($BS634=1,日野自動車新型式,IF($BS634=2,日野自動車新型式②,IF($BS634=3,日野自動車新型式③,IF($BS634=4,日野自動車新型式④,IFERROR(VLOOKUP($BJ634,'35条リスト'!$A$3:$C$9998,2,FALSE),"")))))))</f>
        <v/>
      </c>
      <c r="BL634" s="296" t="str">
        <f t="shared" si="276"/>
        <v/>
      </c>
      <c r="BM634" s="296" t="str">
        <f>IFERROR(VLOOKUP($X634,点検表４リスト用!$A$2:$B$10,2,FALSE),"")</f>
        <v/>
      </c>
      <c r="BN634" s="296" t="str">
        <f>IF($AK634="特","",IFERROR(VLOOKUP($BJ634,'35条リスト'!$A$3:$C$9998,3,FALSE),""))</f>
        <v/>
      </c>
      <c r="BO634" s="357" t="str">
        <f t="shared" si="281"/>
        <v/>
      </c>
      <c r="BP634" s="297" t="str">
        <f t="shared" si="277"/>
        <v/>
      </c>
      <c r="BQ634" s="297" t="str">
        <f t="shared" si="282"/>
        <v/>
      </c>
      <c r="BR634" s="296">
        <f t="shared" si="279"/>
        <v>0</v>
      </c>
      <c r="BS634" s="296" t="str">
        <f>IF(COUNTIF(点検表４リスト用!X$2:X$83,J634),1,IF(COUNTIF(点検表４リスト用!Y$2:Y$100,J634),2,IF(COUNTIF(点検表４リスト用!Z$2:Z$100,J634),3,IF(COUNTIF(点検表４リスト用!AA$2:AA$100,J634),4,""))))</f>
        <v/>
      </c>
      <c r="BT634" s="580" t="str">
        <f t="shared" si="283"/>
        <v/>
      </c>
    </row>
    <row r="635" spans="1:72">
      <c r="A635" s="289"/>
      <c r="B635" s="445"/>
      <c r="C635" s="290"/>
      <c r="D635" s="291"/>
      <c r="E635" s="291"/>
      <c r="F635" s="291"/>
      <c r="G635" s="292"/>
      <c r="H635" s="300"/>
      <c r="I635" s="292"/>
      <c r="J635" s="292"/>
      <c r="K635" s="292"/>
      <c r="L635" s="292"/>
      <c r="M635" s="290"/>
      <c r="N635" s="290"/>
      <c r="O635" s="292"/>
      <c r="P635" s="292"/>
      <c r="Q635" s="481" t="str">
        <f t="shared" si="284"/>
        <v/>
      </c>
      <c r="R635" s="481" t="str">
        <f t="shared" si="285"/>
        <v/>
      </c>
      <c r="S635" s="482" t="str">
        <f t="shared" si="258"/>
        <v/>
      </c>
      <c r="T635" s="482" t="str">
        <f t="shared" si="286"/>
        <v/>
      </c>
      <c r="U635" s="483" t="str">
        <f t="shared" si="287"/>
        <v/>
      </c>
      <c r="V635" s="483" t="str">
        <f t="shared" si="288"/>
        <v/>
      </c>
      <c r="W635" s="483" t="str">
        <f t="shared" si="289"/>
        <v/>
      </c>
      <c r="X635" s="293"/>
      <c r="Y635" s="289"/>
      <c r="Z635" s="473" t="str">
        <f>IF($BS635&lt;&gt;"","確認",IF(COUNTIF(点検表４リスト用!AB$2:AB$100,J635),"○",IF(OR($BQ635="【3】",$BQ635="【2】",$BQ635="【1】"),"○",$BQ635)))</f>
        <v/>
      </c>
      <c r="AA635" s="532"/>
      <c r="AB635" s="559" t="str">
        <f t="shared" si="290"/>
        <v/>
      </c>
      <c r="AC635" s="294" t="str">
        <f>IF(COUNTIF(環境性能の高いＵＤタクシー!$A:$A,点検表４!J635),"○","")</f>
        <v/>
      </c>
      <c r="AD635" s="295" t="str">
        <f t="shared" si="291"/>
        <v/>
      </c>
      <c r="AE635" s="296" t="b">
        <f t="shared" si="259"/>
        <v>0</v>
      </c>
      <c r="AF635" s="296" t="b">
        <f t="shared" si="260"/>
        <v>0</v>
      </c>
      <c r="AG635" s="296" t="str">
        <f t="shared" si="261"/>
        <v/>
      </c>
      <c r="AH635" s="296">
        <f t="shared" si="262"/>
        <v>1</v>
      </c>
      <c r="AI635" s="296">
        <f t="shared" si="263"/>
        <v>0</v>
      </c>
      <c r="AJ635" s="296">
        <f t="shared" si="264"/>
        <v>0</v>
      </c>
      <c r="AK635" s="296" t="str">
        <f>IFERROR(VLOOKUP($I635,点検表４リスト用!$D$2:$G$10,2,FALSE),"")</f>
        <v/>
      </c>
      <c r="AL635" s="296" t="str">
        <f>IFERROR(VLOOKUP($I635,点検表４リスト用!$D$2:$G$10,3,FALSE),"")</f>
        <v/>
      </c>
      <c r="AM635" s="296" t="str">
        <f>IFERROR(VLOOKUP($I635,点検表４リスト用!$D$2:$G$10,4,FALSE),"")</f>
        <v/>
      </c>
      <c r="AN635" s="296" t="str">
        <f>IFERROR(VLOOKUP(LEFT($E635,1),点検表４リスト用!$I$2:$J$11,2,FALSE),"")</f>
        <v/>
      </c>
      <c r="AO635" s="296" t="b">
        <f>IF(IFERROR(VLOOKUP($J635,軽乗用車一覧!$A$2:$A$88,1,FALSE),"")&lt;&gt;"",TRUE,FALSE)</f>
        <v>0</v>
      </c>
      <c r="AP635" s="296" t="b">
        <f t="shared" si="265"/>
        <v>0</v>
      </c>
      <c r="AQ635" s="296" t="b">
        <f t="shared" si="292"/>
        <v>1</v>
      </c>
      <c r="AR635" s="296" t="str">
        <f t="shared" si="266"/>
        <v/>
      </c>
      <c r="AS635" s="296" t="str">
        <f t="shared" si="267"/>
        <v/>
      </c>
      <c r="AT635" s="296">
        <f t="shared" si="268"/>
        <v>1</v>
      </c>
      <c r="AU635" s="296">
        <f t="shared" si="269"/>
        <v>1</v>
      </c>
      <c r="AV635" s="296" t="str">
        <f t="shared" si="270"/>
        <v/>
      </c>
      <c r="AW635" s="296" t="str">
        <f>IFERROR(VLOOKUP($L635,点検表４リスト用!$L$2:$M$11,2,FALSE),"")</f>
        <v/>
      </c>
      <c r="AX635" s="296" t="str">
        <f>IFERROR(VLOOKUP($AV635,排出係数!$H$4:$N$1000,7,FALSE),"")</f>
        <v/>
      </c>
      <c r="AY635" s="296" t="str">
        <f t="shared" si="280"/>
        <v/>
      </c>
      <c r="AZ635" s="296" t="str">
        <f t="shared" si="271"/>
        <v>1</v>
      </c>
      <c r="BA635" s="296" t="str">
        <f>IFERROR(VLOOKUP($AV635,排出係数!$A$4:$G$10000,$AU635+2,FALSE),"")</f>
        <v/>
      </c>
      <c r="BB635" s="296">
        <f>IFERROR(VLOOKUP($AU635,点検表４リスト用!$P$2:$T$6,2,FALSE),"")</f>
        <v>0.48</v>
      </c>
      <c r="BC635" s="296" t="str">
        <f t="shared" si="272"/>
        <v/>
      </c>
      <c r="BD635" s="296" t="str">
        <f t="shared" si="273"/>
        <v/>
      </c>
      <c r="BE635" s="296" t="str">
        <f>IFERROR(VLOOKUP($AV635,排出係数!$H$4:$M$10000,$AU635+2,FALSE),"")</f>
        <v/>
      </c>
      <c r="BF635" s="296">
        <f>IFERROR(VLOOKUP($AU635,点検表４リスト用!$P$2:$T$6,IF($N635="H17",5,3),FALSE),"")</f>
        <v>5.5E-2</v>
      </c>
      <c r="BG635" s="296">
        <f t="shared" si="274"/>
        <v>0</v>
      </c>
      <c r="BH635" s="296">
        <f t="shared" si="278"/>
        <v>0</v>
      </c>
      <c r="BI635" s="296" t="str">
        <f>IFERROR(VLOOKUP($L635,点検表４リスト用!$L$2:$N$11,3,FALSE),"")</f>
        <v/>
      </c>
      <c r="BJ635" s="296" t="str">
        <f t="shared" si="275"/>
        <v/>
      </c>
      <c r="BK635" s="296" t="str">
        <f>IF($AK635="特","",IF($BP635="確認",MSG_電気・燃料電池車確認,IF($BS635=1,日野自動車新型式,IF($BS635=2,日野自動車新型式②,IF($BS635=3,日野自動車新型式③,IF($BS635=4,日野自動車新型式④,IFERROR(VLOOKUP($BJ635,'35条リスト'!$A$3:$C$9998,2,FALSE),"")))))))</f>
        <v/>
      </c>
      <c r="BL635" s="296" t="str">
        <f t="shared" si="276"/>
        <v/>
      </c>
      <c r="BM635" s="296" t="str">
        <f>IFERROR(VLOOKUP($X635,点検表４リスト用!$A$2:$B$10,2,FALSE),"")</f>
        <v/>
      </c>
      <c r="BN635" s="296" t="str">
        <f>IF($AK635="特","",IFERROR(VLOOKUP($BJ635,'35条リスト'!$A$3:$C$9998,3,FALSE),""))</f>
        <v/>
      </c>
      <c r="BO635" s="357" t="str">
        <f t="shared" si="281"/>
        <v/>
      </c>
      <c r="BP635" s="297" t="str">
        <f t="shared" si="277"/>
        <v/>
      </c>
      <c r="BQ635" s="297" t="str">
        <f t="shared" si="282"/>
        <v/>
      </c>
      <c r="BR635" s="296">
        <f t="shared" si="279"/>
        <v>0</v>
      </c>
      <c r="BS635" s="296" t="str">
        <f>IF(COUNTIF(点検表４リスト用!X$2:X$83,J635),1,IF(COUNTIF(点検表４リスト用!Y$2:Y$100,J635),2,IF(COUNTIF(点検表４リスト用!Z$2:Z$100,J635),3,IF(COUNTIF(点検表４リスト用!AA$2:AA$100,J635),4,""))))</f>
        <v/>
      </c>
      <c r="BT635" s="580" t="str">
        <f t="shared" si="283"/>
        <v/>
      </c>
    </row>
    <row r="636" spans="1:72">
      <c r="A636" s="289"/>
      <c r="B636" s="445"/>
      <c r="C636" s="290"/>
      <c r="D636" s="291"/>
      <c r="E636" s="291"/>
      <c r="F636" s="291"/>
      <c r="G636" s="292"/>
      <c r="H636" s="300"/>
      <c r="I636" s="292"/>
      <c r="J636" s="292"/>
      <c r="K636" s="292"/>
      <c r="L636" s="292"/>
      <c r="M636" s="290"/>
      <c r="N636" s="290"/>
      <c r="O636" s="292"/>
      <c r="P636" s="292"/>
      <c r="Q636" s="481" t="str">
        <f t="shared" si="284"/>
        <v/>
      </c>
      <c r="R636" s="481" t="str">
        <f t="shared" si="285"/>
        <v/>
      </c>
      <c r="S636" s="482" t="str">
        <f t="shared" si="258"/>
        <v/>
      </c>
      <c r="T636" s="482" t="str">
        <f t="shared" si="286"/>
        <v/>
      </c>
      <c r="U636" s="483" t="str">
        <f t="shared" si="287"/>
        <v/>
      </c>
      <c r="V636" s="483" t="str">
        <f t="shared" si="288"/>
        <v/>
      </c>
      <c r="W636" s="483" t="str">
        <f t="shared" si="289"/>
        <v/>
      </c>
      <c r="X636" s="293"/>
      <c r="Y636" s="289"/>
      <c r="Z636" s="473" t="str">
        <f>IF($BS636&lt;&gt;"","確認",IF(COUNTIF(点検表４リスト用!AB$2:AB$100,J636),"○",IF(OR($BQ636="【3】",$BQ636="【2】",$BQ636="【1】"),"○",$BQ636)))</f>
        <v/>
      </c>
      <c r="AA636" s="532"/>
      <c r="AB636" s="559" t="str">
        <f t="shared" si="290"/>
        <v/>
      </c>
      <c r="AC636" s="294" t="str">
        <f>IF(COUNTIF(環境性能の高いＵＤタクシー!$A:$A,点検表４!J636),"○","")</f>
        <v/>
      </c>
      <c r="AD636" s="295" t="str">
        <f t="shared" si="291"/>
        <v/>
      </c>
      <c r="AE636" s="296" t="b">
        <f t="shared" si="259"/>
        <v>0</v>
      </c>
      <c r="AF636" s="296" t="b">
        <f t="shared" si="260"/>
        <v>0</v>
      </c>
      <c r="AG636" s="296" t="str">
        <f t="shared" si="261"/>
        <v/>
      </c>
      <c r="AH636" s="296">
        <f t="shared" si="262"/>
        <v>1</v>
      </c>
      <c r="AI636" s="296">
        <f t="shared" si="263"/>
        <v>0</v>
      </c>
      <c r="AJ636" s="296">
        <f t="shared" si="264"/>
        <v>0</v>
      </c>
      <c r="AK636" s="296" t="str">
        <f>IFERROR(VLOOKUP($I636,点検表４リスト用!$D$2:$G$10,2,FALSE),"")</f>
        <v/>
      </c>
      <c r="AL636" s="296" t="str">
        <f>IFERROR(VLOOKUP($I636,点検表４リスト用!$D$2:$G$10,3,FALSE),"")</f>
        <v/>
      </c>
      <c r="AM636" s="296" t="str">
        <f>IFERROR(VLOOKUP($I636,点検表４リスト用!$D$2:$G$10,4,FALSE),"")</f>
        <v/>
      </c>
      <c r="AN636" s="296" t="str">
        <f>IFERROR(VLOOKUP(LEFT($E636,1),点検表４リスト用!$I$2:$J$11,2,FALSE),"")</f>
        <v/>
      </c>
      <c r="AO636" s="296" t="b">
        <f>IF(IFERROR(VLOOKUP($J636,軽乗用車一覧!$A$2:$A$88,1,FALSE),"")&lt;&gt;"",TRUE,FALSE)</f>
        <v>0</v>
      </c>
      <c r="AP636" s="296" t="b">
        <f t="shared" si="265"/>
        <v>0</v>
      </c>
      <c r="AQ636" s="296" t="b">
        <f t="shared" si="292"/>
        <v>1</v>
      </c>
      <c r="AR636" s="296" t="str">
        <f t="shared" si="266"/>
        <v/>
      </c>
      <c r="AS636" s="296" t="str">
        <f t="shared" si="267"/>
        <v/>
      </c>
      <c r="AT636" s="296">
        <f t="shared" si="268"/>
        <v>1</v>
      </c>
      <c r="AU636" s="296">
        <f t="shared" si="269"/>
        <v>1</v>
      </c>
      <c r="AV636" s="296" t="str">
        <f t="shared" si="270"/>
        <v/>
      </c>
      <c r="AW636" s="296" t="str">
        <f>IFERROR(VLOOKUP($L636,点検表４リスト用!$L$2:$M$11,2,FALSE),"")</f>
        <v/>
      </c>
      <c r="AX636" s="296" t="str">
        <f>IFERROR(VLOOKUP($AV636,排出係数!$H$4:$N$1000,7,FALSE),"")</f>
        <v/>
      </c>
      <c r="AY636" s="296" t="str">
        <f t="shared" si="280"/>
        <v/>
      </c>
      <c r="AZ636" s="296" t="str">
        <f t="shared" si="271"/>
        <v>1</v>
      </c>
      <c r="BA636" s="296" t="str">
        <f>IFERROR(VLOOKUP($AV636,排出係数!$A$4:$G$10000,$AU636+2,FALSE),"")</f>
        <v/>
      </c>
      <c r="BB636" s="296">
        <f>IFERROR(VLOOKUP($AU636,点検表４リスト用!$P$2:$T$6,2,FALSE),"")</f>
        <v>0.48</v>
      </c>
      <c r="BC636" s="296" t="str">
        <f t="shared" si="272"/>
        <v/>
      </c>
      <c r="BD636" s="296" t="str">
        <f t="shared" si="273"/>
        <v/>
      </c>
      <c r="BE636" s="296" t="str">
        <f>IFERROR(VLOOKUP($AV636,排出係数!$H$4:$M$10000,$AU636+2,FALSE),"")</f>
        <v/>
      </c>
      <c r="BF636" s="296">
        <f>IFERROR(VLOOKUP($AU636,点検表４リスト用!$P$2:$T$6,IF($N636="H17",5,3),FALSE),"")</f>
        <v>5.5E-2</v>
      </c>
      <c r="BG636" s="296">
        <f t="shared" si="274"/>
        <v>0</v>
      </c>
      <c r="BH636" s="296">
        <f t="shared" si="278"/>
        <v>0</v>
      </c>
      <c r="BI636" s="296" t="str">
        <f>IFERROR(VLOOKUP($L636,点検表４リスト用!$L$2:$N$11,3,FALSE),"")</f>
        <v/>
      </c>
      <c r="BJ636" s="296" t="str">
        <f t="shared" si="275"/>
        <v/>
      </c>
      <c r="BK636" s="296" t="str">
        <f>IF($AK636="特","",IF($BP636="確認",MSG_電気・燃料電池車確認,IF($BS636=1,日野自動車新型式,IF($BS636=2,日野自動車新型式②,IF($BS636=3,日野自動車新型式③,IF($BS636=4,日野自動車新型式④,IFERROR(VLOOKUP($BJ636,'35条リスト'!$A$3:$C$9998,2,FALSE),"")))))))</f>
        <v/>
      </c>
      <c r="BL636" s="296" t="str">
        <f t="shared" si="276"/>
        <v/>
      </c>
      <c r="BM636" s="296" t="str">
        <f>IFERROR(VLOOKUP($X636,点検表４リスト用!$A$2:$B$10,2,FALSE),"")</f>
        <v/>
      </c>
      <c r="BN636" s="296" t="str">
        <f>IF($AK636="特","",IFERROR(VLOOKUP($BJ636,'35条リスト'!$A$3:$C$9998,3,FALSE),""))</f>
        <v/>
      </c>
      <c r="BO636" s="357" t="str">
        <f t="shared" si="281"/>
        <v/>
      </c>
      <c r="BP636" s="297" t="str">
        <f t="shared" si="277"/>
        <v/>
      </c>
      <c r="BQ636" s="297" t="str">
        <f t="shared" si="282"/>
        <v/>
      </c>
      <c r="BR636" s="296">
        <f t="shared" si="279"/>
        <v>0</v>
      </c>
      <c r="BS636" s="296" t="str">
        <f>IF(COUNTIF(点検表４リスト用!X$2:X$83,J636),1,IF(COUNTIF(点検表４リスト用!Y$2:Y$100,J636),2,IF(COUNTIF(点検表４リスト用!Z$2:Z$100,J636),3,IF(COUNTIF(点検表４リスト用!AA$2:AA$100,J636),4,""))))</f>
        <v/>
      </c>
      <c r="BT636" s="580" t="str">
        <f t="shared" si="283"/>
        <v/>
      </c>
    </row>
    <row r="637" spans="1:72">
      <c r="A637" s="289"/>
      <c r="B637" s="445"/>
      <c r="C637" s="290"/>
      <c r="D637" s="291"/>
      <c r="E637" s="291"/>
      <c r="F637" s="291"/>
      <c r="G637" s="292"/>
      <c r="H637" s="300"/>
      <c r="I637" s="292"/>
      <c r="J637" s="292"/>
      <c r="K637" s="292"/>
      <c r="L637" s="292"/>
      <c r="M637" s="290"/>
      <c r="N637" s="290"/>
      <c r="O637" s="292"/>
      <c r="P637" s="292"/>
      <c r="Q637" s="481" t="str">
        <f t="shared" si="284"/>
        <v/>
      </c>
      <c r="R637" s="481" t="str">
        <f t="shared" si="285"/>
        <v/>
      </c>
      <c r="S637" s="482" t="str">
        <f t="shared" si="258"/>
        <v/>
      </c>
      <c r="T637" s="482" t="str">
        <f t="shared" si="286"/>
        <v/>
      </c>
      <c r="U637" s="483" t="str">
        <f t="shared" si="287"/>
        <v/>
      </c>
      <c r="V637" s="483" t="str">
        <f t="shared" si="288"/>
        <v/>
      </c>
      <c r="W637" s="483" t="str">
        <f t="shared" si="289"/>
        <v/>
      </c>
      <c r="X637" s="293"/>
      <c r="Y637" s="289"/>
      <c r="Z637" s="473" t="str">
        <f>IF($BS637&lt;&gt;"","確認",IF(COUNTIF(点検表４リスト用!AB$2:AB$100,J637),"○",IF(OR($BQ637="【3】",$BQ637="【2】",$BQ637="【1】"),"○",$BQ637)))</f>
        <v/>
      </c>
      <c r="AA637" s="532"/>
      <c r="AB637" s="559" t="str">
        <f t="shared" si="290"/>
        <v/>
      </c>
      <c r="AC637" s="294" t="str">
        <f>IF(COUNTIF(環境性能の高いＵＤタクシー!$A:$A,点検表４!J637),"○","")</f>
        <v/>
      </c>
      <c r="AD637" s="295" t="str">
        <f t="shared" si="291"/>
        <v/>
      </c>
      <c r="AE637" s="296" t="b">
        <f t="shared" si="259"/>
        <v>0</v>
      </c>
      <c r="AF637" s="296" t="b">
        <f t="shared" si="260"/>
        <v>0</v>
      </c>
      <c r="AG637" s="296" t="str">
        <f t="shared" si="261"/>
        <v/>
      </c>
      <c r="AH637" s="296">
        <f t="shared" si="262"/>
        <v>1</v>
      </c>
      <c r="AI637" s="296">
        <f t="shared" si="263"/>
        <v>0</v>
      </c>
      <c r="AJ637" s="296">
        <f t="shared" si="264"/>
        <v>0</v>
      </c>
      <c r="AK637" s="296" t="str">
        <f>IFERROR(VLOOKUP($I637,点検表４リスト用!$D$2:$G$10,2,FALSE),"")</f>
        <v/>
      </c>
      <c r="AL637" s="296" t="str">
        <f>IFERROR(VLOOKUP($I637,点検表４リスト用!$D$2:$G$10,3,FALSE),"")</f>
        <v/>
      </c>
      <c r="AM637" s="296" t="str">
        <f>IFERROR(VLOOKUP($I637,点検表４リスト用!$D$2:$G$10,4,FALSE),"")</f>
        <v/>
      </c>
      <c r="AN637" s="296" t="str">
        <f>IFERROR(VLOOKUP(LEFT($E637,1),点検表４リスト用!$I$2:$J$11,2,FALSE),"")</f>
        <v/>
      </c>
      <c r="AO637" s="296" t="b">
        <f>IF(IFERROR(VLOOKUP($J637,軽乗用車一覧!$A$2:$A$88,1,FALSE),"")&lt;&gt;"",TRUE,FALSE)</f>
        <v>0</v>
      </c>
      <c r="AP637" s="296" t="b">
        <f t="shared" si="265"/>
        <v>0</v>
      </c>
      <c r="AQ637" s="296" t="b">
        <f t="shared" si="292"/>
        <v>1</v>
      </c>
      <c r="AR637" s="296" t="str">
        <f t="shared" si="266"/>
        <v/>
      </c>
      <c r="AS637" s="296" t="str">
        <f t="shared" si="267"/>
        <v/>
      </c>
      <c r="AT637" s="296">
        <f t="shared" si="268"/>
        <v>1</v>
      </c>
      <c r="AU637" s="296">
        <f t="shared" si="269"/>
        <v>1</v>
      </c>
      <c r="AV637" s="296" t="str">
        <f t="shared" si="270"/>
        <v/>
      </c>
      <c r="AW637" s="296" t="str">
        <f>IFERROR(VLOOKUP($L637,点検表４リスト用!$L$2:$M$11,2,FALSE),"")</f>
        <v/>
      </c>
      <c r="AX637" s="296" t="str">
        <f>IFERROR(VLOOKUP($AV637,排出係数!$H$4:$N$1000,7,FALSE),"")</f>
        <v/>
      </c>
      <c r="AY637" s="296" t="str">
        <f t="shared" si="280"/>
        <v/>
      </c>
      <c r="AZ637" s="296" t="str">
        <f t="shared" si="271"/>
        <v>1</v>
      </c>
      <c r="BA637" s="296" t="str">
        <f>IFERROR(VLOOKUP($AV637,排出係数!$A$4:$G$10000,$AU637+2,FALSE),"")</f>
        <v/>
      </c>
      <c r="BB637" s="296">
        <f>IFERROR(VLOOKUP($AU637,点検表４リスト用!$P$2:$T$6,2,FALSE),"")</f>
        <v>0.48</v>
      </c>
      <c r="BC637" s="296" t="str">
        <f t="shared" si="272"/>
        <v/>
      </c>
      <c r="BD637" s="296" t="str">
        <f t="shared" si="273"/>
        <v/>
      </c>
      <c r="BE637" s="296" t="str">
        <f>IFERROR(VLOOKUP($AV637,排出係数!$H$4:$M$10000,$AU637+2,FALSE),"")</f>
        <v/>
      </c>
      <c r="BF637" s="296">
        <f>IFERROR(VLOOKUP($AU637,点検表４リスト用!$P$2:$T$6,IF($N637="H17",5,3),FALSE),"")</f>
        <v>5.5E-2</v>
      </c>
      <c r="BG637" s="296">
        <f t="shared" si="274"/>
        <v>0</v>
      </c>
      <c r="BH637" s="296">
        <f t="shared" si="278"/>
        <v>0</v>
      </c>
      <c r="BI637" s="296" t="str">
        <f>IFERROR(VLOOKUP($L637,点検表４リスト用!$L$2:$N$11,3,FALSE),"")</f>
        <v/>
      </c>
      <c r="BJ637" s="296" t="str">
        <f t="shared" si="275"/>
        <v/>
      </c>
      <c r="BK637" s="296" t="str">
        <f>IF($AK637="特","",IF($BP637="確認",MSG_電気・燃料電池車確認,IF($BS637=1,日野自動車新型式,IF($BS637=2,日野自動車新型式②,IF($BS637=3,日野自動車新型式③,IF($BS637=4,日野自動車新型式④,IFERROR(VLOOKUP($BJ637,'35条リスト'!$A$3:$C$9998,2,FALSE),"")))))))</f>
        <v/>
      </c>
      <c r="BL637" s="296" t="str">
        <f t="shared" si="276"/>
        <v/>
      </c>
      <c r="BM637" s="296" t="str">
        <f>IFERROR(VLOOKUP($X637,点検表４リスト用!$A$2:$B$10,2,FALSE),"")</f>
        <v/>
      </c>
      <c r="BN637" s="296" t="str">
        <f>IF($AK637="特","",IFERROR(VLOOKUP($BJ637,'35条リスト'!$A$3:$C$9998,3,FALSE),""))</f>
        <v/>
      </c>
      <c r="BO637" s="357" t="str">
        <f t="shared" si="281"/>
        <v/>
      </c>
      <c r="BP637" s="297" t="str">
        <f t="shared" si="277"/>
        <v/>
      </c>
      <c r="BQ637" s="297" t="str">
        <f t="shared" si="282"/>
        <v/>
      </c>
      <c r="BR637" s="296">
        <f t="shared" si="279"/>
        <v>0</v>
      </c>
      <c r="BS637" s="296" t="str">
        <f>IF(COUNTIF(点検表４リスト用!X$2:X$83,J637),1,IF(COUNTIF(点検表４リスト用!Y$2:Y$100,J637),2,IF(COUNTIF(点検表４リスト用!Z$2:Z$100,J637),3,IF(COUNTIF(点検表４リスト用!AA$2:AA$100,J637),4,""))))</f>
        <v/>
      </c>
      <c r="BT637" s="580" t="str">
        <f t="shared" si="283"/>
        <v/>
      </c>
    </row>
    <row r="638" spans="1:72">
      <c r="A638" s="289"/>
      <c r="B638" s="445"/>
      <c r="C638" s="290"/>
      <c r="D638" s="291"/>
      <c r="E638" s="291"/>
      <c r="F638" s="291"/>
      <c r="G638" s="292"/>
      <c r="H638" s="300"/>
      <c r="I638" s="292"/>
      <c r="J638" s="292"/>
      <c r="K638" s="292"/>
      <c r="L638" s="292"/>
      <c r="M638" s="290"/>
      <c r="N638" s="290"/>
      <c r="O638" s="292"/>
      <c r="P638" s="292"/>
      <c r="Q638" s="481" t="str">
        <f t="shared" si="284"/>
        <v/>
      </c>
      <c r="R638" s="481" t="str">
        <f t="shared" si="285"/>
        <v/>
      </c>
      <c r="S638" s="482" t="str">
        <f t="shared" si="258"/>
        <v/>
      </c>
      <c r="T638" s="482" t="str">
        <f t="shared" si="286"/>
        <v/>
      </c>
      <c r="U638" s="483" t="str">
        <f t="shared" si="287"/>
        <v/>
      </c>
      <c r="V638" s="483" t="str">
        <f t="shared" si="288"/>
        <v/>
      </c>
      <c r="W638" s="483" t="str">
        <f t="shared" si="289"/>
        <v/>
      </c>
      <c r="X638" s="293"/>
      <c r="Y638" s="289"/>
      <c r="Z638" s="473" t="str">
        <f>IF($BS638&lt;&gt;"","確認",IF(COUNTIF(点検表４リスト用!AB$2:AB$100,J638),"○",IF(OR($BQ638="【3】",$BQ638="【2】",$BQ638="【1】"),"○",$BQ638)))</f>
        <v/>
      </c>
      <c r="AA638" s="532"/>
      <c r="AB638" s="559" t="str">
        <f t="shared" si="290"/>
        <v/>
      </c>
      <c r="AC638" s="294" t="str">
        <f>IF(COUNTIF(環境性能の高いＵＤタクシー!$A:$A,点検表４!J638),"○","")</f>
        <v/>
      </c>
      <c r="AD638" s="295" t="str">
        <f t="shared" si="291"/>
        <v/>
      </c>
      <c r="AE638" s="296" t="b">
        <f t="shared" si="259"/>
        <v>0</v>
      </c>
      <c r="AF638" s="296" t="b">
        <f t="shared" si="260"/>
        <v>0</v>
      </c>
      <c r="AG638" s="296" t="str">
        <f t="shared" si="261"/>
        <v/>
      </c>
      <c r="AH638" s="296">
        <f t="shared" si="262"/>
        <v>1</v>
      </c>
      <c r="AI638" s="296">
        <f t="shared" si="263"/>
        <v>0</v>
      </c>
      <c r="AJ638" s="296">
        <f t="shared" si="264"/>
        <v>0</v>
      </c>
      <c r="AK638" s="296" t="str">
        <f>IFERROR(VLOOKUP($I638,点検表４リスト用!$D$2:$G$10,2,FALSE),"")</f>
        <v/>
      </c>
      <c r="AL638" s="296" t="str">
        <f>IFERROR(VLOOKUP($I638,点検表４リスト用!$D$2:$G$10,3,FALSE),"")</f>
        <v/>
      </c>
      <c r="AM638" s="296" t="str">
        <f>IFERROR(VLOOKUP($I638,点検表４リスト用!$D$2:$G$10,4,FALSE),"")</f>
        <v/>
      </c>
      <c r="AN638" s="296" t="str">
        <f>IFERROR(VLOOKUP(LEFT($E638,1),点検表４リスト用!$I$2:$J$11,2,FALSE),"")</f>
        <v/>
      </c>
      <c r="AO638" s="296" t="b">
        <f>IF(IFERROR(VLOOKUP($J638,軽乗用車一覧!$A$2:$A$88,1,FALSE),"")&lt;&gt;"",TRUE,FALSE)</f>
        <v>0</v>
      </c>
      <c r="AP638" s="296" t="b">
        <f t="shared" si="265"/>
        <v>0</v>
      </c>
      <c r="AQ638" s="296" t="b">
        <f t="shared" si="292"/>
        <v>1</v>
      </c>
      <c r="AR638" s="296" t="str">
        <f t="shared" si="266"/>
        <v/>
      </c>
      <c r="AS638" s="296" t="str">
        <f t="shared" si="267"/>
        <v/>
      </c>
      <c r="AT638" s="296">
        <f t="shared" si="268"/>
        <v>1</v>
      </c>
      <c r="AU638" s="296">
        <f t="shared" si="269"/>
        <v>1</v>
      </c>
      <c r="AV638" s="296" t="str">
        <f t="shared" si="270"/>
        <v/>
      </c>
      <c r="AW638" s="296" t="str">
        <f>IFERROR(VLOOKUP($L638,点検表４リスト用!$L$2:$M$11,2,FALSE),"")</f>
        <v/>
      </c>
      <c r="AX638" s="296" t="str">
        <f>IFERROR(VLOOKUP($AV638,排出係数!$H$4:$N$1000,7,FALSE),"")</f>
        <v/>
      </c>
      <c r="AY638" s="296" t="str">
        <f t="shared" si="280"/>
        <v/>
      </c>
      <c r="AZ638" s="296" t="str">
        <f t="shared" si="271"/>
        <v>1</v>
      </c>
      <c r="BA638" s="296" t="str">
        <f>IFERROR(VLOOKUP($AV638,排出係数!$A$4:$G$10000,$AU638+2,FALSE),"")</f>
        <v/>
      </c>
      <c r="BB638" s="296">
        <f>IFERROR(VLOOKUP($AU638,点検表４リスト用!$P$2:$T$6,2,FALSE),"")</f>
        <v>0.48</v>
      </c>
      <c r="BC638" s="296" t="str">
        <f t="shared" si="272"/>
        <v/>
      </c>
      <c r="BD638" s="296" t="str">
        <f t="shared" si="273"/>
        <v/>
      </c>
      <c r="BE638" s="296" t="str">
        <f>IFERROR(VLOOKUP($AV638,排出係数!$H$4:$M$10000,$AU638+2,FALSE),"")</f>
        <v/>
      </c>
      <c r="BF638" s="296">
        <f>IFERROR(VLOOKUP($AU638,点検表４リスト用!$P$2:$T$6,IF($N638="H17",5,3),FALSE),"")</f>
        <v>5.5E-2</v>
      </c>
      <c r="BG638" s="296">
        <f t="shared" si="274"/>
        <v>0</v>
      </c>
      <c r="BH638" s="296">
        <f t="shared" si="278"/>
        <v>0</v>
      </c>
      <c r="BI638" s="296" t="str">
        <f>IFERROR(VLOOKUP($L638,点検表４リスト用!$L$2:$N$11,3,FALSE),"")</f>
        <v/>
      </c>
      <c r="BJ638" s="296" t="str">
        <f t="shared" si="275"/>
        <v/>
      </c>
      <c r="BK638" s="296" t="str">
        <f>IF($AK638="特","",IF($BP638="確認",MSG_電気・燃料電池車確認,IF($BS638=1,日野自動車新型式,IF($BS638=2,日野自動車新型式②,IF($BS638=3,日野自動車新型式③,IF($BS638=4,日野自動車新型式④,IFERROR(VLOOKUP($BJ638,'35条リスト'!$A$3:$C$9998,2,FALSE),"")))))))</f>
        <v/>
      </c>
      <c r="BL638" s="296" t="str">
        <f t="shared" si="276"/>
        <v/>
      </c>
      <c r="BM638" s="296" t="str">
        <f>IFERROR(VLOOKUP($X638,点検表４リスト用!$A$2:$B$10,2,FALSE),"")</f>
        <v/>
      </c>
      <c r="BN638" s="296" t="str">
        <f>IF($AK638="特","",IFERROR(VLOOKUP($BJ638,'35条リスト'!$A$3:$C$9998,3,FALSE),""))</f>
        <v/>
      </c>
      <c r="BO638" s="357" t="str">
        <f t="shared" si="281"/>
        <v/>
      </c>
      <c r="BP638" s="297" t="str">
        <f t="shared" si="277"/>
        <v/>
      </c>
      <c r="BQ638" s="297" t="str">
        <f t="shared" si="282"/>
        <v/>
      </c>
      <c r="BR638" s="296">
        <f t="shared" si="279"/>
        <v>0</v>
      </c>
      <c r="BS638" s="296" t="str">
        <f>IF(COUNTIF(点検表４リスト用!X$2:X$83,J638),1,IF(COUNTIF(点検表４リスト用!Y$2:Y$100,J638),2,IF(COUNTIF(点検表４リスト用!Z$2:Z$100,J638),3,IF(COUNTIF(点検表４リスト用!AA$2:AA$100,J638),4,""))))</f>
        <v/>
      </c>
      <c r="BT638" s="580" t="str">
        <f t="shared" si="283"/>
        <v/>
      </c>
    </row>
    <row r="639" spans="1:72">
      <c r="A639" s="289"/>
      <c r="B639" s="445"/>
      <c r="C639" s="290"/>
      <c r="D639" s="291"/>
      <c r="E639" s="291"/>
      <c r="F639" s="291"/>
      <c r="G639" s="292"/>
      <c r="H639" s="300"/>
      <c r="I639" s="292"/>
      <c r="J639" s="292"/>
      <c r="K639" s="292"/>
      <c r="L639" s="292"/>
      <c r="M639" s="290"/>
      <c r="N639" s="290"/>
      <c r="O639" s="292"/>
      <c r="P639" s="292"/>
      <c r="Q639" s="481" t="str">
        <f t="shared" si="284"/>
        <v/>
      </c>
      <c r="R639" s="481" t="str">
        <f t="shared" si="285"/>
        <v/>
      </c>
      <c r="S639" s="482" t="str">
        <f t="shared" si="258"/>
        <v/>
      </c>
      <c r="T639" s="482" t="str">
        <f t="shared" si="286"/>
        <v/>
      </c>
      <c r="U639" s="483" t="str">
        <f t="shared" si="287"/>
        <v/>
      </c>
      <c r="V639" s="483" t="str">
        <f t="shared" si="288"/>
        <v/>
      </c>
      <c r="W639" s="483" t="str">
        <f t="shared" si="289"/>
        <v/>
      </c>
      <c r="X639" s="293"/>
      <c r="Y639" s="289"/>
      <c r="Z639" s="473" t="str">
        <f>IF($BS639&lt;&gt;"","確認",IF(COUNTIF(点検表４リスト用!AB$2:AB$100,J639),"○",IF(OR($BQ639="【3】",$BQ639="【2】",$BQ639="【1】"),"○",$BQ639)))</f>
        <v/>
      </c>
      <c r="AA639" s="532"/>
      <c r="AB639" s="559" t="str">
        <f t="shared" si="290"/>
        <v/>
      </c>
      <c r="AC639" s="294" t="str">
        <f>IF(COUNTIF(環境性能の高いＵＤタクシー!$A:$A,点検表４!J639),"○","")</f>
        <v/>
      </c>
      <c r="AD639" s="295" t="str">
        <f t="shared" si="291"/>
        <v/>
      </c>
      <c r="AE639" s="296" t="b">
        <f t="shared" si="259"/>
        <v>0</v>
      </c>
      <c r="AF639" s="296" t="b">
        <f t="shared" si="260"/>
        <v>0</v>
      </c>
      <c r="AG639" s="296" t="str">
        <f t="shared" si="261"/>
        <v/>
      </c>
      <c r="AH639" s="296">
        <f t="shared" si="262"/>
        <v>1</v>
      </c>
      <c r="AI639" s="296">
        <f t="shared" si="263"/>
        <v>0</v>
      </c>
      <c r="AJ639" s="296">
        <f t="shared" si="264"/>
        <v>0</v>
      </c>
      <c r="AK639" s="296" t="str">
        <f>IFERROR(VLOOKUP($I639,点検表４リスト用!$D$2:$G$10,2,FALSE),"")</f>
        <v/>
      </c>
      <c r="AL639" s="296" t="str">
        <f>IFERROR(VLOOKUP($I639,点検表４リスト用!$D$2:$G$10,3,FALSE),"")</f>
        <v/>
      </c>
      <c r="AM639" s="296" t="str">
        <f>IFERROR(VLOOKUP($I639,点検表４リスト用!$D$2:$G$10,4,FALSE),"")</f>
        <v/>
      </c>
      <c r="AN639" s="296" t="str">
        <f>IFERROR(VLOOKUP(LEFT($E639,1),点検表４リスト用!$I$2:$J$11,2,FALSE),"")</f>
        <v/>
      </c>
      <c r="AO639" s="296" t="b">
        <f>IF(IFERROR(VLOOKUP($J639,軽乗用車一覧!$A$2:$A$88,1,FALSE),"")&lt;&gt;"",TRUE,FALSE)</f>
        <v>0</v>
      </c>
      <c r="AP639" s="296" t="b">
        <f t="shared" si="265"/>
        <v>0</v>
      </c>
      <c r="AQ639" s="296" t="b">
        <f t="shared" si="292"/>
        <v>1</v>
      </c>
      <c r="AR639" s="296" t="str">
        <f t="shared" si="266"/>
        <v/>
      </c>
      <c r="AS639" s="296" t="str">
        <f t="shared" si="267"/>
        <v/>
      </c>
      <c r="AT639" s="296">
        <f t="shared" si="268"/>
        <v>1</v>
      </c>
      <c r="AU639" s="296">
        <f t="shared" si="269"/>
        <v>1</v>
      </c>
      <c r="AV639" s="296" t="str">
        <f t="shared" si="270"/>
        <v/>
      </c>
      <c r="AW639" s="296" t="str">
        <f>IFERROR(VLOOKUP($L639,点検表４リスト用!$L$2:$M$11,2,FALSE),"")</f>
        <v/>
      </c>
      <c r="AX639" s="296" t="str">
        <f>IFERROR(VLOOKUP($AV639,排出係数!$H$4:$N$1000,7,FALSE),"")</f>
        <v/>
      </c>
      <c r="AY639" s="296" t="str">
        <f t="shared" si="280"/>
        <v/>
      </c>
      <c r="AZ639" s="296" t="str">
        <f t="shared" si="271"/>
        <v>1</v>
      </c>
      <c r="BA639" s="296" t="str">
        <f>IFERROR(VLOOKUP($AV639,排出係数!$A$4:$G$10000,$AU639+2,FALSE),"")</f>
        <v/>
      </c>
      <c r="BB639" s="296">
        <f>IFERROR(VLOOKUP($AU639,点検表４リスト用!$P$2:$T$6,2,FALSE),"")</f>
        <v>0.48</v>
      </c>
      <c r="BC639" s="296" t="str">
        <f t="shared" si="272"/>
        <v/>
      </c>
      <c r="BD639" s="296" t="str">
        <f t="shared" si="273"/>
        <v/>
      </c>
      <c r="BE639" s="296" t="str">
        <f>IFERROR(VLOOKUP($AV639,排出係数!$H$4:$M$10000,$AU639+2,FALSE),"")</f>
        <v/>
      </c>
      <c r="BF639" s="296">
        <f>IFERROR(VLOOKUP($AU639,点検表４リスト用!$P$2:$T$6,IF($N639="H17",5,3),FALSE),"")</f>
        <v>5.5E-2</v>
      </c>
      <c r="BG639" s="296">
        <f t="shared" si="274"/>
        <v>0</v>
      </c>
      <c r="BH639" s="296">
        <f t="shared" si="278"/>
        <v>0</v>
      </c>
      <c r="BI639" s="296" t="str">
        <f>IFERROR(VLOOKUP($L639,点検表４リスト用!$L$2:$N$11,3,FALSE),"")</f>
        <v/>
      </c>
      <c r="BJ639" s="296" t="str">
        <f t="shared" si="275"/>
        <v/>
      </c>
      <c r="BK639" s="296" t="str">
        <f>IF($AK639="特","",IF($BP639="確認",MSG_電気・燃料電池車確認,IF($BS639=1,日野自動車新型式,IF($BS639=2,日野自動車新型式②,IF($BS639=3,日野自動車新型式③,IF($BS639=4,日野自動車新型式④,IFERROR(VLOOKUP($BJ639,'35条リスト'!$A$3:$C$9998,2,FALSE),"")))))))</f>
        <v/>
      </c>
      <c r="BL639" s="296" t="str">
        <f t="shared" si="276"/>
        <v/>
      </c>
      <c r="BM639" s="296" t="str">
        <f>IFERROR(VLOOKUP($X639,点検表４リスト用!$A$2:$B$10,2,FALSE),"")</f>
        <v/>
      </c>
      <c r="BN639" s="296" t="str">
        <f>IF($AK639="特","",IFERROR(VLOOKUP($BJ639,'35条リスト'!$A$3:$C$9998,3,FALSE),""))</f>
        <v/>
      </c>
      <c r="BO639" s="357" t="str">
        <f t="shared" si="281"/>
        <v/>
      </c>
      <c r="BP639" s="297" t="str">
        <f t="shared" si="277"/>
        <v/>
      </c>
      <c r="BQ639" s="297" t="str">
        <f t="shared" si="282"/>
        <v/>
      </c>
      <c r="BR639" s="296">
        <f t="shared" si="279"/>
        <v>0</v>
      </c>
      <c r="BS639" s="296" t="str">
        <f>IF(COUNTIF(点検表４リスト用!X$2:X$83,J639),1,IF(COUNTIF(点検表４リスト用!Y$2:Y$100,J639),2,IF(COUNTIF(点検表４リスト用!Z$2:Z$100,J639),3,IF(COUNTIF(点検表４リスト用!AA$2:AA$100,J639),4,""))))</f>
        <v/>
      </c>
      <c r="BT639" s="580" t="str">
        <f t="shared" si="283"/>
        <v/>
      </c>
    </row>
    <row r="640" spans="1:72">
      <c r="A640" s="289"/>
      <c r="B640" s="445"/>
      <c r="C640" s="290"/>
      <c r="D640" s="291"/>
      <c r="E640" s="291"/>
      <c r="F640" s="291"/>
      <c r="G640" s="292"/>
      <c r="H640" s="300"/>
      <c r="I640" s="292"/>
      <c r="J640" s="292"/>
      <c r="K640" s="292"/>
      <c r="L640" s="292"/>
      <c r="M640" s="290"/>
      <c r="N640" s="290"/>
      <c r="O640" s="292"/>
      <c r="P640" s="292"/>
      <c r="Q640" s="481" t="str">
        <f t="shared" si="284"/>
        <v/>
      </c>
      <c r="R640" s="481" t="str">
        <f t="shared" si="285"/>
        <v/>
      </c>
      <c r="S640" s="482" t="str">
        <f t="shared" si="258"/>
        <v/>
      </c>
      <c r="T640" s="482" t="str">
        <f t="shared" si="286"/>
        <v/>
      </c>
      <c r="U640" s="483" t="str">
        <f t="shared" si="287"/>
        <v/>
      </c>
      <c r="V640" s="483" t="str">
        <f t="shared" si="288"/>
        <v/>
      </c>
      <c r="W640" s="483" t="str">
        <f t="shared" si="289"/>
        <v/>
      </c>
      <c r="X640" s="293"/>
      <c r="Y640" s="289"/>
      <c r="Z640" s="473" t="str">
        <f>IF($BS640&lt;&gt;"","確認",IF(COUNTIF(点検表４リスト用!AB$2:AB$100,J640),"○",IF(OR($BQ640="【3】",$BQ640="【2】",$BQ640="【1】"),"○",$BQ640)))</f>
        <v/>
      </c>
      <c r="AA640" s="532"/>
      <c r="AB640" s="559" t="str">
        <f t="shared" si="290"/>
        <v/>
      </c>
      <c r="AC640" s="294" t="str">
        <f>IF(COUNTIF(環境性能の高いＵＤタクシー!$A:$A,点検表４!J640),"○","")</f>
        <v/>
      </c>
      <c r="AD640" s="295" t="str">
        <f t="shared" si="291"/>
        <v/>
      </c>
      <c r="AE640" s="296" t="b">
        <f t="shared" si="259"/>
        <v>0</v>
      </c>
      <c r="AF640" s="296" t="b">
        <f t="shared" si="260"/>
        <v>0</v>
      </c>
      <c r="AG640" s="296" t="str">
        <f t="shared" si="261"/>
        <v/>
      </c>
      <c r="AH640" s="296">
        <f t="shared" si="262"/>
        <v>1</v>
      </c>
      <c r="AI640" s="296">
        <f t="shared" si="263"/>
        <v>0</v>
      </c>
      <c r="AJ640" s="296">
        <f t="shared" si="264"/>
        <v>0</v>
      </c>
      <c r="AK640" s="296" t="str">
        <f>IFERROR(VLOOKUP($I640,点検表４リスト用!$D$2:$G$10,2,FALSE),"")</f>
        <v/>
      </c>
      <c r="AL640" s="296" t="str">
        <f>IFERROR(VLOOKUP($I640,点検表４リスト用!$D$2:$G$10,3,FALSE),"")</f>
        <v/>
      </c>
      <c r="AM640" s="296" t="str">
        <f>IFERROR(VLOOKUP($I640,点検表４リスト用!$D$2:$G$10,4,FALSE),"")</f>
        <v/>
      </c>
      <c r="AN640" s="296" t="str">
        <f>IFERROR(VLOOKUP(LEFT($E640,1),点検表４リスト用!$I$2:$J$11,2,FALSE),"")</f>
        <v/>
      </c>
      <c r="AO640" s="296" t="b">
        <f>IF(IFERROR(VLOOKUP($J640,軽乗用車一覧!$A$2:$A$88,1,FALSE),"")&lt;&gt;"",TRUE,FALSE)</f>
        <v>0</v>
      </c>
      <c r="AP640" s="296" t="b">
        <f t="shared" si="265"/>
        <v>0</v>
      </c>
      <c r="AQ640" s="296" t="b">
        <f t="shared" si="292"/>
        <v>1</v>
      </c>
      <c r="AR640" s="296" t="str">
        <f t="shared" si="266"/>
        <v/>
      </c>
      <c r="AS640" s="296" t="str">
        <f t="shared" si="267"/>
        <v/>
      </c>
      <c r="AT640" s="296">
        <f t="shared" si="268"/>
        <v>1</v>
      </c>
      <c r="AU640" s="296">
        <f t="shared" si="269"/>
        <v>1</v>
      </c>
      <c r="AV640" s="296" t="str">
        <f t="shared" si="270"/>
        <v/>
      </c>
      <c r="AW640" s="296" t="str">
        <f>IFERROR(VLOOKUP($L640,点検表４リスト用!$L$2:$M$11,2,FALSE),"")</f>
        <v/>
      </c>
      <c r="AX640" s="296" t="str">
        <f>IFERROR(VLOOKUP($AV640,排出係数!$H$4:$N$1000,7,FALSE),"")</f>
        <v/>
      </c>
      <c r="AY640" s="296" t="str">
        <f t="shared" si="280"/>
        <v/>
      </c>
      <c r="AZ640" s="296" t="str">
        <f t="shared" si="271"/>
        <v>1</v>
      </c>
      <c r="BA640" s="296" t="str">
        <f>IFERROR(VLOOKUP($AV640,排出係数!$A$4:$G$10000,$AU640+2,FALSE),"")</f>
        <v/>
      </c>
      <c r="BB640" s="296">
        <f>IFERROR(VLOOKUP($AU640,点検表４リスト用!$P$2:$T$6,2,FALSE),"")</f>
        <v>0.48</v>
      </c>
      <c r="BC640" s="296" t="str">
        <f t="shared" si="272"/>
        <v/>
      </c>
      <c r="BD640" s="296" t="str">
        <f t="shared" si="273"/>
        <v/>
      </c>
      <c r="BE640" s="296" t="str">
        <f>IFERROR(VLOOKUP($AV640,排出係数!$H$4:$M$10000,$AU640+2,FALSE),"")</f>
        <v/>
      </c>
      <c r="BF640" s="296">
        <f>IFERROR(VLOOKUP($AU640,点検表４リスト用!$P$2:$T$6,IF($N640="H17",5,3),FALSE),"")</f>
        <v>5.5E-2</v>
      </c>
      <c r="BG640" s="296">
        <f t="shared" si="274"/>
        <v>0</v>
      </c>
      <c r="BH640" s="296">
        <f t="shared" si="278"/>
        <v>0</v>
      </c>
      <c r="BI640" s="296" t="str">
        <f>IFERROR(VLOOKUP($L640,点検表４リスト用!$L$2:$N$11,3,FALSE),"")</f>
        <v/>
      </c>
      <c r="BJ640" s="296" t="str">
        <f t="shared" si="275"/>
        <v/>
      </c>
      <c r="BK640" s="296" t="str">
        <f>IF($AK640="特","",IF($BP640="確認",MSG_電気・燃料電池車確認,IF($BS640=1,日野自動車新型式,IF($BS640=2,日野自動車新型式②,IF($BS640=3,日野自動車新型式③,IF($BS640=4,日野自動車新型式④,IFERROR(VLOOKUP($BJ640,'35条リスト'!$A$3:$C$9998,2,FALSE),"")))))))</f>
        <v/>
      </c>
      <c r="BL640" s="296" t="str">
        <f t="shared" si="276"/>
        <v/>
      </c>
      <c r="BM640" s="296" t="str">
        <f>IFERROR(VLOOKUP($X640,点検表４リスト用!$A$2:$B$10,2,FALSE),"")</f>
        <v/>
      </c>
      <c r="BN640" s="296" t="str">
        <f>IF($AK640="特","",IFERROR(VLOOKUP($BJ640,'35条リスト'!$A$3:$C$9998,3,FALSE),""))</f>
        <v/>
      </c>
      <c r="BO640" s="357" t="str">
        <f t="shared" si="281"/>
        <v/>
      </c>
      <c r="BP640" s="297" t="str">
        <f t="shared" si="277"/>
        <v/>
      </c>
      <c r="BQ640" s="297" t="str">
        <f t="shared" si="282"/>
        <v/>
      </c>
      <c r="BR640" s="296">
        <f t="shared" si="279"/>
        <v>0</v>
      </c>
      <c r="BS640" s="296" t="str">
        <f>IF(COUNTIF(点検表４リスト用!X$2:X$83,J640),1,IF(COUNTIF(点検表４リスト用!Y$2:Y$100,J640),2,IF(COUNTIF(点検表４リスト用!Z$2:Z$100,J640),3,IF(COUNTIF(点検表４リスト用!AA$2:AA$100,J640),4,""))))</f>
        <v/>
      </c>
      <c r="BT640" s="580" t="str">
        <f t="shared" si="283"/>
        <v/>
      </c>
    </row>
    <row r="641" spans="1:72">
      <c r="A641" s="289"/>
      <c r="B641" s="445"/>
      <c r="C641" s="290"/>
      <c r="D641" s="291"/>
      <c r="E641" s="291"/>
      <c r="F641" s="291"/>
      <c r="G641" s="292"/>
      <c r="H641" s="300"/>
      <c r="I641" s="292"/>
      <c r="J641" s="292"/>
      <c r="K641" s="292"/>
      <c r="L641" s="292"/>
      <c r="M641" s="290"/>
      <c r="N641" s="290"/>
      <c r="O641" s="292"/>
      <c r="P641" s="292"/>
      <c r="Q641" s="481" t="str">
        <f t="shared" si="284"/>
        <v/>
      </c>
      <c r="R641" s="481" t="str">
        <f t="shared" si="285"/>
        <v/>
      </c>
      <c r="S641" s="482" t="str">
        <f t="shared" si="258"/>
        <v/>
      </c>
      <c r="T641" s="482" t="str">
        <f t="shared" si="286"/>
        <v/>
      </c>
      <c r="U641" s="483" t="str">
        <f t="shared" si="287"/>
        <v/>
      </c>
      <c r="V641" s="483" t="str">
        <f t="shared" si="288"/>
        <v/>
      </c>
      <c r="W641" s="483" t="str">
        <f t="shared" si="289"/>
        <v/>
      </c>
      <c r="X641" s="293"/>
      <c r="Y641" s="289"/>
      <c r="Z641" s="473" t="str">
        <f>IF($BS641&lt;&gt;"","確認",IF(COUNTIF(点検表４リスト用!AB$2:AB$100,J641),"○",IF(OR($BQ641="【3】",$BQ641="【2】",$BQ641="【1】"),"○",$BQ641)))</f>
        <v/>
      </c>
      <c r="AA641" s="532"/>
      <c r="AB641" s="559" t="str">
        <f t="shared" si="290"/>
        <v/>
      </c>
      <c r="AC641" s="294" t="str">
        <f>IF(COUNTIF(環境性能の高いＵＤタクシー!$A:$A,点検表４!J641),"○","")</f>
        <v/>
      </c>
      <c r="AD641" s="295" t="str">
        <f t="shared" si="291"/>
        <v/>
      </c>
      <c r="AE641" s="296" t="b">
        <f t="shared" si="259"/>
        <v>0</v>
      </c>
      <c r="AF641" s="296" t="b">
        <f t="shared" si="260"/>
        <v>0</v>
      </c>
      <c r="AG641" s="296" t="str">
        <f t="shared" si="261"/>
        <v/>
      </c>
      <c r="AH641" s="296">
        <f t="shared" si="262"/>
        <v>1</v>
      </c>
      <c r="AI641" s="296">
        <f t="shared" si="263"/>
        <v>0</v>
      </c>
      <c r="AJ641" s="296">
        <f t="shared" si="264"/>
        <v>0</v>
      </c>
      <c r="AK641" s="296" t="str">
        <f>IFERROR(VLOOKUP($I641,点検表４リスト用!$D$2:$G$10,2,FALSE),"")</f>
        <v/>
      </c>
      <c r="AL641" s="296" t="str">
        <f>IFERROR(VLOOKUP($I641,点検表４リスト用!$D$2:$G$10,3,FALSE),"")</f>
        <v/>
      </c>
      <c r="AM641" s="296" t="str">
        <f>IFERROR(VLOOKUP($I641,点検表４リスト用!$D$2:$G$10,4,FALSE),"")</f>
        <v/>
      </c>
      <c r="AN641" s="296" t="str">
        <f>IFERROR(VLOOKUP(LEFT($E641,1),点検表４リスト用!$I$2:$J$11,2,FALSE),"")</f>
        <v/>
      </c>
      <c r="AO641" s="296" t="b">
        <f>IF(IFERROR(VLOOKUP($J641,軽乗用車一覧!$A$2:$A$88,1,FALSE),"")&lt;&gt;"",TRUE,FALSE)</f>
        <v>0</v>
      </c>
      <c r="AP641" s="296" t="b">
        <f t="shared" si="265"/>
        <v>0</v>
      </c>
      <c r="AQ641" s="296" t="b">
        <f t="shared" si="292"/>
        <v>1</v>
      </c>
      <c r="AR641" s="296" t="str">
        <f t="shared" si="266"/>
        <v/>
      </c>
      <c r="AS641" s="296" t="str">
        <f t="shared" si="267"/>
        <v/>
      </c>
      <c r="AT641" s="296">
        <f t="shared" si="268"/>
        <v>1</v>
      </c>
      <c r="AU641" s="296">
        <f t="shared" si="269"/>
        <v>1</v>
      </c>
      <c r="AV641" s="296" t="str">
        <f t="shared" si="270"/>
        <v/>
      </c>
      <c r="AW641" s="296" t="str">
        <f>IFERROR(VLOOKUP($L641,点検表４リスト用!$L$2:$M$11,2,FALSE),"")</f>
        <v/>
      </c>
      <c r="AX641" s="296" t="str">
        <f>IFERROR(VLOOKUP($AV641,排出係数!$H$4:$N$1000,7,FALSE),"")</f>
        <v/>
      </c>
      <c r="AY641" s="296" t="str">
        <f t="shared" si="280"/>
        <v/>
      </c>
      <c r="AZ641" s="296" t="str">
        <f t="shared" si="271"/>
        <v>1</v>
      </c>
      <c r="BA641" s="296" t="str">
        <f>IFERROR(VLOOKUP($AV641,排出係数!$A$4:$G$10000,$AU641+2,FALSE),"")</f>
        <v/>
      </c>
      <c r="BB641" s="296">
        <f>IFERROR(VLOOKUP($AU641,点検表４リスト用!$P$2:$T$6,2,FALSE),"")</f>
        <v>0.48</v>
      </c>
      <c r="BC641" s="296" t="str">
        <f t="shared" si="272"/>
        <v/>
      </c>
      <c r="BD641" s="296" t="str">
        <f t="shared" si="273"/>
        <v/>
      </c>
      <c r="BE641" s="296" t="str">
        <f>IFERROR(VLOOKUP($AV641,排出係数!$H$4:$M$10000,$AU641+2,FALSE),"")</f>
        <v/>
      </c>
      <c r="BF641" s="296">
        <f>IFERROR(VLOOKUP($AU641,点検表４リスト用!$P$2:$T$6,IF($N641="H17",5,3),FALSE),"")</f>
        <v>5.5E-2</v>
      </c>
      <c r="BG641" s="296">
        <f t="shared" si="274"/>
        <v>0</v>
      </c>
      <c r="BH641" s="296">
        <f t="shared" si="278"/>
        <v>0</v>
      </c>
      <c r="BI641" s="296" t="str">
        <f>IFERROR(VLOOKUP($L641,点検表４リスト用!$L$2:$N$11,3,FALSE),"")</f>
        <v/>
      </c>
      <c r="BJ641" s="296" t="str">
        <f t="shared" si="275"/>
        <v/>
      </c>
      <c r="BK641" s="296" t="str">
        <f>IF($AK641="特","",IF($BP641="確認",MSG_電気・燃料電池車確認,IF($BS641=1,日野自動車新型式,IF($BS641=2,日野自動車新型式②,IF($BS641=3,日野自動車新型式③,IF($BS641=4,日野自動車新型式④,IFERROR(VLOOKUP($BJ641,'35条リスト'!$A$3:$C$9998,2,FALSE),"")))))))</f>
        <v/>
      </c>
      <c r="BL641" s="296" t="str">
        <f t="shared" si="276"/>
        <v/>
      </c>
      <c r="BM641" s="296" t="str">
        <f>IFERROR(VLOOKUP($X641,点検表４リスト用!$A$2:$B$10,2,FALSE),"")</f>
        <v/>
      </c>
      <c r="BN641" s="296" t="str">
        <f>IF($AK641="特","",IFERROR(VLOOKUP($BJ641,'35条リスト'!$A$3:$C$9998,3,FALSE),""))</f>
        <v/>
      </c>
      <c r="BO641" s="357" t="str">
        <f t="shared" si="281"/>
        <v/>
      </c>
      <c r="BP641" s="297" t="str">
        <f t="shared" si="277"/>
        <v/>
      </c>
      <c r="BQ641" s="297" t="str">
        <f t="shared" si="282"/>
        <v/>
      </c>
      <c r="BR641" s="296">
        <f t="shared" si="279"/>
        <v>0</v>
      </c>
      <c r="BS641" s="296" t="str">
        <f>IF(COUNTIF(点検表４リスト用!X$2:X$83,J641),1,IF(COUNTIF(点検表４リスト用!Y$2:Y$100,J641),2,IF(COUNTIF(点検表４リスト用!Z$2:Z$100,J641),3,IF(COUNTIF(点検表４リスト用!AA$2:AA$100,J641),4,""))))</f>
        <v/>
      </c>
      <c r="BT641" s="580" t="str">
        <f t="shared" si="283"/>
        <v/>
      </c>
    </row>
    <row r="642" spans="1:72">
      <c r="A642" s="289"/>
      <c r="B642" s="445"/>
      <c r="C642" s="290"/>
      <c r="D642" s="291"/>
      <c r="E642" s="291"/>
      <c r="F642" s="291"/>
      <c r="G642" s="292"/>
      <c r="H642" s="300"/>
      <c r="I642" s="292"/>
      <c r="J642" s="292"/>
      <c r="K642" s="292"/>
      <c r="L642" s="292"/>
      <c r="M642" s="290"/>
      <c r="N642" s="290"/>
      <c r="O642" s="292"/>
      <c r="P642" s="292"/>
      <c r="Q642" s="481" t="str">
        <f t="shared" si="284"/>
        <v/>
      </c>
      <c r="R642" s="481" t="str">
        <f t="shared" si="285"/>
        <v/>
      </c>
      <c r="S642" s="482" t="str">
        <f t="shared" si="258"/>
        <v/>
      </c>
      <c r="T642" s="482" t="str">
        <f t="shared" si="286"/>
        <v/>
      </c>
      <c r="U642" s="483" t="str">
        <f t="shared" si="287"/>
        <v/>
      </c>
      <c r="V642" s="483" t="str">
        <f t="shared" si="288"/>
        <v/>
      </c>
      <c r="W642" s="483" t="str">
        <f t="shared" si="289"/>
        <v/>
      </c>
      <c r="X642" s="293"/>
      <c r="Y642" s="289"/>
      <c r="Z642" s="473" t="str">
        <f>IF($BS642&lt;&gt;"","確認",IF(COUNTIF(点検表４リスト用!AB$2:AB$100,J642),"○",IF(OR($BQ642="【3】",$BQ642="【2】",$BQ642="【1】"),"○",$BQ642)))</f>
        <v/>
      </c>
      <c r="AA642" s="532"/>
      <c r="AB642" s="559" t="str">
        <f t="shared" si="290"/>
        <v/>
      </c>
      <c r="AC642" s="294" t="str">
        <f>IF(COUNTIF(環境性能の高いＵＤタクシー!$A:$A,点検表４!J642),"○","")</f>
        <v/>
      </c>
      <c r="AD642" s="295" t="str">
        <f t="shared" si="291"/>
        <v/>
      </c>
      <c r="AE642" s="296" t="b">
        <f t="shared" si="259"/>
        <v>0</v>
      </c>
      <c r="AF642" s="296" t="b">
        <f t="shared" si="260"/>
        <v>0</v>
      </c>
      <c r="AG642" s="296" t="str">
        <f t="shared" si="261"/>
        <v/>
      </c>
      <c r="AH642" s="296">
        <f t="shared" si="262"/>
        <v>1</v>
      </c>
      <c r="AI642" s="296">
        <f t="shared" si="263"/>
        <v>0</v>
      </c>
      <c r="AJ642" s="296">
        <f t="shared" si="264"/>
        <v>0</v>
      </c>
      <c r="AK642" s="296" t="str">
        <f>IFERROR(VLOOKUP($I642,点検表４リスト用!$D$2:$G$10,2,FALSE),"")</f>
        <v/>
      </c>
      <c r="AL642" s="296" t="str">
        <f>IFERROR(VLOOKUP($I642,点検表４リスト用!$D$2:$G$10,3,FALSE),"")</f>
        <v/>
      </c>
      <c r="AM642" s="296" t="str">
        <f>IFERROR(VLOOKUP($I642,点検表４リスト用!$D$2:$G$10,4,FALSE),"")</f>
        <v/>
      </c>
      <c r="AN642" s="296" t="str">
        <f>IFERROR(VLOOKUP(LEFT($E642,1),点検表４リスト用!$I$2:$J$11,2,FALSE),"")</f>
        <v/>
      </c>
      <c r="AO642" s="296" t="b">
        <f>IF(IFERROR(VLOOKUP($J642,軽乗用車一覧!$A$2:$A$88,1,FALSE),"")&lt;&gt;"",TRUE,FALSE)</f>
        <v>0</v>
      </c>
      <c r="AP642" s="296" t="b">
        <f t="shared" si="265"/>
        <v>0</v>
      </c>
      <c r="AQ642" s="296" t="b">
        <f t="shared" si="292"/>
        <v>1</v>
      </c>
      <c r="AR642" s="296" t="str">
        <f t="shared" si="266"/>
        <v/>
      </c>
      <c r="AS642" s="296" t="str">
        <f t="shared" si="267"/>
        <v/>
      </c>
      <c r="AT642" s="296">
        <f t="shared" si="268"/>
        <v>1</v>
      </c>
      <c r="AU642" s="296">
        <f t="shared" si="269"/>
        <v>1</v>
      </c>
      <c r="AV642" s="296" t="str">
        <f t="shared" si="270"/>
        <v/>
      </c>
      <c r="AW642" s="296" t="str">
        <f>IFERROR(VLOOKUP($L642,点検表４リスト用!$L$2:$M$11,2,FALSE),"")</f>
        <v/>
      </c>
      <c r="AX642" s="296" t="str">
        <f>IFERROR(VLOOKUP($AV642,排出係数!$H$4:$N$1000,7,FALSE),"")</f>
        <v/>
      </c>
      <c r="AY642" s="296" t="str">
        <f t="shared" si="280"/>
        <v/>
      </c>
      <c r="AZ642" s="296" t="str">
        <f t="shared" si="271"/>
        <v>1</v>
      </c>
      <c r="BA642" s="296" t="str">
        <f>IFERROR(VLOOKUP($AV642,排出係数!$A$4:$G$10000,$AU642+2,FALSE),"")</f>
        <v/>
      </c>
      <c r="BB642" s="296">
        <f>IFERROR(VLOOKUP($AU642,点検表４リスト用!$P$2:$T$6,2,FALSE),"")</f>
        <v>0.48</v>
      </c>
      <c r="BC642" s="296" t="str">
        <f t="shared" si="272"/>
        <v/>
      </c>
      <c r="BD642" s="296" t="str">
        <f t="shared" si="273"/>
        <v/>
      </c>
      <c r="BE642" s="296" t="str">
        <f>IFERROR(VLOOKUP($AV642,排出係数!$H$4:$M$10000,$AU642+2,FALSE),"")</f>
        <v/>
      </c>
      <c r="BF642" s="296">
        <f>IFERROR(VLOOKUP($AU642,点検表４リスト用!$P$2:$T$6,IF($N642="H17",5,3),FALSE),"")</f>
        <v>5.5E-2</v>
      </c>
      <c r="BG642" s="296">
        <f t="shared" si="274"/>
        <v>0</v>
      </c>
      <c r="BH642" s="296">
        <f t="shared" si="278"/>
        <v>0</v>
      </c>
      <c r="BI642" s="296" t="str">
        <f>IFERROR(VLOOKUP($L642,点検表４リスト用!$L$2:$N$11,3,FALSE),"")</f>
        <v/>
      </c>
      <c r="BJ642" s="296" t="str">
        <f t="shared" si="275"/>
        <v/>
      </c>
      <c r="BK642" s="296" t="str">
        <f>IF($AK642="特","",IF($BP642="確認",MSG_電気・燃料電池車確認,IF($BS642=1,日野自動車新型式,IF($BS642=2,日野自動車新型式②,IF($BS642=3,日野自動車新型式③,IF($BS642=4,日野自動車新型式④,IFERROR(VLOOKUP($BJ642,'35条リスト'!$A$3:$C$9998,2,FALSE),"")))))))</f>
        <v/>
      </c>
      <c r="BL642" s="296" t="str">
        <f t="shared" si="276"/>
        <v/>
      </c>
      <c r="BM642" s="296" t="str">
        <f>IFERROR(VLOOKUP($X642,点検表４リスト用!$A$2:$B$10,2,FALSE),"")</f>
        <v/>
      </c>
      <c r="BN642" s="296" t="str">
        <f>IF($AK642="特","",IFERROR(VLOOKUP($BJ642,'35条リスト'!$A$3:$C$9998,3,FALSE),""))</f>
        <v/>
      </c>
      <c r="BO642" s="357" t="str">
        <f t="shared" si="281"/>
        <v/>
      </c>
      <c r="BP642" s="297" t="str">
        <f t="shared" si="277"/>
        <v/>
      </c>
      <c r="BQ642" s="297" t="str">
        <f t="shared" si="282"/>
        <v/>
      </c>
      <c r="BR642" s="296">
        <f t="shared" si="279"/>
        <v>0</v>
      </c>
      <c r="BS642" s="296" t="str">
        <f>IF(COUNTIF(点検表４リスト用!X$2:X$83,J642),1,IF(COUNTIF(点検表４リスト用!Y$2:Y$100,J642),2,IF(COUNTIF(点検表４リスト用!Z$2:Z$100,J642),3,IF(COUNTIF(点検表４リスト用!AA$2:AA$100,J642),4,""))))</f>
        <v/>
      </c>
      <c r="BT642" s="580" t="str">
        <f t="shared" si="283"/>
        <v/>
      </c>
    </row>
    <row r="643" spans="1:72">
      <c r="A643" s="289"/>
      <c r="B643" s="445"/>
      <c r="C643" s="290"/>
      <c r="D643" s="291"/>
      <c r="E643" s="291"/>
      <c r="F643" s="291"/>
      <c r="G643" s="292"/>
      <c r="H643" s="300"/>
      <c r="I643" s="292"/>
      <c r="J643" s="292"/>
      <c r="K643" s="292"/>
      <c r="L643" s="292"/>
      <c r="M643" s="290"/>
      <c r="N643" s="290"/>
      <c r="O643" s="292"/>
      <c r="P643" s="292"/>
      <c r="Q643" s="481" t="str">
        <f t="shared" si="284"/>
        <v/>
      </c>
      <c r="R643" s="481" t="str">
        <f t="shared" si="285"/>
        <v/>
      </c>
      <c r="S643" s="482" t="str">
        <f t="shared" si="258"/>
        <v/>
      </c>
      <c r="T643" s="482" t="str">
        <f t="shared" si="286"/>
        <v/>
      </c>
      <c r="U643" s="483" t="str">
        <f t="shared" si="287"/>
        <v/>
      </c>
      <c r="V643" s="483" t="str">
        <f t="shared" si="288"/>
        <v/>
      </c>
      <c r="W643" s="483" t="str">
        <f t="shared" si="289"/>
        <v/>
      </c>
      <c r="X643" s="293"/>
      <c r="Y643" s="289"/>
      <c r="Z643" s="473" t="str">
        <f>IF($BS643&lt;&gt;"","確認",IF(COUNTIF(点検表４リスト用!AB$2:AB$100,J643),"○",IF(OR($BQ643="【3】",$BQ643="【2】",$BQ643="【1】"),"○",$BQ643)))</f>
        <v/>
      </c>
      <c r="AA643" s="532"/>
      <c r="AB643" s="559" t="str">
        <f t="shared" si="290"/>
        <v/>
      </c>
      <c r="AC643" s="294" t="str">
        <f>IF(COUNTIF(環境性能の高いＵＤタクシー!$A:$A,点検表４!J643),"○","")</f>
        <v/>
      </c>
      <c r="AD643" s="295" t="str">
        <f t="shared" si="291"/>
        <v/>
      </c>
      <c r="AE643" s="296" t="b">
        <f t="shared" si="259"/>
        <v>0</v>
      </c>
      <c r="AF643" s="296" t="b">
        <f t="shared" si="260"/>
        <v>0</v>
      </c>
      <c r="AG643" s="296" t="str">
        <f t="shared" si="261"/>
        <v/>
      </c>
      <c r="AH643" s="296">
        <f t="shared" si="262"/>
        <v>1</v>
      </c>
      <c r="AI643" s="296">
        <f t="shared" si="263"/>
        <v>0</v>
      </c>
      <c r="AJ643" s="296">
        <f t="shared" si="264"/>
        <v>0</v>
      </c>
      <c r="AK643" s="296" t="str">
        <f>IFERROR(VLOOKUP($I643,点検表４リスト用!$D$2:$G$10,2,FALSE),"")</f>
        <v/>
      </c>
      <c r="AL643" s="296" t="str">
        <f>IFERROR(VLOOKUP($I643,点検表４リスト用!$D$2:$G$10,3,FALSE),"")</f>
        <v/>
      </c>
      <c r="AM643" s="296" t="str">
        <f>IFERROR(VLOOKUP($I643,点検表４リスト用!$D$2:$G$10,4,FALSE),"")</f>
        <v/>
      </c>
      <c r="AN643" s="296" t="str">
        <f>IFERROR(VLOOKUP(LEFT($E643,1),点検表４リスト用!$I$2:$J$11,2,FALSE),"")</f>
        <v/>
      </c>
      <c r="AO643" s="296" t="b">
        <f>IF(IFERROR(VLOOKUP($J643,軽乗用車一覧!$A$2:$A$88,1,FALSE),"")&lt;&gt;"",TRUE,FALSE)</f>
        <v>0</v>
      </c>
      <c r="AP643" s="296" t="b">
        <f t="shared" si="265"/>
        <v>0</v>
      </c>
      <c r="AQ643" s="296" t="b">
        <f t="shared" si="292"/>
        <v>1</v>
      </c>
      <c r="AR643" s="296" t="str">
        <f t="shared" si="266"/>
        <v/>
      </c>
      <c r="AS643" s="296" t="str">
        <f t="shared" si="267"/>
        <v/>
      </c>
      <c r="AT643" s="296">
        <f t="shared" si="268"/>
        <v>1</v>
      </c>
      <c r="AU643" s="296">
        <f t="shared" si="269"/>
        <v>1</v>
      </c>
      <c r="AV643" s="296" t="str">
        <f t="shared" si="270"/>
        <v/>
      </c>
      <c r="AW643" s="296" t="str">
        <f>IFERROR(VLOOKUP($L643,点検表４リスト用!$L$2:$M$11,2,FALSE),"")</f>
        <v/>
      </c>
      <c r="AX643" s="296" t="str">
        <f>IFERROR(VLOOKUP($AV643,排出係数!$H$4:$N$1000,7,FALSE),"")</f>
        <v/>
      </c>
      <c r="AY643" s="296" t="str">
        <f t="shared" si="280"/>
        <v/>
      </c>
      <c r="AZ643" s="296" t="str">
        <f t="shared" si="271"/>
        <v>1</v>
      </c>
      <c r="BA643" s="296" t="str">
        <f>IFERROR(VLOOKUP($AV643,排出係数!$A$4:$G$10000,$AU643+2,FALSE),"")</f>
        <v/>
      </c>
      <c r="BB643" s="296">
        <f>IFERROR(VLOOKUP($AU643,点検表４リスト用!$P$2:$T$6,2,FALSE),"")</f>
        <v>0.48</v>
      </c>
      <c r="BC643" s="296" t="str">
        <f t="shared" si="272"/>
        <v/>
      </c>
      <c r="BD643" s="296" t="str">
        <f t="shared" si="273"/>
        <v/>
      </c>
      <c r="BE643" s="296" t="str">
        <f>IFERROR(VLOOKUP($AV643,排出係数!$H$4:$M$10000,$AU643+2,FALSE),"")</f>
        <v/>
      </c>
      <c r="BF643" s="296">
        <f>IFERROR(VLOOKUP($AU643,点検表４リスト用!$P$2:$T$6,IF($N643="H17",5,3),FALSE),"")</f>
        <v>5.5E-2</v>
      </c>
      <c r="BG643" s="296">
        <f t="shared" si="274"/>
        <v>0</v>
      </c>
      <c r="BH643" s="296">
        <f t="shared" si="278"/>
        <v>0</v>
      </c>
      <c r="BI643" s="296" t="str">
        <f>IFERROR(VLOOKUP($L643,点検表４リスト用!$L$2:$N$11,3,FALSE),"")</f>
        <v/>
      </c>
      <c r="BJ643" s="296" t="str">
        <f t="shared" si="275"/>
        <v/>
      </c>
      <c r="BK643" s="296" t="str">
        <f>IF($AK643="特","",IF($BP643="確認",MSG_電気・燃料電池車確認,IF($BS643=1,日野自動車新型式,IF($BS643=2,日野自動車新型式②,IF($BS643=3,日野自動車新型式③,IF($BS643=4,日野自動車新型式④,IFERROR(VLOOKUP($BJ643,'35条リスト'!$A$3:$C$9998,2,FALSE),"")))))))</f>
        <v/>
      </c>
      <c r="BL643" s="296" t="str">
        <f t="shared" si="276"/>
        <v/>
      </c>
      <c r="BM643" s="296" t="str">
        <f>IFERROR(VLOOKUP($X643,点検表４リスト用!$A$2:$B$10,2,FALSE),"")</f>
        <v/>
      </c>
      <c r="BN643" s="296" t="str">
        <f>IF($AK643="特","",IFERROR(VLOOKUP($BJ643,'35条リスト'!$A$3:$C$9998,3,FALSE),""))</f>
        <v/>
      </c>
      <c r="BO643" s="357" t="str">
        <f t="shared" si="281"/>
        <v/>
      </c>
      <c r="BP643" s="297" t="str">
        <f t="shared" si="277"/>
        <v/>
      </c>
      <c r="BQ643" s="297" t="str">
        <f t="shared" si="282"/>
        <v/>
      </c>
      <c r="BR643" s="296">
        <f t="shared" si="279"/>
        <v>0</v>
      </c>
      <c r="BS643" s="296" t="str">
        <f>IF(COUNTIF(点検表４リスト用!X$2:X$83,J643),1,IF(COUNTIF(点検表４リスト用!Y$2:Y$100,J643),2,IF(COUNTIF(点検表４リスト用!Z$2:Z$100,J643),3,IF(COUNTIF(点検表４リスト用!AA$2:AA$100,J643),4,""))))</f>
        <v/>
      </c>
      <c r="BT643" s="580" t="str">
        <f t="shared" si="283"/>
        <v/>
      </c>
    </row>
    <row r="644" spans="1:72">
      <c r="A644" s="289"/>
      <c r="B644" s="445"/>
      <c r="C644" s="290"/>
      <c r="D644" s="291"/>
      <c r="E644" s="291"/>
      <c r="F644" s="291"/>
      <c r="G644" s="292"/>
      <c r="H644" s="300"/>
      <c r="I644" s="292"/>
      <c r="J644" s="292"/>
      <c r="K644" s="292"/>
      <c r="L644" s="292"/>
      <c r="M644" s="290"/>
      <c r="N644" s="290"/>
      <c r="O644" s="292"/>
      <c r="P644" s="292"/>
      <c r="Q644" s="481" t="str">
        <f t="shared" si="284"/>
        <v/>
      </c>
      <c r="R644" s="481" t="str">
        <f t="shared" si="285"/>
        <v/>
      </c>
      <c r="S644" s="482" t="str">
        <f t="shared" ref="S644:S707" si="293">IF($L644="","",IF($AE644=TRUE,"-",IF(ISNUMBER($BI644)=TRUE,$BI644,"エラー")))</f>
        <v/>
      </c>
      <c r="T644" s="482" t="str">
        <f t="shared" si="286"/>
        <v/>
      </c>
      <c r="U644" s="483" t="str">
        <f t="shared" si="287"/>
        <v/>
      </c>
      <c r="V644" s="483" t="str">
        <f t="shared" si="288"/>
        <v/>
      </c>
      <c r="W644" s="483" t="str">
        <f t="shared" si="289"/>
        <v/>
      </c>
      <c r="X644" s="293"/>
      <c r="Y644" s="289"/>
      <c r="Z644" s="473" t="str">
        <f>IF($BS644&lt;&gt;"","確認",IF(COUNTIF(点検表４リスト用!AB$2:AB$100,J644),"○",IF(OR($BQ644="【3】",$BQ644="【2】",$BQ644="【1】"),"○",$BQ644)))</f>
        <v/>
      </c>
      <c r="AA644" s="532"/>
      <c r="AB644" s="559" t="str">
        <f t="shared" si="290"/>
        <v/>
      </c>
      <c r="AC644" s="294" t="str">
        <f>IF(COUNTIF(環境性能の高いＵＤタクシー!$A:$A,点検表４!J644),"○","")</f>
        <v/>
      </c>
      <c r="AD644" s="295" t="str">
        <f t="shared" si="291"/>
        <v/>
      </c>
      <c r="AE644" s="296" t="b">
        <f t="shared" ref="AE644:AE707" si="294">IF(OR($I644="大型特殊自動車",$I644="小型特殊自動車",$Y644=3),TRUE,FALSE)</f>
        <v>0</v>
      </c>
      <c r="AF644" s="296" t="b">
        <f t="shared" ref="AF644:AF707" si="295">IF(OR($AE644=TRUE,AND($I644&lt;&gt;"",$J644&lt;&gt;"",$K644&lt;&gt;"",$L644&lt;&gt;"")),TRUE,FALSE)</f>
        <v>0</v>
      </c>
      <c r="AG644" s="296" t="str">
        <f t="shared" ref="AG644:AG707" si="296">IF($AF644=TRUE,ROW()-5,"")</f>
        <v/>
      </c>
      <c r="AH644" s="296">
        <f t="shared" ref="AH644:AH707" si="297">IF($B644="減車",0,1)</f>
        <v>1</v>
      </c>
      <c r="AI644" s="296">
        <f t="shared" ref="AI644:AI707" si="298">IF($B644="増車",1,0)</f>
        <v>0</v>
      </c>
      <c r="AJ644" s="296">
        <f t="shared" ref="AJ644:AJ707" si="299">IF($B644="減車",1,0)</f>
        <v>0</v>
      </c>
      <c r="AK644" s="296" t="str">
        <f>IFERROR(VLOOKUP($I644,点検表４リスト用!$D$2:$G$10,2,FALSE),"")</f>
        <v/>
      </c>
      <c r="AL644" s="296" t="str">
        <f>IFERROR(VLOOKUP($I644,点検表４リスト用!$D$2:$G$10,3,FALSE),"")</f>
        <v/>
      </c>
      <c r="AM644" s="296" t="str">
        <f>IFERROR(VLOOKUP($I644,点検表４リスト用!$D$2:$G$10,4,FALSE),"")</f>
        <v/>
      </c>
      <c r="AN644" s="296" t="str">
        <f>IFERROR(VLOOKUP(LEFT($E644,1),点検表４リスト用!$I$2:$J$11,2,FALSE),"")</f>
        <v/>
      </c>
      <c r="AO644" s="296" t="b">
        <f>IF(IFERROR(VLOOKUP($J644,軽乗用車一覧!$A$2:$A$88,1,FALSE),"")&lt;&gt;"",TRUE,FALSE)</f>
        <v>0</v>
      </c>
      <c r="AP644" s="296" t="b">
        <f t="shared" ref="AP644:AP707" si="300">IF(OR(AND($AO644=TRUE,$I644&lt;&gt;"軽自動車（乗用）"),AND($AO644=FALSE,$I644="軽自動車（乗用）")),TRUE,FALSE)</f>
        <v>0</v>
      </c>
      <c r="AQ644" s="296" t="b">
        <f t="shared" si="292"/>
        <v>1</v>
      </c>
      <c r="AR644" s="296" t="str">
        <f t="shared" ref="AR644:AR707" si="301">$AL644&amp;IF($AL644&gt;=5,"",IF($K644&lt;=1700,1,IF($K644&lt;=2500,2,IF($K644&lt;=3500,3,IF($K644&lt;8000,4,5)))))</f>
        <v/>
      </c>
      <c r="AS644" s="296" t="str">
        <f t="shared" ref="AS644:AS707" si="302">IF(OR($I644="小型・普通乗用車",$I644="軽自動車（乗用）"),"乗用",IF(AND($K644&gt;1,$K644&lt;=1700),"軽量",IF(AND($K644&gt;1700,$K644&lt;=3500),"中量",IF(AND($K644&gt;3500,$K644&lt;=7500),"重量1",IF($K644&gt;7500,"重量2","")))))</f>
        <v/>
      </c>
      <c r="AT644" s="296">
        <f t="shared" ref="AT644:AT707" si="303">IF($K644&gt;3500,$K644/1000,1)</f>
        <v>1</v>
      </c>
      <c r="AU644" s="296">
        <f t="shared" ref="AU644:AU707" si="304">IF($AK644="乗",0,IF(OR($AK644="軽",$AK644="特"),5,IF($K644&lt;=1700,1,IF($K644&lt;=2500,2,IF($K644&lt;=3500,3,4)))))</f>
        <v>1</v>
      </c>
      <c r="AV644" s="296" t="str">
        <f t="shared" ref="AV644:AV707" si="305">IFERROR(LEFT($J644,SEARCH("-",$J644,1)-1),"")</f>
        <v/>
      </c>
      <c r="AW644" s="296" t="str">
        <f>IFERROR(VLOOKUP($L644,点検表４リスト用!$L$2:$M$11,2,FALSE),"")</f>
        <v/>
      </c>
      <c r="AX644" s="296" t="str">
        <f>IFERROR(VLOOKUP($AV644,排出係数!$H$4:$N$1000,7,FALSE),"")</f>
        <v/>
      </c>
      <c r="AY644" s="296" t="str">
        <f t="shared" si="280"/>
        <v/>
      </c>
      <c r="AZ644" s="296" t="str">
        <f t="shared" ref="AZ644:AZ707" si="306">IF(OR($AW644="電",$AW644="燃電"),$AW644,$AK644&amp;$AU644&amp;$AW644&amp;$AV644)</f>
        <v>1</v>
      </c>
      <c r="BA644" s="296" t="str">
        <f>IFERROR(VLOOKUP($AV644,排出係数!$A$4:$G$10000,$AU644+2,FALSE),"")</f>
        <v/>
      </c>
      <c r="BB644" s="296">
        <f>IFERROR(VLOOKUP($AU644,点検表４リスト用!$P$2:$T$6,2,FALSE),"")</f>
        <v>0.48</v>
      </c>
      <c r="BC644" s="296" t="str">
        <f t="shared" ref="BC644:BC707" si="307">IF(OR($AW644="C",$AW644="ハガ",$AW644="ハ軽"),$BA644/2,$BA644)</f>
        <v/>
      </c>
      <c r="BD644" s="296" t="str">
        <f t="shared" ref="BD644:BD707" si="308">IF(OR($AZ644="電",$AZ644="燃電"),0,IF(OR(AND($M644=1,$AW644="軽"),AND($M644=1,$AW644="ハ軽")),$BB644,$BC644))</f>
        <v/>
      </c>
      <c r="BE644" s="296" t="str">
        <f>IFERROR(VLOOKUP($AV644,排出係数!$H$4:$M$10000,$AU644+2,FALSE),"")</f>
        <v/>
      </c>
      <c r="BF644" s="296">
        <f>IFERROR(VLOOKUP($AU644,点検表４リスト用!$P$2:$T$6,IF($N644="H17",5,3),FALSE),"")</f>
        <v>5.5E-2</v>
      </c>
      <c r="BG644" s="296">
        <f t="shared" ref="BG644:BG707" si="309">IF($AW644="軽",$BE644,IF($AW644="ハ軽",$BE644/2,0))</f>
        <v>0</v>
      </c>
      <c r="BH644" s="296">
        <f t="shared" si="278"/>
        <v>0</v>
      </c>
      <c r="BI644" s="296" t="str">
        <f>IFERROR(VLOOKUP($L644,点検表４リスト用!$L$2:$N$11,3,FALSE),"")</f>
        <v/>
      </c>
      <c r="BJ644" s="296" t="str">
        <f t="shared" ref="BJ644:BJ707" si="310">LEFT($L644,2)&amp;IF(AND($Y644=1,RIGHT($J644,1)="改"),LEFT($J644,LEN($J644)-1),$J644)</f>
        <v/>
      </c>
      <c r="BK644" s="296" t="str">
        <f>IF($AK644="特","",IF($BP644="確認",MSG_電気・燃料電池車確認,IF($BS644=1,日野自動車新型式,IF($BS644=2,日野自動車新型式②,IF($BS644=3,日野自動車新型式③,IF($BS644=4,日野自動車新型式④,IFERROR(VLOOKUP($BJ644,'35条リスト'!$A$3:$C$9998,2,FALSE),"")))))))</f>
        <v/>
      </c>
      <c r="BL644" s="296" t="str">
        <f t="shared" ref="BL644:BL707" si="311">IF(OR(LEFT($J644,1)="D",LEFT($J644,1)="6"),75,IF(OR(LEFT($J644,1)="C",LEFT($J644,1)="5"),50,""))</f>
        <v/>
      </c>
      <c r="BM644" s="296" t="str">
        <f>IFERROR(VLOOKUP($X644,点検表４リスト用!$A$2:$B$10,2,FALSE),"")</f>
        <v/>
      </c>
      <c r="BN644" s="296" t="str">
        <f>IF($AK644="特","",IFERROR(VLOOKUP($BJ644,'35条リスト'!$A$3:$C$9998,3,FALSE),""))</f>
        <v/>
      </c>
      <c r="BO644" s="357" t="str">
        <f t="shared" si="281"/>
        <v/>
      </c>
      <c r="BP644" s="297" t="str">
        <f t="shared" ref="BP644:BP707" si="312">IF(AND(OR($AW644="電",$AW644="燃電"),$AE644=FALSE),IF(LEFT($J644,1)&lt;&gt;"Z","確認","【3】"),"")</f>
        <v/>
      </c>
      <c r="BQ644" s="297" t="str">
        <f t="shared" si="282"/>
        <v/>
      </c>
      <c r="BR644" s="296">
        <f t="shared" si="279"/>
        <v>0</v>
      </c>
      <c r="BS644" s="296" t="str">
        <f>IF(COUNTIF(点検表４リスト用!X$2:X$83,J644),1,IF(COUNTIF(点検表４リスト用!Y$2:Y$100,J644),2,IF(COUNTIF(点検表４リスト用!Z$2:Z$100,J644),3,IF(COUNTIF(点検表４リスト用!AA$2:AA$100,J644),4,""))))</f>
        <v/>
      </c>
      <c r="BT644" s="580" t="str">
        <f t="shared" si="283"/>
        <v/>
      </c>
    </row>
    <row r="645" spans="1:72">
      <c r="A645" s="289"/>
      <c r="B645" s="445"/>
      <c r="C645" s="290"/>
      <c r="D645" s="291"/>
      <c r="E645" s="291"/>
      <c r="F645" s="291"/>
      <c r="G645" s="292"/>
      <c r="H645" s="300"/>
      <c r="I645" s="292"/>
      <c r="J645" s="292"/>
      <c r="K645" s="292"/>
      <c r="L645" s="292"/>
      <c r="M645" s="290"/>
      <c r="N645" s="290"/>
      <c r="O645" s="292"/>
      <c r="P645" s="292"/>
      <c r="Q645" s="481" t="str">
        <f t="shared" si="284"/>
        <v/>
      </c>
      <c r="R645" s="481" t="str">
        <f t="shared" si="285"/>
        <v/>
      </c>
      <c r="S645" s="482" t="str">
        <f t="shared" si="293"/>
        <v/>
      </c>
      <c r="T645" s="482" t="str">
        <f t="shared" si="286"/>
        <v/>
      </c>
      <c r="U645" s="483" t="str">
        <f t="shared" si="287"/>
        <v/>
      </c>
      <c r="V645" s="483" t="str">
        <f t="shared" si="288"/>
        <v/>
      </c>
      <c r="W645" s="483" t="str">
        <f t="shared" si="289"/>
        <v/>
      </c>
      <c r="X645" s="293"/>
      <c r="Y645" s="289"/>
      <c r="Z645" s="473" t="str">
        <f>IF($BS645&lt;&gt;"","確認",IF(COUNTIF(点検表４リスト用!AB$2:AB$100,J645),"○",IF(OR($BQ645="【3】",$BQ645="【2】",$BQ645="【1】"),"○",$BQ645)))</f>
        <v/>
      </c>
      <c r="AA645" s="532"/>
      <c r="AB645" s="559" t="str">
        <f t="shared" si="290"/>
        <v/>
      </c>
      <c r="AC645" s="294" t="str">
        <f>IF(COUNTIF(環境性能の高いＵＤタクシー!$A:$A,点検表４!J645),"○","")</f>
        <v/>
      </c>
      <c r="AD645" s="295" t="str">
        <f t="shared" si="291"/>
        <v/>
      </c>
      <c r="AE645" s="296" t="b">
        <f t="shared" si="294"/>
        <v>0</v>
      </c>
      <c r="AF645" s="296" t="b">
        <f t="shared" si="295"/>
        <v>0</v>
      </c>
      <c r="AG645" s="296" t="str">
        <f t="shared" si="296"/>
        <v/>
      </c>
      <c r="AH645" s="296">
        <f t="shared" si="297"/>
        <v>1</v>
      </c>
      <c r="AI645" s="296">
        <f t="shared" si="298"/>
        <v>0</v>
      </c>
      <c r="AJ645" s="296">
        <f t="shared" si="299"/>
        <v>0</v>
      </c>
      <c r="AK645" s="296" t="str">
        <f>IFERROR(VLOOKUP($I645,点検表４リスト用!$D$2:$G$10,2,FALSE),"")</f>
        <v/>
      </c>
      <c r="AL645" s="296" t="str">
        <f>IFERROR(VLOOKUP($I645,点検表４リスト用!$D$2:$G$10,3,FALSE),"")</f>
        <v/>
      </c>
      <c r="AM645" s="296" t="str">
        <f>IFERROR(VLOOKUP($I645,点検表４リスト用!$D$2:$G$10,4,FALSE),"")</f>
        <v/>
      </c>
      <c r="AN645" s="296" t="str">
        <f>IFERROR(VLOOKUP(LEFT($E645,1),点検表４リスト用!$I$2:$J$11,2,FALSE),"")</f>
        <v/>
      </c>
      <c r="AO645" s="296" t="b">
        <f>IF(IFERROR(VLOOKUP($J645,軽乗用車一覧!$A$2:$A$88,1,FALSE),"")&lt;&gt;"",TRUE,FALSE)</f>
        <v>0</v>
      </c>
      <c r="AP645" s="296" t="b">
        <f t="shared" si="300"/>
        <v>0</v>
      </c>
      <c r="AQ645" s="296" t="b">
        <f t="shared" si="292"/>
        <v>1</v>
      </c>
      <c r="AR645" s="296" t="str">
        <f t="shared" si="301"/>
        <v/>
      </c>
      <c r="AS645" s="296" t="str">
        <f t="shared" si="302"/>
        <v/>
      </c>
      <c r="AT645" s="296">
        <f t="shared" si="303"/>
        <v>1</v>
      </c>
      <c r="AU645" s="296">
        <f t="shared" si="304"/>
        <v>1</v>
      </c>
      <c r="AV645" s="296" t="str">
        <f t="shared" si="305"/>
        <v/>
      </c>
      <c r="AW645" s="296" t="str">
        <f>IFERROR(VLOOKUP($L645,点検表４リスト用!$L$2:$M$11,2,FALSE),"")</f>
        <v/>
      </c>
      <c r="AX645" s="296" t="str">
        <f>IFERROR(VLOOKUP($AV645,排出係数!$H$4:$N$1000,7,FALSE),"")</f>
        <v/>
      </c>
      <c r="AY645" s="296" t="str">
        <f t="shared" si="280"/>
        <v/>
      </c>
      <c r="AZ645" s="296" t="str">
        <f t="shared" si="306"/>
        <v>1</v>
      </c>
      <c r="BA645" s="296" t="str">
        <f>IFERROR(VLOOKUP($AV645,排出係数!$A$4:$G$10000,$AU645+2,FALSE),"")</f>
        <v/>
      </c>
      <c r="BB645" s="296">
        <f>IFERROR(VLOOKUP($AU645,点検表４リスト用!$P$2:$T$6,2,FALSE),"")</f>
        <v>0.48</v>
      </c>
      <c r="BC645" s="296" t="str">
        <f t="shared" si="307"/>
        <v/>
      </c>
      <c r="BD645" s="296" t="str">
        <f t="shared" si="308"/>
        <v/>
      </c>
      <c r="BE645" s="296" t="str">
        <f>IFERROR(VLOOKUP($AV645,排出係数!$H$4:$M$10000,$AU645+2,FALSE),"")</f>
        <v/>
      </c>
      <c r="BF645" s="296">
        <f>IFERROR(VLOOKUP($AU645,点検表４リスト用!$P$2:$T$6,IF($N645="H17",5,3),FALSE),"")</f>
        <v>5.5E-2</v>
      </c>
      <c r="BG645" s="296">
        <f t="shared" si="309"/>
        <v>0</v>
      </c>
      <c r="BH645" s="296">
        <f t="shared" ref="BH645:BH708" si="313">IF(OR($N645="H17",AND($M645=1,$N645="")),$BF645,$BG645)</f>
        <v>0</v>
      </c>
      <c r="BI645" s="296" t="str">
        <f>IFERROR(VLOOKUP($L645,点検表４リスト用!$L$2:$N$11,3,FALSE),"")</f>
        <v/>
      </c>
      <c r="BJ645" s="296" t="str">
        <f t="shared" si="310"/>
        <v/>
      </c>
      <c r="BK645" s="296" t="str">
        <f>IF($AK645="特","",IF($BP645="確認",MSG_電気・燃料電池車確認,IF($BS645=1,日野自動車新型式,IF($BS645=2,日野自動車新型式②,IF($BS645=3,日野自動車新型式③,IF($BS645=4,日野自動車新型式④,IFERROR(VLOOKUP($BJ645,'35条リスト'!$A$3:$C$9998,2,FALSE),"")))))))</f>
        <v/>
      </c>
      <c r="BL645" s="296" t="str">
        <f t="shared" si="311"/>
        <v/>
      </c>
      <c r="BM645" s="296" t="str">
        <f>IFERROR(VLOOKUP($X645,点検表４リスト用!$A$2:$B$10,2,FALSE),"")</f>
        <v/>
      </c>
      <c r="BN645" s="296" t="str">
        <f>IF($AK645="特","",IFERROR(VLOOKUP($BJ645,'35条リスト'!$A$3:$C$9998,3,FALSE),""))</f>
        <v/>
      </c>
      <c r="BO645" s="357" t="str">
        <f t="shared" si="281"/>
        <v/>
      </c>
      <c r="BP645" s="297" t="str">
        <f t="shared" si="312"/>
        <v/>
      </c>
      <c r="BQ645" s="297" t="str">
        <f t="shared" si="282"/>
        <v/>
      </c>
      <c r="BR645" s="296">
        <f t="shared" ref="BR645:BR708" si="314">IF($Z645="○",$Z645,IF($AA645="○",$AA645,0))</f>
        <v>0</v>
      </c>
      <c r="BS645" s="296" t="str">
        <f>IF(COUNTIF(点検表４リスト用!X$2:X$83,J645),1,IF(COUNTIF(点検表４リスト用!Y$2:Y$100,J645),2,IF(COUNTIF(点検表４リスト用!Z$2:Z$100,J645),3,IF(COUNTIF(点検表４リスト用!AA$2:AA$100,J645),4,""))))</f>
        <v/>
      </c>
      <c r="BT645" s="580" t="str">
        <f t="shared" si="283"/>
        <v/>
      </c>
    </row>
    <row r="646" spans="1:72">
      <c r="A646" s="289"/>
      <c r="B646" s="445"/>
      <c r="C646" s="290"/>
      <c r="D646" s="291"/>
      <c r="E646" s="291"/>
      <c r="F646" s="291"/>
      <c r="G646" s="292"/>
      <c r="H646" s="300"/>
      <c r="I646" s="292"/>
      <c r="J646" s="292"/>
      <c r="K646" s="292"/>
      <c r="L646" s="292"/>
      <c r="M646" s="290"/>
      <c r="N646" s="290"/>
      <c r="O646" s="292"/>
      <c r="P646" s="292"/>
      <c r="Q646" s="481" t="str">
        <f t="shared" si="284"/>
        <v/>
      </c>
      <c r="R646" s="481" t="str">
        <f t="shared" si="285"/>
        <v/>
      </c>
      <c r="S646" s="482" t="str">
        <f t="shared" si="293"/>
        <v/>
      </c>
      <c r="T646" s="482" t="str">
        <f t="shared" si="286"/>
        <v/>
      </c>
      <c r="U646" s="483" t="str">
        <f t="shared" si="287"/>
        <v/>
      </c>
      <c r="V646" s="483" t="str">
        <f t="shared" si="288"/>
        <v/>
      </c>
      <c r="W646" s="483" t="str">
        <f t="shared" si="289"/>
        <v/>
      </c>
      <c r="X646" s="293"/>
      <c r="Y646" s="289"/>
      <c r="Z646" s="473" t="str">
        <f>IF($BS646&lt;&gt;"","確認",IF(COUNTIF(点検表４リスト用!AB$2:AB$100,J646),"○",IF(OR($BQ646="【3】",$BQ646="【2】",$BQ646="【1】"),"○",$BQ646)))</f>
        <v/>
      </c>
      <c r="AA646" s="532"/>
      <c r="AB646" s="559" t="str">
        <f t="shared" si="290"/>
        <v/>
      </c>
      <c r="AC646" s="294" t="str">
        <f>IF(COUNTIF(環境性能の高いＵＤタクシー!$A:$A,点検表４!J646),"○","")</f>
        <v/>
      </c>
      <c r="AD646" s="295" t="str">
        <f t="shared" si="291"/>
        <v/>
      </c>
      <c r="AE646" s="296" t="b">
        <f t="shared" si="294"/>
        <v>0</v>
      </c>
      <c r="AF646" s="296" t="b">
        <f t="shared" si="295"/>
        <v>0</v>
      </c>
      <c r="AG646" s="296" t="str">
        <f t="shared" si="296"/>
        <v/>
      </c>
      <c r="AH646" s="296">
        <f t="shared" si="297"/>
        <v>1</v>
      </c>
      <c r="AI646" s="296">
        <f t="shared" si="298"/>
        <v>0</v>
      </c>
      <c r="AJ646" s="296">
        <f t="shared" si="299"/>
        <v>0</v>
      </c>
      <c r="AK646" s="296" t="str">
        <f>IFERROR(VLOOKUP($I646,点検表４リスト用!$D$2:$G$10,2,FALSE),"")</f>
        <v/>
      </c>
      <c r="AL646" s="296" t="str">
        <f>IFERROR(VLOOKUP($I646,点検表４リスト用!$D$2:$G$10,3,FALSE),"")</f>
        <v/>
      </c>
      <c r="AM646" s="296" t="str">
        <f>IFERROR(VLOOKUP($I646,点検表４リスト用!$D$2:$G$10,4,FALSE),"")</f>
        <v/>
      </c>
      <c r="AN646" s="296" t="str">
        <f>IFERROR(VLOOKUP(LEFT($E646,1),点検表４リスト用!$I$2:$J$11,2,FALSE),"")</f>
        <v/>
      </c>
      <c r="AO646" s="296" t="b">
        <f>IF(IFERROR(VLOOKUP($J646,軽乗用車一覧!$A$2:$A$88,1,FALSE),"")&lt;&gt;"",TRUE,FALSE)</f>
        <v>0</v>
      </c>
      <c r="AP646" s="296" t="b">
        <f t="shared" si="300"/>
        <v>0</v>
      </c>
      <c r="AQ646" s="296" t="b">
        <f t="shared" si="292"/>
        <v>1</v>
      </c>
      <c r="AR646" s="296" t="str">
        <f t="shared" si="301"/>
        <v/>
      </c>
      <c r="AS646" s="296" t="str">
        <f t="shared" si="302"/>
        <v/>
      </c>
      <c r="AT646" s="296">
        <f t="shared" si="303"/>
        <v>1</v>
      </c>
      <c r="AU646" s="296">
        <f t="shared" si="304"/>
        <v>1</v>
      </c>
      <c r="AV646" s="296" t="str">
        <f t="shared" si="305"/>
        <v/>
      </c>
      <c r="AW646" s="296" t="str">
        <f>IFERROR(VLOOKUP($L646,点検表４リスト用!$L$2:$M$11,2,FALSE),"")</f>
        <v/>
      </c>
      <c r="AX646" s="296" t="str">
        <f>IFERROR(VLOOKUP($AV646,排出係数!$H$4:$N$1000,7,FALSE),"")</f>
        <v/>
      </c>
      <c r="AY646" s="296" t="str">
        <f t="shared" si="280"/>
        <v/>
      </c>
      <c r="AZ646" s="296" t="str">
        <f t="shared" si="306"/>
        <v>1</v>
      </c>
      <c r="BA646" s="296" t="str">
        <f>IFERROR(VLOOKUP($AV646,排出係数!$A$4:$G$10000,$AU646+2,FALSE),"")</f>
        <v/>
      </c>
      <c r="BB646" s="296">
        <f>IFERROR(VLOOKUP($AU646,点検表４リスト用!$P$2:$T$6,2,FALSE),"")</f>
        <v>0.48</v>
      </c>
      <c r="BC646" s="296" t="str">
        <f t="shared" si="307"/>
        <v/>
      </c>
      <c r="BD646" s="296" t="str">
        <f t="shared" si="308"/>
        <v/>
      </c>
      <c r="BE646" s="296" t="str">
        <f>IFERROR(VLOOKUP($AV646,排出係数!$H$4:$M$10000,$AU646+2,FALSE),"")</f>
        <v/>
      </c>
      <c r="BF646" s="296">
        <f>IFERROR(VLOOKUP($AU646,点検表４リスト用!$P$2:$T$6,IF($N646="H17",5,3),FALSE),"")</f>
        <v>5.5E-2</v>
      </c>
      <c r="BG646" s="296">
        <f t="shared" si="309"/>
        <v>0</v>
      </c>
      <c r="BH646" s="296">
        <f t="shared" si="313"/>
        <v>0</v>
      </c>
      <c r="BI646" s="296" t="str">
        <f>IFERROR(VLOOKUP($L646,点検表４リスト用!$L$2:$N$11,3,FALSE),"")</f>
        <v/>
      </c>
      <c r="BJ646" s="296" t="str">
        <f t="shared" si="310"/>
        <v/>
      </c>
      <c r="BK646" s="296" t="str">
        <f>IF($AK646="特","",IF($BP646="確認",MSG_電気・燃料電池車確認,IF($BS646=1,日野自動車新型式,IF($BS646=2,日野自動車新型式②,IF($BS646=3,日野自動車新型式③,IF($BS646=4,日野自動車新型式④,IFERROR(VLOOKUP($BJ646,'35条リスト'!$A$3:$C$9998,2,FALSE),"")))))))</f>
        <v/>
      </c>
      <c r="BL646" s="296" t="str">
        <f t="shared" si="311"/>
        <v/>
      </c>
      <c r="BM646" s="296" t="str">
        <f>IFERROR(VLOOKUP($X646,点検表４リスト用!$A$2:$B$10,2,FALSE),"")</f>
        <v/>
      </c>
      <c r="BN646" s="296" t="str">
        <f>IF($AK646="特","",IFERROR(VLOOKUP($BJ646,'35条リスト'!$A$3:$C$9998,3,FALSE),""))</f>
        <v/>
      </c>
      <c r="BO646" s="357" t="str">
        <f t="shared" si="281"/>
        <v/>
      </c>
      <c r="BP646" s="297" t="str">
        <f t="shared" si="312"/>
        <v/>
      </c>
      <c r="BQ646" s="297" t="str">
        <f t="shared" si="282"/>
        <v/>
      </c>
      <c r="BR646" s="296">
        <f t="shared" si="314"/>
        <v>0</v>
      </c>
      <c r="BS646" s="296" t="str">
        <f>IF(COUNTIF(点検表４リスト用!X$2:X$83,J646),1,IF(COUNTIF(点検表４リスト用!Y$2:Y$100,J646),2,IF(COUNTIF(点検表４リスト用!Z$2:Z$100,J646),3,IF(COUNTIF(点検表４リスト用!AA$2:AA$100,J646),4,""))))</f>
        <v/>
      </c>
      <c r="BT646" s="580" t="str">
        <f t="shared" si="283"/>
        <v/>
      </c>
    </row>
    <row r="647" spans="1:72">
      <c r="A647" s="289"/>
      <c r="B647" s="445"/>
      <c r="C647" s="290"/>
      <c r="D647" s="291"/>
      <c r="E647" s="291"/>
      <c r="F647" s="291"/>
      <c r="G647" s="292"/>
      <c r="H647" s="300"/>
      <c r="I647" s="292"/>
      <c r="J647" s="292"/>
      <c r="K647" s="292"/>
      <c r="L647" s="292"/>
      <c r="M647" s="290"/>
      <c r="N647" s="290"/>
      <c r="O647" s="292"/>
      <c r="P647" s="292"/>
      <c r="Q647" s="481" t="str">
        <f t="shared" si="284"/>
        <v/>
      </c>
      <c r="R647" s="481" t="str">
        <f t="shared" si="285"/>
        <v/>
      </c>
      <c r="S647" s="482" t="str">
        <f t="shared" si="293"/>
        <v/>
      </c>
      <c r="T647" s="482" t="str">
        <f t="shared" si="286"/>
        <v/>
      </c>
      <c r="U647" s="483" t="str">
        <f t="shared" si="287"/>
        <v/>
      </c>
      <c r="V647" s="483" t="str">
        <f t="shared" si="288"/>
        <v/>
      </c>
      <c r="W647" s="483" t="str">
        <f t="shared" si="289"/>
        <v/>
      </c>
      <c r="X647" s="293"/>
      <c r="Y647" s="289"/>
      <c r="Z647" s="473" t="str">
        <f>IF($BS647&lt;&gt;"","確認",IF(COUNTIF(点検表４リスト用!AB$2:AB$100,J647),"○",IF(OR($BQ647="【3】",$BQ647="【2】",$BQ647="【1】"),"○",$BQ647)))</f>
        <v/>
      </c>
      <c r="AA647" s="532"/>
      <c r="AB647" s="559" t="str">
        <f t="shared" si="290"/>
        <v/>
      </c>
      <c r="AC647" s="294" t="str">
        <f>IF(COUNTIF(環境性能の高いＵＤタクシー!$A:$A,点検表４!J647),"○","")</f>
        <v/>
      </c>
      <c r="AD647" s="295" t="str">
        <f t="shared" si="291"/>
        <v/>
      </c>
      <c r="AE647" s="296" t="b">
        <f t="shared" si="294"/>
        <v>0</v>
      </c>
      <c r="AF647" s="296" t="b">
        <f t="shared" si="295"/>
        <v>0</v>
      </c>
      <c r="AG647" s="296" t="str">
        <f t="shared" si="296"/>
        <v/>
      </c>
      <c r="AH647" s="296">
        <f t="shared" si="297"/>
        <v>1</v>
      </c>
      <c r="AI647" s="296">
        <f t="shared" si="298"/>
        <v>0</v>
      </c>
      <c r="AJ647" s="296">
        <f t="shared" si="299"/>
        <v>0</v>
      </c>
      <c r="AK647" s="296" t="str">
        <f>IFERROR(VLOOKUP($I647,点検表４リスト用!$D$2:$G$10,2,FALSE),"")</f>
        <v/>
      </c>
      <c r="AL647" s="296" t="str">
        <f>IFERROR(VLOOKUP($I647,点検表４リスト用!$D$2:$G$10,3,FALSE),"")</f>
        <v/>
      </c>
      <c r="AM647" s="296" t="str">
        <f>IFERROR(VLOOKUP($I647,点検表４リスト用!$D$2:$G$10,4,FALSE),"")</f>
        <v/>
      </c>
      <c r="AN647" s="296" t="str">
        <f>IFERROR(VLOOKUP(LEFT($E647,1),点検表４リスト用!$I$2:$J$11,2,FALSE),"")</f>
        <v/>
      </c>
      <c r="AO647" s="296" t="b">
        <f>IF(IFERROR(VLOOKUP($J647,軽乗用車一覧!$A$2:$A$88,1,FALSE),"")&lt;&gt;"",TRUE,FALSE)</f>
        <v>0</v>
      </c>
      <c r="AP647" s="296" t="b">
        <f t="shared" si="300"/>
        <v>0</v>
      </c>
      <c r="AQ647" s="296" t="b">
        <f t="shared" si="292"/>
        <v>1</v>
      </c>
      <c r="AR647" s="296" t="str">
        <f t="shared" si="301"/>
        <v/>
      </c>
      <c r="AS647" s="296" t="str">
        <f t="shared" si="302"/>
        <v/>
      </c>
      <c r="AT647" s="296">
        <f t="shared" si="303"/>
        <v>1</v>
      </c>
      <c r="AU647" s="296">
        <f t="shared" si="304"/>
        <v>1</v>
      </c>
      <c r="AV647" s="296" t="str">
        <f t="shared" si="305"/>
        <v/>
      </c>
      <c r="AW647" s="296" t="str">
        <f>IFERROR(VLOOKUP($L647,点検表４リスト用!$L$2:$M$11,2,FALSE),"")</f>
        <v/>
      </c>
      <c r="AX647" s="296" t="str">
        <f>IFERROR(VLOOKUP($AV647,排出係数!$H$4:$N$1000,7,FALSE),"")</f>
        <v/>
      </c>
      <c r="AY647" s="296" t="str">
        <f t="shared" si="280"/>
        <v/>
      </c>
      <c r="AZ647" s="296" t="str">
        <f t="shared" si="306"/>
        <v>1</v>
      </c>
      <c r="BA647" s="296" t="str">
        <f>IFERROR(VLOOKUP($AV647,排出係数!$A$4:$G$10000,$AU647+2,FALSE),"")</f>
        <v/>
      </c>
      <c r="BB647" s="296">
        <f>IFERROR(VLOOKUP($AU647,点検表４リスト用!$P$2:$T$6,2,FALSE),"")</f>
        <v>0.48</v>
      </c>
      <c r="BC647" s="296" t="str">
        <f t="shared" si="307"/>
        <v/>
      </c>
      <c r="BD647" s="296" t="str">
        <f t="shared" si="308"/>
        <v/>
      </c>
      <c r="BE647" s="296" t="str">
        <f>IFERROR(VLOOKUP($AV647,排出係数!$H$4:$M$10000,$AU647+2,FALSE),"")</f>
        <v/>
      </c>
      <c r="BF647" s="296">
        <f>IFERROR(VLOOKUP($AU647,点検表４リスト用!$P$2:$T$6,IF($N647="H17",5,3),FALSE),"")</f>
        <v>5.5E-2</v>
      </c>
      <c r="BG647" s="296">
        <f t="shared" si="309"/>
        <v>0</v>
      </c>
      <c r="BH647" s="296">
        <f t="shared" si="313"/>
        <v>0</v>
      </c>
      <c r="BI647" s="296" t="str">
        <f>IFERROR(VLOOKUP($L647,点検表４リスト用!$L$2:$N$11,3,FALSE),"")</f>
        <v/>
      </c>
      <c r="BJ647" s="296" t="str">
        <f t="shared" si="310"/>
        <v/>
      </c>
      <c r="BK647" s="296" t="str">
        <f>IF($AK647="特","",IF($BP647="確認",MSG_電気・燃料電池車確認,IF($BS647=1,日野自動車新型式,IF($BS647=2,日野自動車新型式②,IF($BS647=3,日野自動車新型式③,IF($BS647=4,日野自動車新型式④,IFERROR(VLOOKUP($BJ647,'35条リスト'!$A$3:$C$9998,2,FALSE),"")))))))</f>
        <v/>
      </c>
      <c r="BL647" s="296" t="str">
        <f t="shared" si="311"/>
        <v/>
      </c>
      <c r="BM647" s="296" t="str">
        <f>IFERROR(VLOOKUP($X647,点検表４リスト用!$A$2:$B$10,2,FALSE),"")</f>
        <v/>
      </c>
      <c r="BN647" s="296" t="str">
        <f>IF($AK647="特","",IFERROR(VLOOKUP($BJ647,'35条リスト'!$A$3:$C$9998,3,FALSE),""))</f>
        <v/>
      </c>
      <c r="BO647" s="357" t="str">
        <f t="shared" si="281"/>
        <v/>
      </c>
      <c r="BP647" s="297" t="str">
        <f t="shared" si="312"/>
        <v/>
      </c>
      <c r="BQ647" s="297" t="str">
        <f t="shared" si="282"/>
        <v/>
      </c>
      <c r="BR647" s="296">
        <f t="shared" si="314"/>
        <v>0</v>
      </c>
      <c r="BS647" s="296" t="str">
        <f>IF(COUNTIF(点検表４リスト用!X$2:X$83,J647),1,IF(COUNTIF(点検表４リスト用!Y$2:Y$100,J647),2,IF(COUNTIF(点検表４リスト用!Z$2:Z$100,J647),3,IF(COUNTIF(点検表４リスト用!AA$2:AA$100,J647),4,""))))</f>
        <v/>
      </c>
      <c r="BT647" s="580" t="str">
        <f t="shared" si="283"/>
        <v/>
      </c>
    </row>
    <row r="648" spans="1:72">
      <c r="A648" s="289"/>
      <c r="B648" s="445"/>
      <c r="C648" s="290"/>
      <c r="D648" s="291"/>
      <c r="E648" s="291"/>
      <c r="F648" s="291"/>
      <c r="G648" s="292"/>
      <c r="H648" s="300"/>
      <c r="I648" s="292"/>
      <c r="J648" s="292"/>
      <c r="K648" s="292"/>
      <c r="L648" s="292"/>
      <c r="M648" s="290"/>
      <c r="N648" s="290"/>
      <c r="O648" s="292"/>
      <c r="P648" s="292"/>
      <c r="Q648" s="481" t="str">
        <f t="shared" si="284"/>
        <v/>
      </c>
      <c r="R648" s="481" t="str">
        <f t="shared" si="285"/>
        <v/>
      </c>
      <c r="S648" s="482" t="str">
        <f t="shared" si="293"/>
        <v/>
      </c>
      <c r="T648" s="482" t="str">
        <f t="shared" si="286"/>
        <v/>
      </c>
      <c r="U648" s="483" t="str">
        <f t="shared" si="287"/>
        <v/>
      </c>
      <c r="V648" s="483" t="str">
        <f t="shared" si="288"/>
        <v/>
      </c>
      <c r="W648" s="483" t="str">
        <f t="shared" si="289"/>
        <v/>
      </c>
      <c r="X648" s="293"/>
      <c r="Y648" s="289"/>
      <c r="Z648" s="473" t="str">
        <f>IF($BS648&lt;&gt;"","確認",IF(COUNTIF(点検表４リスト用!AB$2:AB$100,J648),"○",IF(OR($BQ648="【3】",$BQ648="【2】",$BQ648="【1】"),"○",$BQ648)))</f>
        <v/>
      </c>
      <c r="AA648" s="532"/>
      <c r="AB648" s="559" t="str">
        <f t="shared" si="290"/>
        <v/>
      </c>
      <c r="AC648" s="294" t="str">
        <f>IF(COUNTIF(環境性能の高いＵＤタクシー!$A:$A,点検表４!J648),"○","")</f>
        <v/>
      </c>
      <c r="AD648" s="295" t="str">
        <f t="shared" si="291"/>
        <v/>
      </c>
      <c r="AE648" s="296" t="b">
        <f t="shared" si="294"/>
        <v>0</v>
      </c>
      <c r="AF648" s="296" t="b">
        <f t="shared" si="295"/>
        <v>0</v>
      </c>
      <c r="AG648" s="296" t="str">
        <f t="shared" si="296"/>
        <v/>
      </c>
      <c r="AH648" s="296">
        <f t="shared" si="297"/>
        <v>1</v>
      </c>
      <c r="AI648" s="296">
        <f t="shared" si="298"/>
        <v>0</v>
      </c>
      <c r="AJ648" s="296">
        <f t="shared" si="299"/>
        <v>0</v>
      </c>
      <c r="AK648" s="296" t="str">
        <f>IFERROR(VLOOKUP($I648,点検表４リスト用!$D$2:$G$10,2,FALSE),"")</f>
        <v/>
      </c>
      <c r="AL648" s="296" t="str">
        <f>IFERROR(VLOOKUP($I648,点検表４リスト用!$D$2:$G$10,3,FALSE),"")</f>
        <v/>
      </c>
      <c r="AM648" s="296" t="str">
        <f>IFERROR(VLOOKUP($I648,点検表４リスト用!$D$2:$G$10,4,FALSE),"")</f>
        <v/>
      </c>
      <c r="AN648" s="296" t="str">
        <f>IFERROR(VLOOKUP(LEFT($E648,1),点検表４リスト用!$I$2:$J$11,2,FALSE),"")</f>
        <v/>
      </c>
      <c r="AO648" s="296" t="b">
        <f>IF(IFERROR(VLOOKUP($J648,軽乗用車一覧!$A$2:$A$88,1,FALSE),"")&lt;&gt;"",TRUE,FALSE)</f>
        <v>0</v>
      </c>
      <c r="AP648" s="296" t="b">
        <f t="shared" si="300"/>
        <v>0</v>
      </c>
      <c r="AQ648" s="296" t="b">
        <f t="shared" si="292"/>
        <v>1</v>
      </c>
      <c r="AR648" s="296" t="str">
        <f t="shared" si="301"/>
        <v/>
      </c>
      <c r="AS648" s="296" t="str">
        <f t="shared" si="302"/>
        <v/>
      </c>
      <c r="AT648" s="296">
        <f t="shared" si="303"/>
        <v>1</v>
      </c>
      <c r="AU648" s="296">
        <f t="shared" si="304"/>
        <v>1</v>
      </c>
      <c r="AV648" s="296" t="str">
        <f t="shared" si="305"/>
        <v/>
      </c>
      <c r="AW648" s="296" t="str">
        <f>IFERROR(VLOOKUP($L648,点検表４リスト用!$L$2:$M$11,2,FALSE),"")</f>
        <v/>
      </c>
      <c r="AX648" s="296" t="str">
        <f>IFERROR(VLOOKUP($AV648,排出係数!$H$4:$N$1000,7,FALSE),"")</f>
        <v/>
      </c>
      <c r="AY648" s="296" t="str">
        <f t="shared" si="280"/>
        <v/>
      </c>
      <c r="AZ648" s="296" t="str">
        <f t="shared" si="306"/>
        <v>1</v>
      </c>
      <c r="BA648" s="296" t="str">
        <f>IFERROR(VLOOKUP($AV648,排出係数!$A$4:$G$10000,$AU648+2,FALSE),"")</f>
        <v/>
      </c>
      <c r="BB648" s="296">
        <f>IFERROR(VLOOKUP($AU648,点検表４リスト用!$P$2:$T$6,2,FALSE),"")</f>
        <v>0.48</v>
      </c>
      <c r="BC648" s="296" t="str">
        <f t="shared" si="307"/>
        <v/>
      </c>
      <c r="BD648" s="296" t="str">
        <f t="shared" si="308"/>
        <v/>
      </c>
      <c r="BE648" s="296" t="str">
        <f>IFERROR(VLOOKUP($AV648,排出係数!$H$4:$M$10000,$AU648+2,FALSE),"")</f>
        <v/>
      </c>
      <c r="BF648" s="296">
        <f>IFERROR(VLOOKUP($AU648,点検表４リスト用!$P$2:$T$6,IF($N648="H17",5,3),FALSE),"")</f>
        <v>5.5E-2</v>
      </c>
      <c r="BG648" s="296">
        <f t="shared" si="309"/>
        <v>0</v>
      </c>
      <c r="BH648" s="296">
        <f t="shared" si="313"/>
        <v>0</v>
      </c>
      <c r="BI648" s="296" t="str">
        <f>IFERROR(VLOOKUP($L648,点検表４リスト用!$L$2:$N$11,3,FALSE),"")</f>
        <v/>
      </c>
      <c r="BJ648" s="296" t="str">
        <f t="shared" si="310"/>
        <v/>
      </c>
      <c r="BK648" s="296" t="str">
        <f>IF($AK648="特","",IF($BP648="確認",MSG_電気・燃料電池車確認,IF($BS648=1,日野自動車新型式,IF($BS648=2,日野自動車新型式②,IF($BS648=3,日野自動車新型式③,IF($BS648=4,日野自動車新型式④,IFERROR(VLOOKUP($BJ648,'35条リスト'!$A$3:$C$9998,2,FALSE),"")))))))</f>
        <v/>
      </c>
      <c r="BL648" s="296" t="str">
        <f t="shared" si="311"/>
        <v/>
      </c>
      <c r="BM648" s="296" t="str">
        <f>IFERROR(VLOOKUP($X648,点検表４リスト用!$A$2:$B$10,2,FALSE),"")</f>
        <v/>
      </c>
      <c r="BN648" s="296" t="str">
        <f>IF($AK648="特","",IFERROR(VLOOKUP($BJ648,'35条リスト'!$A$3:$C$9998,3,FALSE),""))</f>
        <v/>
      </c>
      <c r="BO648" s="357" t="str">
        <f t="shared" si="281"/>
        <v/>
      </c>
      <c r="BP648" s="297" t="str">
        <f t="shared" si="312"/>
        <v/>
      </c>
      <c r="BQ648" s="297" t="str">
        <f t="shared" si="282"/>
        <v/>
      </c>
      <c r="BR648" s="296">
        <f t="shared" si="314"/>
        <v>0</v>
      </c>
      <c r="BS648" s="296" t="str">
        <f>IF(COUNTIF(点検表４リスト用!X$2:X$83,J648),1,IF(COUNTIF(点検表４リスト用!Y$2:Y$100,J648),2,IF(COUNTIF(点検表４リスト用!Z$2:Z$100,J648),3,IF(COUNTIF(点検表４リスト用!AA$2:AA$100,J648),4,""))))</f>
        <v/>
      </c>
      <c r="BT648" s="580" t="str">
        <f t="shared" si="283"/>
        <v/>
      </c>
    </row>
    <row r="649" spans="1:72">
      <c r="A649" s="289"/>
      <c r="B649" s="445"/>
      <c r="C649" s="290"/>
      <c r="D649" s="291"/>
      <c r="E649" s="291"/>
      <c r="F649" s="291"/>
      <c r="G649" s="292"/>
      <c r="H649" s="300"/>
      <c r="I649" s="292"/>
      <c r="J649" s="292"/>
      <c r="K649" s="292"/>
      <c r="L649" s="292"/>
      <c r="M649" s="290"/>
      <c r="N649" s="290"/>
      <c r="O649" s="292"/>
      <c r="P649" s="292"/>
      <c r="Q649" s="481" t="str">
        <f t="shared" si="284"/>
        <v/>
      </c>
      <c r="R649" s="481" t="str">
        <f t="shared" si="285"/>
        <v/>
      </c>
      <c r="S649" s="482" t="str">
        <f t="shared" si="293"/>
        <v/>
      </c>
      <c r="T649" s="482" t="str">
        <f t="shared" si="286"/>
        <v/>
      </c>
      <c r="U649" s="483" t="str">
        <f t="shared" si="287"/>
        <v/>
      </c>
      <c r="V649" s="483" t="str">
        <f t="shared" si="288"/>
        <v/>
      </c>
      <c r="W649" s="483" t="str">
        <f t="shared" si="289"/>
        <v/>
      </c>
      <c r="X649" s="293"/>
      <c r="Y649" s="289"/>
      <c r="Z649" s="473" t="str">
        <f>IF($BS649&lt;&gt;"","確認",IF(COUNTIF(点検表４リスト用!AB$2:AB$100,J649),"○",IF(OR($BQ649="【3】",$BQ649="【2】",$BQ649="【1】"),"○",$BQ649)))</f>
        <v/>
      </c>
      <c r="AA649" s="532"/>
      <c r="AB649" s="559" t="str">
        <f t="shared" si="290"/>
        <v/>
      </c>
      <c r="AC649" s="294" t="str">
        <f>IF(COUNTIF(環境性能の高いＵＤタクシー!$A:$A,点検表４!J649),"○","")</f>
        <v/>
      </c>
      <c r="AD649" s="295" t="str">
        <f t="shared" si="291"/>
        <v/>
      </c>
      <c r="AE649" s="296" t="b">
        <f t="shared" si="294"/>
        <v>0</v>
      </c>
      <c r="AF649" s="296" t="b">
        <f t="shared" si="295"/>
        <v>0</v>
      </c>
      <c r="AG649" s="296" t="str">
        <f t="shared" si="296"/>
        <v/>
      </c>
      <c r="AH649" s="296">
        <f t="shared" si="297"/>
        <v>1</v>
      </c>
      <c r="AI649" s="296">
        <f t="shared" si="298"/>
        <v>0</v>
      </c>
      <c r="AJ649" s="296">
        <f t="shared" si="299"/>
        <v>0</v>
      </c>
      <c r="AK649" s="296" t="str">
        <f>IFERROR(VLOOKUP($I649,点検表４リスト用!$D$2:$G$10,2,FALSE),"")</f>
        <v/>
      </c>
      <c r="AL649" s="296" t="str">
        <f>IFERROR(VLOOKUP($I649,点検表４リスト用!$D$2:$G$10,3,FALSE),"")</f>
        <v/>
      </c>
      <c r="AM649" s="296" t="str">
        <f>IFERROR(VLOOKUP($I649,点検表４リスト用!$D$2:$G$10,4,FALSE),"")</f>
        <v/>
      </c>
      <c r="AN649" s="296" t="str">
        <f>IFERROR(VLOOKUP(LEFT($E649,1),点検表４リスト用!$I$2:$J$11,2,FALSE),"")</f>
        <v/>
      </c>
      <c r="AO649" s="296" t="b">
        <f>IF(IFERROR(VLOOKUP($J649,軽乗用車一覧!$A$2:$A$88,1,FALSE),"")&lt;&gt;"",TRUE,FALSE)</f>
        <v>0</v>
      </c>
      <c r="AP649" s="296" t="b">
        <f t="shared" si="300"/>
        <v>0</v>
      </c>
      <c r="AQ649" s="296" t="b">
        <f t="shared" si="292"/>
        <v>1</v>
      </c>
      <c r="AR649" s="296" t="str">
        <f t="shared" si="301"/>
        <v/>
      </c>
      <c r="AS649" s="296" t="str">
        <f t="shared" si="302"/>
        <v/>
      </c>
      <c r="AT649" s="296">
        <f t="shared" si="303"/>
        <v>1</v>
      </c>
      <c r="AU649" s="296">
        <f t="shared" si="304"/>
        <v>1</v>
      </c>
      <c r="AV649" s="296" t="str">
        <f t="shared" si="305"/>
        <v/>
      </c>
      <c r="AW649" s="296" t="str">
        <f>IFERROR(VLOOKUP($L649,点検表４リスト用!$L$2:$M$11,2,FALSE),"")</f>
        <v/>
      </c>
      <c r="AX649" s="296" t="str">
        <f>IFERROR(VLOOKUP($AV649,排出係数!$H$4:$N$1000,7,FALSE),"")</f>
        <v/>
      </c>
      <c r="AY649" s="296" t="str">
        <f t="shared" si="280"/>
        <v/>
      </c>
      <c r="AZ649" s="296" t="str">
        <f t="shared" si="306"/>
        <v>1</v>
      </c>
      <c r="BA649" s="296" t="str">
        <f>IFERROR(VLOOKUP($AV649,排出係数!$A$4:$G$10000,$AU649+2,FALSE),"")</f>
        <v/>
      </c>
      <c r="BB649" s="296">
        <f>IFERROR(VLOOKUP($AU649,点検表４リスト用!$P$2:$T$6,2,FALSE),"")</f>
        <v>0.48</v>
      </c>
      <c r="BC649" s="296" t="str">
        <f t="shared" si="307"/>
        <v/>
      </c>
      <c r="BD649" s="296" t="str">
        <f t="shared" si="308"/>
        <v/>
      </c>
      <c r="BE649" s="296" t="str">
        <f>IFERROR(VLOOKUP($AV649,排出係数!$H$4:$M$10000,$AU649+2,FALSE),"")</f>
        <v/>
      </c>
      <c r="BF649" s="296">
        <f>IFERROR(VLOOKUP($AU649,点検表４リスト用!$P$2:$T$6,IF($N649="H17",5,3),FALSE),"")</f>
        <v>5.5E-2</v>
      </c>
      <c r="BG649" s="296">
        <f t="shared" si="309"/>
        <v>0</v>
      </c>
      <c r="BH649" s="296">
        <f t="shared" si="313"/>
        <v>0</v>
      </c>
      <c r="BI649" s="296" t="str">
        <f>IFERROR(VLOOKUP($L649,点検表４リスト用!$L$2:$N$11,3,FALSE),"")</f>
        <v/>
      </c>
      <c r="BJ649" s="296" t="str">
        <f t="shared" si="310"/>
        <v/>
      </c>
      <c r="BK649" s="296" t="str">
        <f>IF($AK649="特","",IF($BP649="確認",MSG_電気・燃料電池車確認,IF($BS649=1,日野自動車新型式,IF($BS649=2,日野自動車新型式②,IF($BS649=3,日野自動車新型式③,IF($BS649=4,日野自動車新型式④,IFERROR(VLOOKUP($BJ649,'35条リスト'!$A$3:$C$9998,2,FALSE),"")))))))</f>
        <v/>
      </c>
      <c r="BL649" s="296" t="str">
        <f t="shared" si="311"/>
        <v/>
      </c>
      <c r="BM649" s="296" t="str">
        <f>IFERROR(VLOOKUP($X649,点検表４リスト用!$A$2:$B$10,2,FALSE),"")</f>
        <v/>
      </c>
      <c r="BN649" s="296" t="str">
        <f>IF($AK649="特","",IFERROR(VLOOKUP($BJ649,'35条リスト'!$A$3:$C$9998,3,FALSE),""))</f>
        <v/>
      </c>
      <c r="BO649" s="357" t="str">
        <f t="shared" si="281"/>
        <v/>
      </c>
      <c r="BP649" s="297" t="str">
        <f t="shared" si="312"/>
        <v/>
      </c>
      <c r="BQ649" s="297" t="str">
        <f t="shared" si="282"/>
        <v/>
      </c>
      <c r="BR649" s="296">
        <f t="shared" si="314"/>
        <v>0</v>
      </c>
      <c r="BS649" s="296" t="str">
        <f>IF(COUNTIF(点検表４リスト用!X$2:X$83,J649),1,IF(COUNTIF(点検表４リスト用!Y$2:Y$100,J649),2,IF(COUNTIF(点検表４リスト用!Z$2:Z$100,J649),3,IF(COUNTIF(点検表４リスト用!AA$2:AA$100,J649),4,""))))</f>
        <v/>
      </c>
      <c r="BT649" s="580" t="str">
        <f t="shared" si="283"/>
        <v/>
      </c>
    </row>
    <row r="650" spans="1:72">
      <c r="A650" s="289"/>
      <c r="B650" s="445"/>
      <c r="C650" s="290"/>
      <c r="D650" s="291"/>
      <c r="E650" s="291"/>
      <c r="F650" s="291"/>
      <c r="G650" s="292"/>
      <c r="H650" s="300"/>
      <c r="I650" s="292"/>
      <c r="J650" s="292"/>
      <c r="K650" s="292"/>
      <c r="L650" s="292"/>
      <c r="M650" s="290"/>
      <c r="N650" s="290"/>
      <c r="O650" s="292"/>
      <c r="P650" s="292"/>
      <c r="Q650" s="481" t="str">
        <f t="shared" si="284"/>
        <v/>
      </c>
      <c r="R650" s="481" t="str">
        <f t="shared" si="285"/>
        <v/>
      </c>
      <c r="S650" s="482" t="str">
        <f t="shared" si="293"/>
        <v/>
      </c>
      <c r="T650" s="482" t="str">
        <f t="shared" si="286"/>
        <v/>
      </c>
      <c r="U650" s="483" t="str">
        <f t="shared" si="287"/>
        <v/>
      </c>
      <c r="V650" s="483" t="str">
        <f t="shared" si="288"/>
        <v/>
      </c>
      <c r="W650" s="483" t="str">
        <f t="shared" si="289"/>
        <v/>
      </c>
      <c r="X650" s="293"/>
      <c r="Y650" s="289"/>
      <c r="Z650" s="473" t="str">
        <f>IF($BS650&lt;&gt;"","確認",IF(COUNTIF(点検表４リスト用!AB$2:AB$100,J650),"○",IF(OR($BQ650="【3】",$BQ650="【2】",$BQ650="【1】"),"○",$BQ650)))</f>
        <v/>
      </c>
      <c r="AA650" s="532"/>
      <c r="AB650" s="559" t="str">
        <f t="shared" si="290"/>
        <v/>
      </c>
      <c r="AC650" s="294" t="str">
        <f>IF(COUNTIF(環境性能の高いＵＤタクシー!$A:$A,点検表４!J650),"○","")</f>
        <v/>
      </c>
      <c r="AD650" s="295" t="str">
        <f t="shared" si="291"/>
        <v/>
      </c>
      <c r="AE650" s="296" t="b">
        <f t="shared" si="294"/>
        <v>0</v>
      </c>
      <c r="AF650" s="296" t="b">
        <f t="shared" si="295"/>
        <v>0</v>
      </c>
      <c r="AG650" s="296" t="str">
        <f t="shared" si="296"/>
        <v/>
      </c>
      <c r="AH650" s="296">
        <f t="shared" si="297"/>
        <v>1</v>
      </c>
      <c r="AI650" s="296">
        <f t="shared" si="298"/>
        <v>0</v>
      </c>
      <c r="AJ650" s="296">
        <f t="shared" si="299"/>
        <v>0</v>
      </c>
      <c r="AK650" s="296" t="str">
        <f>IFERROR(VLOOKUP($I650,点検表４リスト用!$D$2:$G$10,2,FALSE),"")</f>
        <v/>
      </c>
      <c r="AL650" s="296" t="str">
        <f>IFERROR(VLOOKUP($I650,点検表４リスト用!$D$2:$G$10,3,FALSE),"")</f>
        <v/>
      </c>
      <c r="AM650" s="296" t="str">
        <f>IFERROR(VLOOKUP($I650,点検表４リスト用!$D$2:$G$10,4,FALSE),"")</f>
        <v/>
      </c>
      <c r="AN650" s="296" t="str">
        <f>IFERROR(VLOOKUP(LEFT($E650,1),点検表４リスト用!$I$2:$J$11,2,FALSE),"")</f>
        <v/>
      </c>
      <c r="AO650" s="296" t="b">
        <f>IF(IFERROR(VLOOKUP($J650,軽乗用車一覧!$A$2:$A$88,1,FALSE),"")&lt;&gt;"",TRUE,FALSE)</f>
        <v>0</v>
      </c>
      <c r="AP650" s="296" t="b">
        <f t="shared" si="300"/>
        <v>0</v>
      </c>
      <c r="AQ650" s="296" t="b">
        <f t="shared" si="292"/>
        <v>1</v>
      </c>
      <c r="AR650" s="296" t="str">
        <f t="shared" si="301"/>
        <v/>
      </c>
      <c r="AS650" s="296" t="str">
        <f t="shared" si="302"/>
        <v/>
      </c>
      <c r="AT650" s="296">
        <f t="shared" si="303"/>
        <v>1</v>
      </c>
      <c r="AU650" s="296">
        <f t="shared" si="304"/>
        <v>1</v>
      </c>
      <c r="AV650" s="296" t="str">
        <f t="shared" si="305"/>
        <v/>
      </c>
      <c r="AW650" s="296" t="str">
        <f>IFERROR(VLOOKUP($L650,点検表４リスト用!$L$2:$M$11,2,FALSE),"")</f>
        <v/>
      </c>
      <c r="AX650" s="296" t="str">
        <f>IFERROR(VLOOKUP($AV650,排出係数!$H$4:$N$1000,7,FALSE),"")</f>
        <v/>
      </c>
      <c r="AY650" s="296" t="str">
        <f t="shared" ref="AY650:AY713" si="315">IF(OR($AW650="C",$AW650="電",$AW650="燃電"),$AW650,IF(AND(LEFT($AW650,1)&lt;&gt;"ハ",RIGHT($AX650,1)&lt;&gt;"ハ"),IF(AND(OR($AW650="ガ",$AW650="L"),LEFT($AX650,2)&lt;&gt;"ガL"),"ガL3",IF(AND($AW650="軽",LEFT($AX650,1)&lt;&gt;"軽"),"軽3",IF(RIGHT($AX650,1)="ハ","ハ",$AX650))),IF($AX650="",$BT650,$AX650)))</f>
        <v/>
      </c>
      <c r="AZ650" s="296" t="str">
        <f t="shared" si="306"/>
        <v>1</v>
      </c>
      <c r="BA650" s="296" t="str">
        <f>IFERROR(VLOOKUP($AV650,排出係数!$A$4:$G$10000,$AU650+2,FALSE),"")</f>
        <v/>
      </c>
      <c r="BB650" s="296">
        <f>IFERROR(VLOOKUP($AU650,点検表４リスト用!$P$2:$T$6,2,FALSE),"")</f>
        <v>0.48</v>
      </c>
      <c r="BC650" s="296" t="str">
        <f t="shared" si="307"/>
        <v/>
      </c>
      <c r="BD650" s="296" t="str">
        <f t="shared" si="308"/>
        <v/>
      </c>
      <c r="BE650" s="296" t="str">
        <f>IFERROR(VLOOKUP($AV650,排出係数!$H$4:$M$10000,$AU650+2,FALSE),"")</f>
        <v/>
      </c>
      <c r="BF650" s="296">
        <f>IFERROR(VLOOKUP($AU650,点検表４リスト用!$P$2:$T$6,IF($N650="H17",5,3),FALSE),"")</f>
        <v>5.5E-2</v>
      </c>
      <c r="BG650" s="296">
        <f t="shared" si="309"/>
        <v>0</v>
      </c>
      <c r="BH650" s="296">
        <f t="shared" si="313"/>
        <v>0</v>
      </c>
      <c r="BI650" s="296" t="str">
        <f>IFERROR(VLOOKUP($L650,点検表４リスト用!$L$2:$N$11,3,FALSE),"")</f>
        <v/>
      </c>
      <c r="BJ650" s="296" t="str">
        <f t="shared" si="310"/>
        <v/>
      </c>
      <c r="BK650" s="296" t="str">
        <f>IF($AK650="特","",IF($BP650="確認",MSG_電気・燃料電池車確認,IF($BS650=1,日野自動車新型式,IF($BS650=2,日野自動車新型式②,IF($BS650=3,日野自動車新型式③,IF($BS650=4,日野自動車新型式④,IFERROR(VLOOKUP($BJ650,'35条リスト'!$A$3:$C$9998,2,FALSE),"")))))))</f>
        <v/>
      </c>
      <c r="BL650" s="296" t="str">
        <f t="shared" si="311"/>
        <v/>
      </c>
      <c r="BM650" s="296" t="str">
        <f>IFERROR(VLOOKUP($X650,点検表４リスト用!$A$2:$B$10,2,FALSE),"")</f>
        <v/>
      </c>
      <c r="BN650" s="296" t="str">
        <f>IF($AK650="特","",IFERROR(VLOOKUP($BJ650,'35条リスト'!$A$3:$C$9998,3,FALSE),""))</f>
        <v/>
      </c>
      <c r="BO650" s="357" t="str">
        <f t="shared" ref="BO650:BO713" si="316">IF(AND($AS650="乗用",OR($L650="ハイブリッド（ガソリン）",$L650="ガソリン",$L650="ハイブリッド（ＬＰＧ）",$L650="液化石油ガス（ＬＰＧ）"),$BL650=75,$BM650=6),"【1】",IF(AND($AS650="乗用",$L650="プラグインハイブリッド",$BL650=75),"【2】",IF(AND($AS650="軽量",OR($L650="ハイブリッド（ガソリン）",$L650="ガソリン"),$BL650=75,$BM650=4),"【1】",IF(AND($AS650="中量",OR($L650="ハイブリッド（ガソリン）",$L650="ガソリン"),$BL650=75,OR($BM650=4,$BM650=3,$BM650=2,$BM650=1)),"【1】",IF(AND($AS650="中量",OR($L650="ハイブリッド（ガソリン）",$L650="ガソリン"),$BL650=50,OR($BM650=4,$BM650=3,$BM650=2)),"【1】",IF(AND($AS650="重量1",OR($L650="ハイブリッド（軽油）",$L650="軽油"),LEFT($J650,1)="2",OR($BM650=4,$BM650=3,$BM650=2,$BM650=1)),"【1】",IF(AND($AS650="重量2",OR($L650="ハイブリッド（軽油）",$L650="軽油"),LEFT($J650,1)="2",OR($BM650=4,$BM650=3,$BM650=2,$BM650=1,$BM650=0)),"【1】","")))))))</f>
        <v/>
      </c>
      <c r="BP650" s="297" t="str">
        <f t="shared" si="312"/>
        <v/>
      </c>
      <c r="BQ650" s="297" t="str">
        <f t="shared" ref="BQ650:BQ713" si="317">IF($BO650="【2】",$BO650,IF($BN650&lt;&gt;"",$BN650,IF($BO650&lt;&gt;"",$BO650,$BP650)))</f>
        <v/>
      </c>
      <c r="BR650" s="296">
        <f t="shared" si="314"/>
        <v>0</v>
      </c>
      <c r="BS650" s="296" t="str">
        <f>IF(COUNTIF(点検表４リスト用!X$2:X$83,J650),1,IF(COUNTIF(点検表４リスト用!Y$2:Y$100,J650),2,IF(COUNTIF(点検表４リスト用!Z$2:Z$100,J650),3,IF(COUNTIF(点検表４リスト用!AA$2:AA$100,J650),4,""))))</f>
        <v/>
      </c>
      <c r="BT650" s="580" t="str">
        <f t="shared" ref="BT650:BT713" si="318">IF(OR($J650="不明",$AX650=""),IF(LEFT($L650,1)="ハ","ハ",IF($L650="プラグインハイブリッド","Pハ",$AW650)),$AW650)</f>
        <v/>
      </c>
    </row>
    <row r="651" spans="1:72">
      <c r="A651" s="289"/>
      <c r="B651" s="445"/>
      <c r="C651" s="290"/>
      <c r="D651" s="291"/>
      <c r="E651" s="291"/>
      <c r="F651" s="291"/>
      <c r="G651" s="292"/>
      <c r="H651" s="300"/>
      <c r="I651" s="292"/>
      <c r="J651" s="292"/>
      <c r="K651" s="292"/>
      <c r="L651" s="292"/>
      <c r="M651" s="290"/>
      <c r="N651" s="290"/>
      <c r="O651" s="292"/>
      <c r="P651" s="292"/>
      <c r="Q651" s="481" t="str">
        <f t="shared" si="284"/>
        <v/>
      </c>
      <c r="R651" s="481" t="str">
        <f t="shared" si="285"/>
        <v/>
      </c>
      <c r="S651" s="482" t="str">
        <f t="shared" si="293"/>
        <v/>
      </c>
      <c r="T651" s="482" t="str">
        <f t="shared" si="286"/>
        <v/>
      </c>
      <c r="U651" s="483" t="str">
        <f t="shared" si="287"/>
        <v/>
      </c>
      <c r="V651" s="483" t="str">
        <f t="shared" si="288"/>
        <v/>
      </c>
      <c r="W651" s="483" t="str">
        <f t="shared" si="289"/>
        <v/>
      </c>
      <c r="X651" s="293"/>
      <c r="Y651" s="289"/>
      <c r="Z651" s="473" t="str">
        <f>IF($BS651&lt;&gt;"","確認",IF(COUNTIF(点検表４リスト用!AB$2:AB$100,J651),"○",IF(OR($BQ651="【3】",$BQ651="【2】",$BQ651="【1】"),"○",$BQ651)))</f>
        <v/>
      </c>
      <c r="AA651" s="532"/>
      <c r="AB651" s="559" t="str">
        <f t="shared" si="290"/>
        <v/>
      </c>
      <c r="AC651" s="294" t="str">
        <f>IF(COUNTIF(環境性能の高いＵＤタクシー!$A:$A,点検表４!J651),"○","")</f>
        <v/>
      </c>
      <c r="AD651" s="295" t="str">
        <f t="shared" si="291"/>
        <v/>
      </c>
      <c r="AE651" s="296" t="b">
        <f t="shared" si="294"/>
        <v>0</v>
      </c>
      <c r="AF651" s="296" t="b">
        <f t="shared" si="295"/>
        <v>0</v>
      </c>
      <c r="AG651" s="296" t="str">
        <f t="shared" si="296"/>
        <v/>
      </c>
      <c r="AH651" s="296">
        <f t="shared" si="297"/>
        <v>1</v>
      </c>
      <c r="AI651" s="296">
        <f t="shared" si="298"/>
        <v>0</v>
      </c>
      <c r="AJ651" s="296">
        <f t="shared" si="299"/>
        <v>0</v>
      </c>
      <c r="AK651" s="296" t="str">
        <f>IFERROR(VLOOKUP($I651,点検表４リスト用!$D$2:$G$10,2,FALSE),"")</f>
        <v/>
      </c>
      <c r="AL651" s="296" t="str">
        <f>IFERROR(VLOOKUP($I651,点検表４リスト用!$D$2:$G$10,3,FALSE),"")</f>
        <v/>
      </c>
      <c r="AM651" s="296" t="str">
        <f>IFERROR(VLOOKUP($I651,点検表４リスト用!$D$2:$G$10,4,FALSE),"")</f>
        <v/>
      </c>
      <c r="AN651" s="296" t="str">
        <f>IFERROR(VLOOKUP(LEFT($E651,1),点検表４リスト用!$I$2:$J$11,2,FALSE),"")</f>
        <v/>
      </c>
      <c r="AO651" s="296" t="b">
        <f>IF(IFERROR(VLOOKUP($J651,軽乗用車一覧!$A$2:$A$88,1,FALSE),"")&lt;&gt;"",TRUE,FALSE)</f>
        <v>0</v>
      </c>
      <c r="AP651" s="296" t="b">
        <f t="shared" si="300"/>
        <v>0</v>
      </c>
      <c r="AQ651" s="296" t="b">
        <f t="shared" si="292"/>
        <v>1</v>
      </c>
      <c r="AR651" s="296" t="str">
        <f t="shared" si="301"/>
        <v/>
      </c>
      <c r="AS651" s="296" t="str">
        <f t="shared" si="302"/>
        <v/>
      </c>
      <c r="AT651" s="296">
        <f t="shared" si="303"/>
        <v>1</v>
      </c>
      <c r="AU651" s="296">
        <f t="shared" si="304"/>
        <v>1</v>
      </c>
      <c r="AV651" s="296" t="str">
        <f t="shared" si="305"/>
        <v/>
      </c>
      <c r="AW651" s="296" t="str">
        <f>IFERROR(VLOOKUP($L651,点検表４リスト用!$L$2:$M$11,2,FALSE),"")</f>
        <v/>
      </c>
      <c r="AX651" s="296" t="str">
        <f>IFERROR(VLOOKUP($AV651,排出係数!$H$4:$N$1000,7,FALSE),"")</f>
        <v/>
      </c>
      <c r="AY651" s="296" t="str">
        <f t="shared" si="315"/>
        <v/>
      </c>
      <c r="AZ651" s="296" t="str">
        <f t="shared" si="306"/>
        <v>1</v>
      </c>
      <c r="BA651" s="296" t="str">
        <f>IFERROR(VLOOKUP($AV651,排出係数!$A$4:$G$10000,$AU651+2,FALSE),"")</f>
        <v/>
      </c>
      <c r="BB651" s="296">
        <f>IFERROR(VLOOKUP($AU651,点検表４リスト用!$P$2:$T$6,2,FALSE),"")</f>
        <v>0.48</v>
      </c>
      <c r="BC651" s="296" t="str">
        <f t="shared" si="307"/>
        <v/>
      </c>
      <c r="BD651" s="296" t="str">
        <f t="shared" si="308"/>
        <v/>
      </c>
      <c r="BE651" s="296" t="str">
        <f>IFERROR(VLOOKUP($AV651,排出係数!$H$4:$M$10000,$AU651+2,FALSE),"")</f>
        <v/>
      </c>
      <c r="BF651" s="296">
        <f>IFERROR(VLOOKUP($AU651,点検表４リスト用!$P$2:$T$6,IF($N651="H17",5,3),FALSE),"")</f>
        <v>5.5E-2</v>
      </c>
      <c r="BG651" s="296">
        <f t="shared" si="309"/>
        <v>0</v>
      </c>
      <c r="BH651" s="296">
        <f t="shared" si="313"/>
        <v>0</v>
      </c>
      <c r="BI651" s="296" t="str">
        <f>IFERROR(VLOOKUP($L651,点検表４リスト用!$L$2:$N$11,3,FALSE),"")</f>
        <v/>
      </c>
      <c r="BJ651" s="296" t="str">
        <f t="shared" si="310"/>
        <v/>
      </c>
      <c r="BK651" s="296" t="str">
        <f>IF($AK651="特","",IF($BP651="確認",MSG_電気・燃料電池車確認,IF($BS651=1,日野自動車新型式,IF($BS651=2,日野自動車新型式②,IF($BS651=3,日野自動車新型式③,IF($BS651=4,日野自動車新型式④,IFERROR(VLOOKUP($BJ651,'35条リスト'!$A$3:$C$9998,2,FALSE),"")))))))</f>
        <v/>
      </c>
      <c r="BL651" s="296" t="str">
        <f t="shared" si="311"/>
        <v/>
      </c>
      <c r="BM651" s="296" t="str">
        <f>IFERROR(VLOOKUP($X651,点検表４リスト用!$A$2:$B$10,2,FALSE),"")</f>
        <v/>
      </c>
      <c r="BN651" s="296" t="str">
        <f>IF($AK651="特","",IFERROR(VLOOKUP($BJ651,'35条リスト'!$A$3:$C$9998,3,FALSE),""))</f>
        <v/>
      </c>
      <c r="BO651" s="357" t="str">
        <f t="shared" si="316"/>
        <v/>
      </c>
      <c r="BP651" s="297" t="str">
        <f t="shared" si="312"/>
        <v/>
      </c>
      <c r="BQ651" s="297" t="str">
        <f t="shared" si="317"/>
        <v/>
      </c>
      <c r="BR651" s="296">
        <f t="shared" si="314"/>
        <v>0</v>
      </c>
      <c r="BS651" s="296" t="str">
        <f>IF(COUNTIF(点検表４リスト用!X$2:X$83,J651),1,IF(COUNTIF(点検表４リスト用!Y$2:Y$100,J651),2,IF(COUNTIF(点検表４リスト用!Z$2:Z$100,J651),3,IF(COUNTIF(点検表４リスト用!AA$2:AA$100,J651),4,""))))</f>
        <v/>
      </c>
      <c r="BT651" s="580" t="str">
        <f t="shared" si="318"/>
        <v/>
      </c>
    </row>
    <row r="652" spans="1:72">
      <c r="A652" s="289"/>
      <c r="B652" s="445"/>
      <c r="C652" s="290"/>
      <c r="D652" s="291"/>
      <c r="E652" s="291"/>
      <c r="F652" s="291"/>
      <c r="G652" s="292"/>
      <c r="H652" s="300"/>
      <c r="I652" s="292"/>
      <c r="J652" s="292"/>
      <c r="K652" s="292"/>
      <c r="L652" s="292"/>
      <c r="M652" s="290"/>
      <c r="N652" s="290"/>
      <c r="O652" s="292"/>
      <c r="P652" s="292"/>
      <c r="Q652" s="481" t="str">
        <f t="shared" si="284"/>
        <v/>
      </c>
      <c r="R652" s="481" t="str">
        <f t="shared" si="285"/>
        <v/>
      </c>
      <c r="S652" s="482" t="str">
        <f t="shared" si="293"/>
        <v/>
      </c>
      <c r="T652" s="482" t="str">
        <f t="shared" si="286"/>
        <v/>
      </c>
      <c r="U652" s="483" t="str">
        <f t="shared" si="287"/>
        <v/>
      </c>
      <c r="V652" s="483" t="str">
        <f t="shared" si="288"/>
        <v/>
      </c>
      <c r="W652" s="483" t="str">
        <f t="shared" si="289"/>
        <v/>
      </c>
      <c r="X652" s="293"/>
      <c r="Y652" s="289"/>
      <c r="Z652" s="473" t="str">
        <f>IF($BS652&lt;&gt;"","確認",IF(COUNTIF(点検表４リスト用!AB$2:AB$100,J652),"○",IF(OR($BQ652="【3】",$BQ652="【2】",$BQ652="【1】"),"○",$BQ652)))</f>
        <v/>
      </c>
      <c r="AA652" s="532"/>
      <c r="AB652" s="559" t="str">
        <f t="shared" si="290"/>
        <v/>
      </c>
      <c r="AC652" s="294" t="str">
        <f>IF(COUNTIF(環境性能の高いＵＤタクシー!$A:$A,点検表４!J652),"○","")</f>
        <v/>
      </c>
      <c r="AD652" s="295" t="str">
        <f t="shared" si="291"/>
        <v/>
      </c>
      <c r="AE652" s="296" t="b">
        <f t="shared" si="294"/>
        <v>0</v>
      </c>
      <c r="AF652" s="296" t="b">
        <f t="shared" si="295"/>
        <v>0</v>
      </c>
      <c r="AG652" s="296" t="str">
        <f t="shared" si="296"/>
        <v/>
      </c>
      <c r="AH652" s="296">
        <f t="shared" si="297"/>
        <v>1</v>
      </c>
      <c r="AI652" s="296">
        <f t="shared" si="298"/>
        <v>0</v>
      </c>
      <c r="AJ652" s="296">
        <f t="shared" si="299"/>
        <v>0</v>
      </c>
      <c r="AK652" s="296" t="str">
        <f>IFERROR(VLOOKUP($I652,点検表４リスト用!$D$2:$G$10,2,FALSE),"")</f>
        <v/>
      </c>
      <c r="AL652" s="296" t="str">
        <f>IFERROR(VLOOKUP($I652,点検表４リスト用!$D$2:$G$10,3,FALSE),"")</f>
        <v/>
      </c>
      <c r="AM652" s="296" t="str">
        <f>IFERROR(VLOOKUP($I652,点検表４リスト用!$D$2:$G$10,4,FALSE),"")</f>
        <v/>
      </c>
      <c r="AN652" s="296" t="str">
        <f>IFERROR(VLOOKUP(LEFT($E652,1),点検表４リスト用!$I$2:$J$11,2,FALSE),"")</f>
        <v/>
      </c>
      <c r="AO652" s="296" t="b">
        <f>IF(IFERROR(VLOOKUP($J652,軽乗用車一覧!$A$2:$A$88,1,FALSE),"")&lt;&gt;"",TRUE,FALSE)</f>
        <v>0</v>
      </c>
      <c r="AP652" s="296" t="b">
        <f t="shared" si="300"/>
        <v>0</v>
      </c>
      <c r="AQ652" s="296" t="b">
        <f t="shared" si="292"/>
        <v>1</v>
      </c>
      <c r="AR652" s="296" t="str">
        <f t="shared" si="301"/>
        <v/>
      </c>
      <c r="AS652" s="296" t="str">
        <f t="shared" si="302"/>
        <v/>
      </c>
      <c r="AT652" s="296">
        <f t="shared" si="303"/>
        <v>1</v>
      </c>
      <c r="AU652" s="296">
        <f t="shared" si="304"/>
        <v>1</v>
      </c>
      <c r="AV652" s="296" t="str">
        <f t="shared" si="305"/>
        <v/>
      </c>
      <c r="AW652" s="296" t="str">
        <f>IFERROR(VLOOKUP($L652,点検表４リスト用!$L$2:$M$11,2,FALSE),"")</f>
        <v/>
      </c>
      <c r="AX652" s="296" t="str">
        <f>IFERROR(VLOOKUP($AV652,排出係数!$H$4:$N$1000,7,FALSE),"")</f>
        <v/>
      </c>
      <c r="AY652" s="296" t="str">
        <f t="shared" si="315"/>
        <v/>
      </c>
      <c r="AZ652" s="296" t="str">
        <f t="shared" si="306"/>
        <v>1</v>
      </c>
      <c r="BA652" s="296" t="str">
        <f>IFERROR(VLOOKUP($AV652,排出係数!$A$4:$G$10000,$AU652+2,FALSE),"")</f>
        <v/>
      </c>
      <c r="BB652" s="296">
        <f>IFERROR(VLOOKUP($AU652,点検表４リスト用!$P$2:$T$6,2,FALSE),"")</f>
        <v>0.48</v>
      </c>
      <c r="BC652" s="296" t="str">
        <f t="shared" si="307"/>
        <v/>
      </c>
      <c r="BD652" s="296" t="str">
        <f t="shared" si="308"/>
        <v/>
      </c>
      <c r="BE652" s="296" t="str">
        <f>IFERROR(VLOOKUP($AV652,排出係数!$H$4:$M$10000,$AU652+2,FALSE),"")</f>
        <v/>
      </c>
      <c r="BF652" s="296">
        <f>IFERROR(VLOOKUP($AU652,点検表４リスト用!$P$2:$T$6,IF($N652="H17",5,3),FALSE),"")</f>
        <v>5.5E-2</v>
      </c>
      <c r="BG652" s="296">
        <f t="shared" si="309"/>
        <v>0</v>
      </c>
      <c r="BH652" s="296">
        <f t="shared" si="313"/>
        <v>0</v>
      </c>
      <c r="BI652" s="296" t="str">
        <f>IFERROR(VLOOKUP($L652,点検表４リスト用!$L$2:$N$11,3,FALSE),"")</f>
        <v/>
      </c>
      <c r="BJ652" s="296" t="str">
        <f t="shared" si="310"/>
        <v/>
      </c>
      <c r="BK652" s="296" t="str">
        <f>IF($AK652="特","",IF($BP652="確認",MSG_電気・燃料電池車確認,IF($BS652=1,日野自動車新型式,IF($BS652=2,日野自動車新型式②,IF($BS652=3,日野自動車新型式③,IF($BS652=4,日野自動車新型式④,IFERROR(VLOOKUP($BJ652,'35条リスト'!$A$3:$C$9998,2,FALSE),"")))))))</f>
        <v/>
      </c>
      <c r="BL652" s="296" t="str">
        <f t="shared" si="311"/>
        <v/>
      </c>
      <c r="BM652" s="296" t="str">
        <f>IFERROR(VLOOKUP($X652,点検表４リスト用!$A$2:$B$10,2,FALSE),"")</f>
        <v/>
      </c>
      <c r="BN652" s="296" t="str">
        <f>IF($AK652="特","",IFERROR(VLOOKUP($BJ652,'35条リスト'!$A$3:$C$9998,3,FALSE),""))</f>
        <v/>
      </c>
      <c r="BO652" s="357" t="str">
        <f t="shared" si="316"/>
        <v/>
      </c>
      <c r="BP652" s="297" t="str">
        <f t="shared" si="312"/>
        <v/>
      </c>
      <c r="BQ652" s="297" t="str">
        <f t="shared" si="317"/>
        <v/>
      </c>
      <c r="BR652" s="296">
        <f t="shared" si="314"/>
        <v>0</v>
      </c>
      <c r="BS652" s="296" t="str">
        <f>IF(COUNTIF(点検表４リスト用!X$2:X$83,J652),1,IF(COUNTIF(点検表４リスト用!Y$2:Y$100,J652),2,IF(COUNTIF(点検表４リスト用!Z$2:Z$100,J652),3,IF(COUNTIF(点検表４リスト用!AA$2:AA$100,J652),4,""))))</f>
        <v/>
      </c>
      <c r="BT652" s="580" t="str">
        <f t="shared" si="318"/>
        <v/>
      </c>
    </row>
    <row r="653" spans="1:72">
      <c r="A653" s="289"/>
      <c r="B653" s="445"/>
      <c r="C653" s="290"/>
      <c r="D653" s="291"/>
      <c r="E653" s="291"/>
      <c r="F653" s="291"/>
      <c r="G653" s="292"/>
      <c r="H653" s="300"/>
      <c r="I653" s="292"/>
      <c r="J653" s="292"/>
      <c r="K653" s="292"/>
      <c r="L653" s="292"/>
      <c r="M653" s="290"/>
      <c r="N653" s="290"/>
      <c r="O653" s="292"/>
      <c r="P653" s="292"/>
      <c r="Q653" s="481" t="str">
        <f t="shared" ref="Q653:Q716" si="319">IF($L653="","",IF(OR($AE653=TRUE,$AK653="軽",J653="不明",J653="型式不明"),"-",IF(ISNUMBER($BD653)=TRUE,$BD653,"エラー")))</f>
        <v/>
      </c>
      <c r="R653" s="481" t="str">
        <f t="shared" ref="R653:R716" si="320">IF($L653="","",IF(OR($AE653=TRUE,$AK653="軽",J653="不明",J653="型式不明"),"-",IF(ISNUMBER($BH653)=TRUE,$BH653,"エラー")))</f>
        <v/>
      </c>
      <c r="S653" s="482" t="str">
        <f t="shared" si="293"/>
        <v/>
      </c>
      <c r="T653" s="482" t="str">
        <f t="shared" ref="T653:T716" si="321">IF(OR(O653="",P653="",P653=0),"",IFERROR(O653/P653,"エラー"))</f>
        <v/>
      </c>
      <c r="U653" s="483" t="str">
        <f t="shared" ref="U653:U716" si="322">IF($L653="","",IF(OR($AE653=TRUE,$AK653="軽",B653="減車",J653="不明",J653="型式不明"),"-",IFERROR($O653*$Q653*$AT653/1000,"エラー")))</f>
        <v/>
      </c>
      <c r="V653" s="483" t="str">
        <f t="shared" ref="V653:V716" si="323">IF($L653="","",IF(OR($AE653=TRUE,$AK653="軽",B653="減車",J653="不明",J653="型式不明"),"-",IFERROR($O653*$R653*$AT653/1000,"エラー")))</f>
        <v/>
      </c>
      <c r="W653" s="483" t="str">
        <f t="shared" ref="W653:W716" si="324">IF($L653="","",IF(OR($AE653=TRUE,B653="減車"),"-",IFERROR($P653*$S653/1000,"エラー")))</f>
        <v/>
      </c>
      <c r="X653" s="293"/>
      <c r="Y653" s="289"/>
      <c r="Z653" s="473" t="str">
        <f>IF($BS653&lt;&gt;"","確認",IF(COUNTIF(点検表４リスト用!AB$2:AB$100,J653),"○",IF(OR($BQ653="【3】",$BQ653="【2】",$BQ653="【1】"),"○",$BQ653)))</f>
        <v/>
      </c>
      <c r="AA653" s="532"/>
      <c r="AB653" s="559" t="str">
        <f t="shared" ref="AB653:AB716" si="325">IF(AND(AK653="乗",OR(AW653="電",AW653="燃電",AW653="ハガ",AW653="ハL",AW653="ハ軽"),OR(Z653="○",AA653="○")),"○","")</f>
        <v/>
      </c>
      <c r="AC653" s="294" t="str">
        <f>IF(COUNTIF(環境性能の高いＵＤタクシー!$A:$A,点検表４!J653),"○","")</f>
        <v/>
      </c>
      <c r="AD653" s="295" t="str">
        <f t="shared" ref="AD653:AD716" si="326">IF(Z653="確認",BK653,"")</f>
        <v/>
      </c>
      <c r="AE653" s="296" t="b">
        <f t="shared" si="294"/>
        <v>0</v>
      </c>
      <c r="AF653" s="296" t="b">
        <f t="shared" si="295"/>
        <v>0</v>
      </c>
      <c r="AG653" s="296" t="str">
        <f t="shared" si="296"/>
        <v/>
      </c>
      <c r="AH653" s="296">
        <f t="shared" si="297"/>
        <v>1</v>
      </c>
      <c r="AI653" s="296">
        <f t="shared" si="298"/>
        <v>0</v>
      </c>
      <c r="AJ653" s="296">
        <f t="shared" si="299"/>
        <v>0</v>
      </c>
      <c r="AK653" s="296" t="str">
        <f>IFERROR(VLOOKUP($I653,点検表４リスト用!$D$2:$G$10,2,FALSE),"")</f>
        <v/>
      </c>
      <c r="AL653" s="296" t="str">
        <f>IFERROR(VLOOKUP($I653,点検表４リスト用!$D$2:$G$10,3,FALSE),"")</f>
        <v/>
      </c>
      <c r="AM653" s="296" t="str">
        <f>IFERROR(VLOOKUP($I653,点検表４リスト用!$D$2:$G$10,4,FALSE),"")</f>
        <v/>
      </c>
      <c r="AN653" s="296" t="str">
        <f>IFERROR(VLOOKUP(LEFT($E653,1),点検表４リスト用!$I$2:$J$11,2,FALSE),"")</f>
        <v/>
      </c>
      <c r="AO653" s="296" t="b">
        <f>IF(IFERROR(VLOOKUP($J653,軽乗用車一覧!$A$2:$A$88,1,FALSE),"")&lt;&gt;"",TRUE,FALSE)</f>
        <v>0</v>
      </c>
      <c r="AP653" s="296" t="b">
        <f t="shared" si="300"/>
        <v>0</v>
      </c>
      <c r="AQ653" s="296" t="b">
        <f t="shared" ref="AQ653:AQ716" si="327">IF(AND($E653&lt;&gt;"",$I653&lt;&gt;""),IF($AM653=$AN653,TRUE,IF(LEFT(E653,1)="8",TRUE,FALSE)),TRUE)</f>
        <v>1</v>
      </c>
      <c r="AR653" s="296" t="str">
        <f t="shared" si="301"/>
        <v/>
      </c>
      <c r="AS653" s="296" t="str">
        <f t="shared" si="302"/>
        <v/>
      </c>
      <c r="AT653" s="296">
        <f t="shared" si="303"/>
        <v>1</v>
      </c>
      <c r="AU653" s="296">
        <f t="shared" si="304"/>
        <v>1</v>
      </c>
      <c r="AV653" s="296" t="str">
        <f t="shared" si="305"/>
        <v/>
      </c>
      <c r="AW653" s="296" t="str">
        <f>IFERROR(VLOOKUP($L653,点検表４リスト用!$L$2:$M$11,2,FALSE),"")</f>
        <v/>
      </c>
      <c r="AX653" s="296" t="str">
        <f>IFERROR(VLOOKUP($AV653,排出係数!$H$4:$N$1000,7,FALSE),"")</f>
        <v/>
      </c>
      <c r="AY653" s="296" t="str">
        <f t="shared" si="315"/>
        <v/>
      </c>
      <c r="AZ653" s="296" t="str">
        <f t="shared" si="306"/>
        <v>1</v>
      </c>
      <c r="BA653" s="296" t="str">
        <f>IFERROR(VLOOKUP($AV653,排出係数!$A$4:$G$10000,$AU653+2,FALSE),"")</f>
        <v/>
      </c>
      <c r="BB653" s="296">
        <f>IFERROR(VLOOKUP($AU653,点検表４リスト用!$P$2:$T$6,2,FALSE),"")</f>
        <v>0.48</v>
      </c>
      <c r="BC653" s="296" t="str">
        <f t="shared" si="307"/>
        <v/>
      </c>
      <c r="BD653" s="296" t="str">
        <f t="shared" si="308"/>
        <v/>
      </c>
      <c r="BE653" s="296" t="str">
        <f>IFERROR(VLOOKUP($AV653,排出係数!$H$4:$M$10000,$AU653+2,FALSE),"")</f>
        <v/>
      </c>
      <c r="BF653" s="296">
        <f>IFERROR(VLOOKUP($AU653,点検表４リスト用!$P$2:$T$6,IF($N653="H17",5,3),FALSE),"")</f>
        <v>5.5E-2</v>
      </c>
      <c r="BG653" s="296">
        <f t="shared" si="309"/>
        <v>0</v>
      </c>
      <c r="BH653" s="296">
        <f t="shared" si="313"/>
        <v>0</v>
      </c>
      <c r="BI653" s="296" t="str">
        <f>IFERROR(VLOOKUP($L653,点検表４リスト用!$L$2:$N$11,3,FALSE),"")</f>
        <v/>
      </c>
      <c r="BJ653" s="296" t="str">
        <f t="shared" si="310"/>
        <v/>
      </c>
      <c r="BK653" s="296" t="str">
        <f>IF($AK653="特","",IF($BP653="確認",MSG_電気・燃料電池車確認,IF($BS653=1,日野自動車新型式,IF($BS653=2,日野自動車新型式②,IF($BS653=3,日野自動車新型式③,IF($BS653=4,日野自動車新型式④,IFERROR(VLOOKUP($BJ653,'35条リスト'!$A$3:$C$9998,2,FALSE),"")))))))</f>
        <v/>
      </c>
      <c r="BL653" s="296" t="str">
        <f t="shared" si="311"/>
        <v/>
      </c>
      <c r="BM653" s="296" t="str">
        <f>IFERROR(VLOOKUP($X653,点検表４リスト用!$A$2:$B$10,2,FALSE),"")</f>
        <v/>
      </c>
      <c r="BN653" s="296" t="str">
        <f>IF($AK653="特","",IFERROR(VLOOKUP($BJ653,'35条リスト'!$A$3:$C$9998,3,FALSE),""))</f>
        <v/>
      </c>
      <c r="BO653" s="357" t="str">
        <f t="shared" si="316"/>
        <v/>
      </c>
      <c r="BP653" s="297" t="str">
        <f t="shared" si="312"/>
        <v/>
      </c>
      <c r="BQ653" s="297" t="str">
        <f t="shared" si="317"/>
        <v/>
      </c>
      <c r="BR653" s="296">
        <f t="shared" si="314"/>
        <v>0</v>
      </c>
      <c r="BS653" s="296" t="str">
        <f>IF(COUNTIF(点検表４リスト用!X$2:X$83,J653),1,IF(COUNTIF(点検表４リスト用!Y$2:Y$100,J653),2,IF(COUNTIF(点検表４リスト用!Z$2:Z$100,J653),3,IF(COUNTIF(点検表４リスト用!AA$2:AA$100,J653),4,""))))</f>
        <v/>
      </c>
      <c r="BT653" s="580" t="str">
        <f t="shared" si="318"/>
        <v/>
      </c>
    </row>
    <row r="654" spans="1:72">
      <c r="A654" s="289"/>
      <c r="B654" s="445"/>
      <c r="C654" s="290"/>
      <c r="D654" s="291"/>
      <c r="E654" s="291"/>
      <c r="F654" s="291"/>
      <c r="G654" s="292"/>
      <c r="H654" s="300"/>
      <c r="I654" s="292"/>
      <c r="J654" s="292"/>
      <c r="K654" s="292"/>
      <c r="L654" s="292"/>
      <c r="M654" s="290"/>
      <c r="N654" s="290"/>
      <c r="O654" s="292"/>
      <c r="P654" s="292"/>
      <c r="Q654" s="481" t="str">
        <f t="shared" si="319"/>
        <v/>
      </c>
      <c r="R654" s="481" t="str">
        <f t="shared" si="320"/>
        <v/>
      </c>
      <c r="S654" s="482" t="str">
        <f t="shared" si="293"/>
        <v/>
      </c>
      <c r="T654" s="482" t="str">
        <f t="shared" si="321"/>
        <v/>
      </c>
      <c r="U654" s="483" t="str">
        <f t="shared" si="322"/>
        <v/>
      </c>
      <c r="V654" s="483" t="str">
        <f t="shared" si="323"/>
        <v/>
      </c>
      <c r="W654" s="483" t="str">
        <f t="shared" si="324"/>
        <v/>
      </c>
      <c r="X654" s="293"/>
      <c r="Y654" s="289"/>
      <c r="Z654" s="473" t="str">
        <f>IF($BS654&lt;&gt;"","確認",IF(COUNTIF(点検表４リスト用!AB$2:AB$100,J654),"○",IF(OR($BQ654="【3】",$BQ654="【2】",$BQ654="【1】"),"○",$BQ654)))</f>
        <v/>
      </c>
      <c r="AA654" s="532"/>
      <c r="AB654" s="559" t="str">
        <f t="shared" si="325"/>
        <v/>
      </c>
      <c r="AC654" s="294" t="str">
        <f>IF(COUNTIF(環境性能の高いＵＤタクシー!$A:$A,点検表４!J654),"○","")</f>
        <v/>
      </c>
      <c r="AD654" s="295" t="str">
        <f t="shared" si="326"/>
        <v/>
      </c>
      <c r="AE654" s="296" t="b">
        <f t="shared" si="294"/>
        <v>0</v>
      </c>
      <c r="AF654" s="296" t="b">
        <f t="shared" si="295"/>
        <v>0</v>
      </c>
      <c r="AG654" s="296" t="str">
        <f t="shared" si="296"/>
        <v/>
      </c>
      <c r="AH654" s="296">
        <f t="shared" si="297"/>
        <v>1</v>
      </c>
      <c r="AI654" s="296">
        <f t="shared" si="298"/>
        <v>0</v>
      </c>
      <c r="AJ654" s="296">
        <f t="shared" si="299"/>
        <v>0</v>
      </c>
      <c r="AK654" s="296" t="str">
        <f>IFERROR(VLOOKUP($I654,点検表４リスト用!$D$2:$G$10,2,FALSE),"")</f>
        <v/>
      </c>
      <c r="AL654" s="296" t="str">
        <f>IFERROR(VLOOKUP($I654,点検表４リスト用!$D$2:$G$10,3,FALSE),"")</f>
        <v/>
      </c>
      <c r="AM654" s="296" t="str">
        <f>IFERROR(VLOOKUP($I654,点検表４リスト用!$D$2:$G$10,4,FALSE),"")</f>
        <v/>
      </c>
      <c r="AN654" s="296" t="str">
        <f>IFERROR(VLOOKUP(LEFT($E654,1),点検表４リスト用!$I$2:$J$11,2,FALSE),"")</f>
        <v/>
      </c>
      <c r="AO654" s="296" t="b">
        <f>IF(IFERROR(VLOOKUP($J654,軽乗用車一覧!$A$2:$A$88,1,FALSE),"")&lt;&gt;"",TRUE,FALSE)</f>
        <v>0</v>
      </c>
      <c r="AP654" s="296" t="b">
        <f t="shared" si="300"/>
        <v>0</v>
      </c>
      <c r="AQ654" s="296" t="b">
        <f t="shared" si="327"/>
        <v>1</v>
      </c>
      <c r="AR654" s="296" t="str">
        <f t="shared" si="301"/>
        <v/>
      </c>
      <c r="AS654" s="296" t="str">
        <f t="shared" si="302"/>
        <v/>
      </c>
      <c r="AT654" s="296">
        <f t="shared" si="303"/>
        <v>1</v>
      </c>
      <c r="AU654" s="296">
        <f t="shared" si="304"/>
        <v>1</v>
      </c>
      <c r="AV654" s="296" t="str">
        <f t="shared" si="305"/>
        <v/>
      </c>
      <c r="AW654" s="296" t="str">
        <f>IFERROR(VLOOKUP($L654,点検表４リスト用!$L$2:$M$11,2,FALSE),"")</f>
        <v/>
      </c>
      <c r="AX654" s="296" t="str">
        <f>IFERROR(VLOOKUP($AV654,排出係数!$H$4:$N$1000,7,FALSE),"")</f>
        <v/>
      </c>
      <c r="AY654" s="296" t="str">
        <f t="shared" si="315"/>
        <v/>
      </c>
      <c r="AZ654" s="296" t="str">
        <f t="shared" si="306"/>
        <v>1</v>
      </c>
      <c r="BA654" s="296" t="str">
        <f>IFERROR(VLOOKUP($AV654,排出係数!$A$4:$G$10000,$AU654+2,FALSE),"")</f>
        <v/>
      </c>
      <c r="BB654" s="296">
        <f>IFERROR(VLOOKUP($AU654,点検表４リスト用!$P$2:$T$6,2,FALSE),"")</f>
        <v>0.48</v>
      </c>
      <c r="BC654" s="296" t="str">
        <f t="shared" si="307"/>
        <v/>
      </c>
      <c r="BD654" s="296" t="str">
        <f t="shared" si="308"/>
        <v/>
      </c>
      <c r="BE654" s="296" t="str">
        <f>IFERROR(VLOOKUP($AV654,排出係数!$H$4:$M$10000,$AU654+2,FALSE),"")</f>
        <v/>
      </c>
      <c r="BF654" s="296">
        <f>IFERROR(VLOOKUP($AU654,点検表４リスト用!$P$2:$T$6,IF($N654="H17",5,3),FALSE),"")</f>
        <v>5.5E-2</v>
      </c>
      <c r="BG654" s="296">
        <f t="shared" si="309"/>
        <v>0</v>
      </c>
      <c r="BH654" s="296">
        <f t="shared" si="313"/>
        <v>0</v>
      </c>
      <c r="BI654" s="296" t="str">
        <f>IFERROR(VLOOKUP($L654,点検表４リスト用!$L$2:$N$11,3,FALSE),"")</f>
        <v/>
      </c>
      <c r="BJ654" s="296" t="str">
        <f t="shared" si="310"/>
        <v/>
      </c>
      <c r="BK654" s="296" t="str">
        <f>IF($AK654="特","",IF($BP654="確認",MSG_電気・燃料電池車確認,IF($BS654=1,日野自動車新型式,IF($BS654=2,日野自動車新型式②,IF($BS654=3,日野自動車新型式③,IF($BS654=4,日野自動車新型式④,IFERROR(VLOOKUP($BJ654,'35条リスト'!$A$3:$C$9998,2,FALSE),"")))))))</f>
        <v/>
      </c>
      <c r="BL654" s="296" t="str">
        <f t="shared" si="311"/>
        <v/>
      </c>
      <c r="BM654" s="296" t="str">
        <f>IFERROR(VLOOKUP($X654,点検表４リスト用!$A$2:$B$10,2,FALSE),"")</f>
        <v/>
      </c>
      <c r="BN654" s="296" t="str">
        <f>IF($AK654="特","",IFERROR(VLOOKUP($BJ654,'35条リスト'!$A$3:$C$9998,3,FALSE),""))</f>
        <v/>
      </c>
      <c r="BO654" s="357" t="str">
        <f t="shared" si="316"/>
        <v/>
      </c>
      <c r="BP654" s="297" t="str">
        <f t="shared" si="312"/>
        <v/>
      </c>
      <c r="BQ654" s="297" t="str">
        <f t="shared" si="317"/>
        <v/>
      </c>
      <c r="BR654" s="296">
        <f t="shared" si="314"/>
        <v>0</v>
      </c>
      <c r="BS654" s="296" t="str">
        <f>IF(COUNTIF(点検表４リスト用!X$2:X$83,J654),1,IF(COUNTIF(点検表４リスト用!Y$2:Y$100,J654),2,IF(COUNTIF(点検表４リスト用!Z$2:Z$100,J654),3,IF(COUNTIF(点検表４リスト用!AA$2:AA$100,J654),4,""))))</f>
        <v/>
      </c>
      <c r="BT654" s="580" t="str">
        <f t="shared" si="318"/>
        <v/>
      </c>
    </row>
    <row r="655" spans="1:72">
      <c r="A655" s="289"/>
      <c r="B655" s="445"/>
      <c r="C655" s="290"/>
      <c r="D655" s="291"/>
      <c r="E655" s="291"/>
      <c r="F655" s="291"/>
      <c r="G655" s="292"/>
      <c r="H655" s="300"/>
      <c r="I655" s="292"/>
      <c r="J655" s="292"/>
      <c r="K655" s="292"/>
      <c r="L655" s="292"/>
      <c r="M655" s="290"/>
      <c r="N655" s="290"/>
      <c r="O655" s="292"/>
      <c r="P655" s="292"/>
      <c r="Q655" s="481" t="str">
        <f t="shared" si="319"/>
        <v/>
      </c>
      <c r="R655" s="481" t="str">
        <f t="shared" si="320"/>
        <v/>
      </c>
      <c r="S655" s="482" t="str">
        <f t="shared" si="293"/>
        <v/>
      </c>
      <c r="T655" s="482" t="str">
        <f t="shared" si="321"/>
        <v/>
      </c>
      <c r="U655" s="483" t="str">
        <f t="shared" si="322"/>
        <v/>
      </c>
      <c r="V655" s="483" t="str">
        <f t="shared" si="323"/>
        <v/>
      </c>
      <c r="W655" s="483" t="str">
        <f t="shared" si="324"/>
        <v/>
      </c>
      <c r="X655" s="293"/>
      <c r="Y655" s="289"/>
      <c r="Z655" s="473" t="str">
        <f>IF($BS655&lt;&gt;"","確認",IF(COUNTIF(点検表４リスト用!AB$2:AB$100,J655),"○",IF(OR($BQ655="【3】",$BQ655="【2】",$BQ655="【1】"),"○",$BQ655)))</f>
        <v/>
      </c>
      <c r="AA655" s="532"/>
      <c r="AB655" s="559" t="str">
        <f t="shared" si="325"/>
        <v/>
      </c>
      <c r="AC655" s="294" t="str">
        <f>IF(COUNTIF(環境性能の高いＵＤタクシー!$A:$A,点検表４!J655),"○","")</f>
        <v/>
      </c>
      <c r="AD655" s="295" t="str">
        <f t="shared" si="326"/>
        <v/>
      </c>
      <c r="AE655" s="296" t="b">
        <f t="shared" si="294"/>
        <v>0</v>
      </c>
      <c r="AF655" s="296" t="b">
        <f t="shared" si="295"/>
        <v>0</v>
      </c>
      <c r="AG655" s="296" t="str">
        <f t="shared" si="296"/>
        <v/>
      </c>
      <c r="AH655" s="296">
        <f t="shared" si="297"/>
        <v>1</v>
      </c>
      <c r="AI655" s="296">
        <f t="shared" si="298"/>
        <v>0</v>
      </c>
      <c r="AJ655" s="296">
        <f t="shared" si="299"/>
        <v>0</v>
      </c>
      <c r="AK655" s="296" t="str">
        <f>IFERROR(VLOOKUP($I655,点検表４リスト用!$D$2:$G$10,2,FALSE),"")</f>
        <v/>
      </c>
      <c r="AL655" s="296" t="str">
        <f>IFERROR(VLOOKUP($I655,点検表４リスト用!$D$2:$G$10,3,FALSE),"")</f>
        <v/>
      </c>
      <c r="AM655" s="296" t="str">
        <f>IFERROR(VLOOKUP($I655,点検表４リスト用!$D$2:$G$10,4,FALSE),"")</f>
        <v/>
      </c>
      <c r="AN655" s="296" t="str">
        <f>IFERROR(VLOOKUP(LEFT($E655,1),点検表４リスト用!$I$2:$J$11,2,FALSE),"")</f>
        <v/>
      </c>
      <c r="AO655" s="296" t="b">
        <f>IF(IFERROR(VLOOKUP($J655,軽乗用車一覧!$A$2:$A$88,1,FALSE),"")&lt;&gt;"",TRUE,FALSE)</f>
        <v>0</v>
      </c>
      <c r="AP655" s="296" t="b">
        <f t="shared" si="300"/>
        <v>0</v>
      </c>
      <c r="AQ655" s="296" t="b">
        <f t="shared" si="327"/>
        <v>1</v>
      </c>
      <c r="AR655" s="296" t="str">
        <f t="shared" si="301"/>
        <v/>
      </c>
      <c r="AS655" s="296" t="str">
        <f t="shared" si="302"/>
        <v/>
      </c>
      <c r="AT655" s="296">
        <f t="shared" si="303"/>
        <v>1</v>
      </c>
      <c r="AU655" s="296">
        <f t="shared" si="304"/>
        <v>1</v>
      </c>
      <c r="AV655" s="296" t="str">
        <f t="shared" si="305"/>
        <v/>
      </c>
      <c r="AW655" s="296" t="str">
        <f>IFERROR(VLOOKUP($L655,点検表４リスト用!$L$2:$M$11,2,FALSE),"")</f>
        <v/>
      </c>
      <c r="AX655" s="296" t="str">
        <f>IFERROR(VLOOKUP($AV655,排出係数!$H$4:$N$1000,7,FALSE),"")</f>
        <v/>
      </c>
      <c r="AY655" s="296" t="str">
        <f t="shared" si="315"/>
        <v/>
      </c>
      <c r="AZ655" s="296" t="str">
        <f t="shared" si="306"/>
        <v>1</v>
      </c>
      <c r="BA655" s="296" t="str">
        <f>IFERROR(VLOOKUP($AV655,排出係数!$A$4:$G$10000,$AU655+2,FALSE),"")</f>
        <v/>
      </c>
      <c r="BB655" s="296">
        <f>IFERROR(VLOOKUP($AU655,点検表４リスト用!$P$2:$T$6,2,FALSE),"")</f>
        <v>0.48</v>
      </c>
      <c r="BC655" s="296" t="str">
        <f t="shared" si="307"/>
        <v/>
      </c>
      <c r="BD655" s="296" t="str">
        <f t="shared" si="308"/>
        <v/>
      </c>
      <c r="BE655" s="296" t="str">
        <f>IFERROR(VLOOKUP($AV655,排出係数!$H$4:$M$10000,$AU655+2,FALSE),"")</f>
        <v/>
      </c>
      <c r="BF655" s="296">
        <f>IFERROR(VLOOKUP($AU655,点検表４リスト用!$P$2:$T$6,IF($N655="H17",5,3),FALSE),"")</f>
        <v>5.5E-2</v>
      </c>
      <c r="BG655" s="296">
        <f t="shared" si="309"/>
        <v>0</v>
      </c>
      <c r="BH655" s="296">
        <f t="shared" si="313"/>
        <v>0</v>
      </c>
      <c r="BI655" s="296" t="str">
        <f>IFERROR(VLOOKUP($L655,点検表４リスト用!$L$2:$N$11,3,FALSE),"")</f>
        <v/>
      </c>
      <c r="BJ655" s="296" t="str">
        <f t="shared" si="310"/>
        <v/>
      </c>
      <c r="BK655" s="296" t="str">
        <f>IF($AK655="特","",IF($BP655="確認",MSG_電気・燃料電池車確認,IF($BS655=1,日野自動車新型式,IF($BS655=2,日野自動車新型式②,IF($BS655=3,日野自動車新型式③,IF($BS655=4,日野自動車新型式④,IFERROR(VLOOKUP($BJ655,'35条リスト'!$A$3:$C$9998,2,FALSE),"")))))))</f>
        <v/>
      </c>
      <c r="BL655" s="296" t="str">
        <f t="shared" si="311"/>
        <v/>
      </c>
      <c r="BM655" s="296" t="str">
        <f>IFERROR(VLOOKUP($X655,点検表４リスト用!$A$2:$B$10,2,FALSE),"")</f>
        <v/>
      </c>
      <c r="BN655" s="296" t="str">
        <f>IF($AK655="特","",IFERROR(VLOOKUP($BJ655,'35条リスト'!$A$3:$C$9998,3,FALSE),""))</f>
        <v/>
      </c>
      <c r="BO655" s="357" t="str">
        <f t="shared" si="316"/>
        <v/>
      </c>
      <c r="BP655" s="297" t="str">
        <f t="shared" si="312"/>
        <v/>
      </c>
      <c r="BQ655" s="297" t="str">
        <f t="shared" si="317"/>
        <v/>
      </c>
      <c r="BR655" s="296">
        <f t="shared" si="314"/>
        <v>0</v>
      </c>
      <c r="BS655" s="296" t="str">
        <f>IF(COUNTIF(点検表４リスト用!X$2:X$83,J655),1,IF(COUNTIF(点検表４リスト用!Y$2:Y$100,J655),2,IF(COUNTIF(点検表４リスト用!Z$2:Z$100,J655),3,IF(COUNTIF(点検表４リスト用!AA$2:AA$100,J655),4,""))))</f>
        <v/>
      </c>
      <c r="BT655" s="580" t="str">
        <f t="shared" si="318"/>
        <v/>
      </c>
    </row>
    <row r="656" spans="1:72">
      <c r="A656" s="289"/>
      <c r="B656" s="445"/>
      <c r="C656" s="290"/>
      <c r="D656" s="291"/>
      <c r="E656" s="291"/>
      <c r="F656" s="291"/>
      <c r="G656" s="292"/>
      <c r="H656" s="300"/>
      <c r="I656" s="292"/>
      <c r="J656" s="292"/>
      <c r="K656" s="292"/>
      <c r="L656" s="292"/>
      <c r="M656" s="290"/>
      <c r="N656" s="290"/>
      <c r="O656" s="292"/>
      <c r="P656" s="292"/>
      <c r="Q656" s="481" t="str">
        <f t="shared" si="319"/>
        <v/>
      </c>
      <c r="R656" s="481" t="str">
        <f t="shared" si="320"/>
        <v/>
      </c>
      <c r="S656" s="482" t="str">
        <f t="shared" si="293"/>
        <v/>
      </c>
      <c r="T656" s="482" t="str">
        <f t="shared" si="321"/>
        <v/>
      </c>
      <c r="U656" s="483" t="str">
        <f t="shared" si="322"/>
        <v/>
      </c>
      <c r="V656" s="483" t="str">
        <f t="shared" si="323"/>
        <v/>
      </c>
      <c r="W656" s="483" t="str">
        <f t="shared" si="324"/>
        <v/>
      </c>
      <c r="X656" s="293"/>
      <c r="Y656" s="289"/>
      <c r="Z656" s="473" t="str">
        <f>IF($BS656&lt;&gt;"","確認",IF(COUNTIF(点検表４リスト用!AB$2:AB$100,J656),"○",IF(OR($BQ656="【3】",$BQ656="【2】",$BQ656="【1】"),"○",$BQ656)))</f>
        <v/>
      </c>
      <c r="AA656" s="532"/>
      <c r="AB656" s="559" t="str">
        <f t="shared" si="325"/>
        <v/>
      </c>
      <c r="AC656" s="294" t="str">
        <f>IF(COUNTIF(環境性能の高いＵＤタクシー!$A:$A,点検表４!J656),"○","")</f>
        <v/>
      </c>
      <c r="AD656" s="295" t="str">
        <f t="shared" si="326"/>
        <v/>
      </c>
      <c r="AE656" s="296" t="b">
        <f t="shared" si="294"/>
        <v>0</v>
      </c>
      <c r="AF656" s="296" t="b">
        <f t="shared" si="295"/>
        <v>0</v>
      </c>
      <c r="AG656" s="296" t="str">
        <f t="shared" si="296"/>
        <v/>
      </c>
      <c r="AH656" s="296">
        <f t="shared" si="297"/>
        <v>1</v>
      </c>
      <c r="AI656" s="296">
        <f t="shared" si="298"/>
        <v>0</v>
      </c>
      <c r="AJ656" s="296">
        <f t="shared" si="299"/>
        <v>0</v>
      </c>
      <c r="AK656" s="296" t="str">
        <f>IFERROR(VLOOKUP($I656,点検表４リスト用!$D$2:$G$10,2,FALSE),"")</f>
        <v/>
      </c>
      <c r="AL656" s="296" t="str">
        <f>IFERROR(VLOOKUP($I656,点検表４リスト用!$D$2:$G$10,3,FALSE),"")</f>
        <v/>
      </c>
      <c r="AM656" s="296" t="str">
        <f>IFERROR(VLOOKUP($I656,点検表４リスト用!$D$2:$G$10,4,FALSE),"")</f>
        <v/>
      </c>
      <c r="AN656" s="296" t="str">
        <f>IFERROR(VLOOKUP(LEFT($E656,1),点検表４リスト用!$I$2:$J$11,2,FALSE),"")</f>
        <v/>
      </c>
      <c r="AO656" s="296" t="b">
        <f>IF(IFERROR(VLOOKUP($J656,軽乗用車一覧!$A$2:$A$88,1,FALSE),"")&lt;&gt;"",TRUE,FALSE)</f>
        <v>0</v>
      </c>
      <c r="AP656" s="296" t="b">
        <f t="shared" si="300"/>
        <v>0</v>
      </c>
      <c r="AQ656" s="296" t="b">
        <f t="shared" si="327"/>
        <v>1</v>
      </c>
      <c r="AR656" s="296" t="str">
        <f t="shared" si="301"/>
        <v/>
      </c>
      <c r="AS656" s="296" t="str">
        <f t="shared" si="302"/>
        <v/>
      </c>
      <c r="AT656" s="296">
        <f t="shared" si="303"/>
        <v>1</v>
      </c>
      <c r="AU656" s="296">
        <f t="shared" si="304"/>
        <v>1</v>
      </c>
      <c r="AV656" s="296" t="str">
        <f t="shared" si="305"/>
        <v/>
      </c>
      <c r="AW656" s="296" t="str">
        <f>IFERROR(VLOOKUP($L656,点検表４リスト用!$L$2:$M$11,2,FALSE),"")</f>
        <v/>
      </c>
      <c r="AX656" s="296" t="str">
        <f>IFERROR(VLOOKUP($AV656,排出係数!$H$4:$N$1000,7,FALSE),"")</f>
        <v/>
      </c>
      <c r="AY656" s="296" t="str">
        <f t="shared" si="315"/>
        <v/>
      </c>
      <c r="AZ656" s="296" t="str">
        <f t="shared" si="306"/>
        <v>1</v>
      </c>
      <c r="BA656" s="296" t="str">
        <f>IFERROR(VLOOKUP($AV656,排出係数!$A$4:$G$10000,$AU656+2,FALSE),"")</f>
        <v/>
      </c>
      <c r="BB656" s="296">
        <f>IFERROR(VLOOKUP($AU656,点検表４リスト用!$P$2:$T$6,2,FALSE),"")</f>
        <v>0.48</v>
      </c>
      <c r="BC656" s="296" t="str">
        <f t="shared" si="307"/>
        <v/>
      </c>
      <c r="BD656" s="296" t="str">
        <f t="shared" si="308"/>
        <v/>
      </c>
      <c r="BE656" s="296" t="str">
        <f>IFERROR(VLOOKUP($AV656,排出係数!$H$4:$M$10000,$AU656+2,FALSE),"")</f>
        <v/>
      </c>
      <c r="BF656" s="296">
        <f>IFERROR(VLOOKUP($AU656,点検表４リスト用!$P$2:$T$6,IF($N656="H17",5,3),FALSE),"")</f>
        <v>5.5E-2</v>
      </c>
      <c r="BG656" s="296">
        <f t="shared" si="309"/>
        <v>0</v>
      </c>
      <c r="BH656" s="296">
        <f t="shared" si="313"/>
        <v>0</v>
      </c>
      <c r="BI656" s="296" t="str">
        <f>IFERROR(VLOOKUP($L656,点検表４リスト用!$L$2:$N$11,3,FALSE),"")</f>
        <v/>
      </c>
      <c r="BJ656" s="296" t="str">
        <f t="shared" si="310"/>
        <v/>
      </c>
      <c r="BK656" s="296" t="str">
        <f>IF($AK656="特","",IF($BP656="確認",MSG_電気・燃料電池車確認,IF($BS656=1,日野自動車新型式,IF($BS656=2,日野自動車新型式②,IF($BS656=3,日野自動車新型式③,IF($BS656=4,日野自動車新型式④,IFERROR(VLOOKUP($BJ656,'35条リスト'!$A$3:$C$9998,2,FALSE),"")))))))</f>
        <v/>
      </c>
      <c r="BL656" s="296" t="str">
        <f t="shared" si="311"/>
        <v/>
      </c>
      <c r="BM656" s="296" t="str">
        <f>IFERROR(VLOOKUP($X656,点検表４リスト用!$A$2:$B$10,2,FALSE),"")</f>
        <v/>
      </c>
      <c r="BN656" s="296" t="str">
        <f>IF($AK656="特","",IFERROR(VLOOKUP($BJ656,'35条リスト'!$A$3:$C$9998,3,FALSE),""))</f>
        <v/>
      </c>
      <c r="BO656" s="357" t="str">
        <f t="shared" si="316"/>
        <v/>
      </c>
      <c r="BP656" s="297" t="str">
        <f t="shared" si="312"/>
        <v/>
      </c>
      <c r="BQ656" s="297" t="str">
        <f t="shared" si="317"/>
        <v/>
      </c>
      <c r="BR656" s="296">
        <f t="shared" si="314"/>
        <v>0</v>
      </c>
      <c r="BS656" s="296" t="str">
        <f>IF(COUNTIF(点検表４リスト用!X$2:X$83,J656),1,IF(COUNTIF(点検表４リスト用!Y$2:Y$100,J656),2,IF(COUNTIF(点検表４リスト用!Z$2:Z$100,J656),3,IF(COUNTIF(点検表４リスト用!AA$2:AA$100,J656),4,""))))</f>
        <v/>
      </c>
      <c r="BT656" s="580" t="str">
        <f t="shared" si="318"/>
        <v/>
      </c>
    </row>
    <row r="657" spans="1:72">
      <c r="A657" s="289"/>
      <c r="B657" s="445"/>
      <c r="C657" s="290"/>
      <c r="D657" s="291"/>
      <c r="E657" s="291"/>
      <c r="F657" s="291"/>
      <c r="G657" s="292"/>
      <c r="H657" s="300"/>
      <c r="I657" s="292"/>
      <c r="J657" s="292"/>
      <c r="K657" s="292"/>
      <c r="L657" s="292"/>
      <c r="M657" s="290"/>
      <c r="N657" s="290"/>
      <c r="O657" s="292"/>
      <c r="P657" s="292"/>
      <c r="Q657" s="481" t="str">
        <f t="shared" si="319"/>
        <v/>
      </c>
      <c r="R657" s="481" t="str">
        <f t="shared" si="320"/>
        <v/>
      </c>
      <c r="S657" s="482" t="str">
        <f t="shared" si="293"/>
        <v/>
      </c>
      <c r="T657" s="482" t="str">
        <f t="shared" si="321"/>
        <v/>
      </c>
      <c r="U657" s="483" t="str">
        <f t="shared" si="322"/>
        <v/>
      </c>
      <c r="V657" s="483" t="str">
        <f t="shared" si="323"/>
        <v/>
      </c>
      <c r="W657" s="483" t="str">
        <f t="shared" si="324"/>
        <v/>
      </c>
      <c r="X657" s="293"/>
      <c r="Y657" s="289"/>
      <c r="Z657" s="473" t="str">
        <f>IF($BS657&lt;&gt;"","確認",IF(COUNTIF(点検表４リスト用!AB$2:AB$100,J657),"○",IF(OR($BQ657="【3】",$BQ657="【2】",$BQ657="【1】"),"○",$BQ657)))</f>
        <v/>
      </c>
      <c r="AA657" s="532"/>
      <c r="AB657" s="559" t="str">
        <f t="shared" si="325"/>
        <v/>
      </c>
      <c r="AC657" s="294" t="str">
        <f>IF(COUNTIF(環境性能の高いＵＤタクシー!$A:$A,点検表４!J657),"○","")</f>
        <v/>
      </c>
      <c r="AD657" s="295" t="str">
        <f t="shared" si="326"/>
        <v/>
      </c>
      <c r="AE657" s="296" t="b">
        <f t="shared" si="294"/>
        <v>0</v>
      </c>
      <c r="AF657" s="296" t="b">
        <f t="shared" si="295"/>
        <v>0</v>
      </c>
      <c r="AG657" s="296" t="str">
        <f t="shared" si="296"/>
        <v/>
      </c>
      <c r="AH657" s="296">
        <f t="shared" si="297"/>
        <v>1</v>
      </c>
      <c r="AI657" s="296">
        <f t="shared" si="298"/>
        <v>0</v>
      </c>
      <c r="AJ657" s="296">
        <f t="shared" si="299"/>
        <v>0</v>
      </c>
      <c r="AK657" s="296" t="str">
        <f>IFERROR(VLOOKUP($I657,点検表４リスト用!$D$2:$G$10,2,FALSE),"")</f>
        <v/>
      </c>
      <c r="AL657" s="296" t="str">
        <f>IFERROR(VLOOKUP($I657,点検表４リスト用!$D$2:$G$10,3,FALSE),"")</f>
        <v/>
      </c>
      <c r="AM657" s="296" t="str">
        <f>IFERROR(VLOOKUP($I657,点検表４リスト用!$D$2:$G$10,4,FALSE),"")</f>
        <v/>
      </c>
      <c r="AN657" s="296" t="str">
        <f>IFERROR(VLOOKUP(LEFT($E657,1),点検表４リスト用!$I$2:$J$11,2,FALSE),"")</f>
        <v/>
      </c>
      <c r="AO657" s="296" t="b">
        <f>IF(IFERROR(VLOOKUP($J657,軽乗用車一覧!$A$2:$A$88,1,FALSE),"")&lt;&gt;"",TRUE,FALSE)</f>
        <v>0</v>
      </c>
      <c r="AP657" s="296" t="b">
        <f t="shared" si="300"/>
        <v>0</v>
      </c>
      <c r="AQ657" s="296" t="b">
        <f t="shared" si="327"/>
        <v>1</v>
      </c>
      <c r="AR657" s="296" t="str">
        <f t="shared" si="301"/>
        <v/>
      </c>
      <c r="AS657" s="296" t="str">
        <f t="shared" si="302"/>
        <v/>
      </c>
      <c r="AT657" s="296">
        <f t="shared" si="303"/>
        <v>1</v>
      </c>
      <c r="AU657" s="296">
        <f t="shared" si="304"/>
        <v>1</v>
      </c>
      <c r="AV657" s="296" t="str">
        <f t="shared" si="305"/>
        <v/>
      </c>
      <c r="AW657" s="296" t="str">
        <f>IFERROR(VLOOKUP($L657,点検表４リスト用!$L$2:$M$11,2,FALSE),"")</f>
        <v/>
      </c>
      <c r="AX657" s="296" t="str">
        <f>IFERROR(VLOOKUP($AV657,排出係数!$H$4:$N$1000,7,FALSE),"")</f>
        <v/>
      </c>
      <c r="AY657" s="296" t="str">
        <f t="shared" si="315"/>
        <v/>
      </c>
      <c r="AZ657" s="296" t="str">
        <f t="shared" si="306"/>
        <v>1</v>
      </c>
      <c r="BA657" s="296" t="str">
        <f>IFERROR(VLOOKUP($AV657,排出係数!$A$4:$G$10000,$AU657+2,FALSE),"")</f>
        <v/>
      </c>
      <c r="BB657" s="296">
        <f>IFERROR(VLOOKUP($AU657,点検表４リスト用!$P$2:$T$6,2,FALSE),"")</f>
        <v>0.48</v>
      </c>
      <c r="BC657" s="296" t="str">
        <f t="shared" si="307"/>
        <v/>
      </c>
      <c r="BD657" s="296" t="str">
        <f t="shared" si="308"/>
        <v/>
      </c>
      <c r="BE657" s="296" t="str">
        <f>IFERROR(VLOOKUP($AV657,排出係数!$H$4:$M$10000,$AU657+2,FALSE),"")</f>
        <v/>
      </c>
      <c r="BF657" s="296">
        <f>IFERROR(VLOOKUP($AU657,点検表４リスト用!$P$2:$T$6,IF($N657="H17",5,3),FALSE),"")</f>
        <v>5.5E-2</v>
      </c>
      <c r="BG657" s="296">
        <f t="shared" si="309"/>
        <v>0</v>
      </c>
      <c r="BH657" s="296">
        <f t="shared" si="313"/>
        <v>0</v>
      </c>
      <c r="BI657" s="296" t="str">
        <f>IFERROR(VLOOKUP($L657,点検表４リスト用!$L$2:$N$11,3,FALSE),"")</f>
        <v/>
      </c>
      <c r="BJ657" s="296" t="str">
        <f t="shared" si="310"/>
        <v/>
      </c>
      <c r="BK657" s="296" t="str">
        <f>IF($AK657="特","",IF($BP657="確認",MSG_電気・燃料電池車確認,IF($BS657=1,日野自動車新型式,IF($BS657=2,日野自動車新型式②,IF($BS657=3,日野自動車新型式③,IF($BS657=4,日野自動車新型式④,IFERROR(VLOOKUP($BJ657,'35条リスト'!$A$3:$C$9998,2,FALSE),"")))))))</f>
        <v/>
      </c>
      <c r="BL657" s="296" t="str">
        <f t="shared" si="311"/>
        <v/>
      </c>
      <c r="BM657" s="296" t="str">
        <f>IFERROR(VLOOKUP($X657,点検表４リスト用!$A$2:$B$10,2,FALSE),"")</f>
        <v/>
      </c>
      <c r="BN657" s="296" t="str">
        <f>IF($AK657="特","",IFERROR(VLOOKUP($BJ657,'35条リスト'!$A$3:$C$9998,3,FALSE),""))</f>
        <v/>
      </c>
      <c r="BO657" s="357" t="str">
        <f t="shared" si="316"/>
        <v/>
      </c>
      <c r="BP657" s="297" t="str">
        <f t="shared" si="312"/>
        <v/>
      </c>
      <c r="BQ657" s="297" t="str">
        <f t="shared" si="317"/>
        <v/>
      </c>
      <c r="BR657" s="296">
        <f t="shared" si="314"/>
        <v>0</v>
      </c>
      <c r="BS657" s="296" t="str">
        <f>IF(COUNTIF(点検表４リスト用!X$2:X$83,J657),1,IF(COUNTIF(点検表４リスト用!Y$2:Y$100,J657),2,IF(COUNTIF(点検表４リスト用!Z$2:Z$100,J657),3,IF(COUNTIF(点検表４リスト用!AA$2:AA$100,J657),4,""))))</f>
        <v/>
      </c>
      <c r="BT657" s="580" t="str">
        <f t="shared" si="318"/>
        <v/>
      </c>
    </row>
    <row r="658" spans="1:72">
      <c r="A658" s="289"/>
      <c r="B658" s="445"/>
      <c r="C658" s="290"/>
      <c r="D658" s="291"/>
      <c r="E658" s="291"/>
      <c r="F658" s="291"/>
      <c r="G658" s="292"/>
      <c r="H658" s="300"/>
      <c r="I658" s="292"/>
      <c r="J658" s="292"/>
      <c r="K658" s="292"/>
      <c r="L658" s="292"/>
      <c r="M658" s="290"/>
      <c r="N658" s="290"/>
      <c r="O658" s="292"/>
      <c r="P658" s="292"/>
      <c r="Q658" s="481" t="str">
        <f t="shared" si="319"/>
        <v/>
      </c>
      <c r="R658" s="481" t="str">
        <f t="shared" si="320"/>
        <v/>
      </c>
      <c r="S658" s="482" t="str">
        <f t="shared" si="293"/>
        <v/>
      </c>
      <c r="T658" s="482" t="str">
        <f t="shared" si="321"/>
        <v/>
      </c>
      <c r="U658" s="483" t="str">
        <f t="shared" si="322"/>
        <v/>
      </c>
      <c r="V658" s="483" t="str">
        <f t="shared" si="323"/>
        <v/>
      </c>
      <c r="W658" s="483" t="str">
        <f t="shared" si="324"/>
        <v/>
      </c>
      <c r="X658" s="293"/>
      <c r="Y658" s="289"/>
      <c r="Z658" s="473" t="str">
        <f>IF($BS658&lt;&gt;"","確認",IF(COUNTIF(点検表４リスト用!AB$2:AB$100,J658),"○",IF(OR($BQ658="【3】",$BQ658="【2】",$BQ658="【1】"),"○",$BQ658)))</f>
        <v/>
      </c>
      <c r="AA658" s="532"/>
      <c r="AB658" s="559" t="str">
        <f t="shared" si="325"/>
        <v/>
      </c>
      <c r="AC658" s="294" t="str">
        <f>IF(COUNTIF(環境性能の高いＵＤタクシー!$A:$A,点検表４!J658),"○","")</f>
        <v/>
      </c>
      <c r="AD658" s="295" t="str">
        <f t="shared" si="326"/>
        <v/>
      </c>
      <c r="AE658" s="296" t="b">
        <f t="shared" si="294"/>
        <v>0</v>
      </c>
      <c r="AF658" s="296" t="b">
        <f t="shared" si="295"/>
        <v>0</v>
      </c>
      <c r="AG658" s="296" t="str">
        <f t="shared" si="296"/>
        <v/>
      </c>
      <c r="AH658" s="296">
        <f t="shared" si="297"/>
        <v>1</v>
      </c>
      <c r="AI658" s="296">
        <f t="shared" si="298"/>
        <v>0</v>
      </c>
      <c r="AJ658" s="296">
        <f t="shared" si="299"/>
        <v>0</v>
      </c>
      <c r="AK658" s="296" t="str">
        <f>IFERROR(VLOOKUP($I658,点検表４リスト用!$D$2:$G$10,2,FALSE),"")</f>
        <v/>
      </c>
      <c r="AL658" s="296" t="str">
        <f>IFERROR(VLOOKUP($I658,点検表４リスト用!$D$2:$G$10,3,FALSE),"")</f>
        <v/>
      </c>
      <c r="AM658" s="296" t="str">
        <f>IFERROR(VLOOKUP($I658,点検表４リスト用!$D$2:$G$10,4,FALSE),"")</f>
        <v/>
      </c>
      <c r="AN658" s="296" t="str">
        <f>IFERROR(VLOOKUP(LEFT($E658,1),点検表４リスト用!$I$2:$J$11,2,FALSE),"")</f>
        <v/>
      </c>
      <c r="AO658" s="296" t="b">
        <f>IF(IFERROR(VLOOKUP($J658,軽乗用車一覧!$A$2:$A$88,1,FALSE),"")&lt;&gt;"",TRUE,FALSE)</f>
        <v>0</v>
      </c>
      <c r="AP658" s="296" t="b">
        <f t="shared" si="300"/>
        <v>0</v>
      </c>
      <c r="AQ658" s="296" t="b">
        <f t="shared" si="327"/>
        <v>1</v>
      </c>
      <c r="AR658" s="296" t="str">
        <f t="shared" si="301"/>
        <v/>
      </c>
      <c r="AS658" s="296" t="str">
        <f t="shared" si="302"/>
        <v/>
      </c>
      <c r="AT658" s="296">
        <f t="shared" si="303"/>
        <v>1</v>
      </c>
      <c r="AU658" s="296">
        <f t="shared" si="304"/>
        <v>1</v>
      </c>
      <c r="AV658" s="296" t="str">
        <f t="shared" si="305"/>
        <v/>
      </c>
      <c r="AW658" s="296" t="str">
        <f>IFERROR(VLOOKUP($L658,点検表４リスト用!$L$2:$M$11,2,FALSE),"")</f>
        <v/>
      </c>
      <c r="AX658" s="296" t="str">
        <f>IFERROR(VLOOKUP($AV658,排出係数!$H$4:$N$1000,7,FALSE),"")</f>
        <v/>
      </c>
      <c r="AY658" s="296" t="str">
        <f t="shared" si="315"/>
        <v/>
      </c>
      <c r="AZ658" s="296" t="str">
        <f t="shared" si="306"/>
        <v>1</v>
      </c>
      <c r="BA658" s="296" t="str">
        <f>IFERROR(VLOOKUP($AV658,排出係数!$A$4:$G$10000,$AU658+2,FALSE),"")</f>
        <v/>
      </c>
      <c r="BB658" s="296">
        <f>IFERROR(VLOOKUP($AU658,点検表４リスト用!$P$2:$T$6,2,FALSE),"")</f>
        <v>0.48</v>
      </c>
      <c r="BC658" s="296" t="str">
        <f t="shared" si="307"/>
        <v/>
      </c>
      <c r="BD658" s="296" t="str">
        <f t="shared" si="308"/>
        <v/>
      </c>
      <c r="BE658" s="296" t="str">
        <f>IFERROR(VLOOKUP($AV658,排出係数!$H$4:$M$10000,$AU658+2,FALSE),"")</f>
        <v/>
      </c>
      <c r="BF658" s="296">
        <f>IFERROR(VLOOKUP($AU658,点検表４リスト用!$P$2:$T$6,IF($N658="H17",5,3),FALSE),"")</f>
        <v>5.5E-2</v>
      </c>
      <c r="BG658" s="296">
        <f t="shared" si="309"/>
        <v>0</v>
      </c>
      <c r="BH658" s="296">
        <f t="shared" si="313"/>
        <v>0</v>
      </c>
      <c r="BI658" s="296" t="str">
        <f>IFERROR(VLOOKUP($L658,点検表４リスト用!$L$2:$N$11,3,FALSE),"")</f>
        <v/>
      </c>
      <c r="BJ658" s="296" t="str">
        <f t="shared" si="310"/>
        <v/>
      </c>
      <c r="BK658" s="296" t="str">
        <f>IF($AK658="特","",IF($BP658="確認",MSG_電気・燃料電池車確認,IF($BS658=1,日野自動車新型式,IF($BS658=2,日野自動車新型式②,IF($BS658=3,日野自動車新型式③,IF($BS658=4,日野自動車新型式④,IFERROR(VLOOKUP($BJ658,'35条リスト'!$A$3:$C$9998,2,FALSE),"")))))))</f>
        <v/>
      </c>
      <c r="BL658" s="296" t="str">
        <f t="shared" si="311"/>
        <v/>
      </c>
      <c r="BM658" s="296" t="str">
        <f>IFERROR(VLOOKUP($X658,点検表４リスト用!$A$2:$B$10,2,FALSE),"")</f>
        <v/>
      </c>
      <c r="BN658" s="296" t="str">
        <f>IF($AK658="特","",IFERROR(VLOOKUP($BJ658,'35条リスト'!$A$3:$C$9998,3,FALSE),""))</f>
        <v/>
      </c>
      <c r="BO658" s="357" t="str">
        <f t="shared" si="316"/>
        <v/>
      </c>
      <c r="BP658" s="297" t="str">
        <f t="shared" si="312"/>
        <v/>
      </c>
      <c r="BQ658" s="297" t="str">
        <f t="shared" si="317"/>
        <v/>
      </c>
      <c r="BR658" s="296">
        <f t="shared" si="314"/>
        <v>0</v>
      </c>
      <c r="BS658" s="296" t="str">
        <f>IF(COUNTIF(点検表４リスト用!X$2:X$83,J658),1,IF(COUNTIF(点検表４リスト用!Y$2:Y$100,J658),2,IF(COUNTIF(点検表４リスト用!Z$2:Z$100,J658),3,IF(COUNTIF(点検表４リスト用!AA$2:AA$100,J658),4,""))))</f>
        <v/>
      </c>
      <c r="BT658" s="580" t="str">
        <f t="shared" si="318"/>
        <v/>
      </c>
    </row>
    <row r="659" spans="1:72">
      <c r="A659" s="289"/>
      <c r="B659" s="445"/>
      <c r="C659" s="290"/>
      <c r="D659" s="291"/>
      <c r="E659" s="291"/>
      <c r="F659" s="291"/>
      <c r="G659" s="292"/>
      <c r="H659" s="300"/>
      <c r="I659" s="292"/>
      <c r="J659" s="292"/>
      <c r="K659" s="292"/>
      <c r="L659" s="292"/>
      <c r="M659" s="290"/>
      <c r="N659" s="290"/>
      <c r="O659" s="292"/>
      <c r="P659" s="292"/>
      <c r="Q659" s="481" t="str">
        <f t="shared" si="319"/>
        <v/>
      </c>
      <c r="R659" s="481" t="str">
        <f t="shared" si="320"/>
        <v/>
      </c>
      <c r="S659" s="482" t="str">
        <f t="shared" si="293"/>
        <v/>
      </c>
      <c r="T659" s="482" t="str">
        <f t="shared" si="321"/>
        <v/>
      </c>
      <c r="U659" s="483" t="str">
        <f t="shared" si="322"/>
        <v/>
      </c>
      <c r="V659" s="483" t="str">
        <f t="shared" si="323"/>
        <v/>
      </c>
      <c r="W659" s="483" t="str">
        <f t="shared" si="324"/>
        <v/>
      </c>
      <c r="X659" s="293"/>
      <c r="Y659" s="289"/>
      <c r="Z659" s="473" t="str">
        <f>IF($BS659&lt;&gt;"","確認",IF(COUNTIF(点検表４リスト用!AB$2:AB$100,J659),"○",IF(OR($BQ659="【3】",$BQ659="【2】",$BQ659="【1】"),"○",$BQ659)))</f>
        <v/>
      </c>
      <c r="AA659" s="532"/>
      <c r="AB659" s="559" t="str">
        <f t="shared" si="325"/>
        <v/>
      </c>
      <c r="AC659" s="294" t="str">
        <f>IF(COUNTIF(環境性能の高いＵＤタクシー!$A:$A,点検表４!J659),"○","")</f>
        <v/>
      </c>
      <c r="AD659" s="295" t="str">
        <f t="shared" si="326"/>
        <v/>
      </c>
      <c r="AE659" s="296" t="b">
        <f t="shared" si="294"/>
        <v>0</v>
      </c>
      <c r="AF659" s="296" t="b">
        <f t="shared" si="295"/>
        <v>0</v>
      </c>
      <c r="AG659" s="296" t="str">
        <f t="shared" si="296"/>
        <v/>
      </c>
      <c r="AH659" s="296">
        <f t="shared" si="297"/>
        <v>1</v>
      </c>
      <c r="AI659" s="296">
        <f t="shared" si="298"/>
        <v>0</v>
      </c>
      <c r="AJ659" s="296">
        <f t="shared" si="299"/>
        <v>0</v>
      </c>
      <c r="AK659" s="296" t="str">
        <f>IFERROR(VLOOKUP($I659,点検表４リスト用!$D$2:$G$10,2,FALSE),"")</f>
        <v/>
      </c>
      <c r="AL659" s="296" t="str">
        <f>IFERROR(VLOOKUP($I659,点検表４リスト用!$D$2:$G$10,3,FALSE),"")</f>
        <v/>
      </c>
      <c r="AM659" s="296" t="str">
        <f>IFERROR(VLOOKUP($I659,点検表４リスト用!$D$2:$G$10,4,FALSE),"")</f>
        <v/>
      </c>
      <c r="AN659" s="296" t="str">
        <f>IFERROR(VLOOKUP(LEFT($E659,1),点検表４リスト用!$I$2:$J$11,2,FALSE),"")</f>
        <v/>
      </c>
      <c r="AO659" s="296" t="b">
        <f>IF(IFERROR(VLOOKUP($J659,軽乗用車一覧!$A$2:$A$88,1,FALSE),"")&lt;&gt;"",TRUE,FALSE)</f>
        <v>0</v>
      </c>
      <c r="AP659" s="296" t="b">
        <f t="shared" si="300"/>
        <v>0</v>
      </c>
      <c r="AQ659" s="296" t="b">
        <f t="shared" si="327"/>
        <v>1</v>
      </c>
      <c r="AR659" s="296" t="str">
        <f t="shared" si="301"/>
        <v/>
      </c>
      <c r="AS659" s="296" t="str">
        <f t="shared" si="302"/>
        <v/>
      </c>
      <c r="AT659" s="296">
        <f t="shared" si="303"/>
        <v>1</v>
      </c>
      <c r="AU659" s="296">
        <f t="shared" si="304"/>
        <v>1</v>
      </c>
      <c r="AV659" s="296" t="str">
        <f t="shared" si="305"/>
        <v/>
      </c>
      <c r="AW659" s="296" t="str">
        <f>IFERROR(VLOOKUP($L659,点検表４リスト用!$L$2:$M$11,2,FALSE),"")</f>
        <v/>
      </c>
      <c r="AX659" s="296" t="str">
        <f>IFERROR(VLOOKUP($AV659,排出係数!$H$4:$N$1000,7,FALSE),"")</f>
        <v/>
      </c>
      <c r="AY659" s="296" t="str">
        <f t="shared" si="315"/>
        <v/>
      </c>
      <c r="AZ659" s="296" t="str">
        <f t="shared" si="306"/>
        <v>1</v>
      </c>
      <c r="BA659" s="296" t="str">
        <f>IFERROR(VLOOKUP($AV659,排出係数!$A$4:$G$10000,$AU659+2,FALSE),"")</f>
        <v/>
      </c>
      <c r="BB659" s="296">
        <f>IFERROR(VLOOKUP($AU659,点検表４リスト用!$P$2:$T$6,2,FALSE),"")</f>
        <v>0.48</v>
      </c>
      <c r="BC659" s="296" t="str">
        <f t="shared" si="307"/>
        <v/>
      </c>
      <c r="BD659" s="296" t="str">
        <f t="shared" si="308"/>
        <v/>
      </c>
      <c r="BE659" s="296" t="str">
        <f>IFERROR(VLOOKUP($AV659,排出係数!$H$4:$M$10000,$AU659+2,FALSE),"")</f>
        <v/>
      </c>
      <c r="BF659" s="296">
        <f>IFERROR(VLOOKUP($AU659,点検表４リスト用!$P$2:$T$6,IF($N659="H17",5,3),FALSE),"")</f>
        <v>5.5E-2</v>
      </c>
      <c r="BG659" s="296">
        <f t="shared" si="309"/>
        <v>0</v>
      </c>
      <c r="BH659" s="296">
        <f t="shared" si="313"/>
        <v>0</v>
      </c>
      <c r="BI659" s="296" t="str">
        <f>IFERROR(VLOOKUP($L659,点検表４リスト用!$L$2:$N$11,3,FALSE),"")</f>
        <v/>
      </c>
      <c r="BJ659" s="296" t="str">
        <f t="shared" si="310"/>
        <v/>
      </c>
      <c r="BK659" s="296" t="str">
        <f>IF($AK659="特","",IF($BP659="確認",MSG_電気・燃料電池車確認,IF($BS659=1,日野自動車新型式,IF($BS659=2,日野自動車新型式②,IF($BS659=3,日野自動車新型式③,IF($BS659=4,日野自動車新型式④,IFERROR(VLOOKUP($BJ659,'35条リスト'!$A$3:$C$9998,2,FALSE),"")))))))</f>
        <v/>
      </c>
      <c r="BL659" s="296" t="str">
        <f t="shared" si="311"/>
        <v/>
      </c>
      <c r="BM659" s="296" t="str">
        <f>IFERROR(VLOOKUP($X659,点検表４リスト用!$A$2:$B$10,2,FALSE),"")</f>
        <v/>
      </c>
      <c r="BN659" s="296" t="str">
        <f>IF($AK659="特","",IFERROR(VLOOKUP($BJ659,'35条リスト'!$A$3:$C$9998,3,FALSE),""))</f>
        <v/>
      </c>
      <c r="BO659" s="357" t="str">
        <f t="shared" si="316"/>
        <v/>
      </c>
      <c r="BP659" s="297" t="str">
        <f t="shared" si="312"/>
        <v/>
      </c>
      <c r="BQ659" s="297" t="str">
        <f t="shared" si="317"/>
        <v/>
      </c>
      <c r="BR659" s="296">
        <f t="shared" si="314"/>
        <v>0</v>
      </c>
      <c r="BS659" s="296" t="str">
        <f>IF(COUNTIF(点検表４リスト用!X$2:X$83,J659),1,IF(COUNTIF(点検表４リスト用!Y$2:Y$100,J659),2,IF(COUNTIF(点検表４リスト用!Z$2:Z$100,J659),3,IF(COUNTIF(点検表４リスト用!AA$2:AA$100,J659),4,""))))</f>
        <v/>
      </c>
      <c r="BT659" s="580" t="str">
        <f t="shared" si="318"/>
        <v/>
      </c>
    </row>
    <row r="660" spans="1:72">
      <c r="A660" s="289"/>
      <c r="B660" s="445"/>
      <c r="C660" s="290"/>
      <c r="D660" s="291"/>
      <c r="E660" s="291"/>
      <c r="F660" s="291"/>
      <c r="G660" s="292"/>
      <c r="H660" s="300"/>
      <c r="I660" s="292"/>
      <c r="J660" s="292"/>
      <c r="K660" s="292"/>
      <c r="L660" s="292"/>
      <c r="M660" s="290"/>
      <c r="N660" s="290"/>
      <c r="O660" s="292"/>
      <c r="P660" s="292"/>
      <c r="Q660" s="481" t="str">
        <f t="shared" si="319"/>
        <v/>
      </c>
      <c r="R660" s="481" t="str">
        <f t="shared" si="320"/>
        <v/>
      </c>
      <c r="S660" s="482" t="str">
        <f t="shared" si="293"/>
        <v/>
      </c>
      <c r="T660" s="482" t="str">
        <f t="shared" si="321"/>
        <v/>
      </c>
      <c r="U660" s="483" t="str">
        <f t="shared" si="322"/>
        <v/>
      </c>
      <c r="V660" s="483" t="str">
        <f t="shared" si="323"/>
        <v/>
      </c>
      <c r="W660" s="483" t="str">
        <f t="shared" si="324"/>
        <v/>
      </c>
      <c r="X660" s="293"/>
      <c r="Y660" s="289"/>
      <c r="Z660" s="473" t="str">
        <f>IF($BS660&lt;&gt;"","確認",IF(COUNTIF(点検表４リスト用!AB$2:AB$100,J660),"○",IF(OR($BQ660="【3】",$BQ660="【2】",$BQ660="【1】"),"○",$BQ660)))</f>
        <v/>
      </c>
      <c r="AA660" s="532"/>
      <c r="AB660" s="559" t="str">
        <f t="shared" si="325"/>
        <v/>
      </c>
      <c r="AC660" s="294" t="str">
        <f>IF(COUNTIF(環境性能の高いＵＤタクシー!$A:$A,点検表４!J660),"○","")</f>
        <v/>
      </c>
      <c r="AD660" s="295" t="str">
        <f t="shared" si="326"/>
        <v/>
      </c>
      <c r="AE660" s="296" t="b">
        <f t="shared" si="294"/>
        <v>0</v>
      </c>
      <c r="AF660" s="296" t="b">
        <f t="shared" si="295"/>
        <v>0</v>
      </c>
      <c r="AG660" s="296" t="str">
        <f t="shared" si="296"/>
        <v/>
      </c>
      <c r="AH660" s="296">
        <f t="shared" si="297"/>
        <v>1</v>
      </c>
      <c r="AI660" s="296">
        <f t="shared" si="298"/>
        <v>0</v>
      </c>
      <c r="AJ660" s="296">
        <f t="shared" si="299"/>
        <v>0</v>
      </c>
      <c r="AK660" s="296" t="str">
        <f>IFERROR(VLOOKUP($I660,点検表４リスト用!$D$2:$G$10,2,FALSE),"")</f>
        <v/>
      </c>
      <c r="AL660" s="296" t="str">
        <f>IFERROR(VLOOKUP($I660,点検表４リスト用!$D$2:$G$10,3,FALSE),"")</f>
        <v/>
      </c>
      <c r="AM660" s="296" t="str">
        <f>IFERROR(VLOOKUP($I660,点検表４リスト用!$D$2:$G$10,4,FALSE),"")</f>
        <v/>
      </c>
      <c r="AN660" s="296" t="str">
        <f>IFERROR(VLOOKUP(LEFT($E660,1),点検表４リスト用!$I$2:$J$11,2,FALSE),"")</f>
        <v/>
      </c>
      <c r="AO660" s="296" t="b">
        <f>IF(IFERROR(VLOOKUP($J660,軽乗用車一覧!$A$2:$A$88,1,FALSE),"")&lt;&gt;"",TRUE,FALSE)</f>
        <v>0</v>
      </c>
      <c r="AP660" s="296" t="b">
        <f t="shared" si="300"/>
        <v>0</v>
      </c>
      <c r="AQ660" s="296" t="b">
        <f t="shared" si="327"/>
        <v>1</v>
      </c>
      <c r="AR660" s="296" t="str">
        <f t="shared" si="301"/>
        <v/>
      </c>
      <c r="AS660" s="296" t="str">
        <f t="shared" si="302"/>
        <v/>
      </c>
      <c r="AT660" s="296">
        <f t="shared" si="303"/>
        <v>1</v>
      </c>
      <c r="AU660" s="296">
        <f t="shared" si="304"/>
        <v>1</v>
      </c>
      <c r="AV660" s="296" t="str">
        <f t="shared" si="305"/>
        <v/>
      </c>
      <c r="AW660" s="296" t="str">
        <f>IFERROR(VLOOKUP($L660,点検表４リスト用!$L$2:$M$11,2,FALSE),"")</f>
        <v/>
      </c>
      <c r="AX660" s="296" t="str">
        <f>IFERROR(VLOOKUP($AV660,排出係数!$H$4:$N$1000,7,FALSE),"")</f>
        <v/>
      </c>
      <c r="AY660" s="296" t="str">
        <f t="shared" si="315"/>
        <v/>
      </c>
      <c r="AZ660" s="296" t="str">
        <f t="shared" si="306"/>
        <v>1</v>
      </c>
      <c r="BA660" s="296" t="str">
        <f>IFERROR(VLOOKUP($AV660,排出係数!$A$4:$G$10000,$AU660+2,FALSE),"")</f>
        <v/>
      </c>
      <c r="BB660" s="296">
        <f>IFERROR(VLOOKUP($AU660,点検表４リスト用!$P$2:$T$6,2,FALSE),"")</f>
        <v>0.48</v>
      </c>
      <c r="BC660" s="296" t="str">
        <f t="shared" si="307"/>
        <v/>
      </c>
      <c r="BD660" s="296" t="str">
        <f t="shared" si="308"/>
        <v/>
      </c>
      <c r="BE660" s="296" t="str">
        <f>IFERROR(VLOOKUP($AV660,排出係数!$H$4:$M$10000,$AU660+2,FALSE),"")</f>
        <v/>
      </c>
      <c r="BF660" s="296">
        <f>IFERROR(VLOOKUP($AU660,点検表４リスト用!$P$2:$T$6,IF($N660="H17",5,3),FALSE),"")</f>
        <v>5.5E-2</v>
      </c>
      <c r="BG660" s="296">
        <f t="shared" si="309"/>
        <v>0</v>
      </c>
      <c r="BH660" s="296">
        <f t="shared" si="313"/>
        <v>0</v>
      </c>
      <c r="BI660" s="296" t="str">
        <f>IFERROR(VLOOKUP($L660,点検表４リスト用!$L$2:$N$11,3,FALSE),"")</f>
        <v/>
      </c>
      <c r="BJ660" s="296" t="str">
        <f t="shared" si="310"/>
        <v/>
      </c>
      <c r="BK660" s="296" t="str">
        <f>IF($AK660="特","",IF($BP660="確認",MSG_電気・燃料電池車確認,IF($BS660=1,日野自動車新型式,IF($BS660=2,日野自動車新型式②,IF($BS660=3,日野自動車新型式③,IF($BS660=4,日野自動車新型式④,IFERROR(VLOOKUP($BJ660,'35条リスト'!$A$3:$C$9998,2,FALSE),"")))))))</f>
        <v/>
      </c>
      <c r="BL660" s="296" t="str">
        <f t="shared" si="311"/>
        <v/>
      </c>
      <c r="BM660" s="296" t="str">
        <f>IFERROR(VLOOKUP($X660,点検表４リスト用!$A$2:$B$10,2,FALSE),"")</f>
        <v/>
      </c>
      <c r="BN660" s="296" t="str">
        <f>IF($AK660="特","",IFERROR(VLOOKUP($BJ660,'35条リスト'!$A$3:$C$9998,3,FALSE),""))</f>
        <v/>
      </c>
      <c r="BO660" s="357" t="str">
        <f t="shared" si="316"/>
        <v/>
      </c>
      <c r="BP660" s="297" t="str">
        <f t="shared" si="312"/>
        <v/>
      </c>
      <c r="BQ660" s="297" t="str">
        <f t="shared" si="317"/>
        <v/>
      </c>
      <c r="BR660" s="296">
        <f t="shared" si="314"/>
        <v>0</v>
      </c>
      <c r="BS660" s="296" t="str">
        <f>IF(COUNTIF(点検表４リスト用!X$2:X$83,J660),1,IF(COUNTIF(点検表４リスト用!Y$2:Y$100,J660),2,IF(COUNTIF(点検表４リスト用!Z$2:Z$100,J660),3,IF(COUNTIF(点検表４リスト用!AA$2:AA$100,J660),4,""))))</f>
        <v/>
      </c>
      <c r="BT660" s="580" t="str">
        <f t="shared" si="318"/>
        <v/>
      </c>
    </row>
    <row r="661" spans="1:72">
      <c r="A661" s="289"/>
      <c r="B661" s="445"/>
      <c r="C661" s="290"/>
      <c r="D661" s="291"/>
      <c r="E661" s="291"/>
      <c r="F661" s="291"/>
      <c r="G661" s="292"/>
      <c r="H661" s="300"/>
      <c r="I661" s="292"/>
      <c r="J661" s="292"/>
      <c r="K661" s="292"/>
      <c r="L661" s="292"/>
      <c r="M661" s="290"/>
      <c r="N661" s="290"/>
      <c r="O661" s="292"/>
      <c r="P661" s="292"/>
      <c r="Q661" s="481" t="str">
        <f t="shared" si="319"/>
        <v/>
      </c>
      <c r="R661" s="481" t="str">
        <f t="shared" si="320"/>
        <v/>
      </c>
      <c r="S661" s="482" t="str">
        <f t="shared" si="293"/>
        <v/>
      </c>
      <c r="T661" s="482" t="str">
        <f t="shared" si="321"/>
        <v/>
      </c>
      <c r="U661" s="483" t="str">
        <f t="shared" si="322"/>
        <v/>
      </c>
      <c r="V661" s="483" t="str">
        <f t="shared" si="323"/>
        <v/>
      </c>
      <c r="W661" s="483" t="str">
        <f t="shared" si="324"/>
        <v/>
      </c>
      <c r="X661" s="293"/>
      <c r="Y661" s="289"/>
      <c r="Z661" s="473" t="str">
        <f>IF($BS661&lt;&gt;"","確認",IF(COUNTIF(点検表４リスト用!AB$2:AB$100,J661),"○",IF(OR($BQ661="【3】",$BQ661="【2】",$BQ661="【1】"),"○",$BQ661)))</f>
        <v/>
      </c>
      <c r="AA661" s="532"/>
      <c r="AB661" s="559" t="str">
        <f t="shared" si="325"/>
        <v/>
      </c>
      <c r="AC661" s="294" t="str">
        <f>IF(COUNTIF(環境性能の高いＵＤタクシー!$A:$A,点検表４!J661),"○","")</f>
        <v/>
      </c>
      <c r="AD661" s="295" t="str">
        <f t="shared" si="326"/>
        <v/>
      </c>
      <c r="AE661" s="296" t="b">
        <f t="shared" si="294"/>
        <v>0</v>
      </c>
      <c r="AF661" s="296" t="b">
        <f t="shared" si="295"/>
        <v>0</v>
      </c>
      <c r="AG661" s="296" t="str">
        <f t="shared" si="296"/>
        <v/>
      </c>
      <c r="AH661" s="296">
        <f t="shared" si="297"/>
        <v>1</v>
      </c>
      <c r="AI661" s="296">
        <f t="shared" si="298"/>
        <v>0</v>
      </c>
      <c r="AJ661" s="296">
        <f t="shared" si="299"/>
        <v>0</v>
      </c>
      <c r="AK661" s="296" t="str">
        <f>IFERROR(VLOOKUP($I661,点検表４リスト用!$D$2:$G$10,2,FALSE),"")</f>
        <v/>
      </c>
      <c r="AL661" s="296" t="str">
        <f>IFERROR(VLOOKUP($I661,点検表４リスト用!$D$2:$G$10,3,FALSE),"")</f>
        <v/>
      </c>
      <c r="AM661" s="296" t="str">
        <f>IFERROR(VLOOKUP($I661,点検表４リスト用!$D$2:$G$10,4,FALSE),"")</f>
        <v/>
      </c>
      <c r="AN661" s="296" t="str">
        <f>IFERROR(VLOOKUP(LEFT($E661,1),点検表４リスト用!$I$2:$J$11,2,FALSE),"")</f>
        <v/>
      </c>
      <c r="AO661" s="296" t="b">
        <f>IF(IFERROR(VLOOKUP($J661,軽乗用車一覧!$A$2:$A$88,1,FALSE),"")&lt;&gt;"",TRUE,FALSE)</f>
        <v>0</v>
      </c>
      <c r="AP661" s="296" t="b">
        <f t="shared" si="300"/>
        <v>0</v>
      </c>
      <c r="AQ661" s="296" t="b">
        <f t="shared" si="327"/>
        <v>1</v>
      </c>
      <c r="AR661" s="296" t="str">
        <f t="shared" si="301"/>
        <v/>
      </c>
      <c r="AS661" s="296" t="str">
        <f t="shared" si="302"/>
        <v/>
      </c>
      <c r="AT661" s="296">
        <f t="shared" si="303"/>
        <v>1</v>
      </c>
      <c r="AU661" s="296">
        <f t="shared" si="304"/>
        <v>1</v>
      </c>
      <c r="AV661" s="296" t="str">
        <f t="shared" si="305"/>
        <v/>
      </c>
      <c r="AW661" s="296" t="str">
        <f>IFERROR(VLOOKUP($L661,点検表４リスト用!$L$2:$M$11,2,FALSE),"")</f>
        <v/>
      </c>
      <c r="AX661" s="296" t="str">
        <f>IFERROR(VLOOKUP($AV661,排出係数!$H$4:$N$1000,7,FALSE),"")</f>
        <v/>
      </c>
      <c r="AY661" s="296" t="str">
        <f t="shared" si="315"/>
        <v/>
      </c>
      <c r="AZ661" s="296" t="str">
        <f t="shared" si="306"/>
        <v>1</v>
      </c>
      <c r="BA661" s="296" t="str">
        <f>IFERROR(VLOOKUP($AV661,排出係数!$A$4:$G$10000,$AU661+2,FALSE),"")</f>
        <v/>
      </c>
      <c r="BB661" s="296">
        <f>IFERROR(VLOOKUP($AU661,点検表４リスト用!$P$2:$T$6,2,FALSE),"")</f>
        <v>0.48</v>
      </c>
      <c r="BC661" s="296" t="str">
        <f t="shared" si="307"/>
        <v/>
      </c>
      <c r="BD661" s="296" t="str">
        <f t="shared" si="308"/>
        <v/>
      </c>
      <c r="BE661" s="296" t="str">
        <f>IFERROR(VLOOKUP($AV661,排出係数!$H$4:$M$10000,$AU661+2,FALSE),"")</f>
        <v/>
      </c>
      <c r="BF661" s="296">
        <f>IFERROR(VLOOKUP($AU661,点検表４リスト用!$P$2:$T$6,IF($N661="H17",5,3),FALSE),"")</f>
        <v>5.5E-2</v>
      </c>
      <c r="BG661" s="296">
        <f t="shared" si="309"/>
        <v>0</v>
      </c>
      <c r="BH661" s="296">
        <f t="shared" si="313"/>
        <v>0</v>
      </c>
      <c r="BI661" s="296" t="str">
        <f>IFERROR(VLOOKUP($L661,点検表４リスト用!$L$2:$N$11,3,FALSE),"")</f>
        <v/>
      </c>
      <c r="BJ661" s="296" t="str">
        <f t="shared" si="310"/>
        <v/>
      </c>
      <c r="BK661" s="296" t="str">
        <f>IF($AK661="特","",IF($BP661="確認",MSG_電気・燃料電池車確認,IF($BS661=1,日野自動車新型式,IF($BS661=2,日野自動車新型式②,IF($BS661=3,日野自動車新型式③,IF($BS661=4,日野自動車新型式④,IFERROR(VLOOKUP($BJ661,'35条リスト'!$A$3:$C$9998,2,FALSE),"")))))))</f>
        <v/>
      </c>
      <c r="BL661" s="296" t="str">
        <f t="shared" si="311"/>
        <v/>
      </c>
      <c r="BM661" s="296" t="str">
        <f>IFERROR(VLOOKUP($X661,点検表４リスト用!$A$2:$B$10,2,FALSE),"")</f>
        <v/>
      </c>
      <c r="BN661" s="296" t="str">
        <f>IF($AK661="特","",IFERROR(VLOOKUP($BJ661,'35条リスト'!$A$3:$C$9998,3,FALSE),""))</f>
        <v/>
      </c>
      <c r="BO661" s="357" t="str">
        <f t="shared" si="316"/>
        <v/>
      </c>
      <c r="BP661" s="297" t="str">
        <f t="shared" si="312"/>
        <v/>
      </c>
      <c r="BQ661" s="297" t="str">
        <f t="shared" si="317"/>
        <v/>
      </c>
      <c r="BR661" s="296">
        <f t="shared" si="314"/>
        <v>0</v>
      </c>
      <c r="BS661" s="296" t="str">
        <f>IF(COUNTIF(点検表４リスト用!X$2:X$83,J661),1,IF(COUNTIF(点検表４リスト用!Y$2:Y$100,J661),2,IF(COUNTIF(点検表４リスト用!Z$2:Z$100,J661),3,IF(COUNTIF(点検表４リスト用!AA$2:AA$100,J661),4,""))))</f>
        <v/>
      </c>
      <c r="BT661" s="580" t="str">
        <f t="shared" si="318"/>
        <v/>
      </c>
    </row>
    <row r="662" spans="1:72">
      <c r="A662" s="289"/>
      <c r="B662" s="445"/>
      <c r="C662" s="290"/>
      <c r="D662" s="291"/>
      <c r="E662" s="291"/>
      <c r="F662" s="291"/>
      <c r="G662" s="292"/>
      <c r="H662" s="300"/>
      <c r="I662" s="292"/>
      <c r="J662" s="292"/>
      <c r="K662" s="292"/>
      <c r="L662" s="292"/>
      <c r="M662" s="290"/>
      <c r="N662" s="290"/>
      <c r="O662" s="292"/>
      <c r="P662" s="292"/>
      <c r="Q662" s="481" t="str">
        <f t="shared" si="319"/>
        <v/>
      </c>
      <c r="R662" s="481" t="str">
        <f t="shared" si="320"/>
        <v/>
      </c>
      <c r="S662" s="482" t="str">
        <f t="shared" si="293"/>
        <v/>
      </c>
      <c r="T662" s="482" t="str">
        <f t="shared" si="321"/>
        <v/>
      </c>
      <c r="U662" s="483" t="str">
        <f t="shared" si="322"/>
        <v/>
      </c>
      <c r="V662" s="483" t="str">
        <f t="shared" si="323"/>
        <v/>
      </c>
      <c r="W662" s="483" t="str">
        <f t="shared" si="324"/>
        <v/>
      </c>
      <c r="X662" s="293"/>
      <c r="Y662" s="289"/>
      <c r="Z662" s="473" t="str">
        <f>IF($BS662&lt;&gt;"","確認",IF(COUNTIF(点検表４リスト用!AB$2:AB$100,J662),"○",IF(OR($BQ662="【3】",$BQ662="【2】",$BQ662="【1】"),"○",$BQ662)))</f>
        <v/>
      </c>
      <c r="AA662" s="532"/>
      <c r="AB662" s="559" t="str">
        <f t="shared" si="325"/>
        <v/>
      </c>
      <c r="AC662" s="294" t="str">
        <f>IF(COUNTIF(環境性能の高いＵＤタクシー!$A:$A,点検表４!J662),"○","")</f>
        <v/>
      </c>
      <c r="AD662" s="295" t="str">
        <f t="shared" si="326"/>
        <v/>
      </c>
      <c r="AE662" s="296" t="b">
        <f t="shared" si="294"/>
        <v>0</v>
      </c>
      <c r="AF662" s="296" t="b">
        <f t="shared" si="295"/>
        <v>0</v>
      </c>
      <c r="AG662" s="296" t="str">
        <f t="shared" si="296"/>
        <v/>
      </c>
      <c r="AH662" s="296">
        <f t="shared" si="297"/>
        <v>1</v>
      </c>
      <c r="AI662" s="296">
        <f t="shared" si="298"/>
        <v>0</v>
      </c>
      <c r="AJ662" s="296">
        <f t="shared" si="299"/>
        <v>0</v>
      </c>
      <c r="AK662" s="296" t="str">
        <f>IFERROR(VLOOKUP($I662,点検表４リスト用!$D$2:$G$10,2,FALSE),"")</f>
        <v/>
      </c>
      <c r="AL662" s="296" t="str">
        <f>IFERROR(VLOOKUP($I662,点検表４リスト用!$D$2:$G$10,3,FALSE),"")</f>
        <v/>
      </c>
      <c r="AM662" s="296" t="str">
        <f>IFERROR(VLOOKUP($I662,点検表４リスト用!$D$2:$G$10,4,FALSE),"")</f>
        <v/>
      </c>
      <c r="AN662" s="296" t="str">
        <f>IFERROR(VLOOKUP(LEFT($E662,1),点検表４リスト用!$I$2:$J$11,2,FALSE),"")</f>
        <v/>
      </c>
      <c r="AO662" s="296" t="b">
        <f>IF(IFERROR(VLOOKUP($J662,軽乗用車一覧!$A$2:$A$88,1,FALSE),"")&lt;&gt;"",TRUE,FALSE)</f>
        <v>0</v>
      </c>
      <c r="AP662" s="296" t="b">
        <f t="shared" si="300"/>
        <v>0</v>
      </c>
      <c r="AQ662" s="296" t="b">
        <f t="shared" si="327"/>
        <v>1</v>
      </c>
      <c r="AR662" s="296" t="str">
        <f t="shared" si="301"/>
        <v/>
      </c>
      <c r="AS662" s="296" t="str">
        <f t="shared" si="302"/>
        <v/>
      </c>
      <c r="AT662" s="296">
        <f t="shared" si="303"/>
        <v>1</v>
      </c>
      <c r="AU662" s="296">
        <f t="shared" si="304"/>
        <v>1</v>
      </c>
      <c r="AV662" s="296" t="str">
        <f t="shared" si="305"/>
        <v/>
      </c>
      <c r="AW662" s="296" t="str">
        <f>IFERROR(VLOOKUP($L662,点検表４リスト用!$L$2:$M$11,2,FALSE),"")</f>
        <v/>
      </c>
      <c r="AX662" s="296" t="str">
        <f>IFERROR(VLOOKUP($AV662,排出係数!$H$4:$N$1000,7,FALSE),"")</f>
        <v/>
      </c>
      <c r="AY662" s="296" t="str">
        <f t="shared" si="315"/>
        <v/>
      </c>
      <c r="AZ662" s="296" t="str">
        <f t="shared" si="306"/>
        <v>1</v>
      </c>
      <c r="BA662" s="296" t="str">
        <f>IFERROR(VLOOKUP($AV662,排出係数!$A$4:$G$10000,$AU662+2,FALSE),"")</f>
        <v/>
      </c>
      <c r="BB662" s="296">
        <f>IFERROR(VLOOKUP($AU662,点検表４リスト用!$P$2:$T$6,2,FALSE),"")</f>
        <v>0.48</v>
      </c>
      <c r="BC662" s="296" t="str">
        <f t="shared" si="307"/>
        <v/>
      </c>
      <c r="BD662" s="296" t="str">
        <f t="shared" si="308"/>
        <v/>
      </c>
      <c r="BE662" s="296" t="str">
        <f>IFERROR(VLOOKUP($AV662,排出係数!$H$4:$M$10000,$AU662+2,FALSE),"")</f>
        <v/>
      </c>
      <c r="BF662" s="296">
        <f>IFERROR(VLOOKUP($AU662,点検表４リスト用!$P$2:$T$6,IF($N662="H17",5,3),FALSE),"")</f>
        <v>5.5E-2</v>
      </c>
      <c r="BG662" s="296">
        <f t="shared" si="309"/>
        <v>0</v>
      </c>
      <c r="BH662" s="296">
        <f t="shared" si="313"/>
        <v>0</v>
      </c>
      <c r="BI662" s="296" t="str">
        <f>IFERROR(VLOOKUP($L662,点検表４リスト用!$L$2:$N$11,3,FALSE),"")</f>
        <v/>
      </c>
      <c r="BJ662" s="296" t="str">
        <f t="shared" si="310"/>
        <v/>
      </c>
      <c r="BK662" s="296" t="str">
        <f>IF($AK662="特","",IF($BP662="確認",MSG_電気・燃料電池車確認,IF($BS662=1,日野自動車新型式,IF($BS662=2,日野自動車新型式②,IF($BS662=3,日野自動車新型式③,IF($BS662=4,日野自動車新型式④,IFERROR(VLOOKUP($BJ662,'35条リスト'!$A$3:$C$9998,2,FALSE),"")))))))</f>
        <v/>
      </c>
      <c r="BL662" s="296" t="str">
        <f t="shared" si="311"/>
        <v/>
      </c>
      <c r="BM662" s="296" t="str">
        <f>IFERROR(VLOOKUP($X662,点検表４リスト用!$A$2:$B$10,2,FALSE),"")</f>
        <v/>
      </c>
      <c r="BN662" s="296" t="str">
        <f>IF($AK662="特","",IFERROR(VLOOKUP($BJ662,'35条リスト'!$A$3:$C$9998,3,FALSE),""))</f>
        <v/>
      </c>
      <c r="BO662" s="357" t="str">
        <f t="shared" si="316"/>
        <v/>
      </c>
      <c r="BP662" s="297" t="str">
        <f t="shared" si="312"/>
        <v/>
      </c>
      <c r="BQ662" s="297" t="str">
        <f t="shared" si="317"/>
        <v/>
      </c>
      <c r="BR662" s="296">
        <f t="shared" si="314"/>
        <v>0</v>
      </c>
      <c r="BS662" s="296" t="str">
        <f>IF(COUNTIF(点検表４リスト用!X$2:X$83,J662),1,IF(COUNTIF(点検表４リスト用!Y$2:Y$100,J662),2,IF(COUNTIF(点検表４リスト用!Z$2:Z$100,J662),3,IF(COUNTIF(点検表４リスト用!AA$2:AA$100,J662),4,""))))</f>
        <v/>
      </c>
      <c r="BT662" s="580" t="str">
        <f t="shared" si="318"/>
        <v/>
      </c>
    </row>
    <row r="663" spans="1:72">
      <c r="A663" s="289"/>
      <c r="B663" s="445"/>
      <c r="C663" s="290"/>
      <c r="D663" s="291"/>
      <c r="E663" s="291"/>
      <c r="F663" s="291"/>
      <c r="G663" s="292"/>
      <c r="H663" s="300"/>
      <c r="I663" s="292"/>
      <c r="J663" s="292"/>
      <c r="K663" s="292"/>
      <c r="L663" s="292"/>
      <c r="M663" s="290"/>
      <c r="N663" s="290"/>
      <c r="O663" s="292"/>
      <c r="P663" s="292"/>
      <c r="Q663" s="481" t="str">
        <f t="shared" si="319"/>
        <v/>
      </c>
      <c r="R663" s="481" t="str">
        <f t="shared" si="320"/>
        <v/>
      </c>
      <c r="S663" s="482" t="str">
        <f t="shared" si="293"/>
        <v/>
      </c>
      <c r="T663" s="482" t="str">
        <f t="shared" si="321"/>
        <v/>
      </c>
      <c r="U663" s="483" t="str">
        <f t="shared" si="322"/>
        <v/>
      </c>
      <c r="V663" s="483" t="str">
        <f t="shared" si="323"/>
        <v/>
      </c>
      <c r="W663" s="483" t="str">
        <f t="shared" si="324"/>
        <v/>
      </c>
      <c r="X663" s="293"/>
      <c r="Y663" s="289"/>
      <c r="Z663" s="473" t="str">
        <f>IF($BS663&lt;&gt;"","確認",IF(COUNTIF(点検表４リスト用!AB$2:AB$100,J663),"○",IF(OR($BQ663="【3】",$BQ663="【2】",$BQ663="【1】"),"○",$BQ663)))</f>
        <v/>
      </c>
      <c r="AA663" s="532"/>
      <c r="AB663" s="559" t="str">
        <f t="shared" si="325"/>
        <v/>
      </c>
      <c r="AC663" s="294" t="str">
        <f>IF(COUNTIF(環境性能の高いＵＤタクシー!$A:$A,点検表４!J663),"○","")</f>
        <v/>
      </c>
      <c r="AD663" s="295" t="str">
        <f t="shared" si="326"/>
        <v/>
      </c>
      <c r="AE663" s="296" t="b">
        <f t="shared" si="294"/>
        <v>0</v>
      </c>
      <c r="AF663" s="296" t="b">
        <f t="shared" si="295"/>
        <v>0</v>
      </c>
      <c r="AG663" s="296" t="str">
        <f t="shared" si="296"/>
        <v/>
      </c>
      <c r="AH663" s="296">
        <f t="shared" si="297"/>
        <v>1</v>
      </c>
      <c r="AI663" s="296">
        <f t="shared" si="298"/>
        <v>0</v>
      </c>
      <c r="AJ663" s="296">
        <f t="shared" si="299"/>
        <v>0</v>
      </c>
      <c r="AK663" s="296" t="str">
        <f>IFERROR(VLOOKUP($I663,点検表４リスト用!$D$2:$G$10,2,FALSE),"")</f>
        <v/>
      </c>
      <c r="AL663" s="296" t="str">
        <f>IFERROR(VLOOKUP($I663,点検表４リスト用!$D$2:$G$10,3,FALSE),"")</f>
        <v/>
      </c>
      <c r="AM663" s="296" t="str">
        <f>IFERROR(VLOOKUP($I663,点検表４リスト用!$D$2:$G$10,4,FALSE),"")</f>
        <v/>
      </c>
      <c r="AN663" s="296" t="str">
        <f>IFERROR(VLOOKUP(LEFT($E663,1),点検表４リスト用!$I$2:$J$11,2,FALSE),"")</f>
        <v/>
      </c>
      <c r="AO663" s="296" t="b">
        <f>IF(IFERROR(VLOOKUP($J663,軽乗用車一覧!$A$2:$A$88,1,FALSE),"")&lt;&gt;"",TRUE,FALSE)</f>
        <v>0</v>
      </c>
      <c r="AP663" s="296" t="b">
        <f t="shared" si="300"/>
        <v>0</v>
      </c>
      <c r="AQ663" s="296" t="b">
        <f t="shared" si="327"/>
        <v>1</v>
      </c>
      <c r="AR663" s="296" t="str">
        <f t="shared" si="301"/>
        <v/>
      </c>
      <c r="AS663" s="296" t="str">
        <f t="shared" si="302"/>
        <v/>
      </c>
      <c r="AT663" s="296">
        <f t="shared" si="303"/>
        <v>1</v>
      </c>
      <c r="AU663" s="296">
        <f t="shared" si="304"/>
        <v>1</v>
      </c>
      <c r="AV663" s="296" t="str">
        <f t="shared" si="305"/>
        <v/>
      </c>
      <c r="AW663" s="296" t="str">
        <f>IFERROR(VLOOKUP($L663,点検表４リスト用!$L$2:$M$11,2,FALSE),"")</f>
        <v/>
      </c>
      <c r="AX663" s="296" t="str">
        <f>IFERROR(VLOOKUP($AV663,排出係数!$H$4:$N$1000,7,FALSE),"")</f>
        <v/>
      </c>
      <c r="AY663" s="296" t="str">
        <f t="shared" si="315"/>
        <v/>
      </c>
      <c r="AZ663" s="296" t="str">
        <f t="shared" si="306"/>
        <v>1</v>
      </c>
      <c r="BA663" s="296" t="str">
        <f>IFERROR(VLOOKUP($AV663,排出係数!$A$4:$G$10000,$AU663+2,FALSE),"")</f>
        <v/>
      </c>
      <c r="BB663" s="296">
        <f>IFERROR(VLOOKUP($AU663,点検表４リスト用!$P$2:$T$6,2,FALSE),"")</f>
        <v>0.48</v>
      </c>
      <c r="BC663" s="296" t="str">
        <f t="shared" si="307"/>
        <v/>
      </c>
      <c r="BD663" s="296" t="str">
        <f t="shared" si="308"/>
        <v/>
      </c>
      <c r="BE663" s="296" t="str">
        <f>IFERROR(VLOOKUP($AV663,排出係数!$H$4:$M$10000,$AU663+2,FALSE),"")</f>
        <v/>
      </c>
      <c r="BF663" s="296">
        <f>IFERROR(VLOOKUP($AU663,点検表４リスト用!$P$2:$T$6,IF($N663="H17",5,3),FALSE),"")</f>
        <v>5.5E-2</v>
      </c>
      <c r="BG663" s="296">
        <f t="shared" si="309"/>
        <v>0</v>
      </c>
      <c r="BH663" s="296">
        <f t="shared" si="313"/>
        <v>0</v>
      </c>
      <c r="BI663" s="296" t="str">
        <f>IFERROR(VLOOKUP($L663,点検表４リスト用!$L$2:$N$11,3,FALSE),"")</f>
        <v/>
      </c>
      <c r="BJ663" s="296" t="str">
        <f t="shared" si="310"/>
        <v/>
      </c>
      <c r="BK663" s="296" t="str">
        <f>IF($AK663="特","",IF($BP663="確認",MSG_電気・燃料電池車確認,IF($BS663=1,日野自動車新型式,IF($BS663=2,日野自動車新型式②,IF($BS663=3,日野自動車新型式③,IF($BS663=4,日野自動車新型式④,IFERROR(VLOOKUP($BJ663,'35条リスト'!$A$3:$C$9998,2,FALSE),"")))))))</f>
        <v/>
      </c>
      <c r="BL663" s="296" t="str">
        <f t="shared" si="311"/>
        <v/>
      </c>
      <c r="BM663" s="296" t="str">
        <f>IFERROR(VLOOKUP($X663,点検表４リスト用!$A$2:$B$10,2,FALSE),"")</f>
        <v/>
      </c>
      <c r="BN663" s="296" t="str">
        <f>IF($AK663="特","",IFERROR(VLOOKUP($BJ663,'35条リスト'!$A$3:$C$9998,3,FALSE),""))</f>
        <v/>
      </c>
      <c r="BO663" s="357" t="str">
        <f t="shared" si="316"/>
        <v/>
      </c>
      <c r="BP663" s="297" t="str">
        <f t="shared" si="312"/>
        <v/>
      </c>
      <c r="BQ663" s="297" t="str">
        <f t="shared" si="317"/>
        <v/>
      </c>
      <c r="BR663" s="296">
        <f t="shared" si="314"/>
        <v>0</v>
      </c>
      <c r="BS663" s="296" t="str">
        <f>IF(COUNTIF(点検表４リスト用!X$2:X$83,J663),1,IF(COUNTIF(点検表４リスト用!Y$2:Y$100,J663),2,IF(COUNTIF(点検表４リスト用!Z$2:Z$100,J663),3,IF(COUNTIF(点検表４リスト用!AA$2:AA$100,J663),4,""))))</f>
        <v/>
      </c>
      <c r="BT663" s="580" t="str">
        <f t="shared" si="318"/>
        <v/>
      </c>
    </row>
    <row r="664" spans="1:72">
      <c r="A664" s="289"/>
      <c r="B664" s="445"/>
      <c r="C664" s="290"/>
      <c r="D664" s="291"/>
      <c r="E664" s="291"/>
      <c r="F664" s="291"/>
      <c r="G664" s="292"/>
      <c r="H664" s="300"/>
      <c r="I664" s="292"/>
      <c r="J664" s="292"/>
      <c r="K664" s="292"/>
      <c r="L664" s="292"/>
      <c r="M664" s="290"/>
      <c r="N664" s="290"/>
      <c r="O664" s="292"/>
      <c r="P664" s="292"/>
      <c r="Q664" s="481" t="str">
        <f t="shared" si="319"/>
        <v/>
      </c>
      <c r="R664" s="481" t="str">
        <f t="shared" si="320"/>
        <v/>
      </c>
      <c r="S664" s="482" t="str">
        <f t="shared" si="293"/>
        <v/>
      </c>
      <c r="T664" s="482" t="str">
        <f t="shared" si="321"/>
        <v/>
      </c>
      <c r="U664" s="483" t="str">
        <f t="shared" si="322"/>
        <v/>
      </c>
      <c r="V664" s="483" t="str">
        <f t="shared" si="323"/>
        <v/>
      </c>
      <c r="W664" s="483" t="str">
        <f t="shared" si="324"/>
        <v/>
      </c>
      <c r="X664" s="293"/>
      <c r="Y664" s="289"/>
      <c r="Z664" s="473" t="str">
        <f>IF($BS664&lt;&gt;"","確認",IF(COUNTIF(点検表４リスト用!AB$2:AB$100,J664),"○",IF(OR($BQ664="【3】",$BQ664="【2】",$BQ664="【1】"),"○",$BQ664)))</f>
        <v/>
      </c>
      <c r="AA664" s="532"/>
      <c r="AB664" s="559" t="str">
        <f t="shared" si="325"/>
        <v/>
      </c>
      <c r="AC664" s="294" t="str">
        <f>IF(COUNTIF(環境性能の高いＵＤタクシー!$A:$A,点検表４!J664),"○","")</f>
        <v/>
      </c>
      <c r="AD664" s="295" t="str">
        <f t="shared" si="326"/>
        <v/>
      </c>
      <c r="AE664" s="296" t="b">
        <f t="shared" si="294"/>
        <v>0</v>
      </c>
      <c r="AF664" s="296" t="b">
        <f t="shared" si="295"/>
        <v>0</v>
      </c>
      <c r="AG664" s="296" t="str">
        <f t="shared" si="296"/>
        <v/>
      </c>
      <c r="AH664" s="296">
        <f t="shared" si="297"/>
        <v>1</v>
      </c>
      <c r="AI664" s="296">
        <f t="shared" si="298"/>
        <v>0</v>
      </c>
      <c r="AJ664" s="296">
        <f t="shared" si="299"/>
        <v>0</v>
      </c>
      <c r="AK664" s="296" t="str">
        <f>IFERROR(VLOOKUP($I664,点検表４リスト用!$D$2:$G$10,2,FALSE),"")</f>
        <v/>
      </c>
      <c r="AL664" s="296" t="str">
        <f>IFERROR(VLOOKUP($I664,点検表４リスト用!$D$2:$G$10,3,FALSE),"")</f>
        <v/>
      </c>
      <c r="AM664" s="296" t="str">
        <f>IFERROR(VLOOKUP($I664,点検表４リスト用!$D$2:$G$10,4,FALSE),"")</f>
        <v/>
      </c>
      <c r="AN664" s="296" t="str">
        <f>IFERROR(VLOOKUP(LEFT($E664,1),点検表４リスト用!$I$2:$J$11,2,FALSE),"")</f>
        <v/>
      </c>
      <c r="AO664" s="296" t="b">
        <f>IF(IFERROR(VLOOKUP($J664,軽乗用車一覧!$A$2:$A$88,1,FALSE),"")&lt;&gt;"",TRUE,FALSE)</f>
        <v>0</v>
      </c>
      <c r="AP664" s="296" t="b">
        <f t="shared" si="300"/>
        <v>0</v>
      </c>
      <c r="AQ664" s="296" t="b">
        <f t="shared" si="327"/>
        <v>1</v>
      </c>
      <c r="AR664" s="296" t="str">
        <f t="shared" si="301"/>
        <v/>
      </c>
      <c r="AS664" s="296" t="str">
        <f t="shared" si="302"/>
        <v/>
      </c>
      <c r="AT664" s="296">
        <f t="shared" si="303"/>
        <v>1</v>
      </c>
      <c r="AU664" s="296">
        <f t="shared" si="304"/>
        <v>1</v>
      </c>
      <c r="AV664" s="296" t="str">
        <f t="shared" si="305"/>
        <v/>
      </c>
      <c r="AW664" s="296" t="str">
        <f>IFERROR(VLOOKUP($L664,点検表４リスト用!$L$2:$M$11,2,FALSE),"")</f>
        <v/>
      </c>
      <c r="AX664" s="296" t="str">
        <f>IFERROR(VLOOKUP($AV664,排出係数!$H$4:$N$1000,7,FALSE),"")</f>
        <v/>
      </c>
      <c r="AY664" s="296" t="str">
        <f t="shared" si="315"/>
        <v/>
      </c>
      <c r="AZ664" s="296" t="str">
        <f t="shared" si="306"/>
        <v>1</v>
      </c>
      <c r="BA664" s="296" t="str">
        <f>IFERROR(VLOOKUP($AV664,排出係数!$A$4:$G$10000,$AU664+2,FALSE),"")</f>
        <v/>
      </c>
      <c r="BB664" s="296">
        <f>IFERROR(VLOOKUP($AU664,点検表４リスト用!$P$2:$T$6,2,FALSE),"")</f>
        <v>0.48</v>
      </c>
      <c r="BC664" s="296" t="str">
        <f t="shared" si="307"/>
        <v/>
      </c>
      <c r="BD664" s="296" t="str">
        <f t="shared" si="308"/>
        <v/>
      </c>
      <c r="BE664" s="296" t="str">
        <f>IFERROR(VLOOKUP($AV664,排出係数!$H$4:$M$10000,$AU664+2,FALSE),"")</f>
        <v/>
      </c>
      <c r="BF664" s="296">
        <f>IFERROR(VLOOKUP($AU664,点検表４リスト用!$P$2:$T$6,IF($N664="H17",5,3),FALSE),"")</f>
        <v>5.5E-2</v>
      </c>
      <c r="BG664" s="296">
        <f t="shared" si="309"/>
        <v>0</v>
      </c>
      <c r="BH664" s="296">
        <f t="shared" si="313"/>
        <v>0</v>
      </c>
      <c r="BI664" s="296" t="str">
        <f>IFERROR(VLOOKUP($L664,点検表４リスト用!$L$2:$N$11,3,FALSE),"")</f>
        <v/>
      </c>
      <c r="BJ664" s="296" t="str">
        <f t="shared" si="310"/>
        <v/>
      </c>
      <c r="BK664" s="296" t="str">
        <f>IF($AK664="特","",IF($BP664="確認",MSG_電気・燃料電池車確認,IF($BS664=1,日野自動車新型式,IF($BS664=2,日野自動車新型式②,IF($BS664=3,日野自動車新型式③,IF($BS664=4,日野自動車新型式④,IFERROR(VLOOKUP($BJ664,'35条リスト'!$A$3:$C$9998,2,FALSE),"")))))))</f>
        <v/>
      </c>
      <c r="BL664" s="296" t="str">
        <f t="shared" si="311"/>
        <v/>
      </c>
      <c r="BM664" s="296" t="str">
        <f>IFERROR(VLOOKUP($X664,点検表４リスト用!$A$2:$B$10,2,FALSE),"")</f>
        <v/>
      </c>
      <c r="BN664" s="296" t="str">
        <f>IF($AK664="特","",IFERROR(VLOOKUP($BJ664,'35条リスト'!$A$3:$C$9998,3,FALSE),""))</f>
        <v/>
      </c>
      <c r="BO664" s="357" t="str">
        <f t="shared" si="316"/>
        <v/>
      </c>
      <c r="BP664" s="297" t="str">
        <f t="shared" si="312"/>
        <v/>
      </c>
      <c r="BQ664" s="297" t="str">
        <f t="shared" si="317"/>
        <v/>
      </c>
      <c r="BR664" s="296">
        <f t="shared" si="314"/>
        <v>0</v>
      </c>
      <c r="BS664" s="296" t="str">
        <f>IF(COUNTIF(点検表４リスト用!X$2:X$83,J664),1,IF(COUNTIF(点検表４リスト用!Y$2:Y$100,J664),2,IF(COUNTIF(点検表４リスト用!Z$2:Z$100,J664),3,IF(COUNTIF(点検表４リスト用!AA$2:AA$100,J664),4,""))))</f>
        <v/>
      </c>
      <c r="BT664" s="580" t="str">
        <f t="shared" si="318"/>
        <v/>
      </c>
    </row>
    <row r="665" spans="1:72">
      <c r="A665" s="289"/>
      <c r="B665" s="445"/>
      <c r="C665" s="290"/>
      <c r="D665" s="291"/>
      <c r="E665" s="291"/>
      <c r="F665" s="291"/>
      <c r="G665" s="292"/>
      <c r="H665" s="300"/>
      <c r="I665" s="292"/>
      <c r="J665" s="292"/>
      <c r="K665" s="292"/>
      <c r="L665" s="292"/>
      <c r="M665" s="290"/>
      <c r="N665" s="290"/>
      <c r="O665" s="292"/>
      <c r="P665" s="292"/>
      <c r="Q665" s="481" t="str">
        <f t="shared" si="319"/>
        <v/>
      </c>
      <c r="R665" s="481" t="str">
        <f t="shared" si="320"/>
        <v/>
      </c>
      <c r="S665" s="482" t="str">
        <f t="shared" si="293"/>
        <v/>
      </c>
      <c r="T665" s="482" t="str">
        <f t="shared" si="321"/>
        <v/>
      </c>
      <c r="U665" s="483" t="str">
        <f t="shared" si="322"/>
        <v/>
      </c>
      <c r="V665" s="483" t="str">
        <f t="shared" si="323"/>
        <v/>
      </c>
      <c r="W665" s="483" t="str">
        <f t="shared" si="324"/>
        <v/>
      </c>
      <c r="X665" s="293"/>
      <c r="Y665" s="289"/>
      <c r="Z665" s="473" t="str">
        <f>IF($BS665&lt;&gt;"","確認",IF(COUNTIF(点検表４リスト用!AB$2:AB$100,J665),"○",IF(OR($BQ665="【3】",$BQ665="【2】",$BQ665="【1】"),"○",$BQ665)))</f>
        <v/>
      </c>
      <c r="AA665" s="532"/>
      <c r="AB665" s="559" t="str">
        <f t="shared" si="325"/>
        <v/>
      </c>
      <c r="AC665" s="294" t="str">
        <f>IF(COUNTIF(環境性能の高いＵＤタクシー!$A:$A,点検表４!J665),"○","")</f>
        <v/>
      </c>
      <c r="AD665" s="295" t="str">
        <f t="shared" si="326"/>
        <v/>
      </c>
      <c r="AE665" s="296" t="b">
        <f t="shared" si="294"/>
        <v>0</v>
      </c>
      <c r="AF665" s="296" t="b">
        <f t="shared" si="295"/>
        <v>0</v>
      </c>
      <c r="AG665" s="296" t="str">
        <f t="shared" si="296"/>
        <v/>
      </c>
      <c r="AH665" s="296">
        <f t="shared" si="297"/>
        <v>1</v>
      </c>
      <c r="AI665" s="296">
        <f t="shared" si="298"/>
        <v>0</v>
      </c>
      <c r="AJ665" s="296">
        <f t="shared" si="299"/>
        <v>0</v>
      </c>
      <c r="AK665" s="296" t="str">
        <f>IFERROR(VLOOKUP($I665,点検表４リスト用!$D$2:$G$10,2,FALSE),"")</f>
        <v/>
      </c>
      <c r="AL665" s="296" t="str">
        <f>IFERROR(VLOOKUP($I665,点検表４リスト用!$D$2:$G$10,3,FALSE),"")</f>
        <v/>
      </c>
      <c r="AM665" s="296" t="str">
        <f>IFERROR(VLOOKUP($I665,点検表４リスト用!$D$2:$G$10,4,FALSE),"")</f>
        <v/>
      </c>
      <c r="AN665" s="296" t="str">
        <f>IFERROR(VLOOKUP(LEFT($E665,1),点検表４リスト用!$I$2:$J$11,2,FALSE),"")</f>
        <v/>
      </c>
      <c r="AO665" s="296" t="b">
        <f>IF(IFERROR(VLOOKUP($J665,軽乗用車一覧!$A$2:$A$88,1,FALSE),"")&lt;&gt;"",TRUE,FALSE)</f>
        <v>0</v>
      </c>
      <c r="AP665" s="296" t="b">
        <f t="shared" si="300"/>
        <v>0</v>
      </c>
      <c r="AQ665" s="296" t="b">
        <f t="shared" si="327"/>
        <v>1</v>
      </c>
      <c r="AR665" s="296" t="str">
        <f t="shared" si="301"/>
        <v/>
      </c>
      <c r="AS665" s="296" t="str">
        <f t="shared" si="302"/>
        <v/>
      </c>
      <c r="AT665" s="296">
        <f t="shared" si="303"/>
        <v>1</v>
      </c>
      <c r="AU665" s="296">
        <f t="shared" si="304"/>
        <v>1</v>
      </c>
      <c r="AV665" s="296" t="str">
        <f t="shared" si="305"/>
        <v/>
      </c>
      <c r="AW665" s="296" t="str">
        <f>IFERROR(VLOOKUP($L665,点検表４リスト用!$L$2:$M$11,2,FALSE),"")</f>
        <v/>
      </c>
      <c r="AX665" s="296" t="str">
        <f>IFERROR(VLOOKUP($AV665,排出係数!$H$4:$N$1000,7,FALSE),"")</f>
        <v/>
      </c>
      <c r="AY665" s="296" t="str">
        <f t="shared" si="315"/>
        <v/>
      </c>
      <c r="AZ665" s="296" t="str">
        <f t="shared" si="306"/>
        <v>1</v>
      </c>
      <c r="BA665" s="296" t="str">
        <f>IFERROR(VLOOKUP($AV665,排出係数!$A$4:$G$10000,$AU665+2,FALSE),"")</f>
        <v/>
      </c>
      <c r="BB665" s="296">
        <f>IFERROR(VLOOKUP($AU665,点検表４リスト用!$P$2:$T$6,2,FALSE),"")</f>
        <v>0.48</v>
      </c>
      <c r="BC665" s="296" t="str">
        <f t="shared" si="307"/>
        <v/>
      </c>
      <c r="BD665" s="296" t="str">
        <f t="shared" si="308"/>
        <v/>
      </c>
      <c r="BE665" s="296" t="str">
        <f>IFERROR(VLOOKUP($AV665,排出係数!$H$4:$M$10000,$AU665+2,FALSE),"")</f>
        <v/>
      </c>
      <c r="BF665" s="296">
        <f>IFERROR(VLOOKUP($AU665,点検表４リスト用!$P$2:$T$6,IF($N665="H17",5,3),FALSE),"")</f>
        <v>5.5E-2</v>
      </c>
      <c r="BG665" s="296">
        <f t="shared" si="309"/>
        <v>0</v>
      </c>
      <c r="BH665" s="296">
        <f t="shared" si="313"/>
        <v>0</v>
      </c>
      <c r="BI665" s="296" t="str">
        <f>IFERROR(VLOOKUP($L665,点検表４リスト用!$L$2:$N$11,3,FALSE),"")</f>
        <v/>
      </c>
      <c r="BJ665" s="296" t="str">
        <f t="shared" si="310"/>
        <v/>
      </c>
      <c r="BK665" s="296" t="str">
        <f>IF($AK665="特","",IF($BP665="確認",MSG_電気・燃料電池車確認,IF($BS665=1,日野自動車新型式,IF($BS665=2,日野自動車新型式②,IF($BS665=3,日野自動車新型式③,IF($BS665=4,日野自動車新型式④,IFERROR(VLOOKUP($BJ665,'35条リスト'!$A$3:$C$9998,2,FALSE),"")))))))</f>
        <v/>
      </c>
      <c r="BL665" s="296" t="str">
        <f t="shared" si="311"/>
        <v/>
      </c>
      <c r="BM665" s="296" t="str">
        <f>IFERROR(VLOOKUP($X665,点検表４リスト用!$A$2:$B$10,2,FALSE),"")</f>
        <v/>
      </c>
      <c r="BN665" s="296" t="str">
        <f>IF($AK665="特","",IFERROR(VLOOKUP($BJ665,'35条リスト'!$A$3:$C$9998,3,FALSE),""))</f>
        <v/>
      </c>
      <c r="BO665" s="357" t="str">
        <f t="shared" si="316"/>
        <v/>
      </c>
      <c r="BP665" s="297" t="str">
        <f t="shared" si="312"/>
        <v/>
      </c>
      <c r="BQ665" s="297" t="str">
        <f t="shared" si="317"/>
        <v/>
      </c>
      <c r="BR665" s="296">
        <f t="shared" si="314"/>
        <v>0</v>
      </c>
      <c r="BS665" s="296" t="str">
        <f>IF(COUNTIF(点検表４リスト用!X$2:X$83,J665),1,IF(COUNTIF(点検表４リスト用!Y$2:Y$100,J665),2,IF(COUNTIF(点検表４リスト用!Z$2:Z$100,J665),3,IF(COUNTIF(点検表４リスト用!AA$2:AA$100,J665),4,""))))</f>
        <v/>
      </c>
      <c r="BT665" s="580" t="str">
        <f t="shared" si="318"/>
        <v/>
      </c>
    </row>
    <row r="666" spans="1:72">
      <c r="A666" s="289"/>
      <c r="B666" s="445"/>
      <c r="C666" s="290"/>
      <c r="D666" s="291"/>
      <c r="E666" s="291"/>
      <c r="F666" s="291"/>
      <c r="G666" s="292"/>
      <c r="H666" s="300"/>
      <c r="I666" s="292"/>
      <c r="J666" s="292"/>
      <c r="K666" s="292"/>
      <c r="L666" s="292"/>
      <c r="M666" s="290"/>
      <c r="N666" s="290"/>
      <c r="O666" s="292"/>
      <c r="P666" s="292"/>
      <c r="Q666" s="481" t="str">
        <f t="shared" si="319"/>
        <v/>
      </c>
      <c r="R666" s="481" t="str">
        <f t="shared" si="320"/>
        <v/>
      </c>
      <c r="S666" s="482" t="str">
        <f t="shared" si="293"/>
        <v/>
      </c>
      <c r="T666" s="482" t="str">
        <f t="shared" si="321"/>
        <v/>
      </c>
      <c r="U666" s="483" t="str">
        <f t="shared" si="322"/>
        <v/>
      </c>
      <c r="V666" s="483" t="str">
        <f t="shared" si="323"/>
        <v/>
      </c>
      <c r="W666" s="483" t="str">
        <f t="shared" si="324"/>
        <v/>
      </c>
      <c r="X666" s="293"/>
      <c r="Y666" s="289"/>
      <c r="Z666" s="473" t="str">
        <f>IF($BS666&lt;&gt;"","確認",IF(COUNTIF(点検表４リスト用!AB$2:AB$100,J666),"○",IF(OR($BQ666="【3】",$BQ666="【2】",$BQ666="【1】"),"○",$BQ666)))</f>
        <v/>
      </c>
      <c r="AA666" s="532"/>
      <c r="AB666" s="559" t="str">
        <f t="shared" si="325"/>
        <v/>
      </c>
      <c r="AC666" s="294" t="str">
        <f>IF(COUNTIF(環境性能の高いＵＤタクシー!$A:$A,点検表４!J666),"○","")</f>
        <v/>
      </c>
      <c r="AD666" s="295" t="str">
        <f t="shared" si="326"/>
        <v/>
      </c>
      <c r="AE666" s="296" t="b">
        <f t="shared" si="294"/>
        <v>0</v>
      </c>
      <c r="AF666" s="296" t="b">
        <f t="shared" si="295"/>
        <v>0</v>
      </c>
      <c r="AG666" s="296" t="str">
        <f t="shared" si="296"/>
        <v/>
      </c>
      <c r="AH666" s="296">
        <f t="shared" si="297"/>
        <v>1</v>
      </c>
      <c r="AI666" s="296">
        <f t="shared" si="298"/>
        <v>0</v>
      </c>
      <c r="AJ666" s="296">
        <f t="shared" si="299"/>
        <v>0</v>
      </c>
      <c r="AK666" s="296" t="str">
        <f>IFERROR(VLOOKUP($I666,点検表４リスト用!$D$2:$G$10,2,FALSE),"")</f>
        <v/>
      </c>
      <c r="AL666" s="296" t="str">
        <f>IFERROR(VLOOKUP($I666,点検表４リスト用!$D$2:$G$10,3,FALSE),"")</f>
        <v/>
      </c>
      <c r="AM666" s="296" t="str">
        <f>IFERROR(VLOOKUP($I666,点検表４リスト用!$D$2:$G$10,4,FALSE),"")</f>
        <v/>
      </c>
      <c r="AN666" s="296" t="str">
        <f>IFERROR(VLOOKUP(LEFT($E666,1),点検表４リスト用!$I$2:$J$11,2,FALSE),"")</f>
        <v/>
      </c>
      <c r="AO666" s="296" t="b">
        <f>IF(IFERROR(VLOOKUP($J666,軽乗用車一覧!$A$2:$A$88,1,FALSE),"")&lt;&gt;"",TRUE,FALSE)</f>
        <v>0</v>
      </c>
      <c r="AP666" s="296" t="b">
        <f t="shared" si="300"/>
        <v>0</v>
      </c>
      <c r="AQ666" s="296" t="b">
        <f t="shared" si="327"/>
        <v>1</v>
      </c>
      <c r="AR666" s="296" t="str">
        <f t="shared" si="301"/>
        <v/>
      </c>
      <c r="AS666" s="296" t="str">
        <f t="shared" si="302"/>
        <v/>
      </c>
      <c r="AT666" s="296">
        <f t="shared" si="303"/>
        <v>1</v>
      </c>
      <c r="AU666" s="296">
        <f t="shared" si="304"/>
        <v>1</v>
      </c>
      <c r="AV666" s="296" t="str">
        <f t="shared" si="305"/>
        <v/>
      </c>
      <c r="AW666" s="296" t="str">
        <f>IFERROR(VLOOKUP($L666,点検表４リスト用!$L$2:$M$11,2,FALSE),"")</f>
        <v/>
      </c>
      <c r="AX666" s="296" t="str">
        <f>IFERROR(VLOOKUP($AV666,排出係数!$H$4:$N$1000,7,FALSE),"")</f>
        <v/>
      </c>
      <c r="AY666" s="296" t="str">
        <f t="shared" si="315"/>
        <v/>
      </c>
      <c r="AZ666" s="296" t="str">
        <f t="shared" si="306"/>
        <v>1</v>
      </c>
      <c r="BA666" s="296" t="str">
        <f>IFERROR(VLOOKUP($AV666,排出係数!$A$4:$G$10000,$AU666+2,FALSE),"")</f>
        <v/>
      </c>
      <c r="BB666" s="296">
        <f>IFERROR(VLOOKUP($AU666,点検表４リスト用!$P$2:$T$6,2,FALSE),"")</f>
        <v>0.48</v>
      </c>
      <c r="BC666" s="296" t="str">
        <f t="shared" si="307"/>
        <v/>
      </c>
      <c r="BD666" s="296" t="str">
        <f t="shared" si="308"/>
        <v/>
      </c>
      <c r="BE666" s="296" t="str">
        <f>IFERROR(VLOOKUP($AV666,排出係数!$H$4:$M$10000,$AU666+2,FALSE),"")</f>
        <v/>
      </c>
      <c r="BF666" s="296">
        <f>IFERROR(VLOOKUP($AU666,点検表４リスト用!$P$2:$T$6,IF($N666="H17",5,3),FALSE),"")</f>
        <v>5.5E-2</v>
      </c>
      <c r="BG666" s="296">
        <f t="shared" si="309"/>
        <v>0</v>
      </c>
      <c r="BH666" s="296">
        <f t="shared" si="313"/>
        <v>0</v>
      </c>
      <c r="BI666" s="296" t="str">
        <f>IFERROR(VLOOKUP($L666,点検表４リスト用!$L$2:$N$11,3,FALSE),"")</f>
        <v/>
      </c>
      <c r="BJ666" s="296" t="str">
        <f t="shared" si="310"/>
        <v/>
      </c>
      <c r="BK666" s="296" t="str">
        <f>IF($AK666="特","",IF($BP666="確認",MSG_電気・燃料電池車確認,IF($BS666=1,日野自動車新型式,IF($BS666=2,日野自動車新型式②,IF($BS666=3,日野自動車新型式③,IF($BS666=4,日野自動車新型式④,IFERROR(VLOOKUP($BJ666,'35条リスト'!$A$3:$C$9998,2,FALSE),"")))))))</f>
        <v/>
      </c>
      <c r="BL666" s="296" t="str">
        <f t="shared" si="311"/>
        <v/>
      </c>
      <c r="BM666" s="296" t="str">
        <f>IFERROR(VLOOKUP($X666,点検表４リスト用!$A$2:$B$10,2,FALSE),"")</f>
        <v/>
      </c>
      <c r="BN666" s="296" t="str">
        <f>IF($AK666="特","",IFERROR(VLOOKUP($BJ666,'35条リスト'!$A$3:$C$9998,3,FALSE),""))</f>
        <v/>
      </c>
      <c r="BO666" s="357" t="str">
        <f t="shared" si="316"/>
        <v/>
      </c>
      <c r="BP666" s="297" t="str">
        <f t="shared" si="312"/>
        <v/>
      </c>
      <c r="BQ666" s="297" t="str">
        <f t="shared" si="317"/>
        <v/>
      </c>
      <c r="BR666" s="296">
        <f t="shared" si="314"/>
        <v>0</v>
      </c>
      <c r="BS666" s="296" t="str">
        <f>IF(COUNTIF(点検表４リスト用!X$2:X$83,J666),1,IF(COUNTIF(点検表４リスト用!Y$2:Y$100,J666),2,IF(COUNTIF(点検表４リスト用!Z$2:Z$100,J666),3,IF(COUNTIF(点検表４リスト用!AA$2:AA$100,J666),4,""))))</f>
        <v/>
      </c>
      <c r="BT666" s="580" t="str">
        <f t="shared" si="318"/>
        <v/>
      </c>
    </row>
    <row r="667" spans="1:72">
      <c r="A667" s="289"/>
      <c r="B667" s="445"/>
      <c r="C667" s="290"/>
      <c r="D667" s="291"/>
      <c r="E667" s="291"/>
      <c r="F667" s="291"/>
      <c r="G667" s="292"/>
      <c r="H667" s="300"/>
      <c r="I667" s="292"/>
      <c r="J667" s="292"/>
      <c r="K667" s="292"/>
      <c r="L667" s="292"/>
      <c r="M667" s="290"/>
      <c r="N667" s="290"/>
      <c r="O667" s="292"/>
      <c r="P667" s="292"/>
      <c r="Q667" s="481" t="str">
        <f t="shared" si="319"/>
        <v/>
      </c>
      <c r="R667" s="481" t="str">
        <f t="shared" si="320"/>
        <v/>
      </c>
      <c r="S667" s="482" t="str">
        <f t="shared" si="293"/>
        <v/>
      </c>
      <c r="T667" s="482" t="str">
        <f t="shared" si="321"/>
        <v/>
      </c>
      <c r="U667" s="483" t="str">
        <f t="shared" si="322"/>
        <v/>
      </c>
      <c r="V667" s="483" t="str">
        <f t="shared" si="323"/>
        <v/>
      </c>
      <c r="W667" s="483" t="str">
        <f t="shared" si="324"/>
        <v/>
      </c>
      <c r="X667" s="293"/>
      <c r="Y667" s="289"/>
      <c r="Z667" s="473" t="str">
        <f>IF($BS667&lt;&gt;"","確認",IF(COUNTIF(点検表４リスト用!AB$2:AB$100,J667),"○",IF(OR($BQ667="【3】",$BQ667="【2】",$BQ667="【1】"),"○",$BQ667)))</f>
        <v/>
      </c>
      <c r="AA667" s="532"/>
      <c r="AB667" s="559" t="str">
        <f t="shared" si="325"/>
        <v/>
      </c>
      <c r="AC667" s="294" t="str">
        <f>IF(COUNTIF(環境性能の高いＵＤタクシー!$A:$A,点検表４!J667),"○","")</f>
        <v/>
      </c>
      <c r="AD667" s="295" t="str">
        <f t="shared" si="326"/>
        <v/>
      </c>
      <c r="AE667" s="296" t="b">
        <f t="shared" si="294"/>
        <v>0</v>
      </c>
      <c r="AF667" s="296" t="b">
        <f t="shared" si="295"/>
        <v>0</v>
      </c>
      <c r="AG667" s="296" t="str">
        <f t="shared" si="296"/>
        <v/>
      </c>
      <c r="AH667" s="296">
        <f t="shared" si="297"/>
        <v>1</v>
      </c>
      <c r="AI667" s="296">
        <f t="shared" si="298"/>
        <v>0</v>
      </c>
      <c r="AJ667" s="296">
        <f t="shared" si="299"/>
        <v>0</v>
      </c>
      <c r="AK667" s="296" t="str">
        <f>IFERROR(VLOOKUP($I667,点検表４リスト用!$D$2:$G$10,2,FALSE),"")</f>
        <v/>
      </c>
      <c r="AL667" s="296" t="str">
        <f>IFERROR(VLOOKUP($I667,点検表４リスト用!$D$2:$G$10,3,FALSE),"")</f>
        <v/>
      </c>
      <c r="AM667" s="296" t="str">
        <f>IFERROR(VLOOKUP($I667,点検表４リスト用!$D$2:$G$10,4,FALSE),"")</f>
        <v/>
      </c>
      <c r="AN667" s="296" t="str">
        <f>IFERROR(VLOOKUP(LEFT($E667,1),点検表４リスト用!$I$2:$J$11,2,FALSE),"")</f>
        <v/>
      </c>
      <c r="AO667" s="296" t="b">
        <f>IF(IFERROR(VLOOKUP($J667,軽乗用車一覧!$A$2:$A$88,1,FALSE),"")&lt;&gt;"",TRUE,FALSE)</f>
        <v>0</v>
      </c>
      <c r="AP667" s="296" t="b">
        <f t="shared" si="300"/>
        <v>0</v>
      </c>
      <c r="AQ667" s="296" t="b">
        <f t="shared" si="327"/>
        <v>1</v>
      </c>
      <c r="AR667" s="296" t="str">
        <f t="shared" si="301"/>
        <v/>
      </c>
      <c r="AS667" s="296" t="str">
        <f t="shared" si="302"/>
        <v/>
      </c>
      <c r="AT667" s="296">
        <f t="shared" si="303"/>
        <v>1</v>
      </c>
      <c r="AU667" s="296">
        <f t="shared" si="304"/>
        <v>1</v>
      </c>
      <c r="AV667" s="296" t="str">
        <f t="shared" si="305"/>
        <v/>
      </c>
      <c r="AW667" s="296" t="str">
        <f>IFERROR(VLOOKUP($L667,点検表４リスト用!$L$2:$M$11,2,FALSE),"")</f>
        <v/>
      </c>
      <c r="AX667" s="296" t="str">
        <f>IFERROR(VLOOKUP($AV667,排出係数!$H$4:$N$1000,7,FALSE),"")</f>
        <v/>
      </c>
      <c r="AY667" s="296" t="str">
        <f t="shared" si="315"/>
        <v/>
      </c>
      <c r="AZ667" s="296" t="str">
        <f t="shared" si="306"/>
        <v>1</v>
      </c>
      <c r="BA667" s="296" t="str">
        <f>IFERROR(VLOOKUP($AV667,排出係数!$A$4:$G$10000,$AU667+2,FALSE),"")</f>
        <v/>
      </c>
      <c r="BB667" s="296">
        <f>IFERROR(VLOOKUP($AU667,点検表４リスト用!$P$2:$T$6,2,FALSE),"")</f>
        <v>0.48</v>
      </c>
      <c r="BC667" s="296" t="str">
        <f t="shared" si="307"/>
        <v/>
      </c>
      <c r="BD667" s="296" t="str">
        <f t="shared" si="308"/>
        <v/>
      </c>
      <c r="BE667" s="296" t="str">
        <f>IFERROR(VLOOKUP($AV667,排出係数!$H$4:$M$10000,$AU667+2,FALSE),"")</f>
        <v/>
      </c>
      <c r="BF667" s="296">
        <f>IFERROR(VLOOKUP($AU667,点検表４リスト用!$P$2:$T$6,IF($N667="H17",5,3),FALSE),"")</f>
        <v>5.5E-2</v>
      </c>
      <c r="BG667" s="296">
        <f t="shared" si="309"/>
        <v>0</v>
      </c>
      <c r="BH667" s="296">
        <f t="shared" si="313"/>
        <v>0</v>
      </c>
      <c r="BI667" s="296" t="str">
        <f>IFERROR(VLOOKUP($L667,点検表４リスト用!$L$2:$N$11,3,FALSE),"")</f>
        <v/>
      </c>
      <c r="BJ667" s="296" t="str">
        <f t="shared" si="310"/>
        <v/>
      </c>
      <c r="BK667" s="296" t="str">
        <f>IF($AK667="特","",IF($BP667="確認",MSG_電気・燃料電池車確認,IF($BS667=1,日野自動車新型式,IF($BS667=2,日野自動車新型式②,IF($BS667=3,日野自動車新型式③,IF($BS667=4,日野自動車新型式④,IFERROR(VLOOKUP($BJ667,'35条リスト'!$A$3:$C$9998,2,FALSE),"")))))))</f>
        <v/>
      </c>
      <c r="BL667" s="296" t="str">
        <f t="shared" si="311"/>
        <v/>
      </c>
      <c r="BM667" s="296" t="str">
        <f>IFERROR(VLOOKUP($X667,点検表４リスト用!$A$2:$B$10,2,FALSE),"")</f>
        <v/>
      </c>
      <c r="BN667" s="296" t="str">
        <f>IF($AK667="特","",IFERROR(VLOOKUP($BJ667,'35条リスト'!$A$3:$C$9998,3,FALSE),""))</f>
        <v/>
      </c>
      <c r="BO667" s="357" t="str">
        <f t="shared" si="316"/>
        <v/>
      </c>
      <c r="BP667" s="297" t="str">
        <f t="shared" si="312"/>
        <v/>
      </c>
      <c r="BQ667" s="297" t="str">
        <f t="shared" si="317"/>
        <v/>
      </c>
      <c r="BR667" s="296">
        <f t="shared" si="314"/>
        <v>0</v>
      </c>
      <c r="BS667" s="296" t="str">
        <f>IF(COUNTIF(点検表４リスト用!X$2:X$83,J667),1,IF(COUNTIF(点検表４リスト用!Y$2:Y$100,J667),2,IF(COUNTIF(点検表４リスト用!Z$2:Z$100,J667),3,IF(COUNTIF(点検表４リスト用!AA$2:AA$100,J667),4,""))))</f>
        <v/>
      </c>
      <c r="BT667" s="580" t="str">
        <f t="shared" si="318"/>
        <v/>
      </c>
    </row>
    <row r="668" spans="1:72">
      <c r="A668" s="289"/>
      <c r="B668" s="445"/>
      <c r="C668" s="290"/>
      <c r="D668" s="291"/>
      <c r="E668" s="291"/>
      <c r="F668" s="291"/>
      <c r="G668" s="292"/>
      <c r="H668" s="300"/>
      <c r="I668" s="292"/>
      <c r="J668" s="292"/>
      <c r="K668" s="292"/>
      <c r="L668" s="292"/>
      <c r="M668" s="290"/>
      <c r="N668" s="290"/>
      <c r="O668" s="292"/>
      <c r="P668" s="292"/>
      <c r="Q668" s="481" t="str">
        <f t="shared" si="319"/>
        <v/>
      </c>
      <c r="R668" s="481" t="str">
        <f t="shared" si="320"/>
        <v/>
      </c>
      <c r="S668" s="482" t="str">
        <f t="shared" si="293"/>
        <v/>
      </c>
      <c r="T668" s="482" t="str">
        <f t="shared" si="321"/>
        <v/>
      </c>
      <c r="U668" s="483" t="str">
        <f t="shared" si="322"/>
        <v/>
      </c>
      <c r="V668" s="483" t="str">
        <f t="shared" si="323"/>
        <v/>
      </c>
      <c r="W668" s="483" t="str">
        <f t="shared" si="324"/>
        <v/>
      </c>
      <c r="X668" s="293"/>
      <c r="Y668" s="289"/>
      <c r="Z668" s="473" t="str">
        <f>IF($BS668&lt;&gt;"","確認",IF(COUNTIF(点検表４リスト用!AB$2:AB$100,J668),"○",IF(OR($BQ668="【3】",$BQ668="【2】",$BQ668="【1】"),"○",$BQ668)))</f>
        <v/>
      </c>
      <c r="AA668" s="532"/>
      <c r="AB668" s="559" t="str">
        <f t="shared" si="325"/>
        <v/>
      </c>
      <c r="AC668" s="294" t="str">
        <f>IF(COUNTIF(環境性能の高いＵＤタクシー!$A:$A,点検表４!J668),"○","")</f>
        <v/>
      </c>
      <c r="AD668" s="295" t="str">
        <f t="shared" si="326"/>
        <v/>
      </c>
      <c r="AE668" s="296" t="b">
        <f t="shared" si="294"/>
        <v>0</v>
      </c>
      <c r="AF668" s="296" t="b">
        <f t="shared" si="295"/>
        <v>0</v>
      </c>
      <c r="AG668" s="296" t="str">
        <f t="shared" si="296"/>
        <v/>
      </c>
      <c r="AH668" s="296">
        <f t="shared" si="297"/>
        <v>1</v>
      </c>
      <c r="AI668" s="296">
        <f t="shared" si="298"/>
        <v>0</v>
      </c>
      <c r="AJ668" s="296">
        <f t="shared" si="299"/>
        <v>0</v>
      </c>
      <c r="AK668" s="296" t="str">
        <f>IFERROR(VLOOKUP($I668,点検表４リスト用!$D$2:$G$10,2,FALSE),"")</f>
        <v/>
      </c>
      <c r="AL668" s="296" t="str">
        <f>IFERROR(VLOOKUP($I668,点検表４リスト用!$D$2:$G$10,3,FALSE),"")</f>
        <v/>
      </c>
      <c r="AM668" s="296" t="str">
        <f>IFERROR(VLOOKUP($I668,点検表４リスト用!$D$2:$G$10,4,FALSE),"")</f>
        <v/>
      </c>
      <c r="AN668" s="296" t="str">
        <f>IFERROR(VLOOKUP(LEFT($E668,1),点検表４リスト用!$I$2:$J$11,2,FALSE),"")</f>
        <v/>
      </c>
      <c r="AO668" s="296" t="b">
        <f>IF(IFERROR(VLOOKUP($J668,軽乗用車一覧!$A$2:$A$88,1,FALSE),"")&lt;&gt;"",TRUE,FALSE)</f>
        <v>0</v>
      </c>
      <c r="AP668" s="296" t="b">
        <f t="shared" si="300"/>
        <v>0</v>
      </c>
      <c r="AQ668" s="296" t="b">
        <f t="shared" si="327"/>
        <v>1</v>
      </c>
      <c r="AR668" s="296" t="str">
        <f t="shared" si="301"/>
        <v/>
      </c>
      <c r="AS668" s="296" t="str">
        <f t="shared" si="302"/>
        <v/>
      </c>
      <c r="AT668" s="296">
        <f t="shared" si="303"/>
        <v>1</v>
      </c>
      <c r="AU668" s="296">
        <f t="shared" si="304"/>
        <v>1</v>
      </c>
      <c r="AV668" s="296" t="str">
        <f t="shared" si="305"/>
        <v/>
      </c>
      <c r="AW668" s="296" t="str">
        <f>IFERROR(VLOOKUP($L668,点検表４リスト用!$L$2:$M$11,2,FALSE),"")</f>
        <v/>
      </c>
      <c r="AX668" s="296" t="str">
        <f>IFERROR(VLOOKUP($AV668,排出係数!$H$4:$N$1000,7,FALSE),"")</f>
        <v/>
      </c>
      <c r="AY668" s="296" t="str">
        <f t="shared" si="315"/>
        <v/>
      </c>
      <c r="AZ668" s="296" t="str">
        <f t="shared" si="306"/>
        <v>1</v>
      </c>
      <c r="BA668" s="296" t="str">
        <f>IFERROR(VLOOKUP($AV668,排出係数!$A$4:$G$10000,$AU668+2,FALSE),"")</f>
        <v/>
      </c>
      <c r="BB668" s="296">
        <f>IFERROR(VLOOKUP($AU668,点検表４リスト用!$P$2:$T$6,2,FALSE),"")</f>
        <v>0.48</v>
      </c>
      <c r="BC668" s="296" t="str">
        <f t="shared" si="307"/>
        <v/>
      </c>
      <c r="BD668" s="296" t="str">
        <f t="shared" si="308"/>
        <v/>
      </c>
      <c r="BE668" s="296" t="str">
        <f>IFERROR(VLOOKUP($AV668,排出係数!$H$4:$M$10000,$AU668+2,FALSE),"")</f>
        <v/>
      </c>
      <c r="BF668" s="296">
        <f>IFERROR(VLOOKUP($AU668,点検表４リスト用!$P$2:$T$6,IF($N668="H17",5,3),FALSE),"")</f>
        <v>5.5E-2</v>
      </c>
      <c r="BG668" s="296">
        <f t="shared" si="309"/>
        <v>0</v>
      </c>
      <c r="BH668" s="296">
        <f t="shared" si="313"/>
        <v>0</v>
      </c>
      <c r="BI668" s="296" t="str">
        <f>IFERROR(VLOOKUP($L668,点検表４リスト用!$L$2:$N$11,3,FALSE),"")</f>
        <v/>
      </c>
      <c r="BJ668" s="296" t="str">
        <f t="shared" si="310"/>
        <v/>
      </c>
      <c r="BK668" s="296" t="str">
        <f>IF($AK668="特","",IF($BP668="確認",MSG_電気・燃料電池車確認,IF($BS668=1,日野自動車新型式,IF($BS668=2,日野自動車新型式②,IF($BS668=3,日野自動車新型式③,IF($BS668=4,日野自動車新型式④,IFERROR(VLOOKUP($BJ668,'35条リスト'!$A$3:$C$9998,2,FALSE),"")))))))</f>
        <v/>
      </c>
      <c r="BL668" s="296" t="str">
        <f t="shared" si="311"/>
        <v/>
      </c>
      <c r="BM668" s="296" t="str">
        <f>IFERROR(VLOOKUP($X668,点検表４リスト用!$A$2:$B$10,2,FALSE),"")</f>
        <v/>
      </c>
      <c r="BN668" s="296" t="str">
        <f>IF($AK668="特","",IFERROR(VLOOKUP($BJ668,'35条リスト'!$A$3:$C$9998,3,FALSE),""))</f>
        <v/>
      </c>
      <c r="BO668" s="357" t="str">
        <f t="shared" si="316"/>
        <v/>
      </c>
      <c r="BP668" s="297" t="str">
        <f t="shared" si="312"/>
        <v/>
      </c>
      <c r="BQ668" s="297" t="str">
        <f t="shared" si="317"/>
        <v/>
      </c>
      <c r="BR668" s="296">
        <f t="shared" si="314"/>
        <v>0</v>
      </c>
      <c r="BS668" s="296" t="str">
        <f>IF(COUNTIF(点検表４リスト用!X$2:X$83,J668),1,IF(COUNTIF(点検表４リスト用!Y$2:Y$100,J668),2,IF(COUNTIF(点検表４リスト用!Z$2:Z$100,J668),3,IF(COUNTIF(点検表４リスト用!AA$2:AA$100,J668),4,""))))</f>
        <v/>
      </c>
      <c r="BT668" s="580" t="str">
        <f t="shared" si="318"/>
        <v/>
      </c>
    </row>
    <row r="669" spans="1:72">
      <c r="A669" s="289"/>
      <c r="B669" s="445"/>
      <c r="C669" s="290"/>
      <c r="D669" s="291"/>
      <c r="E669" s="291"/>
      <c r="F669" s="291"/>
      <c r="G669" s="292"/>
      <c r="H669" s="300"/>
      <c r="I669" s="292"/>
      <c r="J669" s="292"/>
      <c r="K669" s="292"/>
      <c r="L669" s="292"/>
      <c r="M669" s="290"/>
      <c r="N669" s="290"/>
      <c r="O669" s="292"/>
      <c r="P669" s="292"/>
      <c r="Q669" s="481" t="str">
        <f t="shared" si="319"/>
        <v/>
      </c>
      <c r="R669" s="481" t="str">
        <f t="shared" si="320"/>
        <v/>
      </c>
      <c r="S669" s="482" t="str">
        <f t="shared" si="293"/>
        <v/>
      </c>
      <c r="T669" s="482" t="str">
        <f t="shared" si="321"/>
        <v/>
      </c>
      <c r="U669" s="483" t="str">
        <f t="shared" si="322"/>
        <v/>
      </c>
      <c r="V669" s="483" t="str">
        <f t="shared" si="323"/>
        <v/>
      </c>
      <c r="W669" s="483" t="str">
        <f t="shared" si="324"/>
        <v/>
      </c>
      <c r="X669" s="293"/>
      <c r="Y669" s="289"/>
      <c r="Z669" s="473" t="str">
        <f>IF($BS669&lt;&gt;"","確認",IF(COUNTIF(点検表４リスト用!AB$2:AB$100,J669),"○",IF(OR($BQ669="【3】",$BQ669="【2】",$BQ669="【1】"),"○",$BQ669)))</f>
        <v/>
      </c>
      <c r="AA669" s="532"/>
      <c r="AB669" s="559" t="str">
        <f t="shared" si="325"/>
        <v/>
      </c>
      <c r="AC669" s="294" t="str">
        <f>IF(COUNTIF(環境性能の高いＵＤタクシー!$A:$A,点検表４!J669),"○","")</f>
        <v/>
      </c>
      <c r="AD669" s="295" t="str">
        <f t="shared" si="326"/>
        <v/>
      </c>
      <c r="AE669" s="296" t="b">
        <f t="shared" si="294"/>
        <v>0</v>
      </c>
      <c r="AF669" s="296" t="b">
        <f t="shared" si="295"/>
        <v>0</v>
      </c>
      <c r="AG669" s="296" t="str">
        <f t="shared" si="296"/>
        <v/>
      </c>
      <c r="AH669" s="296">
        <f t="shared" si="297"/>
        <v>1</v>
      </c>
      <c r="AI669" s="296">
        <f t="shared" si="298"/>
        <v>0</v>
      </c>
      <c r="AJ669" s="296">
        <f t="shared" si="299"/>
        <v>0</v>
      </c>
      <c r="AK669" s="296" t="str">
        <f>IFERROR(VLOOKUP($I669,点検表４リスト用!$D$2:$G$10,2,FALSE),"")</f>
        <v/>
      </c>
      <c r="AL669" s="296" t="str">
        <f>IFERROR(VLOOKUP($I669,点検表４リスト用!$D$2:$G$10,3,FALSE),"")</f>
        <v/>
      </c>
      <c r="AM669" s="296" t="str">
        <f>IFERROR(VLOOKUP($I669,点検表４リスト用!$D$2:$G$10,4,FALSE),"")</f>
        <v/>
      </c>
      <c r="AN669" s="296" t="str">
        <f>IFERROR(VLOOKUP(LEFT($E669,1),点検表４リスト用!$I$2:$J$11,2,FALSE),"")</f>
        <v/>
      </c>
      <c r="AO669" s="296" t="b">
        <f>IF(IFERROR(VLOOKUP($J669,軽乗用車一覧!$A$2:$A$88,1,FALSE),"")&lt;&gt;"",TRUE,FALSE)</f>
        <v>0</v>
      </c>
      <c r="AP669" s="296" t="b">
        <f t="shared" si="300"/>
        <v>0</v>
      </c>
      <c r="AQ669" s="296" t="b">
        <f t="shared" si="327"/>
        <v>1</v>
      </c>
      <c r="AR669" s="296" t="str">
        <f t="shared" si="301"/>
        <v/>
      </c>
      <c r="AS669" s="296" t="str">
        <f t="shared" si="302"/>
        <v/>
      </c>
      <c r="AT669" s="296">
        <f t="shared" si="303"/>
        <v>1</v>
      </c>
      <c r="AU669" s="296">
        <f t="shared" si="304"/>
        <v>1</v>
      </c>
      <c r="AV669" s="296" t="str">
        <f t="shared" si="305"/>
        <v/>
      </c>
      <c r="AW669" s="296" t="str">
        <f>IFERROR(VLOOKUP($L669,点検表４リスト用!$L$2:$M$11,2,FALSE),"")</f>
        <v/>
      </c>
      <c r="AX669" s="296" t="str">
        <f>IFERROR(VLOOKUP($AV669,排出係数!$H$4:$N$1000,7,FALSE),"")</f>
        <v/>
      </c>
      <c r="AY669" s="296" t="str">
        <f t="shared" si="315"/>
        <v/>
      </c>
      <c r="AZ669" s="296" t="str">
        <f t="shared" si="306"/>
        <v>1</v>
      </c>
      <c r="BA669" s="296" t="str">
        <f>IFERROR(VLOOKUP($AV669,排出係数!$A$4:$G$10000,$AU669+2,FALSE),"")</f>
        <v/>
      </c>
      <c r="BB669" s="296">
        <f>IFERROR(VLOOKUP($AU669,点検表４リスト用!$P$2:$T$6,2,FALSE),"")</f>
        <v>0.48</v>
      </c>
      <c r="BC669" s="296" t="str">
        <f t="shared" si="307"/>
        <v/>
      </c>
      <c r="BD669" s="296" t="str">
        <f t="shared" si="308"/>
        <v/>
      </c>
      <c r="BE669" s="296" t="str">
        <f>IFERROR(VLOOKUP($AV669,排出係数!$H$4:$M$10000,$AU669+2,FALSE),"")</f>
        <v/>
      </c>
      <c r="BF669" s="296">
        <f>IFERROR(VLOOKUP($AU669,点検表４リスト用!$P$2:$T$6,IF($N669="H17",5,3),FALSE),"")</f>
        <v>5.5E-2</v>
      </c>
      <c r="BG669" s="296">
        <f t="shared" si="309"/>
        <v>0</v>
      </c>
      <c r="BH669" s="296">
        <f t="shared" si="313"/>
        <v>0</v>
      </c>
      <c r="BI669" s="296" t="str">
        <f>IFERROR(VLOOKUP($L669,点検表４リスト用!$L$2:$N$11,3,FALSE),"")</f>
        <v/>
      </c>
      <c r="BJ669" s="296" t="str">
        <f t="shared" si="310"/>
        <v/>
      </c>
      <c r="BK669" s="296" t="str">
        <f>IF($AK669="特","",IF($BP669="確認",MSG_電気・燃料電池車確認,IF($BS669=1,日野自動車新型式,IF($BS669=2,日野自動車新型式②,IF($BS669=3,日野自動車新型式③,IF($BS669=4,日野自動車新型式④,IFERROR(VLOOKUP($BJ669,'35条リスト'!$A$3:$C$9998,2,FALSE),"")))))))</f>
        <v/>
      </c>
      <c r="BL669" s="296" t="str">
        <f t="shared" si="311"/>
        <v/>
      </c>
      <c r="BM669" s="296" t="str">
        <f>IFERROR(VLOOKUP($X669,点検表４リスト用!$A$2:$B$10,2,FALSE),"")</f>
        <v/>
      </c>
      <c r="BN669" s="296" t="str">
        <f>IF($AK669="特","",IFERROR(VLOOKUP($BJ669,'35条リスト'!$A$3:$C$9998,3,FALSE),""))</f>
        <v/>
      </c>
      <c r="BO669" s="357" t="str">
        <f t="shared" si="316"/>
        <v/>
      </c>
      <c r="BP669" s="297" t="str">
        <f t="shared" si="312"/>
        <v/>
      </c>
      <c r="BQ669" s="297" t="str">
        <f t="shared" si="317"/>
        <v/>
      </c>
      <c r="BR669" s="296">
        <f t="shared" si="314"/>
        <v>0</v>
      </c>
      <c r="BS669" s="296" t="str">
        <f>IF(COUNTIF(点検表４リスト用!X$2:X$83,J669),1,IF(COUNTIF(点検表４リスト用!Y$2:Y$100,J669),2,IF(COUNTIF(点検表４リスト用!Z$2:Z$100,J669),3,IF(COUNTIF(点検表４リスト用!AA$2:AA$100,J669),4,""))))</f>
        <v/>
      </c>
      <c r="BT669" s="580" t="str">
        <f t="shared" si="318"/>
        <v/>
      </c>
    </row>
    <row r="670" spans="1:72">
      <c r="A670" s="289"/>
      <c r="B670" s="445"/>
      <c r="C670" s="290"/>
      <c r="D670" s="291"/>
      <c r="E670" s="291"/>
      <c r="F670" s="291"/>
      <c r="G670" s="292"/>
      <c r="H670" s="300"/>
      <c r="I670" s="292"/>
      <c r="J670" s="292"/>
      <c r="K670" s="292"/>
      <c r="L670" s="292"/>
      <c r="M670" s="290"/>
      <c r="N670" s="290"/>
      <c r="O670" s="292"/>
      <c r="P670" s="292"/>
      <c r="Q670" s="481" t="str">
        <f t="shared" si="319"/>
        <v/>
      </c>
      <c r="R670" s="481" t="str">
        <f t="shared" si="320"/>
        <v/>
      </c>
      <c r="S670" s="482" t="str">
        <f t="shared" si="293"/>
        <v/>
      </c>
      <c r="T670" s="482" t="str">
        <f t="shared" si="321"/>
        <v/>
      </c>
      <c r="U670" s="483" t="str">
        <f t="shared" si="322"/>
        <v/>
      </c>
      <c r="V670" s="483" t="str">
        <f t="shared" si="323"/>
        <v/>
      </c>
      <c r="W670" s="483" t="str">
        <f t="shared" si="324"/>
        <v/>
      </c>
      <c r="X670" s="293"/>
      <c r="Y670" s="289"/>
      <c r="Z670" s="473" t="str">
        <f>IF($BS670&lt;&gt;"","確認",IF(COUNTIF(点検表４リスト用!AB$2:AB$100,J670),"○",IF(OR($BQ670="【3】",$BQ670="【2】",$BQ670="【1】"),"○",$BQ670)))</f>
        <v/>
      </c>
      <c r="AA670" s="532"/>
      <c r="AB670" s="559" t="str">
        <f t="shared" si="325"/>
        <v/>
      </c>
      <c r="AC670" s="294" t="str">
        <f>IF(COUNTIF(環境性能の高いＵＤタクシー!$A:$A,点検表４!J670),"○","")</f>
        <v/>
      </c>
      <c r="AD670" s="295" t="str">
        <f t="shared" si="326"/>
        <v/>
      </c>
      <c r="AE670" s="296" t="b">
        <f t="shared" si="294"/>
        <v>0</v>
      </c>
      <c r="AF670" s="296" t="b">
        <f t="shared" si="295"/>
        <v>0</v>
      </c>
      <c r="AG670" s="296" t="str">
        <f t="shared" si="296"/>
        <v/>
      </c>
      <c r="AH670" s="296">
        <f t="shared" si="297"/>
        <v>1</v>
      </c>
      <c r="AI670" s="296">
        <f t="shared" si="298"/>
        <v>0</v>
      </c>
      <c r="AJ670" s="296">
        <f t="shared" si="299"/>
        <v>0</v>
      </c>
      <c r="AK670" s="296" t="str">
        <f>IFERROR(VLOOKUP($I670,点検表４リスト用!$D$2:$G$10,2,FALSE),"")</f>
        <v/>
      </c>
      <c r="AL670" s="296" t="str">
        <f>IFERROR(VLOOKUP($I670,点検表４リスト用!$D$2:$G$10,3,FALSE),"")</f>
        <v/>
      </c>
      <c r="AM670" s="296" t="str">
        <f>IFERROR(VLOOKUP($I670,点検表４リスト用!$D$2:$G$10,4,FALSE),"")</f>
        <v/>
      </c>
      <c r="AN670" s="296" t="str">
        <f>IFERROR(VLOOKUP(LEFT($E670,1),点検表４リスト用!$I$2:$J$11,2,FALSE),"")</f>
        <v/>
      </c>
      <c r="AO670" s="296" t="b">
        <f>IF(IFERROR(VLOOKUP($J670,軽乗用車一覧!$A$2:$A$88,1,FALSE),"")&lt;&gt;"",TRUE,FALSE)</f>
        <v>0</v>
      </c>
      <c r="AP670" s="296" t="b">
        <f t="shared" si="300"/>
        <v>0</v>
      </c>
      <c r="AQ670" s="296" t="b">
        <f t="shared" si="327"/>
        <v>1</v>
      </c>
      <c r="AR670" s="296" t="str">
        <f t="shared" si="301"/>
        <v/>
      </c>
      <c r="AS670" s="296" t="str">
        <f t="shared" si="302"/>
        <v/>
      </c>
      <c r="AT670" s="296">
        <f t="shared" si="303"/>
        <v>1</v>
      </c>
      <c r="AU670" s="296">
        <f t="shared" si="304"/>
        <v>1</v>
      </c>
      <c r="AV670" s="296" t="str">
        <f t="shared" si="305"/>
        <v/>
      </c>
      <c r="AW670" s="296" t="str">
        <f>IFERROR(VLOOKUP($L670,点検表４リスト用!$L$2:$M$11,2,FALSE),"")</f>
        <v/>
      </c>
      <c r="AX670" s="296" t="str">
        <f>IFERROR(VLOOKUP($AV670,排出係数!$H$4:$N$1000,7,FALSE),"")</f>
        <v/>
      </c>
      <c r="AY670" s="296" t="str">
        <f t="shared" si="315"/>
        <v/>
      </c>
      <c r="AZ670" s="296" t="str">
        <f t="shared" si="306"/>
        <v>1</v>
      </c>
      <c r="BA670" s="296" t="str">
        <f>IFERROR(VLOOKUP($AV670,排出係数!$A$4:$G$10000,$AU670+2,FALSE),"")</f>
        <v/>
      </c>
      <c r="BB670" s="296">
        <f>IFERROR(VLOOKUP($AU670,点検表４リスト用!$P$2:$T$6,2,FALSE),"")</f>
        <v>0.48</v>
      </c>
      <c r="BC670" s="296" t="str">
        <f t="shared" si="307"/>
        <v/>
      </c>
      <c r="BD670" s="296" t="str">
        <f t="shared" si="308"/>
        <v/>
      </c>
      <c r="BE670" s="296" t="str">
        <f>IFERROR(VLOOKUP($AV670,排出係数!$H$4:$M$10000,$AU670+2,FALSE),"")</f>
        <v/>
      </c>
      <c r="BF670" s="296">
        <f>IFERROR(VLOOKUP($AU670,点検表４リスト用!$P$2:$T$6,IF($N670="H17",5,3),FALSE),"")</f>
        <v>5.5E-2</v>
      </c>
      <c r="BG670" s="296">
        <f t="shared" si="309"/>
        <v>0</v>
      </c>
      <c r="BH670" s="296">
        <f t="shared" si="313"/>
        <v>0</v>
      </c>
      <c r="BI670" s="296" t="str">
        <f>IFERROR(VLOOKUP($L670,点検表４リスト用!$L$2:$N$11,3,FALSE),"")</f>
        <v/>
      </c>
      <c r="BJ670" s="296" t="str">
        <f t="shared" si="310"/>
        <v/>
      </c>
      <c r="BK670" s="296" t="str">
        <f>IF($AK670="特","",IF($BP670="確認",MSG_電気・燃料電池車確認,IF($BS670=1,日野自動車新型式,IF($BS670=2,日野自動車新型式②,IF($BS670=3,日野自動車新型式③,IF($BS670=4,日野自動車新型式④,IFERROR(VLOOKUP($BJ670,'35条リスト'!$A$3:$C$9998,2,FALSE),"")))))))</f>
        <v/>
      </c>
      <c r="BL670" s="296" t="str">
        <f t="shared" si="311"/>
        <v/>
      </c>
      <c r="BM670" s="296" t="str">
        <f>IFERROR(VLOOKUP($X670,点検表４リスト用!$A$2:$B$10,2,FALSE),"")</f>
        <v/>
      </c>
      <c r="BN670" s="296" t="str">
        <f>IF($AK670="特","",IFERROR(VLOOKUP($BJ670,'35条リスト'!$A$3:$C$9998,3,FALSE),""))</f>
        <v/>
      </c>
      <c r="BO670" s="357" t="str">
        <f t="shared" si="316"/>
        <v/>
      </c>
      <c r="BP670" s="297" t="str">
        <f t="shared" si="312"/>
        <v/>
      </c>
      <c r="BQ670" s="297" t="str">
        <f t="shared" si="317"/>
        <v/>
      </c>
      <c r="BR670" s="296">
        <f t="shared" si="314"/>
        <v>0</v>
      </c>
      <c r="BS670" s="296" t="str">
        <f>IF(COUNTIF(点検表４リスト用!X$2:X$83,J670),1,IF(COUNTIF(点検表４リスト用!Y$2:Y$100,J670),2,IF(COUNTIF(点検表４リスト用!Z$2:Z$100,J670),3,IF(COUNTIF(点検表４リスト用!AA$2:AA$100,J670),4,""))))</f>
        <v/>
      </c>
      <c r="BT670" s="580" t="str">
        <f t="shared" si="318"/>
        <v/>
      </c>
    </row>
    <row r="671" spans="1:72">
      <c r="A671" s="289"/>
      <c r="B671" s="445"/>
      <c r="C671" s="290"/>
      <c r="D671" s="291"/>
      <c r="E671" s="291"/>
      <c r="F671" s="291"/>
      <c r="G671" s="292"/>
      <c r="H671" s="300"/>
      <c r="I671" s="292"/>
      <c r="J671" s="292"/>
      <c r="K671" s="292"/>
      <c r="L671" s="292"/>
      <c r="M671" s="290"/>
      <c r="N671" s="290"/>
      <c r="O671" s="292"/>
      <c r="P671" s="292"/>
      <c r="Q671" s="481" t="str">
        <f t="shared" si="319"/>
        <v/>
      </c>
      <c r="R671" s="481" t="str">
        <f t="shared" si="320"/>
        <v/>
      </c>
      <c r="S671" s="482" t="str">
        <f t="shared" si="293"/>
        <v/>
      </c>
      <c r="T671" s="482" t="str">
        <f t="shared" si="321"/>
        <v/>
      </c>
      <c r="U671" s="483" t="str">
        <f t="shared" si="322"/>
        <v/>
      </c>
      <c r="V671" s="483" t="str">
        <f t="shared" si="323"/>
        <v/>
      </c>
      <c r="W671" s="483" t="str">
        <f t="shared" si="324"/>
        <v/>
      </c>
      <c r="X671" s="293"/>
      <c r="Y671" s="289"/>
      <c r="Z671" s="473" t="str">
        <f>IF($BS671&lt;&gt;"","確認",IF(COUNTIF(点検表４リスト用!AB$2:AB$100,J671),"○",IF(OR($BQ671="【3】",$BQ671="【2】",$BQ671="【1】"),"○",$BQ671)))</f>
        <v/>
      </c>
      <c r="AA671" s="532"/>
      <c r="AB671" s="559" t="str">
        <f t="shared" si="325"/>
        <v/>
      </c>
      <c r="AC671" s="294" t="str">
        <f>IF(COUNTIF(環境性能の高いＵＤタクシー!$A:$A,点検表４!J671),"○","")</f>
        <v/>
      </c>
      <c r="AD671" s="295" t="str">
        <f t="shared" si="326"/>
        <v/>
      </c>
      <c r="AE671" s="296" t="b">
        <f t="shared" si="294"/>
        <v>0</v>
      </c>
      <c r="AF671" s="296" t="b">
        <f t="shared" si="295"/>
        <v>0</v>
      </c>
      <c r="AG671" s="296" t="str">
        <f t="shared" si="296"/>
        <v/>
      </c>
      <c r="AH671" s="296">
        <f t="shared" si="297"/>
        <v>1</v>
      </c>
      <c r="AI671" s="296">
        <f t="shared" si="298"/>
        <v>0</v>
      </c>
      <c r="AJ671" s="296">
        <f t="shared" si="299"/>
        <v>0</v>
      </c>
      <c r="AK671" s="296" t="str">
        <f>IFERROR(VLOOKUP($I671,点検表４リスト用!$D$2:$G$10,2,FALSE),"")</f>
        <v/>
      </c>
      <c r="AL671" s="296" t="str">
        <f>IFERROR(VLOOKUP($I671,点検表４リスト用!$D$2:$G$10,3,FALSE),"")</f>
        <v/>
      </c>
      <c r="AM671" s="296" t="str">
        <f>IFERROR(VLOOKUP($I671,点検表４リスト用!$D$2:$G$10,4,FALSE),"")</f>
        <v/>
      </c>
      <c r="AN671" s="296" t="str">
        <f>IFERROR(VLOOKUP(LEFT($E671,1),点検表４リスト用!$I$2:$J$11,2,FALSE),"")</f>
        <v/>
      </c>
      <c r="AO671" s="296" t="b">
        <f>IF(IFERROR(VLOOKUP($J671,軽乗用車一覧!$A$2:$A$88,1,FALSE),"")&lt;&gt;"",TRUE,FALSE)</f>
        <v>0</v>
      </c>
      <c r="AP671" s="296" t="b">
        <f t="shared" si="300"/>
        <v>0</v>
      </c>
      <c r="AQ671" s="296" t="b">
        <f t="shared" si="327"/>
        <v>1</v>
      </c>
      <c r="AR671" s="296" t="str">
        <f t="shared" si="301"/>
        <v/>
      </c>
      <c r="AS671" s="296" t="str">
        <f t="shared" si="302"/>
        <v/>
      </c>
      <c r="AT671" s="296">
        <f t="shared" si="303"/>
        <v>1</v>
      </c>
      <c r="AU671" s="296">
        <f t="shared" si="304"/>
        <v>1</v>
      </c>
      <c r="AV671" s="296" t="str">
        <f t="shared" si="305"/>
        <v/>
      </c>
      <c r="AW671" s="296" t="str">
        <f>IFERROR(VLOOKUP($L671,点検表４リスト用!$L$2:$M$11,2,FALSE),"")</f>
        <v/>
      </c>
      <c r="AX671" s="296" t="str">
        <f>IFERROR(VLOOKUP($AV671,排出係数!$H$4:$N$1000,7,FALSE),"")</f>
        <v/>
      </c>
      <c r="AY671" s="296" t="str">
        <f t="shared" si="315"/>
        <v/>
      </c>
      <c r="AZ671" s="296" t="str">
        <f t="shared" si="306"/>
        <v>1</v>
      </c>
      <c r="BA671" s="296" t="str">
        <f>IFERROR(VLOOKUP($AV671,排出係数!$A$4:$G$10000,$AU671+2,FALSE),"")</f>
        <v/>
      </c>
      <c r="BB671" s="296">
        <f>IFERROR(VLOOKUP($AU671,点検表４リスト用!$P$2:$T$6,2,FALSE),"")</f>
        <v>0.48</v>
      </c>
      <c r="BC671" s="296" t="str">
        <f t="shared" si="307"/>
        <v/>
      </c>
      <c r="BD671" s="296" t="str">
        <f t="shared" si="308"/>
        <v/>
      </c>
      <c r="BE671" s="296" t="str">
        <f>IFERROR(VLOOKUP($AV671,排出係数!$H$4:$M$10000,$AU671+2,FALSE),"")</f>
        <v/>
      </c>
      <c r="BF671" s="296">
        <f>IFERROR(VLOOKUP($AU671,点検表４リスト用!$P$2:$T$6,IF($N671="H17",5,3),FALSE),"")</f>
        <v>5.5E-2</v>
      </c>
      <c r="BG671" s="296">
        <f t="shared" si="309"/>
        <v>0</v>
      </c>
      <c r="BH671" s="296">
        <f t="shared" si="313"/>
        <v>0</v>
      </c>
      <c r="BI671" s="296" t="str">
        <f>IFERROR(VLOOKUP($L671,点検表４リスト用!$L$2:$N$11,3,FALSE),"")</f>
        <v/>
      </c>
      <c r="BJ671" s="296" t="str">
        <f t="shared" si="310"/>
        <v/>
      </c>
      <c r="BK671" s="296" t="str">
        <f>IF($AK671="特","",IF($BP671="確認",MSG_電気・燃料電池車確認,IF($BS671=1,日野自動車新型式,IF($BS671=2,日野自動車新型式②,IF($BS671=3,日野自動車新型式③,IF($BS671=4,日野自動車新型式④,IFERROR(VLOOKUP($BJ671,'35条リスト'!$A$3:$C$9998,2,FALSE),"")))))))</f>
        <v/>
      </c>
      <c r="BL671" s="296" t="str">
        <f t="shared" si="311"/>
        <v/>
      </c>
      <c r="BM671" s="296" t="str">
        <f>IFERROR(VLOOKUP($X671,点検表４リスト用!$A$2:$B$10,2,FALSE),"")</f>
        <v/>
      </c>
      <c r="BN671" s="296" t="str">
        <f>IF($AK671="特","",IFERROR(VLOOKUP($BJ671,'35条リスト'!$A$3:$C$9998,3,FALSE),""))</f>
        <v/>
      </c>
      <c r="BO671" s="357" t="str">
        <f t="shared" si="316"/>
        <v/>
      </c>
      <c r="BP671" s="297" t="str">
        <f t="shared" si="312"/>
        <v/>
      </c>
      <c r="BQ671" s="297" t="str">
        <f t="shared" si="317"/>
        <v/>
      </c>
      <c r="BR671" s="296">
        <f t="shared" si="314"/>
        <v>0</v>
      </c>
      <c r="BS671" s="296" t="str">
        <f>IF(COUNTIF(点検表４リスト用!X$2:X$83,J671),1,IF(COUNTIF(点検表４リスト用!Y$2:Y$100,J671),2,IF(COUNTIF(点検表４リスト用!Z$2:Z$100,J671),3,IF(COUNTIF(点検表４リスト用!AA$2:AA$100,J671),4,""))))</f>
        <v/>
      </c>
      <c r="BT671" s="580" t="str">
        <f t="shared" si="318"/>
        <v/>
      </c>
    </row>
    <row r="672" spans="1:72">
      <c r="A672" s="289"/>
      <c r="B672" s="445"/>
      <c r="C672" s="290"/>
      <c r="D672" s="291"/>
      <c r="E672" s="291"/>
      <c r="F672" s="291"/>
      <c r="G672" s="292"/>
      <c r="H672" s="300"/>
      <c r="I672" s="292"/>
      <c r="J672" s="292"/>
      <c r="K672" s="292"/>
      <c r="L672" s="292"/>
      <c r="M672" s="290"/>
      <c r="N672" s="290"/>
      <c r="O672" s="292"/>
      <c r="P672" s="292"/>
      <c r="Q672" s="481" t="str">
        <f t="shared" si="319"/>
        <v/>
      </c>
      <c r="R672" s="481" t="str">
        <f t="shared" si="320"/>
        <v/>
      </c>
      <c r="S672" s="482" t="str">
        <f t="shared" si="293"/>
        <v/>
      </c>
      <c r="T672" s="482" t="str">
        <f t="shared" si="321"/>
        <v/>
      </c>
      <c r="U672" s="483" t="str">
        <f t="shared" si="322"/>
        <v/>
      </c>
      <c r="V672" s="483" t="str">
        <f t="shared" si="323"/>
        <v/>
      </c>
      <c r="W672" s="483" t="str">
        <f t="shared" si="324"/>
        <v/>
      </c>
      <c r="X672" s="293"/>
      <c r="Y672" s="289"/>
      <c r="Z672" s="473" t="str">
        <f>IF($BS672&lt;&gt;"","確認",IF(COUNTIF(点検表４リスト用!AB$2:AB$100,J672),"○",IF(OR($BQ672="【3】",$BQ672="【2】",$BQ672="【1】"),"○",$BQ672)))</f>
        <v/>
      </c>
      <c r="AA672" s="532"/>
      <c r="AB672" s="559" t="str">
        <f t="shared" si="325"/>
        <v/>
      </c>
      <c r="AC672" s="294" t="str">
        <f>IF(COUNTIF(環境性能の高いＵＤタクシー!$A:$A,点検表４!J672),"○","")</f>
        <v/>
      </c>
      <c r="AD672" s="295" t="str">
        <f t="shared" si="326"/>
        <v/>
      </c>
      <c r="AE672" s="296" t="b">
        <f t="shared" si="294"/>
        <v>0</v>
      </c>
      <c r="AF672" s="296" t="b">
        <f t="shared" si="295"/>
        <v>0</v>
      </c>
      <c r="AG672" s="296" t="str">
        <f t="shared" si="296"/>
        <v/>
      </c>
      <c r="AH672" s="296">
        <f t="shared" si="297"/>
        <v>1</v>
      </c>
      <c r="AI672" s="296">
        <f t="shared" si="298"/>
        <v>0</v>
      </c>
      <c r="AJ672" s="296">
        <f t="shared" si="299"/>
        <v>0</v>
      </c>
      <c r="AK672" s="296" t="str">
        <f>IFERROR(VLOOKUP($I672,点検表４リスト用!$D$2:$G$10,2,FALSE),"")</f>
        <v/>
      </c>
      <c r="AL672" s="296" t="str">
        <f>IFERROR(VLOOKUP($I672,点検表４リスト用!$D$2:$G$10,3,FALSE),"")</f>
        <v/>
      </c>
      <c r="AM672" s="296" t="str">
        <f>IFERROR(VLOOKUP($I672,点検表４リスト用!$D$2:$G$10,4,FALSE),"")</f>
        <v/>
      </c>
      <c r="AN672" s="296" t="str">
        <f>IFERROR(VLOOKUP(LEFT($E672,1),点検表４リスト用!$I$2:$J$11,2,FALSE),"")</f>
        <v/>
      </c>
      <c r="AO672" s="296" t="b">
        <f>IF(IFERROR(VLOOKUP($J672,軽乗用車一覧!$A$2:$A$88,1,FALSE),"")&lt;&gt;"",TRUE,FALSE)</f>
        <v>0</v>
      </c>
      <c r="AP672" s="296" t="b">
        <f t="shared" si="300"/>
        <v>0</v>
      </c>
      <c r="AQ672" s="296" t="b">
        <f t="shared" si="327"/>
        <v>1</v>
      </c>
      <c r="AR672" s="296" t="str">
        <f t="shared" si="301"/>
        <v/>
      </c>
      <c r="AS672" s="296" t="str">
        <f t="shared" si="302"/>
        <v/>
      </c>
      <c r="AT672" s="296">
        <f t="shared" si="303"/>
        <v>1</v>
      </c>
      <c r="AU672" s="296">
        <f t="shared" si="304"/>
        <v>1</v>
      </c>
      <c r="AV672" s="296" t="str">
        <f t="shared" si="305"/>
        <v/>
      </c>
      <c r="AW672" s="296" t="str">
        <f>IFERROR(VLOOKUP($L672,点検表４リスト用!$L$2:$M$11,2,FALSE),"")</f>
        <v/>
      </c>
      <c r="AX672" s="296" t="str">
        <f>IFERROR(VLOOKUP($AV672,排出係数!$H$4:$N$1000,7,FALSE),"")</f>
        <v/>
      </c>
      <c r="AY672" s="296" t="str">
        <f t="shared" si="315"/>
        <v/>
      </c>
      <c r="AZ672" s="296" t="str">
        <f t="shared" si="306"/>
        <v>1</v>
      </c>
      <c r="BA672" s="296" t="str">
        <f>IFERROR(VLOOKUP($AV672,排出係数!$A$4:$G$10000,$AU672+2,FALSE),"")</f>
        <v/>
      </c>
      <c r="BB672" s="296">
        <f>IFERROR(VLOOKUP($AU672,点検表４リスト用!$P$2:$T$6,2,FALSE),"")</f>
        <v>0.48</v>
      </c>
      <c r="BC672" s="296" t="str">
        <f t="shared" si="307"/>
        <v/>
      </c>
      <c r="BD672" s="296" t="str">
        <f t="shared" si="308"/>
        <v/>
      </c>
      <c r="BE672" s="296" t="str">
        <f>IFERROR(VLOOKUP($AV672,排出係数!$H$4:$M$10000,$AU672+2,FALSE),"")</f>
        <v/>
      </c>
      <c r="BF672" s="296">
        <f>IFERROR(VLOOKUP($AU672,点検表４リスト用!$P$2:$T$6,IF($N672="H17",5,3),FALSE),"")</f>
        <v>5.5E-2</v>
      </c>
      <c r="BG672" s="296">
        <f t="shared" si="309"/>
        <v>0</v>
      </c>
      <c r="BH672" s="296">
        <f t="shared" si="313"/>
        <v>0</v>
      </c>
      <c r="BI672" s="296" t="str">
        <f>IFERROR(VLOOKUP($L672,点検表４リスト用!$L$2:$N$11,3,FALSE),"")</f>
        <v/>
      </c>
      <c r="BJ672" s="296" t="str">
        <f t="shared" si="310"/>
        <v/>
      </c>
      <c r="BK672" s="296" t="str">
        <f>IF($AK672="特","",IF($BP672="確認",MSG_電気・燃料電池車確認,IF($BS672=1,日野自動車新型式,IF($BS672=2,日野自動車新型式②,IF($BS672=3,日野自動車新型式③,IF($BS672=4,日野自動車新型式④,IFERROR(VLOOKUP($BJ672,'35条リスト'!$A$3:$C$9998,2,FALSE),"")))))))</f>
        <v/>
      </c>
      <c r="BL672" s="296" t="str">
        <f t="shared" si="311"/>
        <v/>
      </c>
      <c r="BM672" s="296" t="str">
        <f>IFERROR(VLOOKUP($X672,点検表４リスト用!$A$2:$B$10,2,FALSE),"")</f>
        <v/>
      </c>
      <c r="BN672" s="296" t="str">
        <f>IF($AK672="特","",IFERROR(VLOOKUP($BJ672,'35条リスト'!$A$3:$C$9998,3,FALSE),""))</f>
        <v/>
      </c>
      <c r="BO672" s="357" t="str">
        <f t="shared" si="316"/>
        <v/>
      </c>
      <c r="BP672" s="297" t="str">
        <f t="shared" si="312"/>
        <v/>
      </c>
      <c r="BQ672" s="297" t="str">
        <f t="shared" si="317"/>
        <v/>
      </c>
      <c r="BR672" s="296">
        <f t="shared" si="314"/>
        <v>0</v>
      </c>
      <c r="BS672" s="296" t="str">
        <f>IF(COUNTIF(点検表４リスト用!X$2:X$83,J672),1,IF(COUNTIF(点検表４リスト用!Y$2:Y$100,J672),2,IF(COUNTIF(点検表４リスト用!Z$2:Z$100,J672),3,IF(COUNTIF(点検表４リスト用!AA$2:AA$100,J672),4,""))))</f>
        <v/>
      </c>
      <c r="BT672" s="580" t="str">
        <f t="shared" si="318"/>
        <v/>
      </c>
    </row>
    <row r="673" spans="1:72">
      <c r="A673" s="289"/>
      <c r="B673" s="445"/>
      <c r="C673" s="290"/>
      <c r="D673" s="291"/>
      <c r="E673" s="291"/>
      <c r="F673" s="291"/>
      <c r="G673" s="292"/>
      <c r="H673" s="300"/>
      <c r="I673" s="292"/>
      <c r="J673" s="292"/>
      <c r="K673" s="292"/>
      <c r="L673" s="292"/>
      <c r="M673" s="290"/>
      <c r="N673" s="290"/>
      <c r="O673" s="292"/>
      <c r="P673" s="292"/>
      <c r="Q673" s="481" t="str">
        <f t="shared" si="319"/>
        <v/>
      </c>
      <c r="R673" s="481" t="str">
        <f t="shared" si="320"/>
        <v/>
      </c>
      <c r="S673" s="482" t="str">
        <f t="shared" si="293"/>
        <v/>
      </c>
      <c r="T673" s="482" t="str">
        <f t="shared" si="321"/>
        <v/>
      </c>
      <c r="U673" s="483" t="str">
        <f t="shared" si="322"/>
        <v/>
      </c>
      <c r="V673" s="483" t="str">
        <f t="shared" si="323"/>
        <v/>
      </c>
      <c r="W673" s="483" t="str">
        <f t="shared" si="324"/>
        <v/>
      </c>
      <c r="X673" s="293"/>
      <c r="Y673" s="289"/>
      <c r="Z673" s="473" t="str">
        <f>IF($BS673&lt;&gt;"","確認",IF(COUNTIF(点検表４リスト用!AB$2:AB$100,J673),"○",IF(OR($BQ673="【3】",$BQ673="【2】",$BQ673="【1】"),"○",$BQ673)))</f>
        <v/>
      </c>
      <c r="AA673" s="532"/>
      <c r="AB673" s="559" t="str">
        <f t="shared" si="325"/>
        <v/>
      </c>
      <c r="AC673" s="294" t="str">
        <f>IF(COUNTIF(環境性能の高いＵＤタクシー!$A:$A,点検表４!J673),"○","")</f>
        <v/>
      </c>
      <c r="AD673" s="295" t="str">
        <f t="shared" si="326"/>
        <v/>
      </c>
      <c r="AE673" s="296" t="b">
        <f t="shared" si="294"/>
        <v>0</v>
      </c>
      <c r="AF673" s="296" t="b">
        <f t="shared" si="295"/>
        <v>0</v>
      </c>
      <c r="AG673" s="296" t="str">
        <f t="shared" si="296"/>
        <v/>
      </c>
      <c r="AH673" s="296">
        <f t="shared" si="297"/>
        <v>1</v>
      </c>
      <c r="AI673" s="296">
        <f t="shared" si="298"/>
        <v>0</v>
      </c>
      <c r="AJ673" s="296">
        <f t="shared" si="299"/>
        <v>0</v>
      </c>
      <c r="AK673" s="296" t="str">
        <f>IFERROR(VLOOKUP($I673,点検表４リスト用!$D$2:$G$10,2,FALSE),"")</f>
        <v/>
      </c>
      <c r="AL673" s="296" t="str">
        <f>IFERROR(VLOOKUP($I673,点検表４リスト用!$D$2:$G$10,3,FALSE),"")</f>
        <v/>
      </c>
      <c r="AM673" s="296" t="str">
        <f>IFERROR(VLOOKUP($I673,点検表４リスト用!$D$2:$G$10,4,FALSE),"")</f>
        <v/>
      </c>
      <c r="AN673" s="296" t="str">
        <f>IFERROR(VLOOKUP(LEFT($E673,1),点検表４リスト用!$I$2:$J$11,2,FALSE),"")</f>
        <v/>
      </c>
      <c r="AO673" s="296" t="b">
        <f>IF(IFERROR(VLOOKUP($J673,軽乗用車一覧!$A$2:$A$88,1,FALSE),"")&lt;&gt;"",TRUE,FALSE)</f>
        <v>0</v>
      </c>
      <c r="AP673" s="296" t="b">
        <f t="shared" si="300"/>
        <v>0</v>
      </c>
      <c r="AQ673" s="296" t="b">
        <f t="shared" si="327"/>
        <v>1</v>
      </c>
      <c r="AR673" s="296" t="str">
        <f t="shared" si="301"/>
        <v/>
      </c>
      <c r="AS673" s="296" t="str">
        <f t="shared" si="302"/>
        <v/>
      </c>
      <c r="AT673" s="296">
        <f t="shared" si="303"/>
        <v>1</v>
      </c>
      <c r="AU673" s="296">
        <f t="shared" si="304"/>
        <v>1</v>
      </c>
      <c r="AV673" s="296" t="str">
        <f t="shared" si="305"/>
        <v/>
      </c>
      <c r="AW673" s="296" t="str">
        <f>IFERROR(VLOOKUP($L673,点検表４リスト用!$L$2:$M$11,2,FALSE),"")</f>
        <v/>
      </c>
      <c r="AX673" s="296" t="str">
        <f>IFERROR(VLOOKUP($AV673,排出係数!$H$4:$N$1000,7,FALSE),"")</f>
        <v/>
      </c>
      <c r="AY673" s="296" t="str">
        <f t="shared" si="315"/>
        <v/>
      </c>
      <c r="AZ673" s="296" t="str">
        <f t="shared" si="306"/>
        <v>1</v>
      </c>
      <c r="BA673" s="296" t="str">
        <f>IFERROR(VLOOKUP($AV673,排出係数!$A$4:$G$10000,$AU673+2,FALSE),"")</f>
        <v/>
      </c>
      <c r="BB673" s="296">
        <f>IFERROR(VLOOKUP($AU673,点検表４リスト用!$P$2:$T$6,2,FALSE),"")</f>
        <v>0.48</v>
      </c>
      <c r="BC673" s="296" t="str">
        <f t="shared" si="307"/>
        <v/>
      </c>
      <c r="BD673" s="296" t="str">
        <f t="shared" si="308"/>
        <v/>
      </c>
      <c r="BE673" s="296" t="str">
        <f>IFERROR(VLOOKUP($AV673,排出係数!$H$4:$M$10000,$AU673+2,FALSE),"")</f>
        <v/>
      </c>
      <c r="BF673" s="296">
        <f>IFERROR(VLOOKUP($AU673,点検表４リスト用!$P$2:$T$6,IF($N673="H17",5,3),FALSE),"")</f>
        <v>5.5E-2</v>
      </c>
      <c r="BG673" s="296">
        <f t="shared" si="309"/>
        <v>0</v>
      </c>
      <c r="BH673" s="296">
        <f t="shared" si="313"/>
        <v>0</v>
      </c>
      <c r="BI673" s="296" t="str">
        <f>IFERROR(VLOOKUP($L673,点検表４リスト用!$L$2:$N$11,3,FALSE),"")</f>
        <v/>
      </c>
      <c r="BJ673" s="296" t="str">
        <f t="shared" si="310"/>
        <v/>
      </c>
      <c r="BK673" s="296" t="str">
        <f>IF($AK673="特","",IF($BP673="確認",MSG_電気・燃料電池車確認,IF($BS673=1,日野自動車新型式,IF($BS673=2,日野自動車新型式②,IF($BS673=3,日野自動車新型式③,IF($BS673=4,日野自動車新型式④,IFERROR(VLOOKUP($BJ673,'35条リスト'!$A$3:$C$9998,2,FALSE),"")))))))</f>
        <v/>
      </c>
      <c r="BL673" s="296" t="str">
        <f t="shared" si="311"/>
        <v/>
      </c>
      <c r="BM673" s="296" t="str">
        <f>IFERROR(VLOOKUP($X673,点検表４リスト用!$A$2:$B$10,2,FALSE),"")</f>
        <v/>
      </c>
      <c r="BN673" s="296" t="str">
        <f>IF($AK673="特","",IFERROR(VLOOKUP($BJ673,'35条リスト'!$A$3:$C$9998,3,FALSE),""))</f>
        <v/>
      </c>
      <c r="BO673" s="357" t="str">
        <f t="shared" si="316"/>
        <v/>
      </c>
      <c r="BP673" s="297" t="str">
        <f t="shared" si="312"/>
        <v/>
      </c>
      <c r="BQ673" s="297" t="str">
        <f t="shared" si="317"/>
        <v/>
      </c>
      <c r="BR673" s="296">
        <f t="shared" si="314"/>
        <v>0</v>
      </c>
      <c r="BS673" s="296" t="str">
        <f>IF(COUNTIF(点検表４リスト用!X$2:X$83,J673),1,IF(COUNTIF(点検表４リスト用!Y$2:Y$100,J673),2,IF(COUNTIF(点検表４リスト用!Z$2:Z$100,J673),3,IF(COUNTIF(点検表４リスト用!AA$2:AA$100,J673),4,""))))</f>
        <v/>
      </c>
      <c r="BT673" s="580" t="str">
        <f t="shared" si="318"/>
        <v/>
      </c>
    </row>
    <row r="674" spans="1:72">
      <c r="A674" s="289"/>
      <c r="B674" s="445"/>
      <c r="C674" s="290"/>
      <c r="D674" s="291"/>
      <c r="E674" s="291"/>
      <c r="F674" s="291"/>
      <c r="G674" s="292"/>
      <c r="H674" s="300"/>
      <c r="I674" s="292"/>
      <c r="J674" s="292"/>
      <c r="K674" s="292"/>
      <c r="L674" s="292"/>
      <c r="M674" s="290"/>
      <c r="N674" s="290"/>
      <c r="O674" s="292"/>
      <c r="P674" s="292"/>
      <c r="Q674" s="481" t="str">
        <f t="shared" si="319"/>
        <v/>
      </c>
      <c r="R674" s="481" t="str">
        <f t="shared" si="320"/>
        <v/>
      </c>
      <c r="S674" s="482" t="str">
        <f t="shared" si="293"/>
        <v/>
      </c>
      <c r="T674" s="482" t="str">
        <f t="shared" si="321"/>
        <v/>
      </c>
      <c r="U674" s="483" t="str">
        <f t="shared" si="322"/>
        <v/>
      </c>
      <c r="V674" s="483" t="str">
        <f t="shared" si="323"/>
        <v/>
      </c>
      <c r="W674" s="483" t="str">
        <f t="shared" si="324"/>
        <v/>
      </c>
      <c r="X674" s="293"/>
      <c r="Y674" s="289"/>
      <c r="Z674" s="473" t="str">
        <f>IF($BS674&lt;&gt;"","確認",IF(COUNTIF(点検表４リスト用!AB$2:AB$100,J674),"○",IF(OR($BQ674="【3】",$BQ674="【2】",$BQ674="【1】"),"○",$BQ674)))</f>
        <v/>
      </c>
      <c r="AA674" s="532"/>
      <c r="AB674" s="559" t="str">
        <f t="shared" si="325"/>
        <v/>
      </c>
      <c r="AC674" s="294" t="str">
        <f>IF(COUNTIF(環境性能の高いＵＤタクシー!$A:$A,点検表４!J674),"○","")</f>
        <v/>
      </c>
      <c r="AD674" s="295" t="str">
        <f t="shared" si="326"/>
        <v/>
      </c>
      <c r="AE674" s="296" t="b">
        <f t="shared" si="294"/>
        <v>0</v>
      </c>
      <c r="AF674" s="296" t="b">
        <f t="shared" si="295"/>
        <v>0</v>
      </c>
      <c r="AG674" s="296" t="str">
        <f t="shared" si="296"/>
        <v/>
      </c>
      <c r="AH674" s="296">
        <f t="shared" si="297"/>
        <v>1</v>
      </c>
      <c r="AI674" s="296">
        <f t="shared" si="298"/>
        <v>0</v>
      </c>
      <c r="AJ674" s="296">
        <f t="shared" si="299"/>
        <v>0</v>
      </c>
      <c r="AK674" s="296" t="str">
        <f>IFERROR(VLOOKUP($I674,点検表４リスト用!$D$2:$G$10,2,FALSE),"")</f>
        <v/>
      </c>
      <c r="AL674" s="296" t="str">
        <f>IFERROR(VLOOKUP($I674,点検表４リスト用!$D$2:$G$10,3,FALSE),"")</f>
        <v/>
      </c>
      <c r="AM674" s="296" t="str">
        <f>IFERROR(VLOOKUP($I674,点検表４リスト用!$D$2:$G$10,4,FALSE),"")</f>
        <v/>
      </c>
      <c r="AN674" s="296" t="str">
        <f>IFERROR(VLOOKUP(LEFT($E674,1),点検表４リスト用!$I$2:$J$11,2,FALSE),"")</f>
        <v/>
      </c>
      <c r="AO674" s="296" t="b">
        <f>IF(IFERROR(VLOOKUP($J674,軽乗用車一覧!$A$2:$A$88,1,FALSE),"")&lt;&gt;"",TRUE,FALSE)</f>
        <v>0</v>
      </c>
      <c r="AP674" s="296" t="b">
        <f t="shared" si="300"/>
        <v>0</v>
      </c>
      <c r="AQ674" s="296" t="b">
        <f t="shared" si="327"/>
        <v>1</v>
      </c>
      <c r="AR674" s="296" t="str">
        <f t="shared" si="301"/>
        <v/>
      </c>
      <c r="AS674" s="296" t="str">
        <f t="shared" si="302"/>
        <v/>
      </c>
      <c r="AT674" s="296">
        <f t="shared" si="303"/>
        <v>1</v>
      </c>
      <c r="AU674" s="296">
        <f t="shared" si="304"/>
        <v>1</v>
      </c>
      <c r="AV674" s="296" t="str">
        <f t="shared" si="305"/>
        <v/>
      </c>
      <c r="AW674" s="296" t="str">
        <f>IFERROR(VLOOKUP($L674,点検表４リスト用!$L$2:$M$11,2,FALSE),"")</f>
        <v/>
      </c>
      <c r="AX674" s="296" t="str">
        <f>IFERROR(VLOOKUP($AV674,排出係数!$H$4:$N$1000,7,FALSE),"")</f>
        <v/>
      </c>
      <c r="AY674" s="296" t="str">
        <f t="shared" si="315"/>
        <v/>
      </c>
      <c r="AZ674" s="296" t="str">
        <f t="shared" si="306"/>
        <v>1</v>
      </c>
      <c r="BA674" s="296" t="str">
        <f>IFERROR(VLOOKUP($AV674,排出係数!$A$4:$G$10000,$AU674+2,FALSE),"")</f>
        <v/>
      </c>
      <c r="BB674" s="296">
        <f>IFERROR(VLOOKUP($AU674,点検表４リスト用!$P$2:$T$6,2,FALSE),"")</f>
        <v>0.48</v>
      </c>
      <c r="BC674" s="296" t="str">
        <f t="shared" si="307"/>
        <v/>
      </c>
      <c r="BD674" s="296" t="str">
        <f t="shared" si="308"/>
        <v/>
      </c>
      <c r="BE674" s="296" t="str">
        <f>IFERROR(VLOOKUP($AV674,排出係数!$H$4:$M$10000,$AU674+2,FALSE),"")</f>
        <v/>
      </c>
      <c r="BF674" s="296">
        <f>IFERROR(VLOOKUP($AU674,点検表４リスト用!$P$2:$T$6,IF($N674="H17",5,3),FALSE),"")</f>
        <v>5.5E-2</v>
      </c>
      <c r="BG674" s="296">
        <f t="shared" si="309"/>
        <v>0</v>
      </c>
      <c r="BH674" s="296">
        <f t="shared" si="313"/>
        <v>0</v>
      </c>
      <c r="BI674" s="296" t="str">
        <f>IFERROR(VLOOKUP($L674,点検表４リスト用!$L$2:$N$11,3,FALSE),"")</f>
        <v/>
      </c>
      <c r="BJ674" s="296" t="str">
        <f t="shared" si="310"/>
        <v/>
      </c>
      <c r="BK674" s="296" t="str">
        <f>IF($AK674="特","",IF($BP674="確認",MSG_電気・燃料電池車確認,IF($BS674=1,日野自動車新型式,IF($BS674=2,日野自動車新型式②,IF($BS674=3,日野自動車新型式③,IF($BS674=4,日野自動車新型式④,IFERROR(VLOOKUP($BJ674,'35条リスト'!$A$3:$C$9998,2,FALSE),"")))))))</f>
        <v/>
      </c>
      <c r="BL674" s="296" t="str">
        <f t="shared" si="311"/>
        <v/>
      </c>
      <c r="BM674" s="296" t="str">
        <f>IFERROR(VLOOKUP($X674,点検表４リスト用!$A$2:$B$10,2,FALSE),"")</f>
        <v/>
      </c>
      <c r="BN674" s="296" t="str">
        <f>IF($AK674="特","",IFERROR(VLOOKUP($BJ674,'35条リスト'!$A$3:$C$9998,3,FALSE),""))</f>
        <v/>
      </c>
      <c r="BO674" s="357" t="str">
        <f t="shared" si="316"/>
        <v/>
      </c>
      <c r="BP674" s="297" t="str">
        <f t="shared" si="312"/>
        <v/>
      </c>
      <c r="BQ674" s="297" t="str">
        <f t="shared" si="317"/>
        <v/>
      </c>
      <c r="BR674" s="296">
        <f t="shared" si="314"/>
        <v>0</v>
      </c>
      <c r="BS674" s="296" t="str">
        <f>IF(COUNTIF(点検表４リスト用!X$2:X$83,J674),1,IF(COUNTIF(点検表４リスト用!Y$2:Y$100,J674),2,IF(COUNTIF(点検表４リスト用!Z$2:Z$100,J674),3,IF(COUNTIF(点検表４リスト用!AA$2:AA$100,J674),4,""))))</f>
        <v/>
      </c>
      <c r="BT674" s="580" t="str">
        <f t="shared" si="318"/>
        <v/>
      </c>
    </row>
    <row r="675" spans="1:72">
      <c r="A675" s="289"/>
      <c r="B675" s="445"/>
      <c r="C675" s="290"/>
      <c r="D675" s="291"/>
      <c r="E675" s="291"/>
      <c r="F675" s="291"/>
      <c r="G675" s="292"/>
      <c r="H675" s="300"/>
      <c r="I675" s="292"/>
      <c r="J675" s="292"/>
      <c r="K675" s="292"/>
      <c r="L675" s="292"/>
      <c r="M675" s="290"/>
      <c r="N675" s="290"/>
      <c r="O675" s="292"/>
      <c r="P675" s="292"/>
      <c r="Q675" s="481" t="str">
        <f t="shared" si="319"/>
        <v/>
      </c>
      <c r="R675" s="481" t="str">
        <f t="shared" si="320"/>
        <v/>
      </c>
      <c r="S675" s="482" t="str">
        <f t="shared" si="293"/>
        <v/>
      </c>
      <c r="T675" s="482" t="str">
        <f t="shared" si="321"/>
        <v/>
      </c>
      <c r="U675" s="483" t="str">
        <f t="shared" si="322"/>
        <v/>
      </c>
      <c r="V675" s="483" t="str">
        <f t="shared" si="323"/>
        <v/>
      </c>
      <c r="W675" s="483" t="str">
        <f t="shared" si="324"/>
        <v/>
      </c>
      <c r="X675" s="293"/>
      <c r="Y675" s="289"/>
      <c r="Z675" s="473" t="str">
        <f>IF($BS675&lt;&gt;"","確認",IF(COUNTIF(点検表４リスト用!AB$2:AB$100,J675),"○",IF(OR($BQ675="【3】",$BQ675="【2】",$BQ675="【1】"),"○",$BQ675)))</f>
        <v/>
      </c>
      <c r="AA675" s="532"/>
      <c r="AB675" s="559" t="str">
        <f t="shared" si="325"/>
        <v/>
      </c>
      <c r="AC675" s="294" t="str">
        <f>IF(COUNTIF(環境性能の高いＵＤタクシー!$A:$A,点検表４!J675),"○","")</f>
        <v/>
      </c>
      <c r="AD675" s="295" t="str">
        <f t="shared" si="326"/>
        <v/>
      </c>
      <c r="AE675" s="296" t="b">
        <f t="shared" si="294"/>
        <v>0</v>
      </c>
      <c r="AF675" s="296" t="b">
        <f t="shared" si="295"/>
        <v>0</v>
      </c>
      <c r="AG675" s="296" t="str">
        <f t="shared" si="296"/>
        <v/>
      </c>
      <c r="AH675" s="296">
        <f t="shared" si="297"/>
        <v>1</v>
      </c>
      <c r="AI675" s="296">
        <f t="shared" si="298"/>
        <v>0</v>
      </c>
      <c r="AJ675" s="296">
        <f t="shared" si="299"/>
        <v>0</v>
      </c>
      <c r="AK675" s="296" t="str">
        <f>IFERROR(VLOOKUP($I675,点検表４リスト用!$D$2:$G$10,2,FALSE),"")</f>
        <v/>
      </c>
      <c r="AL675" s="296" t="str">
        <f>IFERROR(VLOOKUP($I675,点検表４リスト用!$D$2:$G$10,3,FALSE),"")</f>
        <v/>
      </c>
      <c r="AM675" s="296" t="str">
        <f>IFERROR(VLOOKUP($I675,点検表４リスト用!$D$2:$G$10,4,FALSE),"")</f>
        <v/>
      </c>
      <c r="AN675" s="296" t="str">
        <f>IFERROR(VLOOKUP(LEFT($E675,1),点検表４リスト用!$I$2:$J$11,2,FALSE),"")</f>
        <v/>
      </c>
      <c r="AO675" s="296" t="b">
        <f>IF(IFERROR(VLOOKUP($J675,軽乗用車一覧!$A$2:$A$88,1,FALSE),"")&lt;&gt;"",TRUE,FALSE)</f>
        <v>0</v>
      </c>
      <c r="AP675" s="296" t="b">
        <f t="shared" si="300"/>
        <v>0</v>
      </c>
      <c r="AQ675" s="296" t="b">
        <f t="shared" si="327"/>
        <v>1</v>
      </c>
      <c r="AR675" s="296" t="str">
        <f t="shared" si="301"/>
        <v/>
      </c>
      <c r="AS675" s="296" t="str">
        <f t="shared" si="302"/>
        <v/>
      </c>
      <c r="AT675" s="296">
        <f t="shared" si="303"/>
        <v>1</v>
      </c>
      <c r="AU675" s="296">
        <f t="shared" si="304"/>
        <v>1</v>
      </c>
      <c r="AV675" s="296" t="str">
        <f t="shared" si="305"/>
        <v/>
      </c>
      <c r="AW675" s="296" t="str">
        <f>IFERROR(VLOOKUP($L675,点検表４リスト用!$L$2:$M$11,2,FALSE),"")</f>
        <v/>
      </c>
      <c r="AX675" s="296" t="str">
        <f>IFERROR(VLOOKUP($AV675,排出係数!$H$4:$N$1000,7,FALSE),"")</f>
        <v/>
      </c>
      <c r="AY675" s="296" t="str">
        <f t="shared" si="315"/>
        <v/>
      </c>
      <c r="AZ675" s="296" t="str">
        <f t="shared" si="306"/>
        <v>1</v>
      </c>
      <c r="BA675" s="296" t="str">
        <f>IFERROR(VLOOKUP($AV675,排出係数!$A$4:$G$10000,$AU675+2,FALSE),"")</f>
        <v/>
      </c>
      <c r="BB675" s="296">
        <f>IFERROR(VLOOKUP($AU675,点検表４リスト用!$P$2:$T$6,2,FALSE),"")</f>
        <v>0.48</v>
      </c>
      <c r="BC675" s="296" t="str">
        <f t="shared" si="307"/>
        <v/>
      </c>
      <c r="BD675" s="296" t="str">
        <f t="shared" si="308"/>
        <v/>
      </c>
      <c r="BE675" s="296" t="str">
        <f>IFERROR(VLOOKUP($AV675,排出係数!$H$4:$M$10000,$AU675+2,FALSE),"")</f>
        <v/>
      </c>
      <c r="BF675" s="296">
        <f>IFERROR(VLOOKUP($AU675,点検表４リスト用!$P$2:$T$6,IF($N675="H17",5,3),FALSE),"")</f>
        <v>5.5E-2</v>
      </c>
      <c r="BG675" s="296">
        <f t="shared" si="309"/>
        <v>0</v>
      </c>
      <c r="BH675" s="296">
        <f t="shared" si="313"/>
        <v>0</v>
      </c>
      <c r="BI675" s="296" t="str">
        <f>IFERROR(VLOOKUP($L675,点検表４リスト用!$L$2:$N$11,3,FALSE),"")</f>
        <v/>
      </c>
      <c r="BJ675" s="296" t="str">
        <f t="shared" si="310"/>
        <v/>
      </c>
      <c r="BK675" s="296" t="str">
        <f>IF($AK675="特","",IF($BP675="確認",MSG_電気・燃料電池車確認,IF($BS675=1,日野自動車新型式,IF($BS675=2,日野自動車新型式②,IF($BS675=3,日野自動車新型式③,IF($BS675=4,日野自動車新型式④,IFERROR(VLOOKUP($BJ675,'35条リスト'!$A$3:$C$9998,2,FALSE),"")))))))</f>
        <v/>
      </c>
      <c r="BL675" s="296" t="str">
        <f t="shared" si="311"/>
        <v/>
      </c>
      <c r="BM675" s="296" t="str">
        <f>IFERROR(VLOOKUP($X675,点検表４リスト用!$A$2:$B$10,2,FALSE),"")</f>
        <v/>
      </c>
      <c r="BN675" s="296" t="str">
        <f>IF($AK675="特","",IFERROR(VLOOKUP($BJ675,'35条リスト'!$A$3:$C$9998,3,FALSE),""))</f>
        <v/>
      </c>
      <c r="BO675" s="357" t="str">
        <f t="shared" si="316"/>
        <v/>
      </c>
      <c r="BP675" s="297" t="str">
        <f t="shared" si="312"/>
        <v/>
      </c>
      <c r="BQ675" s="297" t="str">
        <f t="shared" si="317"/>
        <v/>
      </c>
      <c r="BR675" s="296">
        <f t="shared" si="314"/>
        <v>0</v>
      </c>
      <c r="BS675" s="296" t="str">
        <f>IF(COUNTIF(点検表４リスト用!X$2:X$83,J675),1,IF(COUNTIF(点検表４リスト用!Y$2:Y$100,J675),2,IF(COUNTIF(点検表４リスト用!Z$2:Z$100,J675),3,IF(COUNTIF(点検表４リスト用!AA$2:AA$100,J675),4,""))))</f>
        <v/>
      </c>
      <c r="BT675" s="580" t="str">
        <f t="shared" si="318"/>
        <v/>
      </c>
    </row>
    <row r="676" spans="1:72">
      <c r="A676" s="289"/>
      <c r="B676" s="445"/>
      <c r="C676" s="290"/>
      <c r="D676" s="291"/>
      <c r="E676" s="291"/>
      <c r="F676" s="291"/>
      <c r="G676" s="292"/>
      <c r="H676" s="300"/>
      <c r="I676" s="292"/>
      <c r="J676" s="292"/>
      <c r="K676" s="292"/>
      <c r="L676" s="292"/>
      <c r="M676" s="290"/>
      <c r="N676" s="290"/>
      <c r="O676" s="292"/>
      <c r="P676" s="292"/>
      <c r="Q676" s="481" t="str">
        <f t="shared" si="319"/>
        <v/>
      </c>
      <c r="R676" s="481" t="str">
        <f t="shared" si="320"/>
        <v/>
      </c>
      <c r="S676" s="482" t="str">
        <f t="shared" si="293"/>
        <v/>
      </c>
      <c r="T676" s="482" t="str">
        <f t="shared" si="321"/>
        <v/>
      </c>
      <c r="U676" s="483" t="str">
        <f t="shared" si="322"/>
        <v/>
      </c>
      <c r="V676" s="483" t="str">
        <f t="shared" si="323"/>
        <v/>
      </c>
      <c r="W676" s="483" t="str">
        <f t="shared" si="324"/>
        <v/>
      </c>
      <c r="X676" s="293"/>
      <c r="Y676" s="289"/>
      <c r="Z676" s="473" t="str">
        <f>IF($BS676&lt;&gt;"","確認",IF(COUNTIF(点検表４リスト用!AB$2:AB$100,J676),"○",IF(OR($BQ676="【3】",$BQ676="【2】",$BQ676="【1】"),"○",$BQ676)))</f>
        <v/>
      </c>
      <c r="AA676" s="532"/>
      <c r="AB676" s="559" t="str">
        <f t="shared" si="325"/>
        <v/>
      </c>
      <c r="AC676" s="294" t="str">
        <f>IF(COUNTIF(環境性能の高いＵＤタクシー!$A:$A,点検表４!J676),"○","")</f>
        <v/>
      </c>
      <c r="AD676" s="295" t="str">
        <f t="shared" si="326"/>
        <v/>
      </c>
      <c r="AE676" s="296" t="b">
        <f t="shared" si="294"/>
        <v>0</v>
      </c>
      <c r="AF676" s="296" t="b">
        <f t="shared" si="295"/>
        <v>0</v>
      </c>
      <c r="AG676" s="296" t="str">
        <f t="shared" si="296"/>
        <v/>
      </c>
      <c r="AH676" s="296">
        <f t="shared" si="297"/>
        <v>1</v>
      </c>
      <c r="AI676" s="296">
        <f t="shared" si="298"/>
        <v>0</v>
      </c>
      <c r="AJ676" s="296">
        <f t="shared" si="299"/>
        <v>0</v>
      </c>
      <c r="AK676" s="296" t="str">
        <f>IFERROR(VLOOKUP($I676,点検表４リスト用!$D$2:$G$10,2,FALSE),"")</f>
        <v/>
      </c>
      <c r="AL676" s="296" t="str">
        <f>IFERROR(VLOOKUP($I676,点検表４リスト用!$D$2:$G$10,3,FALSE),"")</f>
        <v/>
      </c>
      <c r="AM676" s="296" t="str">
        <f>IFERROR(VLOOKUP($I676,点検表４リスト用!$D$2:$G$10,4,FALSE),"")</f>
        <v/>
      </c>
      <c r="AN676" s="296" t="str">
        <f>IFERROR(VLOOKUP(LEFT($E676,1),点検表４リスト用!$I$2:$J$11,2,FALSE),"")</f>
        <v/>
      </c>
      <c r="AO676" s="296" t="b">
        <f>IF(IFERROR(VLOOKUP($J676,軽乗用車一覧!$A$2:$A$88,1,FALSE),"")&lt;&gt;"",TRUE,FALSE)</f>
        <v>0</v>
      </c>
      <c r="AP676" s="296" t="b">
        <f t="shared" si="300"/>
        <v>0</v>
      </c>
      <c r="AQ676" s="296" t="b">
        <f t="shared" si="327"/>
        <v>1</v>
      </c>
      <c r="AR676" s="296" t="str">
        <f t="shared" si="301"/>
        <v/>
      </c>
      <c r="AS676" s="296" t="str">
        <f t="shared" si="302"/>
        <v/>
      </c>
      <c r="AT676" s="296">
        <f t="shared" si="303"/>
        <v>1</v>
      </c>
      <c r="AU676" s="296">
        <f t="shared" si="304"/>
        <v>1</v>
      </c>
      <c r="AV676" s="296" t="str">
        <f t="shared" si="305"/>
        <v/>
      </c>
      <c r="AW676" s="296" t="str">
        <f>IFERROR(VLOOKUP($L676,点検表４リスト用!$L$2:$M$11,2,FALSE),"")</f>
        <v/>
      </c>
      <c r="AX676" s="296" t="str">
        <f>IFERROR(VLOOKUP($AV676,排出係数!$H$4:$N$1000,7,FALSE),"")</f>
        <v/>
      </c>
      <c r="AY676" s="296" t="str">
        <f t="shared" si="315"/>
        <v/>
      </c>
      <c r="AZ676" s="296" t="str">
        <f t="shared" si="306"/>
        <v>1</v>
      </c>
      <c r="BA676" s="296" t="str">
        <f>IFERROR(VLOOKUP($AV676,排出係数!$A$4:$G$10000,$AU676+2,FALSE),"")</f>
        <v/>
      </c>
      <c r="BB676" s="296">
        <f>IFERROR(VLOOKUP($AU676,点検表４リスト用!$P$2:$T$6,2,FALSE),"")</f>
        <v>0.48</v>
      </c>
      <c r="BC676" s="296" t="str">
        <f t="shared" si="307"/>
        <v/>
      </c>
      <c r="BD676" s="296" t="str">
        <f t="shared" si="308"/>
        <v/>
      </c>
      <c r="BE676" s="296" t="str">
        <f>IFERROR(VLOOKUP($AV676,排出係数!$H$4:$M$10000,$AU676+2,FALSE),"")</f>
        <v/>
      </c>
      <c r="BF676" s="296">
        <f>IFERROR(VLOOKUP($AU676,点検表４リスト用!$P$2:$T$6,IF($N676="H17",5,3),FALSE),"")</f>
        <v>5.5E-2</v>
      </c>
      <c r="BG676" s="296">
        <f t="shared" si="309"/>
        <v>0</v>
      </c>
      <c r="BH676" s="296">
        <f t="shared" si="313"/>
        <v>0</v>
      </c>
      <c r="BI676" s="296" t="str">
        <f>IFERROR(VLOOKUP($L676,点検表４リスト用!$L$2:$N$11,3,FALSE),"")</f>
        <v/>
      </c>
      <c r="BJ676" s="296" t="str">
        <f t="shared" si="310"/>
        <v/>
      </c>
      <c r="BK676" s="296" t="str">
        <f>IF($AK676="特","",IF($BP676="確認",MSG_電気・燃料電池車確認,IF($BS676=1,日野自動車新型式,IF($BS676=2,日野自動車新型式②,IF($BS676=3,日野自動車新型式③,IF($BS676=4,日野自動車新型式④,IFERROR(VLOOKUP($BJ676,'35条リスト'!$A$3:$C$9998,2,FALSE),"")))))))</f>
        <v/>
      </c>
      <c r="BL676" s="296" t="str">
        <f t="shared" si="311"/>
        <v/>
      </c>
      <c r="BM676" s="296" t="str">
        <f>IFERROR(VLOOKUP($X676,点検表４リスト用!$A$2:$B$10,2,FALSE),"")</f>
        <v/>
      </c>
      <c r="BN676" s="296" t="str">
        <f>IF($AK676="特","",IFERROR(VLOOKUP($BJ676,'35条リスト'!$A$3:$C$9998,3,FALSE),""))</f>
        <v/>
      </c>
      <c r="BO676" s="357" t="str">
        <f t="shared" si="316"/>
        <v/>
      </c>
      <c r="BP676" s="297" t="str">
        <f t="shared" si="312"/>
        <v/>
      </c>
      <c r="BQ676" s="297" t="str">
        <f t="shared" si="317"/>
        <v/>
      </c>
      <c r="BR676" s="296">
        <f t="shared" si="314"/>
        <v>0</v>
      </c>
      <c r="BS676" s="296" t="str">
        <f>IF(COUNTIF(点検表４リスト用!X$2:X$83,J676),1,IF(COUNTIF(点検表４リスト用!Y$2:Y$100,J676),2,IF(COUNTIF(点検表４リスト用!Z$2:Z$100,J676),3,IF(COUNTIF(点検表４リスト用!AA$2:AA$100,J676),4,""))))</f>
        <v/>
      </c>
      <c r="BT676" s="580" t="str">
        <f t="shared" si="318"/>
        <v/>
      </c>
    </row>
    <row r="677" spans="1:72">
      <c r="A677" s="289"/>
      <c r="B677" s="445"/>
      <c r="C677" s="290"/>
      <c r="D677" s="291"/>
      <c r="E677" s="291"/>
      <c r="F677" s="291"/>
      <c r="G677" s="292"/>
      <c r="H677" s="300"/>
      <c r="I677" s="292"/>
      <c r="J677" s="292"/>
      <c r="K677" s="292"/>
      <c r="L677" s="292"/>
      <c r="M677" s="290"/>
      <c r="N677" s="290"/>
      <c r="O677" s="292"/>
      <c r="P677" s="292"/>
      <c r="Q677" s="481" t="str">
        <f t="shared" si="319"/>
        <v/>
      </c>
      <c r="R677" s="481" t="str">
        <f t="shared" si="320"/>
        <v/>
      </c>
      <c r="S677" s="482" t="str">
        <f t="shared" si="293"/>
        <v/>
      </c>
      <c r="T677" s="482" t="str">
        <f t="shared" si="321"/>
        <v/>
      </c>
      <c r="U677" s="483" t="str">
        <f t="shared" si="322"/>
        <v/>
      </c>
      <c r="V677" s="483" t="str">
        <f t="shared" si="323"/>
        <v/>
      </c>
      <c r="W677" s="483" t="str">
        <f t="shared" si="324"/>
        <v/>
      </c>
      <c r="X677" s="293"/>
      <c r="Y677" s="289"/>
      <c r="Z677" s="473" t="str">
        <f>IF($BS677&lt;&gt;"","確認",IF(COUNTIF(点検表４リスト用!AB$2:AB$100,J677),"○",IF(OR($BQ677="【3】",$BQ677="【2】",$BQ677="【1】"),"○",$BQ677)))</f>
        <v/>
      </c>
      <c r="AA677" s="532"/>
      <c r="AB677" s="559" t="str">
        <f t="shared" si="325"/>
        <v/>
      </c>
      <c r="AC677" s="294" t="str">
        <f>IF(COUNTIF(環境性能の高いＵＤタクシー!$A:$A,点検表４!J677),"○","")</f>
        <v/>
      </c>
      <c r="AD677" s="295" t="str">
        <f t="shared" si="326"/>
        <v/>
      </c>
      <c r="AE677" s="296" t="b">
        <f t="shared" si="294"/>
        <v>0</v>
      </c>
      <c r="AF677" s="296" t="b">
        <f t="shared" si="295"/>
        <v>0</v>
      </c>
      <c r="AG677" s="296" t="str">
        <f t="shared" si="296"/>
        <v/>
      </c>
      <c r="AH677" s="296">
        <f t="shared" si="297"/>
        <v>1</v>
      </c>
      <c r="AI677" s="296">
        <f t="shared" si="298"/>
        <v>0</v>
      </c>
      <c r="AJ677" s="296">
        <f t="shared" si="299"/>
        <v>0</v>
      </c>
      <c r="AK677" s="296" t="str">
        <f>IFERROR(VLOOKUP($I677,点検表４リスト用!$D$2:$G$10,2,FALSE),"")</f>
        <v/>
      </c>
      <c r="AL677" s="296" t="str">
        <f>IFERROR(VLOOKUP($I677,点検表４リスト用!$D$2:$G$10,3,FALSE),"")</f>
        <v/>
      </c>
      <c r="AM677" s="296" t="str">
        <f>IFERROR(VLOOKUP($I677,点検表４リスト用!$D$2:$G$10,4,FALSE),"")</f>
        <v/>
      </c>
      <c r="AN677" s="296" t="str">
        <f>IFERROR(VLOOKUP(LEFT($E677,1),点検表４リスト用!$I$2:$J$11,2,FALSE),"")</f>
        <v/>
      </c>
      <c r="AO677" s="296" t="b">
        <f>IF(IFERROR(VLOOKUP($J677,軽乗用車一覧!$A$2:$A$88,1,FALSE),"")&lt;&gt;"",TRUE,FALSE)</f>
        <v>0</v>
      </c>
      <c r="AP677" s="296" t="b">
        <f t="shared" si="300"/>
        <v>0</v>
      </c>
      <c r="AQ677" s="296" t="b">
        <f t="shared" si="327"/>
        <v>1</v>
      </c>
      <c r="AR677" s="296" t="str">
        <f t="shared" si="301"/>
        <v/>
      </c>
      <c r="AS677" s="296" t="str">
        <f t="shared" si="302"/>
        <v/>
      </c>
      <c r="AT677" s="296">
        <f t="shared" si="303"/>
        <v>1</v>
      </c>
      <c r="AU677" s="296">
        <f t="shared" si="304"/>
        <v>1</v>
      </c>
      <c r="AV677" s="296" t="str">
        <f t="shared" si="305"/>
        <v/>
      </c>
      <c r="AW677" s="296" t="str">
        <f>IFERROR(VLOOKUP($L677,点検表４リスト用!$L$2:$M$11,2,FALSE),"")</f>
        <v/>
      </c>
      <c r="AX677" s="296" t="str">
        <f>IFERROR(VLOOKUP($AV677,排出係数!$H$4:$N$1000,7,FALSE),"")</f>
        <v/>
      </c>
      <c r="AY677" s="296" t="str">
        <f t="shared" si="315"/>
        <v/>
      </c>
      <c r="AZ677" s="296" t="str">
        <f t="shared" si="306"/>
        <v>1</v>
      </c>
      <c r="BA677" s="296" t="str">
        <f>IFERROR(VLOOKUP($AV677,排出係数!$A$4:$G$10000,$AU677+2,FALSE),"")</f>
        <v/>
      </c>
      <c r="BB677" s="296">
        <f>IFERROR(VLOOKUP($AU677,点検表４リスト用!$P$2:$T$6,2,FALSE),"")</f>
        <v>0.48</v>
      </c>
      <c r="BC677" s="296" t="str">
        <f t="shared" si="307"/>
        <v/>
      </c>
      <c r="BD677" s="296" t="str">
        <f t="shared" si="308"/>
        <v/>
      </c>
      <c r="BE677" s="296" t="str">
        <f>IFERROR(VLOOKUP($AV677,排出係数!$H$4:$M$10000,$AU677+2,FALSE),"")</f>
        <v/>
      </c>
      <c r="BF677" s="296">
        <f>IFERROR(VLOOKUP($AU677,点検表４リスト用!$P$2:$T$6,IF($N677="H17",5,3),FALSE),"")</f>
        <v>5.5E-2</v>
      </c>
      <c r="BG677" s="296">
        <f t="shared" si="309"/>
        <v>0</v>
      </c>
      <c r="BH677" s="296">
        <f t="shared" si="313"/>
        <v>0</v>
      </c>
      <c r="BI677" s="296" t="str">
        <f>IFERROR(VLOOKUP($L677,点検表４リスト用!$L$2:$N$11,3,FALSE),"")</f>
        <v/>
      </c>
      <c r="BJ677" s="296" t="str">
        <f t="shared" si="310"/>
        <v/>
      </c>
      <c r="BK677" s="296" t="str">
        <f>IF($AK677="特","",IF($BP677="確認",MSG_電気・燃料電池車確認,IF($BS677=1,日野自動車新型式,IF($BS677=2,日野自動車新型式②,IF($BS677=3,日野自動車新型式③,IF($BS677=4,日野自動車新型式④,IFERROR(VLOOKUP($BJ677,'35条リスト'!$A$3:$C$9998,2,FALSE),"")))))))</f>
        <v/>
      </c>
      <c r="BL677" s="296" t="str">
        <f t="shared" si="311"/>
        <v/>
      </c>
      <c r="BM677" s="296" t="str">
        <f>IFERROR(VLOOKUP($X677,点検表４リスト用!$A$2:$B$10,2,FALSE),"")</f>
        <v/>
      </c>
      <c r="BN677" s="296" t="str">
        <f>IF($AK677="特","",IFERROR(VLOOKUP($BJ677,'35条リスト'!$A$3:$C$9998,3,FALSE),""))</f>
        <v/>
      </c>
      <c r="BO677" s="357" t="str">
        <f t="shared" si="316"/>
        <v/>
      </c>
      <c r="BP677" s="297" t="str">
        <f t="shared" si="312"/>
        <v/>
      </c>
      <c r="BQ677" s="297" t="str">
        <f t="shared" si="317"/>
        <v/>
      </c>
      <c r="BR677" s="296">
        <f t="shared" si="314"/>
        <v>0</v>
      </c>
      <c r="BS677" s="296" t="str">
        <f>IF(COUNTIF(点検表４リスト用!X$2:X$83,J677),1,IF(COUNTIF(点検表４リスト用!Y$2:Y$100,J677),2,IF(COUNTIF(点検表４リスト用!Z$2:Z$100,J677),3,IF(COUNTIF(点検表４リスト用!AA$2:AA$100,J677),4,""))))</f>
        <v/>
      </c>
      <c r="BT677" s="580" t="str">
        <f t="shared" si="318"/>
        <v/>
      </c>
    </row>
    <row r="678" spans="1:72">
      <c r="A678" s="289"/>
      <c r="B678" s="445"/>
      <c r="C678" s="290"/>
      <c r="D678" s="291"/>
      <c r="E678" s="291"/>
      <c r="F678" s="291"/>
      <c r="G678" s="292"/>
      <c r="H678" s="300"/>
      <c r="I678" s="292"/>
      <c r="J678" s="292"/>
      <c r="K678" s="292"/>
      <c r="L678" s="292"/>
      <c r="M678" s="290"/>
      <c r="N678" s="290"/>
      <c r="O678" s="292"/>
      <c r="P678" s="292"/>
      <c r="Q678" s="481" t="str">
        <f t="shared" si="319"/>
        <v/>
      </c>
      <c r="R678" s="481" t="str">
        <f t="shared" si="320"/>
        <v/>
      </c>
      <c r="S678" s="482" t="str">
        <f t="shared" si="293"/>
        <v/>
      </c>
      <c r="T678" s="482" t="str">
        <f t="shared" si="321"/>
        <v/>
      </c>
      <c r="U678" s="483" t="str">
        <f t="shared" si="322"/>
        <v/>
      </c>
      <c r="V678" s="483" t="str">
        <f t="shared" si="323"/>
        <v/>
      </c>
      <c r="W678" s="483" t="str">
        <f t="shared" si="324"/>
        <v/>
      </c>
      <c r="X678" s="293"/>
      <c r="Y678" s="289"/>
      <c r="Z678" s="473" t="str">
        <f>IF($BS678&lt;&gt;"","確認",IF(COUNTIF(点検表４リスト用!AB$2:AB$100,J678),"○",IF(OR($BQ678="【3】",$BQ678="【2】",$BQ678="【1】"),"○",$BQ678)))</f>
        <v/>
      </c>
      <c r="AA678" s="532"/>
      <c r="AB678" s="559" t="str">
        <f t="shared" si="325"/>
        <v/>
      </c>
      <c r="AC678" s="294" t="str">
        <f>IF(COUNTIF(環境性能の高いＵＤタクシー!$A:$A,点検表４!J678),"○","")</f>
        <v/>
      </c>
      <c r="AD678" s="295" t="str">
        <f t="shared" si="326"/>
        <v/>
      </c>
      <c r="AE678" s="296" t="b">
        <f t="shared" si="294"/>
        <v>0</v>
      </c>
      <c r="AF678" s="296" t="b">
        <f t="shared" si="295"/>
        <v>0</v>
      </c>
      <c r="AG678" s="296" t="str">
        <f t="shared" si="296"/>
        <v/>
      </c>
      <c r="AH678" s="296">
        <f t="shared" si="297"/>
        <v>1</v>
      </c>
      <c r="AI678" s="296">
        <f t="shared" si="298"/>
        <v>0</v>
      </c>
      <c r="AJ678" s="296">
        <f t="shared" si="299"/>
        <v>0</v>
      </c>
      <c r="AK678" s="296" t="str">
        <f>IFERROR(VLOOKUP($I678,点検表４リスト用!$D$2:$G$10,2,FALSE),"")</f>
        <v/>
      </c>
      <c r="AL678" s="296" t="str">
        <f>IFERROR(VLOOKUP($I678,点検表４リスト用!$D$2:$G$10,3,FALSE),"")</f>
        <v/>
      </c>
      <c r="AM678" s="296" t="str">
        <f>IFERROR(VLOOKUP($I678,点検表４リスト用!$D$2:$G$10,4,FALSE),"")</f>
        <v/>
      </c>
      <c r="AN678" s="296" t="str">
        <f>IFERROR(VLOOKUP(LEFT($E678,1),点検表４リスト用!$I$2:$J$11,2,FALSE),"")</f>
        <v/>
      </c>
      <c r="AO678" s="296" t="b">
        <f>IF(IFERROR(VLOOKUP($J678,軽乗用車一覧!$A$2:$A$88,1,FALSE),"")&lt;&gt;"",TRUE,FALSE)</f>
        <v>0</v>
      </c>
      <c r="AP678" s="296" t="b">
        <f t="shared" si="300"/>
        <v>0</v>
      </c>
      <c r="AQ678" s="296" t="b">
        <f t="shared" si="327"/>
        <v>1</v>
      </c>
      <c r="AR678" s="296" t="str">
        <f t="shared" si="301"/>
        <v/>
      </c>
      <c r="AS678" s="296" t="str">
        <f t="shared" si="302"/>
        <v/>
      </c>
      <c r="AT678" s="296">
        <f t="shared" si="303"/>
        <v>1</v>
      </c>
      <c r="AU678" s="296">
        <f t="shared" si="304"/>
        <v>1</v>
      </c>
      <c r="AV678" s="296" t="str">
        <f t="shared" si="305"/>
        <v/>
      </c>
      <c r="AW678" s="296" t="str">
        <f>IFERROR(VLOOKUP($L678,点検表４リスト用!$L$2:$M$11,2,FALSE),"")</f>
        <v/>
      </c>
      <c r="AX678" s="296" t="str">
        <f>IFERROR(VLOOKUP($AV678,排出係数!$H$4:$N$1000,7,FALSE),"")</f>
        <v/>
      </c>
      <c r="AY678" s="296" t="str">
        <f t="shared" si="315"/>
        <v/>
      </c>
      <c r="AZ678" s="296" t="str">
        <f t="shared" si="306"/>
        <v>1</v>
      </c>
      <c r="BA678" s="296" t="str">
        <f>IFERROR(VLOOKUP($AV678,排出係数!$A$4:$G$10000,$AU678+2,FALSE),"")</f>
        <v/>
      </c>
      <c r="BB678" s="296">
        <f>IFERROR(VLOOKUP($AU678,点検表４リスト用!$P$2:$T$6,2,FALSE),"")</f>
        <v>0.48</v>
      </c>
      <c r="BC678" s="296" t="str">
        <f t="shared" si="307"/>
        <v/>
      </c>
      <c r="BD678" s="296" t="str">
        <f t="shared" si="308"/>
        <v/>
      </c>
      <c r="BE678" s="296" t="str">
        <f>IFERROR(VLOOKUP($AV678,排出係数!$H$4:$M$10000,$AU678+2,FALSE),"")</f>
        <v/>
      </c>
      <c r="BF678" s="296">
        <f>IFERROR(VLOOKUP($AU678,点検表４リスト用!$P$2:$T$6,IF($N678="H17",5,3),FALSE),"")</f>
        <v>5.5E-2</v>
      </c>
      <c r="BG678" s="296">
        <f t="shared" si="309"/>
        <v>0</v>
      </c>
      <c r="BH678" s="296">
        <f t="shared" si="313"/>
        <v>0</v>
      </c>
      <c r="BI678" s="296" t="str">
        <f>IFERROR(VLOOKUP($L678,点検表４リスト用!$L$2:$N$11,3,FALSE),"")</f>
        <v/>
      </c>
      <c r="BJ678" s="296" t="str">
        <f t="shared" si="310"/>
        <v/>
      </c>
      <c r="BK678" s="296" t="str">
        <f>IF($AK678="特","",IF($BP678="確認",MSG_電気・燃料電池車確認,IF($BS678=1,日野自動車新型式,IF($BS678=2,日野自動車新型式②,IF($BS678=3,日野自動車新型式③,IF($BS678=4,日野自動車新型式④,IFERROR(VLOOKUP($BJ678,'35条リスト'!$A$3:$C$9998,2,FALSE),"")))))))</f>
        <v/>
      </c>
      <c r="BL678" s="296" t="str">
        <f t="shared" si="311"/>
        <v/>
      </c>
      <c r="BM678" s="296" t="str">
        <f>IFERROR(VLOOKUP($X678,点検表４リスト用!$A$2:$B$10,2,FALSE),"")</f>
        <v/>
      </c>
      <c r="BN678" s="296" t="str">
        <f>IF($AK678="特","",IFERROR(VLOOKUP($BJ678,'35条リスト'!$A$3:$C$9998,3,FALSE),""))</f>
        <v/>
      </c>
      <c r="BO678" s="357" t="str">
        <f t="shared" si="316"/>
        <v/>
      </c>
      <c r="BP678" s="297" t="str">
        <f t="shared" si="312"/>
        <v/>
      </c>
      <c r="BQ678" s="297" t="str">
        <f t="shared" si="317"/>
        <v/>
      </c>
      <c r="BR678" s="296">
        <f t="shared" si="314"/>
        <v>0</v>
      </c>
      <c r="BS678" s="296" t="str">
        <f>IF(COUNTIF(点検表４リスト用!X$2:X$83,J678),1,IF(COUNTIF(点検表４リスト用!Y$2:Y$100,J678),2,IF(COUNTIF(点検表４リスト用!Z$2:Z$100,J678),3,IF(COUNTIF(点検表４リスト用!AA$2:AA$100,J678),4,""))))</f>
        <v/>
      </c>
      <c r="BT678" s="580" t="str">
        <f t="shared" si="318"/>
        <v/>
      </c>
    </row>
    <row r="679" spans="1:72">
      <c r="A679" s="289"/>
      <c r="B679" s="445"/>
      <c r="C679" s="290"/>
      <c r="D679" s="291"/>
      <c r="E679" s="291"/>
      <c r="F679" s="291"/>
      <c r="G679" s="292"/>
      <c r="H679" s="300"/>
      <c r="I679" s="292"/>
      <c r="J679" s="292"/>
      <c r="K679" s="292"/>
      <c r="L679" s="292"/>
      <c r="M679" s="290"/>
      <c r="N679" s="290"/>
      <c r="O679" s="292"/>
      <c r="P679" s="292"/>
      <c r="Q679" s="481" t="str">
        <f t="shared" si="319"/>
        <v/>
      </c>
      <c r="R679" s="481" t="str">
        <f t="shared" si="320"/>
        <v/>
      </c>
      <c r="S679" s="482" t="str">
        <f t="shared" si="293"/>
        <v/>
      </c>
      <c r="T679" s="482" t="str">
        <f t="shared" si="321"/>
        <v/>
      </c>
      <c r="U679" s="483" t="str">
        <f t="shared" si="322"/>
        <v/>
      </c>
      <c r="V679" s="483" t="str">
        <f t="shared" si="323"/>
        <v/>
      </c>
      <c r="W679" s="483" t="str">
        <f t="shared" si="324"/>
        <v/>
      </c>
      <c r="X679" s="293"/>
      <c r="Y679" s="289"/>
      <c r="Z679" s="473" t="str">
        <f>IF($BS679&lt;&gt;"","確認",IF(COUNTIF(点検表４リスト用!AB$2:AB$100,J679),"○",IF(OR($BQ679="【3】",$BQ679="【2】",$BQ679="【1】"),"○",$BQ679)))</f>
        <v/>
      </c>
      <c r="AA679" s="532"/>
      <c r="AB679" s="559" t="str">
        <f t="shared" si="325"/>
        <v/>
      </c>
      <c r="AC679" s="294" t="str">
        <f>IF(COUNTIF(環境性能の高いＵＤタクシー!$A:$A,点検表４!J679),"○","")</f>
        <v/>
      </c>
      <c r="AD679" s="295" t="str">
        <f t="shared" si="326"/>
        <v/>
      </c>
      <c r="AE679" s="296" t="b">
        <f t="shared" si="294"/>
        <v>0</v>
      </c>
      <c r="AF679" s="296" t="b">
        <f t="shared" si="295"/>
        <v>0</v>
      </c>
      <c r="AG679" s="296" t="str">
        <f t="shared" si="296"/>
        <v/>
      </c>
      <c r="AH679" s="296">
        <f t="shared" si="297"/>
        <v>1</v>
      </c>
      <c r="AI679" s="296">
        <f t="shared" si="298"/>
        <v>0</v>
      </c>
      <c r="AJ679" s="296">
        <f t="shared" si="299"/>
        <v>0</v>
      </c>
      <c r="AK679" s="296" t="str">
        <f>IFERROR(VLOOKUP($I679,点検表４リスト用!$D$2:$G$10,2,FALSE),"")</f>
        <v/>
      </c>
      <c r="AL679" s="296" t="str">
        <f>IFERROR(VLOOKUP($I679,点検表４リスト用!$D$2:$G$10,3,FALSE),"")</f>
        <v/>
      </c>
      <c r="AM679" s="296" t="str">
        <f>IFERROR(VLOOKUP($I679,点検表４リスト用!$D$2:$G$10,4,FALSE),"")</f>
        <v/>
      </c>
      <c r="AN679" s="296" t="str">
        <f>IFERROR(VLOOKUP(LEFT($E679,1),点検表４リスト用!$I$2:$J$11,2,FALSE),"")</f>
        <v/>
      </c>
      <c r="AO679" s="296" t="b">
        <f>IF(IFERROR(VLOOKUP($J679,軽乗用車一覧!$A$2:$A$88,1,FALSE),"")&lt;&gt;"",TRUE,FALSE)</f>
        <v>0</v>
      </c>
      <c r="AP679" s="296" t="b">
        <f t="shared" si="300"/>
        <v>0</v>
      </c>
      <c r="AQ679" s="296" t="b">
        <f t="shared" si="327"/>
        <v>1</v>
      </c>
      <c r="AR679" s="296" t="str">
        <f t="shared" si="301"/>
        <v/>
      </c>
      <c r="AS679" s="296" t="str">
        <f t="shared" si="302"/>
        <v/>
      </c>
      <c r="AT679" s="296">
        <f t="shared" si="303"/>
        <v>1</v>
      </c>
      <c r="AU679" s="296">
        <f t="shared" si="304"/>
        <v>1</v>
      </c>
      <c r="AV679" s="296" t="str">
        <f t="shared" si="305"/>
        <v/>
      </c>
      <c r="AW679" s="296" t="str">
        <f>IFERROR(VLOOKUP($L679,点検表４リスト用!$L$2:$M$11,2,FALSE),"")</f>
        <v/>
      </c>
      <c r="AX679" s="296" t="str">
        <f>IFERROR(VLOOKUP($AV679,排出係数!$H$4:$N$1000,7,FALSE),"")</f>
        <v/>
      </c>
      <c r="AY679" s="296" t="str">
        <f t="shared" si="315"/>
        <v/>
      </c>
      <c r="AZ679" s="296" t="str">
        <f t="shared" si="306"/>
        <v>1</v>
      </c>
      <c r="BA679" s="296" t="str">
        <f>IFERROR(VLOOKUP($AV679,排出係数!$A$4:$G$10000,$AU679+2,FALSE),"")</f>
        <v/>
      </c>
      <c r="BB679" s="296">
        <f>IFERROR(VLOOKUP($AU679,点検表４リスト用!$P$2:$T$6,2,FALSE),"")</f>
        <v>0.48</v>
      </c>
      <c r="BC679" s="296" t="str">
        <f t="shared" si="307"/>
        <v/>
      </c>
      <c r="BD679" s="296" t="str">
        <f t="shared" si="308"/>
        <v/>
      </c>
      <c r="BE679" s="296" t="str">
        <f>IFERROR(VLOOKUP($AV679,排出係数!$H$4:$M$10000,$AU679+2,FALSE),"")</f>
        <v/>
      </c>
      <c r="BF679" s="296">
        <f>IFERROR(VLOOKUP($AU679,点検表４リスト用!$P$2:$T$6,IF($N679="H17",5,3),FALSE),"")</f>
        <v>5.5E-2</v>
      </c>
      <c r="BG679" s="296">
        <f t="shared" si="309"/>
        <v>0</v>
      </c>
      <c r="BH679" s="296">
        <f t="shared" si="313"/>
        <v>0</v>
      </c>
      <c r="BI679" s="296" t="str">
        <f>IFERROR(VLOOKUP($L679,点検表４リスト用!$L$2:$N$11,3,FALSE),"")</f>
        <v/>
      </c>
      <c r="BJ679" s="296" t="str">
        <f t="shared" si="310"/>
        <v/>
      </c>
      <c r="BK679" s="296" t="str">
        <f>IF($AK679="特","",IF($BP679="確認",MSG_電気・燃料電池車確認,IF($BS679=1,日野自動車新型式,IF($BS679=2,日野自動車新型式②,IF($BS679=3,日野自動車新型式③,IF($BS679=4,日野自動車新型式④,IFERROR(VLOOKUP($BJ679,'35条リスト'!$A$3:$C$9998,2,FALSE),"")))))))</f>
        <v/>
      </c>
      <c r="BL679" s="296" t="str">
        <f t="shared" si="311"/>
        <v/>
      </c>
      <c r="BM679" s="296" t="str">
        <f>IFERROR(VLOOKUP($X679,点検表４リスト用!$A$2:$B$10,2,FALSE),"")</f>
        <v/>
      </c>
      <c r="BN679" s="296" t="str">
        <f>IF($AK679="特","",IFERROR(VLOOKUP($BJ679,'35条リスト'!$A$3:$C$9998,3,FALSE),""))</f>
        <v/>
      </c>
      <c r="BO679" s="357" t="str">
        <f t="shared" si="316"/>
        <v/>
      </c>
      <c r="BP679" s="297" t="str">
        <f t="shared" si="312"/>
        <v/>
      </c>
      <c r="BQ679" s="297" t="str">
        <f t="shared" si="317"/>
        <v/>
      </c>
      <c r="BR679" s="296">
        <f t="shared" si="314"/>
        <v>0</v>
      </c>
      <c r="BS679" s="296" t="str">
        <f>IF(COUNTIF(点検表４リスト用!X$2:X$83,J679),1,IF(COUNTIF(点検表４リスト用!Y$2:Y$100,J679),2,IF(COUNTIF(点検表４リスト用!Z$2:Z$100,J679),3,IF(COUNTIF(点検表４リスト用!AA$2:AA$100,J679),4,""))))</f>
        <v/>
      </c>
      <c r="BT679" s="580" t="str">
        <f t="shared" si="318"/>
        <v/>
      </c>
    </row>
    <row r="680" spans="1:72">
      <c r="A680" s="289"/>
      <c r="B680" s="445"/>
      <c r="C680" s="290"/>
      <c r="D680" s="291"/>
      <c r="E680" s="291"/>
      <c r="F680" s="291"/>
      <c r="G680" s="292"/>
      <c r="H680" s="300"/>
      <c r="I680" s="292"/>
      <c r="J680" s="292"/>
      <c r="K680" s="292"/>
      <c r="L680" s="292"/>
      <c r="M680" s="290"/>
      <c r="N680" s="290"/>
      <c r="O680" s="292"/>
      <c r="P680" s="292"/>
      <c r="Q680" s="481" t="str">
        <f t="shared" si="319"/>
        <v/>
      </c>
      <c r="R680" s="481" t="str">
        <f t="shared" si="320"/>
        <v/>
      </c>
      <c r="S680" s="482" t="str">
        <f t="shared" si="293"/>
        <v/>
      </c>
      <c r="T680" s="482" t="str">
        <f t="shared" si="321"/>
        <v/>
      </c>
      <c r="U680" s="483" t="str">
        <f t="shared" si="322"/>
        <v/>
      </c>
      <c r="V680" s="483" t="str">
        <f t="shared" si="323"/>
        <v/>
      </c>
      <c r="W680" s="483" t="str">
        <f t="shared" si="324"/>
        <v/>
      </c>
      <c r="X680" s="293"/>
      <c r="Y680" s="289"/>
      <c r="Z680" s="473" t="str">
        <f>IF($BS680&lt;&gt;"","確認",IF(COUNTIF(点検表４リスト用!AB$2:AB$100,J680),"○",IF(OR($BQ680="【3】",$BQ680="【2】",$BQ680="【1】"),"○",$BQ680)))</f>
        <v/>
      </c>
      <c r="AA680" s="532"/>
      <c r="AB680" s="559" t="str">
        <f t="shared" si="325"/>
        <v/>
      </c>
      <c r="AC680" s="294" t="str">
        <f>IF(COUNTIF(環境性能の高いＵＤタクシー!$A:$A,点検表４!J680),"○","")</f>
        <v/>
      </c>
      <c r="AD680" s="295" t="str">
        <f t="shared" si="326"/>
        <v/>
      </c>
      <c r="AE680" s="296" t="b">
        <f t="shared" si="294"/>
        <v>0</v>
      </c>
      <c r="AF680" s="296" t="b">
        <f t="shared" si="295"/>
        <v>0</v>
      </c>
      <c r="AG680" s="296" t="str">
        <f t="shared" si="296"/>
        <v/>
      </c>
      <c r="AH680" s="296">
        <f t="shared" si="297"/>
        <v>1</v>
      </c>
      <c r="AI680" s="296">
        <f t="shared" si="298"/>
        <v>0</v>
      </c>
      <c r="AJ680" s="296">
        <f t="shared" si="299"/>
        <v>0</v>
      </c>
      <c r="AK680" s="296" t="str">
        <f>IFERROR(VLOOKUP($I680,点検表４リスト用!$D$2:$G$10,2,FALSE),"")</f>
        <v/>
      </c>
      <c r="AL680" s="296" t="str">
        <f>IFERROR(VLOOKUP($I680,点検表４リスト用!$D$2:$G$10,3,FALSE),"")</f>
        <v/>
      </c>
      <c r="AM680" s="296" t="str">
        <f>IFERROR(VLOOKUP($I680,点検表４リスト用!$D$2:$G$10,4,FALSE),"")</f>
        <v/>
      </c>
      <c r="AN680" s="296" t="str">
        <f>IFERROR(VLOOKUP(LEFT($E680,1),点検表４リスト用!$I$2:$J$11,2,FALSE),"")</f>
        <v/>
      </c>
      <c r="AO680" s="296" t="b">
        <f>IF(IFERROR(VLOOKUP($J680,軽乗用車一覧!$A$2:$A$88,1,FALSE),"")&lt;&gt;"",TRUE,FALSE)</f>
        <v>0</v>
      </c>
      <c r="AP680" s="296" t="b">
        <f t="shared" si="300"/>
        <v>0</v>
      </c>
      <c r="AQ680" s="296" t="b">
        <f t="shared" si="327"/>
        <v>1</v>
      </c>
      <c r="AR680" s="296" t="str">
        <f t="shared" si="301"/>
        <v/>
      </c>
      <c r="AS680" s="296" t="str">
        <f t="shared" si="302"/>
        <v/>
      </c>
      <c r="AT680" s="296">
        <f t="shared" si="303"/>
        <v>1</v>
      </c>
      <c r="AU680" s="296">
        <f t="shared" si="304"/>
        <v>1</v>
      </c>
      <c r="AV680" s="296" t="str">
        <f t="shared" si="305"/>
        <v/>
      </c>
      <c r="AW680" s="296" t="str">
        <f>IFERROR(VLOOKUP($L680,点検表４リスト用!$L$2:$M$11,2,FALSE),"")</f>
        <v/>
      </c>
      <c r="AX680" s="296" t="str">
        <f>IFERROR(VLOOKUP($AV680,排出係数!$H$4:$N$1000,7,FALSE),"")</f>
        <v/>
      </c>
      <c r="AY680" s="296" t="str">
        <f t="shared" si="315"/>
        <v/>
      </c>
      <c r="AZ680" s="296" t="str">
        <f t="shared" si="306"/>
        <v>1</v>
      </c>
      <c r="BA680" s="296" t="str">
        <f>IFERROR(VLOOKUP($AV680,排出係数!$A$4:$G$10000,$AU680+2,FALSE),"")</f>
        <v/>
      </c>
      <c r="BB680" s="296">
        <f>IFERROR(VLOOKUP($AU680,点検表４リスト用!$P$2:$T$6,2,FALSE),"")</f>
        <v>0.48</v>
      </c>
      <c r="BC680" s="296" t="str">
        <f t="shared" si="307"/>
        <v/>
      </c>
      <c r="BD680" s="296" t="str">
        <f t="shared" si="308"/>
        <v/>
      </c>
      <c r="BE680" s="296" t="str">
        <f>IFERROR(VLOOKUP($AV680,排出係数!$H$4:$M$10000,$AU680+2,FALSE),"")</f>
        <v/>
      </c>
      <c r="BF680" s="296">
        <f>IFERROR(VLOOKUP($AU680,点検表４リスト用!$P$2:$T$6,IF($N680="H17",5,3),FALSE),"")</f>
        <v>5.5E-2</v>
      </c>
      <c r="BG680" s="296">
        <f t="shared" si="309"/>
        <v>0</v>
      </c>
      <c r="BH680" s="296">
        <f t="shared" si="313"/>
        <v>0</v>
      </c>
      <c r="BI680" s="296" t="str">
        <f>IFERROR(VLOOKUP($L680,点検表４リスト用!$L$2:$N$11,3,FALSE),"")</f>
        <v/>
      </c>
      <c r="BJ680" s="296" t="str">
        <f t="shared" si="310"/>
        <v/>
      </c>
      <c r="BK680" s="296" t="str">
        <f>IF($AK680="特","",IF($BP680="確認",MSG_電気・燃料電池車確認,IF($BS680=1,日野自動車新型式,IF($BS680=2,日野自動車新型式②,IF($BS680=3,日野自動車新型式③,IF($BS680=4,日野自動車新型式④,IFERROR(VLOOKUP($BJ680,'35条リスト'!$A$3:$C$9998,2,FALSE),"")))))))</f>
        <v/>
      </c>
      <c r="BL680" s="296" t="str">
        <f t="shared" si="311"/>
        <v/>
      </c>
      <c r="BM680" s="296" t="str">
        <f>IFERROR(VLOOKUP($X680,点検表４リスト用!$A$2:$B$10,2,FALSE),"")</f>
        <v/>
      </c>
      <c r="BN680" s="296" t="str">
        <f>IF($AK680="特","",IFERROR(VLOOKUP($BJ680,'35条リスト'!$A$3:$C$9998,3,FALSE),""))</f>
        <v/>
      </c>
      <c r="BO680" s="357" t="str">
        <f t="shared" si="316"/>
        <v/>
      </c>
      <c r="BP680" s="297" t="str">
        <f t="shared" si="312"/>
        <v/>
      </c>
      <c r="BQ680" s="297" t="str">
        <f t="shared" si="317"/>
        <v/>
      </c>
      <c r="BR680" s="296">
        <f t="shared" si="314"/>
        <v>0</v>
      </c>
      <c r="BS680" s="296" t="str">
        <f>IF(COUNTIF(点検表４リスト用!X$2:X$83,J680),1,IF(COUNTIF(点検表４リスト用!Y$2:Y$100,J680),2,IF(COUNTIF(点検表４リスト用!Z$2:Z$100,J680),3,IF(COUNTIF(点検表４リスト用!AA$2:AA$100,J680),4,""))))</f>
        <v/>
      </c>
      <c r="BT680" s="580" t="str">
        <f t="shared" si="318"/>
        <v/>
      </c>
    </row>
    <row r="681" spans="1:72">
      <c r="A681" s="289"/>
      <c r="B681" s="445"/>
      <c r="C681" s="290"/>
      <c r="D681" s="291"/>
      <c r="E681" s="291"/>
      <c r="F681" s="291"/>
      <c r="G681" s="292"/>
      <c r="H681" s="300"/>
      <c r="I681" s="292"/>
      <c r="J681" s="292"/>
      <c r="K681" s="292"/>
      <c r="L681" s="292"/>
      <c r="M681" s="290"/>
      <c r="N681" s="290"/>
      <c r="O681" s="292"/>
      <c r="P681" s="292"/>
      <c r="Q681" s="481" t="str">
        <f t="shared" si="319"/>
        <v/>
      </c>
      <c r="R681" s="481" t="str">
        <f t="shared" si="320"/>
        <v/>
      </c>
      <c r="S681" s="482" t="str">
        <f t="shared" si="293"/>
        <v/>
      </c>
      <c r="T681" s="482" t="str">
        <f t="shared" si="321"/>
        <v/>
      </c>
      <c r="U681" s="483" t="str">
        <f t="shared" si="322"/>
        <v/>
      </c>
      <c r="V681" s="483" t="str">
        <f t="shared" si="323"/>
        <v/>
      </c>
      <c r="W681" s="483" t="str">
        <f t="shared" si="324"/>
        <v/>
      </c>
      <c r="X681" s="293"/>
      <c r="Y681" s="289"/>
      <c r="Z681" s="473" t="str">
        <f>IF($BS681&lt;&gt;"","確認",IF(COUNTIF(点検表４リスト用!AB$2:AB$100,J681),"○",IF(OR($BQ681="【3】",$BQ681="【2】",$BQ681="【1】"),"○",$BQ681)))</f>
        <v/>
      </c>
      <c r="AA681" s="532"/>
      <c r="AB681" s="559" t="str">
        <f t="shared" si="325"/>
        <v/>
      </c>
      <c r="AC681" s="294" t="str">
        <f>IF(COUNTIF(環境性能の高いＵＤタクシー!$A:$A,点検表４!J681),"○","")</f>
        <v/>
      </c>
      <c r="AD681" s="295" t="str">
        <f t="shared" si="326"/>
        <v/>
      </c>
      <c r="AE681" s="296" t="b">
        <f t="shared" si="294"/>
        <v>0</v>
      </c>
      <c r="AF681" s="296" t="b">
        <f t="shared" si="295"/>
        <v>0</v>
      </c>
      <c r="AG681" s="296" t="str">
        <f t="shared" si="296"/>
        <v/>
      </c>
      <c r="AH681" s="296">
        <f t="shared" si="297"/>
        <v>1</v>
      </c>
      <c r="AI681" s="296">
        <f t="shared" si="298"/>
        <v>0</v>
      </c>
      <c r="AJ681" s="296">
        <f t="shared" si="299"/>
        <v>0</v>
      </c>
      <c r="AK681" s="296" t="str">
        <f>IFERROR(VLOOKUP($I681,点検表４リスト用!$D$2:$G$10,2,FALSE),"")</f>
        <v/>
      </c>
      <c r="AL681" s="296" t="str">
        <f>IFERROR(VLOOKUP($I681,点検表４リスト用!$D$2:$G$10,3,FALSE),"")</f>
        <v/>
      </c>
      <c r="AM681" s="296" t="str">
        <f>IFERROR(VLOOKUP($I681,点検表４リスト用!$D$2:$G$10,4,FALSE),"")</f>
        <v/>
      </c>
      <c r="AN681" s="296" t="str">
        <f>IFERROR(VLOOKUP(LEFT($E681,1),点検表４リスト用!$I$2:$J$11,2,FALSE),"")</f>
        <v/>
      </c>
      <c r="AO681" s="296" t="b">
        <f>IF(IFERROR(VLOOKUP($J681,軽乗用車一覧!$A$2:$A$88,1,FALSE),"")&lt;&gt;"",TRUE,FALSE)</f>
        <v>0</v>
      </c>
      <c r="AP681" s="296" t="b">
        <f t="shared" si="300"/>
        <v>0</v>
      </c>
      <c r="AQ681" s="296" t="b">
        <f t="shared" si="327"/>
        <v>1</v>
      </c>
      <c r="AR681" s="296" t="str">
        <f t="shared" si="301"/>
        <v/>
      </c>
      <c r="AS681" s="296" t="str">
        <f t="shared" si="302"/>
        <v/>
      </c>
      <c r="AT681" s="296">
        <f t="shared" si="303"/>
        <v>1</v>
      </c>
      <c r="AU681" s="296">
        <f t="shared" si="304"/>
        <v>1</v>
      </c>
      <c r="AV681" s="296" t="str">
        <f t="shared" si="305"/>
        <v/>
      </c>
      <c r="AW681" s="296" t="str">
        <f>IFERROR(VLOOKUP($L681,点検表４リスト用!$L$2:$M$11,2,FALSE),"")</f>
        <v/>
      </c>
      <c r="AX681" s="296" t="str">
        <f>IFERROR(VLOOKUP($AV681,排出係数!$H$4:$N$1000,7,FALSE),"")</f>
        <v/>
      </c>
      <c r="AY681" s="296" t="str">
        <f t="shared" si="315"/>
        <v/>
      </c>
      <c r="AZ681" s="296" t="str">
        <f t="shared" si="306"/>
        <v>1</v>
      </c>
      <c r="BA681" s="296" t="str">
        <f>IFERROR(VLOOKUP($AV681,排出係数!$A$4:$G$10000,$AU681+2,FALSE),"")</f>
        <v/>
      </c>
      <c r="BB681" s="296">
        <f>IFERROR(VLOOKUP($AU681,点検表４リスト用!$P$2:$T$6,2,FALSE),"")</f>
        <v>0.48</v>
      </c>
      <c r="BC681" s="296" t="str">
        <f t="shared" si="307"/>
        <v/>
      </c>
      <c r="BD681" s="296" t="str">
        <f t="shared" si="308"/>
        <v/>
      </c>
      <c r="BE681" s="296" t="str">
        <f>IFERROR(VLOOKUP($AV681,排出係数!$H$4:$M$10000,$AU681+2,FALSE),"")</f>
        <v/>
      </c>
      <c r="BF681" s="296">
        <f>IFERROR(VLOOKUP($AU681,点検表４リスト用!$P$2:$T$6,IF($N681="H17",5,3),FALSE),"")</f>
        <v>5.5E-2</v>
      </c>
      <c r="BG681" s="296">
        <f t="shared" si="309"/>
        <v>0</v>
      </c>
      <c r="BH681" s="296">
        <f t="shared" si="313"/>
        <v>0</v>
      </c>
      <c r="BI681" s="296" t="str">
        <f>IFERROR(VLOOKUP($L681,点検表４リスト用!$L$2:$N$11,3,FALSE),"")</f>
        <v/>
      </c>
      <c r="BJ681" s="296" t="str">
        <f t="shared" si="310"/>
        <v/>
      </c>
      <c r="BK681" s="296" t="str">
        <f>IF($AK681="特","",IF($BP681="確認",MSG_電気・燃料電池車確認,IF($BS681=1,日野自動車新型式,IF($BS681=2,日野自動車新型式②,IF($BS681=3,日野自動車新型式③,IF($BS681=4,日野自動車新型式④,IFERROR(VLOOKUP($BJ681,'35条リスト'!$A$3:$C$9998,2,FALSE),"")))))))</f>
        <v/>
      </c>
      <c r="BL681" s="296" t="str">
        <f t="shared" si="311"/>
        <v/>
      </c>
      <c r="BM681" s="296" t="str">
        <f>IFERROR(VLOOKUP($X681,点検表４リスト用!$A$2:$B$10,2,FALSE),"")</f>
        <v/>
      </c>
      <c r="BN681" s="296" t="str">
        <f>IF($AK681="特","",IFERROR(VLOOKUP($BJ681,'35条リスト'!$A$3:$C$9998,3,FALSE),""))</f>
        <v/>
      </c>
      <c r="BO681" s="357" t="str">
        <f t="shared" si="316"/>
        <v/>
      </c>
      <c r="BP681" s="297" t="str">
        <f t="shared" si="312"/>
        <v/>
      </c>
      <c r="BQ681" s="297" t="str">
        <f t="shared" si="317"/>
        <v/>
      </c>
      <c r="BR681" s="296">
        <f t="shared" si="314"/>
        <v>0</v>
      </c>
      <c r="BS681" s="296" t="str">
        <f>IF(COUNTIF(点検表４リスト用!X$2:X$83,J681),1,IF(COUNTIF(点検表４リスト用!Y$2:Y$100,J681),2,IF(COUNTIF(点検表４リスト用!Z$2:Z$100,J681),3,IF(COUNTIF(点検表４リスト用!AA$2:AA$100,J681),4,""))))</f>
        <v/>
      </c>
      <c r="BT681" s="580" t="str">
        <f t="shared" si="318"/>
        <v/>
      </c>
    </row>
    <row r="682" spans="1:72">
      <c r="A682" s="289"/>
      <c r="B682" s="445"/>
      <c r="C682" s="290"/>
      <c r="D682" s="291"/>
      <c r="E682" s="291"/>
      <c r="F682" s="291"/>
      <c r="G682" s="292"/>
      <c r="H682" s="300"/>
      <c r="I682" s="292"/>
      <c r="J682" s="292"/>
      <c r="K682" s="292"/>
      <c r="L682" s="292"/>
      <c r="M682" s="290"/>
      <c r="N682" s="290"/>
      <c r="O682" s="292"/>
      <c r="P682" s="292"/>
      <c r="Q682" s="481" t="str">
        <f t="shared" si="319"/>
        <v/>
      </c>
      <c r="R682" s="481" t="str">
        <f t="shared" si="320"/>
        <v/>
      </c>
      <c r="S682" s="482" t="str">
        <f t="shared" si="293"/>
        <v/>
      </c>
      <c r="T682" s="482" t="str">
        <f t="shared" si="321"/>
        <v/>
      </c>
      <c r="U682" s="483" t="str">
        <f t="shared" si="322"/>
        <v/>
      </c>
      <c r="V682" s="483" t="str">
        <f t="shared" si="323"/>
        <v/>
      </c>
      <c r="W682" s="483" t="str">
        <f t="shared" si="324"/>
        <v/>
      </c>
      <c r="X682" s="293"/>
      <c r="Y682" s="289"/>
      <c r="Z682" s="473" t="str">
        <f>IF($BS682&lt;&gt;"","確認",IF(COUNTIF(点検表４リスト用!AB$2:AB$100,J682),"○",IF(OR($BQ682="【3】",$BQ682="【2】",$BQ682="【1】"),"○",$BQ682)))</f>
        <v/>
      </c>
      <c r="AA682" s="532"/>
      <c r="AB682" s="559" t="str">
        <f t="shared" si="325"/>
        <v/>
      </c>
      <c r="AC682" s="294" t="str">
        <f>IF(COUNTIF(環境性能の高いＵＤタクシー!$A:$A,点検表４!J682),"○","")</f>
        <v/>
      </c>
      <c r="AD682" s="295" t="str">
        <f t="shared" si="326"/>
        <v/>
      </c>
      <c r="AE682" s="296" t="b">
        <f t="shared" si="294"/>
        <v>0</v>
      </c>
      <c r="AF682" s="296" t="b">
        <f t="shared" si="295"/>
        <v>0</v>
      </c>
      <c r="AG682" s="296" t="str">
        <f t="shared" si="296"/>
        <v/>
      </c>
      <c r="AH682" s="296">
        <f t="shared" si="297"/>
        <v>1</v>
      </c>
      <c r="AI682" s="296">
        <f t="shared" si="298"/>
        <v>0</v>
      </c>
      <c r="AJ682" s="296">
        <f t="shared" si="299"/>
        <v>0</v>
      </c>
      <c r="AK682" s="296" t="str">
        <f>IFERROR(VLOOKUP($I682,点検表４リスト用!$D$2:$G$10,2,FALSE),"")</f>
        <v/>
      </c>
      <c r="AL682" s="296" t="str">
        <f>IFERROR(VLOOKUP($I682,点検表４リスト用!$D$2:$G$10,3,FALSE),"")</f>
        <v/>
      </c>
      <c r="AM682" s="296" t="str">
        <f>IFERROR(VLOOKUP($I682,点検表４リスト用!$D$2:$G$10,4,FALSE),"")</f>
        <v/>
      </c>
      <c r="AN682" s="296" t="str">
        <f>IFERROR(VLOOKUP(LEFT($E682,1),点検表４リスト用!$I$2:$J$11,2,FALSE),"")</f>
        <v/>
      </c>
      <c r="AO682" s="296" t="b">
        <f>IF(IFERROR(VLOOKUP($J682,軽乗用車一覧!$A$2:$A$88,1,FALSE),"")&lt;&gt;"",TRUE,FALSE)</f>
        <v>0</v>
      </c>
      <c r="AP682" s="296" t="b">
        <f t="shared" si="300"/>
        <v>0</v>
      </c>
      <c r="AQ682" s="296" t="b">
        <f t="shared" si="327"/>
        <v>1</v>
      </c>
      <c r="AR682" s="296" t="str">
        <f t="shared" si="301"/>
        <v/>
      </c>
      <c r="AS682" s="296" t="str">
        <f t="shared" si="302"/>
        <v/>
      </c>
      <c r="AT682" s="296">
        <f t="shared" si="303"/>
        <v>1</v>
      </c>
      <c r="AU682" s="296">
        <f t="shared" si="304"/>
        <v>1</v>
      </c>
      <c r="AV682" s="296" t="str">
        <f t="shared" si="305"/>
        <v/>
      </c>
      <c r="AW682" s="296" t="str">
        <f>IFERROR(VLOOKUP($L682,点検表４リスト用!$L$2:$M$11,2,FALSE),"")</f>
        <v/>
      </c>
      <c r="AX682" s="296" t="str">
        <f>IFERROR(VLOOKUP($AV682,排出係数!$H$4:$N$1000,7,FALSE),"")</f>
        <v/>
      </c>
      <c r="AY682" s="296" t="str">
        <f t="shared" si="315"/>
        <v/>
      </c>
      <c r="AZ682" s="296" t="str">
        <f t="shared" si="306"/>
        <v>1</v>
      </c>
      <c r="BA682" s="296" t="str">
        <f>IFERROR(VLOOKUP($AV682,排出係数!$A$4:$G$10000,$AU682+2,FALSE),"")</f>
        <v/>
      </c>
      <c r="BB682" s="296">
        <f>IFERROR(VLOOKUP($AU682,点検表４リスト用!$P$2:$T$6,2,FALSE),"")</f>
        <v>0.48</v>
      </c>
      <c r="BC682" s="296" t="str">
        <f t="shared" si="307"/>
        <v/>
      </c>
      <c r="BD682" s="296" t="str">
        <f t="shared" si="308"/>
        <v/>
      </c>
      <c r="BE682" s="296" t="str">
        <f>IFERROR(VLOOKUP($AV682,排出係数!$H$4:$M$10000,$AU682+2,FALSE),"")</f>
        <v/>
      </c>
      <c r="BF682" s="296">
        <f>IFERROR(VLOOKUP($AU682,点検表４リスト用!$P$2:$T$6,IF($N682="H17",5,3),FALSE),"")</f>
        <v>5.5E-2</v>
      </c>
      <c r="BG682" s="296">
        <f t="shared" si="309"/>
        <v>0</v>
      </c>
      <c r="BH682" s="296">
        <f t="shared" si="313"/>
        <v>0</v>
      </c>
      <c r="BI682" s="296" t="str">
        <f>IFERROR(VLOOKUP($L682,点検表４リスト用!$L$2:$N$11,3,FALSE),"")</f>
        <v/>
      </c>
      <c r="BJ682" s="296" t="str">
        <f t="shared" si="310"/>
        <v/>
      </c>
      <c r="BK682" s="296" t="str">
        <f>IF($AK682="特","",IF($BP682="確認",MSG_電気・燃料電池車確認,IF($BS682=1,日野自動車新型式,IF($BS682=2,日野自動車新型式②,IF($BS682=3,日野自動車新型式③,IF($BS682=4,日野自動車新型式④,IFERROR(VLOOKUP($BJ682,'35条リスト'!$A$3:$C$9998,2,FALSE),"")))))))</f>
        <v/>
      </c>
      <c r="BL682" s="296" t="str">
        <f t="shared" si="311"/>
        <v/>
      </c>
      <c r="BM682" s="296" t="str">
        <f>IFERROR(VLOOKUP($X682,点検表４リスト用!$A$2:$B$10,2,FALSE),"")</f>
        <v/>
      </c>
      <c r="BN682" s="296" t="str">
        <f>IF($AK682="特","",IFERROR(VLOOKUP($BJ682,'35条リスト'!$A$3:$C$9998,3,FALSE),""))</f>
        <v/>
      </c>
      <c r="BO682" s="357" t="str">
        <f t="shared" si="316"/>
        <v/>
      </c>
      <c r="BP682" s="297" t="str">
        <f t="shared" si="312"/>
        <v/>
      </c>
      <c r="BQ682" s="297" t="str">
        <f t="shared" si="317"/>
        <v/>
      </c>
      <c r="BR682" s="296">
        <f t="shared" si="314"/>
        <v>0</v>
      </c>
      <c r="BS682" s="296" t="str">
        <f>IF(COUNTIF(点検表４リスト用!X$2:X$83,J682),1,IF(COUNTIF(点検表４リスト用!Y$2:Y$100,J682),2,IF(COUNTIF(点検表４リスト用!Z$2:Z$100,J682),3,IF(COUNTIF(点検表４リスト用!AA$2:AA$100,J682),4,""))))</f>
        <v/>
      </c>
      <c r="BT682" s="580" t="str">
        <f t="shared" si="318"/>
        <v/>
      </c>
    </row>
    <row r="683" spans="1:72">
      <c r="A683" s="289"/>
      <c r="B683" s="445"/>
      <c r="C683" s="290"/>
      <c r="D683" s="291"/>
      <c r="E683" s="291"/>
      <c r="F683" s="291"/>
      <c r="G683" s="292"/>
      <c r="H683" s="300"/>
      <c r="I683" s="292"/>
      <c r="J683" s="292"/>
      <c r="K683" s="292"/>
      <c r="L683" s="292"/>
      <c r="M683" s="290"/>
      <c r="N683" s="290"/>
      <c r="O683" s="292"/>
      <c r="P683" s="292"/>
      <c r="Q683" s="481" t="str">
        <f t="shared" si="319"/>
        <v/>
      </c>
      <c r="R683" s="481" t="str">
        <f t="shared" si="320"/>
        <v/>
      </c>
      <c r="S683" s="482" t="str">
        <f t="shared" si="293"/>
        <v/>
      </c>
      <c r="T683" s="482" t="str">
        <f t="shared" si="321"/>
        <v/>
      </c>
      <c r="U683" s="483" t="str">
        <f t="shared" si="322"/>
        <v/>
      </c>
      <c r="V683" s="483" t="str">
        <f t="shared" si="323"/>
        <v/>
      </c>
      <c r="W683" s="483" t="str">
        <f t="shared" si="324"/>
        <v/>
      </c>
      <c r="X683" s="293"/>
      <c r="Y683" s="289"/>
      <c r="Z683" s="473" t="str">
        <f>IF($BS683&lt;&gt;"","確認",IF(COUNTIF(点検表４リスト用!AB$2:AB$100,J683),"○",IF(OR($BQ683="【3】",$BQ683="【2】",$BQ683="【1】"),"○",$BQ683)))</f>
        <v/>
      </c>
      <c r="AA683" s="532"/>
      <c r="AB683" s="559" t="str">
        <f t="shared" si="325"/>
        <v/>
      </c>
      <c r="AC683" s="294" t="str">
        <f>IF(COUNTIF(環境性能の高いＵＤタクシー!$A:$A,点検表４!J683),"○","")</f>
        <v/>
      </c>
      <c r="AD683" s="295" t="str">
        <f t="shared" si="326"/>
        <v/>
      </c>
      <c r="AE683" s="296" t="b">
        <f t="shared" si="294"/>
        <v>0</v>
      </c>
      <c r="AF683" s="296" t="b">
        <f t="shared" si="295"/>
        <v>0</v>
      </c>
      <c r="AG683" s="296" t="str">
        <f t="shared" si="296"/>
        <v/>
      </c>
      <c r="AH683" s="296">
        <f t="shared" si="297"/>
        <v>1</v>
      </c>
      <c r="AI683" s="296">
        <f t="shared" si="298"/>
        <v>0</v>
      </c>
      <c r="AJ683" s="296">
        <f t="shared" si="299"/>
        <v>0</v>
      </c>
      <c r="AK683" s="296" t="str">
        <f>IFERROR(VLOOKUP($I683,点検表４リスト用!$D$2:$G$10,2,FALSE),"")</f>
        <v/>
      </c>
      <c r="AL683" s="296" t="str">
        <f>IFERROR(VLOOKUP($I683,点検表４リスト用!$D$2:$G$10,3,FALSE),"")</f>
        <v/>
      </c>
      <c r="AM683" s="296" t="str">
        <f>IFERROR(VLOOKUP($I683,点検表４リスト用!$D$2:$G$10,4,FALSE),"")</f>
        <v/>
      </c>
      <c r="AN683" s="296" t="str">
        <f>IFERROR(VLOOKUP(LEFT($E683,1),点検表４リスト用!$I$2:$J$11,2,FALSE),"")</f>
        <v/>
      </c>
      <c r="AO683" s="296" t="b">
        <f>IF(IFERROR(VLOOKUP($J683,軽乗用車一覧!$A$2:$A$88,1,FALSE),"")&lt;&gt;"",TRUE,FALSE)</f>
        <v>0</v>
      </c>
      <c r="AP683" s="296" t="b">
        <f t="shared" si="300"/>
        <v>0</v>
      </c>
      <c r="AQ683" s="296" t="b">
        <f t="shared" si="327"/>
        <v>1</v>
      </c>
      <c r="AR683" s="296" t="str">
        <f t="shared" si="301"/>
        <v/>
      </c>
      <c r="AS683" s="296" t="str">
        <f t="shared" si="302"/>
        <v/>
      </c>
      <c r="AT683" s="296">
        <f t="shared" si="303"/>
        <v>1</v>
      </c>
      <c r="AU683" s="296">
        <f t="shared" si="304"/>
        <v>1</v>
      </c>
      <c r="AV683" s="296" t="str">
        <f t="shared" si="305"/>
        <v/>
      </c>
      <c r="AW683" s="296" t="str">
        <f>IFERROR(VLOOKUP($L683,点検表４リスト用!$L$2:$M$11,2,FALSE),"")</f>
        <v/>
      </c>
      <c r="AX683" s="296" t="str">
        <f>IFERROR(VLOOKUP($AV683,排出係数!$H$4:$N$1000,7,FALSE),"")</f>
        <v/>
      </c>
      <c r="AY683" s="296" t="str">
        <f t="shared" si="315"/>
        <v/>
      </c>
      <c r="AZ683" s="296" t="str">
        <f t="shared" si="306"/>
        <v>1</v>
      </c>
      <c r="BA683" s="296" t="str">
        <f>IFERROR(VLOOKUP($AV683,排出係数!$A$4:$G$10000,$AU683+2,FALSE),"")</f>
        <v/>
      </c>
      <c r="BB683" s="296">
        <f>IFERROR(VLOOKUP($AU683,点検表４リスト用!$P$2:$T$6,2,FALSE),"")</f>
        <v>0.48</v>
      </c>
      <c r="BC683" s="296" t="str">
        <f t="shared" si="307"/>
        <v/>
      </c>
      <c r="BD683" s="296" t="str">
        <f t="shared" si="308"/>
        <v/>
      </c>
      <c r="BE683" s="296" t="str">
        <f>IFERROR(VLOOKUP($AV683,排出係数!$H$4:$M$10000,$AU683+2,FALSE),"")</f>
        <v/>
      </c>
      <c r="BF683" s="296">
        <f>IFERROR(VLOOKUP($AU683,点検表４リスト用!$P$2:$T$6,IF($N683="H17",5,3),FALSE),"")</f>
        <v>5.5E-2</v>
      </c>
      <c r="BG683" s="296">
        <f t="shared" si="309"/>
        <v>0</v>
      </c>
      <c r="BH683" s="296">
        <f t="shared" si="313"/>
        <v>0</v>
      </c>
      <c r="BI683" s="296" t="str">
        <f>IFERROR(VLOOKUP($L683,点検表４リスト用!$L$2:$N$11,3,FALSE),"")</f>
        <v/>
      </c>
      <c r="BJ683" s="296" t="str">
        <f t="shared" si="310"/>
        <v/>
      </c>
      <c r="BK683" s="296" t="str">
        <f>IF($AK683="特","",IF($BP683="確認",MSG_電気・燃料電池車確認,IF($BS683=1,日野自動車新型式,IF($BS683=2,日野自動車新型式②,IF($BS683=3,日野自動車新型式③,IF($BS683=4,日野自動車新型式④,IFERROR(VLOOKUP($BJ683,'35条リスト'!$A$3:$C$9998,2,FALSE),"")))))))</f>
        <v/>
      </c>
      <c r="BL683" s="296" t="str">
        <f t="shared" si="311"/>
        <v/>
      </c>
      <c r="BM683" s="296" t="str">
        <f>IFERROR(VLOOKUP($X683,点検表４リスト用!$A$2:$B$10,2,FALSE),"")</f>
        <v/>
      </c>
      <c r="BN683" s="296" t="str">
        <f>IF($AK683="特","",IFERROR(VLOOKUP($BJ683,'35条リスト'!$A$3:$C$9998,3,FALSE),""))</f>
        <v/>
      </c>
      <c r="BO683" s="357" t="str">
        <f t="shared" si="316"/>
        <v/>
      </c>
      <c r="BP683" s="297" t="str">
        <f t="shared" si="312"/>
        <v/>
      </c>
      <c r="BQ683" s="297" t="str">
        <f t="shared" si="317"/>
        <v/>
      </c>
      <c r="BR683" s="296">
        <f t="shared" si="314"/>
        <v>0</v>
      </c>
      <c r="BS683" s="296" t="str">
        <f>IF(COUNTIF(点検表４リスト用!X$2:X$83,J683),1,IF(COUNTIF(点検表４リスト用!Y$2:Y$100,J683),2,IF(COUNTIF(点検表４リスト用!Z$2:Z$100,J683),3,IF(COUNTIF(点検表４リスト用!AA$2:AA$100,J683),4,""))))</f>
        <v/>
      </c>
      <c r="BT683" s="580" t="str">
        <f t="shared" si="318"/>
        <v/>
      </c>
    </row>
    <row r="684" spans="1:72">
      <c r="A684" s="289"/>
      <c r="B684" s="445"/>
      <c r="C684" s="290"/>
      <c r="D684" s="291"/>
      <c r="E684" s="291"/>
      <c r="F684" s="291"/>
      <c r="G684" s="292"/>
      <c r="H684" s="300"/>
      <c r="I684" s="292"/>
      <c r="J684" s="292"/>
      <c r="K684" s="292"/>
      <c r="L684" s="292"/>
      <c r="M684" s="290"/>
      <c r="N684" s="290"/>
      <c r="O684" s="292"/>
      <c r="P684" s="292"/>
      <c r="Q684" s="481" t="str">
        <f t="shared" si="319"/>
        <v/>
      </c>
      <c r="R684" s="481" t="str">
        <f t="shared" si="320"/>
        <v/>
      </c>
      <c r="S684" s="482" t="str">
        <f t="shared" si="293"/>
        <v/>
      </c>
      <c r="T684" s="482" t="str">
        <f t="shared" si="321"/>
        <v/>
      </c>
      <c r="U684" s="483" t="str">
        <f t="shared" si="322"/>
        <v/>
      </c>
      <c r="V684" s="483" t="str">
        <f t="shared" si="323"/>
        <v/>
      </c>
      <c r="W684" s="483" t="str">
        <f t="shared" si="324"/>
        <v/>
      </c>
      <c r="X684" s="293"/>
      <c r="Y684" s="289"/>
      <c r="Z684" s="473" t="str">
        <f>IF($BS684&lt;&gt;"","確認",IF(COUNTIF(点検表４リスト用!AB$2:AB$100,J684),"○",IF(OR($BQ684="【3】",$BQ684="【2】",$BQ684="【1】"),"○",$BQ684)))</f>
        <v/>
      </c>
      <c r="AA684" s="532"/>
      <c r="AB684" s="559" t="str">
        <f t="shared" si="325"/>
        <v/>
      </c>
      <c r="AC684" s="294" t="str">
        <f>IF(COUNTIF(環境性能の高いＵＤタクシー!$A:$A,点検表４!J684),"○","")</f>
        <v/>
      </c>
      <c r="AD684" s="295" t="str">
        <f t="shared" si="326"/>
        <v/>
      </c>
      <c r="AE684" s="296" t="b">
        <f t="shared" si="294"/>
        <v>0</v>
      </c>
      <c r="AF684" s="296" t="b">
        <f t="shared" si="295"/>
        <v>0</v>
      </c>
      <c r="AG684" s="296" t="str">
        <f t="shared" si="296"/>
        <v/>
      </c>
      <c r="AH684" s="296">
        <f t="shared" si="297"/>
        <v>1</v>
      </c>
      <c r="AI684" s="296">
        <f t="shared" si="298"/>
        <v>0</v>
      </c>
      <c r="AJ684" s="296">
        <f t="shared" si="299"/>
        <v>0</v>
      </c>
      <c r="AK684" s="296" t="str">
        <f>IFERROR(VLOOKUP($I684,点検表４リスト用!$D$2:$G$10,2,FALSE),"")</f>
        <v/>
      </c>
      <c r="AL684" s="296" t="str">
        <f>IFERROR(VLOOKUP($I684,点検表４リスト用!$D$2:$G$10,3,FALSE),"")</f>
        <v/>
      </c>
      <c r="AM684" s="296" t="str">
        <f>IFERROR(VLOOKUP($I684,点検表４リスト用!$D$2:$G$10,4,FALSE),"")</f>
        <v/>
      </c>
      <c r="AN684" s="296" t="str">
        <f>IFERROR(VLOOKUP(LEFT($E684,1),点検表４リスト用!$I$2:$J$11,2,FALSE),"")</f>
        <v/>
      </c>
      <c r="AO684" s="296" t="b">
        <f>IF(IFERROR(VLOOKUP($J684,軽乗用車一覧!$A$2:$A$88,1,FALSE),"")&lt;&gt;"",TRUE,FALSE)</f>
        <v>0</v>
      </c>
      <c r="AP684" s="296" t="b">
        <f t="shared" si="300"/>
        <v>0</v>
      </c>
      <c r="AQ684" s="296" t="b">
        <f t="shared" si="327"/>
        <v>1</v>
      </c>
      <c r="AR684" s="296" t="str">
        <f t="shared" si="301"/>
        <v/>
      </c>
      <c r="AS684" s="296" t="str">
        <f t="shared" si="302"/>
        <v/>
      </c>
      <c r="AT684" s="296">
        <f t="shared" si="303"/>
        <v>1</v>
      </c>
      <c r="AU684" s="296">
        <f t="shared" si="304"/>
        <v>1</v>
      </c>
      <c r="AV684" s="296" t="str">
        <f t="shared" si="305"/>
        <v/>
      </c>
      <c r="AW684" s="296" t="str">
        <f>IFERROR(VLOOKUP($L684,点検表４リスト用!$L$2:$M$11,2,FALSE),"")</f>
        <v/>
      </c>
      <c r="AX684" s="296" t="str">
        <f>IFERROR(VLOOKUP($AV684,排出係数!$H$4:$N$1000,7,FALSE),"")</f>
        <v/>
      </c>
      <c r="AY684" s="296" t="str">
        <f t="shared" si="315"/>
        <v/>
      </c>
      <c r="AZ684" s="296" t="str">
        <f t="shared" si="306"/>
        <v>1</v>
      </c>
      <c r="BA684" s="296" t="str">
        <f>IFERROR(VLOOKUP($AV684,排出係数!$A$4:$G$10000,$AU684+2,FALSE),"")</f>
        <v/>
      </c>
      <c r="BB684" s="296">
        <f>IFERROR(VLOOKUP($AU684,点検表４リスト用!$P$2:$T$6,2,FALSE),"")</f>
        <v>0.48</v>
      </c>
      <c r="BC684" s="296" t="str">
        <f t="shared" si="307"/>
        <v/>
      </c>
      <c r="BD684" s="296" t="str">
        <f t="shared" si="308"/>
        <v/>
      </c>
      <c r="BE684" s="296" t="str">
        <f>IFERROR(VLOOKUP($AV684,排出係数!$H$4:$M$10000,$AU684+2,FALSE),"")</f>
        <v/>
      </c>
      <c r="BF684" s="296">
        <f>IFERROR(VLOOKUP($AU684,点検表４リスト用!$P$2:$T$6,IF($N684="H17",5,3),FALSE),"")</f>
        <v>5.5E-2</v>
      </c>
      <c r="BG684" s="296">
        <f t="shared" si="309"/>
        <v>0</v>
      </c>
      <c r="BH684" s="296">
        <f t="shared" si="313"/>
        <v>0</v>
      </c>
      <c r="BI684" s="296" t="str">
        <f>IFERROR(VLOOKUP($L684,点検表４リスト用!$L$2:$N$11,3,FALSE),"")</f>
        <v/>
      </c>
      <c r="BJ684" s="296" t="str">
        <f t="shared" si="310"/>
        <v/>
      </c>
      <c r="BK684" s="296" t="str">
        <f>IF($AK684="特","",IF($BP684="確認",MSG_電気・燃料電池車確認,IF($BS684=1,日野自動車新型式,IF($BS684=2,日野自動車新型式②,IF($BS684=3,日野自動車新型式③,IF($BS684=4,日野自動車新型式④,IFERROR(VLOOKUP($BJ684,'35条リスト'!$A$3:$C$9998,2,FALSE),"")))))))</f>
        <v/>
      </c>
      <c r="BL684" s="296" t="str">
        <f t="shared" si="311"/>
        <v/>
      </c>
      <c r="BM684" s="296" t="str">
        <f>IFERROR(VLOOKUP($X684,点検表４リスト用!$A$2:$B$10,2,FALSE),"")</f>
        <v/>
      </c>
      <c r="BN684" s="296" t="str">
        <f>IF($AK684="特","",IFERROR(VLOOKUP($BJ684,'35条リスト'!$A$3:$C$9998,3,FALSE),""))</f>
        <v/>
      </c>
      <c r="BO684" s="357" t="str">
        <f t="shared" si="316"/>
        <v/>
      </c>
      <c r="BP684" s="297" t="str">
        <f t="shared" si="312"/>
        <v/>
      </c>
      <c r="BQ684" s="297" t="str">
        <f t="shared" si="317"/>
        <v/>
      </c>
      <c r="BR684" s="296">
        <f t="shared" si="314"/>
        <v>0</v>
      </c>
      <c r="BS684" s="296" t="str">
        <f>IF(COUNTIF(点検表４リスト用!X$2:X$83,J684),1,IF(COUNTIF(点検表４リスト用!Y$2:Y$100,J684),2,IF(COUNTIF(点検表４リスト用!Z$2:Z$100,J684),3,IF(COUNTIF(点検表４リスト用!AA$2:AA$100,J684),4,""))))</f>
        <v/>
      </c>
      <c r="BT684" s="580" t="str">
        <f t="shared" si="318"/>
        <v/>
      </c>
    </row>
    <row r="685" spans="1:72">
      <c r="A685" s="289"/>
      <c r="B685" s="445"/>
      <c r="C685" s="290"/>
      <c r="D685" s="291"/>
      <c r="E685" s="291"/>
      <c r="F685" s="291"/>
      <c r="G685" s="292"/>
      <c r="H685" s="300"/>
      <c r="I685" s="292"/>
      <c r="J685" s="292"/>
      <c r="K685" s="292"/>
      <c r="L685" s="292"/>
      <c r="M685" s="290"/>
      <c r="N685" s="290"/>
      <c r="O685" s="292"/>
      <c r="P685" s="292"/>
      <c r="Q685" s="481" t="str">
        <f t="shared" si="319"/>
        <v/>
      </c>
      <c r="R685" s="481" t="str">
        <f t="shared" si="320"/>
        <v/>
      </c>
      <c r="S685" s="482" t="str">
        <f t="shared" si="293"/>
        <v/>
      </c>
      <c r="T685" s="482" t="str">
        <f t="shared" si="321"/>
        <v/>
      </c>
      <c r="U685" s="483" t="str">
        <f t="shared" si="322"/>
        <v/>
      </c>
      <c r="V685" s="483" t="str">
        <f t="shared" si="323"/>
        <v/>
      </c>
      <c r="W685" s="483" t="str">
        <f t="shared" si="324"/>
        <v/>
      </c>
      <c r="X685" s="293"/>
      <c r="Y685" s="289"/>
      <c r="Z685" s="473" t="str">
        <f>IF($BS685&lt;&gt;"","確認",IF(COUNTIF(点検表４リスト用!AB$2:AB$100,J685),"○",IF(OR($BQ685="【3】",$BQ685="【2】",$BQ685="【1】"),"○",$BQ685)))</f>
        <v/>
      </c>
      <c r="AA685" s="532"/>
      <c r="AB685" s="559" t="str">
        <f t="shared" si="325"/>
        <v/>
      </c>
      <c r="AC685" s="294" t="str">
        <f>IF(COUNTIF(環境性能の高いＵＤタクシー!$A:$A,点検表４!J685),"○","")</f>
        <v/>
      </c>
      <c r="AD685" s="295" t="str">
        <f t="shared" si="326"/>
        <v/>
      </c>
      <c r="AE685" s="296" t="b">
        <f t="shared" si="294"/>
        <v>0</v>
      </c>
      <c r="AF685" s="296" t="b">
        <f t="shared" si="295"/>
        <v>0</v>
      </c>
      <c r="AG685" s="296" t="str">
        <f t="shared" si="296"/>
        <v/>
      </c>
      <c r="AH685" s="296">
        <f t="shared" si="297"/>
        <v>1</v>
      </c>
      <c r="AI685" s="296">
        <f t="shared" si="298"/>
        <v>0</v>
      </c>
      <c r="AJ685" s="296">
        <f t="shared" si="299"/>
        <v>0</v>
      </c>
      <c r="AK685" s="296" t="str">
        <f>IFERROR(VLOOKUP($I685,点検表４リスト用!$D$2:$G$10,2,FALSE),"")</f>
        <v/>
      </c>
      <c r="AL685" s="296" t="str">
        <f>IFERROR(VLOOKUP($I685,点検表４リスト用!$D$2:$G$10,3,FALSE),"")</f>
        <v/>
      </c>
      <c r="AM685" s="296" t="str">
        <f>IFERROR(VLOOKUP($I685,点検表４リスト用!$D$2:$G$10,4,FALSE),"")</f>
        <v/>
      </c>
      <c r="AN685" s="296" t="str">
        <f>IFERROR(VLOOKUP(LEFT($E685,1),点検表４リスト用!$I$2:$J$11,2,FALSE),"")</f>
        <v/>
      </c>
      <c r="AO685" s="296" t="b">
        <f>IF(IFERROR(VLOOKUP($J685,軽乗用車一覧!$A$2:$A$88,1,FALSE),"")&lt;&gt;"",TRUE,FALSE)</f>
        <v>0</v>
      </c>
      <c r="AP685" s="296" t="b">
        <f t="shared" si="300"/>
        <v>0</v>
      </c>
      <c r="AQ685" s="296" t="b">
        <f t="shared" si="327"/>
        <v>1</v>
      </c>
      <c r="AR685" s="296" t="str">
        <f t="shared" si="301"/>
        <v/>
      </c>
      <c r="AS685" s="296" t="str">
        <f t="shared" si="302"/>
        <v/>
      </c>
      <c r="AT685" s="296">
        <f t="shared" si="303"/>
        <v>1</v>
      </c>
      <c r="AU685" s="296">
        <f t="shared" si="304"/>
        <v>1</v>
      </c>
      <c r="AV685" s="296" t="str">
        <f t="shared" si="305"/>
        <v/>
      </c>
      <c r="AW685" s="296" t="str">
        <f>IFERROR(VLOOKUP($L685,点検表４リスト用!$L$2:$M$11,2,FALSE),"")</f>
        <v/>
      </c>
      <c r="AX685" s="296" t="str">
        <f>IFERROR(VLOOKUP($AV685,排出係数!$H$4:$N$1000,7,FALSE),"")</f>
        <v/>
      </c>
      <c r="AY685" s="296" t="str">
        <f t="shared" si="315"/>
        <v/>
      </c>
      <c r="AZ685" s="296" t="str">
        <f t="shared" si="306"/>
        <v>1</v>
      </c>
      <c r="BA685" s="296" t="str">
        <f>IFERROR(VLOOKUP($AV685,排出係数!$A$4:$G$10000,$AU685+2,FALSE),"")</f>
        <v/>
      </c>
      <c r="BB685" s="296">
        <f>IFERROR(VLOOKUP($AU685,点検表４リスト用!$P$2:$T$6,2,FALSE),"")</f>
        <v>0.48</v>
      </c>
      <c r="BC685" s="296" t="str">
        <f t="shared" si="307"/>
        <v/>
      </c>
      <c r="BD685" s="296" t="str">
        <f t="shared" si="308"/>
        <v/>
      </c>
      <c r="BE685" s="296" t="str">
        <f>IFERROR(VLOOKUP($AV685,排出係数!$H$4:$M$10000,$AU685+2,FALSE),"")</f>
        <v/>
      </c>
      <c r="BF685" s="296">
        <f>IFERROR(VLOOKUP($AU685,点検表４リスト用!$P$2:$T$6,IF($N685="H17",5,3),FALSE),"")</f>
        <v>5.5E-2</v>
      </c>
      <c r="BG685" s="296">
        <f t="shared" si="309"/>
        <v>0</v>
      </c>
      <c r="BH685" s="296">
        <f t="shared" si="313"/>
        <v>0</v>
      </c>
      <c r="BI685" s="296" t="str">
        <f>IFERROR(VLOOKUP($L685,点検表４リスト用!$L$2:$N$11,3,FALSE),"")</f>
        <v/>
      </c>
      <c r="BJ685" s="296" t="str">
        <f t="shared" si="310"/>
        <v/>
      </c>
      <c r="BK685" s="296" t="str">
        <f>IF($AK685="特","",IF($BP685="確認",MSG_電気・燃料電池車確認,IF($BS685=1,日野自動車新型式,IF($BS685=2,日野自動車新型式②,IF($BS685=3,日野自動車新型式③,IF($BS685=4,日野自動車新型式④,IFERROR(VLOOKUP($BJ685,'35条リスト'!$A$3:$C$9998,2,FALSE),"")))))))</f>
        <v/>
      </c>
      <c r="BL685" s="296" t="str">
        <f t="shared" si="311"/>
        <v/>
      </c>
      <c r="BM685" s="296" t="str">
        <f>IFERROR(VLOOKUP($X685,点検表４リスト用!$A$2:$B$10,2,FALSE),"")</f>
        <v/>
      </c>
      <c r="BN685" s="296" t="str">
        <f>IF($AK685="特","",IFERROR(VLOOKUP($BJ685,'35条リスト'!$A$3:$C$9998,3,FALSE),""))</f>
        <v/>
      </c>
      <c r="BO685" s="357" t="str">
        <f t="shared" si="316"/>
        <v/>
      </c>
      <c r="BP685" s="297" t="str">
        <f t="shared" si="312"/>
        <v/>
      </c>
      <c r="BQ685" s="297" t="str">
        <f t="shared" si="317"/>
        <v/>
      </c>
      <c r="BR685" s="296">
        <f t="shared" si="314"/>
        <v>0</v>
      </c>
      <c r="BS685" s="296" t="str">
        <f>IF(COUNTIF(点検表４リスト用!X$2:X$83,J685),1,IF(COUNTIF(点検表４リスト用!Y$2:Y$100,J685),2,IF(COUNTIF(点検表４リスト用!Z$2:Z$100,J685),3,IF(COUNTIF(点検表４リスト用!AA$2:AA$100,J685),4,""))))</f>
        <v/>
      </c>
      <c r="BT685" s="580" t="str">
        <f t="shared" si="318"/>
        <v/>
      </c>
    </row>
    <row r="686" spans="1:72">
      <c r="A686" s="289"/>
      <c r="B686" s="445"/>
      <c r="C686" s="290"/>
      <c r="D686" s="291"/>
      <c r="E686" s="291"/>
      <c r="F686" s="291"/>
      <c r="G686" s="292"/>
      <c r="H686" s="300"/>
      <c r="I686" s="292"/>
      <c r="J686" s="292"/>
      <c r="K686" s="292"/>
      <c r="L686" s="292"/>
      <c r="M686" s="290"/>
      <c r="N686" s="290"/>
      <c r="O686" s="292"/>
      <c r="P686" s="292"/>
      <c r="Q686" s="481" t="str">
        <f t="shared" si="319"/>
        <v/>
      </c>
      <c r="R686" s="481" t="str">
        <f t="shared" si="320"/>
        <v/>
      </c>
      <c r="S686" s="482" t="str">
        <f t="shared" si="293"/>
        <v/>
      </c>
      <c r="T686" s="482" t="str">
        <f t="shared" si="321"/>
        <v/>
      </c>
      <c r="U686" s="483" t="str">
        <f t="shared" si="322"/>
        <v/>
      </c>
      <c r="V686" s="483" t="str">
        <f t="shared" si="323"/>
        <v/>
      </c>
      <c r="W686" s="483" t="str">
        <f t="shared" si="324"/>
        <v/>
      </c>
      <c r="X686" s="293"/>
      <c r="Y686" s="289"/>
      <c r="Z686" s="473" t="str">
        <f>IF($BS686&lt;&gt;"","確認",IF(COUNTIF(点検表４リスト用!AB$2:AB$100,J686),"○",IF(OR($BQ686="【3】",$BQ686="【2】",$BQ686="【1】"),"○",$BQ686)))</f>
        <v/>
      </c>
      <c r="AA686" s="532"/>
      <c r="AB686" s="559" t="str">
        <f t="shared" si="325"/>
        <v/>
      </c>
      <c r="AC686" s="294" t="str">
        <f>IF(COUNTIF(環境性能の高いＵＤタクシー!$A:$A,点検表４!J686),"○","")</f>
        <v/>
      </c>
      <c r="AD686" s="295" t="str">
        <f t="shared" si="326"/>
        <v/>
      </c>
      <c r="AE686" s="296" t="b">
        <f t="shared" si="294"/>
        <v>0</v>
      </c>
      <c r="AF686" s="296" t="b">
        <f t="shared" si="295"/>
        <v>0</v>
      </c>
      <c r="AG686" s="296" t="str">
        <f t="shared" si="296"/>
        <v/>
      </c>
      <c r="AH686" s="296">
        <f t="shared" si="297"/>
        <v>1</v>
      </c>
      <c r="AI686" s="296">
        <f t="shared" si="298"/>
        <v>0</v>
      </c>
      <c r="AJ686" s="296">
        <f t="shared" si="299"/>
        <v>0</v>
      </c>
      <c r="AK686" s="296" t="str">
        <f>IFERROR(VLOOKUP($I686,点検表４リスト用!$D$2:$G$10,2,FALSE),"")</f>
        <v/>
      </c>
      <c r="AL686" s="296" t="str">
        <f>IFERROR(VLOOKUP($I686,点検表４リスト用!$D$2:$G$10,3,FALSE),"")</f>
        <v/>
      </c>
      <c r="AM686" s="296" t="str">
        <f>IFERROR(VLOOKUP($I686,点検表４リスト用!$D$2:$G$10,4,FALSE),"")</f>
        <v/>
      </c>
      <c r="AN686" s="296" t="str">
        <f>IFERROR(VLOOKUP(LEFT($E686,1),点検表４リスト用!$I$2:$J$11,2,FALSE),"")</f>
        <v/>
      </c>
      <c r="AO686" s="296" t="b">
        <f>IF(IFERROR(VLOOKUP($J686,軽乗用車一覧!$A$2:$A$88,1,FALSE),"")&lt;&gt;"",TRUE,FALSE)</f>
        <v>0</v>
      </c>
      <c r="AP686" s="296" t="b">
        <f t="shared" si="300"/>
        <v>0</v>
      </c>
      <c r="AQ686" s="296" t="b">
        <f t="shared" si="327"/>
        <v>1</v>
      </c>
      <c r="AR686" s="296" t="str">
        <f t="shared" si="301"/>
        <v/>
      </c>
      <c r="AS686" s="296" t="str">
        <f t="shared" si="302"/>
        <v/>
      </c>
      <c r="AT686" s="296">
        <f t="shared" si="303"/>
        <v>1</v>
      </c>
      <c r="AU686" s="296">
        <f t="shared" si="304"/>
        <v>1</v>
      </c>
      <c r="AV686" s="296" t="str">
        <f t="shared" si="305"/>
        <v/>
      </c>
      <c r="AW686" s="296" t="str">
        <f>IFERROR(VLOOKUP($L686,点検表４リスト用!$L$2:$M$11,2,FALSE),"")</f>
        <v/>
      </c>
      <c r="AX686" s="296" t="str">
        <f>IFERROR(VLOOKUP($AV686,排出係数!$H$4:$N$1000,7,FALSE),"")</f>
        <v/>
      </c>
      <c r="AY686" s="296" t="str">
        <f t="shared" si="315"/>
        <v/>
      </c>
      <c r="AZ686" s="296" t="str">
        <f t="shared" si="306"/>
        <v>1</v>
      </c>
      <c r="BA686" s="296" t="str">
        <f>IFERROR(VLOOKUP($AV686,排出係数!$A$4:$G$10000,$AU686+2,FALSE),"")</f>
        <v/>
      </c>
      <c r="BB686" s="296">
        <f>IFERROR(VLOOKUP($AU686,点検表４リスト用!$P$2:$T$6,2,FALSE),"")</f>
        <v>0.48</v>
      </c>
      <c r="BC686" s="296" t="str">
        <f t="shared" si="307"/>
        <v/>
      </c>
      <c r="BD686" s="296" t="str">
        <f t="shared" si="308"/>
        <v/>
      </c>
      <c r="BE686" s="296" t="str">
        <f>IFERROR(VLOOKUP($AV686,排出係数!$H$4:$M$10000,$AU686+2,FALSE),"")</f>
        <v/>
      </c>
      <c r="BF686" s="296">
        <f>IFERROR(VLOOKUP($AU686,点検表４リスト用!$P$2:$T$6,IF($N686="H17",5,3),FALSE),"")</f>
        <v>5.5E-2</v>
      </c>
      <c r="BG686" s="296">
        <f t="shared" si="309"/>
        <v>0</v>
      </c>
      <c r="BH686" s="296">
        <f t="shared" si="313"/>
        <v>0</v>
      </c>
      <c r="BI686" s="296" t="str">
        <f>IFERROR(VLOOKUP($L686,点検表４リスト用!$L$2:$N$11,3,FALSE),"")</f>
        <v/>
      </c>
      <c r="BJ686" s="296" t="str">
        <f t="shared" si="310"/>
        <v/>
      </c>
      <c r="BK686" s="296" t="str">
        <f>IF($AK686="特","",IF($BP686="確認",MSG_電気・燃料電池車確認,IF($BS686=1,日野自動車新型式,IF($BS686=2,日野自動車新型式②,IF($BS686=3,日野自動車新型式③,IF($BS686=4,日野自動車新型式④,IFERROR(VLOOKUP($BJ686,'35条リスト'!$A$3:$C$9998,2,FALSE),"")))))))</f>
        <v/>
      </c>
      <c r="BL686" s="296" t="str">
        <f t="shared" si="311"/>
        <v/>
      </c>
      <c r="BM686" s="296" t="str">
        <f>IFERROR(VLOOKUP($X686,点検表４リスト用!$A$2:$B$10,2,FALSE),"")</f>
        <v/>
      </c>
      <c r="BN686" s="296" t="str">
        <f>IF($AK686="特","",IFERROR(VLOOKUP($BJ686,'35条リスト'!$A$3:$C$9998,3,FALSE),""))</f>
        <v/>
      </c>
      <c r="BO686" s="357" t="str">
        <f t="shared" si="316"/>
        <v/>
      </c>
      <c r="BP686" s="297" t="str">
        <f t="shared" si="312"/>
        <v/>
      </c>
      <c r="BQ686" s="297" t="str">
        <f t="shared" si="317"/>
        <v/>
      </c>
      <c r="BR686" s="296">
        <f t="shared" si="314"/>
        <v>0</v>
      </c>
      <c r="BS686" s="296" t="str">
        <f>IF(COUNTIF(点検表４リスト用!X$2:X$83,J686),1,IF(COUNTIF(点検表４リスト用!Y$2:Y$100,J686),2,IF(COUNTIF(点検表４リスト用!Z$2:Z$100,J686),3,IF(COUNTIF(点検表４リスト用!AA$2:AA$100,J686),4,""))))</f>
        <v/>
      </c>
      <c r="BT686" s="580" t="str">
        <f t="shared" si="318"/>
        <v/>
      </c>
    </row>
    <row r="687" spans="1:72">
      <c r="A687" s="289"/>
      <c r="B687" s="445"/>
      <c r="C687" s="290"/>
      <c r="D687" s="291"/>
      <c r="E687" s="291"/>
      <c r="F687" s="291"/>
      <c r="G687" s="292"/>
      <c r="H687" s="300"/>
      <c r="I687" s="292"/>
      <c r="J687" s="292"/>
      <c r="K687" s="292"/>
      <c r="L687" s="292"/>
      <c r="M687" s="290"/>
      <c r="N687" s="290"/>
      <c r="O687" s="292"/>
      <c r="P687" s="292"/>
      <c r="Q687" s="481" t="str">
        <f t="shared" si="319"/>
        <v/>
      </c>
      <c r="R687" s="481" t="str">
        <f t="shared" si="320"/>
        <v/>
      </c>
      <c r="S687" s="482" t="str">
        <f t="shared" si="293"/>
        <v/>
      </c>
      <c r="T687" s="482" t="str">
        <f t="shared" si="321"/>
        <v/>
      </c>
      <c r="U687" s="483" t="str">
        <f t="shared" si="322"/>
        <v/>
      </c>
      <c r="V687" s="483" t="str">
        <f t="shared" si="323"/>
        <v/>
      </c>
      <c r="W687" s="483" t="str">
        <f t="shared" si="324"/>
        <v/>
      </c>
      <c r="X687" s="293"/>
      <c r="Y687" s="289"/>
      <c r="Z687" s="473" t="str">
        <f>IF($BS687&lt;&gt;"","確認",IF(COUNTIF(点検表４リスト用!AB$2:AB$100,J687),"○",IF(OR($BQ687="【3】",$BQ687="【2】",$BQ687="【1】"),"○",$BQ687)))</f>
        <v/>
      </c>
      <c r="AA687" s="532"/>
      <c r="AB687" s="559" t="str">
        <f t="shared" si="325"/>
        <v/>
      </c>
      <c r="AC687" s="294" t="str">
        <f>IF(COUNTIF(環境性能の高いＵＤタクシー!$A:$A,点検表４!J687),"○","")</f>
        <v/>
      </c>
      <c r="AD687" s="295" t="str">
        <f t="shared" si="326"/>
        <v/>
      </c>
      <c r="AE687" s="296" t="b">
        <f t="shared" si="294"/>
        <v>0</v>
      </c>
      <c r="AF687" s="296" t="b">
        <f t="shared" si="295"/>
        <v>0</v>
      </c>
      <c r="AG687" s="296" t="str">
        <f t="shared" si="296"/>
        <v/>
      </c>
      <c r="AH687" s="296">
        <f t="shared" si="297"/>
        <v>1</v>
      </c>
      <c r="AI687" s="296">
        <f t="shared" si="298"/>
        <v>0</v>
      </c>
      <c r="AJ687" s="296">
        <f t="shared" si="299"/>
        <v>0</v>
      </c>
      <c r="AK687" s="296" t="str">
        <f>IFERROR(VLOOKUP($I687,点検表４リスト用!$D$2:$G$10,2,FALSE),"")</f>
        <v/>
      </c>
      <c r="AL687" s="296" t="str">
        <f>IFERROR(VLOOKUP($I687,点検表４リスト用!$D$2:$G$10,3,FALSE),"")</f>
        <v/>
      </c>
      <c r="AM687" s="296" t="str">
        <f>IFERROR(VLOOKUP($I687,点検表４リスト用!$D$2:$G$10,4,FALSE),"")</f>
        <v/>
      </c>
      <c r="AN687" s="296" t="str">
        <f>IFERROR(VLOOKUP(LEFT($E687,1),点検表４リスト用!$I$2:$J$11,2,FALSE),"")</f>
        <v/>
      </c>
      <c r="AO687" s="296" t="b">
        <f>IF(IFERROR(VLOOKUP($J687,軽乗用車一覧!$A$2:$A$88,1,FALSE),"")&lt;&gt;"",TRUE,FALSE)</f>
        <v>0</v>
      </c>
      <c r="AP687" s="296" t="b">
        <f t="shared" si="300"/>
        <v>0</v>
      </c>
      <c r="AQ687" s="296" t="b">
        <f t="shared" si="327"/>
        <v>1</v>
      </c>
      <c r="AR687" s="296" t="str">
        <f t="shared" si="301"/>
        <v/>
      </c>
      <c r="AS687" s="296" t="str">
        <f t="shared" si="302"/>
        <v/>
      </c>
      <c r="AT687" s="296">
        <f t="shared" si="303"/>
        <v>1</v>
      </c>
      <c r="AU687" s="296">
        <f t="shared" si="304"/>
        <v>1</v>
      </c>
      <c r="AV687" s="296" t="str">
        <f t="shared" si="305"/>
        <v/>
      </c>
      <c r="AW687" s="296" t="str">
        <f>IFERROR(VLOOKUP($L687,点検表４リスト用!$L$2:$M$11,2,FALSE),"")</f>
        <v/>
      </c>
      <c r="AX687" s="296" t="str">
        <f>IFERROR(VLOOKUP($AV687,排出係数!$H$4:$N$1000,7,FALSE),"")</f>
        <v/>
      </c>
      <c r="AY687" s="296" t="str">
        <f t="shared" si="315"/>
        <v/>
      </c>
      <c r="AZ687" s="296" t="str">
        <f t="shared" si="306"/>
        <v>1</v>
      </c>
      <c r="BA687" s="296" t="str">
        <f>IFERROR(VLOOKUP($AV687,排出係数!$A$4:$G$10000,$AU687+2,FALSE),"")</f>
        <v/>
      </c>
      <c r="BB687" s="296">
        <f>IFERROR(VLOOKUP($AU687,点検表４リスト用!$P$2:$T$6,2,FALSE),"")</f>
        <v>0.48</v>
      </c>
      <c r="BC687" s="296" t="str">
        <f t="shared" si="307"/>
        <v/>
      </c>
      <c r="BD687" s="296" t="str">
        <f t="shared" si="308"/>
        <v/>
      </c>
      <c r="BE687" s="296" t="str">
        <f>IFERROR(VLOOKUP($AV687,排出係数!$H$4:$M$10000,$AU687+2,FALSE),"")</f>
        <v/>
      </c>
      <c r="BF687" s="296">
        <f>IFERROR(VLOOKUP($AU687,点検表４リスト用!$P$2:$T$6,IF($N687="H17",5,3),FALSE),"")</f>
        <v>5.5E-2</v>
      </c>
      <c r="BG687" s="296">
        <f t="shared" si="309"/>
        <v>0</v>
      </c>
      <c r="BH687" s="296">
        <f t="shared" si="313"/>
        <v>0</v>
      </c>
      <c r="BI687" s="296" t="str">
        <f>IFERROR(VLOOKUP($L687,点検表４リスト用!$L$2:$N$11,3,FALSE),"")</f>
        <v/>
      </c>
      <c r="BJ687" s="296" t="str">
        <f t="shared" si="310"/>
        <v/>
      </c>
      <c r="BK687" s="296" t="str">
        <f>IF($AK687="特","",IF($BP687="確認",MSG_電気・燃料電池車確認,IF($BS687=1,日野自動車新型式,IF($BS687=2,日野自動車新型式②,IF($BS687=3,日野自動車新型式③,IF($BS687=4,日野自動車新型式④,IFERROR(VLOOKUP($BJ687,'35条リスト'!$A$3:$C$9998,2,FALSE),"")))))))</f>
        <v/>
      </c>
      <c r="BL687" s="296" t="str">
        <f t="shared" si="311"/>
        <v/>
      </c>
      <c r="BM687" s="296" t="str">
        <f>IFERROR(VLOOKUP($X687,点検表４リスト用!$A$2:$B$10,2,FALSE),"")</f>
        <v/>
      </c>
      <c r="BN687" s="296" t="str">
        <f>IF($AK687="特","",IFERROR(VLOOKUP($BJ687,'35条リスト'!$A$3:$C$9998,3,FALSE),""))</f>
        <v/>
      </c>
      <c r="BO687" s="357" t="str">
        <f t="shared" si="316"/>
        <v/>
      </c>
      <c r="BP687" s="297" t="str">
        <f t="shared" si="312"/>
        <v/>
      </c>
      <c r="BQ687" s="297" t="str">
        <f t="shared" si="317"/>
        <v/>
      </c>
      <c r="BR687" s="296">
        <f t="shared" si="314"/>
        <v>0</v>
      </c>
      <c r="BS687" s="296" t="str">
        <f>IF(COUNTIF(点検表４リスト用!X$2:X$83,J687),1,IF(COUNTIF(点検表４リスト用!Y$2:Y$100,J687),2,IF(COUNTIF(点検表４リスト用!Z$2:Z$100,J687),3,IF(COUNTIF(点検表４リスト用!AA$2:AA$100,J687),4,""))))</f>
        <v/>
      </c>
      <c r="BT687" s="580" t="str">
        <f t="shared" si="318"/>
        <v/>
      </c>
    </row>
    <row r="688" spans="1:72">
      <c r="A688" s="289"/>
      <c r="B688" s="445"/>
      <c r="C688" s="290"/>
      <c r="D688" s="291"/>
      <c r="E688" s="291"/>
      <c r="F688" s="291"/>
      <c r="G688" s="292"/>
      <c r="H688" s="300"/>
      <c r="I688" s="292"/>
      <c r="J688" s="292"/>
      <c r="K688" s="292"/>
      <c r="L688" s="292"/>
      <c r="M688" s="290"/>
      <c r="N688" s="290"/>
      <c r="O688" s="292"/>
      <c r="P688" s="292"/>
      <c r="Q688" s="481" t="str">
        <f t="shared" si="319"/>
        <v/>
      </c>
      <c r="R688" s="481" t="str">
        <f t="shared" si="320"/>
        <v/>
      </c>
      <c r="S688" s="482" t="str">
        <f t="shared" si="293"/>
        <v/>
      </c>
      <c r="T688" s="482" t="str">
        <f t="shared" si="321"/>
        <v/>
      </c>
      <c r="U688" s="483" t="str">
        <f t="shared" si="322"/>
        <v/>
      </c>
      <c r="V688" s="483" t="str">
        <f t="shared" si="323"/>
        <v/>
      </c>
      <c r="W688" s="483" t="str">
        <f t="shared" si="324"/>
        <v/>
      </c>
      <c r="X688" s="293"/>
      <c r="Y688" s="289"/>
      <c r="Z688" s="473" t="str">
        <f>IF($BS688&lt;&gt;"","確認",IF(COUNTIF(点検表４リスト用!AB$2:AB$100,J688),"○",IF(OR($BQ688="【3】",$BQ688="【2】",$BQ688="【1】"),"○",$BQ688)))</f>
        <v/>
      </c>
      <c r="AA688" s="532"/>
      <c r="AB688" s="559" t="str">
        <f t="shared" si="325"/>
        <v/>
      </c>
      <c r="AC688" s="294" t="str">
        <f>IF(COUNTIF(環境性能の高いＵＤタクシー!$A:$A,点検表４!J688),"○","")</f>
        <v/>
      </c>
      <c r="AD688" s="295" t="str">
        <f t="shared" si="326"/>
        <v/>
      </c>
      <c r="AE688" s="296" t="b">
        <f t="shared" si="294"/>
        <v>0</v>
      </c>
      <c r="AF688" s="296" t="b">
        <f t="shared" si="295"/>
        <v>0</v>
      </c>
      <c r="AG688" s="296" t="str">
        <f t="shared" si="296"/>
        <v/>
      </c>
      <c r="AH688" s="296">
        <f t="shared" si="297"/>
        <v>1</v>
      </c>
      <c r="AI688" s="296">
        <f t="shared" si="298"/>
        <v>0</v>
      </c>
      <c r="AJ688" s="296">
        <f t="shared" si="299"/>
        <v>0</v>
      </c>
      <c r="AK688" s="296" t="str">
        <f>IFERROR(VLOOKUP($I688,点検表４リスト用!$D$2:$G$10,2,FALSE),"")</f>
        <v/>
      </c>
      <c r="AL688" s="296" t="str">
        <f>IFERROR(VLOOKUP($I688,点検表４リスト用!$D$2:$G$10,3,FALSE),"")</f>
        <v/>
      </c>
      <c r="AM688" s="296" t="str">
        <f>IFERROR(VLOOKUP($I688,点検表４リスト用!$D$2:$G$10,4,FALSE),"")</f>
        <v/>
      </c>
      <c r="AN688" s="296" t="str">
        <f>IFERROR(VLOOKUP(LEFT($E688,1),点検表４リスト用!$I$2:$J$11,2,FALSE),"")</f>
        <v/>
      </c>
      <c r="AO688" s="296" t="b">
        <f>IF(IFERROR(VLOOKUP($J688,軽乗用車一覧!$A$2:$A$88,1,FALSE),"")&lt;&gt;"",TRUE,FALSE)</f>
        <v>0</v>
      </c>
      <c r="AP688" s="296" t="b">
        <f t="shared" si="300"/>
        <v>0</v>
      </c>
      <c r="AQ688" s="296" t="b">
        <f t="shared" si="327"/>
        <v>1</v>
      </c>
      <c r="AR688" s="296" t="str">
        <f t="shared" si="301"/>
        <v/>
      </c>
      <c r="AS688" s="296" t="str">
        <f t="shared" si="302"/>
        <v/>
      </c>
      <c r="AT688" s="296">
        <f t="shared" si="303"/>
        <v>1</v>
      </c>
      <c r="AU688" s="296">
        <f t="shared" si="304"/>
        <v>1</v>
      </c>
      <c r="AV688" s="296" t="str">
        <f t="shared" si="305"/>
        <v/>
      </c>
      <c r="AW688" s="296" t="str">
        <f>IFERROR(VLOOKUP($L688,点検表４リスト用!$L$2:$M$11,2,FALSE),"")</f>
        <v/>
      </c>
      <c r="AX688" s="296" t="str">
        <f>IFERROR(VLOOKUP($AV688,排出係数!$H$4:$N$1000,7,FALSE),"")</f>
        <v/>
      </c>
      <c r="AY688" s="296" t="str">
        <f t="shared" si="315"/>
        <v/>
      </c>
      <c r="AZ688" s="296" t="str">
        <f t="shared" si="306"/>
        <v>1</v>
      </c>
      <c r="BA688" s="296" t="str">
        <f>IFERROR(VLOOKUP($AV688,排出係数!$A$4:$G$10000,$AU688+2,FALSE),"")</f>
        <v/>
      </c>
      <c r="BB688" s="296">
        <f>IFERROR(VLOOKUP($AU688,点検表４リスト用!$P$2:$T$6,2,FALSE),"")</f>
        <v>0.48</v>
      </c>
      <c r="BC688" s="296" t="str">
        <f t="shared" si="307"/>
        <v/>
      </c>
      <c r="BD688" s="296" t="str">
        <f t="shared" si="308"/>
        <v/>
      </c>
      <c r="BE688" s="296" t="str">
        <f>IFERROR(VLOOKUP($AV688,排出係数!$H$4:$M$10000,$AU688+2,FALSE),"")</f>
        <v/>
      </c>
      <c r="BF688" s="296">
        <f>IFERROR(VLOOKUP($AU688,点検表４リスト用!$P$2:$T$6,IF($N688="H17",5,3),FALSE),"")</f>
        <v>5.5E-2</v>
      </c>
      <c r="BG688" s="296">
        <f t="shared" si="309"/>
        <v>0</v>
      </c>
      <c r="BH688" s="296">
        <f t="shared" si="313"/>
        <v>0</v>
      </c>
      <c r="BI688" s="296" t="str">
        <f>IFERROR(VLOOKUP($L688,点検表４リスト用!$L$2:$N$11,3,FALSE),"")</f>
        <v/>
      </c>
      <c r="BJ688" s="296" t="str">
        <f t="shared" si="310"/>
        <v/>
      </c>
      <c r="BK688" s="296" t="str">
        <f>IF($AK688="特","",IF($BP688="確認",MSG_電気・燃料電池車確認,IF($BS688=1,日野自動車新型式,IF($BS688=2,日野自動車新型式②,IF($BS688=3,日野自動車新型式③,IF($BS688=4,日野自動車新型式④,IFERROR(VLOOKUP($BJ688,'35条リスト'!$A$3:$C$9998,2,FALSE),"")))))))</f>
        <v/>
      </c>
      <c r="BL688" s="296" t="str">
        <f t="shared" si="311"/>
        <v/>
      </c>
      <c r="BM688" s="296" t="str">
        <f>IFERROR(VLOOKUP($X688,点検表４リスト用!$A$2:$B$10,2,FALSE),"")</f>
        <v/>
      </c>
      <c r="BN688" s="296" t="str">
        <f>IF($AK688="特","",IFERROR(VLOOKUP($BJ688,'35条リスト'!$A$3:$C$9998,3,FALSE),""))</f>
        <v/>
      </c>
      <c r="BO688" s="357" t="str">
        <f t="shared" si="316"/>
        <v/>
      </c>
      <c r="BP688" s="297" t="str">
        <f t="shared" si="312"/>
        <v/>
      </c>
      <c r="BQ688" s="297" t="str">
        <f t="shared" si="317"/>
        <v/>
      </c>
      <c r="BR688" s="296">
        <f t="shared" si="314"/>
        <v>0</v>
      </c>
      <c r="BS688" s="296" t="str">
        <f>IF(COUNTIF(点検表４リスト用!X$2:X$83,J688),1,IF(COUNTIF(点検表４リスト用!Y$2:Y$100,J688),2,IF(COUNTIF(点検表４リスト用!Z$2:Z$100,J688),3,IF(COUNTIF(点検表４リスト用!AA$2:AA$100,J688),4,""))))</f>
        <v/>
      </c>
      <c r="BT688" s="580" t="str">
        <f t="shared" si="318"/>
        <v/>
      </c>
    </row>
    <row r="689" spans="1:72">
      <c r="A689" s="289"/>
      <c r="B689" s="445"/>
      <c r="C689" s="290"/>
      <c r="D689" s="291"/>
      <c r="E689" s="291"/>
      <c r="F689" s="291"/>
      <c r="G689" s="292"/>
      <c r="H689" s="300"/>
      <c r="I689" s="292"/>
      <c r="J689" s="292"/>
      <c r="K689" s="292"/>
      <c r="L689" s="292"/>
      <c r="M689" s="290"/>
      <c r="N689" s="290"/>
      <c r="O689" s="292"/>
      <c r="P689" s="292"/>
      <c r="Q689" s="481" t="str">
        <f t="shared" si="319"/>
        <v/>
      </c>
      <c r="R689" s="481" t="str">
        <f t="shared" si="320"/>
        <v/>
      </c>
      <c r="S689" s="482" t="str">
        <f t="shared" si="293"/>
        <v/>
      </c>
      <c r="T689" s="482" t="str">
        <f t="shared" si="321"/>
        <v/>
      </c>
      <c r="U689" s="483" t="str">
        <f t="shared" si="322"/>
        <v/>
      </c>
      <c r="V689" s="483" t="str">
        <f t="shared" si="323"/>
        <v/>
      </c>
      <c r="W689" s="483" t="str">
        <f t="shared" si="324"/>
        <v/>
      </c>
      <c r="X689" s="293"/>
      <c r="Y689" s="289"/>
      <c r="Z689" s="473" t="str">
        <f>IF($BS689&lt;&gt;"","確認",IF(COUNTIF(点検表４リスト用!AB$2:AB$100,J689),"○",IF(OR($BQ689="【3】",$BQ689="【2】",$BQ689="【1】"),"○",$BQ689)))</f>
        <v/>
      </c>
      <c r="AA689" s="532"/>
      <c r="AB689" s="559" t="str">
        <f t="shared" si="325"/>
        <v/>
      </c>
      <c r="AC689" s="294" t="str">
        <f>IF(COUNTIF(環境性能の高いＵＤタクシー!$A:$A,点検表４!J689),"○","")</f>
        <v/>
      </c>
      <c r="AD689" s="295" t="str">
        <f t="shared" si="326"/>
        <v/>
      </c>
      <c r="AE689" s="296" t="b">
        <f t="shared" si="294"/>
        <v>0</v>
      </c>
      <c r="AF689" s="296" t="b">
        <f t="shared" si="295"/>
        <v>0</v>
      </c>
      <c r="AG689" s="296" t="str">
        <f t="shared" si="296"/>
        <v/>
      </c>
      <c r="AH689" s="296">
        <f t="shared" si="297"/>
        <v>1</v>
      </c>
      <c r="AI689" s="296">
        <f t="shared" si="298"/>
        <v>0</v>
      </c>
      <c r="AJ689" s="296">
        <f t="shared" si="299"/>
        <v>0</v>
      </c>
      <c r="AK689" s="296" t="str">
        <f>IFERROR(VLOOKUP($I689,点検表４リスト用!$D$2:$G$10,2,FALSE),"")</f>
        <v/>
      </c>
      <c r="AL689" s="296" t="str">
        <f>IFERROR(VLOOKUP($I689,点検表４リスト用!$D$2:$G$10,3,FALSE),"")</f>
        <v/>
      </c>
      <c r="AM689" s="296" t="str">
        <f>IFERROR(VLOOKUP($I689,点検表４リスト用!$D$2:$G$10,4,FALSE),"")</f>
        <v/>
      </c>
      <c r="AN689" s="296" t="str">
        <f>IFERROR(VLOOKUP(LEFT($E689,1),点検表４リスト用!$I$2:$J$11,2,FALSE),"")</f>
        <v/>
      </c>
      <c r="AO689" s="296" t="b">
        <f>IF(IFERROR(VLOOKUP($J689,軽乗用車一覧!$A$2:$A$88,1,FALSE),"")&lt;&gt;"",TRUE,FALSE)</f>
        <v>0</v>
      </c>
      <c r="AP689" s="296" t="b">
        <f t="shared" si="300"/>
        <v>0</v>
      </c>
      <c r="AQ689" s="296" t="b">
        <f t="shared" si="327"/>
        <v>1</v>
      </c>
      <c r="AR689" s="296" t="str">
        <f t="shared" si="301"/>
        <v/>
      </c>
      <c r="AS689" s="296" t="str">
        <f t="shared" si="302"/>
        <v/>
      </c>
      <c r="AT689" s="296">
        <f t="shared" si="303"/>
        <v>1</v>
      </c>
      <c r="AU689" s="296">
        <f t="shared" si="304"/>
        <v>1</v>
      </c>
      <c r="AV689" s="296" t="str">
        <f t="shared" si="305"/>
        <v/>
      </c>
      <c r="AW689" s="296" t="str">
        <f>IFERROR(VLOOKUP($L689,点検表４リスト用!$L$2:$M$11,2,FALSE),"")</f>
        <v/>
      </c>
      <c r="AX689" s="296" t="str">
        <f>IFERROR(VLOOKUP($AV689,排出係数!$H$4:$N$1000,7,FALSE),"")</f>
        <v/>
      </c>
      <c r="AY689" s="296" t="str">
        <f t="shared" si="315"/>
        <v/>
      </c>
      <c r="AZ689" s="296" t="str">
        <f t="shared" si="306"/>
        <v>1</v>
      </c>
      <c r="BA689" s="296" t="str">
        <f>IFERROR(VLOOKUP($AV689,排出係数!$A$4:$G$10000,$AU689+2,FALSE),"")</f>
        <v/>
      </c>
      <c r="BB689" s="296">
        <f>IFERROR(VLOOKUP($AU689,点検表４リスト用!$P$2:$T$6,2,FALSE),"")</f>
        <v>0.48</v>
      </c>
      <c r="BC689" s="296" t="str">
        <f t="shared" si="307"/>
        <v/>
      </c>
      <c r="BD689" s="296" t="str">
        <f t="shared" si="308"/>
        <v/>
      </c>
      <c r="BE689" s="296" t="str">
        <f>IFERROR(VLOOKUP($AV689,排出係数!$H$4:$M$10000,$AU689+2,FALSE),"")</f>
        <v/>
      </c>
      <c r="BF689" s="296">
        <f>IFERROR(VLOOKUP($AU689,点検表４リスト用!$P$2:$T$6,IF($N689="H17",5,3),FALSE),"")</f>
        <v>5.5E-2</v>
      </c>
      <c r="BG689" s="296">
        <f t="shared" si="309"/>
        <v>0</v>
      </c>
      <c r="BH689" s="296">
        <f t="shared" si="313"/>
        <v>0</v>
      </c>
      <c r="BI689" s="296" t="str">
        <f>IFERROR(VLOOKUP($L689,点検表４リスト用!$L$2:$N$11,3,FALSE),"")</f>
        <v/>
      </c>
      <c r="BJ689" s="296" t="str">
        <f t="shared" si="310"/>
        <v/>
      </c>
      <c r="BK689" s="296" t="str">
        <f>IF($AK689="特","",IF($BP689="確認",MSG_電気・燃料電池車確認,IF($BS689=1,日野自動車新型式,IF($BS689=2,日野自動車新型式②,IF($BS689=3,日野自動車新型式③,IF($BS689=4,日野自動車新型式④,IFERROR(VLOOKUP($BJ689,'35条リスト'!$A$3:$C$9998,2,FALSE),"")))))))</f>
        <v/>
      </c>
      <c r="BL689" s="296" t="str">
        <f t="shared" si="311"/>
        <v/>
      </c>
      <c r="BM689" s="296" t="str">
        <f>IFERROR(VLOOKUP($X689,点検表４リスト用!$A$2:$B$10,2,FALSE),"")</f>
        <v/>
      </c>
      <c r="BN689" s="296" t="str">
        <f>IF($AK689="特","",IFERROR(VLOOKUP($BJ689,'35条リスト'!$A$3:$C$9998,3,FALSE),""))</f>
        <v/>
      </c>
      <c r="BO689" s="357" t="str">
        <f t="shared" si="316"/>
        <v/>
      </c>
      <c r="BP689" s="297" t="str">
        <f t="shared" si="312"/>
        <v/>
      </c>
      <c r="BQ689" s="297" t="str">
        <f t="shared" si="317"/>
        <v/>
      </c>
      <c r="BR689" s="296">
        <f t="shared" si="314"/>
        <v>0</v>
      </c>
      <c r="BS689" s="296" t="str">
        <f>IF(COUNTIF(点検表４リスト用!X$2:X$83,J689),1,IF(COUNTIF(点検表４リスト用!Y$2:Y$100,J689),2,IF(COUNTIF(点検表４リスト用!Z$2:Z$100,J689),3,IF(COUNTIF(点検表４リスト用!AA$2:AA$100,J689),4,""))))</f>
        <v/>
      </c>
      <c r="BT689" s="580" t="str">
        <f t="shared" si="318"/>
        <v/>
      </c>
    </row>
    <row r="690" spans="1:72">
      <c r="A690" s="289"/>
      <c r="B690" s="445"/>
      <c r="C690" s="290"/>
      <c r="D690" s="291"/>
      <c r="E690" s="291"/>
      <c r="F690" s="291"/>
      <c r="G690" s="292"/>
      <c r="H690" s="300"/>
      <c r="I690" s="292"/>
      <c r="J690" s="292"/>
      <c r="K690" s="292"/>
      <c r="L690" s="292"/>
      <c r="M690" s="290"/>
      <c r="N690" s="290"/>
      <c r="O690" s="292"/>
      <c r="P690" s="292"/>
      <c r="Q690" s="481" t="str">
        <f t="shared" si="319"/>
        <v/>
      </c>
      <c r="R690" s="481" t="str">
        <f t="shared" si="320"/>
        <v/>
      </c>
      <c r="S690" s="482" t="str">
        <f t="shared" si="293"/>
        <v/>
      </c>
      <c r="T690" s="482" t="str">
        <f t="shared" si="321"/>
        <v/>
      </c>
      <c r="U690" s="483" t="str">
        <f t="shared" si="322"/>
        <v/>
      </c>
      <c r="V690" s="483" t="str">
        <f t="shared" si="323"/>
        <v/>
      </c>
      <c r="W690" s="483" t="str">
        <f t="shared" si="324"/>
        <v/>
      </c>
      <c r="X690" s="293"/>
      <c r="Y690" s="289"/>
      <c r="Z690" s="473" t="str">
        <f>IF($BS690&lt;&gt;"","確認",IF(COUNTIF(点検表４リスト用!AB$2:AB$100,J690),"○",IF(OR($BQ690="【3】",$BQ690="【2】",$BQ690="【1】"),"○",$BQ690)))</f>
        <v/>
      </c>
      <c r="AA690" s="532"/>
      <c r="AB690" s="559" t="str">
        <f t="shared" si="325"/>
        <v/>
      </c>
      <c r="AC690" s="294" t="str">
        <f>IF(COUNTIF(環境性能の高いＵＤタクシー!$A:$A,点検表４!J690),"○","")</f>
        <v/>
      </c>
      <c r="AD690" s="295" t="str">
        <f t="shared" si="326"/>
        <v/>
      </c>
      <c r="AE690" s="296" t="b">
        <f t="shared" si="294"/>
        <v>0</v>
      </c>
      <c r="AF690" s="296" t="b">
        <f t="shared" si="295"/>
        <v>0</v>
      </c>
      <c r="AG690" s="296" t="str">
        <f t="shared" si="296"/>
        <v/>
      </c>
      <c r="AH690" s="296">
        <f t="shared" si="297"/>
        <v>1</v>
      </c>
      <c r="AI690" s="296">
        <f t="shared" si="298"/>
        <v>0</v>
      </c>
      <c r="AJ690" s="296">
        <f t="shared" si="299"/>
        <v>0</v>
      </c>
      <c r="AK690" s="296" t="str">
        <f>IFERROR(VLOOKUP($I690,点検表４リスト用!$D$2:$G$10,2,FALSE),"")</f>
        <v/>
      </c>
      <c r="AL690" s="296" t="str">
        <f>IFERROR(VLOOKUP($I690,点検表４リスト用!$D$2:$G$10,3,FALSE),"")</f>
        <v/>
      </c>
      <c r="AM690" s="296" t="str">
        <f>IFERROR(VLOOKUP($I690,点検表４リスト用!$D$2:$G$10,4,FALSE),"")</f>
        <v/>
      </c>
      <c r="AN690" s="296" t="str">
        <f>IFERROR(VLOOKUP(LEFT($E690,1),点検表４リスト用!$I$2:$J$11,2,FALSE),"")</f>
        <v/>
      </c>
      <c r="AO690" s="296" t="b">
        <f>IF(IFERROR(VLOOKUP($J690,軽乗用車一覧!$A$2:$A$88,1,FALSE),"")&lt;&gt;"",TRUE,FALSE)</f>
        <v>0</v>
      </c>
      <c r="AP690" s="296" t="b">
        <f t="shared" si="300"/>
        <v>0</v>
      </c>
      <c r="AQ690" s="296" t="b">
        <f t="shared" si="327"/>
        <v>1</v>
      </c>
      <c r="AR690" s="296" t="str">
        <f t="shared" si="301"/>
        <v/>
      </c>
      <c r="AS690" s="296" t="str">
        <f t="shared" si="302"/>
        <v/>
      </c>
      <c r="AT690" s="296">
        <f t="shared" si="303"/>
        <v>1</v>
      </c>
      <c r="AU690" s="296">
        <f t="shared" si="304"/>
        <v>1</v>
      </c>
      <c r="AV690" s="296" t="str">
        <f t="shared" si="305"/>
        <v/>
      </c>
      <c r="AW690" s="296" t="str">
        <f>IFERROR(VLOOKUP($L690,点検表４リスト用!$L$2:$M$11,2,FALSE),"")</f>
        <v/>
      </c>
      <c r="AX690" s="296" t="str">
        <f>IFERROR(VLOOKUP($AV690,排出係数!$H$4:$N$1000,7,FALSE),"")</f>
        <v/>
      </c>
      <c r="AY690" s="296" t="str">
        <f t="shared" si="315"/>
        <v/>
      </c>
      <c r="AZ690" s="296" t="str">
        <f t="shared" si="306"/>
        <v>1</v>
      </c>
      <c r="BA690" s="296" t="str">
        <f>IFERROR(VLOOKUP($AV690,排出係数!$A$4:$G$10000,$AU690+2,FALSE),"")</f>
        <v/>
      </c>
      <c r="BB690" s="296">
        <f>IFERROR(VLOOKUP($AU690,点検表４リスト用!$P$2:$T$6,2,FALSE),"")</f>
        <v>0.48</v>
      </c>
      <c r="BC690" s="296" t="str">
        <f t="shared" si="307"/>
        <v/>
      </c>
      <c r="BD690" s="296" t="str">
        <f t="shared" si="308"/>
        <v/>
      </c>
      <c r="BE690" s="296" t="str">
        <f>IFERROR(VLOOKUP($AV690,排出係数!$H$4:$M$10000,$AU690+2,FALSE),"")</f>
        <v/>
      </c>
      <c r="BF690" s="296">
        <f>IFERROR(VLOOKUP($AU690,点検表４リスト用!$P$2:$T$6,IF($N690="H17",5,3),FALSE),"")</f>
        <v>5.5E-2</v>
      </c>
      <c r="BG690" s="296">
        <f t="shared" si="309"/>
        <v>0</v>
      </c>
      <c r="BH690" s="296">
        <f t="shared" si="313"/>
        <v>0</v>
      </c>
      <c r="BI690" s="296" t="str">
        <f>IFERROR(VLOOKUP($L690,点検表４リスト用!$L$2:$N$11,3,FALSE),"")</f>
        <v/>
      </c>
      <c r="BJ690" s="296" t="str">
        <f t="shared" si="310"/>
        <v/>
      </c>
      <c r="BK690" s="296" t="str">
        <f>IF($AK690="特","",IF($BP690="確認",MSG_電気・燃料電池車確認,IF($BS690=1,日野自動車新型式,IF($BS690=2,日野自動車新型式②,IF($BS690=3,日野自動車新型式③,IF($BS690=4,日野自動車新型式④,IFERROR(VLOOKUP($BJ690,'35条リスト'!$A$3:$C$9998,2,FALSE),"")))))))</f>
        <v/>
      </c>
      <c r="BL690" s="296" t="str">
        <f t="shared" si="311"/>
        <v/>
      </c>
      <c r="BM690" s="296" t="str">
        <f>IFERROR(VLOOKUP($X690,点検表４リスト用!$A$2:$B$10,2,FALSE),"")</f>
        <v/>
      </c>
      <c r="BN690" s="296" t="str">
        <f>IF($AK690="特","",IFERROR(VLOOKUP($BJ690,'35条リスト'!$A$3:$C$9998,3,FALSE),""))</f>
        <v/>
      </c>
      <c r="BO690" s="357" t="str">
        <f t="shared" si="316"/>
        <v/>
      </c>
      <c r="BP690" s="297" t="str">
        <f t="shared" si="312"/>
        <v/>
      </c>
      <c r="BQ690" s="297" t="str">
        <f t="shared" si="317"/>
        <v/>
      </c>
      <c r="BR690" s="296">
        <f t="shared" si="314"/>
        <v>0</v>
      </c>
      <c r="BS690" s="296" t="str">
        <f>IF(COUNTIF(点検表４リスト用!X$2:X$83,J690),1,IF(COUNTIF(点検表４リスト用!Y$2:Y$100,J690),2,IF(COUNTIF(点検表４リスト用!Z$2:Z$100,J690),3,IF(COUNTIF(点検表４リスト用!AA$2:AA$100,J690),4,""))))</f>
        <v/>
      </c>
      <c r="BT690" s="580" t="str">
        <f t="shared" si="318"/>
        <v/>
      </c>
    </row>
    <row r="691" spans="1:72">
      <c r="A691" s="289"/>
      <c r="B691" s="445"/>
      <c r="C691" s="290"/>
      <c r="D691" s="291"/>
      <c r="E691" s="291"/>
      <c r="F691" s="291"/>
      <c r="G691" s="292"/>
      <c r="H691" s="300"/>
      <c r="I691" s="292"/>
      <c r="J691" s="292"/>
      <c r="K691" s="292"/>
      <c r="L691" s="292"/>
      <c r="M691" s="290"/>
      <c r="N691" s="290"/>
      <c r="O691" s="292"/>
      <c r="P691" s="292"/>
      <c r="Q691" s="481" t="str">
        <f t="shared" si="319"/>
        <v/>
      </c>
      <c r="R691" s="481" t="str">
        <f t="shared" si="320"/>
        <v/>
      </c>
      <c r="S691" s="482" t="str">
        <f t="shared" si="293"/>
        <v/>
      </c>
      <c r="T691" s="482" t="str">
        <f t="shared" si="321"/>
        <v/>
      </c>
      <c r="U691" s="483" t="str">
        <f t="shared" si="322"/>
        <v/>
      </c>
      <c r="V691" s="483" t="str">
        <f t="shared" si="323"/>
        <v/>
      </c>
      <c r="W691" s="483" t="str">
        <f t="shared" si="324"/>
        <v/>
      </c>
      <c r="X691" s="293"/>
      <c r="Y691" s="289"/>
      <c r="Z691" s="473" t="str">
        <f>IF($BS691&lt;&gt;"","確認",IF(COUNTIF(点検表４リスト用!AB$2:AB$100,J691),"○",IF(OR($BQ691="【3】",$BQ691="【2】",$BQ691="【1】"),"○",$BQ691)))</f>
        <v/>
      </c>
      <c r="AA691" s="532"/>
      <c r="AB691" s="559" t="str">
        <f t="shared" si="325"/>
        <v/>
      </c>
      <c r="AC691" s="294" t="str">
        <f>IF(COUNTIF(環境性能の高いＵＤタクシー!$A:$A,点検表４!J691),"○","")</f>
        <v/>
      </c>
      <c r="AD691" s="295" t="str">
        <f t="shared" si="326"/>
        <v/>
      </c>
      <c r="AE691" s="296" t="b">
        <f t="shared" si="294"/>
        <v>0</v>
      </c>
      <c r="AF691" s="296" t="b">
        <f t="shared" si="295"/>
        <v>0</v>
      </c>
      <c r="AG691" s="296" t="str">
        <f t="shared" si="296"/>
        <v/>
      </c>
      <c r="AH691" s="296">
        <f t="shared" si="297"/>
        <v>1</v>
      </c>
      <c r="AI691" s="296">
        <f t="shared" si="298"/>
        <v>0</v>
      </c>
      <c r="AJ691" s="296">
        <f t="shared" si="299"/>
        <v>0</v>
      </c>
      <c r="AK691" s="296" t="str">
        <f>IFERROR(VLOOKUP($I691,点検表４リスト用!$D$2:$G$10,2,FALSE),"")</f>
        <v/>
      </c>
      <c r="AL691" s="296" t="str">
        <f>IFERROR(VLOOKUP($I691,点検表４リスト用!$D$2:$G$10,3,FALSE),"")</f>
        <v/>
      </c>
      <c r="AM691" s="296" t="str">
        <f>IFERROR(VLOOKUP($I691,点検表４リスト用!$D$2:$G$10,4,FALSE),"")</f>
        <v/>
      </c>
      <c r="AN691" s="296" t="str">
        <f>IFERROR(VLOOKUP(LEFT($E691,1),点検表４リスト用!$I$2:$J$11,2,FALSE),"")</f>
        <v/>
      </c>
      <c r="AO691" s="296" t="b">
        <f>IF(IFERROR(VLOOKUP($J691,軽乗用車一覧!$A$2:$A$88,1,FALSE),"")&lt;&gt;"",TRUE,FALSE)</f>
        <v>0</v>
      </c>
      <c r="AP691" s="296" t="b">
        <f t="shared" si="300"/>
        <v>0</v>
      </c>
      <c r="AQ691" s="296" t="b">
        <f t="shared" si="327"/>
        <v>1</v>
      </c>
      <c r="AR691" s="296" t="str">
        <f t="shared" si="301"/>
        <v/>
      </c>
      <c r="AS691" s="296" t="str">
        <f t="shared" si="302"/>
        <v/>
      </c>
      <c r="AT691" s="296">
        <f t="shared" si="303"/>
        <v>1</v>
      </c>
      <c r="AU691" s="296">
        <f t="shared" si="304"/>
        <v>1</v>
      </c>
      <c r="AV691" s="296" t="str">
        <f t="shared" si="305"/>
        <v/>
      </c>
      <c r="AW691" s="296" t="str">
        <f>IFERROR(VLOOKUP($L691,点検表４リスト用!$L$2:$M$11,2,FALSE),"")</f>
        <v/>
      </c>
      <c r="AX691" s="296" t="str">
        <f>IFERROR(VLOOKUP($AV691,排出係数!$H$4:$N$1000,7,FALSE),"")</f>
        <v/>
      </c>
      <c r="AY691" s="296" t="str">
        <f t="shared" si="315"/>
        <v/>
      </c>
      <c r="AZ691" s="296" t="str">
        <f t="shared" si="306"/>
        <v>1</v>
      </c>
      <c r="BA691" s="296" t="str">
        <f>IFERROR(VLOOKUP($AV691,排出係数!$A$4:$G$10000,$AU691+2,FALSE),"")</f>
        <v/>
      </c>
      <c r="BB691" s="296">
        <f>IFERROR(VLOOKUP($AU691,点検表４リスト用!$P$2:$T$6,2,FALSE),"")</f>
        <v>0.48</v>
      </c>
      <c r="BC691" s="296" t="str">
        <f t="shared" si="307"/>
        <v/>
      </c>
      <c r="BD691" s="296" t="str">
        <f t="shared" si="308"/>
        <v/>
      </c>
      <c r="BE691" s="296" t="str">
        <f>IFERROR(VLOOKUP($AV691,排出係数!$H$4:$M$10000,$AU691+2,FALSE),"")</f>
        <v/>
      </c>
      <c r="BF691" s="296">
        <f>IFERROR(VLOOKUP($AU691,点検表４リスト用!$P$2:$T$6,IF($N691="H17",5,3),FALSE),"")</f>
        <v>5.5E-2</v>
      </c>
      <c r="BG691" s="296">
        <f t="shared" si="309"/>
        <v>0</v>
      </c>
      <c r="BH691" s="296">
        <f t="shared" si="313"/>
        <v>0</v>
      </c>
      <c r="BI691" s="296" t="str">
        <f>IFERROR(VLOOKUP($L691,点検表４リスト用!$L$2:$N$11,3,FALSE),"")</f>
        <v/>
      </c>
      <c r="BJ691" s="296" t="str">
        <f t="shared" si="310"/>
        <v/>
      </c>
      <c r="BK691" s="296" t="str">
        <f>IF($AK691="特","",IF($BP691="確認",MSG_電気・燃料電池車確認,IF($BS691=1,日野自動車新型式,IF($BS691=2,日野自動車新型式②,IF($BS691=3,日野自動車新型式③,IF($BS691=4,日野自動車新型式④,IFERROR(VLOOKUP($BJ691,'35条リスト'!$A$3:$C$9998,2,FALSE),"")))))))</f>
        <v/>
      </c>
      <c r="BL691" s="296" t="str">
        <f t="shared" si="311"/>
        <v/>
      </c>
      <c r="BM691" s="296" t="str">
        <f>IFERROR(VLOOKUP($X691,点検表４リスト用!$A$2:$B$10,2,FALSE),"")</f>
        <v/>
      </c>
      <c r="BN691" s="296" t="str">
        <f>IF($AK691="特","",IFERROR(VLOOKUP($BJ691,'35条リスト'!$A$3:$C$9998,3,FALSE),""))</f>
        <v/>
      </c>
      <c r="BO691" s="357" t="str">
        <f t="shared" si="316"/>
        <v/>
      </c>
      <c r="BP691" s="297" t="str">
        <f t="shared" si="312"/>
        <v/>
      </c>
      <c r="BQ691" s="297" t="str">
        <f t="shared" si="317"/>
        <v/>
      </c>
      <c r="BR691" s="296">
        <f t="shared" si="314"/>
        <v>0</v>
      </c>
      <c r="BS691" s="296" t="str">
        <f>IF(COUNTIF(点検表４リスト用!X$2:X$83,J691),1,IF(COUNTIF(点検表４リスト用!Y$2:Y$100,J691),2,IF(COUNTIF(点検表４リスト用!Z$2:Z$100,J691),3,IF(COUNTIF(点検表４リスト用!AA$2:AA$100,J691),4,""))))</f>
        <v/>
      </c>
      <c r="BT691" s="580" t="str">
        <f t="shared" si="318"/>
        <v/>
      </c>
    </row>
    <row r="692" spans="1:72">
      <c r="A692" s="289"/>
      <c r="B692" s="445"/>
      <c r="C692" s="290"/>
      <c r="D692" s="291"/>
      <c r="E692" s="291"/>
      <c r="F692" s="291"/>
      <c r="G692" s="292"/>
      <c r="H692" s="300"/>
      <c r="I692" s="292"/>
      <c r="J692" s="292"/>
      <c r="K692" s="292"/>
      <c r="L692" s="292"/>
      <c r="M692" s="290"/>
      <c r="N692" s="290"/>
      <c r="O692" s="292"/>
      <c r="P692" s="292"/>
      <c r="Q692" s="481" t="str">
        <f t="shared" si="319"/>
        <v/>
      </c>
      <c r="R692" s="481" t="str">
        <f t="shared" si="320"/>
        <v/>
      </c>
      <c r="S692" s="482" t="str">
        <f t="shared" si="293"/>
        <v/>
      </c>
      <c r="T692" s="482" t="str">
        <f t="shared" si="321"/>
        <v/>
      </c>
      <c r="U692" s="483" t="str">
        <f t="shared" si="322"/>
        <v/>
      </c>
      <c r="V692" s="483" t="str">
        <f t="shared" si="323"/>
        <v/>
      </c>
      <c r="W692" s="483" t="str">
        <f t="shared" si="324"/>
        <v/>
      </c>
      <c r="X692" s="293"/>
      <c r="Y692" s="289"/>
      <c r="Z692" s="473" t="str">
        <f>IF($BS692&lt;&gt;"","確認",IF(COUNTIF(点検表４リスト用!AB$2:AB$100,J692),"○",IF(OR($BQ692="【3】",$BQ692="【2】",$BQ692="【1】"),"○",$BQ692)))</f>
        <v/>
      </c>
      <c r="AA692" s="532"/>
      <c r="AB692" s="559" t="str">
        <f t="shared" si="325"/>
        <v/>
      </c>
      <c r="AC692" s="294" t="str">
        <f>IF(COUNTIF(環境性能の高いＵＤタクシー!$A:$A,点検表４!J692),"○","")</f>
        <v/>
      </c>
      <c r="AD692" s="295" t="str">
        <f t="shared" si="326"/>
        <v/>
      </c>
      <c r="AE692" s="296" t="b">
        <f t="shared" si="294"/>
        <v>0</v>
      </c>
      <c r="AF692" s="296" t="b">
        <f t="shared" si="295"/>
        <v>0</v>
      </c>
      <c r="AG692" s="296" t="str">
        <f t="shared" si="296"/>
        <v/>
      </c>
      <c r="AH692" s="296">
        <f t="shared" si="297"/>
        <v>1</v>
      </c>
      <c r="AI692" s="296">
        <f t="shared" si="298"/>
        <v>0</v>
      </c>
      <c r="AJ692" s="296">
        <f t="shared" si="299"/>
        <v>0</v>
      </c>
      <c r="AK692" s="296" t="str">
        <f>IFERROR(VLOOKUP($I692,点検表４リスト用!$D$2:$G$10,2,FALSE),"")</f>
        <v/>
      </c>
      <c r="AL692" s="296" t="str">
        <f>IFERROR(VLOOKUP($I692,点検表４リスト用!$D$2:$G$10,3,FALSE),"")</f>
        <v/>
      </c>
      <c r="AM692" s="296" t="str">
        <f>IFERROR(VLOOKUP($I692,点検表４リスト用!$D$2:$G$10,4,FALSE),"")</f>
        <v/>
      </c>
      <c r="AN692" s="296" t="str">
        <f>IFERROR(VLOOKUP(LEFT($E692,1),点検表４リスト用!$I$2:$J$11,2,FALSE),"")</f>
        <v/>
      </c>
      <c r="AO692" s="296" t="b">
        <f>IF(IFERROR(VLOOKUP($J692,軽乗用車一覧!$A$2:$A$88,1,FALSE),"")&lt;&gt;"",TRUE,FALSE)</f>
        <v>0</v>
      </c>
      <c r="AP692" s="296" t="b">
        <f t="shared" si="300"/>
        <v>0</v>
      </c>
      <c r="AQ692" s="296" t="b">
        <f t="shared" si="327"/>
        <v>1</v>
      </c>
      <c r="AR692" s="296" t="str">
        <f t="shared" si="301"/>
        <v/>
      </c>
      <c r="AS692" s="296" t="str">
        <f t="shared" si="302"/>
        <v/>
      </c>
      <c r="AT692" s="296">
        <f t="shared" si="303"/>
        <v>1</v>
      </c>
      <c r="AU692" s="296">
        <f t="shared" si="304"/>
        <v>1</v>
      </c>
      <c r="AV692" s="296" t="str">
        <f t="shared" si="305"/>
        <v/>
      </c>
      <c r="AW692" s="296" t="str">
        <f>IFERROR(VLOOKUP($L692,点検表４リスト用!$L$2:$M$11,2,FALSE),"")</f>
        <v/>
      </c>
      <c r="AX692" s="296" t="str">
        <f>IFERROR(VLOOKUP($AV692,排出係数!$H$4:$N$1000,7,FALSE),"")</f>
        <v/>
      </c>
      <c r="AY692" s="296" t="str">
        <f t="shared" si="315"/>
        <v/>
      </c>
      <c r="AZ692" s="296" t="str">
        <f t="shared" si="306"/>
        <v>1</v>
      </c>
      <c r="BA692" s="296" t="str">
        <f>IFERROR(VLOOKUP($AV692,排出係数!$A$4:$G$10000,$AU692+2,FALSE),"")</f>
        <v/>
      </c>
      <c r="BB692" s="296">
        <f>IFERROR(VLOOKUP($AU692,点検表４リスト用!$P$2:$T$6,2,FALSE),"")</f>
        <v>0.48</v>
      </c>
      <c r="BC692" s="296" t="str">
        <f t="shared" si="307"/>
        <v/>
      </c>
      <c r="BD692" s="296" t="str">
        <f t="shared" si="308"/>
        <v/>
      </c>
      <c r="BE692" s="296" t="str">
        <f>IFERROR(VLOOKUP($AV692,排出係数!$H$4:$M$10000,$AU692+2,FALSE),"")</f>
        <v/>
      </c>
      <c r="BF692" s="296">
        <f>IFERROR(VLOOKUP($AU692,点検表４リスト用!$P$2:$T$6,IF($N692="H17",5,3),FALSE),"")</f>
        <v>5.5E-2</v>
      </c>
      <c r="BG692" s="296">
        <f t="shared" si="309"/>
        <v>0</v>
      </c>
      <c r="BH692" s="296">
        <f t="shared" si="313"/>
        <v>0</v>
      </c>
      <c r="BI692" s="296" t="str">
        <f>IFERROR(VLOOKUP($L692,点検表４リスト用!$L$2:$N$11,3,FALSE),"")</f>
        <v/>
      </c>
      <c r="BJ692" s="296" t="str">
        <f t="shared" si="310"/>
        <v/>
      </c>
      <c r="BK692" s="296" t="str">
        <f>IF($AK692="特","",IF($BP692="確認",MSG_電気・燃料電池車確認,IF($BS692=1,日野自動車新型式,IF($BS692=2,日野自動車新型式②,IF($BS692=3,日野自動車新型式③,IF($BS692=4,日野自動車新型式④,IFERROR(VLOOKUP($BJ692,'35条リスト'!$A$3:$C$9998,2,FALSE),"")))))))</f>
        <v/>
      </c>
      <c r="BL692" s="296" t="str">
        <f t="shared" si="311"/>
        <v/>
      </c>
      <c r="BM692" s="296" t="str">
        <f>IFERROR(VLOOKUP($X692,点検表４リスト用!$A$2:$B$10,2,FALSE),"")</f>
        <v/>
      </c>
      <c r="BN692" s="296" t="str">
        <f>IF($AK692="特","",IFERROR(VLOOKUP($BJ692,'35条リスト'!$A$3:$C$9998,3,FALSE),""))</f>
        <v/>
      </c>
      <c r="BO692" s="357" t="str">
        <f t="shared" si="316"/>
        <v/>
      </c>
      <c r="BP692" s="297" t="str">
        <f t="shared" si="312"/>
        <v/>
      </c>
      <c r="BQ692" s="297" t="str">
        <f t="shared" si="317"/>
        <v/>
      </c>
      <c r="BR692" s="296">
        <f t="shared" si="314"/>
        <v>0</v>
      </c>
      <c r="BS692" s="296" t="str">
        <f>IF(COUNTIF(点検表４リスト用!X$2:X$83,J692),1,IF(COUNTIF(点検表４リスト用!Y$2:Y$100,J692),2,IF(COUNTIF(点検表４リスト用!Z$2:Z$100,J692),3,IF(COUNTIF(点検表４リスト用!AA$2:AA$100,J692),4,""))))</f>
        <v/>
      </c>
      <c r="BT692" s="580" t="str">
        <f t="shared" si="318"/>
        <v/>
      </c>
    </row>
    <row r="693" spans="1:72">
      <c r="A693" s="289"/>
      <c r="B693" s="445"/>
      <c r="C693" s="290"/>
      <c r="D693" s="291"/>
      <c r="E693" s="291"/>
      <c r="F693" s="291"/>
      <c r="G693" s="292"/>
      <c r="H693" s="300"/>
      <c r="I693" s="292"/>
      <c r="J693" s="292"/>
      <c r="K693" s="292"/>
      <c r="L693" s="292"/>
      <c r="M693" s="290"/>
      <c r="N693" s="290"/>
      <c r="O693" s="292"/>
      <c r="P693" s="292"/>
      <c r="Q693" s="481" t="str">
        <f t="shared" si="319"/>
        <v/>
      </c>
      <c r="R693" s="481" t="str">
        <f t="shared" si="320"/>
        <v/>
      </c>
      <c r="S693" s="482" t="str">
        <f t="shared" si="293"/>
        <v/>
      </c>
      <c r="T693" s="482" t="str">
        <f t="shared" si="321"/>
        <v/>
      </c>
      <c r="U693" s="483" t="str">
        <f t="shared" si="322"/>
        <v/>
      </c>
      <c r="V693" s="483" t="str">
        <f t="shared" si="323"/>
        <v/>
      </c>
      <c r="W693" s="483" t="str">
        <f t="shared" si="324"/>
        <v/>
      </c>
      <c r="X693" s="293"/>
      <c r="Y693" s="289"/>
      <c r="Z693" s="473" t="str">
        <f>IF($BS693&lt;&gt;"","確認",IF(COUNTIF(点検表４リスト用!AB$2:AB$100,J693),"○",IF(OR($BQ693="【3】",$BQ693="【2】",$BQ693="【1】"),"○",$BQ693)))</f>
        <v/>
      </c>
      <c r="AA693" s="532"/>
      <c r="AB693" s="559" t="str">
        <f t="shared" si="325"/>
        <v/>
      </c>
      <c r="AC693" s="294" t="str">
        <f>IF(COUNTIF(環境性能の高いＵＤタクシー!$A:$A,点検表４!J693),"○","")</f>
        <v/>
      </c>
      <c r="AD693" s="295" t="str">
        <f t="shared" si="326"/>
        <v/>
      </c>
      <c r="AE693" s="296" t="b">
        <f t="shared" si="294"/>
        <v>0</v>
      </c>
      <c r="AF693" s="296" t="b">
        <f t="shared" si="295"/>
        <v>0</v>
      </c>
      <c r="AG693" s="296" t="str">
        <f t="shared" si="296"/>
        <v/>
      </c>
      <c r="AH693" s="296">
        <f t="shared" si="297"/>
        <v>1</v>
      </c>
      <c r="AI693" s="296">
        <f t="shared" si="298"/>
        <v>0</v>
      </c>
      <c r="AJ693" s="296">
        <f t="shared" si="299"/>
        <v>0</v>
      </c>
      <c r="AK693" s="296" t="str">
        <f>IFERROR(VLOOKUP($I693,点検表４リスト用!$D$2:$G$10,2,FALSE),"")</f>
        <v/>
      </c>
      <c r="AL693" s="296" t="str">
        <f>IFERROR(VLOOKUP($I693,点検表４リスト用!$D$2:$G$10,3,FALSE),"")</f>
        <v/>
      </c>
      <c r="AM693" s="296" t="str">
        <f>IFERROR(VLOOKUP($I693,点検表４リスト用!$D$2:$G$10,4,FALSE),"")</f>
        <v/>
      </c>
      <c r="AN693" s="296" t="str">
        <f>IFERROR(VLOOKUP(LEFT($E693,1),点検表４リスト用!$I$2:$J$11,2,FALSE),"")</f>
        <v/>
      </c>
      <c r="AO693" s="296" t="b">
        <f>IF(IFERROR(VLOOKUP($J693,軽乗用車一覧!$A$2:$A$88,1,FALSE),"")&lt;&gt;"",TRUE,FALSE)</f>
        <v>0</v>
      </c>
      <c r="AP693" s="296" t="b">
        <f t="shared" si="300"/>
        <v>0</v>
      </c>
      <c r="AQ693" s="296" t="b">
        <f t="shared" si="327"/>
        <v>1</v>
      </c>
      <c r="AR693" s="296" t="str">
        <f t="shared" si="301"/>
        <v/>
      </c>
      <c r="AS693" s="296" t="str">
        <f t="shared" si="302"/>
        <v/>
      </c>
      <c r="AT693" s="296">
        <f t="shared" si="303"/>
        <v>1</v>
      </c>
      <c r="AU693" s="296">
        <f t="shared" si="304"/>
        <v>1</v>
      </c>
      <c r="AV693" s="296" t="str">
        <f t="shared" si="305"/>
        <v/>
      </c>
      <c r="AW693" s="296" t="str">
        <f>IFERROR(VLOOKUP($L693,点検表４リスト用!$L$2:$M$11,2,FALSE),"")</f>
        <v/>
      </c>
      <c r="AX693" s="296" t="str">
        <f>IFERROR(VLOOKUP($AV693,排出係数!$H$4:$N$1000,7,FALSE),"")</f>
        <v/>
      </c>
      <c r="AY693" s="296" t="str">
        <f t="shared" si="315"/>
        <v/>
      </c>
      <c r="AZ693" s="296" t="str">
        <f t="shared" si="306"/>
        <v>1</v>
      </c>
      <c r="BA693" s="296" t="str">
        <f>IFERROR(VLOOKUP($AV693,排出係数!$A$4:$G$10000,$AU693+2,FALSE),"")</f>
        <v/>
      </c>
      <c r="BB693" s="296">
        <f>IFERROR(VLOOKUP($AU693,点検表４リスト用!$P$2:$T$6,2,FALSE),"")</f>
        <v>0.48</v>
      </c>
      <c r="BC693" s="296" t="str">
        <f t="shared" si="307"/>
        <v/>
      </c>
      <c r="BD693" s="296" t="str">
        <f t="shared" si="308"/>
        <v/>
      </c>
      <c r="BE693" s="296" t="str">
        <f>IFERROR(VLOOKUP($AV693,排出係数!$H$4:$M$10000,$AU693+2,FALSE),"")</f>
        <v/>
      </c>
      <c r="BF693" s="296">
        <f>IFERROR(VLOOKUP($AU693,点検表４リスト用!$P$2:$T$6,IF($N693="H17",5,3),FALSE),"")</f>
        <v>5.5E-2</v>
      </c>
      <c r="BG693" s="296">
        <f t="shared" si="309"/>
        <v>0</v>
      </c>
      <c r="BH693" s="296">
        <f t="shared" si="313"/>
        <v>0</v>
      </c>
      <c r="BI693" s="296" t="str">
        <f>IFERROR(VLOOKUP($L693,点検表４リスト用!$L$2:$N$11,3,FALSE),"")</f>
        <v/>
      </c>
      <c r="BJ693" s="296" t="str">
        <f t="shared" si="310"/>
        <v/>
      </c>
      <c r="BK693" s="296" t="str">
        <f>IF($AK693="特","",IF($BP693="確認",MSG_電気・燃料電池車確認,IF($BS693=1,日野自動車新型式,IF($BS693=2,日野自動車新型式②,IF($BS693=3,日野自動車新型式③,IF($BS693=4,日野自動車新型式④,IFERROR(VLOOKUP($BJ693,'35条リスト'!$A$3:$C$9998,2,FALSE),"")))))))</f>
        <v/>
      </c>
      <c r="BL693" s="296" t="str">
        <f t="shared" si="311"/>
        <v/>
      </c>
      <c r="BM693" s="296" t="str">
        <f>IFERROR(VLOOKUP($X693,点検表４リスト用!$A$2:$B$10,2,FALSE),"")</f>
        <v/>
      </c>
      <c r="BN693" s="296" t="str">
        <f>IF($AK693="特","",IFERROR(VLOOKUP($BJ693,'35条リスト'!$A$3:$C$9998,3,FALSE),""))</f>
        <v/>
      </c>
      <c r="BO693" s="357" t="str">
        <f t="shared" si="316"/>
        <v/>
      </c>
      <c r="BP693" s="297" t="str">
        <f t="shared" si="312"/>
        <v/>
      </c>
      <c r="BQ693" s="297" t="str">
        <f t="shared" si="317"/>
        <v/>
      </c>
      <c r="BR693" s="296">
        <f t="shared" si="314"/>
        <v>0</v>
      </c>
      <c r="BS693" s="296" t="str">
        <f>IF(COUNTIF(点検表４リスト用!X$2:X$83,J693),1,IF(COUNTIF(点検表４リスト用!Y$2:Y$100,J693),2,IF(COUNTIF(点検表４リスト用!Z$2:Z$100,J693),3,IF(COUNTIF(点検表４リスト用!AA$2:AA$100,J693),4,""))))</f>
        <v/>
      </c>
      <c r="BT693" s="580" t="str">
        <f t="shared" si="318"/>
        <v/>
      </c>
    </row>
    <row r="694" spans="1:72">
      <c r="A694" s="289"/>
      <c r="B694" s="445"/>
      <c r="C694" s="290"/>
      <c r="D694" s="291"/>
      <c r="E694" s="291"/>
      <c r="F694" s="291"/>
      <c r="G694" s="292"/>
      <c r="H694" s="300"/>
      <c r="I694" s="292"/>
      <c r="J694" s="292"/>
      <c r="K694" s="292"/>
      <c r="L694" s="292"/>
      <c r="M694" s="290"/>
      <c r="N694" s="290"/>
      <c r="O694" s="292"/>
      <c r="P694" s="292"/>
      <c r="Q694" s="481" t="str">
        <f t="shared" si="319"/>
        <v/>
      </c>
      <c r="R694" s="481" t="str">
        <f t="shared" si="320"/>
        <v/>
      </c>
      <c r="S694" s="482" t="str">
        <f t="shared" si="293"/>
        <v/>
      </c>
      <c r="T694" s="482" t="str">
        <f t="shared" si="321"/>
        <v/>
      </c>
      <c r="U694" s="483" t="str">
        <f t="shared" si="322"/>
        <v/>
      </c>
      <c r="V694" s="483" t="str">
        <f t="shared" si="323"/>
        <v/>
      </c>
      <c r="W694" s="483" t="str">
        <f t="shared" si="324"/>
        <v/>
      </c>
      <c r="X694" s="293"/>
      <c r="Y694" s="289"/>
      <c r="Z694" s="473" t="str">
        <f>IF($BS694&lt;&gt;"","確認",IF(COUNTIF(点検表４リスト用!AB$2:AB$100,J694),"○",IF(OR($BQ694="【3】",$BQ694="【2】",$BQ694="【1】"),"○",$BQ694)))</f>
        <v/>
      </c>
      <c r="AA694" s="532"/>
      <c r="AB694" s="559" t="str">
        <f t="shared" si="325"/>
        <v/>
      </c>
      <c r="AC694" s="294" t="str">
        <f>IF(COUNTIF(環境性能の高いＵＤタクシー!$A:$A,点検表４!J694),"○","")</f>
        <v/>
      </c>
      <c r="AD694" s="295" t="str">
        <f t="shared" si="326"/>
        <v/>
      </c>
      <c r="AE694" s="296" t="b">
        <f t="shared" si="294"/>
        <v>0</v>
      </c>
      <c r="AF694" s="296" t="b">
        <f t="shared" si="295"/>
        <v>0</v>
      </c>
      <c r="AG694" s="296" t="str">
        <f t="shared" si="296"/>
        <v/>
      </c>
      <c r="AH694" s="296">
        <f t="shared" si="297"/>
        <v>1</v>
      </c>
      <c r="AI694" s="296">
        <f t="shared" si="298"/>
        <v>0</v>
      </c>
      <c r="AJ694" s="296">
        <f t="shared" si="299"/>
        <v>0</v>
      </c>
      <c r="AK694" s="296" t="str">
        <f>IFERROR(VLOOKUP($I694,点検表４リスト用!$D$2:$G$10,2,FALSE),"")</f>
        <v/>
      </c>
      <c r="AL694" s="296" t="str">
        <f>IFERROR(VLOOKUP($I694,点検表４リスト用!$D$2:$G$10,3,FALSE),"")</f>
        <v/>
      </c>
      <c r="AM694" s="296" t="str">
        <f>IFERROR(VLOOKUP($I694,点検表４リスト用!$D$2:$G$10,4,FALSE),"")</f>
        <v/>
      </c>
      <c r="AN694" s="296" t="str">
        <f>IFERROR(VLOOKUP(LEFT($E694,1),点検表４リスト用!$I$2:$J$11,2,FALSE),"")</f>
        <v/>
      </c>
      <c r="AO694" s="296" t="b">
        <f>IF(IFERROR(VLOOKUP($J694,軽乗用車一覧!$A$2:$A$88,1,FALSE),"")&lt;&gt;"",TRUE,FALSE)</f>
        <v>0</v>
      </c>
      <c r="AP694" s="296" t="b">
        <f t="shared" si="300"/>
        <v>0</v>
      </c>
      <c r="AQ694" s="296" t="b">
        <f t="shared" si="327"/>
        <v>1</v>
      </c>
      <c r="AR694" s="296" t="str">
        <f t="shared" si="301"/>
        <v/>
      </c>
      <c r="AS694" s="296" t="str">
        <f t="shared" si="302"/>
        <v/>
      </c>
      <c r="AT694" s="296">
        <f t="shared" si="303"/>
        <v>1</v>
      </c>
      <c r="AU694" s="296">
        <f t="shared" si="304"/>
        <v>1</v>
      </c>
      <c r="AV694" s="296" t="str">
        <f t="shared" si="305"/>
        <v/>
      </c>
      <c r="AW694" s="296" t="str">
        <f>IFERROR(VLOOKUP($L694,点検表４リスト用!$L$2:$M$11,2,FALSE),"")</f>
        <v/>
      </c>
      <c r="AX694" s="296" t="str">
        <f>IFERROR(VLOOKUP($AV694,排出係数!$H$4:$N$1000,7,FALSE),"")</f>
        <v/>
      </c>
      <c r="AY694" s="296" t="str">
        <f t="shared" si="315"/>
        <v/>
      </c>
      <c r="AZ694" s="296" t="str">
        <f t="shared" si="306"/>
        <v>1</v>
      </c>
      <c r="BA694" s="296" t="str">
        <f>IFERROR(VLOOKUP($AV694,排出係数!$A$4:$G$10000,$AU694+2,FALSE),"")</f>
        <v/>
      </c>
      <c r="BB694" s="296">
        <f>IFERROR(VLOOKUP($AU694,点検表４リスト用!$P$2:$T$6,2,FALSE),"")</f>
        <v>0.48</v>
      </c>
      <c r="BC694" s="296" t="str">
        <f t="shared" si="307"/>
        <v/>
      </c>
      <c r="BD694" s="296" t="str">
        <f t="shared" si="308"/>
        <v/>
      </c>
      <c r="BE694" s="296" t="str">
        <f>IFERROR(VLOOKUP($AV694,排出係数!$H$4:$M$10000,$AU694+2,FALSE),"")</f>
        <v/>
      </c>
      <c r="BF694" s="296">
        <f>IFERROR(VLOOKUP($AU694,点検表４リスト用!$P$2:$T$6,IF($N694="H17",5,3),FALSE),"")</f>
        <v>5.5E-2</v>
      </c>
      <c r="BG694" s="296">
        <f t="shared" si="309"/>
        <v>0</v>
      </c>
      <c r="BH694" s="296">
        <f t="shared" si="313"/>
        <v>0</v>
      </c>
      <c r="BI694" s="296" t="str">
        <f>IFERROR(VLOOKUP($L694,点検表４リスト用!$L$2:$N$11,3,FALSE),"")</f>
        <v/>
      </c>
      <c r="BJ694" s="296" t="str">
        <f t="shared" si="310"/>
        <v/>
      </c>
      <c r="BK694" s="296" t="str">
        <f>IF($AK694="特","",IF($BP694="確認",MSG_電気・燃料電池車確認,IF($BS694=1,日野自動車新型式,IF($BS694=2,日野自動車新型式②,IF($BS694=3,日野自動車新型式③,IF($BS694=4,日野自動車新型式④,IFERROR(VLOOKUP($BJ694,'35条リスト'!$A$3:$C$9998,2,FALSE),"")))))))</f>
        <v/>
      </c>
      <c r="BL694" s="296" t="str">
        <f t="shared" si="311"/>
        <v/>
      </c>
      <c r="BM694" s="296" t="str">
        <f>IFERROR(VLOOKUP($X694,点検表４リスト用!$A$2:$B$10,2,FALSE),"")</f>
        <v/>
      </c>
      <c r="BN694" s="296" t="str">
        <f>IF($AK694="特","",IFERROR(VLOOKUP($BJ694,'35条リスト'!$A$3:$C$9998,3,FALSE),""))</f>
        <v/>
      </c>
      <c r="BO694" s="357" t="str">
        <f t="shared" si="316"/>
        <v/>
      </c>
      <c r="BP694" s="297" t="str">
        <f t="shared" si="312"/>
        <v/>
      </c>
      <c r="BQ694" s="297" t="str">
        <f t="shared" si="317"/>
        <v/>
      </c>
      <c r="BR694" s="296">
        <f t="shared" si="314"/>
        <v>0</v>
      </c>
      <c r="BS694" s="296" t="str">
        <f>IF(COUNTIF(点検表４リスト用!X$2:X$83,J694),1,IF(COUNTIF(点検表４リスト用!Y$2:Y$100,J694),2,IF(COUNTIF(点検表４リスト用!Z$2:Z$100,J694),3,IF(COUNTIF(点検表４リスト用!AA$2:AA$100,J694),4,""))))</f>
        <v/>
      </c>
      <c r="BT694" s="580" t="str">
        <f t="shared" si="318"/>
        <v/>
      </c>
    </row>
    <row r="695" spans="1:72">
      <c r="A695" s="289"/>
      <c r="B695" s="445"/>
      <c r="C695" s="290"/>
      <c r="D695" s="291"/>
      <c r="E695" s="291"/>
      <c r="F695" s="291"/>
      <c r="G695" s="292"/>
      <c r="H695" s="300"/>
      <c r="I695" s="292"/>
      <c r="J695" s="292"/>
      <c r="K695" s="292"/>
      <c r="L695" s="292"/>
      <c r="M695" s="290"/>
      <c r="N695" s="290"/>
      <c r="O695" s="292"/>
      <c r="P695" s="292"/>
      <c r="Q695" s="481" t="str">
        <f t="shared" si="319"/>
        <v/>
      </c>
      <c r="R695" s="481" t="str">
        <f t="shared" si="320"/>
        <v/>
      </c>
      <c r="S695" s="482" t="str">
        <f t="shared" si="293"/>
        <v/>
      </c>
      <c r="T695" s="482" t="str">
        <f t="shared" si="321"/>
        <v/>
      </c>
      <c r="U695" s="483" t="str">
        <f t="shared" si="322"/>
        <v/>
      </c>
      <c r="V695" s="483" t="str">
        <f t="shared" si="323"/>
        <v/>
      </c>
      <c r="W695" s="483" t="str">
        <f t="shared" si="324"/>
        <v/>
      </c>
      <c r="X695" s="293"/>
      <c r="Y695" s="289"/>
      <c r="Z695" s="473" t="str">
        <f>IF($BS695&lt;&gt;"","確認",IF(COUNTIF(点検表４リスト用!AB$2:AB$100,J695),"○",IF(OR($BQ695="【3】",$BQ695="【2】",$BQ695="【1】"),"○",$BQ695)))</f>
        <v/>
      </c>
      <c r="AA695" s="532"/>
      <c r="AB695" s="559" t="str">
        <f t="shared" si="325"/>
        <v/>
      </c>
      <c r="AC695" s="294" t="str">
        <f>IF(COUNTIF(環境性能の高いＵＤタクシー!$A:$A,点検表４!J695),"○","")</f>
        <v/>
      </c>
      <c r="AD695" s="295" t="str">
        <f t="shared" si="326"/>
        <v/>
      </c>
      <c r="AE695" s="296" t="b">
        <f t="shared" si="294"/>
        <v>0</v>
      </c>
      <c r="AF695" s="296" t="b">
        <f t="shared" si="295"/>
        <v>0</v>
      </c>
      <c r="AG695" s="296" t="str">
        <f t="shared" si="296"/>
        <v/>
      </c>
      <c r="AH695" s="296">
        <f t="shared" si="297"/>
        <v>1</v>
      </c>
      <c r="AI695" s="296">
        <f t="shared" si="298"/>
        <v>0</v>
      </c>
      <c r="AJ695" s="296">
        <f t="shared" si="299"/>
        <v>0</v>
      </c>
      <c r="AK695" s="296" t="str">
        <f>IFERROR(VLOOKUP($I695,点検表４リスト用!$D$2:$G$10,2,FALSE),"")</f>
        <v/>
      </c>
      <c r="AL695" s="296" t="str">
        <f>IFERROR(VLOOKUP($I695,点検表４リスト用!$D$2:$G$10,3,FALSE),"")</f>
        <v/>
      </c>
      <c r="AM695" s="296" t="str">
        <f>IFERROR(VLOOKUP($I695,点検表４リスト用!$D$2:$G$10,4,FALSE),"")</f>
        <v/>
      </c>
      <c r="AN695" s="296" t="str">
        <f>IFERROR(VLOOKUP(LEFT($E695,1),点検表４リスト用!$I$2:$J$11,2,FALSE),"")</f>
        <v/>
      </c>
      <c r="AO695" s="296" t="b">
        <f>IF(IFERROR(VLOOKUP($J695,軽乗用車一覧!$A$2:$A$88,1,FALSE),"")&lt;&gt;"",TRUE,FALSE)</f>
        <v>0</v>
      </c>
      <c r="AP695" s="296" t="b">
        <f t="shared" si="300"/>
        <v>0</v>
      </c>
      <c r="AQ695" s="296" t="b">
        <f t="shared" si="327"/>
        <v>1</v>
      </c>
      <c r="AR695" s="296" t="str">
        <f t="shared" si="301"/>
        <v/>
      </c>
      <c r="AS695" s="296" t="str">
        <f t="shared" si="302"/>
        <v/>
      </c>
      <c r="AT695" s="296">
        <f t="shared" si="303"/>
        <v>1</v>
      </c>
      <c r="AU695" s="296">
        <f t="shared" si="304"/>
        <v>1</v>
      </c>
      <c r="AV695" s="296" t="str">
        <f t="shared" si="305"/>
        <v/>
      </c>
      <c r="AW695" s="296" t="str">
        <f>IFERROR(VLOOKUP($L695,点検表４リスト用!$L$2:$M$11,2,FALSE),"")</f>
        <v/>
      </c>
      <c r="AX695" s="296" t="str">
        <f>IFERROR(VLOOKUP($AV695,排出係数!$H$4:$N$1000,7,FALSE),"")</f>
        <v/>
      </c>
      <c r="AY695" s="296" t="str">
        <f t="shared" si="315"/>
        <v/>
      </c>
      <c r="AZ695" s="296" t="str">
        <f t="shared" si="306"/>
        <v>1</v>
      </c>
      <c r="BA695" s="296" t="str">
        <f>IFERROR(VLOOKUP($AV695,排出係数!$A$4:$G$10000,$AU695+2,FALSE),"")</f>
        <v/>
      </c>
      <c r="BB695" s="296">
        <f>IFERROR(VLOOKUP($AU695,点検表４リスト用!$P$2:$T$6,2,FALSE),"")</f>
        <v>0.48</v>
      </c>
      <c r="BC695" s="296" t="str">
        <f t="shared" si="307"/>
        <v/>
      </c>
      <c r="BD695" s="296" t="str">
        <f t="shared" si="308"/>
        <v/>
      </c>
      <c r="BE695" s="296" t="str">
        <f>IFERROR(VLOOKUP($AV695,排出係数!$H$4:$M$10000,$AU695+2,FALSE),"")</f>
        <v/>
      </c>
      <c r="BF695" s="296">
        <f>IFERROR(VLOOKUP($AU695,点検表４リスト用!$P$2:$T$6,IF($N695="H17",5,3),FALSE),"")</f>
        <v>5.5E-2</v>
      </c>
      <c r="BG695" s="296">
        <f t="shared" si="309"/>
        <v>0</v>
      </c>
      <c r="BH695" s="296">
        <f t="shared" si="313"/>
        <v>0</v>
      </c>
      <c r="BI695" s="296" t="str">
        <f>IFERROR(VLOOKUP($L695,点検表４リスト用!$L$2:$N$11,3,FALSE),"")</f>
        <v/>
      </c>
      <c r="BJ695" s="296" t="str">
        <f t="shared" si="310"/>
        <v/>
      </c>
      <c r="BK695" s="296" t="str">
        <f>IF($AK695="特","",IF($BP695="確認",MSG_電気・燃料電池車確認,IF($BS695=1,日野自動車新型式,IF($BS695=2,日野自動車新型式②,IF($BS695=3,日野自動車新型式③,IF($BS695=4,日野自動車新型式④,IFERROR(VLOOKUP($BJ695,'35条リスト'!$A$3:$C$9998,2,FALSE),"")))))))</f>
        <v/>
      </c>
      <c r="BL695" s="296" t="str">
        <f t="shared" si="311"/>
        <v/>
      </c>
      <c r="BM695" s="296" t="str">
        <f>IFERROR(VLOOKUP($X695,点検表４リスト用!$A$2:$B$10,2,FALSE),"")</f>
        <v/>
      </c>
      <c r="BN695" s="296" t="str">
        <f>IF($AK695="特","",IFERROR(VLOOKUP($BJ695,'35条リスト'!$A$3:$C$9998,3,FALSE),""))</f>
        <v/>
      </c>
      <c r="BO695" s="357" t="str">
        <f t="shared" si="316"/>
        <v/>
      </c>
      <c r="BP695" s="297" t="str">
        <f t="shared" si="312"/>
        <v/>
      </c>
      <c r="BQ695" s="297" t="str">
        <f t="shared" si="317"/>
        <v/>
      </c>
      <c r="BR695" s="296">
        <f t="shared" si="314"/>
        <v>0</v>
      </c>
      <c r="BS695" s="296" t="str">
        <f>IF(COUNTIF(点検表４リスト用!X$2:X$83,J695),1,IF(COUNTIF(点検表４リスト用!Y$2:Y$100,J695),2,IF(COUNTIF(点検表４リスト用!Z$2:Z$100,J695),3,IF(COUNTIF(点検表４リスト用!AA$2:AA$100,J695),4,""))))</f>
        <v/>
      </c>
      <c r="BT695" s="580" t="str">
        <f t="shared" si="318"/>
        <v/>
      </c>
    </row>
    <row r="696" spans="1:72">
      <c r="A696" s="289"/>
      <c r="B696" s="445"/>
      <c r="C696" s="290"/>
      <c r="D696" s="291"/>
      <c r="E696" s="291"/>
      <c r="F696" s="291"/>
      <c r="G696" s="292"/>
      <c r="H696" s="300"/>
      <c r="I696" s="292"/>
      <c r="J696" s="292"/>
      <c r="K696" s="292"/>
      <c r="L696" s="292"/>
      <c r="M696" s="290"/>
      <c r="N696" s="290"/>
      <c r="O696" s="292"/>
      <c r="P696" s="292"/>
      <c r="Q696" s="481" t="str">
        <f t="shared" si="319"/>
        <v/>
      </c>
      <c r="R696" s="481" t="str">
        <f t="shared" si="320"/>
        <v/>
      </c>
      <c r="S696" s="482" t="str">
        <f t="shared" si="293"/>
        <v/>
      </c>
      <c r="T696" s="482" t="str">
        <f t="shared" si="321"/>
        <v/>
      </c>
      <c r="U696" s="483" t="str">
        <f t="shared" si="322"/>
        <v/>
      </c>
      <c r="V696" s="483" t="str">
        <f t="shared" si="323"/>
        <v/>
      </c>
      <c r="W696" s="483" t="str">
        <f t="shared" si="324"/>
        <v/>
      </c>
      <c r="X696" s="293"/>
      <c r="Y696" s="289"/>
      <c r="Z696" s="473" t="str">
        <f>IF($BS696&lt;&gt;"","確認",IF(COUNTIF(点検表４リスト用!AB$2:AB$100,J696),"○",IF(OR($BQ696="【3】",$BQ696="【2】",$BQ696="【1】"),"○",$BQ696)))</f>
        <v/>
      </c>
      <c r="AA696" s="532"/>
      <c r="AB696" s="559" t="str">
        <f t="shared" si="325"/>
        <v/>
      </c>
      <c r="AC696" s="294" t="str">
        <f>IF(COUNTIF(環境性能の高いＵＤタクシー!$A:$A,点検表４!J696),"○","")</f>
        <v/>
      </c>
      <c r="AD696" s="295" t="str">
        <f t="shared" si="326"/>
        <v/>
      </c>
      <c r="AE696" s="296" t="b">
        <f t="shared" si="294"/>
        <v>0</v>
      </c>
      <c r="AF696" s="296" t="b">
        <f t="shared" si="295"/>
        <v>0</v>
      </c>
      <c r="AG696" s="296" t="str">
        <f t="shared" si="296"/>
        <v/>
      </c>
      <c r="AH696" s="296">
        <f t="shared" si="297"/>
        <v>1</v>
      </c>
      <c r="AI696" s="296">
        <f t="shared" si="298"/>
        <v>0</v>
      </c>
      <c r="AJ696" s="296">
        <f t="shared" si="299"/>
        <v>0</v>
      </c>
      <c r="AK696" s="296" t="str">
        <f>IFERROR(VLOOKUP($I696,点検表４リスト用!$D$2:$G$10,2,FALSE),"")</f>
        <v/>
      </c>
      <c r="AL696" s="296" t="str">
        <f>IFERROR(VLOOKUP($I696,点検表４リスト用!$D$2:$G$10,3,FALSE),"")</f>
        <v/>
      </c>
      <c r="AM696" s="296" t="str">
        <f>IFERROR(VLOOKUP($I696,点検表４リスト用!$D$2:$G$10,4,FALSE),"")</f>
        <v/>
      </c>
      <c r="AN696" s="296" t="str">
        <f>IFERROR(VLOOKUP(LEFT($E696,1),点検表４リスト用!$I$2:$J$11,2,FALSE),"")</f>
        <v/>
      </c>
      <c r="AO696" s="296" t="b">
        <f>IF(IFERROR(VLOOKUP($J696,軽乗用車一覧!$A$2:$A$88,1,FALSE),"")&lt;&gt;"",TRUE,FALSE)</f>
        <v>0</v>
      </c>
      <c r="AP696" s="296" t="b">
        <f t="shared" si="300"/>
        <v>0</v>
      </c>
      <c r="AQ696" s="296" t="b">
        <f t="shared" si="327"/>
        <v>1</v>
      </c>
      <c r="AR696" s="296" t="str">
        <f t="shared" si="301"/>
        <v/>
      </c>
      <c r="AS696" s="296" t="str">
        <f t="shared" si="302"/>
        <v/>
      </c>
      <c r="AT696" s="296">
        <f t="shared" si="303"/>
        <v>1</v>
      </c>
      <c r="AU696" s="296">
        <f t="shared" si="304"/>
        <v>1</v>
      </c>
      <c r="AV696" s="296" t="str">
        <f t="shared" si="305"/>
        <v/>
      </c>
      <c r="AW696" s="296" t="str">
        <f>IFERROR(VLOOKUP($L696,点検表４リスト用!$L$2:$M$11,2,FALSE),"")</f>
        <v/>
      </c>
      <c r="AX696" s="296" t="str">
        <f>IFERROR(VLOOKUP($AV696,排出係数!$H$4:$N$1000,7,FALSE),"")</f>
        <v/>
      </c>
      <c r="AY696" s="296" t="str">
        <f t="shared" si="315"/>
        <v/>
      </c>
      <c r="AZ696" s="296" t="str">
        <f t="shared" si="306"/>
        <v>1</v>
      </c>
      <c r="BA696" s="296" t="str">
        <f>IFERROR(VLOOKUP($AV696,排出係数!$A$4:$G$10000,$AU696+2,FALSE),"")</f>
        <v/>
      </c>
      <c r="BB696" s="296">
        <f>IFERROR(VLOOKUP($AU696,点検表４リスト用!$P$2:$T$6,2,FALSE),"")</f>
        <v>0.48</v>
      </c>
      <c r="BC696" s="296" t="str">
        <f t="shared" si="307"/>
        <v/>
      </c>
      <c r="BD696" s="296" t="str">
        <f t="shared" si="308"/>
        <v/>
      </c>
      <c r="BE696" s="296" t="str">
        <f>IFERROR(VLOOKUP($AV696,排出係数!$H$4:$M$10000,$AU696+2,FALSE),"")</f>
        <v/>
      </c>
      <c r="BF696" s="296">
        <f>IFERROR(VLOOKUP($AU696,点検表４リスト用!$P$2:$T$6,IF($N696="H17",5,3),FALSE),"")</f>
        <v>5.5E-2</v>
      </c>
      <c r="BG696" s="296">
        <f t="shared" si="309"/>
        <v>0</v>
      </c>
      <c r="BH696" s="296">
        <f t="shared" si="313"/>
        <v>0</v>
      </c>
      <c r="BI696" s="296" t="str">
        <f>IFERROR(VLOOKUP($L696,点検表４リスト用!$L$2:$N$11,3,FALSE),"")</f>
        <v/>
      </c>
      <c r="BJ696" s="296" t="str">
        <f t="shared" si="310"/>
        <v/>
      </c>
      <c r="BK696" s="296" t="str">
        <f>IF($AK696="特","",IF($BP696="確認",MSG_電気・燃料電池車確認,IF($BS696=1,日野自動車新型式,IF($BS696=2,日野自動車新型式②,IF($BS696=3,日野自動車新型式③,IF($BS696=4,日野自動車新型式④,IFERROR(VLOOKUP($BJ696,'35条リスト'!$A$3:$C$9998,2,FALSE),"")))))))</f>
        <v/>
      </c>
      <c r="BL696" s="296" t="str">
        <f t="shared" si="311"/>
        <v/>
      </c>
      <c r="BM696" s="296" t="str">
        <f>IFERROR(VLOOKUP($X696,点検表４リスト用!$A$2:$B$10,2,FALSE),"")</f>
        <v/>
      </c>
      <c r="BN696" s="296" t="str">
        <f>IF($AK696="特","",IFERROR(VLOOKUP($BJ696,'35条リスト'!$A$3:$C$9998,3,FALSE),""))</f>
        <v/>
      </c>
      <c r="BO696" s="357" t="str">
        <f t="shared" si="316"/>
        <v/>
      </c>
      <c r="BP696" s="297" t="str">
        <f t="shared" si="312"/>
        <v/>
      </c>
      <c r="BQ696" s="297" t="str">
        <f t="shared" si="317"/>
        <v/>
      </c>
      <c r="BR696" s="296">
        <f t="shared" si="314"/>
        <v>0</v>
      </c>
      <c r="BS696" s="296" t="str">
        <f>IF(COUNTIF(点検表４リスト用!X$2:X$83,J696),1,IF(COUNTIF(点検表４リスト用!Y$2:Y$100,J696),2,IF(COUNTIF(点検表４リスト用!Z$2:Z$100,J696),3,IF(COUNTIF(点検表４リスト用!AA$2:AA$100,J696),4,""))))</f>
        <v/>
      </c>
      <c r="BT696" s="580" t="str">
        <f t="shared" si="318"/>
        <v/>
      </c>
    </row>
    <row r="697" spans="1:72">
      <c r="A697" s="289"/>
      <c r="B697" s="445"/>
      <c r="C697" s="290"/>
      <c r="D697" s="291"/>
      <c r="E697" s="291"/>
      <c r="F697" s="291"/>
      <c r="G697" s="292"/>
      <c r="H697" s="300"/>
      <c r="I697" s="292"/>
      <c r="J697" s="292"/>
      <c r="K697" s="292"/>
      <c r="L697" s="292"/>
      <c r="M697" s="290"/>
      <c r="N697" s="290"/>
      <c r="O697" s="292"/>
      <c r="P697" s="292"/>
      <c r="Q697" s="481" t="str">
        <f t="shared" si="319"/>
        <v/>
      </c>
      <c r="R697" s="481" t="str">
        <f t="shared" si="320"/>
        <v/>
      </c>
      <c r="S697" s="482" t="str">
        <f t="shared" si="293"/>
        <v/>
      </c>
      <c r="T697" s="482" t="str">
        <f t="shared" si="321"/>
        <v/>
      </c>
      <c r="U697" s="483" t="str">
        <f t="shared" si="322"/>
        <v/>
      </c>
      <c r="V697" s="483" t="str">
        <f t="shared" si="323"/>
        <v/>
      </c>
      <c r="W697" s="483" t="str">
        <f t="shared" si="324"/>
        <v/>
      </c>
      <c r="X697" s="293"/>
      <c r="Y697" s="289"/>
      <c r="Z697" s="473" t="str">
        <f>IF($BS697&lt;&gt;"","確認",IF(COUNTIF(点検表４リスト用!AB$2:AB$100,J697),"○",IF(OR($BQ697="【3】",$BQ697="【2】",$BQ697="【1】"),"○",$BQ697)))</f>
        <v/>
      </c>
      <c r="AA697" s="532"/>
      <c r="AB697" s="559" t="str">
        <f t="shared" si="325"/>
        <v/>
      </c>
      <c r="AC697" s="294" t="str">
        <f>IF(COUNTIF(環境性能の高いＵＤタクシー!$A:$A,点検表４!J697),"○","")</f>
        <v/>
      </c>
      <c r="AD697" s="295" t="str">
        <f t="shared" si="326"/>
        <v/>
      </c>
      <c r="AE697" s="296" t="b">
        <f t="shared" si="294"/>
        <v>0</v>
      </c>
      <c r="AF697" s="296" t="b">
        <f t="shared" si="295"/>
        <v>0</v>
      </c>
      <c r="AG697" s="296" t="str">
        <f t="shared" si="296"/>
        <v/>
      </c>
      <c r="AH697" s="296">
        <f t="shared" si="297"/>
        <v>1</v>
      </c>
      <c r="AI697" s="296">
        <f t="shared" si="298"/>
        <v>0</v>
      </c>
      <c r="AJ697" s="296">
        <f t="shared" si="299"/>
        <v>0</v>
      </c>
      <c r="AK697" s="296" t="str">
        <f>IFERROR(VLOOKUP($I697,点検表４リスト用!$D$2:$G$10,2,FALSE),"")</f>
        <v/>
      </c>
      <c r="AL697" s="296" t="str">
        <f>IFERROR(VLOOKUP($I697,点検表４リスト用!$D$2:$G$10,3,FALSE),"")</f>
        <v/>
      </c>
      <c r="AM697" s="296" t="str">
        <f>IFERROR(VLOOKUP($I697,点検表４リスト用!$D$2:$G$10,4,FALSE),"")</f>
        <v/>
      </c>
      <c r="AN697" s="296" t="str">
        <f>IFERROR(VLOOKUP(LEFT($E697,1),点検表４リスト用!$I$2:$J$11,2,FALSE),"")</f>
        <v/>
      </c>
      <c r="AO697" s="296" t="b">
        <f>IF(IFERROR(VLOOKUP($J697,軽乗用車一覧!$A$2:$A$88,1,FALSE),"")&lt;&gt;"",TRUE,FALSE)</f>
        <v>0</v>
      </c>
      <c r="AP697" s="296" t="b">
        <f t="shared" si="300"/>
        <v>0</v>
      </c>
      <c r="AQ697" s="296" t="b">
        <f t="shared" si="327"/>
        <v>1</v>
      </c>
      <c r="AR697" s="296" t="str">
        <f t="shared" si="301"/>
        <v/>
      </c>
      <c r="AS697" s="296" t="str">
        <f t="shared" si="302"/>
        <v/>
      </c>
      <c r="AT697" s="296">
        <f t="shared" si="303"/>
        <v>1</v>
      </c>
      <c r="AU697" s="296">
        <f t="shared" si="304"/>
        <v>1</v>
      </c>
      <c r="AV697" s="296" t="str">
        <f t="shared" si="305"/>
        <v/>
      </c>
      <c r="AW697" s="296" t="str">
        <f>IFERROR(VLOOKUP($L697,点検表４リスト用!$L$2:$M$11,2,FALSE),"")</f>
        <v/>
      </c>
      <c r="AX697" s="296" t="str">
        <f>IFERROR(VLOOKUP($AV697,排出係数!$H$4:$N$1000,7,FALSE),"")</f>
        <v/>
      </c>
      <c r="AY697" s="296" t="str">
        <f t="shared" si="315"/>
        <v/>
      </c>
      <c r="AZ697" s="296" t="str">
        <f t="shared" si="306"/>
        <v>1</v>
      </c>
      <c r="BA697" s="296" t="str">
        <f>IFERROR(VLOOKUP($AV697,排出係数!$A$4:$G$10000,$AU697+2,FALSE),"")</f>
        <v/>
      </c>
      <c r="BB697" s="296">
        <f>IFERROR(VLOOKUP($AU697,点検表４リスト用!$P$2:$T$6,2,FALSE),"")</f>
        <v>0.48</v>
      </c>
      <c r="BC697" s="296" t="str">
        <f t="shared" si="307"/>
        <v/>
      </c>
      <c r="BD697" s="296" t="str">
        <f t="shared" si="308"/>
        <v/>
      </c>
      <c r="BE697" s="296" t="str">
        <f>IFERROR(VLOOKUP($AV697,排出係数!$H$4:$M$10000,$AU697+2,FALSE),"")</f>
        <v/>
      </c>
      <c r="BF697" s="296">
        <f>IFERROR(VLOOKUP($AU697,点検表４リスト用!$P$2:$T$6,IF($N697="H17",5,3),FALSE),"")</f>
        <v>5.5E-2</v>
      </c>
      <c r="BG697" s="296">
        <f t="shared" si="309"/>
        <v>0</v>
      </c>
      <c r="BH697" s="296">
        <f t="shared" si="313"/>
        <v>0</v>
      </c>
      <c r="BI697" s="296" t="str">
        <f>IFERROR(VLOOKUP($L697,点検表４リスト用!$L$2:$N$11,3,FALSE),"")</f>
        <v/>
      </c>
      <c r="BJ697" s="296" t="str">
        <f t="shared" si="310"/>
        <v/>
      </c>
      <c r="BK697" s="296" t="str">
        <f>IF($AK697="特","",IF($BP697="確認",MSG_電気・燃料電池車確認,IF($BS697=1,日野自動車新型式,IF($BS697=2,日野自動車新型式②,IF($BS697=3,日野自動車新型式③,IF($BS697=4,日野自動車新型式④,IFERROR(VLOOKUP($BJ697,'35条リスト'!$A$3:$C$9998,2,FALSE),"")))))))</f>
        <v/>
      </c>
      <c r="BL697" s="296" t="str">
        <f t="shared" si="311"/>
        <v/>
      </c>
      <c r="BM697" s="296" t="str">
        <f>IFERROR(VLOOKUP($X697,点検表４リスト用!$A$2:$B$10,2,FALSE),"")</f>
        <v/>
      </c>
      <c r="BN697" s="296" t="str">
        <f>IF($AK697="特","",IFERROR(VLOOKUP($BJ697,'35条リスト'!$A$3:$C$9998,3,FALSE),""))</f>
        <v/>
      </c>
      <c r="BO697" s="357" t="str">
        <f t="shared" si="316"/>
        <v/>
      </c>
      <c r="BP697" s="297" t="str">
        <f t="shared" si="312"/>
        <v/>
      </c>
      <c r="BQ697" s="297" t="str">
        <f t="shared" si="317"/>
        <v/>
      </c>
      <c r="BR697" s="296">
        <f t="shared" si="314"/>
        <v>0</v>
      </c>
      <c r="BS697" s="296" t="str">
        <f>IF(COUNTIF(点検表４リスト用!X$2:X$83,J697),1,IF(COUNTIF(点検表４リスト用!Y$2:Y$100,J697),2,IF(COUNTIF(点検表４リスト用!Z$2:Z$100,J697),3,IF(COUNTIF(点検表４リスト用!AA$2:AA$100,J697),4,""))))</f>
        <v/>
      </c>
      <c r="BT697" s="580" t="str">
        <f t="shared" si="318"/>
        <v/>
      </c>
    </row>
    <row r="698" spans="1:72">
      <c r="A698" s="289"/>
      <c r="B698" s="445"/>
      <c r="C698" s="290"/>
      <c r="D698" s="291"/>
      <c r="E698" s="291"/>
      <c r="F698" s="291"/>
      <c r="G698" s="292"/>
      <c r="H698" s="300"/>
      <c r="I698" s="292"/>
      <c r="J698" s="292"/>
      <c r="K698" s="292"/>
      <c r="L698" s="292"/>
      <c r="M698" s="290"/>
      <c r="N698" s="290"/>
      <c r="O698" s="292"/>
      <c r="P698" s="292"/>
      <c r="Q698" s="481" t="str">
        <f t="shared" si="319"/>
        <v/>
      </c>
      <c r="R698" s="481" t="str">
        <f t="shared" si="320"/>
        <v/>
      </c>
      <c r="S698" s="482" t="str">
        <f t="shared" si="293"/>
        <v/>
      </c>
      <c r="T698" s="482" t="str">
        <f t="shared" si="321"/>
        <v/>
      </c>
      <c r="U698" s="483" t="str">
        <f t="shared" si="322"/>
        <v/>
      </c>
      <c r="V698" s="483" t="str">
        <f t="shared" si="323"/>
        <v/>
      </c>
      <c r="W698" s="483" t="str">
        <f t="shared" si="324"/>
        <v/>
      </c>
      <c r="X698" s="293"/>
      <c r="Y698" s="289"/>
      <c r="Z698" s="473" t="str">
        <f>IF($BS698&lt;&gt;"","確認",IF(COUNTIF(点検表４リスト用!AB$2:AB$100,J698),"○",IF(OR($BQ698="【3】",$BQ698="【2】",$BQ698="【1】"),"○",$BQ698)))</f>
        <v/>
      </c>
      <c r="AA698" s="532"/>
      <c r="AB698" s="559" t="str">
        <f t="shared" si="325"/>
        <v/>
      </c>
      <c r="AC698" s="294" t="str">
        <f>IF(COUNTIF(環境性能の高いＵＤタクシー!$A:$A,点検表４!J698),"○","")</f>
        <v/>
      </c>
      <c r="AD698" s="295" t="str">
        <f t="shared" si="326"/>
        <v/>
      </c>
      <c r="AE698" s="296" t="b">
        <f t="shared" si="294"/>
        <v>0</v>
      </c>
      <c r="AF698" s="296" t="b">
        <f t="shared" si="295"/>
        <v>0</v>
      </c>
      <c r="AG698" s="296" t="str">
        <f t="shared" si="296"/>
        <v/>
      </c>
      <c r="AH698" s="296">
        <f t="shared" si="297"/>
        <v>1</v>
      </c>
      <c r="AI698" s="296">
        <f t="shared" si="298"/>
        <v>0</v>
      </c>
      <c r="AJ698" s="296">
        <f t="shared" si="299"/>
        <v>0</v>
      </c>
      <c r="AK698" s="296" t="str">
        <f>IFERROR(VLOOKUP($I698,点検表４リスト用!$D$2:$G$10,2,FALSE),"")</f>
        <v/>
      </c>
      <c r="AL698" s="296" t="str">
        <f>IFERROR(VLOOKUP($I698,点検表４リスト用!$D$2:$G$10,3,FALSE),"")</f>
        <v/>
      </c>
      <c r="AM698" s="296" t="str">
        <f>IFERROR(VLOOKUP($I698,点検表４リスト用!$D$2:$G$10,4,FALSE),"")</f>
        <v/>
      </c>
      <c r="AN698" s="296" t="str">
        <f>IFERROR(VLOOKUP(LEFT($E698,1),点検表４リスト用!$I$2:$J$11,2,FALSE),"")</f>
        <v/>
      </c>
      <c r="AO698" s="296" t="b">
        <f>IF(IFERROR(VLOOKUP($J698,軽乗用車一覧!$A$2:$A$88,1,FALSE),"")&lt;&gt;"",TRUE,FALSE)</f>
        <v>0</v>
      </c>
      <c r="AP698" s="296" t="b">
        <f t="shared" si="300"/>
        <v>0</v>
      </c>
      <c r="AQ698" s="296" t="b">
        <f t="shared" si="327"/>
        <v>1</v>
      </c>
      <c r="AR698" s="296" t="str">
        <f t="shared" si="301"/>
        <v/>
      </c>
      <c r="AS698" s="296" t="str">
        <f t="shared" si="302"/>
        <v/>
      </c>
      <c r="AT698" s="296">
        <f t="shared" si="303"/>
        <v>1</v>
      </c>
      <c r="AU698" s="296">
        <f t="shared" si="304"/>
        <v>1</v>
      </c>
      <c r="AV698" s="296" t="str">
        <f t="shared" si="305"/>
        <v/>
      </c>
      <c r="AW698" s="296" t="str">
        <f>IFERROR(VLOOKUP($L698,点検表４リスト用!$L$2:$M$11,2,FALSE),"")</f>
        <v/>
      </c>
      <c r="AX698" s="296" t="str">
        <f>IFERROR(VLOOKUP($AV698,排出係数!$H$4:$N$1000,7,FALSE),"")</f>
        <v/>
      </c>
      <c r="AY698" s="296" t="str">
        <f t="shared" si="315"/>
        <v/>
      </c>
      <c r="AZ698" s="296" t="str">
        <f t="shared" si="306"/>
        <v>1</v>
      </c>
      <c r="BA698" s="296" t="str">
        <f>IFERROR(VLOOKUP($AV698,排出係数!$A$4:$G$10000,$AU698+2,FALSE),"")</f>
        <v/>
      </c>
      <c r="BB698" s="296">
        <f>IFERROR(VLOOKUP($AU698,点検表４リスト用!$P$2:$T$6,2,FALSE),"")</f>
        <v>0.48</v>
      </c>
      <c r="BC698" s="296" t="str">
        <f t="shared" si="307"/>
        <v/>
      </c>
      <c r="BD698" s="296" t="str">
        <f t="shared" si="308"/>
        <v/>
      </c>
      <c r="BE698" s="296" t="str">
        <f>IFERROR(VLOOKUP($AV698,排出係数!$H$4:$M$10000,$AU698+2,FALSE),"")</f>
        <v/>
      </c>
      <c r="BF698" s="296">
        <f>IFERROR(VLOOKUP($AU698,点検表４リスト用!$P$2:$T$6,IF($N698="H17",5,3),FALSE),"")</f>
        <v>5.5E-2</v>
      </c>
      <c r="BG698" s="296">
        <f t="shared" si="309"/>
        <v>0</v>
      </c>
      <c r="BH698" s="296">
        <f t="shared" si="313"/>
        <v>0</v>
      </c>
      <c r="BI698" s="296" t="str">
        <f>IFERROR(VLOOKUP($L698,点検表４リスト用!$L$2:$N$11,3,FALSE),"")</f>
        <v/>
      </c>
      <c r="BJ698" s="296" t="str">
        <f t="shared" si="310"/>
        <v/>
      </c>
      <c r="BK698" s="296" t="str">
        <f>IF($AK698="特","",IF($BP698="確認",MSG_電気・燃料電池車確認,IF($BS698=1,日野自動車新型式,IF($BS698=2,日野自動車新型式②,IF($BS698=3,日野自動車新型式③,IF($BS698=4,日野自動車新型式④,IFERROR(VLOOKUP($BJ698,'35条リスト'!$A$3:$C$9998,2,FALSE),"")))))))</f>
        <v/>
      </c>
      <c r="BL698" s="296" t="str">
        <f t="shared" si="311"/>
        <v/>
      </c>
      <c r="BM698" s="296" t="str">
        <f>IFERROR(VLOOKUP($X698,点検表４リスト用!$A$2:$B$10,2,FALSE),"")</f>
        <v/>
      </c>
      <c r="BN698" s="296" t="str">
        <f>IF($AK698="特","",IFERROR(VLOOKUP($BJ698,'35条リスト'!$A$3:$C$9998,3,FALSE),""))</f>
        <v/>
      </c>
      <c r="BO698" s="357" t="str">
        <f t="shared" si="316"/>
        <v/>
      </c>
      <c r="BP698" s="297" t="str">
        <f t="shared" si="312"/>
        <v/>
      </c>
      <c r="BQ698" s="297" t="str">
        <f t="shared" si="317"/>
        <v/>
      </c>
      <c r="BR698" s="296">
        <f t="shared" si="314"/>
        <v>0</v>
      </c>
      <c r="BS698" s="296" t="str">
        <f>IF(COUNTIF(点検表４リスト用!X$2:X$83,J698),1,IF(COUNTIF(点検表４リスト用!Y$2:Y$100,J698),2,IF(COUNTIF(点検表４リスト用!Z$2:Z$100,J698),3,IF(COUNTIF(点検表４リスト用!AA$2:AA$100,J698),4,""))))</f>
        <v/>
      </c>
      <c r="BT698" s="580" t="str">
        <f t="shared" si="318"/>
        <v/>
      </c>
    </row>
    <row r="699" spans="1:72">
      <c r="A699" s="289"/>
      <c r="B699" s="445"/>
      <c r="C699" s="290"/>
      <c r="D699" s="291"/>
      <c r="E699" s="291"/>
      <c r="F699" s="291"/>
      <c r="G699" s="292"/>
      <c r="H699" s="300"/>
      <c r="I699" s="292"/>
      <c r="J699" s="292"/>
      <c r="K699" s="292"/>
      <c r="L699" s="292"/>
      <c r="M699" s="290"/>
      <c r="N699" s="290"/>
      <c r="O699" s="292"/>
      <c r="P699" s="292"/>
      <c r="Q699" s="481" t="str">
        <f t="shared" si="319"/>
        <v/>
      </c>
      <c r="R699" s="481" t="str">
        <f t="shared" si="320"/>
        <v/>
      </c>
      <c r="S699" s="482" t="str">
        <f t="shared" si="293"/>
        <v/>
      </c>
      <c r="T699" s="482" t="str">
        <f t="shared" si="321"/>
        <v/>
      </c>
      <c r="U699" s="483" t="str">
        <f t="shared" si="322"/>
        <v/>
      </c>
      <c r="V699" s="483" t="str">
        <f t="shared" si="323"/>
        <v/>
      </c>
      <c r="W699" s="483" t="str">
        <f t="shared" si="324"/>
        <v/>
      </c>
      <c r="X699" s="293"/>
      <c r="Y699" s="289"/>
      <c r="Z699" s="473" t="str">
        <f>IF($BS699&lt;&gt;"","確認",IF(COUNTIF(点検表４リスト用!AB$2:AB$100,J699),"○",IF(OR($BQ699="【3】",$BQ699="【2】",$BQ699="【1】"),"○",$BQ699)))</f>
        <v/>
      </c>
      <c r="AA699" s="532"/>
      <c r="AB699" s="559" t="str">
        <f t="shared" si="325"/>
        <v/>
      </c>
      <c r="AC699" s="294" t="str">
        <f>IF(COUNTIF(環境性能の高いＵＤタクシー!$A:$A,点検表４!J699),"○","")</f>
        <v/>
      </c>
      <c r="AD699" s="295" t="str">
        <f t="shared" si="326"/>
        <v/>
      </c>
      <c r="AE699" s="296" t="b">
        <f t="shared" si="294"/>
        <v>0</v>
      </c>
      <c r="AF699" s="296" t="b">
        <f t="shared" si="295"/>
        <v>0</v>
      </c>
      <c r="AG699" s="296" t="str">
        <f t="shared" si="296"/>
        <v/>
      </c>
      <c r="AH699" s="296">
        <f t="shared" si="297"/>
        <v>1</v>
      </c>
      <c r="AI699" s="296">
        <f t="shared" si="298"/>
        <v>0</v>
      </c>
      <c r="AJ699" s="296">
        <f t="shared" si="299"/>
        <v>0</v>
      </c>
      <c r="AK699" s="296" t="str">
        <f>IFERROR(VLOOKUP($I699,点検表４リスト用!$D$2:$G$10,2,FALSE),"")</f>
        <v/>
      </c>
      <c r="AL699" s="296" t="str">
        <f>IFERROR(VLOOKUP($I699,点検表４リスト用!$D$2:$G$10,3,FALSE),"")</f>
        <v/>
      </c>
      <c r="AM699" s="296" t="str">
        <f>IFERROR(VLOOKUP($I699,点検表４リスト用!$D$2:$G$10,4,FALSE),"")</f>
        <v/>
      </c>
      <c r="AN699" s="296" t="str">
        <f>IFERROR(VLOOKUP(LEFT($E699,1),点検表４リスト用!$I$2:$J$11,2,FALSE),"")</f>
        <v/>
      </c>
      <c r="AO699" s="296" t="b">
        <f>IF(IFERROR(VLOOKUP($J699,軽乗用車一覧!$A$2:$A$88,1,FALSE),"")&lt;&gt;"",TRUE,FALSE)</f>
        <v>0</v>
      </c>
      <c r="AP699" s="296" t="b">
        <f t="shared" si="300"/>
        <v>0</v>
      </c>
      <c r="AQ699" s="296" t="b">
        <f t="shared" si="327"/>
        <v>1</v>
      </c>
      <c r="AR699" s="296" t="str">
        <f t="shared" si="301"/>
        <v/>
      </c>
      <c r="AS699" s="296" t="str">
        <f t="shared" si="302"/>
        <v/>
      </c>
      <c r="AT699" s="296">
        <f t="shared" si="303"/>
        <v>1</v>
      </c>
      <c r="AU699" s="296">
        <f t="shared" si="304"/>
        <v>1</v>
      </c>
      <c r="AV699" s="296" t="str">
        <f t="shared" si="305"/>
        <v/>
      </c>
      <c r="AW699" s="296" t="str">
        <f>IFERROR(VLOOKUP($L699,点検表４リスト用!$L$2:$M$11,2,FALSE),"")</f>
        <v/>
      </c>
      <c r="AX699" s="296" t="str">
        <f>IFERROR(VLOOKUP($AV699,排出係数!$H$4:$N$1000,7,FALSE),"")</f>
        <v/>
      </c>
      <c r="AY699" s="296" t="str">
        <f t="shared" si="315"/>
        <v/>
      </c>
      <c r="AZ699" s="296" t="str">
        <f t="shared" si="306"/>
        <v>1</v>
      </c>
      <c r="BA699" s="296" t="str">
        <f>IFERROR(VLOOKUP($AV699,排出係数!$A$4:$G$10000,$AU699+2,FALSE),"")</f>
        <v/>
      </c>
      <c r="BB699" s="296">
        <f>IFERROR(VLOOKUP($AU699,点検表４リスト用!$P$2:$T$6,2,FALSE),"")</f>
        <v>0.48</v>
      </c>
      <c r="BC699" s="296" t="str">
        <f t="shared" si="307"/>
        <v/>
      </c>
      <c r="BD699" s="296" t="str">
        <f t="shared" si="308"/>
        <v/>
      </c>
      <c r="BE699" s="296" t="str">
        <f>IFERROR(VLOOKUP($AV699,排出係数!$H$4:$M$10000,$AU699+2,FALSE),"")</f>
        <v/>
      </c>
      <c r="BF699" s="296">
        <f>IFERROR(VLOOKUP($AU699,点検表４リスト用!$P$2:$T$6,IF($N699="H17",5,3),FALSE),"")</f>
        <v>5.5E-2</v>
      </c>
      <c r="BG699" s="296">
        <f t="shared" si="309"/>
        <v>0</v>
      </c>
      <c r="BH699" s="296">
        <f t="shared" si="313"/>
        <v>0</v>
      </c>
      <c r="BI699" s="296" t="str">
        <f>IFERROR(VLOOKUP($L699,点検表４リスト用!$L$2:$N$11,3,FALSE),"")</f>
        <v/>
      </c>
      <c r="BJ699" s="296" t="str">
        <f t="shared" si="310"/>
        <v/>
      </c>
      <c r="BK699" s="296" t="str">
        <f>IF($AK699="特","",IF($BP699="確認",MSG_電気・燃料電池車確認,IF($BS699=1,日野自動車新型式,IF($BS699=2,日野自動車新型式②,IF($BS699=3,日野自動車新型式③,IF($BS699=4,日野自動車新型式④,IFERROR(VLOOKUP($BJ699,'35条リスト'!$A$3:$C$9998,2,FALSE),"")))))))</f>
        <v/>
      </c>
      <c r="BL699" s="296" t="str">
        <f t="shared" si="311"/>
        <v/>
      </c>
      <c r="BM699" s="296" t="str">
        <f>IFERROR(VLOOKUP($X699,点検表４リスト用!$A$2:$B$10,2,FALSE),"")</f>
        <v/>
      </c>
      <c r="BN699" s="296" t="str">
        <f>IF($AK699="特","",IFERROR(VLOOKUP($BJ699,'35条リスト'!$A$3:$C$9998,3,FALSE),""))</f>
        <v/>
      </c>
      <c r="BO699" s="357" t="str">
        <f t="shared" si="316"/>
        <v/>
      </c>
      <c r="BP699" s="297" t="str">
        <f t="shared" si="312"/>
        <v/>
      </c>
      <c r="BQ699" s="297" t="str">
        <f t="shared" si="317"/>
        <v/>
      </c>
      <c r="BR699" s="296">
        <f t="shared" si="314"/>
        <v>0</v>
      </c>
      <c r="BS699" s="296" t="str">
        <f>IF(COUNTIF(点検表４リスト用!X$2:X$83,J699),1,IF(COUNTIF(点検表４リスト用!Y$2:Y$100,J699),2,IF(COUNTIF(点検表４リスト用!Z$2:Z$100,J699),3,IF(COUNTIF(点検表４リスト用!AA$2:AA$100,J699),4,""))))</f>
        <v/>
      </c>
      <c r="BT699" s="580" t="str">
        <f t="shared" si="318"/>
        <v/>
      </c>
    </row>
    <row r="700" spans="1:72">
      <c r="A700" s="289"/>
      <c r="B700" s="445"/>
      <c r="C700" s="290"/>
      <c r="D700" s="291"/>
      <c r="E700" s="291"/>
      <c r="F700" s="291"/>
      <c r="G700" s="292"/>
      <c r="H700" s="300"/>
      <c r="I700" s="292"/>
      <c r="J700" s="292"/>
      <c r="K700" s="292"/>
      <c r="L700" s="292"/>
      <c r="M700" s="290"/>
      <c r="N700" s="290"/>
      <c r="O700" s="292"/>
      <c r="P700" s="292"/>
      <c r="Q700" s="481" t="str">
        <f t="shared" si="319"/>
        <v/>
      </c>
      <c r="R700" s="481" t="str">
        <f t="shared" si="320"/>
        <v/>
      </c>
      <c r="S700" s="482" t="str">
        <f t="shared" si="293"/>
        <v/>
      </c>
      <c r="T700" s="482" t="str">
        <f t="shared" si="321"/>
        <v/>
      </c>
      <c r="U700" s="483" t="str">
        <f t="shared" si="322"/>
        <v/>
      </c>
      <c r="V700" s="483" t="str">
        <f t="shared" si="323"/>
        <v/>
      </c>
      <c r="W700" s="483" t="str">
        <f t="shared" si="324"/>
        <v/>
      </c>
      <c r="X700" s="293"/>
      <c r="Y700" s="289"/>
      <c r="Z700" s="473" t="str">
        <f>IF($BS700&lt;&gt;"","確認",IF(COUNTIF(点検表４リスト用!AB$2:AB$100,J700),"○",IF(OR($BQ700="【3】",$BQ700="【2】",$BQ700="【1】"),"○",$BQ700)))</f>
        <v/>
      </c>
      <c r="AA700" s="532"/>
      <c r="AB700" s="559" t="str">
        <f t="shared" si="325"/>
        <v/>
      </c>
      <c r="AC700" s="294" t="str">
        <f>IF(COUNTIF(環境性能の高いＵＤタクシー!$A:$A,点検表４!J700),"○","")</f>
        <v/>
      </c>
      <c r="AD700" s="295" t="str">
        <f t="shared" si="326"/>
        <v/>
      </c>
      <c r="AE700" s="296" t="b">
        <f t="shared" si="294"/>
        <v>0</v>
      </c>
      <c r="AF700" s="296" t="b">
        <f t="shared" si="295"/>
        <v>0</v>
      </c>
      <c r="AG700" s="296" t="str">
        <f t="shared" si="296"/>
        <v/>
      </c>
      <c r="AH700" s="296">
        <f t="shared" si="297"/>
        <v>1</v>
      </c>
      <c r="AI700" s="296">
        <f t="shared" si="298"/>
        <v>0</v>
      </c>
      <c r="AJ700" s="296">
        <f t="shared" si="299"/>
        <v>0</v>
      </c>
      <c r="AK700" s="296" t="str">
        <f>IFERROR(VLOOKUP($I700,点検表４リスト用!$D$2:$G$10,2,FALSE),"")</f>
        <v/>
      </c>
      <c r="AL700" s="296" t="str">
        <f>IFERROR(VLOOKUP($I700,点検表４リスト用!$D$2:$G$10,3,FALSE),"")</f>
        <v/>
      </c>
      <c r="AM700" s="296" t="str">
        <f>IFERROR(VLOOKUP($I700,点検表４リスト用!$D$2:$G$10,4,FALSE),"")</f>
        <v/>
      </c>
      <c r="AN700" s="296" t="str">
        <f>IFERROR(VLOOKUP(LEFT($E700,1),点検表４リスト用!$I$2:$J$11,2,FALSE),"")</f>
        <v/>
      </c>
      <c r="AO700" s="296" t="b">
        <f>IF(IFERROR(VLOOKUP($J700,軽乗用車一覧!$A$2:$A$88,1,FALSE),"")&lt;&gt;"",TRUE,FALSE)</f>
        <v>0</v>
      </c>
      <c r="AP700" s="296" t="b">
        <f t="shared" si="300"/>
        <v>0</v>
      </c>
      <c r="AQ700" s="296" t="b">
        <f t="shared" si="327"/>
        <v>1</v>
      </c>
      <c r="AR700" s="296" t="str">
        <f t="shared" si="301"/>
        <v/>
      </c>
      <c r="AS700" s="296" t="str">
        <f t="shared" si="302"/>
        <v/>
      </c>
      <c r="AT700" s="296">
        <f t="shared" si="303"/>
        <v>1</v>
      </c>
      <c r="AU700" s="296">
        <f t="shared" si="304"/>
        <v>1</v>
      </c>
      <c r="AV700" s="296" t="str">
        <f t="shared" si="305"/>
        <v/>
      </c>
      <c r="AW700" s="296" t="str">
        <f>IFERROR(VLOOKUP($L700,点検表４リスト用!$L$2:$M$11,2,FALSE),"")</f>
        <v/>
      </c>
      <c r="AX700" s="296" t="str">
        <f>IFERROR(VLOOKUP($AV700,排出係数!$H$4:$N$1000,7,FALSE),"")</f>
        <v/>
      </c>
      <c r="AY700" s="296" t="str">
        <f t="shared" si="315"/>
        <v/>
      </c>
      <c r="AZ700" s="296" t="str">
        <f t="shared" si="306"/>
        <v>1</v>
      </c>
      <c r="BA700" s="296" t="str">
        <f>IFERROR(VLOOKUP($AV700,排出係数!$A$4:$G$10000,$AU700+2,FALSE),"")</f>
        <v/>
      </c>
      <c r="BB700" s="296">
        <f>IFERROR(VLOOKUP($AU700,点検表４リスト用!$P$2:$T$6,2,FALSE),"")</f>
        <v>0.48</v>
      </c>
      <c r="BC700" s="296" t="str">
        <f t="shared" si="307"/>
        <v/>
      </c>
      <c r="BD700" s="296" t="str">
        <f t="shared" si="308"/>
        <v/>
      </c>
      <c r="BE700" s="296" t="str">
        <f>IFERROR(VLOOKUP($AV700,排出係数!$H$4:$M$10000,$AU700+2,FALSE),"")</f>
        <v/>
      </c>
      <c r="BF700" s="296">
        <f>IFERROR(VLOOKUP($AU700,点検表４リスト用!$P$2:$T$6,IF($N700="H17",5,3),FALSE),"")</f>
        <v>5.5E-2</v>
      </c>
      <c r="BG700" s="296">
        <f t="shared" si="309"/>
        <v>0</v>
      </c>
      <c r="BH700" s="296">
        <f t="shared" si="313"/>
        <v>0</v>
      </c>
      <c r="BI700" s="296" t="str">
        <f>IFERROR(VLOOKUP($L700,点検表４リスト用!$L$2:$N$11,3,FALSE),"")</f>
        <v/>
      </c>
      <c r="BJ700" s="296" t="str">
        <f t="shared" si="310"/>
        <v/>
      </c>
      <c r="BK700" s="296" t="str">
        <f>IF($AK700="特","",IF($BP700="確認",MSG_電気・燃料電池車確認,IF($BS700=1,日野自動車新型式,IF($BS700=2,日野自動車新型式②,IF($BS700=3,日野自動車新型式③,IF($BS700=4,日野自動車新型式④,IFERROR(VLOOKUP($BJ700,'35条リスト'!$A$3:$C$9998,2,FALSE),"")))))))</f>
        <v/>
      </c>
      <c r="BL700" s="296" t="str">
        <f t="shared" si="311"/>
        <v/>
      </c>
      <c r="BM700" s="296" t="str">
        <f>IFERROR(VLOOKUP($X700,点検表４リスト用!$A$2:$B$10,2,FALSE),"")</f>
        <v/>
      </c>
      <c r="BN700" s="296" t="str">
        <f>IF($AK700="特","",IFERROR(VLOOKUP($BJ700,'35条リスト'!$A$3:$C$9998,3,FALSE),""))</f>
        <v/>
      </c>
      <c r="BO700" s="357" t="str">
        <f t="shared" si="316"/>
        <v/>
      </c>
      <c r="BP700" s="297" t="str">
        <f t="shared" si="312"/>
        <v/>
      </c>
      <c r="BQ700" s="297" t="str">
        <f t="shared" si="317"/>
        <v/>
      </c>
      <c r="BR700" s="296">
        <f t="shared" si="314"/>
        <v>0</v>
      </c>
      <c r="BS700" s="296" t="str">
        <f>IF(COUNTIF(点検表４リスト用!X$2:X$83,J700),1,IF(COUNTIF(点検表４リスト用!Y$2:Y$100,J700),2,IF(COUNTIF(点検表４リスト用!Z$2:Z$100,J700),3,IF(COUNTIF(点検表４リスト用!AA$2:AA$100,J700),4,""))))</f>
        <v/>
      </c>
      <c r="BT700" s="580" t="str">
        <f t="shared" si="318"/>
        <v/>
      </c>
    </row>
    <row r="701" spans="1:72">
      <c r="A701" s="289"/>
      <c r="B701" s="445"/>
      <c r="C701" s="290"/>
      <c r="D701" s="291"/>
      <c r="E701" s="291"/>
      <c r="F701" s="291"/>
      <c r="G701" s="292"/>
      <c r="H701" s="300"/>
      <c r="I701" s="292"/>
      <c r="J701" s="292"/>
      <c r="K701" s="292"/>
      <c r="L701" s="292"/>
      <c r="M701" s="290"/>
      <c r="N701" s="290"/>
      <c r="O701" s="292"/>
      <c r="P701" s="292"/>
      <c r="Q701" s="481" t="str">
        <f t="shared" si="319"/>
        <v/>
      </c>
      <c r="R701" s="481" t="str">
        <f t="shared" si="320"/>
        <v/>
      </c>
      <c r="S701" s="482" t="str">
        <f t="shared" si="293"/>
        <v/>
      </c>
      <c r="T701" s="482" t="str">
        <f t="shared" si="321"/>
        <v/>
      </c>
      <c r="U701" s="483" t="str">
        <f t="shared" si="322"/>
        <v/>
      </c>
      <c r="V701" s="483" t="str">
        <f t="shared" si="323"/>
        <v/>
      </c>
      <c r="W701" s="483" t="str">
        <f t="shared" si="324"/>
        <v/>
      </c>
      <c r="X701" s="293"/>
      <c r="Y701" s="289"/>
      <c r="Z701" s="473" t="str">
        <f>IF($BS701&lt;&gt;"","確認",IF(COUNTIF(点検表４リスト用!AB$2:AB$100,J701),"○",IF(OR($BQ701="【3】",$BQ701="【2】",$BQ701="【1】"),"○",$BQ701)))</f>
        <v/>
      </c>
      <c r="AA701" s="532"/>
      <c r="AB701" s="559" t="str">
        <f t="shared" si="325"/>
        <v/>
      </c>
      <c r="AC701" s="294" t="str">
        <f>IF(COUNTIF(環境性能の高いＵＤタクシー!$A:$A,点検表４!J701),"○","")</f>
        <v/>
      </c>
      <c r="AD701" s="295" t="str">
        <f t="shared" si="326"/>
        <v/>
      </c>
      <c r="AE701" s="296" t="b">
        <f t="shared" si="294"/>
        <v>0</v>
      </c>
      <c r="AF701" s="296" t="b">
        <f t="shared" si="295"/>
        <v>0</v>
      </c>
      <c r="AG701" s="296" t="str">
        <f t="shared" si="296"/>
        <v/>
      </c>
      <c r="AH701" s="296">
        <f t="shared" si="297"/>
        <v>1</v>
      </c>
      <c r="AI701" s="296">
        <f t="shared" si="298"/>
        <v>0</v>
      </c>
      <c r="AJ701" s="296">
        <f t="shared" si="299"/>
        <v>0</v>
      </c>
      <c r="AK701" s="296" t="str">
        <f>IFERROR(VLOOKUP($I701,点検表４リスト用!$D$2:$G$10,2,FALSE),"")</f>
        <v/>
      </c>
      <c r="AL701" s="296" t="str">
        <f>IFERROR(VLOOKUP($I701,点検表４リスト用!$D$2:$G$10,3,FALSE),"")</f>
        <v/>
      </c>
      <c r="AM701" s="296" t="str">
        <f>IFERROR(VLOOKUP($I701,点検表４リスト用!$D$2:$G$10,4,FALSE),"")</f>
        <v/>
      </c>
      <c r="AN701" s="296" t="str">
        <f>IFERROR(VLOOKUP(LEFT($E701,1),点検表４リスト用!$I$2:$J$11,2,FALSE),"")</f>
        <v/>
      </c>
      <c r="AO701" s="296" t="b">
        <f>IF(IFERROR(VLOOKUP($J701,軽乗用車一覧!$A$2:$A$88,1,FALSE),"")&lt;&gt;"",TRUE,FALSE)</f>
        <v>0</v>
      </c>
      <c r="AP701" s="296" t="b">
        <f t="shared" si="300"/>
        <v>0</v>
      </c>
      <c r="AQ701" s="296" t="b">
        <f t="shared" si="327"/>
        <v>1</v>
      </c>
      <c r="AR701" s="296" t="str">
        <f t="shared" si="301"/>
        <v/>
      </c>
      <c r="AS701" s="296" t="str">
        <f t="shared" si="302"/>
        <v/>
      </c>
      <c r="AT701" s="296">
        <f t="shared" si="303"/>
        <v>1</v>
      </c>
      <c r="AU701" s="296">
        <f t="shared" si="304"/>
        <v>1</v>
      </c>
      <c r="AV701" s="296" t="str">
        <f t="shared" si="305"/>
        <v/>
      </c>
      <c r="AW701" s="296" t="str">
        <f>IFERROR(VLOOKUP($L701,点検表４リスト用!$L$2:$M$11,2,FALSE),"")</f>
        <v/>
      </c>
      <c r="AX701" s="296" t="str">
        <f>IFERROR(VLOOKUP($AV701,排出係数!$H$4:$N$1000,7,FALSE),"")</f>
        <v/>
      </c>
      <c r="AY701" s="296" t="str">
        <f t="shared" si="315"/>
        <v/>
      </c>
      <c r="AZ701" s="296" t="str">
        <f t="shared" si="306"/>
        <v>1</v>
      </c>
      <c r="BA701" s="296" t="str">
        <f>IFERROR(VLOOKUP($AV701,排出係数!$A$4:$G$10000,$AU701+2,FALSE),"")</f>
        <v/>
      </c>
      <c r="BB701" s="296">
        <f>IFERROR(VLOOKUP($AU701,点検表４リスト用!$P$2:$T$6,2,FALSE),"")</f>
        <v>0.48</v>
      </c>
      <c r="BC701" s="296" t="str">
        <f t="shared" si="307"/>
        <v/>
      </c>
      <c r="BD701" s="296" t="str">
        <f t="shared" si="308"/>
        <v/>
      </c>
      <c r="BE701" s="296" t="str">
        <f>IFERROR(VLOOKUP($AV701,排出係数!$H$4:$M$10000,$AU701+2,FALSE),"")</f>
        <v/>
      </c>
      <c r="BF701" s="296">
        <f>IFERROR(VLOOKUP($AU701,点検表４リスト用!$P$2:$T$6,IF($N701="H17",5,3),FALSE),"")</f>
        <v>5.5E-2</v>
      </c>
      <c r="BG701" s="296">
        <f t="shared" si="309"/>
        <v>0</v>
      </c>
      <c r="BH701" s="296">
        <f t="shared" si="313"/>
        <v>0</v>
      </c>
      <c r="BI701" s="296" t="str">
        <f>IFERROR(VLOOKUP($L701,点検表４リスト用!$L$2:$N$11,3,FALSE),"")</f>
        <v/>
      </c>
      <c r="BJ701" s="296" t="str">
        <f t="shared" si="310"/>
        <v/>
      </c>
      <c r="BK701" s="296" t="str">
        <f>IF($AK701="特","",IF($BP701="確認",MSG_電気・燃料電池車確認,IF($BS701=1,日野自動車新型式,IF($BS701=2,日野自動車新型式②,IF($BS701=3,日野自動車新型式③,IF($BS701=4,日野自動車新型式④,IFERROR(VLOOKUP($BJ701,'35条リスト'!$A$3:$C$9998,2,FALSE),"")))))))</f>
        <v/>
      </c>
      <c r="BL701" s="296" t="str">
        <f t="shared" si="311"/>
        <v/>
      </c>
      <c r="BM701" s="296" t="str">
        <f>IFERROR(VLOOKUP($X701,点検表４リスト用!$A$2:$B$10,2,FALSE),"")</f>
        <v/>
      </c>
      <c r="BN701" s="296" t="str">
        <f>IF($AK701="特","",IFERROR(VLOOKUP($BJ701,'35条リスト'!$A$3:$C$9998,3,FALSE),""))</f>
        <v/>
      </c>
      <c r="BO701" s="357" t="str">
        <f t="shared" si="316"/>
        <v/>
      </c>
      <c r="BP701" s="297" t="str">
        <f t="shared" si="312"/>
        <v/>
      </c>
      <c r="BQ701" s="297" t="str">
        <f t="shared" si="317"/>
        <v/>
      </c>
      <c r="BR701" s="296">
        <f t="shared" si="314"/>
        <v>0</v>
      </c>
      <c r="BS701" s="296" t="str">
        <f>IF(COUNTIF(点検表４リスト用!X$2:X$83,J701),1,IF(COUNTIF(点検表４リスト用!Y$2:Y$100,J701),2,IF(COUNTIF(点検表４リスト用!Z$2:Z$100,J701),3,IF(COUNTIF(点検表４リスト用!AA$2:AA$100,J701),4,""))))</f>
        <v/>
      </c>
      <c r="BT701" s="580" t="str">
        <f t="shared" si="318"/>
        <v/>
      </c>
    </row>
    <row r="702" spans="1:72">
      <c r="A702" s="289"/>
      <c r="B702" s="445"/>
      <c r="C702" s="290"/>
      <c r="D702" s="291"/>
      <c r="E702" s="291"/>
      <c r="F702" s="291"/>
      <c r="G702" s="292"/>
      <c r="H702" s="300"/>
      <c r="I702" s="292"/>
      <c r="J702" s="292"/>
      <c r="K702" s="292"/>
      <c r="L702" s="292"/>
      <c r="M702" s="290"/>
      <c r="N702" s="290"/>
      <c r="O702" s="292"/>
      <c r="P702" s="292"/>
      <c r="Q702" s="481" t="str">
        <f t="shared" si="319"/>
        <v/>
      </c>
      <c r="R702" s="481" t="str">
        <f t="shared" si="320"/>
        <v/>
      </c>
      <c r="S702" s="482" t="str">
        <f t="shared" si="293"/>
        <v/>
      </c>
      <c r="T702" s="482" t="str">
        <f t="shared" si="321"/>
        <v/>
      </c>
      <c r="U702" s="483" t="str">
        <f t="shared" si="322"/>
        <v/>
      </c>
      <c r="V702" s="483" t="str">
        <f t="shared" si="323"/>
        <v/>
      </c>
      <c r="W702" s="483" t="str">
        <f t="shared" si="324"/>
        <v/>
      </c>
      <c r="X702" s="293"/>
      <c r="Y702" s="289"/>
      <c r="Z702" s="473" t="str">
        <f>IF($BS702&lt;&gt;"","確認",IF(COUNTIF(点検表４リスト用!AB$2:AB$100,J702),"○",IF(OR($BQ702="【3】",$BQ702="【2】",$BQ702="【1】"),"○",$BQ702)))</f>
        <v/>
      </c>
      <c r="AA702" s="532"/>
      <c r="AB702" s="559" t="str">
        <f t="shared" si="325"/>
        <v/>
      </c>
      <c r="AC702" s="294" t="str">
        <f>IF(COUNTIF(環境性能の高いＵＤタクシー!$A:$A,点検表４!J702),"○","")</f>
        <v/>
      </c>
      <c r="AD702" s="295" t="str">
        <f t="shared" si="326"/>
        <v/>
      </c>
      <c r="AE702" s="296" t="b">
        <f t="shared" si="294"/>
        <v>0</v>
      </c>
      <c r="AF702" s="296" t="b">
        <f t="shared" si="295"/>
        <v>0</v>
      </c>
      <c r="AG702" s="296" t="str">
        <f t="shared" si="296"/>
        <v/>
      </c>
      <c r="AH702" s="296">
        <f t="shared" si="297"/>
        <v>1</v>
      </c>
      <c r="AI702" s="296">
        <f t="shared" si="298"/>
        <v>0</v>
      </c>
      <c r="AJ702" s="296">
        <f t="shared" si="299"/>
        <v>0</v>
      </c>
      <c r="AK702" s="296" t="str">
        <f>IFERROR(VLOOKUP($I702,点検表４リスト用!$D$2:$G$10,2,FALSE),"")</f>
        <v/>
      </c>
      <c r="AL702" s="296" t="str">
        <f>IFERROR(VLOOKUP($I702,点検表４リスト用!$D$2:$G$10,3,FALSE),"")</f>
        <v/>
      </c>
      <c r="AM702" s="296" t="str">
        <f>IFERROR(VLOOKUP($I702,点検表４リスト用!$D$2:$G$10,4,FALSE),"")</f>
        <v/>
      </c>
      <c r="AN702" s="296" t="str">
        <f>IFERROR(VLOOKUP(LEFT($E702,1),点検表４リスト用!$I$2:$J$11,2,FALSE),"")</f>
        <v/>
      </c>
      <c r="AO702" s="296" t="b">
        <f>IF(IFERROR(VLOOKUP($J702,軽乗用車一覧!$A$2:$A$88,1,FALSE),"")&lt;&gt;"",TRUE,FALSE)</f>
        <v>0</v>
      </c>
      <c r="AP702" s="296" t="b">
        <f t="shared" si="300"/>
        <v>0</v>
      </c>
      <c r="AQ702" s="296" t="b">
        <f t="shared" si="327"/>
        <v>1</v>
      </c>
      <c r="AR702" s="296" t="str">
        <f t="shared" si="301"/>
        <v/>
      </c>
      <c r="AS702" s="296" t="str">
        <f t="shared" si="302"/>
        <v/>
      </c>
      <c r="AT702" s="296">
        <f t="shared" si="303"/>
        <v>1</v>
      </c>
      <c r="AU702" s="296">
        <f t="shared" si="304"/>
        <v>1</v>
      </c>
      <c r="AV702" s="296" t="str">
        <f t="shared" si="305"/>
        <v/>
      </c>
      <c r="AW702" s="296" t="str">
        <f>IFERROR(VLOOKUP($L702,点検表４リスト用!$L$2:$M$11,2,FALSE),"")</f>
        <v/>
      </c>
      <c r="AX702" s="296" t="str">
        <f>IFERROR(VLOOKUP($AV702,排出係数!$H$4:$N$1000,7,FALSE),"")</f>
        <v/>
      </c>
      <c r="AY702" s="296" t="str">
        <f t="shared" si="315"/>
        <v/>
      </c>
      <c r="AZ702" s="296" t="str">
        <f t="shared" si="306"/>
        <v>1</v>
      </c>
      <c r="BA702" s="296" t="str">
        <f>IFERROR(VLOOKUP($AV702,排出係数!$A$4:$G$10000,$AU702+2,FALSE),"")</f>
        <v/>
      </c>
      <c r="BB702" s="296">
        <f>IFERROR(VLOOKUP($AU702,点検表４リスト用!$P$2:$T$6,2,FALSE),"")</f>
        <v>0.48</v>
      </c>
      <c r="BC702" s="296" t="str">
        <f t="shared" si="307"/>
        <v/>
      </c>
      <c r="BD702" s="296" t="str">
        <f t="shared" si="308"/>
        <v/>
      </c>
      <c r="BE702" s="296" t="str">
        <f>IFERROR(VLOOKUP($AV702,排出係数!$H$4:$M$10000,$AU702+2,FALSE),"")</f>
        <v/>
      </c>
      <c r="BF702" s="296">
        <f>IFERROR(VLOOKUP($AU702,点検表４リスト用!$P$2:$T$6,IF($N702="H17",5,3),FALSE),"")</f>
        <v>5.5E-2</v>
      </c>
      <c r="BG702" s="296">
        <f t="shared" si="309"/>
        <v>0</v>
      </c>
      <c r="BH702" s="296">
        <f t="shared" si="313"/>
        <v>0</v>
      </c>
      <c r="BI702" s="296" t="str">
        <f>IFERROR(VLOOKUP($L702,点検表４リスト用!$L$2:$N$11,3,FALSE),"")</f>
        <v/>
      </c>
      <c r="BJ702" s="296" t="str">
        <f t="shared" si="310"/>
        <v/>
      </c>
      <c r="BK702" s="296" t="str">
        <f>IF($AK702="特","",IF($BP702="確認",MSG_電気・燃料電池車確認,IF($BS702=1,日野自動車新型式,IF($BS702=2,日野自動車新型式②,IF($BS702=3,日野自動車新型式③,IF($BS702=4,日野自動車新型式④,IFERROR(VLOOKUP($BJ702,'35条リスト'!$A$3:$C$9998,2,FALSE),"")))))))</f>
        <v/>
      </c>
      <c r="BL702" s="296" t="str">
        <f t="shared" si="311"/>
        <v/>
      </c>
      <c r="BM702" s="296" t="str">
        <f>IFERROR(VLOOKUP($X702,点検表４リスト用!$A$2:$B$10,2,FALSE),"")</f>
        <v/>
      </c>
      <c r="BN702" s="296" t="str">
        <f>IF($AK702="特","",IFERROR(VLOOKUP($BJ702,'35条リスト'!$A$3:$C$9998,3,FALSE),""))</f>
        <v/>
      </c>
      <c r="BO702" s="357" t="str">
        <f t="shared" si="316"/>
        <v/>
      </c>
      <c r="BP702" s="297" t="str">
        <f t="shared" si="312"/>
        <v/>
      </c>
      <c r="BQ702" s="297" t="str">
        <f t="shared" si="317"/>
        <v/>
      </c>
      <c r="BR702" s="296">
        <f t="shared" si="314"/>
        <v>0</v>
      </c>
      <c r="BS702" s="296" t="str">
        <f>IF(COUNTIF(点検表４リスト用!X$2:X$83,J702),1,IF(COUNTIF(点検表４リスト用!Y$2:Y$100,J702),2,IF(COUNTIF(点検表４リスト用!Z$2:Z$100,J702),3,IF(COUNTIF(点検表４リスト用!AA$2:AA$100,J702),4,""))))</f>
        <v/>
      </c>
      <c r="BT702" s="580" t="str">
        <f t="shared" si="318"/>
        <v/>
      </c>
    </row>
    <row r="703" spans="1:72">
      <c r="A703" s="289"/>
      <c r="B703" s="445"/>
      <c r="C703" s="290"/>
      <c r="D703" s="291"/>
      <c r="E703" s="291"/>
      <c r="F703" s="291"/>
      <c r="G703" s="292"/>
      <c r="H703" s="300"/>
      <c r="I703" s="292"/>
      <c r="J703" s="292"/>
      <c r="K703" s="292"/>
      <c r="L703" s="292"/>
      <c r="M703" s="290"/>
      <c r="N703" s="290"/>
      <c r="O703" s="292"/>
      <c r="P703" s="292"/>
      <c r="Q703" s="481" t="str">
        <f t="shared" si="319"/>
        <v/>
      </c>
      <c r="R703" s="481" t="str">
        <f t="shared" si="320"/>
        <v/>
      </c>
      <c r="S703" s="482" t="str">
        <f t="shared" si="293"/>
        <v/>
      </c>
      <c r="T703" s="482" t="str">
        <f t="shared" si="321"/>
        <v/>
      </c>
      <c r="U703" s="483" t="str">
        <f t="shared" si="322"/>
        <v/>
      </c>
      <c r="V703" s="483" t="str">
        <f t="shared" si="323"/>
        <v/>
      </c>
      <c r="W703" s="483" t="str">
        <f t="shared" si="324"/>
        <v/>
      </c>
      <c r="X703" s="293"/>
      <c r="Y703" s="289"/>
      <c r="Z703" s="473" t="str">
        <f>IF($BS703&lt;&gt;"","確認",IF(COUNTIF(点検表４リスト用!AB$2:AB$100,J703),"○",IF(OR($BQ703="【3】",$BQ703="【2】",$BQ703="【1】"),"○",$BQ703)))</f>
        <v/>
      </c>
      <c r="AA703" s="532"/>
      <c r="AB703" s="559" t="str">
        <f t="shared" si="325"/>
        <v/>
      </c>
      <c r="AC703" s="294" t="str">
        <f>IF(COUNTIF(環境性能の高いＵＤタクシー!$A:$A,点検表４!J703),"○","")</f>
        <v/>
      </c>
      <c r="AD703" s="295" t="str">
        <f t="shared" si="326"/>
        <v/>
      </c>
      <c r="AE703" s="296" t="b">
        <f t="shared" si="294"/>
        <v>0</v>
      </c>
      <c r="AF703" s="296" t="b">
        <f t="shared" si="295"/>
        <v>0</v>
      </c>
      <c r="AG703" s="296" t="str">
        <f t="shared" si="296"/>
        <v/>
      </c>
      <c r="AH703" s="296">
        <f t="shared" si="297"/>
        <v>1</v>
      </c>
      <c r="AI703" s="296">
        <f t="shared" si="298"/>
        <v>0</v>
      </c>
      <c r="AJ703" s="296">
        <f t="shared" si="299"/>
        <v>0</v>
      </c>
      <c r="AK703" s="296" t="str">
        <f>IFERROR(VLOOKUP($I703,点検表４リスト用!$D$2:$G$10,2,FALSE),"")</f>
        <v/>
      </c>
      <c r="AL703" s="296" t="str">
        <f>IFERROR(VLOOKUP($I703,点検表４リスト用!$D$2:$G$10,3,FALSE),"")</f>
        <v/>
      </c>
      <c r="AM703" s="296" t="str">
        <f>IFERROR(VLOOKUP($I703,点検表４リスト用!$D$2:$G$10,4,FALSE),"")</f>
        <v/>
      </c>
      <c r="AN703" s="296" t="str">
        <f>IFERROR(VLOOKUP(LEFT($E703,1),点検表４リスト用!$I$2:$J$11,2,FALSE),"")</f>
        <v/>
      </c>
      <c r="AO703" s="296" t="b">
        <f>IF(IFERROR(VLOOKUP($J703,軽乗用車一覧!$A$2:$A$88,1,FALSE),"")&lt;&gt;"",TRUE,FALSE)</f>
        <v>0</v>
      </c>
      <c r="AP703" s="296" t="b">
        <f t="shared" si="300"/>
        <v>0</v>
      </c>
      <c r="AQ703" s="296" t="b">
        <f t="shared" si="327"/>
        <v>1</v>
      </c>
      <c r="AR703" s="296" t="str">
        <f t="shared" si="301"/>
        <v/>
      </c>
      <c r="AS703" s="296" t="str">
        <f t="shared" si="302"/>
        <v/>
      </c>
      <c r="AT703" s="296">
        <f t="shared" si="303"/>
        <v>1</v>
      </c>
      <c r="AU703" s="296">
        <f t="shared" si="304"/>
        <v>1</v>
      </c>
      <c r="AV703" s="296" t="str">
        <f t="shared" si="305"/>
        <v/>
      </c>
      <c r="AW703" s="296" t="str">
        <f>IFERROR(VLOOKUP($L703,点検表４リスト用!$L$2:$M$11,2,FALSE),"")</f>
        <v/>
      </c>
      <c r="AX703" s="296" t="str">
        <f>IFERROR(VLOOKUP($AV703,排出係数!$H$4:$N$1000,7,FALSE),"")</f>
        <v/>
      </c>
      <c r="AY703" s="296" t="str">
        <f t="shared" si="315"/>
        <v/>
      </c>
      <c r="AZ703" s="296" t="str">
        <f t="shared" si="306"/>
        <v>1</v>
      </c>
      <c r="BA703" s="296" t="str">
        <f>IFERROR(VLOOKUP($AV703,排出係数!$A$4:$G$10000,$AU703+2,FALSE),"")</f>
        <v/>
      </c>
      <c r="BB703" s="296">
        <f>IFERROR(VLOOKUP($AU703,点検表４リスト用!$P$2:$T$6,2,FALSE),"")</f>
        <v>0.48</v>
      </c>
      <c r="BC703" s="296" t="str">
        <f t="shared" si="307"/>
        <v/>
      </c>
      <c r="BD703" s="296" t="str">
        <f t="shared" si="308"/>
        <v/>
      </c>
      <c r="BE703" s="296" t="str">
        <f>IFERROR(VLOOKUP($AV703,排出係数!$H$4:$M$10000,$AU703+2,FALSE),"")</f>
        <v/>
      </c>
      <c r="BF703" s="296">
        <f>IFERROR(VLOOKUP($AU703,点検表４リスト用!$P$2:$T$6,IF($N703="H17",5,3),FALSE),"")</f>
        <v>5.5E-2</v>
      </c>
      <c r="BG703" s="296">
        <f t="shared" si="309"/>
        <v>0</v>
      </c>
      <c r="BH703" s="296">
        <f t="shared" si="313"/>
        <v>0</v>
      </c>
      <c r="BI703" s="296" t="str">
        <f>IFERROR(VLOOKUP($L703,点検表４リスト用!$L$2:$N$11,3,FALSE),"")</f>
        <v/>
      </c>
      <c r="BJ703" s="296" t="str">
        <f t="shared" si="310"/>
        <v/>
      </c>
      <c r="BK703" s="296" t="str">
        <f>IF($AK703="特","",IF($BP703="確認",MSG_電気・燃料電池車確認,IF($BS703=1,日野自動車新型式,IF($BS703=2,日野自動車新型式②,IF($BS703=3,日野自動車新型式③,IF($BS703=4,日野自動車新型式④,IFERROR(VLOOKUP($BJ703,'35条リスト'!$A$3:$C$9998,2,FALSE),"")))))))</f>
        <v/>
      </c>
      <c r="BL703" s="296" t="str">
        <f t="shared" si="311"/>
        <v/>
      </c>
      <c r="BM703" s="296" t="str">
        <f>IFERROR(VLOOKUP($X703,点検表４リスト用!$A$2:$B$10,2,FALSE),"")</f>
        <v/>
      </c>
      <c r="BN703" s="296" t="str">
        <f>IF($AK703="特","",IFERROR(VLOOKUP($BJ703,'35条リスト'!$A$3:$C$9998,3,FALSE),""))</f>
        <v/>
      </c>
      <c r="BO703" s="357" t="str">
        <f t="shared" si="316"/>
        <v/>
      </c>
      <c r="BP703" s="297" t="str">
        <f t="shared" si="312"/>
        <v/>
      </c>
      <c r="BQ703" s="297" t="str">
        <f t="shared" si="317"/>
        <v/>
      </c>
      <c r="BR703" s="296">
        <f t="shared" si="314"/>
        <v>0</v>
      </c>
      <c r="BS703" s="296" t="str">
        <f>IF(COUNTIF(点検表４リスト用!X$2:X$83,J703),1,IF(COUNTIF(点検表４リスト用!Y$2:Y$100,J703),2,IF(COUNTIF(点検表４リスト用!Z$2:Z$100,J703),3,IF(COUNTIF(点検表４リスト用!AA$2:AA$100,J703),4,""))))</f>
        <v/>
      </c>
      <c r="BT703" s="580" t="str">
        <f t="shared" si="318"/>
        <v/>
      </c>
    </row>
    <row r="704" spans="1:72">
      <c r="A704" s="289"/>
      <c r="B704" s="445"/>
      <c r="C704" s="290"/>
      <c r="D704" s="291"/>
      <c r="E704" s="291"/>
      <c r="F704" s="291"/>
      <c r="G704" s="292"/>
      <c r="H704" s="300"/>
      <c r="I704" s="292"/>
      <c r="J704" s="292"/>
      <c r="K704" s="292"/>
      <c r="L704" s="292"/>
      <c r="M704" s="290"/>
      <c r="N704" s="290"/>
      <c r="O704" s="292"/>
      <c r="P704" s="292"/>
      <c r="Q704" s="481" t="str">
        <f t="shared" si="319"/>
        <v/>
      </c>
      <c r="R704" s="481" t="str">
        <f t="shared" si="320"/>
        <v/>
      </c>
      <c r="S704" s="482" t="str">
        <f t="shared" si="293"/>
        <v/>
      </c>
      <c r="T704" s="482" t="str">
        <f t="shared" si="321"/>
        <v/>
      </c>
      <c r="U704" s="483" t="str">
        <f t="shared" si="322"/>
        <v/>
      </c>
      <c r="V704" s="483" t="str">
        <f t="shared" si="323"/>
        <v/>
      </c>
      <c r="W704" s="483" t="str">
        <f t="shared" si="324"/>
        <v/>
      </c>
      <c r="X704" s="293"/>
      <c r="Y704" s="289"/>
      <c r="Z704" s="473" t="str">
        <f>IF($BS704&lt;&gt;"","確認",IF(COUNTIF(点検表４リスト用!AB$2:AB$100,J704),"○",IF(OR($BQ704="【3】",$BQ704="【2】",$BQ704="【1】"),"○",$BQ704)))</f>
        <v/>
      </c>
      <c r="AA704" s="532"/>
      <c r="AB704" s="559" t="str">
        <f t="shared" si="325"/>
        <v/>
      </c>
      <c r="AC704" s="294" t="str">
        <f>IF(COUNTIF(環境性能の高いＵＤタクシー!$A:$A,点検表４!J704),"○","")</f>
        <v/>
      </c>
      <c r="AD704" s="295" t="str">
        <f t="shared" si="326"/>
        <v/>
      </c>
      <c r="AE704" s="296" t="b">
        <f t="shared" si="294"/>
        <v>0</v>
      </c>
      <c r="AF704" s="296" t="b">
        <f t="shared" si="295"/>
        <v>0</v>
      </c>
      <c r="AG704" s="296" t="str">
        <f t="shared" si="296"/>
        <v/>
      </c>
      <c r="AH704" s="296">
        <f t="shared" si="297"/>
        <v>1</v>
      </c>
      <c r="AI704" s="296">
        <f t="shared" si="298"/>
        <v>0</v>
      </c>
      <c r="AJ704" s="296">
        <f t="shared" si="299"/>
        <v>0</v>
      </c>
      <c r="AK704" s="296" t="str">
        <f>IFERROR(VLOOKUP($I704,点検表４リスト用!$D$2:$G$10,2,FALSE),"")</f>
        <v/>
      </c>
      <c r="AL704" s="296" t="str">
        <f>IFERROR(VLOOKUP($I704,点検表４リスト用!$D$2:$G$10,3,FALSE),"")</f>
        <v/>
      </c>
      <c r="AM704" s="296" t="str">
        <f>IFERROR(VLOOKUP($I704,点検表４リスト用!$D$2:$G$10,4,FALSE),"")</f>
        <v/>
      </c>
      <c r="AN704" s="296" t="str">
        <f>IFERROR(VLOOKUP(LEFT($E704,1),点検表４リスト用!$I$2:$J$11,2,FALSE),"")</f>
        <v/>
      </c>
      <c r="AO704" s="296" t="b">
        <f>IF(IFERROR(VLOOKUP($J704,軽乗用車一覧!$A$2:$A$88,1,FALSE),"")&lt;&gt;"",TRUE,FALSE)</f>
        <v>0</v>
      </c>
      <c r="AP704" s="296" t="b">
        <f t="shared" si="300"/>
        <v>0</v>
      </c>
      <c r="AQ704" s="296" t="b">
        <f t="shared" si="327"/>
        <v>1</v>
      </c>
      <c r="AR704" s="296" t="str">
        <f t="shared" si="301"/>
        <v/>
      </c>
      <c r="AS704" s="296" t="str">
        <f t="shared" si="302"/>
        <v/>
      </c>
      <c r="AT704" s="296">
        <f t="shared" si="303"/>
        <v>1</v>
      </c>
      <c r="AU704" s="296">
        <f t="shared" si="304"/>
        <v>1</v>
      </c>
      <c r="AV704" s="296" t="str">
        <f t="shared" si="305"/>
        <v/>
      </c>
      <c r="AW704" s="296" t="str">
        <f>IFERROR(VLOOKUP($L704,点検表４リスト用!$L$2:$M$11,2,FALSE),"")</f>
        <v/>
      </c>
      <c r="AX704" s="296" t="str">
        <f>IFERROR(VLOOKUP($AV704,排出係数!$H$4:$N$1000,7,FALSE),"")</f>
        <v/>
      </c>
      <c r="AY704" s="296" t="str">
        <f t="shared" si="315"/>
        <v/>
      </c>
      <c r="AZ704" s="296" t="str">
        <f t="shared" si="306"/>
        <v>1</v>
      </c>
      <c r="BA704" s="296" t="str">
        <f>IFERROR(VLOOKUP($AV704,排出係数!$A$4:$G$10000,$AU704+2,FALSE),"")</f>
        <v/>
      </c>
      <c r="BB704" s="296">
        <f>IFERROR(VLOOKUP($AU704,点検表４リスト用!$P$2:$T$6,2,FALSE),"")</f>
        <v>0.48</v>
      </c>
      <c r="BC704" s="296" t="str">
        <f t="shared" si="307"/>
        <v/>
      </c>
      <c r="BD704" s="296" t="str">
        <f t="shared" si="308"/>
        <v/>
      </c>
      <c r="BE704" s="296" t="str">
        <f>IFERROR(VLOOKUP($AV704,排出係数!$H$4:$M$10000,$AU704+2,FALSE),"")</f>
        <v/>
      </c>
      <c r="BF704" s="296">
        <f>IFERROR(VLOOKUP($AU704,点検表４リスト用!$P$2:$T$6,IF($N704="H17",5,3),FALSE),"")</f>
        <v>5.5E-2</v>
      </c>
      <c r="BG704" s="296">
        <f t="shared" si="309"/>
        <v>0</v>
      </c>
      <c r="BH704" s="296">
        <f t="shared" si="313"/>
        <v>0</v>
      </c>
      <c r="BI704" s="296" t="str">
        <f>IFERROR(VLOOKUP($L704,点検表４リスト用!$L$2:$N$11,3,FALSE),"")</f>
        <v/>
      </c>
      <c r="BJ704" s="296" t="str">
        <f t="shared" si="310"/>
        <v/>
      </c>
      <c r="BK704" s="296" t="str">
        <f>IF($AK704="特","",IF($BP704="確認",MSG_電気・燃料電池車確認,IF($BS704=1,日野自動車新型式,IF($BS704=2,日野自動車新型式②,IF($BS704=3,日野自動車新型式③,IF($BS704=4,日野自動車新型式④,IFERROR(VLOOKUP($BJ704,'35条リスト'!$A$3:$C$9998,2,FALSE),"")))))))</f>
        <v/>
      </c>
      <c r="BL704" s="296" t="str">
        <f t="shared" si="311"/>
        <v/>
      </c>
      <c r="BM704" s="296" t="str">
        <f>IFERROR(VLOOKUP($X704,点検表４リスト用!$A$2:$B$10,2,FALSE),"")</f>
        <v/>
      </c>
      <c r="BN704" s="296" t="str">
        <f>IF($AK704="特","",IFERROR(VLOOKUP($BJ704,'35条リスト'!$A$3:$C$9998,3,FALSE),""))</f>
        <v/>
      </c>
      <c r="BO704" s="357" t="str">
        <f t="shared" si="316"/>
        <v/>
      </c>
      <c r="BP704" s="297" t="str">
        <f t="shared" si="312"/>
        <v/>
      </c>
      <c r="BQ704" s="297" t="str">
        <f t="shared" si="317"/>
        <v/>
      </c>
      <c r="BR704" s="296">
        <f t="shared" si="314"/>
        <v>0</v>
      </c>
      <c r="BS704" s="296" t="str">
        <f>IF(COUNTIF(点検表４リスト用!X$2:X$83,J704),1,IF(COUNTIF(点検表４リスト用!Y$2:Y$100,J704),2,IF(COUNTIF(点検表４リスト用!Z$2:Z$100,J704),3,IF(COUNTIF(点検表４リスト用!AA$2:AA$100,J704),4,""))))</f>
        <v/>
      </c>
      <c r="BT704" s="580" t="str">
        <f t="shared" si="318"/>
        <v/>
      </c>
    </row>
    <row r="705" spans="1:72">
      <c r="A705" s="289"/>
      <c r="B705" s="445"/>
      <c r="C705" s="290"/>
      <c r="D705" s="291"/>
      <c r="E705" s="291"/>
      <c r="F705" s="291"/>
      <c r="G705" s="292"/>
      <c r="H705" s="300"/>
      <c r="I705" s="292"/>
      <c r="J705" s="292"/>
      <c r="K705" s="292"/>
      <c r="L705" s="292"/>
      <c r="M705" s="290"/>
      <c r="N705" s="290"/>
      <c r="O705" s="292"/>
      <c r="P705" s="292"/>
      <c r="Q705" s="481" t="str">
        <f t="shared" si="319"/>
        <v/>
      </c>
      <c r="R705" s="481" t="str">
        <f t="shared" si="320"/>
        <v/>
      </c>
      <c r="S705" s="482" t="str">
        <f t="shared" si="293"/>
        <v/>
      </c>
      <c r="T705" s="482" t="str">
        <f t="shared" si="321"/>
        <v/>
      </c>
      <c r="U705" s="483" t="str">
        <f t="shared" si="322"/>
        <v/>
      </c>
      <c r="V705" s="483" t="str">
        <f t="shared" si="323"/>
        <v/>
      </c>
      <c r="W705" s="483" t="str">
        <f t="shared" si="324"/>
        <v/>
      </c>
      <c r="X705" s="293"/>
      <c r="Y705" s="289"/>
      <c r="Z705" s="473" t="str">
        <f>IF($BS705&lt;&gt;"","確認",IF(COUNTIF(点検表４リスト用!AB$2:AB$100,J705),"○",IF(OR($BQ705="【3】",$BQ705="【2】",$BQ705="【1】"),"○",$BQ705)))</f>
        <v/>
      </c>
      <c r="AA705" s="532"/>
      <c r="AB705" s="559" t="str">
        <f t="shared" si="325"/>
        <v/>
      </c>
      <c r="AC705" s="294" t="str">
        <f>IF(COUNTIF(環境性能の高いＵＤタクシー!$A:$A,点検表４!J705),"○","")</f>
        <v/>
      </c>
      <c r="AD705" s="295" t="str">
        <f t="shared" si="326"/>
        <v/>
      </c>
      <c r="AE705" s="296" t="b">
        <f t="shared" si="294"/>
        <v>0</v>
      </c>
      <c r="AF705" s="296" t="b">
        <f t="shared" si="295"/>
        <v>0</v>
      </c>
      <c r="AG705" s="296" t="str">
        <f t="shared" si="296"/>
        <v/>
      </c>
      <c r="AH705" s="296">
        <f t="shared" si="297"/>
        <v>1</v>
      </c>
      <c r="AI705" s="296">
        <f t="shared" si="298"/>
        <v>0</v>
      </c>
      <c r="AJ705" s="296">
        <f t="shared" si="299"/>
        <v>0</v>
      </c>
      <c r="AK705" s="296" t="str">
        <f>IFERROR(VLOOKUP($I705,点検表４リスト用!$D$2:$G$10,2,FALSE),"")</f>
        <v/>
      </c>
      <c r="AL705" s="296" t="str">
        <f>IFERROR(VLOOKUP($I705,点検表４リスト用!$D$2:$G$10,3,FALSE),"")</f>
        <v/>
      </c>
      <c r="AM705" s="296" t="str">
        <f>IFERROR(VLOOKUP($I705,点検表４リスト用!$D$2:$G$10,4,FALSE),"")</f>
        <v/>
      </c>
      <c r="AN705" s="296" t="str">
        <f>IFERROR(VLOOKUP(LEFT($E705,1),点検表４リスト用!$I$2:$J$11,2,FALSE),"")</f>
        <v/>
      </c>
      <c r="AO705" s="296" t="b">
        <f>IF(IFERROR(VLOOKUP($J705,軽乗用車一覧!$A$2:$A$88,1,FALSE),"")&lt;&gt;"",TRUE,FALSE)</f>
        <v>0</v>
      </c>
      <c r="AP705" s="296" t="b">
        <f t="shared" si="300"/>
        <v>0</v>
      </c>
      <c r="AQ705" s="296" t="b">
        <f t="shared" si="327"/>
        <v>1</v>
      </c>
      <c r="AR705" s="296" t="str">
        <f t="shared" si="301"/>
        <v/>
      </c>
      <c r="AS705" s="296" t="str">
        <f t="shared" si="302"/>
        <v/>
      </c>
      <c r="AT705" s="296">
        <f t="shared" si="303"/>
        <v>1</v>
      </c>
      <c r="AU705" s="296">
        <f t="shared" si="304"/>
        <v>1</v>
      </c>
      <c r="AV705" s="296" t="str">
        <f t="shared" si="305"/>
        <v/>
      </c>
      <c r="AW705" s="296" t="str">
        <f>IFERROR(VLOOKUP($L705,点検表４リスト用!$L$2:$M$11,2,FALSE),"")</f>
        <v/>
      </c>
      <c r="AX705" s="296" t="str">
        <f>IFERROR(VLOOKUP($AV705,排出係数!$H$4:$N$1000,7,FALSE),"")</f>
        <v/>
      </c>
      <c r="AY705" s="296" t="str">
        <f t="shared" si="315"/>
        <v/>
      </c>
      <c r="AZ705" s="296" t="str">
        <f t="shared" si="306"/>
        <v>1</v>
      </c>
      <c r="BA705" s="296" t="str">
        <f>IFERROR(VLOOKUP($AV705,排出係数!$A$4:$G$10000,$AU705+2,FALSE),"")</f>
        <v/>
      </c>
      <c r="BB705" s="296">
        <f>IFERROR(VLOOKUP($AU705,点検表４リスト用!$P$2:$T$6,2,FALSE),"")</f>
        <v>0.48</v>
      </c>
      <c r="BC705" s="296" t="str">
        <f t="shared" si="307"/>
        <v/>
      </c>
      <c r="BD705" s="296" t="str">
        <f t="shared" si="308"/>
        <v/>
      </c>
      <c r="BE705" s="296" t="str">
        <f>IFERROR(VLOOKUP($AV705,排出係数!$H$4:$M$10000,$AU705+2,FALSE),"")</f>
        <v/>
      </c>
      <c r="BF705" s="296">
        <f>IFERROR(VLOOKUP($AU705,点検表４リスト用!$P$2:$T$6,IF($N705="H17",5,3),FALSE),"")</f>
        <v>5.5E-2</v>
      </c>
      <c r="BG705" s="296">
        <f t="shared" si="309"/>
        <v>0</v>
      </c>
      <c r="BH705" s="296">
        <f t="shared" si="313"/>
        <v>0</v>
      </c>
      <c r="BI705" s="296" t="str">
        <f>IFERROR(VLOOKUP($L705,点検表４リスト用!$L$2:$N$11,3,FALSE),"")</f>
        <v/>
      </c>
      <c r="BJ705" s="296" t="str">
        <f t="shared" si="310"/>
        <v/>
      </c>
      <c r="BK705" s="296" t="str">
        <f>IF($AK705="特","",IF($BP705="確認",MSG_電気・燃料電池車確認,IF($BS705=1,日野自動車新型式,IF($BS705=2,日野自動車新型式②,IF($BS705=3,日野自動車新型式③,IF($BS705=4,日野自動車新型式④,IFERROR(VLOOKUP($BJ705,'35条リスト'!$A$3:$C$9998,2,FALSE),"")))))))</f>
        <v/>
      </c>
      <c r="BL705" s="296" t="str">
        <f t="shared" si="311"/>
        <v/>
      </c>
      <c r="BM705" s="296" t="str">
        <f>IFERROR(VLOOKUP($X705,点検表４リスト用!$A$2:$B$10,2,FALSE),"")</f>
        <v/>
      </c>
      <c r="BN705" s="296" t="str">
        <f>IF($AK705="特","",IFERROR(VLOOKUP($BJ705,'35条リスト'!$A$3:$C$9998,3,FALSE),""))</f>
        <v/>
      </c>
      <c r="BO705" s="357" t="str">
        <f t="shared" si="316"/>
        <v/>
      </c>
      <c r="BP705" s="297" t="str">
        <f t="shared" si="312"/>
        <v/>
      </c>
      <c r="BQ705" s="297" t="str">
        <f t="shared" si="317"/>
        <v/>
      </c>
      <c r="BR705" s="296">
        <f t="shared" si="314"/>
        <v>0</v>
      </c>
      <c r="BS705" s="296" t="str">
        <f>IF(COUNTIF(点検表４リスト用!X$2:X$83,J705),1,IF(COUNTIF(点検表４リスト用!Y$2:Y$100,J705),2,IF(COUNTIF(点検表４リスト用!Z$2:Z$100,J705),3,IF(COUNTIF(点検表４リスト用!AA$2:AA$100,J705),4,""))))</f>
        <v/>
      </c>
      <c r="BT705" s="580" t="str">
        <f t="shared" si="318"/>
        <v/>
      </c>
    </row>
    <row r="706" spans="1:72">
      <c r="A706" s="289"/>
      <c r="B706" s="445"/>
      <c r="C706" s="290"/>
      <c r="D706" s="291"/>
      <c r="E706" s="291"/>
      <c r="F706" s="291"/>
      <c r="G706" s="292"/>
      <c r="H706" s="300"/>
      <c r="I706" s="292"/>
      <c r="J706" s="292"/>
      <c r="K706" s="292"/>
      <c r="L706" s="292"/>
      <c r="M706" s="290"/>
      <c r="N706" s="290"/>
      <c r="O706" s="292"/>
      <c r="P706" s="292"/>
      <c r="Q706" s="481" t="str">
        <f t="shared" si="319"/>
        <v/>
      </c>
      <c r="R706" s="481" t="str">
        <f t="shared" si="320"/>
        <v/>
      </c>
      <c r="S706" s="482" t="str">
        <f t="shared" si="293"/>
        <v/>
      </c>
      <c r="T706" s="482" t="str">
        <f t="shared" si="321"/>
        <v/>
      </c>
      <c r="U706" s="483" t="str">
        <f t="shared" si="322"/>
        <v/>
      </c>
      <c r="V706" s="483" t="str">
        <f t="shared" si="323"/>
        <v/>
      </c>
      <c r="W706" s="483" t="str">
        <f t="shared" si="324"/>
        <v/>
      </c>
      <c r="X706" s="293"/>
      <c r="Y706" s="289"/>
      <c r="Z706" s="473" t="str">
        <f>IF($BS706&lt;&gt;"","確認",IF(COUNTIF(点検表４リスト用!AB$2:AB$100,J706),"○",IF(OR($BQ706="【3】",$BQ706="【2】",$BQ706="【1】"),"○",$BQ706)))</f>
        <v/>
      </c>
      <c r="AA706" s="532"/>
      <c r="AB706" s="559" t="str">
        <f t="shared" si="325"/>
        <v/>
      </c>
      <c r="AC706" s="294" t="str">
        <f>IF(COUNTIF(環境性能の高いＵＤタクシー!$A:$A,点検表４!J706),"○","")</f>
        <v/>
      </c>
      <c r="AD706" s="295" t="str">
        <f t="shared" si="326"/>
        <v/>
      </c>
      <c r="AE706" s="296" t="b">
        <f t="shared" si="294"/>
        <v>0</v>
      </c>
      <c r="AF706" s="296" t="b">
        <f t="shared" si="295"/>
        <v>0</v>
      </c>
      <c r="AG706" s="296" t="str">
        <f t="shared" si="296"/>
        <v/>
      </c>
      <c r="AH706" s="296">
        <f t="shared" si="297"/>
        <v>1</v>
      </c>
      <c r="AI706" s="296">
        <f t="shared" si="298"/>
        <v>0</v>
      </c>
      <c r="AJ706" s="296">
        <f t="shared" si="299"/>
        <v>0</v>
      </c>
      <c r="AK706" s="296" t="str">
        <f>IFERROR(VLOOKUP($I706,点検表４リスト用!$D$2:$G$10,2,FALSE),"")</f>
        <v/>
      </c>
      <c r="AL706" s="296" t="str">
        <f>IFERROR(VLOOKUP($I706,点検表４リスト用!$D$2:$G$10,3,FALSE),"")</f>
        <v/>
      </c>
      <c r="AM706" s="296" t="str">
        <f>IFERROR(VLOOKUP($I706,点検表４リスト用!$D$2:$G$10,4,FALSE),"")</f>
        <v/>
      </c>
      <c r="AN706" s="296" t="str">
        <f>IFERROR(VLOOKUP(LEFT($E706,1),点検表４リスト用!$I$2:$J$11,2,FALSE),"")</f>
        <v/>
      </c>
      <c r="AO706" s="296" t="b">
        <f>IF(IFERROR(VLOOKUP($J706,軽乗用車一覧!$A$2:$A$88,1,FALSE),"")&lt;&gt;"",TRUE,FALSE)</f>
        <v>0</v>
      </c>
      <c r="AP706" s="296" t="b">
        <f t="shared" si="300"/>
        <v>0</v>
      </c>
      <c r="AQ706" s="296" t="b">
        <f t="shared" si="327"/>
        <v>1</v>
      </c>
      <c r="AR706" s="296" t="str">
        <f t="shared" si="301"/>
        <v/>
      </c>
      <c r="AS706" s="296" t="str">
        <f t="shared" si="302"/>
        <v/>
      </c>
      <c r="AT706" s="296">
        <f t="shared" si="303"/>
        <v>1</v>
      </c>
      <c r="AU706" s="296">
        <f t="shared" si="304"/>
        <v>1</v>
      </c>
      <c r="AV706" s="296" t="str">
        <f t="shared" si="305"/>
        <v/>
      </c>
      <c r="AW706" s="296" t="str">
        <f>IFERROR(VLOOKUP($L706,点検表４リスト用!$L$2:$M$11,2,FALSE),"")</f>
        <v/>
      </c>
      <c r="AX706" s="296" t="str">
        <f>IFERROR(VLOOKUP($AV706,排出係数!$H$4:$N$1000,7,FALSE),"")</f>
        <v/>
      </c>
      <c r="AY706" s="296" t="str">
        <f t="shared" si="315"/>
        <v/>
      </c>
      <c r="AZ706" s="296" t="str">
        <f t="shared" si="306"/>
        <v>1</v>
      </c>
      <c r="BA706" s="296" t="str">
        <f>IFERROR(VLOOKUP($AV706,排出係数!$A$4:$G$10000,$AU706+2,FALSE),"")</f>
        <v/>
      </c>
      <c r="BB706" s="296">
        <f>IFERROR(VLOOKUP($AU706,点検表４リスト用!$P$2:$T$6,2,FALSE),"")</f>
        <v>0.48</v>
      </c>
      <c r="BC706" s="296" t="str">
        <f t="shared" si="307"/>
        <v/>
      </c>
      <c r="BD706" s="296" t="str">
        <f t="shared" si="308"/>
        <v/>
      </c>
      <c r="BE706" s="296" t="str">
        <f>IFERROR(VLOOKUP($AV706,排出係数!$H$4:$M$10000,$AU706+2,FALSE),"")</f>
        <v/>
      </c>
      <c r="BF706" s="296">
        <f>IFERROR(VLOOKUP($AU706,点検表４リスト用!$P$2:$T$6,IF($N706="H17",5,3),FALSE),"")</f>
        <v>5.5E-2</v>
      </c>
      <c r="BG706" s="296">
        <f t="shared" si="309"/>
        <v>0</v>
      </c>
      <c r="BH706" s="296">
        <f t="shared" si="313"/>
        <v>0</v>
      </c>
      <c r="BI706" s="296" t="str">
        <f>IFERROR(VLOOKUP($L706,点検表４リスト用!$L$2:$N$11,3,FALSE),"")</f>
        <v/>
      </c>
      <c r="BJ706" s="296" t="str">
        <f t="shared" si="310"/>
        <v/>
      </c>
      <c r="BK706" s="296" t="str">
        <f>IF($AK706="特","",IF($BP706="確認",MSG_電気・燃料電池車確認,IF($BS706=1,日野自動車新型式,IF($BS706=2,日野自動車新型式②,IF($BS706=3,日野自動車新型式③,IF($BS706=4,日野自動車新型式④,IFERROR(VLOOKUP($BJ706,'35条リスト'!$A$3:$C$9998,2,FALSE),"")))))))</f>
        <v/>
      </c>
      <c r="BL706" s="296" t="str">
        <f t="shared" si="311"/>
        <v/>
      </c>
      <c r="BM706" s="296" t="str">
        <f>IFERROR(VLOOKUP($X706,点検表４リスト用!$A$2:$B$10,2,FALSE),"")</f>
        <v/>
      </c>
      <c r="BN706" s="296" t="str">
        <f>IF($AK706="特","",IFERROR(VLOOKUP($BJ706,'35条リスト'!$A$3:$C$9998,3,FALSE),""))</f>
        <v/>
      </c>
      <c r="BO706" s="357" t="str">
        <f t="shared" si="316"/>
        <v/>
      </c>
      <c r="BP706" s="297" t="str">
        <f t="shared" si="312"/>
        <v/>
      </c>
      <c r="BQ706" s="297" t="str">
        <f t="shared" si="317"/>
        <v/>
      </c>
      <c r="BR706" s="296">
        <f t="shared" si="314"/>
        <v>0</v>
      </c>
      <c r="BS706" s="296" t="str">
        <f>IF(COUNTIF(点検表４リスト用!X$2:X$83,J706),1,IF(COUNTIF(点検表４リスト用!Y$2:Y$100,J706),2,IF(COUNTIF(点検表４リスト用!Z$2:Z$100,J706),3,IF(COUNTIF(点検表４リスト用!AA$2:AA$100,J706),4,""))))</f>
        <v/>
      </c>
      <c r="BT706" s="580" t="str">
        <f t="shared" si="318"/>
        <v/>
      </c>
    </row>
    <row r="707" spans="1:72">
      <c r="A707" s="289"/>
      <c r="B707" s="445"/>
      <c r="C707" s="290"/>
      <c r="D707" s="291"/>
      <c r="E707" s="291"/>
      <c r="F707" s="291"/>
      <c r="G707" s="292"/>
      <c r="H707" s="300"/>
      <c r="I707" s="292"/>
      <c r="J707" s="292"/>
      <c r="K707" s="292"/>
      <c r="L707" s="292"/>
      <c r="M707" s="290"/>
      <c r="N707" s="290"/>
      <c r="O707" s="292"/>
      <c r="P707" s="292"/>
      <c r="Q707" s="481" t="str">
        <f t="shared" si="319"/>
        <v/>
      </c>
      <c r="R707" s="481" t="str">
        <f t="shared" si="320"/>
        <v/>
      </c>
      <c r="S707" s="482" t="str">
        <f t="shared" si="293"/>
        <v/>
      </c>
      <c r="T707" s="482" t="str">
        <f t="shared" si="321"/>
        <v/>
      </c>
      <c r="U707" s="483" t="str">
        <f t="shared" si="322"/>
        <v/>
      </c>
      <c r="V707" s="483" t="str">
        <f t="shared" si="323"/>
        <v/>
      </c>
      <c r="W707" s="483" t="str">
        <f t="shared" si="324"/>
        <v/>
      </c>
      <c r="X707" s="293"/>
      <c r="Y707" s="289"/>
      <c r="Z707" s="473" t="str">
        <f>IF($BS707&lt;&gt;"","確認",IF(COUNTIF(点検表４リスト用!AB$2:AB$100,J707),"○",IF(OR($BQ707="【3】",$BQ707="【2】",$BQ707="【1】"),"○",$BQ707)))</f>
        <v/>
      </c>
      <c r="AA707" s="532"/>
      <c r="AB707" s="559" t="str">
        <f t="shared" si="325"/>
        <v/>
      </c>
      <c r="AC707" s="294" t="str">
        <f>IF(COUNTIF(環境性能の高いＵＤタクシー!$A:$A,点検表４!J707),"○","")</f>
        <v/>
      </c>
      <c r="AD707" s="295" t="str">
        <f t="shared" si="326"/>
        <v/>
      </c>
      <c r="AE707" s="296" t="b">
        <f t="shared" si="294"/>
        <v>0</v>
      </c>
      <c r="AF707" s="296" t="b">
        <f t="shared" si="295"/>
        <v>0</v>
      </c>
      <c r="AG707" s="296" t="str">
        <f t="shared" si="296"/>
        <v/>
      </c>
      <c r="AH707" s="296">
        <f t="shared" si="297"/>
        <v>1</v>
      </c>
      <c r="AI707" s="296">
        <f t="shared" si="298"/>
        <v>0</v>
      </c>
      <c r="AJ707" s="296">
        <f t="shared" si="299"/>
        <v>0</v>
      </c>
      <c r="AK707" s="296" t="str">
        <f>IFERROR(VLOOKUP($I707,点検表４リスト用!$D$2:$G$10,2,FALSE),"")</f>
        <v/>
      </c>
      <c r="AL707" s="296" t="str">
        <f>IFERROR(VLOOKUP($I707,点検表４リスト用!$D$2:$G$10,3,FALSE),"")</f>
        <v/>
      </c>
      <c r="AM707" s="296" t="str">
        <f>IFERROR(VLOOKUP($I707,点検表４リスト用!$D$2:$G$10,4,FALSE),"")</f>
        <v/>
      </c>
      <c r="AN707" s="296" t="str">
        <f>IFERROR(VLOOKUP(LEFT($E707,1),点検表４リスト用!$I$2:$J$11,2,FALSE),"")</f>
        <v/>
      </c>
      <c r="AO707" s="296" t="b">
        <f>IF(IFERROR(VLOOKUP($J707,軽乗用車一覧!$A$2:$A$88,1,FALSE),"")&lt;&gt;"",TRUE,FALSE)</f>
        <v>0</v>
      </c>
      <c r="AP707" s="296" t="b">
        <f t="shared" si="300"/>
        <v>0</v>
      </c>
      <c r="AQ707" s="296" t="b">
        <f t="shared" si="327"/>
        <v>1</v>
      </c>
      <c r="AR707" s="296" t="str">
        <f t="shared" si="301"/>
        <v/>
      </c>
      <c r="AS707" s="296" t="str">
        <f t="shared" si="302"/>
        <v/>
      </c>
      <c r="AT707" s="296">
        <f t="shared" si="303"/>
        <v>1</v>
      </c>
      <c r="AU707" s="296">
        <f t="shared" si="304"/>
        <v>1</v>
      </c>
      <c r="AV707" s="296" t="str">
        <f t="shared" si="305"/>
        <v/>
      </c>
      <c r="AW707" s="296" t="str">
        <f>IFERROR(VLOOKUP($L707,点検表４リスト用!$L$2:$M$11,2,FALSE),"")</f>
        <v/>
      </c>
      <c r="AX707" s="296" t="str">
        <f>IFERROR(VLOOKUP($AV707,排出係数!$H$4:$N$1000,7,FALSE),"")</f>
        <v/>
      </c>
      <c r="AY707" s="296" t="str">
        <f t="shared" si="315"/>
        <v/>
      </c>
      <c r="AZ707" s="296" t="str">
        <f t="shared" si="306"/>
        <v>1</v>
      </c>
      <c r="BA707" s="296" t="str">
        <f>IFERROR(VLOOKUP($AV707,排出係数!$A$4:$G$10000,$AU707+2,FALSE),"")</f>
        <v/>
      </c>
      <c r="BB707" s="296">
        <f>IFERROR(VLOOKUP($AU707,点検表４リスト用!$P$2:$T$6,2,FALSE),"")</f>
        <v>0.48</v>
      </c>
      <c r="BC707" s="296" t="str">
        <f t="shared" si="307"/>
        <v/>
      </c>
      <c r="BD707" s="296" t="str">
        <f t="shared" si="308"/>
        <v/>
      </c>
      <c r="BE707" s="296" t="str">
        <f>IFERROR(VLOOKUP($AV707,排出係数!$H$4:$M$10000,$AU707+2,FALSE),"")</f>
        <v/>
      </c>
      <c r="BF707" s="296">
        <f>IFERROR(VLOOKUP($AU707,点検表４リスト用!$P$2:$T$6,IF($N707="H17",5,3),FALSE),"")</f>
        <v>5.5E-2</v>
      </c>
      <c r="BG707" s="296">
        <f t="shared" si="309"/>
        <v>0</v>
      </c>
      <c r="BH707" s="296">
        <f t="shared" si="313"/>
        <v>0</v>
      </c>
      <c r="BI707" s="296" t="str">
        <f>IFERROR(VLOOKUP($L707,点検表４リスト用!$L$2:$N$11,3,FALSE),"")</f>
        <v/>
      </c>
      <c r="BJ707" s="296" t="str">
        <f t="shared" si="310"/>
        <v/>
      </c>
      <c r="BK707" s="296" t="str">
        <f>IF($AK707="特","",IF($BP707="確認",MSG_電気・燃料電池車確認,IF($BS707=1,日野自動車新型式,IF($BS707=2,日野自動車新型式②,IF($BS707=3,日野自動車新型式③,IF($BS707=4,日野自動車新型式④,IFERROR(VLOOKUP($BJ707,'35条リスト'!$A$3:$C$9998,2,FALSE),"")))))))</f>
        <v/>
      </c>
      <c r="BL707" s="296" t="str">
        <f t="shared" si="311"/>
        <v/>
      </c>
      <c r="BM707" s="296" t="str">
        <f>IFERROR(VLOOKUP($X707,点検表４リスト用!$A$2:$B$10,2,FALSE),"")</f>
        <v/>
      </c>
      <c r="BN707" s="296" t="str">
        <f>IF($AK707="特","",IFERROR(VLOOKUP($BJ707,'35条リスト'!$A$3:$C$9998,3,FALSE),""))</f>
        <v/>
      </c>
      <c r="BO707" s="357" t="str">
        <f t="shared" si="316"/>
        <v/>
      </c>
      <c r="BP707" s="297" t="str">
        <f t="shared" si="312"/>
        <v/>
      </c>
      <c r="BQ707" s="297" t="str">
        <f t="shared" si="317"/>
        <v/>
      </c>
      <c r="BR707" s="296">
        <f t="shared" si="314"/>
        <v>0</v>
      </c>
      <c r="BS707" s="296" t="str">
        <f>IF(COUNTIF(点検表４リスト用!X$2:X$83,J707),1,IF(COUNTIF(点検表４リスト用!Y$2:Y$100,J707),2,IF(COUNTIF(点検表４リスト用!Z$2:Z$100,J707),3,IF(COUNTIF(点検表４リスト用!AA$2:AA$100,J707),4,""))))</f>
        <v/>
      </c>
      <c r="BT707" s="580" t="str">
        <f t="shared" si="318"/>
        <v/>
      </c>
    </row>
    <row r="708" spans="1:72">
      <c r="A708" s="289"/>
      <c r="B708" s="445"/>
      <c r="C708" s="290"/>
      <c r="D708" s="291"/>
      <c r="E708" s="291"/>
      <c r="F708" s="291"/>
      <c r="G708" s="292"/>
      <c r="H708" s="300"/>
      <c r="I708" s="292"/>
      <c r="J708" s="292"/>
      <c r="K708" s="292"/>
      <c r="L708" s="292"/>
      <c r="M708" s="290"/>
      <c r="N708" s="290"/>
      <c r="O708" s="292"/>
      <c r="P708" s="292"/>
      <c r="Q708" s="481" t="str">
        <f t="shared" si="319"/>
        <v/>
      </c>
      <c r="R708" s="481" t="str">
        <f t="shared" si="320"/>
        <v/>
      </c>
      <c r="S708" s="482" t="str">
        <f t="shared" ref="S708:S771" si="328">IF($L708="","",IF($AE708=TRUE,"-",IF(ISNUMBER($BI708)=TRUE,$BI708,"エラー")))</f>
        <v/>
      </c>
      <c r="T708" s="482" t="str">
        <f t="shared" si="321"/>
        <v/>
      </c>
      <c r="U708" s="483" t="str">
        <f t="shared" si="322"/>
        <v/>
      </c>
      <c r="V708" s="483" t="str">
        <f t="shared" si="323"/>
        <v/>
      </c>
      <c r="W708" s="483" t="str">
        <f t="shared" si="324"/>
        <v/>
      </c>
      <c r="X708" s="293"/>
      <c r="Y708" s="289"/>
      <c r="Z708" s="473" t="str">
        <f>IF($BS708&lt;&gt;"","確認",IF(COUNTIF(点検表４リスト用!AB$2:AB$100,J708),"○",IF(OR($BQ708="【3】",$BQ708="【2】",$BQ708="【1】"),"○",$BQ708)))</f>
        <v/>
      </c>
      <c r="AA708" s="532"/>
      <c r="AB708" s="559" t="str">
        <f t="shared" si="325"/>
        <v/>
      </c>
      <c r="AC708" s="294" t="str">
        <f>IF(COUNTIF(環境性能の高いＵＤタクシー!$A:$A,点検表４!J708),"○","")</f>
        <v/>
      </c>
      <c r="AD708" s="295" t="str">
        <f t="shared" si="326"/>
        <v/>
      </c>
      <c r="AE708" s="296" t="b">
        <f t="shared" ref="AE708:AE771" si="329">IF(OR($I708="大型特殊自動車",$I708="小型特殊自動車",$Y708=3),TRUE,FALSE)</f>
        <v>0</v>
      </c>
      <c r="AF708" s="296" t="b">
        <f t="shared" ref="AF708:AF771" si="330">IF(OR($AE708=TRUE,AND($I708&lt;&gt;"",$J708&lt;&gt;"",$K708&lt;&gt;"",$L708&lt;&gt;"")),TRUE,FALSE)</f>
        <v>0</v>
      </c>
      <c r="AG708" s="296" t="str">
        <f t="shared" ref="AG708:AG771" si="331">IF($AF708=TRUE,ROW()-5,"")</f>
        <v/>
      </c>
      <c r="AH708" s="296">
        <f t="shared" ref="AH708:AH771" si="332">IF($B708="減車",0,1)</f>
        <v>1</v>
      </c>
      <c r="AI708" s="296">
        <f t="shared" ref="AI708:AI771" si="333">IF($B708="増車",1,0)</f>
        <v>0</v>
      </c>
      <c r="AJ708" s="296">
        <f t="shared" ref="AJ708:AJ771" si="334">IF($B708="減車",1,0)</f>
        <v>0</v>
      </c>
      <c r="AK708" s="296" t="str">
        <f>IFERROR(VLOOKUP($I708,点検表４リスト用!$D$2:$G$10,2,FALSE),"")</f>
        <v/>
      </c>
      <c r="AL708" s="296" t="str">
        <f>IFERROR(VLOOKUP($I708,点検表４リスト用!$D$2:$G$10,3,FALSE),"")</f>
        <v/>
      </c>
      <c r="AM708" s="296" t="str">
        <f>IFERROR(VLOOKUP($I708,点検表４リスト用!$D$2:$G$10,4,FALSE),"")</f>
        <v/>
      </c>
      <c r="AN708" s="296" t="str">
        <f>IFERROR(VLOOKUP(LEFT($E708,1),点検表４リスト用!$I$2:$J$11,2,FALSE),"")</f>
        <v/>
      </c>
      <c r="AO708" s="296" t="b">
        <f>IF(IFERROR(VLOOKUP($J708,軽乗用車一覧!$A$2:$A$88,1,FALSE),"")&lt;&gt;"",TRUE,FALSE)</f>
        <v>0</v>
      </c>
      <c r="AP708" s="296" t="b">
        <f t="shared" ref="AP708:AP771" si="335">IF(OR(AND($AO708=TRUE,$I708&lt;&gt;"軽自動車（乗用）"),AND($AO708=FALSE,$I708="軽自動車（乗用）")),TRUE,FALSE)</f>
        <v>0</v>
      </c>
      <c r="AQ708" s="296" t="b">
        <f t="shared" si="327"/>
        <v>1</v>
      </c>
      <c r="AR708" s="296" t="str">
        <f t="shared" ref="AR708:AR771" si="336">$AL708&amp;IF($AL708&gt;=5,"",IF($K708&lt;=1700,1,IF($K708&lt;=2500,2,IF($K708&lt;=3500,3,IF($K708&lt;8000,4,5)))))</f>
        <v/>
      </c>
      <c r="AS708" s="296" t="str">
        <f t="shared" ref="AS708:AS771" si="337">IF(OR($I708="小型・普通乗用車",$I708="軽自動車（乗用）"),"乗用",IF(AND($K708&gt;1,$K708&lt;=1700),"軽量",IF(AND($K708&gt;1700,$K708&lt;=3500),"中量",IF(AND($K708&gt;3500,$K708&lt;=7500),"重量1",IF($K708&gt;7500,"重量2","")))))</f>
        <v/>
      </c>
      <c r="AT708" s="296">
        <f t="shared" ref="AT708:AT771" si="338">IF($K708&gt;3500,$K708/1000,1)</f>
        <v>1</v>
      </c>
      <c r="AU708" s="296">
        <f t="shared" ref="AU708:AU771" si="339">IF($AK708="乗",0,IF(OR($AK708="軽",$AK708="特"),5,IF($K708&lt;=1700,1,IF($K708&lt;=2500,2,IF($K708&lt;=3500,3,4)))))</f>
        <v>1</v>
      </c>
      <c r="AV708" s="296" t="str">
        <f t="shared" ref="AV708:AV771" si="340">IFERROR(LEFT($J708,SEARCH("-",$J708,1)-1),"")</f>
        <v/>
      </c>
      <c r="AW708" s="296" t="str">
        <f>IFERROR(VLOOKUP($L708,点検表４リスト用!$L$2:$M$11,2,FALSE),"")</f>
        <v/>
      </c>
      <c r="AX708" s="296" t="str">
        <f>IFERROR(VLOOKUP($AV708,排出係数!$H$4:$N$1000,7,FALSE),"")</f>
        <v/>
      </c>
      <c r="AY708" s="296" t="str">
        <f t="shared" si="315"/>
        <v/>
      </c>
      <c r="AZ708" s="296" t="str">
        <f t="shared" ref="AZ708:AZ771" si="341">IF(OR($AW708="電",$AW708="燃電"),$AW708,$AK708&amp;$AU708&amp;$AW708&amp;$AV708)</f>
        <v>1</v>
      </c>
      <c r="BA708" s="296" t="str">
        <f>IFERROR(VLOOKUP($AV708,排出係数!$A$4:$G$10000,$AU708+2,FALSE),"")</f>
        <v/>
      </c>
      <c r="BB708" s="296">
        <f>IFERROR(VLOOKUP($AU708,点検表４リスト用!$P$2:$T$6,2,FALSE),"")</f>
        <v>0.48</v>
      </c>
      <c r="BC708" s="296" t="str">
        <f t="shared" ref="BC708:BC771" si="342">IF(OR($AW708="C",$AW708="ハガ",$AW708="ハ軽"),$BA708/2,$BA708)</f>
        <v/>
      </c>
      <c r="BD708" s="296" t="str">
        <f t="shared" ref="BD708:BD771" si="343">IF(OR($AZ708="電",$AZ708="燃電"),0,IF(OR(AND($M708=1,$AW708="軽"),AND($M708=1,$AW708="ハ軽")),$BB708,$BC708))</f>
        <v/>
      </c>
      <c r="BE708" s="296" t="str">
        <f>IFERROR(VLOOKUP($AV708,排出係数!$H$4:$M$10000,$AU708+2,FALSE),"")</f>
        <v/>
      </c>
      <c r="BF708" s="296">
        <f>IFERROR(VLOOKUP($AU708,点検表４リスト用!$P$2:$T$6,IF($N708="H17",5,3),FALSE),"")</f>
        <v>5.5E-2</v>
      </c>
      <c r="BG708" s="296">
        <f t="shared" ref="BG708:BG771" si="344">IF($AW708="軽",$BE708,IF($AW708="ハ軽",$BE708/2,0))</f>
        <v>0</v>
      </c>
      <c r="BH708" s="296">
        <f t="shared" si="313"/>
        <v>0</v>
      </c>
      <c r="BI708" s="296" t="str">
        <f>IFERROR(VLOOKUP($L708,点検表４リスト用!$L$2:$N$11,3,FALSE),"")</f>
        <v/>
      </c>
      <c r="BJ708" s="296" t="str">
        <f t="shared" ref="BJ708:BJ771" si="345">LEFT($L708,2)&amp;IF(AND($Y708=1,RIGHT($J708,1)="改"),LEFT($J708,LEN($J708)-1),$J708)</f>
        <v/>
      </c>
      <c r="BK708" s="296" t="str">
        <f>IF($AK708="特","",IF($BP708="確認",MSG_電気・燃料電池車確認,IF($BS708=1,日野自動車新型式,IF($BS708=2,日野自動車新型式②,IF($BS708=3,日野自動車新型式③,IF($BS708=4,日野自動車新型式④,IFERROR(VLOOKUP($BJ708,'35条リスト'!$A$3:$C$9998,2,FALSE),"")))))))</f>
        <v/>
      </c>
      <c r="BL708" s="296" t="str">
        <f t="shared" ref="BL708:BL771" si="346">IF(OR(LEFT($J708,1)="D",LEFT($J708,1)="6"),75,IF(OR(LEFT($J708,1)="C",LEFT($J708,1)="5"),50,""))</f>
        <v/>
      </c>
      <c r="BM708" s="296" t="str">
        <f>IFERROR(VLOOKUP($X708,点検表４リスト用!$A$2:$B$10,2,FALSE),"")</f>
        <v/>
      </c>
      <c r="BN708" s="296" t="str">
        <f>IF($AK708="特","",IFERROR(VLOOKUP($BJ708,'35条リスト'!$A$3:$C$9998,3,FALSE),""))</f>
        <v/>
      </c>
      <c r="BO708" s="357" t="str">
        <f t="shared" si="316"/>
        <v/>
      </c>
      <c r="BP708" s="297" t="str">
        <f t="shared" ref="BP708:BP771" si="347">IF(AND(OR($AW708="電",$AW708="燃電"),$AE708=FALSE),IF(LEFT($J708,1)&lt;&gt;"Z","確認","【3】"),"")</f>
        <v/>
      </c>
      <c r="BQ708" s="297" t="str">
        <f t="shared" si="317"/>
        <v/>
      </c>
      <c r="BR708" s="296">
        <f t="shared" si="314"/>
        <v>0</v>
      </c>
      <c r="BS708" s="296" t="str">
        <f>IF(COUNTIF(点検表４リスト用!X$2:X$83,J708),1,IF(COUNTIF(点検表４リスト用!Y$2:Y$100,J708),2,IF(COUNTIF(点検表４リスト用!Z$2:Z$100,J708),3,IF(COUNTIF(点検表４リスト用!AA$2:AA$100,J708),4,""))))</f>
        <v/>
      </c>
      <c r="BT708" s="580" t="str">
        <f t="shared" si="318"/>
        <v/>
      </c>
    </row>
    <row r="709" spans="1:72">
      <c r="A709" s="289"/>
      <c r="B709" s="445"/>
      <c r="C709" s="290"/>
      <c r="D709" s="291"/>
      <c r="E709" s="291"/>
      <c r="F709" s="291"/>
      <c r="G709" s="292"/>
      <c r="H709" s="300"/>
      <c r="I709" s="292"/>
      <c r="J709" s="292"/>
      <c r="K709" s="292"/>
      <c r="L709" s="292"/>
      <c r="M709" s="290"/>
      <c r="N709" s="290"/>
      <c r="O709" s="292"/>
      <c r="P709" s="292"/>
      <c r="Q709" s="481" t="str">
        <f t="shared" si="319"/>
        <v/>
      </c>
      <c r="R709" s="481" t="str">
        <f t="shared" si="320"/>
        <v/>
      </c>
      <c r="S709" s="482" t="str">
        <f t="shared" si="328"/>
        <v/>
      </c>
      <c r="T709" s="482" t="str">
        <f t="shared" si="321"/>
        <v/>
      </c>
      <c r="U709" s="483" t="str">
        <f t="shared" si="322"/>
        <v/>
      </c>
      <c r="V709" s="483" t="str">
        <f t="shared" si="323"/>
        <v/>
      </c>
      <c r="W709" s="483" t="str">
        <f t="shared" si="324"/>
        <v/>
      </c>
      <c r="X709" s="293"/>
      <c r="Y709" s="289"/>
      <c r="Z709" s="473" t="str">
        <f>IF($BS709&lt;&gt;"","確認",IF(COUNTIF(点検表４リスト用!AB$2:AB$100,J709),"○",IF(OR($BQ709="【3】",$BQ709="【2】",$BQ709="【1】"),"○",$BQ709)))</f>
        <v/>
      </c>
      <c r="AA709" s="532"/>
      <c r="AB709" s="559" t="str">
        <f t="shared" si="325"/>
        <v/>
      </c>
      <c r="AC709" s="294" t="str">
        <f>IF(COUNTIF(環境性能の高いＵＤタクシー!$A:$A,点検表４!J709),"○","")</f>
        <v/>
      </c>
      <c r="AD709" s="295" t="str">
        <f t="shared" si="326"/>
        <v/>
      </c>
      <c r="AE709" s="296" t="b">
        <f t="shared" si="329"/>
        <v>0</v>
      </c>
      <c r="AF709" s="296" t="b">
        <f t="shared" si="330"/>
        <v>0</v>
      </c>
      <c r="AG709" s="296" t="str">
        <f t="shared" si="331"/>
        <v/>
      </c>
      <c r="AH709" s="296">
        <f t="shared" si="332"/>
        <v>1</v>
      </c>
      <c r="AI709" s="296">
        <f t="shared" si="333"/>
        <v>0</v>
      </c>
      <c r="AJ709" s="296">
        <f t="shared" si="334"/>
        <v>0</v>
      </c>
      <c r="AK709" s="296" t="str">
        <f>IFERROR(VLOOKUP($I709,点検表４リスト用!$D$2:$G$10,2,FALSE),"")</f>
        <v/>
      </c>
      <c r="AL709" s="296" t="str">
        <f>IFERROR(VLOOKUP($I709,点検表４リスト用!$D$2:$G$10,3,FALSE),"")</f>
        <v/>
      </c>
      <c r="AM709" s="296" t="str">
        <f>IFERROR(VLOOKUP($I709,点検表４リスト用!$D$2:$G$10,4,FALSE),"")</f>
        <v/>
      </c>
      <c r="AN709" s="296" t="str">
        <f>IFERROR(VLOOKUP(LEFT($E709,1),点検表４リスト用!$I$2:$J$11,2,FALSE),"")</f>
        <v/>
      </c>
      <c r="AO709" s="296" t="b">
        <f>IF(IFERROR(VLOOKUP($J709,軽乗用車一覧!$A$2:$A$88,1,FALSE),"")&lt;&gt;"",TRUE,FALSE)</f>
        <v>0</v>
      </c>
      <c r="AP709" s="296" t="b">
        <f t="shared" si="335"/>
        <v>0</v>
      </c>
      <c r="AQ709" s="296" t="b">
        <f t="shared" si="327"/>
        <v>1</v>
      </c>
      <c r="AR709" s="296" t="str">
        <f t="shared" si="336"/>
        <v/>
      </c>
      <c r="AS709" s="296" t="str">
        <f t="shared" si="337"/>
        <v/>
      </c>
      <c r="AT709" s="296">
        <f t="shared" si="338"/>
        <v>1</v>
      </c>
      <c r="AU709" s="296">
        <f t="shared" si="339"/>
        <v>1</v>
      </c>
      <c r="AV709" s="296" t="str">
        <f t="shared" si="340"/>
        <v/>
      </c>
      <c r="AW709" s="296" t="str">
        <f>IFERROR(VLOOKUP($L709,点検表４リスト用!$L$2:$M$11,2,FALSE),"")</f>
        <v/>
      </c>
      <c r="AX709" s="296" t="str">
        <f>IFERROR(VLOOKUP($AV709,排出係数!$H$4:$N$1000,7,FALSE),"")</f>
        <v/>
      </c>
      <c r="AY709" s="296" t="str">
        <f t="shared" si="315"/>
        <v/>
      </c>
      <c r="AZ709" s="296" t="str">
        <f t="shared" si="341"/>
        <v>1</v>
      </c>
      <c r="BA709" s="296" t="str">
        <f>IFERROR(VLOOKUP($AV709,排出係数!$A$4:$G$10000,$AU709+2,FALSE),"")</f>
        <v/>
      </c>
      <c r="BB709" s="296">
        <f>IFERROR(VLOOKUP($AU709,点検表４リスト用!$P$2:$T$6,2,FALSE),"")</f>
        <v>0.48</v>
      </c>
      <c r="BC709" s="296" t="str">
        <f t="shared" si="342"/>
        <v/>
      </c>
      <c r="BD709" s="296" t="str">
        <f t="shared" si="343"/>
        <v/>
      </c>
      <c r="BE709" s="296" t="str">
        <f>IFERROR(VLOOKUP($AV709,排出係数!$H$4:$M$10000,$AU709+2,FALSE),"")</f>
        <v/>
      </c>
      <c r="BF709" s="296">
        <f>IFERROR(VLOOKUP($AU709,点検表４リスト用!$P$2:$T$6,IF($N709="H17",5,3),FALSE),"")</f>
        <v>5.5E-2</v>
      </c>
      <c r="BG709" s="296">
        <f t="shared" si="344"/>
        <v>0</v>
      </c>
      <c r="BH709" s="296">
        <f t="shared" ref="BH709:BH772" si="348">IF(OR($N709="H17",AND($M709=1,$N709="")),$BF709,$BG709)</f>
        <v>0</v>
      </c>
      <c r="BI709" s="296" t="str">
        <f>IFERROR(VLOOKUP($L709,点検表４リスト用!$L$2:$N$11,3,FALSE),"")</f>
        <v/>
      </c>
      <c r="BJ709" s="296" t="str">
        <f t="shared" si="345"/>
        <v/>
      </c>
      <c r="BK709" s="296" t="str">
        <f>IF($AK709="特","",IF($BP709="確認",MSG_電気・燃料電池車確認,IF($BS709=1,日野自動車新型式,IF($BS709=2,日野自動車新型式②,IF($BS709=3,日野自動車新型式③,IF($BS709=4,日野自動車新型式④,IFERROR(VLOOKUP($BJ709,'35条リスト'!$A$3:$C$9998,2,FALSE),"")))))))</f>
        <v/>
      </c>
      <c r="BL709" s="296" t="str">
        <f t="shared" si="346"/>
        <v/>
      </c>
      <c r="BM709" s="296" t="str">
        <f>IFERROR(VLOOKUP($X709,点検表４リスト用!$A$2:$B$10,2,FALSE),"")</f>
        <v/>
      </c>
      <c r="BN709" s="296" t="str">
        <f>IF($AK709="特","",IFERROR(VLOOKUP($BJ709,'35条リスト'!$A$3:$C$9998,3,FALSE),""))</f>
        <v/>
      </c>
      <c r="BO709" s="357" t="str">
        <f t="shared" si="316"/>
        <v/>
      </c>
      <c r="BP709" s="297" t="str">
        <f t="shared" si="347"/>
        <v/>
      </c>
      <c r="BQ709" s="297" t="str">
        <f t="shared" si="317"/>
        <v/>
      </c>
      <c r="BR709" s="296">
        <f t="shared" ref="BR709:BR772" si="349">IF($Z709="○",$Z709,IF($AA709="○",$AA709,0))</f>
        <v>0</v>
      </c>
      <c r="BS709" s="296" t="str">
        <f>IF(COUNTIF(点検表４リスト用!X$2:X$83,J709),1,IF(COUNTIF(点検表４リスト用!Y$2:Y$100,J709),2,IF(COUNTIF(点検表４リスト用!Z$2:Z$100,J709),3,IF(COUNTIF(点検表４リスト用!AA$2:AA$100,J709),4,""))))</f>
        <v/>
      </c>
      <c r="BT709" s="580" t="str">
        <f t="shared" si="318"/>
        <v/>
      </c>
    </row>
    <row r="710" spans="1:72">
      <c r="A710" s="289"/>
      <c r="B710" s="445"/>
      <c r="C710" s="290"/>
      <c r="D710" s="291"/>
      <c r="E710" s="291"/>
      <c r="F710" s="291"/>
      <c r="G710" s="292"/>
      <c r="H710" s="300"/>
      <c r="I710" s="292"/>
      <c r="J710" s="292"/>
      <c r="K710" s="292"/>
      <c r="L710" s="292"/>
      <c r="M710" s="290"/>
      <c r="N710" s="290"/>
      <c r="O710" s="292"/>
      <c r="P710" s="292"/>
      <c r="Q710" s="481" t="str">
        <f t="shared" si="319"/>
        <v/>
      </c>
      <c r="R710" s="481" t="str">
        <f t="shared" si="320"/>
        <v/>
      </c>
      <c r="S710" s="482" t="str">
        <f t="shared" si="328"/>
        <v/>
      </c>
      <c r="T710" s="482" t="str">
        <f t="shared" si="321"/>
        <v/>
      </c>
      <c r="U710" s="483" t="str">
        <f t="shared" si="322"/>
        <v/>
      </c>
      <c r="V710" s="483" t="str">
        <f t="shared" si="323"/>
        <v/>
      </c>
      <c r="W710" s="483" t="str">
        <f t="shared" si="324"/>
        <v/>
      </c>
      <c r="X710" s="293"/>
      <c r="Y710" s="289"/>
      <c r="Z710" s="473" t="str">
        <f>IF($BS710&lt;&gt;"","確認",IF(COUNTIF(点検表４リスト用!AB$2:AB$100,J710),"○",IF(OR($BQ710="【3】",$BQ710="【2】",$BQ710="【1】"),"○",$BQ710)))</f>
        <v/>
      </c>
      <c r="AA710" s="532"/>
      <c r="AB710" s="559" t="str">
        <f t="shared" si="325"/>
        <v/>
      </c>
      <c r="AC710" s="294" t="str">
        <f>IF(COUNTIF(環境性能の高いＵＤタクシー!$A:$A,点検表４!J710),"○","")</f>
        <v/>
      </c>
      <c r="AD710" s="295" t="str">
        <f t="shared" si="326"/>
        <v/>
      </c>
      <c r="AE710" s="296" t="b">
        <f t="shared" si="329"/>
        <v>0</v>
      </c>
      <c r="AF710" s="296" t="b">
        <f t="shared" si="330"/>
        <v>0</v>
      </c>
      <c r="AG710" s="296" t="str">
        <f t="shared" si="331"/>
        <v/>
      </c>
      <c r="AH710" s="296">
        <f t="shared" si="332"/>
        <v>1</v>
      </c>
      <c r="AI710" s="296">
        <f t="shared" si="333"/>
        <v>0</v>
      </c>
      <c r="AJ710" s="296">
        <f t="shared" si="334"/>
        <v>0</v>
      </c>
      <c r="AK710" s="296" t="str">
        <f>IFERROR(VLOOKUP($I710,点検表４リスト用!$D$2:$G$10,2,FALSE),"")</f>
        <v/>
      </c>
      <c r="AL710" s="296" t="str">
        <f>IFERROR(VLOOKUP($I710,点検表４リスト用!$D$2:$G$10,3,FALSE),"")</f>
        <v/>
      </c>
      <c r="AM710" s="296" t="str">
        <f>IFERROR(VLOOKUP($I710,点検表４リスト用!$D$2:$G$10,4,FALSE),"")</f>
        <v/>
      </c>
      <c r="AN710" s="296" t="str">
        <f>IFERROR(VLOOKUP(LEFT($E710,1),点検表４リスト用!$I$2:$J$11,2,FALSE),"")</f>
        <v/>
      </c>
      <c r="AO710" s="296" t="b">
        <f>IF(IFERROR(VLOOKUP($J710,軽乗用車一覧!$A$2:$A$88,1,FALSE),"")&lt;&gt;"",TRUE,FALSE)</f>
        <v>0</v>
      </c>
      <c r="AP710" s="296" t="b">
        <f t="shared" si="335"/>
        <v>0</v>
      </c>
      <c r="AQ710" s="296" t="b">
        <f t="shared" si="327"/>
        <v>1</v>
      </c>
      <c r="AR710" s="296" t="str">
        <f t="shared" si="336"/>
        <v/>
      </c>
      <c r="AS710" s="296" t="str">
        <f t="shared" si="337"/>
        <v/>
      </c>
      <c r="AT710" s="296">
        <f t="shared" si="338"/>
        <v>1</v>
      </c>
      <c r="AU710" s="296">
        <f t="shared" si="339"/>
        <v>1</v>
      </c>
      <c r="AV710" s="296" t="str">
        <f t="shared" si="340"/>
        <v/>
      </c>
      <c r="AW710" s="296" t="str">
        <f>IFERROR(VLOOKUP($L710,点検表４リスト用!$L$2:$M$11,2,FALSE),"")</f>
        <v/>
      </c>
      <c r="AX710" s="296" t="str">
        <f>IFERROR(VLOOKUP($AV710,排出係数!$H$4:$N$1000,7,FALSE),"")</f>
        <v/>
      </c>
      <c r="AY710" s="296" t="str">
        <f t="shared" si="315"/>
        <v/>
      </c>
      <c r="AZ710" s="296" t="str">
        <f t="shared" si="341"/>
        <v>1</v>
      </c>
      <c r="BA710" s="296" t="str">
        <f>IFERROR(VLOOKUP($AV710,排出係数!$A$4:$G$10000,$AU710+2,FALSE),"")</f>
        <v/>
      </c>
      <c r="BB710" s="296">
        <f>IFERROR(VLOOKUP($AU710,点検表４リスト用!$P$2:$T$6,2,FALSE),"")</f>
        <v>0.48</v>
      </c>
      <c r="BC710" s="296" t="str">
        <f t="shared" si="342"/>
        <v/>
      </c>
      <c r="BD710" s="296" t="str">
        <f t="shared" si="343"/>
        <v/>
      </c>
      <c r="BE710" s="296" t="str">
        <f>IFERROR(VLOOKUP($AV710,排出係数!$H$4:$M$10000,$AU710+2,FALSE),"")</f>
        <v/>
      </c>
      <c r="BF710" s="296">
        <f>IFERROR(VLOOKUP($AU710,点検表４リスト用!$P$2:$T$6,IF($N710="H17",5,3),FALSE),"")</f>
        <v>5.5E-2</v>
      </c>
      <c r="BG710" s="296">
        <f t="shared" si="344"/>
        <v>0</v>
      </c>
      <c r="BH710" s="296">
        <f t="shared" si="348"/>
        <v>0</v>
      </c>
      <c r="BI710" s="296" t="str">
        <f>IFERROR(VLOOKUP($L710,点検表４リスト用!$L$2:$N$11,3,FALSE),"")</f>
        <v/>
      </c>
      <c r="BJ710" s="296" t="str">
        <f t="shared" si="345"/>
        <v/>
      </c>
      <c r="BK710" s="296" t="str">
        <f>IF($AK710="特","",IF($BP710="確認",MSG_電気・燃料電池車確認,IF($BS710=1,日野自動車新型式,IF($BS710=2,日野自動車新型式②,IF($BS710=3,日野自動車新型式③,IF($BS710=4,日野自動車新型式④,IFERROR(VLOOKUP($BJ710,'35条リスト'!$A$3:$C$9998,2,FALSE),"")))))))</f>
        <v/>
      </c>
      <c r="BL710" s="296" t="str">
        <f t="shared" si="346"/>
        <v/>
      </c>
      <c r="BM710" s="296" t="str">
        <f>IFERROR(VLOOKUP($X710,点検表４リスト用!$A$2:$B$10,2,FALSE),"")</f>
        <v/>
      </c>
      <c r="BN710" s="296" t="str">
        <f>IF($AK710="特","",IFERROR(VLOOKUP($BJ710,'35条リスト'!$A$3:$C$9998,3,FALSE),""))</f>
        <v/>
      </c>
      <c r="BO710" s="357" t="str">
        <f t="shared" si="316"/>
        <v/>
      </c>
      <c r="BP710" s="297" t="str">
        <f t="shared" si="347"/>
        <v/>
      </c>
      <c r="BQ710" s="297" t="str">
        <f t="shared" si="317"/>
        <v/>
      </c>
      <c r="BR710" s="296">
        <f t="shared" si="349"/>
        <v>0</v>
      </c>
      <c r="BS710" s="296" t="str">
        <f>IF(COUNTIF(点検表４リスト用!X$2:X$83,J710),1,IF(COUNTIF(点検表４リスト用!Y$2:Y$100,J710),2,IF(COUNTIF(点検表４リスト用!Z$2:Z$100,J710),3,IF(COUNTIF(点検表４リスト用!AA$2:AA$100,J710),4,""))))</f>
        <v/>
      </c>
      <c r="BT710" s="580" t="str">
        <f t="shared" si="318"/>
        <v/>
      </c>
    </row>
    <row r="711" spans="1:72">
      <c r="A711" s="289"/>
      <c r="B711" s="445"/>
      <c r="C711" s="290"/>
      <c r="D711" s="291"/>
      <c r="E711" s="291"/>
      <c r="F711" s="291"/>
      <c r="G711" s="292"/>
      <c r="H711" s="300"/>
      <c r="I711" s="292"/>
      <c r="J711" s="292"/>
      <c r="K711" s="292"/>
      <c r="L711" s="292"/>
      <c r="M711" s="290"/>
      <c r="N711" s="290"/>
      <c r="O711" s="292"/>
      <c r="P711" s="292"/>
      <c r="Q711" s="481" t="str">
        <f t="shared" si="319"/>
        <v/>
      </c>
      <c r="R711" s="481" t="str">
        <f t="shared" si="320"/>
        <v/>
      </c>
      <c r="S711" s="482" t="str">
        <f t="shared" si="328"/>
        <v/>
      </c>
      <c r="T711" s="482" t="str">
        <f t="shared" si="321"/>
        <v/>
      </c>
      <c r="U711" s="483" t="str">
        <f t="shared" si="322"/>
        <v/>
      </c>
      <c r="V711" s="483" t="str">
        <f t="shared" si="323"/>
        <v/>
      </c>
      <c r="W711" s="483" t="str">
        <f t="shared" si="324"/>
        <v/>
      </c>
      <c r="X711" s="293"/>
      <c r="Y711" s="289"/>
      <c r="Z711" s="473" t="str">
        <f>IF($BS711&lt;&gt;"","確認",IF(COUNTIF(点検表４リスト用!AB$2:AB$100,J711),"○",IF(OR($BQ711="【3】",$BQ711="【2】",$BQ711="【1】"),"○",$BQ711)))</f>
        <v/>
      </c>
      <c r="AA711" s="532"/>
      <c r="AB711" s="559" t="str">
        <f t="shared" si="325"/>
        <v/>
      </c>
      <c r="AC711" s="294" t="str">
        <f>IF(COUNTIF(環境性能の高いＵＤタクシー!$A:$A,点検表４!J711),"○","")</f>
        <v/>
      </c>
      <c r="AD711" s="295" t="str">
        <f t="shared" si="326"/>
        <v/>
      </c>
      <c r="AE711" s="296" t="b">
        <f t="shared" si="329"/>
        <v>0</v>
      </c>
      <c r="AF711" s="296" t="b">
        <f t="shared" si="330"/>
        <v>0</v>
      </c>
      <c r="AG711" s="296" t="str">
        <f t="shared" si="331"/>
        <v/>
      </c>
      <c r="AH711" s="296">
        <f t="shared" si="332"/>
        <v>1</v>
      </c>
      <c r="AI711" s="296">
        <f t="shared" si="333"/>
        <v>0</v>
      </c>
      <c r="AJ711" s="296">
        <f t="shared" si="334"/>
        <v>0</v>
      </c>
      <c r="AK711" s="296" t="str">
        <f>IFERROR(VLOOKUP($I711,点検表４リスト用!$D$2:$G$10,2,FALSE),"")</f>
        <v/>
      </c>
      <c r="AL711" s="296" t="str">
        <f>IFERROR(VLOOKUP($I711,点検表４リスト用!$D$2:$G$10,3,FALSE),"")</f>
        <v/>
      </c>
      <c r="AM711" s="296" t="str">
        <f>IFERROR(VLOOKUP($I711,点検表４リスト用!$D$2:$G$10,4,FALSE),"")</f>
        <v/>
      </c>
      <c r="AN711" s="296" t="str">
        <f>IFERROR(VLOOKUP(LEFT($E711,1),点検表４リスト用!$I$2:$J$11,2,FALSE),"")</f>
        <v/>
      </c>
      <c r="AO711" s="296" t="b">
        <f>IF(IFERROR(VLOOKUP($J711,軽乗用車一覧!$A$2:$A$88,1,FALSE),"")&lt;&gt;"",TRUE,FALSE)</f>
        <v>0</v>
      </c>
      <c r="AP711" s="296" t="b">
        <f t="shared" si="335"/>
        <v>0</v>
      </c>
      <c r="AQ711" s="296" t="b">
        <f t="shared" si="327"/>
        <v>1</v>
      </c>
      <c r="AR711" s="296" t="str">
        <f t="shared" si="336"/>
        <v/>
      </c>
      <c r="AS711" s="296" t="str">
        <f t="shared" si="337"/>
        <v/>
      </c>
      <c r="AT711" s="296">
        <f t="shared" si="338"/>
        <v>1</v>
      </c>
      <c r="AU711" s="296">
        <f t="shared" si="339"/>
        <v>1</v>
      </c>
      <c r="AV711" s="296" t="str">
        <f t="shared" si="340"/>
        <v/>
      </c>
      <c r="AW711" s="296" t="str">
        <f>IFERROR(VLOOKUP($L711,点検表４リスト用!$L$2:$M$11,2,FALSE),"")</f>
        <v/>
      </c>
      <c r="AX711" s="296" t="str">
        <f>IFERROR(VLOOKUP($AV711,排出係数!$H$4:$N$1000,7,FALSE),"")</f>
        <v/>
      </c>
      <c r="AY711" s="296" t="str">
        <f t="shared" si="315"/>
        <v/>
      </c>
      <c r="AZ711" s="296" t="str">
        <f t="shared" si="341"/>
        <v>1</v>
      </c>
      <c r="BA711" s="296" t="str">
        <f>IFERROR(VLOOKUP($AV711,排出係数!$A$4:$G$10000,$AU711+2,FALSE),"")</f>
        <v/>
      </c>
      <c r="BB711" s="296">
        <f>IFERROR(VLOOKUP($AU711,点検表４リスト用!$P$2:$T$6,2,FALSE),"")</f>
        <v>0.48</v>
      </c>
      <c r="BC711" s="296" t="str">
        <f t="shared" si="342"/>
        <v/>
      </c>
      <c r="BD711" s="296" t="str">
        <f t="shared" si="343"/>
        <v/>
      </c>
      <c r="BE711" s="296" t="str">
        <f>IFERROR(VLOOKUP($AV711,排出係数!$H$4:$M$10000,$AU711+2,FALSE),"")</f>
        <v/>
      </c>
      <c r="BF711" s="296">
        <f>IFERROR(VLOOKUP($AU711,点検表４リスト用!$P$2:$T$6,IF($N711="H17",5,3),FALSE),"")</f>
        <v>5.5E-2</v>
      </c>
      <c r="BG711" s="296">
        <f t="shared" si="344"/>
        <v>0</v>
      </c>
      <c r="BH711" s="296">
        <f t="shared" si="348"/>
        <v>0</v>
      </c>
      <c r="BI711" s="296" t="str">
        <f>IFERROR(VLOOKUP($L711,点検表４リスト用!$L$2:$N$11,3,FALSE),"")</f>
        <v/>
      </c>
      <c r="BJ711" s="296" t="str">
        <f t="shared" si="345"/>
        <v/>
      </c>
      <c r="BK711" s="296" t="str">
        <f>IF($AK711="特","",IF($BP711="確認",MSG_電気・燃料電池車確認,IF($BS711=1,日野自動車新型式,IF($BS711=2,日野自動車新型式②,IF($BS711=3,日野自動車新型式③,IF($BS711=4,日野自動車新型式④,IFERROR(VLOOKUP($BJ711,'35条リスト'!$A$3:$C$9998,2,FALSE),"")))))))</f>
        <v/>
      </c>
      <c r="BL711" s="296" t="str">
        <f t="shared" si="346"/>
        <v/>
      </c>
      <c r="BM711" s="296" t="str">
        <f>IFERROR(VLOOKUP($X711,点検表４リスト用!$A$2:$B$10,2,FALSE),"")</f>
        <v/>
      </c>
      <c r="BN711" s="296" t="str">
        <f>IF($AK711="特","",IFERROR(VLOOKUP($BJ711,'35条リスト'!$A$3:$C$9998,3,FALSE),""))</f>
        <v/>
      </c>
      <c r="BO711" s="357" t="str">
        <f t="shared" si="316"/>
        <v/>
      </c>
      <c r="BP711" s="297" t="str">
        <f t="shared" si="347"/>
        <v/>
      </c>
      <c r="BQ711" s="297" t="str">
        <f t="shared" si="317"/>
        <v/>
      </c>
      <c r="BR711" s="296">
        <f t="shared" si="349"/>
        <v>0</v>
      </c>
      <c r="BS711" s="296" t="str">
        <f>IF(COUNTIF(点検表４リスト用!X$2:X$83,J711),1,IF(COUNTIF(点検表４リスト用!Y$2:Y$100,J711),2,IF(COUNTIF(点検表４リスト用!Z$2:Z$100,J711),3,IF(COUNTIF(点検表４リスト用!AA$2:AA$100,J711),4,""))))</f>
        <v/>
      </c>
      <c r="BT711" s="580" t="str">
        <f t="shared" si="318"/>
        <v/>
      </c>
    </row>
    <row r="712" spans="1:72">
      <c r="A712" s="289"/>
      <c r="B712" s="445"/>
      <c r="C712" s="290"/>
      <c r="D712" s="291"/>
      <c r="E712" s="291"/>
      <c r="F712" s="291"/>
      <c r="G712" s="292"/>
      <c r="H712" s="300"/>
      <c r="I712" s="292"/>
      <c r="J712" s="292"/>
      <c r="K712" s="292"/>
      <c r="L712" s="292"/>
      <c r="M712" s="290"/>
      <c r="N712" s="290"/>
      <c r="O712" s="292"/>
      <c r="P712" s="292"/>
      <c r="Q712" s="481" t="str">
        <f t="shared" si="319"/>
        <v/>
      </c>
      <c r="R712" s="481" t="str">
        <f t="shared" si="320"/>
        <v/>
      </c>
      <c r="S712" s="482" t="str">
        <f t="shared" si="328"/>
        <v/>
      </c>
      <c r="T712" s="482" t="str">
        <f t="shared" si="321"/>
        <v/>
      </c>
      <c r="U712" s="483" t="str">
        <f t="shared" si="322"/>
        <v/>
      </c>
      <c r="V712" s="483" t="str">
        <f t="shared" si="323"/>
        <v/>
      </c>
      <c r="W712" s="483" t="str">
        <f t="shared" si="324"/>
        <v/>
      </c>
      <c r="X712" s="293"/>
      <c r="Y712" s="289"/>
      <c r="Z712" s="473" t="str">
        <f>IF($BS712&lt;&gt;"","確認",IF(COUNTIF(点検表４リスト用!AB$2:AB$100,J712),"○",IF(OR($BQ712="【3】",$BQ712="【2】",$BQ712="【1】"),"○",$BQ712)))</f>
        <v/>
      </c>
      <c r="AA712" s="532"/>
      <c r="AB712" s="559" t="str">
        <f t="shared" si="325"/>
        <v/>
      </c>
      <c r="AC712" s="294" t="str">
        <f>IF(COUNTIF(環境性能の高いＵＤタクシー!$A:$A,点検表４!J712),"○","")</f>
        <v/>
      </c>
      <c r="AD712" s="295" t="str">
        <f t="shared" si="326"/>
        <v/>
      </c>
      <c r="AE712" s="296" t="b">
        <f t="shared" si="329"/>
        <v>0</v>
      </c>
      <c r="AF712" s="296" t="b">
        <f t="shared" si="330"/>
        <v>0</v>
      </c>
      <c r="AG712" s="296" t="str">
        <f t="shared" si="331"/>
        <v/>
      </c>
      <c r="AH712" s="296">
        <f t="shared" si="332"/>
        <v>1</v>
      </c>
      <c r="AI712" s="296">
        <f t="shared" si="333"/>
        <v>0</v>
      </c>
      <c r="AJ712" s="296">
        <f t="shared" si="334"/>
        <v>0</v>
      </c>
      <c r="AK712" s="296" t="str">
        <f>IFERROR(VLOOKUP($I712,点検表４リスト用!$D$2:$G$10,2,FALSE),"")</f>
        <v/>
      </c>
      <c r="AL712" s="296" t="str">
        <f>IFERROR(VLOOKUP($I712,点検表４リスト用!$D$2:$G$10,3,FALSE),"")</f>
        <v/>
      </c>
      <c r="AM712" s="296" t="str">
        <f>IFERROR(VLOOKUP($I712,点検表４リスト用!$D$2:$G$10,4,FALSE),"")</f>
        <v/>
      </c>
      <c r="AN712" s="296" t="str">
        <f>IFERROR(VLOOKUP(LEFT($E712,1),点検表４リスト用!$I$2:$J$11,2,FALSE),"")</f>
        <v/>
      </c>
      <c r="AO712" s="296" t="b">
        <f>IF(IFERROR(VLOOKUP($J712,軽乗用車一覧!$A$2:$A$88,1,FALSE),"")&lt;&gt;"",TRUE,FALSE)</f>
        <v>0</v>
      </c>
      <c r="AP712" s="296" t="b">
        <f t="shared" si="335"/>
        <v>0</v>
      </c>
      <c r="AQ712" s="296" t="b">
        <f t="shared" si="327"/>
        <v>1</v>
      </c>
      <c r="AR712" s="296" t="str">
        <f t="shared" si="336"/>
        <v/>
      </c>
      <c r="AS712" s="296" t="str">
        <f t="shared" si="337"/>
        <v/>
      </c>
      <c r="AT712" s="296">
        <f t="shared" si="338"/>
        <v>1</v>
      </c>
      <c r="AU712" s="296">
        <f t="shared" si="339"/>
        <v>1</v>
      </c>
      <c r="AV712" s="296" t="str">
        <f t="shared" si="340"/>
        <v/>
      </c>
      <c r="AW712" s="296" t="str">
        <f>IFERROR(VLOOKUP($L712,点検表４リスト用!$L$2:$M$11,2,FALSE),"")</f>
        <v/>
      </c>
      <c r="AX712" s="296" t="str">
        <f>IFERROR(VLOOKUP($AV712,排出係数!$H$4:$N$1000,7,FALSE),"")</f>
        <v/>
      </c>
      <c r="AY712" s="296" t="str">
        <f t="shared" si="315"/>
        <v/>
      </c>
      <c r="AZ712" s="296" t="str">
        <f t="shared" si="341"/>
        <v>1</v>
      </c>
      <c r="BA712" s="296" t="str">
        <f>IFERROR(VLOOKUP($AV712,排出係数!$A$4:$G$10000,$AU712+2,FALSE),"")</f>
        <v/>
      </c>
      <c r="BB712" s="296">
        <f>IFERROR(VLOOKUP($AU712,点検表４リスト用!$P$2:$T$6,2,FALSE),"")</f>
        <v>0.48</v>
      </c>
      <c r="BC712" s="296" t="str">
        <f t="shared" si="342"/>
        <v/>
      </c>
      <c r="BD712" s="296" t="str">
        <f t="shared" si="343"/>
        <v/>
      </c>
      <c r="BE712" s="296" t="str">
        <f>IFERROR(VLOOKUP($AV712,排出係数!$H$4:$M$10000,$AU712+2,FALSE),"")</f>
        <v/>
      </c>
      <c r="BF712" s="296">
        <f>IFERROR(VLOOKUP($AU712,点検表４リスト用!$P$2:$T$6,IF($N712="H17",5,3),FALSE),"")</f>
        <v>5.5E-2</v>
      </c>
      <c r="BG712" s="296">
        <f t="shared" si="344"/>
        <v>0</v>
      </c>
      <c r="BH712" s="296">
        <f t="shared" si="348"/>
        <v>0</v>
      </c>
      <c r="BI712" s="296" t="str">
        <f>IFERROR(VLOOKUP($L712,点検表４リスト用!$L$2:$N$11,3,FALSE),"")</f>
        <v/>
      </c>
      <c r="BJ712" s="296" t="str">
        <f t="shared" si="345"/>
        <v/>
      </c>
      <c r="BK712" s="296" t="str">
        <f>IF($AK712="特","",IF($BP712="確認",MSG_電気・燃料電池車確認,IF($BS712=1,日野自動車新型式,IF($BS712=2,日野自動車新型式②,IF($BS712=3,日野自動車新型式③,IF($BS712=4,日野自動車新型式④,IFERROR(VLOOKUP($BJ712,'35条リスト'!$A$3:$C$9998,2,FALSE),"")))))))</f>
        <v/>
      </c>
      <c r="BL712" s="296" t="str">
        <f t="shared" si="346"/>
        <v/>
      </c>
      <c r="BM712" s="296" t="str">
        <f>IFERROR(VLOOKUP($X712,点検表４リスト用!$A$2:$B$10,2,FALSE),"")</f>
        <v/>
      </c>
      <c r="BN712" s="296" t="str">
        <f>IF($AK712="特","",IFERROR(VLOOKUP($BJ712,'35条リスト'!$A$3:$C$9998,3,FALSE),""))</f>
        <v/>
      </c>
      <c r="BO712" s="357" t="str">
        <f t="shared" si="316"/>
        <v/>
      </c>
      <c r="BP712" s="297" t="str">
        <f t="shared" si="347"/>
        <v/>
      </c>
      <c r="BQ712" s="297" t="str">
        <f t="shared" si="317"/>
        <v/>
      </c>
      <c r="BR712" s="296">
        <f t="shared" si="349"/>
        <v>0</v>
      </c>
      <c r="BS712" s="296" t="str">
        <f>IF(COUNTIF(点検表４リスト用!X$2:X$83,J712),1,IF(COUNTIF(点検表４リスト用!Y$2:Y$100,J712),2,IF(COUNTIF(点検表４リスト用!Z$2:Z$100,J712),3,IF(COUNTIF(点検表４リスト用!AA$2:AA$100,J712),4,""))))</f>
        <v/>
      </c>
      <c r="BT712" s="580" t="str">
        <f t="shared" si="318"/>
        <v/>
      </c>
    </row>
    <row r="713" spans="1:72">
      <c r="A713" s="289"/>
      <c r="B713" s="445"/>
      <c r="C713" s="290"/>
      <c r="D713" s="291"/>
      <c r="E713" s="291"/>
      <c r="F713" s="291"/>
      <c r="G713" s="292"/>
      <c r="H713" s="300"/>
      <c r="I713" s="292"/>
      <c r="J713" s="292"/>
      <c r="K713" s="292"/>
      <c r="L713" s="292"/>
      <c r="M713" s="290"/>
      <c r="N713" s="290"/>
      <c r="O713" s="292"/>
      <c r="P713" s="292"/>
      <c r="Q713" s="481" t="str">
        <f t="shared" si="319"/>
        <v/>
      </c>
      <c r="R713" s="481" t="str">
        <f t="shared" si="320"/>
        <v/>
      </c>
      <c r="S713" s="482" t="str">
        <f t="shared" si="328"/>
        <v/>
      </c>
      <c r="T713" s="482" t="str">
        <f t="shared" si="321"/>
        <v/>
      </c>
      <c r="U713" s="483" t="str">
        <f t="shared" si="322"/>
        <v/>
      </c>
      <c r="V713" s="483" t="str">
        <f t="shared" si="323"/>
        <v/>
      </c>
      <c r="W713" s="483" t="str">
        <f t="shared" si="324"/>
        <v/>
      </c>
      <c r="X713" s="293"/>
      <c r="Y713" s="289"/>
      <c r="Z713" s="473" t="str">
        <f>IF($BS713&lt;&gt;"","確認",IF(COUNTIF(点検表４リスト用!AB$2:AB$100,J713),"○",IF(OR($BQ713="【3】",$BQ713="【2】",$BQ713="【1】"),"○",$BQ713)))</f>
        <v/>
      </c>
      <c r="AA713" s="532"/>
      <c r="AB713" s="559" t="str">
        <f t="shared" si="325"/>
        <v/>
      </c>
      <c r="AC713" s="294" t="str">
        <f>IF(COUNTIF(環境性能の高いＵＤタクシー!$A:$A,点検表４!J713),"○","")</f>
        <v/>
      </c>
      <c r="AD713" s="295" t="str">
        <f t="shared" si="326"/>
        <v/>
      </c>
      <c r="AE713" s="296" t="b">
        <f t="shared" si="329"/>
        <v>0</v>
      </c>
      <c r="AF713" s="296" t="b">
        <f t="shared" si="330"/>
        <v>0</v>
      </c>
      <c r="AG713" s="296" t="str">
        <f t="shared" si="331"/>
        <v/>
      </c>
      <c r="AH713" s="296">
        <f t="shared" si="332"/>
        <v>1</v>
      </c>
      <c r="AI713" s="296">
        <f t="shared" si="333"/>
        <v>0</v>
      </c>
      <c r="AJ713" s="296">
        <f t="shared" si="334"/>
        <v>0</v>
      </c>
      <c r="AK713" s="296" t="str">
        <f>IFERROR(VLOOKUP($I713,点検表４リスト用!$D$2:$G$10,2,FALSE),"")</f>
        <v/>
      </c>
      <c r="AL713" s="296" t="str">
        <f>IFERROR(VLOOKUP($I713,点検表４リスト用!$D$2:$G$10,3,FALSE),"")</f>
        <v/>
      </c>
      <c r="AM713" s="296" t="str">
        <f>IFERROR(VLOOKUP($I713,点検表４リスト用!$D$2:$G$10,4,FALSE),"")</f>
        <v/>
      </c>
      <c r="AN713" s="296" t="str">
        <f>IFERROR(VLOOKUP(LEFT($E713,1),点検表４リスト用!$I$2:$J$11,2,FALSE),"")</f>
        <v/>
      </c>
      <c r="AO713" s="296" t="b">
        <f>IF(IFERROR(VLOOKUP($J713,軽乗用車一覧!$A$2:$A$88,1,FALSE),"")&lt;&gt;"",TRUE,FALSE)</f>
        <v>0</v>
      </c>
      <c r="AP713" s="296" t="b">
        <f t="shared" si="335"/>
        <v>0</v>
      </c>
      <c r="AQ713" s="296" t="b">
        <f t="shared" si="327"/>
        <v>1</v>
      </c>
      <c r="AR713" s="296" t="str">
        <f t="shared" si="336"/>
        <v/>
      </c>
      <c r="AS713" s="296" t="str">
        <f t="shared" si="337"/>
        <v/>
      </c>
      <c r="AT713" s="296">
        <f t="shared" si="338"/>
        <v>1</v>
      </c>
      <c r="AU713" s="296">
        <f t="shared" si="339"/>
        <v>1</v>
      </c>
      <c r="AV713" s="296" t="str">
        <f t="shared" si="340"/>
        <v/>
      </c>
      <c r="AW713" s="296" t="str">
        <f>IFERROR(VLOOKUP($L713,点検表４リスト用!$L$2:$M$11,2,FALSE),"")</f>
        <v/>
      </c>
      <c r="AX713" s="296" t="str">
        <f>IFERROR(VLOOKUP($AV713,排出係数!$H$4:$N$1000,7,FALSE),"")</f>
        <v/>
      </c>
      <c r="AY713" s="296" t="str">
        <f t="shared" si="315"/>
        <v/>
      </c>
      <c r="AZ713" s="296" t="str">
        <f t="shared" si="341"/>
        <v>1</v>
      </c>
      <c r="BA713" s="296" t="str">
        <f>IFERROR(VLOOKUP($AV713,排出係数!$A$4:$G$10000,$AU713+2,FALSE),"")</f>
        <v/>
      </c>
      <c r="BB713" s="296">
        <f>IFERROR(VLOOKUP($AU713,点検表４リスト用!$P$2:$T$6,2,FALSE),"")</f>
        <v>0.48</v>
      </c>
      <c r="BC713" s="296" t="str">
        <f t="shared" si="342"/>
        <v/>
      </c>
      <c r="BD713" s="296" t="str">
        <f t="shared" si="343"/>
        <v/>
      </c>
      <c r="BE713" s="296" t="str">
        <f>IFERROR(VLOOKUP($AV713,排出係数!$H$4:$M$10000,$AU713+2,FALSE),"")</f>
        <v/>
      </c>
      <c r="BF713" s="296">
        <f>IFERROR(VLOOKUP($AU713,点検表４リスト用!$P$2:$T$6,IF($N713="H17",5,3),FALSE),"")</f>
        <v>5.5E-2</v>
      </c>
      <c r="BG713" s="296">
        <f t="shared" si="344"/>
        <v>0</v>
      </c>
      <c r="BH713" s="296">
        <f t="shared" si="348"/>
        <v>0</v>
      </c>
      <c r="BI713" s="296" t="str">
        <f>IFERROR(VLOOKUP($L713,点検表４リスト用!$L$2:$N$11,3,FALSE),"")</f>
        <v/>
      </c>
      <c r="BJ713" s="296" t="str">
        <f t="shared" si="345"/>
        <v/>
      </c>
      <c r="BK713" s="296" t="str">
        <f>IF($AK713="特","",IF($BP713="確認",MSG_電気・燃料電池車確認,IF($BS713=1,日野自動車新型式,IF($BS713=2,日野自動車新型式②,IF($BS713=3,日野自動車新型式③,IF($BS713=4,日野自動車新型式④,IFERROR(VLOOKUP($BJ713,'35条リスト'!$A$3:$C$9998,2,FALSE),"")))))))</f>
        <v/>
      </c>
      <c r="BL713" s="296" t="str">
        <f t="shared" si="346"/>
        <v/>
      </c>
      <c r="BM713" s="296" t="str">
        <f>IFERROR(VLOOKUP($X713,点検表４リスト用!$A$2:$B$10,2,FALSE),"")</f>
        <v/>
      </c>
      <c r="BN713" s="296" t="str">
        <f>IF($AK713="特","",IFERROR(VLOOKUP($BJ713,'35条リスト'!$A$3:$C$9998,3,FALSE),""))</f>
        <v/>
      </c>
      <c r="BO713" s="357" t="str">
        <f t="shared" si="316"/>
        <v/>
      </c>
      <c r="BP713" s="297" t="str">
        <f t="shared" si="347"/>
        <v/>
      </c>
      <c r="BQ713" s="297" t="str">
        <f t="shared" si="317"/>
        <v/>
      </c>
      <c r="BR713" s="296">
        <f t="shared" si="349"/>
        <v>0</v>
      </c>
      <c r="BS713" s="296" t="str">
        <f>IF(COUNTIF(点検表４リスト用!X$2:X$83,J713),1,IF(COUNTIF(点検表４リスト用!Y$2:Y$100,J713),2,IF(COUNTIF(点検表４リスト用!Z$2:Z$100,J713),3,IF(COUNTIF(点検表４リスト用!AA$2:AA$100,J713),4,""))))</f>
        <v/>
      </c>
      <c r="BT713" s="580" t="str">
        <f t="shared" si="318"/>
        <v/>
      </c>
    </row>
    <row r="714" spans="1:72">
      <c r="A714" s="289"/>
      <c r="B714" s="445"/>
      <c r="C714" s="290"/>
      <c r="D714" s="291"/>
      <c r="E714" s="291"/>
      <c r="F714" s="291"/>
      <c r="G714" s="292"/>
      <c r="H714" s="300"/>
      <c r="I714" s="292"/>
      <c r="J714" s="292"/>
      <c r="K714" s="292"/>
      <c r="L714" s="292"/>
      <c r="M714" s="290"/>
      <c r="N714" s="290"/>
      <c r="O714" s="292"/>
      <c r="P714" s="292"/>
      <c r="Q714" s="481" t="str">
        <f t="shared" si="319"/>
        <v/>
      </c>
      <c r="R714" s="481" t="str">
        <f t="shared" si="320"/>
        <v/>
      </c>
      <c r="S714" s="482" t="str">
        <f t="shared" si="328"/>
        <v/>
      </c>
      <c r="T714" s="482" t="str">
        <f t="shared" si="321"/>
        <v/>
      </c>
      <c r="U714" s="483" t="str">
        <f t="shared" si="322"/>
        <v/>
      </c>
      <c r="V714" s="483" t="str">
        <f t="shared" si="323"/>
        <v/>
      </c>
      <c r="W714" s="483" t="str">
        <f t="shared" si="324"/>
        <v/>
      </c>
      <c r="X714" s="293"/>
      <c r="Y714" s="289"/>
      <c r="Z714" s="473" t="str">
        <f>IF($BS714&lt;&gt;"","確認",IF(COUNTIF(点検表４リスト用!AB$2:AB$100,J714),"○",IF(OR($BQ714="【3】",$BQ714="【2】",$BQ714="【1】"),"○",$BQ714)))</f>
        <v/>
      </c>
      <c r="AA714" s="532"/>
      <c r="AB714" s="559" t="str">
        <f t="shared" si="325"/>
        <v/>
      </c>
      <c r="AC714" s="294" t="str">
        <f>IF(COUNTIF(環境性能の高いＵＤタクシー!$A:$A,点検表４!J714),"○","")</f>
        <v/>
      </c>
      <c r="AD714" s="295" t="str">
        <f t="shared" si="326"/>
        <v/>
      </c>
      <c r="AE714" s="296" t="b">
        <f t="shared" si="329"/>
        <v>0</v>
      </c>
      <c r="AF714" s="296" t="b">
        <f t="shared" si="330"/>
        <v>0</v>
      </c>
      <c r="AG714" s="296" t="str">
        <f t="shared" si="331"/>
        <v/>
      </c>
      <c r="AH714" s="296">
        <f t="shared" si="332"/>
        <v>1</v>
      </c>
      <c r="AI714" s="296">
        <f t="shared" si="333"/>
        <v>0</v>
      </c>
      <c r="AJ714" s="296">
        <f t="shared" si="334"/>
        <v>0</v>
      </c>
      <c r="AK714" s="296" t="str">
        <f>IFERROR(VLOOKUP($I714,点検表４リスト用!$D$2:$G$10,2,FALSE),"")</f>
        <v/>
      </c>
      <c r="AL714" s="296" t="str">
        <f>IFERROR(VLOOKUP($I714,点検表４リスト用!$D$2:$G$10,3,FALSE),"")</f>
        <v/>
      </c>
      <c r="AM714" s="296" t="str">
        <f>IFERROR(VLOOKUP($I714,点検表４リスト用!$D$2:$G$10,4,FALSE),"")</f>
        <v/>
      </c>
      <c r="AN714" s="296" t="str">
        <f>IFERROR(VLOOKUP(LEFT($E714,1),点検表４リスト用!$I$2:$J$11,2,FALSE),"")</f>
        <v/>
      </c>
      <c r="AO714" s="296" t="b">
        <f>IF(IFERROR(VLOOKUP($J714,軽乗用車一覧!$A$2:$A$88,1,FALSE),"")&lt;&gt;"",TRUE,FALSE)</f>
        <v>0</v>
      </c>
      <c r="AP714" s="296" t="b">
        <f t="shared" si="335"/>
        <v>0</v>
      </c>
      <c r="AQ714" s="296" t="b">
        <f t="shared" si="327"/>
        <v>1</v>
      </c>
      <c r="AR714" s="296" t="str">
        <f t="shared" si="336"/>
        <v/>
      </c>
      <c r="AS714" s="296" t="str">
        <f t="shared" si="337"/>
        <v/>
      </c>
      <c r="AT714" s="296">
        <f t="shared" si="338"/>
        <v>1</v>
      </c>
      <c r="AU714" s="296">
        <f t="shared" si="339"/>
        <v>1</v>
      </c>
      <c r="AV714" s="296" t="str">
        <f t="shared" si="340"/>
        <v/>
      </c>
      <c r="AW714" s="296" t="str">
        <f>IFERROR(VLOOKUP($L714,点検表４リスト用!$L$2:$M$11,2,FALSE),"")</f>
        <v/>
      </c>
      <c r="AX714" s="296" t="str">
        <f>IFERROR(VLOOKUP($AV714,排出係数!$H$4:$N$1000,7,FALSE),"")</f>
        <v/>
      </c>
      <c r="AY714" s="296" t="str">
        <f t="shared" ref="AY714:AY777" si="350">IF(OR($AW714="C",$AW714="電",$AW714="燃電"),$AW714,IF(AND(LEFT($AW714,1)&lt;&gt;"ハ",RIGHT($AX714,1)&lt;&gt;"ハ"),IF(AND(OR($AW714="ガ",$AW714="L"),LEFT($AX714,2)&lt;&gt;"ガL"),"ガL3",IF(AND($AW714="軽",LEFT($AX714,1)&lt;&gt;"軽"),"軽3",IF(RIGHT($AX714,1)="ハ","ハ",$AX714))),IF($AX714="",$BT714,$AX714)))</f>
        <v/>
      </c>
      <c r="AZ714" s="296" t="str">
        <f t="shared" si="341"/>
        <v>1</v>
      </c>
      <c r="BA714" s="296" t="str">
        <f>IFERROR(VLOOKUP($AV714,排出係数!$A$4:$G$10000,$AU714+2,FALSE),"")</f>
        <v/>
      </c>
      <c r="BB714" s="296">
        <f>IFERROR(VLOOKUP($AU714,点検表４リスト用!$P$2:$T$6,2,FALSE),"")</f>
        <v>0.48</v>
      </c>
      <c r="BC714" s="296" t="str">
        <f t="shared" si="342"/>
        <v/>
      </c>
      <c r="BD714" s="296" t="str">
        <f t="shared" si="343"/>
        <v/>
      </c>
      <c r="BE714" s="296" t="str">
        <f>IFERROR(VLOOKUP($AV714,排出係数!$H$4:$M$10000,$AU714+2,FALSE),"")</f>
        <v/>
      </c>
      <c r="BF714" s="296">
        <f>IFERROR(VLOOKUP($AU714,点検表４リスト用!$P$2:$T$6,IF($N714="H17",5,3),FALSE),"")</f>
        <v>5.5E-2</v>
      </c>
      <c r="BG714" s="296">
        <f t="shared" si="344"/>
        <v>0</v>
      </c>
      <c r="BH714" s="296">
        <f t="shared" si="348"/>
        <v>0</v>
      </c>
      <c r="BI714" s="296" t="str">
        <f>IFERROR(VLOOKUP($L714,点検表４リスト用!$L$2:$N$11,3,FALSE),"")</f>
        <v/>
      </c>
      <c r="BJ714" s="296" t="str">
        <f t="shared" si="345"/>
        <v/>
      </c>
      <c r="BK714" s="296" t="str">
        <f>IF($AK714="特","",IF($BP714="確認",MSG_電気・燃料電池車確認,IF($BS714=1,日野自動車新型式,IF($BS714=2,日野自動車新型式②,IF($BS714=3,日野自動車新型式③,IF($BS714=4,日野自動車新型式④,IFERROR(VLOOKUP($BJ714,'35条リスト'!$A$3:$C$9998,2,FALSE),"")))))))</f>
        <v/>
      </c>
      <c r="BL714" s="296" t="str">
        <f t="shared" si="346"/>
        <v/>
      </c>
      <c r="BM714" s="296" t="str">
        <f>IFERROR(VLOOKUP($X714,点検表４リスト用!$A$2:$B$10,2,FALSE),"")</f>
        <v/>
      </c>
      <c r="BN714" s="296" t="str">
        <f>IF($AK714="特","",IFERROR(VLOOKUP($BJ714,'35条リスト'!$A$3:$C$9998,3,FALSE),""))</f>
        <v/>
      </c>
      <c r="BO714" s="357" t="str">
        <f t="shared" ref="BO714:BO777" si="351">IF(AND($AS714="乗用",OR($L714="ハイブリッド（ガソリン）",$L714="ガソリン",$L714="ハイブリッド（ＬＰＧ）",$L714="液化石油ガス（ＬＰＧ）"),$BL714=75,$BM714=6),"【1】",IF(AND($AS714="乗用",$L714="プラグインハイブリッド",$BL714=75),"【2】",IF(AND($AS714="軽量",OR($L714="ハイブリッド（ガソリン）",$L714="ガソリン"),$BL714=75,$BM714=4),"【1】",IF(AND($AS714="中量",OR($L714="ハイブリッド（ガソリン）",$L714="ガソリン"),$BL714=75,OR($BM714=4,$BM714=3,$BM714=2,$BM714=1)),"【1】",IF(AND($AS714="中量",OR($L714="ハイブリッド（ガソリン）",$L714="ガソリン"),$BL714=50,OR($BM714=4,$BM714=3,$BM714=2)),"【1】",IF(AND($AS714="重量1",OR($L714="ハイブリッド（軽油）",$L714="軽油"),LEFT($J714,1)="2",OR($BM714=4,$BM714=3,$BM714=2,$BM714=1)),"【1】",IF(AND($AS714="重量2",OR($L714="ハイブリッド（軽油）",$L714="軽油"),LEFT($J714,1)="2",OR($BM714=4,$BM714=3,$BM714=2,$BM714=1,$BM714=0)),"【1】","")))))))</f>
        <v/>
      </c>
      <c r="BP714" s="297" t="str">
        <f t="shared" si="347"/>
        <v/>
      </c>
      <c r="BQ714" s="297" t="str">
        <f t="shared" ref="BQ714:BQ777" si="352">IF($BO714="【2】",$BO714,IF($BN714&lt;&gt;"",$BN714,IF($BO714&lt;&gt;"",$BO714,$BP714)))</f>
        <v/>
      </c>
      <c r="BR714" s="296">
        <f t="shared" si="349"/>
        <v>0</v>
      </c>
      <c r="BS714" s="296" t="str">
        <f>IF(COUNTIF(点検表４リスト用!X$2:X$83,J714),1,IF(COUNTIF(点検表４リスト用!Y$2:Y$100,J714),2,IF(COUNTIF(点検表４リスト用!Z$2:Z$100,J714),3,IF(COUNTIF(点検表４リスト用!AA$2:AA$100,J714),4,""))))</f>
        <v/>
      </c>
      <c r="BT714" s="580" t="str">
        <f t="shared" ref="BT714:BT777" si="353">IF(OR($J714="不明",$AX714=""),IF(LEFT($L714,1)="ハ","ハ",IF($L714="プラグインハイブリッド","Pハ",$AW714)),$AW714)</f>
        <v/>
      </c>
    </row>
    <row r="715" spans="1:72">
      <c r="A715" s="289"/>
      <c r="B715" s="445"/>
      <c r="C715" s="290"/>
      <c r="D715" s="291"/>
      <c r="E715" s="291"/>
      <c r="F715" s="291"/>
      <c r="G715" s="292"/>
      <c r="H715" s="300"/>
      <c r="I715" s="292"/>
      <c r="J715" s="292"/>
      <c r="K715" s="292"/>
      <c r="L715" s="292"/>
      <c r="M715" s="290"/>
      <c r="N715" s="290"/>
      <c r="O715" s="292"/>
      <c r="P715" s="292"/>
      <c r="Q715" s="481" t="str">
        <f t="shared" si="319"/>
        <v/>
      </c>
      <c r="R715" s="481" t="str">
        <f t="shared" si="320"/>
        <v/>
      </c>
      <c r="S715" s="482" t="str">
        <f t="shared" si="328"/>
        <v/>
      </c>
      <c r="T715" s="482" t="str">
        <f t="shared" si="321"/>
        <v/>
      </c>
      <c r="U715" s="483" t="str">
        <f t="shared" si="322"/>
        <v/>
      </c>
      <c r="V715" s="483" t="str">
        <f t="shared" si="323"/>
        <v/>
      </c>
      <c r="W715" s="483" t="str">
        <f t="shared" si="324"/>
        <v/>
      </c>
      <c r="X715" s="293"/>
      <c r="Y715" s="289"/>
      <c r="Z715" s="473" t="str">
        <f>IF($BS715&lt;&gt;"","確認",IF(COUNTIF(点検表４リスト用!AB$2:AB$100,J715),"○",IF(OR($BQ715="【3】",$BQ715="【2】",$BQ715="【1】"),"○",$BQ715)))</f>
        <v/>
      </c>
      <c r="AA715" s="532"/>
      <c r="AB715" s="559" t="str">
        <f t="shared" si="325"/>
        <v/>
      </c>
      <c r="AC715" s="294" t="str">
        <f>IF(COUNTIF(環境性能の高いＵＤタクシー!$A:$A,点検表４!J715),"○","")</f>
        <v/>
      </c>
      <c r="AD715" s="295" t="str">
        <f t="shared" si="326"/>
        <v/>
      </c>
      <c r="AE715" s="296" t="b">
        <f t="shared" si="329"/>
        <v>0</v>
      </c>
      <c r="AF715" s="296" t="b">
        <f t="shared" si="330"/>
        <v>0</v>
      </c>
      <c r="AG715" s="296" t="str">
        <f t="shared" si="331"/>
        <v/>
      </c>
      <c r="AH715" s="296">
        <f t="shared" si="332"/>
        <v>1</v>
      </c>
      <c r="AI715" s="296">
        <f t="shared" si="333"/>
        <v>0</v>
      </c>
      <c r="AJ715" s="296">
        <f t="shared" si="334"/>
        <v>0</v>
      </c>
      <c r="AK715" s="296" t="str">
        <f>IFERROR(VLOOKUP($I715,点検表４リスト用!$D$2:$G$10,2,FALSE),"")</f>
        <v/>
      </c>
      <c r="AL715" s="296" t="str">
        <f>IFERROR(VLOOKUP($I715,点検表４リスト用!$D$2:$G$10,3,FALSE),"")</f>
        <v/>
      </c>
      <c r="AM715" s="296" t="str">
        <f>IFERROR(VLOOKUP($I715,点検表４リスト用!$D$2:$G$10,4,FALSE),"")</f>
        <v/>
      </c>
      <c r="AN715" s="296" t="str">
        <f>IFERROR(VLOOKUP(LEFT($E715,1),点検表４リスト用!$I$2:$J$11,2,FALSE),"")</f>
        <v/>
      </c>
      <c r="AO715" s="296" t="b">
        <f>IF(IFERROR(VLOOKUP($J715,軽乗用車一覧!$A$2:$A$88,1,FALSE),"")&lt;&gt;"",TRUE,FALSE)</f>
        <v>0</v>
      </c>
      <c r="AP715" s="296" t="b">
        <f t="shared" si="335"/>
        <v>0</v>
      </c>
      <c r="AQ715" s="296" t="b">
        <f t="shared" si="327"/>
        <v>1</v>
      </c>
      <c r="AR715" s="296" t="str">
        <f t="shared" si="336"/>
        <v/>
      </c>
      <c r="AS715" s="296" t="str">
        <f t="shared" si="337"/>
        <v/>
      </c>
      <c r="AT715" s="296">
        <f t="shared" si="338"/>
        <v>1</v>
      </c>
      <c r="AU715" s="296">
        <f t="shared" si="339"/>
        <v>1</v>
      </c>
      <c r="AV715" s="296" t="str">
        <f t="shared" si="340"/>
        <v/>
      </c>
      <c r="AW715" s="296" t="str">
        <f>IFERROR(VLOOKUP($L715,点検表４リスト用!$L$2:$M$11,2,FALSE),"")</f>
        <v/>
      </c>
      <c r="AX715" s="296" t="str">
        <f>IFERROR(VLOOKUP($AV715,排出係数!$H$4:$N$1000,7,FALSE),"")</f>
        <v/>
      </c>
      <c r="AY715" s="296" t="str">
        <f t="shared" si="350"/>
        <v/>
      </c>
      <c r="AZ715" s="296" t="str">
        <f t="shared" si="341"/>
        <v>1</v>
      </c>
      <c r="BA715" s="296" t="str">
        <f>IFERROR(VLOOKUP($AV715,排出係数!$A$4:$G$10000,$AU715+2,FALSE),"")</f>
        <v/>
      </c>
      <c r="BB715" s="296">
        <f>IFERROR(VLOOKUP($AU715,点検表４リスト用!$P$2:$T$6,2,FALSE),"")</f>
        <v>0.48</v>
      </c>
      <c r="BC715" s="296" t="str">
        <f t="shared" si="342"/>
        <v/>
      </c>
      <c r="BD715" s="296" t="str">
        <f t="shared" si="343"/>
        <v/>
      </c>
      <c r="BE715" s="296" t="str">
        <f>IFERROR(VLOOKUP($AV715,排出係数!$H$4:$M$10000,$AU715+2,FALSE),"")</f>
        <v/>
      </c>
      <c r="BF715" s="296">
        <f>IFERROR(VLOOKUP($AU715,点検表４リスト用!$P$2:$T$6,IF($N715="H17",5,3),FALSE),"")</f>
        <v>5.5E-2</v>
      </c>
      <c r="BG715" s="296">
        <f t="shared" si="344"/>
        <v>0</v>
      </c>
      <c r="BH715" s="296">
        <f t="shared" si="348"/>
        <v>0</v>
      </c>
      <c r="BI715" s="296" t="str">
        <f>IFERROR(VLOOKUP($L715,点検表４リスト用!$L$2:$N$11,3,FALSE),"")</f>
        <v/>
      </c>
      <c r="BJ715" s="296" t="str">
        <f t="shared" si="345"/>
        <v/>
      </c>
      <c r="BK715" s="296" t="str">
        <f>IF($AK715="特","",IF($BP715="確認",MSG_電気・燃料電池車確認,IF($BS715=1,日野自動車新型式,IF($BS715=2,日野自動車新型式②,IF($BS715=3,日野自動車新型式③,IF($BS715=4,日野自動車新型式④,IFERROR(VLOOKUP($BJ715,'35条リスト'!$A$3:$C$9998,2,FALSE),"")))))))</f>
        <v/>
      </c>
      <c r="BL715" s="296" t="str">
        <f t="shared" si="346"/>
        <v/>
      </c>
      <c r="BM715" s="296" t="str">
        <f>IFERROR(VLOOKUP($X715,点検表４リスト用!$A$2:$B$10,2,FALSE),"")</f>
        <v/>
      </c>
      <c r="BN715" s="296" t="str">
        <f>IF($AK715="特","",IFERROR(VLOOKUP($BJ715,'35条リスト'!$A$3:$C$9998,3,FALSE),""))</f>
        <v/>
      </c>
      <c r="BO715" s="357" t="str">
        <f t="shared" si="351"/>
        <v/>
      </c>
      <c r="BP715" s="297" t="str">
        <f t="shared" si="347"/>
        <v/>
      </c>
      <c r="BQ715" s="297" t="str">
        <f t="shared" si="352"/>
        <v/>
      </c>
      <c r="BR715" s="296">
        <f t="shared" si="349"/>
        <v>0</v>
      </c>
      <c r="BS715" s="296" t="str">
        <f>IF(COUNTIF(点検表４リスト用!X$2:X$83,J715),1,IF(COUNTIF(点検表４リスト用!Y$2:Y$100,J715),2,IF(COUNTIF(点検表４リスト用!Z$2:Z$100,J715),3,IF(COUNTIF(点検表４リスト用!AA$2:AA$100,J715),4,""))))</f>
        <v/>
      </c>
      <c r="BT715" s="580" t="str">
        <f t="shared" si="353"/>
        <v/>
      </c>
    </row>
    <row r="716" spans="1:72">
      <c r="A716" s="289"/>
      <c r="B716" s="445"/>
      <c r="C716" s="290"/>
      <c r="D716" s="291"/>
      <c r="E716" s="291"/>
      <c r="F716" s="291"/>
      <c r="G716" s="292"/>
      <c r="H716" s="300"/>
      <c r="I716" s="292"/>
      <c r="J716" s="292"/>
      <c r="K716" s="292"/>
      <c r="L716" s="292"/>
      <c r="M716" s="290"/>
      <c r="N716" s="290"/>
      <c r="O716" s="292"/>
      <c r="P716" s="292"/>
      <c r="Q716" s="481" t="str">
        <f t="shared" si="319"/>
        <v/>
      </c>
      <c r="R716" s="481" t="str">
        <f t="shared" si="320"/>
        <v/>
      </c>
      <c r="S716" s="482" t="str">
        <f t="shared" si="328"/>
        <v/>
      </c>
      <c r="T716" s="482" t="str">
        <f t="shared" si="321"/>
        <v/>
      </c>
      <c r="U716" s="483" t="str">
        <f t="shared" si="322"/>
        <v/>
      </c>
      <c r="V716" s="483" t="str">
        <f t="shared" si="323"/>
        <v/>
      </c>
      <c r="W716" s="483" t="str">
        <f t="shared" si="324"/>
        <v/>
      </c>
      <c r="X716" s="293"/>
      <c r="Y716" s="289"/>
      <c r="Z716" s="473" t="str">
        <f>IF($BS716&lt;&gt;"","確認",IF(COUNTIF(点検表４リスト用!AB$2:AB$100,J716),"○",IF(OR($BQ716="【3】",$BQ716="【2】",$BQ716="【1】"),"○",$BQ716)))</f>
        <v/>
      </c>
      <c r="AA716" s="532"/>
      <c r="AB716" s="559" t="str">
        <f t="shared" si="325"/>
        <v/>
      </c>
      <c r="AC716" s="294" t="str">
        <f>IF(COUNTIF(環境性能の高いＵＤタクシー!$A:$A,点検表４!J716),"○","")</f>
        <v/>
      </c>
      <c r="AD716" s="295" t="str">
        <f t="shared" si="326"/>
        <v/>
      </c>
      <c r="AE716" s="296" t="b">
        <f t="shared" si="329"/>
        <v>0</v>
      </c>
      <c r="AF716" s="296" t="b">
        <f t="shared" si="330"/>
        <v>0</v>
      </c>
      <c r="AG716" s="296" t="str">
        <f t="shared" si="331"/>
        <v/>
      </c>
      <c r="AH716" s="296">
        <f t="shared" si="332"/>
        <v>1</v>
      </c>
      <c r="AI716" s="296">
        <f t="shared" si="333"/>
        <v>0</v>
      </c>
      <c r="AJ716" s="296">
        <f t="shared" si="334"/>
        <v>0</v>
      </c>
      <c r="AK716" s="296" t="str">
        <f>IFERROR(VLOOKUP($I716,点検表４リスト用!$D$2:$G$10,2,FALSE),"")</f>
        <v/>
      </c>
      <c r="AL716" s="296" t="str">
        <f>IFERROR(VLOOKUP($I716,点検表４リスト用!$D$2:$G$10,3,FALSE),"")</f>
        <v/>
      </c>
      <c r="AM716" s="296" t="str">
        <f>IFERROR(VLOOKUP($I716,点検表４リスト用!$D$2:$G$10,4,FALSE),"")</f>
        <v/>
      </c>
      <c r="AN716" s="296" t="str">
        <f>IFERROR(VLOOKUP(LEFT($E716,1),点検表４リスト用!$I$2:$J$11,2,FALSE),"")</f>
        <v/>
      </c>
      <c r="AO716" s="296" t="b">
        <f>IF(IFERROR(VLOOKUP($J716,軽乗用車一覧!$A$2:$A$88,1,FALSE),"")&lt;&gt;"",TRUE,FALSE)</f>
        <v>0</v>
      </c>
      <c r="AP716" s="296" t="b">
        <f t="shared" si="335"/>
        <v>0</v>
      </c>
      <c r="AQ716" s="296" t="b">
        <f t="shared" si="327"/>
        <v>1</v>
      </c>
      <c r="AR716" s="296" t="str">
        <f t="shared" si="336"/>
        <v/>
      </c>
      <c r="AS716" s="296" t="str">
        <f t="shared" si="337"/>
        <v/>
      </c>
      <c r="AT716" s="296">
        <f t="shared" si="338"/>
        <v>1</v>
      </c>
      <c r="AU716" s="296">
        <f t="shared" si="339"/>
        <v>1</v>
      </c>
      <c r="AV716" s="296" t="str">
        <f t="shared" si="340"/>
        <v/>
      </c>
      <c r="AW716" s="296" t="str">
        <f>IFERROR(VLOOKUP($L716,点検表４リスト用!$L$2:$M$11,2,FALSE),"")</f>
        <v/>
      </c>
      <c r="AX716" s="296" t="str">
        <f>IFERROR(VLOOKUP($AV716,排出係数!$H$4:$N$1000,7,FALSE),"")</f>
        <v/>
      </c>
      <c r="AY716" s="296" t="str">
        <f t="shared" si="350"/>
        <v/>
      </c>
      <c r="AZ716" s="296" t="str">
        <f t="shared" si="341"/>
        <v>1</v>
      </c>
      <c r="BA716" s="296" t="str">
        <f>IFERROR(VLOOKUP($AV716,排出係数!$A$4:$G$10000,$AU716+2,FALSE),"")</f>
        <v/>
      </c>
      <c r="BB716" s="296">
        <f>IFERROR(VLOOKUP($AU716,点検表４リスト用!$P$2:$T$6,2,FALSE),"")</f>
        <v>0.48</v>
      </c>
      <c r="BC716" s="296" t="str">
        <f t="shared" si="342"/>
        <v/>
      </c>
      <c r="BD716" s="296" t="str">
        <f t="shared" si="343"/>
        <v/>
      </c>
      <c r="BE716" s="296" t="str">
        <f>IFERROR(VLOOKUP($AV716,排出係数!$H$4:$M$10000,$AU716+2,FALSE),"")</f>
        <v/>
      </c>
      <c r="BF716" s="296">
        <f>IFERROR(VLOOKUP($AU716,点検表４リスト用!$P$2:$T$6,IF($N716="H17",5,3),FALSE),"")</f>
        <v>5.5E-2</v>
      </c>
      <c r="BG716" s="296">
        <f t="shared" si="344"/>
        <v>0</v>
      </c>
      <c r="BH716" s="296">
        <f t="shared" si="348"/>
        <v>0</v>
      </c>
      <c r="BI716" s="296" t="str">
        <f>IFERROR(VLOOKUP($L716,点検表４リスト用!$L$2:$N$11,3,FALSE),"")</f>
        <v/>
      </c>
      <c r="BJ716" s="296" t="str">
        <f t="shared" si="345"/>
        <v/>
      </c>
      <c r="BK716" s="296" t="str">
        <f>IF($AK716="特","",IF($BP716="確認",MSG_電気・燃料電池車確認,IF($BS716=1,日野自動車新型式,IF($BS716=2,日野自動車新型式②,IF($BS716=3,日野自動車新型式③,IF($BS716=4,日野自動車新型式④,IFERROR(VLOOKUP($BJ716,'35条リスト'!$A$3:$C$9998,2,FALSE),"")))))))</f>
        <v/>
      </c>
      <c r="BL716" s="296" t="str">
        <f t="shared" si="346"/>
        <v/>
      </c>
      <c r="BM716" s="296" t="str">
        <f>IFERROR(VLOOKUP($X716,点検表４リスト用!$A$2:$B$10,2,FALSE),"")</f>
        <v/>
      </c>
      <c r="BN716" s="296" t="str">
        <f>IF($AK716="特","",IFERROR(VLOOKUP($BJ716,'35条リスト'!$A$3:$C$9998,3,FALSE),""))</f>
        <v/>
      </c>
      <c r="BO716" s="357" t="str">
        <f t="shared" si="351"/>
        <v/>
      </c>
      <c r="BP716" s="297" t="str">
        <f t="shared" si="347"/>
        <v/>
      </c>
      <c r="BQ716" s="297" t="str">
        <f t="shared" si="352"/>
        <v/>
      </c>
      <c r="BR716" s="296">
        <f t="shared" si="349"/>
        <v>0</v>
      </c>
      <c r="BS716" s="296" t="str">
        <f>IF(COUNTIF(点検表４リスト用!X$2:X$83,J716),1,IF(COUNTIF(点検表４リスト用!Y$2:Y$100,J716),2,IF(COUNTIF(点検表４リスト用!Z$2:Z$100,J716),3,IF(COUNTIF(点検表４リスト用!AA$2:AA$100,J716),4,""))))</f>
        <v/>
      </c>
      <c r="BT716" s="580" t="str">
        <f t="shared" si="353"/>
        <v/>
      </c>
    </row>
    <row r="717" spans="1:72">
      <c r="A717" s="289"/>
      <c r="B717" s="445"/>
      <c r="C717" s="290"/>
      <c r="D717" s="291"/>
      <c r="E717" s="291"/>
      <c r="F717" s="291"/>
      <c r="G717" s="292"/>
      <c r="H717" s="300"/>
      <c r="I717" s="292"/>
      <c r="J717" s="292"/>
      <c r="K717" s="292"/>
      <c r="L717" s="292"/>
      <c r="M717" s="290"/>
      <c r="N717" s="290"/>
      <c r="O717" s="292"/>
      <c r="P717" s="292"/>
      <c r="Q717" s="481" t="str">
        <f t="shared" ref="Q717:Q780" si="354">IF($L717="","",IF(OR($AE717=TRUE,$AK717="軽",J717="不明",J717="型式不明"),"-",IF(ISNUMBER($BD717)=TRUE,$BD717,"エラー")))</f>
        <v/>
      </c>
      <c r="R717" s="481" t="str">
        <f t="shared" ref="R717:R780" si="355">IF($L717="","",IF(OR($AE717=TRUE,$AK717="軽",J717="不明",J717="型式不明"),"-",IF(ISNUMBER($BH717)=TRUE,$BH717,"エラー")))</f>
        <v/>
      </c>
      <c r="S717" s="482" t="str">
        <f t="shared" si="328"/>
        <v/>
      </c>
      <c r="T717" s="482" t="str">
        <f t="shared" ref="T717:T780" si="356">IF(OR(O717="",P717="",P717=0),"",IFERROR(O717/P717,"エラー"))</f>
        <v/>
      </c>
      <c r="U717" s="483" t="str">
        <f t="shared" ref="U717:U780" si="357">IF($L717="","",IF(OR($AE717=TRUE,$AK717="軽",B717="減車",J717="不明",J717="型式不明"),"-",IFERROR($O717*$Q717*$AT717/1000,"エラー")))</f>
        <v/>
      </c>
      <c r="V717" s="483" t="str">
        <f t="shared" ref="V717:V780" si="358">IF($L717="","",IF(OR($AE717=TRUE,$AK717="軽",B717="減車",J717="不明",J717="型式不明"),"-",IFERROR($O717*$R717*$AT717/1000,"エラー")))</f>
        <v/>
      </c>
      <c r="W717" s="483" t="str">
        <f t="shared" ref="W717:W780" si="359">IF($L717="","",IF(OR($AE717=TRUE,B717="減車"),"-",IFERROR($P717*$S717/1000,"エラー")))</f>
        <v/>
      </c>
      <c r="X717" s="293"/>
      <c r="Y717" s="289"/>
      <c r="Z717" s="473" t="str">
        <f>IF($BS717&lt;&gt;"","確認",IF(COUNTIF(点検表４リスト用!AB$2:AB$100,J717),"○",IF(OR($BQ717="【3】",$BQ717="【2】",$BQ717="【1】"),"○",$BQ717)))</f>
        <v/>
      </c>
      <c r="AA717" s="532"/>
      <c r="AB717" s="559" t="str">
        <f t="shared" ref="AB717:AB780" si="360">IF(AND(AK717="乗",OR(AW717="電",AW717="燃電",AW717="ハガ",AW717="ハL",AW717="ハ軽"),OR(Z717="○",AA717="○")),"○","")</f>
        <v/>
      </c>
      <c r="AC717" s="294" t="str">
        <f>IF(COUNTIF(環境性能の高いＵＤタクシー!$A:$A,点検表４!J717),"○","")</f>
        <v/>
      </c>
      <c r="AD717" s="295" t="str">
        <f t="shared" ref="AD717:AD780" si="361">IF(Z717="確認",BK717,"")</f>
        <v/>
      </c>
      <c r="AE717" s="296" t="b">
        <f t="shared" si="329"/>
        <v>0</v>
      </c>
      <c r="AF717" s="296" t="b">
        <f t="shared" si="330"/>
        <v>0</v>
      </c>
      <c r="AG717" s="296" t="str">
        <f t="shared" si="331"/>
        <v/>
      </c>
      <c r="AH717" s="296">
        <f t="shared" si="332"/>
        <v>1</v>
      </c>
      <c r="AI717" s="296">
        <f t="shared" si="333"/>
        <v>0</v>
      </c>
      <c r="AJ717" s="296">
        <f t="shared" si="334"/>
        <v>0</v>
      </c>
      <c r="AK717" s="296" t="str">
        <f>IFERROR(VLOOKUP($I717,点検表４リスト用!$D$2:$G$10,2,FALSE),"")</f>
        <v/>
      </c>
      <c r="AL717" s="296" t="str">
        <f>IFERROR(VLOOKUP($I717,点検表４リスト用!$D$2:$G$10,3,FALSE),"")</f>
        <v/>
      </c>
      <c r="AM717" s="296" t="str">
        <f>IFERROR(VLOOKUP($I717,点検表４リスト用!$D$2:$G$10,4,FALSE),"")</f>
        <v/>
      </c>
      <c r="AN717" s="296" t="str">
        <f>IFERROR(VLOOKUP(LEFT($E717,1),点検表４リスト用!$I$2:$J$11,2,FALSE),"")</f>
        <v/>
      </c>
      <c r="AO717" s="296" t="b">
        <f>IF(IFERROR(VLOOKUP($J717,軽乗用車一覧!$A$2:$A$88,1,FALSE),"")&lt;&gt;"",TRUE,FALSE)</f>
        <v>0</v>
      </c>
      <c r="AP717" s="296" t="b">
        <f t="shared" si="335"/>
        <v>0</v>
      </c>
      <c r="AQ717" s="296" t="b">
        <f t="shared" ref="AQ717:AQ780" si="362">IF(AND($E717&lt;&gt;"",$I717&lt;&gt;""),IF($AM717=$AN717,TRUE,IF(LEFT(E717,1)="8",TRUE,FALSE)),TRUE)</f>
        <v>1</v>
      </c>
      <c r="AR717" s="296" t="str">
        <f t="shared" si="336"/>
        <v/>
      </c>
      <c r="AS717" s="296" t="str">
        <f t="shared" si="337"/>
        <v/>
      </c>
      <c r="AT717" s="296">
        <f t="shared" si="338"/>
        <v>1</v>
      </c>
      <c r="AU717" s="296">
        <f t="shared" si="339"/>
        <v>1</v>
      </c>
      <c r="AV717" s="296" t="str">
        <f t="shared" si="340"/>
        <v/>
      </c>
      <c r="AW717" s="296" t="str">
        <f>IFERROR(VLOOKUP($L717,点検表４リスト用!$L$2:$M$11,2,FALSE),"")</f>
        <v/>
      </c>
      <c r="AX717" s="296" t="str">
        <f>IFERROR(VLOOKUP($AV717,排出係数!$H$4:$N$1000,7,FALSE),"")</f>
        <v/>
      </c>
      <c r="AY717" s="296" t="str">
        <f t="shared" si="350"/>
        <v/>
      </c>
      <c r="AZ717" s="296" t="str">
        <f t="shared" si="341"/>
        <v>1</v>
      </c>
      <c r="BA717" s="296" t="str">
        <f>IFERROR(VLOOKUP($AV717,排出係数!$A$4:$G$10000,$AU717+2,FALSE),"")</f>
        <v/>
      </c>
      <c r="BB717" s="296">
        <f>IFERROR(VLOOKUP($AU717,点検表４リスト用!$P$2:$T$6,2,FALSE),"")</f>
        <v>0.48</v>
      </c>
      <c r="BC717" s="296" t="str">
        <f t="shared" si="342"/>
        <v/>
      </c>
      <c r="BD717" s="296" t="str">
        <f t="shared" si="343"/>
        <v/>
      </c>
      <c r="BE717" s="296" t="str">
        <f>IFERROR(VLOOKUP($AV717,排出係数!$H$4:$M$10000,$AU717+2,FALSE),"")</f>
        <v/>
      </c>
      <c r="BF717" s="296">
        <f>IFERROR(VLOOKUP($AU717,点検表４リスト用!$P$2:$T$6,IF($N717="H17",5,3),FALSE),"")</f>
        <v>5.5E-2</v>
      </c>
      <c r="BG717" s="296">
        <f t="shared" si="344"/>
        <v>0</v>
      </c>
      <c r="BH717" s="296">
        <f t="shared" si="348"/>
        <v>0</v>
      </c>
      <c r="BI717" s="296" t="str">
        <f>IFERROR(VLOOKUP($L717,点検表４リスト用!$L$2:$N$11,3,FALSE),"")</f>
        <v/>
      </c>
      <c r="BJ717" s="296" t="str">
        <f t="shared" si="345"/>
        <v/>
      </c>
      <c r="BK717" s="296" t="str">
        <f>IF($AK717="特","",IF($BP717="確認",MSG_電気・燃料電池車確認,IF($BS717=1,日野自動車新型式,IF($BS717=2,日野自動車新型式②,IF($BS717=3,日野自動車新型式③,IF($BS717=4,日野自動車新型式④,IFERROR(VLOOKUP($BJ717,'35条リスト'!$A$3:$C$9998,2,FALSE),"")))))))</f>
        <v/>
      </c>
      <c r="BL717" s="296" t="str">
        <f t="shared" si="346"/>
        <v/>
      </c>
      <c r="BM717" s="296" t="str">
        <f>IFERROR(VLOOKUP($X717,点検表４リスト用!$A$2:$B$10,2,FALSE),"")</f>
        <v/>
      </c>
      <c r="BN717" s="296" t="str">
        <f>IF($AK717="特","",IFERROR(VLOOKUP($BJ717,'35条リスト'!$A$3:$C$9998,3,FALSE),""))</f>
        <v/>
      </c>
      <c r="BO717" s="357" t="str">
        <f t="shared" si="351"/>
        <v/>
      </c>
      <c r="BP717" s="297" t="str">
        <f t="shared" si="347"/>
        <v/>
      </c>
      <c r="BQ717" s="297" t="str">
        <f t="shared" si="352"/>
        <v/>
      </c>
      <c r="BR717" s="296">
        <f t="shared" si="349"/>
        <v>0</v>
      </c>
      <c r="BS717" s="296" t="str">
        <f>IF(COUNTIF(点検表４リスト用!X$2:X$83,J717),1,IF(COUNTIF(点検表４リスト用!Y$2:Y$100,J717),2,IF(COUNTIF(点検表４リスト用!Z$2:Z$100,J717),3,IF(COUNTIF(点検表４リスト用!AA$2:AA$100,J717),4,""))))</f>
        <v/>
      </c>
      <c r="BT717" s="580" t="str">
        <f t="shared" si="353"/>
        <v/>
      </c>
    </row>
    <row r="718" spans="1:72">
      <c r="A718" s="289"/>
      <c r="B718" s="445"/>
      <c r="C718" s="290"/>
      <c r="D718" s="291"/>
      <c r="E718" s="291"/>
      <c r="F718" s="291"/>
      <c r="G718" s="292"/>
      <c r="H718" s="300"/>
      <c r="I718" s="292"/>
      <c r="J718" s="292"/>
      <c r="K718" s="292"/>
      <c r="L718" s="292"/>
      <c r="M718" s="290"/>
      <c r="N718" s="290"/>
      <c r="O718" s="292"/>
      <c r="P718" s="292"/>
      <c r="Q718" s="481" t="str">
        <f t="shared" si="354"/>
        <v/>
      </c>
      <c r="R718" s="481" t="str">
        <f t="shared" si="355"/>
        <v/>
      </c>
      <c r="S718" s="482" t="str">
        <f t="shared" si="328"/>
        <v/>
      </c>
      <c r="T718" s="482" t="str">
        <f t="shared" si="356"/>
        <v/>
      </c>
      <c r="U718" s="483" t="str">
        <f t="shared" si="357"/>
        <v/>
      </c>
      <c r="V718" s="483" t="str">
        <f t="shared" si="358"/>
        <v/>
      </c>
      <c r="W718" s="483" t="str">
        <f t="shared" si="359"/>
        <v/>
      </c>
      <c r="X718" s="293"/>
      <c r="Y718" s="289"/>
      <c r="Z718" s="473" t="str">
        <f>IF($BS718&lt;&gt;"","確認",IF(COUNTIF(点検表４リスト用!AB$2:AB$100,J718),"○",IF(OR($BQ718="【3】",$BQ718="【2】",$BQ718="【1】"),"○",$BQ718)))</f>
        <v/>
      </c>
      <c r="AA718" s="532"/>
      <c r="AB718" s="559" t="str">
        <f t="shared" si="360"/>
        <v/>
      </c>
      <c r="AC718" s="294" t="str">
        <f>IF(COUNTIF(環境性能の高いＵＤタクシー!$A:$A,点検表４!J718),"○","")</f>
        <v/>
      </c>
      <c r="AD718" s="295" t="str">
        <f t="shared" si="361"/>
        <v/>
      </c>
      <c r="AE718" s="296" t="b">
        <f t="shared" si="329"/>
        <v>0</v>
      </c>
      <c r="AF718" s="296" t="b">
        <f t="shared" si="330"/>
        <v>0</v>
      </c>
      <c r="AG718" s="296" t="str">
        <f t="shared" si="331"/>
        <v/>
      </c>
      <c r="AH718" s="296">
        <f t="shared" si="332"/>
        <v>1</v>
      </c>
      <c r="AI718" s="296">
        <f t="shared" si="333"/>
        <v>0</v>
      </c>
      <c r="AJ718" s="296">
        <f t="shared" si="334"/>
        <v>0</v>
      </c>
      <c r="AK718" s="296" t="str">
        <f>IFERROR(VLOOKUP($I718,点検表４リスト用!$D$2:$G$10,2,FALSE),"")</f>
        <v/>
      </c>
      <c r="AL718" s="296" t="str">
        <f>IFERROR(VLOOKUP($I718,点検表４リスト用!$D$2:$G$10,3,FALSE),"")</f>
        <v/>
      </c>
      <c r="AM718" s="296" t="str">
        <f>IFERROR(VLOOKUP($I718,点検表４リスト用!$D$2:$G$10,4,FALSE),"")</f>
        <v/>
      </c>
      <c r="AN718" s="296" t="str">
        <f>IFERROR(VLOOKUP(LEFT($E718,1),点検表４リスト用!$I$2:$J$11,2,FALSE),"")</f>
        <v/>
      </c>
      <c r="AO718" s="296" t="b">
        <f>IF(IFERROR(VLOOKUP($J718,軽乗用車一覧!$A$2:$A$88,1,FALSE),"")&lt;&gt;"",TRUE,FALSE)</f>
        <v>0</v>
      </c>
      <c r="AP718" s="296" t="b">
        <f t="shared" si="335"/>
        <v>0</v>
      </c>
      <c r="AQ718" s="296" t="b">
        <f t="shared" si="362"/>
        <v>1</v>
      </c>
      <c r="AR718" s="296" t="str">
        <f t="shared" si="336"/>
        <v/>
      </c>
      <c r="AS718" s="296" t="str">
        <f t="shared" si="337"/>
        <v/>
      </c>
      <c r="AT718" s="296">
        <f t="shared" si="338"/>
        <v>1</v>
      </c>
      <c r="AU718" s="296">
        <f t="shared" si="339"/>
        <v>1</v>
      </c>
      <c r="AV718" s="296" t="str">
        <f t="shared" si="340"/>
        <v/>
      </c>
      <c r="AW718" s="296" t="str">
        <f>IFERROR(VLOOKUP($L718,点検表４リスト用!$L$2:$M$11,2,FALSE),"")</f>
        <v/>
      </c>
      <c r="AX718" s="296" t="str">
        <f>IFERROR(VLOOKUP($AV718,排出係数!$H$4:$N$1000,7,FALSE),"")</f>
        <v/>
      </c>
      <c r="AY718" s="296" t="str">
        <f t="shared" si="350"/>
        <v/>
      </c>
      <c r="AZ718" s="296" t="str">
        <f t="shared" si="341"/>
        <v>1</v>
      </c>
      <c r="BA718" s="296" t="str">
        <f>IFERROR(VLOOKUP($AV718,排出係数!$A$4:$G$10000,$AU718+2,FALSE),"")</f>
        <v/>
      </c>
      <c r="BB718" s="296">
        <f>IFERROR(VLOOKUP($AU718,点検表４リスト用!$P$2:$T$6,2,FALSE),"")</f>
        <v>0.48</v>
      </c>
      <c r="BC718" s="296" t="str">
        <f t="shared" si="342"/>
        <v/>
      </c>
      <c r="BD718" s="296" t="str">
        <f t="shared" si="343"/>
        <v/>
      </c>
      <c r="BE718" s="296" t="str">
        <f>IFERROR(VLOOKUP($AV718,排出係数!$H$4:$M$10000,$AU718+2,FALSE),"")</f>
        <v/>
      </c>
      <c r="BF718" s="296">
        <f>IFERROR(VLOOKUP($AU718,点検表４リスト用!$P$2:$T$6,IF($N718="H17",5,3),FALSE),"")</f>
        <v>5.5E-2</v>
      </c>
      <c r="BG718" s="296">
        <f t="shared" si="344"/>
        <v>0</v>
      </c>
      <c r="BH718" s="296">
        <f t="shared" si="348"/>
        <v>0</v>
      </c>
      <c r="BI718" s="296" t="str">
        <f>IFERROR(VLOOKUP($L718,点検表４リスト用!$L$2:$N$11,3,FALSE),"")</f>
        <v/>
      </c>
      <c r="BJ718" s="296" t="str">
        <f t="shared" si="345"/>
        <v/>
      </c>
      <c r="BK718" s="296" t="str">
        <f>IF($AK718="特","",IF($BP718="確認",MSG_電気・燃料電池車確認,IF($BS718=1,日野自動車新型式,IF($BS718=2,日野自動車新型式②,IF($BS718=3,日野自動車新型式③,IF($BS718=4,日野自動車新型式④,IFERROR(VLOOKUP($BJ718,'35条リスト'!$A$3:$C$9998,2,FALSE),"")))))))</f>
        <v/>
      </c>
      <c r="BL718" s="296" t="str">
        <f t="shared" si="346"/>
        <v/>
      </c>
      <c r="BM718" s="296" t="str">
        <f>IFERROR(VLOOKUP($X718,点検表４リスト用!$A$2:$B$10,2,FALSE),"")</f>
        <v/>
      </c>
      <c r="BN718" s="296" t="str">
        <f>IF($AK718="特","",IFERROR(VLOOKUP($BJ718,'35条リスト'!$A$3:$C$9998,3,FALSE),""))</f>
        <v/>
      </c>
      <c r="BO718" s="357" t="str">
        <f t="shared" si="351"/>
        <v/>
      </c>
      <c r="BP718" s="297" t="str">
        <f t="shared" si="347"/>
        <v/>
      </c>
      <c r="BQ718" s="297" t="str">
        <f t="shared" si="352"/>
        <v/>
      </c>
      <c r="BR718" s="296">
        <f t="shared" si="349"/>
        <v>0</v>
      </c>
      <c r="BS718" s="296" t="str">
        <f>IF(COUNTIF(点検表４リスト用!X$2:X$83,J718),1,IF(COUNTIF(点検表４リスト用!Y$2:Y$100,J718),2,IF(COUNTIF(点検表４リスト用!Z$2:Z$100,J718),3,IF(COUNTIF(点検表４リスト用!AA$2:AA$100,J718),4,""))))</f>
        <v/>
      </c>
      <c r="BT718" s="580" t="str">
        <f t="shared" si="353"/>
        <v/>
      </c>
    </row>
    <row r="719" spans="1:72">
      <c r="A719" s="289"/>
      <c r="B719" s="445"/>
      <c r="C719" s="290"/>
      <c r="D719" s="291"/>
      <c r="E719" s="291"/>
      <c r="F719" s="291"/>
      <c r="G719" s="292"/>
      <c r="H719" s="300"/>
      <c r="I719" s="292"/>
      <c r="J719" s="292"/>
      <c r="K719" s="292"/>
      <c r="L719" s="292"/>
      <c r="M719" s="290"/>
      <c r="N719" s="290"/>
      <c r="O719" s="292"/>
      <c r="P719" s="292"/>
      <c r="Q719" s="481" t="str">
        <f t="shared" si="354"/>
        <v/>
      </c>
      <c r="R719" s="481" t="str">
        <f t="shared" si="355"/>
        <v/>
      </c>
      <c r="S719" s="482" t="str">
        <f t="shared" si="328"/>
        <v/>
      </c>
      <c r="T719" s="482" t="str">
        <f t="shared" si="356"/>
        <v/>
      </c>
      <c r="U719" s="483" t="str">
        <f t="shared" si="357"/>
        <v/>
      </c>
      <c r="V719" s="483" t="str">
        <f t="shared" si="358"/>
        <v/>
      </c>
      <c r="W719" s="483" t="str">
        <f t="shared" si="359"/>
        <v/>
      </c>
      <c r="X719" s="293"/>
      <c r="Y719" s="289"/>
      <c r="Z719" s="473" t="str">
        <f>IF($BS719&lt;&gt;"","確認",IF(COUNTIF(点検表４リスト用!AB$2:AB$100,J719),"○",IF(OR($BQ719="【3】",$BQ719="【2】",$BQ719="【1】"),"○",$BQ719)))</f>
        <v/>
      </c>
      <c r="AA719" s="532"/>
      <c r="AB719" s="559" t="str">
        <f t="shared" si="360"/>
        <v/>
      </c>
      <c r="AC719" s="294" t="str">
        <f>IF(COUNTIF(環境性能の高いＵＤタクシー!$A:$A,点検表４!J719),"○","")</f>
        <v/>
      </c>
      <c r="AD719" s="295" t="str">
        <f t="shared" si="361"/>
        <v/>
      </c>
      <c r="AE719" s="296" t="b">
        <f t="shared" si="329"/>
        <v>0</v>
      </c>
      <c r="AF719" s="296" t="b">
        <f t="shared" si="330"/>
        <v>0</v>
      </c>
      <c r="AG719" s="296" t="str">
        <f t="shared" si="331"/>
        <v/>
      </c>
      <c r="AH719" s="296">
        <f t="shared" si="332"/>
        <v>1</v>
      </c>
      <c r="AI719" s="296">
        <f t="shared" si="333"/>
        <v>0</v>
      </c>
      <c r="AJ719" s="296">
        <f t="shared" si="334"/>
        <v>0</v>
      </c>
      <c r="AK719" s="296" t="str">
        <f>IFERROR(VLOOKUP($I719,点検表４リスト用!$D$2:$G$10,2,FALSE),"")</f>
        <v/>
      </c>
      <c r="AL719" s="296" t="str">
        <f>IFERROR(VLOOKUP($I719,点検表４リスト用!$D$2:$G$10,3,FALSE),"")</f>
        <v/>
      </c>
      <c r="AM719" s="296" t="str">
        <f>IFERROR(VLOOKUP($I719,点検表４リスト用!$D$2:$G$10,4,FALSE),"")</f>
        <v/>
      </c>
      <c r="AN719" s="296" t="str">
        <f>IFERROR(VLOOKUP(LEFT($E719,1),点検表４リスト用!$I$2:$J$11,2,FALSE),"")</f>
        <v/>
      </c>
      <c r="AO719" s="296" t="b">
        <f>IF(IFERROR(VLOOKUP($J719,軽乗用車一覧!$A$2:$A$88,1,FALSE),"")&lt;&gt;"",TRUE,FALSE)</f>
        <v>0</v>
      </c>
      <c r="AP719" s="296" t="b">
        <f t="shared" si="335"/>
        <v>0</v>
      </c>
      <c r="AQ719" s="296" t="b">
        <f t="shared" si="362"/>
        <v>1</v>
      </c>
      <c r="AR719" s="296" t="str">
        <f t="shared" si="336"/>
        <v/>
      </c>
      <c r="AS719" s="296" t="str">
        <f t="shared" si="337"/>
        <v/>
      </c>
      <c r="AT719" s="296">
        <f t="shared" si="338"/>
        <v>1</v>
      </c>
      <c r="AU719" s="296">
        <f t="shared" si="339"/>
        <v>1</v>
      </c>
      <c r="AV719" s="296" t="str">
        <f t="shared" si="340"/>
        <v/>
      </c>
      <c r="AW719" s="296" t="str">
        <f>IFERROR(VLOOKUP($L719,点検表４リスト用!$L$2:$M$11,2,FALSE),"")</f>
        <v/>
      </c>
      <c r="AX719" s="296" t="str">
        <f>IFERROR(VLOOKUP($AV719,排出係数!$H$4:$N$1000,7,FALSE),"")</f>
        <v/>
      </c>
      <c r="AY719" s="296" t="str">
        <f t="shared" si="350"/>
        <v/>
      </c>
      <c r="AZ719" s="296" t="str">
        <f t="shared" si="341"/>
        <v>1</v>
      </c>
      <c r="BA719" s="296" t="str">
        <f>IFERROR(VLOOKUP($AV719,排出係数!$A$4:$G$10000,$AU719+2,FALSE),"")</f>
        <v/>
      </c>
      <c r="BB719" s="296">
        <f>IFERROR(VLOOKUP($AU719,点検表４リスト用!$P$2:$T$6,2,FALSE),"")</f>
        <v>0.48</v>
      </c>
      <c r="BC719" s="296" t="str">
        <f t="shared" si="342"/>
        <v/>
      </c>
      <c r="BD719" s="296" t="str">
        <f t="shared" si="343"/>
        <v/>
      </c>
      <c r="BE719" s="296" t="str">
        <f>IFERROR(VLOOKUP($AV719,排出係数!$H$4:$M$10000,$AU719+2,FALSE),"")</f>
        <v/>
      </c>
      <c r="BF719" s="296">
        <f>IFERROR(VLOOKUP($AU719,点検表４リスト用!$P$2:$T$6,IF($N719="H17",5,3),FALSE),"")</f>
        <v>5.5E-2</v>
      </c>
      <c r="BG719" s="296">
        <f t="shared" si="344"/>
        <v>0</v>
      </c>
      <c r="BH719" s="296">
        <f t="shared" si="348"/>
        <v>0</v>
      </c>
      <c r="BI719" s="296" t="str">
        <f>IFERROR(VLOOKUP($L719,点検表４リスト用!$L$2:$N$11,3,FALSE),"")</f>
        <v/>
      </c>
      <c r="BJ719" s="296" t="str">
        <f t="shared" si="345"/>
        <v/>
      </c>
      <c r="BK719" s="296" t="str">
        <f>IF($AK719="特","",IF($BP719="確認",MSG_電気・燃料電池車確認,IF($BS719=1,日野自動車新型式,IF($BS719=2,日野自動車新型式②,IF($BS719=3,日野自動車新型式③,IF($BS719=4,日野自動車新型式④,IFERROR(VLOOKUP($BJ719,'35条リスト'!$A$3:$C$9998,2,FALSE),"")))))))</f>
        <v/>
      </c>
      <c r="BL719" s="296" t="str">
        <f t="shared" si="346"/>
        <v/>
      </c>
      <c r="BM719" s="296" t="str">
        <f>IFERROR(VLOOKUP($X719,点検表４リスト用!$A$2:$B$10,2,FALSE),"")</f>
        <v/>
      </c>
      <c r="BN719" s="296" t="str">
        <f>IF($AK719="特","",IFERROR(VLOOKUP($BJ719,'35条リスト'!$A$3:$C$9998,3,FALSE),""))</f>
        <v/>
      </c>
      <c r="BO719" s="357" t="str">
        <f t="shared" si="351"/>
        <v/>
      </c>
      <c r="BP719" s="297" t="str">
        <f t="shared" si="347"/>
        <v/>
      </c>
      <c r="BQ719" s="297" t="str">
        <f t="shared" si="352"/>
        <v/>
      </c>
      <c r="BR719" s="296">
        <f t="shared" si="349"/>
        <v>0</v>
      </c>
      <c r="BS719" s="296" t="str">
        <f>IF(COUNTIF(点検表４リスト用!X$2:X$83,J719),1,IF(COUNTIF(点検表４リスト用!Y$2:Y$100,J719),2,IF(COUNTIF(点検表４リスト用!Z$2:Z$100,J719),3,IF(COUNTIF(点検表４リスト用!AA$2:AA$100,J719),4,""))))</f>
        <v/>
      </c>
      <c r="BT719" s="580" t="str">
        <f t="shared" si="353"/>
        <v/>
      </c>
    </row>
    <row r="720" spans="1:72">
      <c r="A720" s="289"/>
      <c r="B720" s="445"/>
      <c r="C720" s="290"/>
      <c r="D720" s="291"/>
      <c r="E720" s="291"/>
      <c r="F720" s="291"/>
      <c r="G720" s="292"/>
      <c r="H720" s="300"/>
      <c r="I720" s="292"/>
      <c r="J720" s="292"/>
      <c r="K720" s="292"/>
      <c r="L720" s="292"/>
      <c r="M720" s="290"/>
      <c r="N720" s="290"/>
      <c r="O720" s="292"/>
      <c r="P720" s="292"/>
      <c r="Q720" s="481" t="str">
        <f t="shared" si="354"/>
        <v/>
      </c>
      <c r="R720" s="481" t="str">
        <f t="shared" si="355"/>
        <v/>
      </c>
      <c r="S720" s="482" t="str">
        <f t="shared" si="328"/>
        <v/>
      </c>
      <c r="T720" s="482" t="str">
        <f t="shared" si="356"/>
        <v/>
      </c>
      <c r="U720" s="483" t="str">
        <f t="shared" si="357"/>
        <v/>
      </c>
      <c r="V720" s="483" t="str">
        <f t="shared" si="358"/>
        <v/>
      </c>
      <c r="W720" s="483" t="str">
        <f t="shared" si="359"/>
        <v/>
      </c>
      <c r="X720" s="293"/>
      <c r="Y720" s="289"/>
      <c r="Z720" s="473" t="str">
        <f>IF($BS720&lt;&gt;"","確認",IF(COUNTIF(点検表４リスト用!AB$2:AB$100,J720),"○",IF(OR($BQ720="【3】",$BQ720="【2】",$BQ720="【1】"),"○",$BQ720)))</f>
        <v/>
      </c>
      <c r="AA720" s="532"/>
      <c r="AB720" s="559" t="str">
        <f t="shared" si="360"/>
        <v/>
      </c>
      <c r="AC720" s="294" t="str">
        <f>IF(COUNTIF(環境性能の高いＵＤタクシー!$A:$A,点検表４!J720),"○","")</f>
        <v/>
      </c>
      <c r="AD720" s="295" t="str">
        <f t="shared" si="361"/>
        <v/>
      </c>
      <c r="AE720" s="296" t="b">
        <f t="shared" si="329"/>
        <v>0</v>
      </c>
      <c r="AF720" s="296" t="b">
        <f t="shared" si="330"/>
        <v>0</v>
      </c>
      <c r="AG720" s="296" t="str">
        <f t="shared" si="331"/>
        <v/>
      </c>
      <c r="AH720" s="296">
        <f t="shared" si="332"/>
        <v>1</v>
      </c>
      <c r="AI720" s="296">
        <f t="shared" si="333"/>
        <v>0</v>
      </c>
      <c r="AJ720" s="296">
        <f t="shared" si="334"/>
        <v>0</v>
      </c>
      <c r="AK720" s="296" t="str">
        <f>IFERROR(VLOOKUP($I720,点検表４リスト用!$D$2:$G$10,2,FALSE),"")</f>
        <v/>
      </c>
      <c r="AL720" s="296" t="str">
        <f>IFERROR(VLOOKUP($I720,点検表４リスト用!$D$2:$G$10,3,FALSE),"")</f>
        <v/>
      </c>
      <c r="AM720" s="296" t="str">
        <f>IFERROR(VLOOKUP($I720,点検表４リスト用!$D$2:$G$10,4,FALSE),"")</f>
        <v/>
      </c>
      <c r="AN720" s="296" t="str">
        <f>IFERROR(VLOOKUP(LEFT($E720,1),点検表４リスト用!$I$2:$J$11,2,FALSE),"")</f>
        <v/>
      </c>
      <c r="AO720" s="296" t="b">
        <f>IF(IFERROR(VLOOKUP($J720,軽乗用車一覧!$A$2:$A$88,1,FALSE),"")&lt;&gt;"",TRUE,FALSE)</f>
        <v>0</v>
      </c>
      <c r="AP720" s="296" t="b">
        <f t="shared" si="335"/>
        <v>0</v>
      </c>
      <c r="AQ720" s="296" t="b">
        <f t="shared" si="362"/>
        <v>1</v>
      </c>
      <c r="AR720" s="296" t="str">
        <f t="shared" si="336"/>
        <v/>
      </c>
      <c r="AS720" s="296" t="str">
        <f t="shared" si="337"/>
        <v/>
      </c>
      <c r="AT720" s="296">
        <f t="shared" si="338"/>
        <v>1</v>
      </c>
      <c r="AU720" s="296">
        <f t="shared" si="339"/>
        <v>1</v>
      </c>
      <c r="AV720" s="296" t="str">
        <f t="shared" si="340"/>
        <v/>
      </c>
      <c r="AW720" s="296" t="str">
        <f>IFERROR(VLOOKUP($L720,点検表４リスト用!$L$2:$M$11,2,FALSE),"")</f>
        <v/>
      </c>
      <c r="AX720" s="296" t="str">
        <f>IFERROR(VLOOKUP($AV720,排出係数!$H$4:$N$1000,7,FALSE),"")</f>
        <v/>
      </c>
      <c r="AY720" s="296" t="str">
        <f t="shared" si="350"/>
        <v/>
      </c>
      <c r="AZ720" s="296" t="str">
        <f t="shared" si="341"/>
        <v>1</v>
      </c>
      <c r="BA720" s="296" t="str">
        <f>IFERROR(VLOOKUP($AV720,排出係数!$A$4:$G$10000,$AU720+2,FALSE),"")</f>
        <v/>
      </c>
      <c r="BB720" s="296">
        <f>IFERROR(VLOOKUP($AU720,点検表４リスト用!$P$2:$T$6,2,FALSE),"")</f>
        <v>0.48</v>
      </c>
      <c r="BC720" s="296" t="str">
        <f t="shared" si="342"/>
        <v/>
      </c>
      <c r="BD720" s="296" t="str">
        <f t="shared" si="343"/>
        <v/>
      </c>
      <c r="BE720" s="296" t="str">
        <f>IFERROR(VLOOKUP($AV720,排出係数!$H$4:$M$10000,$AU720+2,FALSE),"")</f>
        <v/>
      </c>
      <c r="BF720" s="296">
        <f>IFERROR(VLOOKUP($AU720,点検表４リスト用!$P$2:$T$6,IF($N720="H17",5,3),FALSE),"")</f>
        <v>5.5E-2</v>
      </c>
      <c r="BG720" s="296">
        <f t="shared" si="344"/>
        <v>0</v>
      </c>
      <c r="BH720" s="296">
        <f t="shared" si="348"/>
        <v>0</v>
      </c>
      <c r="BI720" s="296" t="str">
        <f>IFERROR(VLOOKUP($L720,点検表４リスト用!$L$2:$N$11,3,FALSE),"")</f>
        <v/>
      </c>
      <c r="BJ720" s="296" t="str">
        <f t="shared" si="345"/>
        <v/>
      </c>
      <c r="BK720" s="296" t="str">
        <f>IF($AK720="特","",IF($BP720="確認",MSG_電気・燃料電池車確認,IF($BS720=1,日野自動車新型式,IF($BS720=2,日野自動車新型式②,IF($BS720=3,日野自動車新型式③,IF($BS720=4,日野自動車新型式④,IFERROR(VLOOKUP($BJ720,'35条リスト'!$A$3:$C$9998,2,FALSE),"")))))))</f>
        <v/>
      </c>
      <c r="BL720" s="296" t="str">
        <f t="shared" si="346"/>
        <v/>
      </c>
      <c r="BM720" s="296" t="str">
        <f>IFERROR(VLOOKUP($X720,点検表４リスト用!$A$2:$B$10,2,FALSE),"")</f>
        <v/>
      </c>
      <c r="BN720" s="296" t="str">
        <f>IF($AK720="特","",IFERROR(VLOOKUP($BJ720,'35条リスト'!$A$3:$C$9998,3,FALSE),""))</f>
        <v/>
      </c>
      <c r="BO720" s="357" t="str">
        <f t="shared" si="351"/>
        <v/>
      </c>
      <c r="BP720" s="297" t="str">
        <f t="shared" si="347"/>
        <v/>
      </c>
      <c r="BQ720" s="297" t="str">
        <f t="shared" si="352"/>
        <v/>
      </c>
      <c r="BR720" s="296">
        <f t="shared" si="349"/>
        <v>0</v>
      </c>
      <c r="BS720" s="296" t="str">
        <f>IF(COUNTIF(点検表４リスト用!X$2:X$83,J720),1,IF(COUNTIF(点検表４リスト用!Y$2:Y$100,J720),2,IF(COUNTIF(点検表４リスト用!Z$2:Z$100,J720),3,IF(COUNTIF(点検表４リスト用!AA$2:AA$100,J720),4,""))))</f>
        <v/>
      </c>
      <c r="BT720" s="580" t="str">
        <f t="shared" si="353"/>
        <v/>
      </c>
    </row>
    <row r="721" spans="1:72">
      <c r="A721" s="289"/>
      <c r="B721" s="445"/>
      <c r="C721" s="290"/>
      <c r="D721" s="291"/>
      <c r="E721" s="291"/>
      <c r="F721" s="291"/>
      <c r="G721" s="292"/>
      <c r="H721" s="300"/>
      <c r="I721" s="292"/>
      <c r="J721" s="292"/>
      <c r="K721" s="292"/>
      <c r="L721" s="292"/>
      <c r="M721" s="290"/>
      <c r="N721" s="290"/>
      <c r="O721" s="292"/>
      <c r="P721" s="292"/>
      <c r="Q721" s="481" t="str">
        <f t="shared" si="354"/>
        <v/>
      </c>
      <c r="R721" s="481" t="str">
        <f t="shared" si="355"/>
        <v/>
      </c>
      <c r="S721" s="482" t="str">
        <f t="shared" si="328"/>
        <v/>
      </c>
      <c r="T721" s="482" t="str">
        <f t="shared" si="356"/>
        <v/>
      </c>
      <c r="U721" s="483" t="str">
        <f t="shared" si="357"/>
        <v/>
      </c>
      <c r="V721" s="483" t="str">
        <f t="shared" si="358"/>
        <v/>
      </c>
      <c r="W721" s="483" t="str">
        <f t="shared" si="359"/>
        <v/>
      </c>
      <c r="X721" s="293"/>
      <c r="Y721" s="289"/>
      <c r="Z721" s="473" t="str">
        <f>IF($BS721&lt;&gt;"","確認",IF(COUNTIF(点検表４リスト用!AB$2:AB$100,J721),"○",IF(OR($BQ721="【3】",$BQ721="【2】",$BQ721="【1】"),"○",$BQ721)))</f>
        <v/>
      </c>
      <c r="AA721" s="532"/>
      <c r="AB721" s="559" t="str">
        <f t="shared" si="360"/>
        <v/>
      </c>
      <c r="AC721" s="294" t="str">
        <f>IF(COUNTIF(環境性能の高いＵＤタクシー!$A:$A,点検表４!J721),"○","")</f>
        <v/>
      </c>
      <c r="AD721" s="295" t="str">
        <f t="shared" si="361"/>
        <v/>
      </c>
      <c r="AE721" s="296" t="b">
        <f t="shared" si="329"/>
        <v>0</v>
      </c>
      <c r="AF721" s="296" t="b">
        <f t="shared" si="330"/>
        <v>0</v>
      </c>
      <c r="AG721" s="296" t="str">
        <f t="shared" si="331"/>
        <v/>
      </c>
      <c r="AH721" s="296">
        <f t="shared" si="332"/>
        <v>1</v>
      </c>
      <c r="AI721" s="296">
        <f t="shared" si="333"/>
        <v>0</v>
      </c>
      <c r="AJ721" s="296">
        <f t="shared" si="334"/>
        <v>0</v>
      </c>
      <c r="AK721" s="296" t="str">
        <f>IFERROR(VLOOKUP($I721,点検表４リスト用!$D$2:$G$10,2,FALSE),"")</f>
        <v/>
      </c>
      <c r="AL721" s="296" t="str">
        <f>IFERROR(VLOOKUP($I721,点検表４リスト用!$D$2:$G$10,3,FALSE),"")</f>
        <v/>
      </c>
      <c r="AM721" s="296" t="str">
        <f>IFERROR(VLOOKUP($I721,点検表４リスト用!$D$2:$G$10,4,FALSE),"")</f>
        <v/>
      </c>
      <c r="AN721" s="296" t="str">
        <f>IFERROR(VLOOKUP(LEFT($E721,1),点検表４リスト用!$I$2:$J$11,2,FALSE),"")</f>
        <v/>
      </c>
      <c r="AO721" s="296" t="b">
        <f>IF(IFERROR(VLOOKUP($J721,軽乗用車一覧!$A$2:$A$88,1,FALSE),"")&lt;&gt;"",TRUE,FALSE)</f>
        <v>0</v>
      </c>
      <c r="AP721" s="296" t="b">
        <f t="shared" si="335"/>
        <v>0</v>
      </c>
      <c r="AQ721" s="296" t="b">
        <f t="shared" si="362"/>
        <v>1</v>
      </c>
      <c r="AR721" s="296" t="str">
        <f t="shared" si="336"/>
        <v/>
      </c>
      <c r="AS721" s="296" t="str">
        <f t="shared" si="337"/>
        <v/>
      </c>
      <c r="AT721" s="296">
        <f t="shared" si="338"/>
        <v>1</v>
      </c>
      <c r="AU721" s="296">
        <f t="shared" si="339"/>
        <v>1</v>
      </c>
      <c r="AV721" s="296" t="str">
        <f t="shared" si="340"/>
        <v/>
      </c>
      <c r="AW721" s="296" t="str">
        <f>IFERROR(VLOOKUP($L721,点検表４リスト用!$L$2:$M$11,2,FALSE),"")</f>
        <v/>
      </c>
      <c r="AX721" s="296" t="str">
        <f>IFERROR(VLOOKUP($AV721,排出係数!$H$4:$N$1000,7,FALSE),"")</f>
        <v/>
      </c>
      <c r="AY721" s="296" t="str">
        <f t="shared" si="350"/>
        <v/>
      </c>
      <c r="AZ721" s="296" t="str">
        <f t="shared" si="341"/>
        <v>1</v>
      </c>
      <c r="BA721" s="296" t="str">
        <f>IFERROR(VLOOKUP($AV721,排出係数!$A$4:$G$10000,$AU721+2,FALSE),"")</f>
        <v/>
      </c>
      <c r="BB721" s="296">
        <f>IFERROR(VLOOKUP($AU721,点検表４リスト用!$P$2:$T$6,2,FALSE),"")</f>
        <v>0.48</v>
      </c>
      <c r="BC721" s="296" t="str">
        <f t="shared" si="342"/>
        <v/>
      </c>
      <c r="BD721" s="296" t="str">
        <f t="shared" si="343"/>
        <v/>
      </c>
      <c r="BE721" s="296" t="str">
        <f>IFERROR(VLOOKUP($AV721,排出係数!$H$4:$M$10000,$AU721+2,FALSE),"")</f>
        <v/>
      </c>
      <c r="BF721" s="296">
        <f>IFERROR(VLOOKUP($AU721,点検表４リスト用!$P$2:$T$6,IF($N721="H17",5,3),FALSE),"")</f>
        <v>5.5E-2</v>
      </c>
      <c r="BG721" s="296">
        <f t="shared" si="344"/>
        <v>0</v>
      </c>
      <c r="BH721" s="296">
        <f t="shared" si="348"/>
        <v>0</v>
      </c>
      <c r="BI721" s="296" t="str">
        <f>IFERROR(VLOOKUP($L721,点検表４リスト用!$L$2:$N$11,3,FALSE),"")</f>
        <v/>
      </c>
      <c r="BJ721" s="296" t="str">
        <f t="shared" si="345"/>
        <v/>
      </c>
      <c r="BK721" s="296" t="str">
        <f>IF($AK721="特","",IF($BP721="確認",MSG_電気・燃料電池車確認,IF($BS721=1,日野自動車新型式,IF($BS721=2,日野自動車新型式②,IF($BS721=3,日野自動車新型式③,IF($BS721=4,日野自動車新型式④,IFERROR(VLOOKUP($BJ721,'35条リスト'!$A$3:$C$9998,2,FALSE),"")))))))</f>
        <v/>
      </c>
      <c r="BL721" s="296" t="str">
        <f t="shared" si="346"/>
        <v/>
      </c>
      <c r="BM721" s="296" t="str">
        <f>IFERROR(VLOOKUP($X721,点検表４リスト用!$A$2:$B$10,2,FALSE),"")</f>
        <v/>
      </c>
      <c r="BN721" s="296" t="str">
        <f>IF($AK721="特","",IFERROR(VLOOKUP($BJ721,'35条リスト'!$A$3:$C$9998,3,FALSE),""))</f>
        <v/>
      </c>
      <c r="BO721" s="357" t="str">
        <f t="shared" si="351"/>
        <v/>
      </c>
      <c r="BP721" s="297" t="str">
        <f t="shared" si="347"/>
        <v/>
      </c>
      <c r="BQ721" s="297" t="str">
        <f t="shared" si="352"/>
        <v/>
      </c>
      <c r="BR721" s="296">
        <f t="shared" si="349"/>
        <v>0</v>
      </c>
      <c r="BS721" s="296" t="str">
        <f>IF(COUNTIF(点検表４リスト用!X$2:X$83,J721),1,IF(COUNTIF(点検表４リスト用!Y$2:Y$100,J721),2,IF(COUNTIF(点検表４リスト用!Z$2:Z$100,J721),3,IF(COUNTIF(点検表４リスト用!AA$2:AA$100,J721),4,""))))</f>
        <v/>
      </c>
      <c r="BT721" s="580" t="str">
        <f t="shared" si="353"/>
        <v/>
      </c>
    </row>
    <row r="722" spans="1:72">
      <c r="A722" s="289"/>
      <c r="B722" s="445"/>
      <c r="C722" s="290"/>
      <c r="D722" s="291"/>
      <c r="E722" s="291"/>
      <c r="F722" s="291"/>
      <c r="G722" s="292"/>
      <c r="H722" s="300"/>
      <c r="I722" s="292"/>
      <c r="J722" s="292"/>
      <c r="K722" s="292"/>
      <c r="L722" s="292"/>
      <c r="M722" s="290"/>
      <c r="N722" s="290"/>
      <c r="O722" s="292"/>
      <c r="P722" s="292"/>
      <c r="Q722" s="481" t="str">
        <f t="shared" si="354"/>
        <v/>
      </c>
      <c r="R722" s="481" t="str">
        <f t="shared" si="355"/>
        <v/>
      </c>
      <c r="S722" s="482" t="str">
        <f t="shared" si="328"/>
        <v/>
      </c>
      <c r="T722" s="482" t="str">
        <f t="shared" si="356"/>
        <v/>
      </c>
      <c r="U722" s="483" t="str">
        <f t="shared" si="357"/>
        <v/>
      </c>
      <c r="V722" s="483" t="str">
        <f t="shared" si="358"/>
        <v/>
      </c>
      <c r="W722" s="483" t="str">
        <f t="shared" si="359"/>
        <v/>
      </c>
      <c r="X722" s="293"/>
      <c r="Y722" s="289"/>
      <c r="Z722" s="473" t="str">
        <f>IF($BS722&lt;&gt;"","確認",IF(COUNTIF(点検表４リスト用!AB$2:AB$100,J722),"○",IF(OR($BQ722="【3】",$BQ722="【2】",$BQ722="【1】"),"○",$BQ722)))</f>
        <v/>
      </c>
      <c r="AA722" s="532"/>
      <c r="AB722" s="559" t="str">
        <f t="shared" si="360"/>
        <v/>
      </c>
      <c r="AC722" s="294" t="str">
        <f>IF(COUNTIF(環境性能の高いＵＤタクシー!$A:$A,点検表４!J722),"○","")</f>
        <v/>
      </c>
      <c r="AD722" s="295" t="str">
        <f t="shared" si="361"/>
        <v/>
      </c>
      <c r="AE722" s="296" t="b">
        <f t="shared" si="329"/>
        <v>0</v>
      </c>
      <c r="AF722" s="296" t="b">
        <f t="shared" si="330"/>
        <v>0</v>
      </c>
      <c r="AG722" s="296" t="str">
        <f t="shared" si="331"/>
        <v/>
      </c>
      <c r="AH722" s="296">
        <f t="shared" si="332"/>
        <v>1</v>
      </c>
      <c r="AI722" s="296">
        <f t="shared" si="333"/>
        <v>0</v>
      </c>
      <c r="AJ722" s="296">
        <f t="shared" si="334"/>
        <v>0</v>
      </c>
      <c r="AK722" s="296" t="str">
        <f>IFERROR(VLOOKUP($I722,点検表４リスト用!$D$2:$G$10,2,FALSE),"")</f>
        <v/>
      </c>
      <c r="AL722" s="296" t="str">
        <f>IFERROR(VLOOKUP($I722,点検表４リスト用!$D$2:$G$10,3,FALSE),"")</f>
        <v/>
      </c>
      <c r="AM722" s="296" t="str">
        <f>IFERROR(VLOOKUP($I722,点検表４リスト用!$D$2:$G$10,4,FALSE),"")</f>
        <v/>
      </c>
      <c r="AN722" s="296" t="str">
        <f>IFERROR(VLOOKUP(LEFT($E722,1),点検表４リスト用!$I$2:$J$11,2,FALSE),"")</f>
        <v/>
      </c>
      <c r="AO722" s="296" t="b">
        <f>IF(IFERROR(VLOOKUP($J722,軽乗用車一覧!$A$2:$A$88,1,FALSE),"")&lt;&gt;"",TRUE,FALSE)</f>
        <v>0</v>
      </c>
      <c r="AP722" s="296" t="b">
        <f t="shared" si="335"/>
        <v>0</v>
      </c>
      <c r="AQ722" s="296" t="b">
        <f t="shared" si="362"/>
        <v>1</v>
      </c>
      <c r="AR722" s="296" t="str">
        <f t="shared" si="336"/>
        <v/>
      </c>
      <c r="AS722" s="296" t="str">
        <f t="shared" si="337"/>
        <v/>
      </c>
      <c r="AT722" s="296">
        <f t="shared" si="338"/>
        <v>1</v>
      </c>
      <c r="AU722" s="296">
        <f t="shared" si="339"/>
        <v>1</v>
      </c>
      <c r="AV722" s="296" t="str">
        <f t="shared" si="340"/>
        <v/>
      </c>
      <c r="AW722" s="296" t="str">
        <f>IFERROR(VLOOKUP($L722,点検表４リスト用!$L$2:$M$11,2,FALSE),"")</f>
        <v/>
      </c>
      <c r="AX722" s="296" t="str">
        <f>IFERROR(VLOOKUP($AV722,排出係数!$H$4:$N$1000,7,FALSE),"")</f>
        <v/>
      </c>
      <c r="AY722" s="296" t="str">
        <f t="shared" si="350"/>
        <v/>
      </c>
      <c r="AZ722" s="296" t="str">
        <f t="shared" si="341"/>
        <v>1</v>
      </c>
      <c r="BA722" s="296" t="str">
        <f>IFERROR(VLOOKUP($AV722,排出係数!$A$4:$G$10000,$AU722+2,FALSE),"")</f>
        <v/>
      </c>
      <c r="BB722" s="296">
        <f>IFERROR(VLOOKUP($AU722,点検表４リスト用!$P$2:$T$6,2,FALSE),"")</f>
        <v>0.48</v>
      </c>
      <c r="BC722" s="296" t="str">
        <f t="shared" si="342"/>
        <v/>
      </c>
      <c r="BD722" s="296" t="str">
        <f t="shared" si="343"/>
        <v/>
      </c>
      <c r="BE722" s="296" t="str">
        <f>IFERROR(VLOOKUP($AV722,排出係数!$H$4:$M$10000,$AU722+2,FALSE),"")</f>
        <v/>
      </c>
      <c r="BF722" s="296">
        <f>IFERROR(VLOOKUP($AU722,点検表４リスト用!$P$2:$T$6,IF($N722="H17",5,3),FALSE),"")</f>
        <v>5.5E-2</v>
      </c>
      <c r="BG722" s="296">
        <f t="shared" si="344"/>
        <v>0</v>
      </c>
      <c r="BH722" s="296">
        <f t="shared" si="348"/>
        <v>0</v>
      </c>
      <c r="BI722" s="296" t="str">
        <f>IFERROR(VLOOKUP($L722,点検表４リスト用!$L$2:$N$11,3,FALSE),"")</f>
        <v/>
      </c>
      <c r="BJ722" s="296" t="str">
        <f t="shared" si="345"/>
        <v/>
      </c>
      <c r="BK722" s="296" t="str">
        <f>IF($AK722="特","",IF($BP722="確認",MSG_電気・燃料電池車確認,IF($BS722=1,日野自動車新型式,IF($BS722=2,日野自動車新型式②,IF($BS722=3,日野自動車新型式③,IF($BS722=4,日野自動車新型式④,IFERROR(VLOOKUP($BJ722,'35条リスト'!$A$3:$C$9998,2,FALSE),"")))))))</f>
        <v/>
      </c>
      <c r="BL722" s="296" t="str">
        <f t="shared" si="346"/>
        <v/>
      </c>
      <c r="BM722" s="296" t="str">
        <f>IFERROR(VLOOKUP($X722,点検表４リスト用!$A$2:$B$10,2,FALSE),"")</f>
        <v/>
      </c>
      <c r="BN722" s="296" t="str">
        <f>IF($AK722="特","",IFERROR(VLOOKUP($BJ722,'35条リスト'!$A$3:$C$9998,3,FALSE),""))</f>
        <v/>
      </c>
      <c r="BO722" s="357" t="str">
        <f t="shared" si="351"/>
        <v/>
      </c>
      <c r="BP722" s="297" t="str">
        <f t="shared" si="347"/>
        <v/>
      </c>
      <c r="BQ722" s="297" t="str">
        <f t="shared" si="352"/>
        <v/>
      </c>
      <c r="BR722" s="296">
        <f t="shared" si="349"/>
        <v>0</v>
      </c>
      <c r="BS722" s="296" t="str">
        <f>IF(COUNTIF(点検表４リスト用!X$2:X$83,J722),1,IF(COUNTIF(点検表４リスト用!Y$2:Y$100,J722),2,IF(COUNTIF(点検表４リスト用!Z$2:Z$100,J722),3,IF(COUNTIF(点検表４リスト用!AA$2:AA$100,J722),4,""))))</f>
        <v/>
      </c>
      <c r="BT722" s="580" t="str">
        <f t="shared" si="353"/>
        <v/>
      </c>
    </row>
    <row r="723" spans="1:72">
      <c r="A723" s="289"/>
      <c r="B723" s="445"/>
      <c r="C723" s="290"/>
      <c r="D723" s="291"/>
      <c r="E723" s="291"/>
      <c r="F723" s="291"/>
      <c r="G723" s="292"/>
      <c r="H723" s="300"/>
      <c r="I723" s="292"/>
      <c r="J723" s="292"/>
      <c r="K723" s="292"/>
      <c r="L723" s="292"/>
      <c r="M723" s="290"/>
      <c r="N723" s="290"/>
      <c r="O723" s="292"/>
      <c r="P723" s="292"/>
      <c r="Q723" s="481" t="str">
        <f t="shared" si="354"/>
        <v/>
      </c>
      <c r="R723" s="481" t="str">
        <f t="shared" si="355"/>
        <v/>
      </c>
      <c r="S723" s="482" t="str">
        <f t="shared" si="328"/>
        <v/>
      </c>
      <c r="T723" s="482" t="str">
        <f t="shared" si="356"/>
        <v/>
      </c>
      <c r="U723" s="483" t="str">
        <f t="shared" si="357"/>
        <v/>
      </c>
      <c r="V723" s="483" t="str">
        <f t="shared" si="358"/>
        <v/>
      </c>
      <c r="W723" s="483" t="str">
        <f t="shared" si="359"/>
        <v/>
      </c>
      <c r="X723" s="293"/>
      <c r="Y723" s="289"/>
      <c r="Z723" s="473" t="str">
        <f>IF($BS723&lt;&gt;"","確認",IF(COUNTIF(点検表４リスト用!AB$2:AB$100,J723),"○",IF(OR($BQ723="【3】",$BQ723="【2】",$BQ723="【1】"),"○",$BQ723)))</f>
        <v/>
      </c>
      <c r="AA723" s="532"/>
      <c r="AB723" s="559" t="str">
        <f t="shared" si="360"/>
        <v/>
      </c>
      <c r="AC723" s="294" t="str">
        <f>IF(COUNTIF(環境性能の高いＵＤタクシー!$A:$A,点検表４!J723),"○","")</f>
        <v/>
      </c>
      <c r="AD723" s="295" t="str">
        <f t="shared" si="361"/>
        <v/>
      </c>
      <c r="AE723" s="296" t="b">
        <f t="shared" si="329"/>
        <v>0</v>
      </c>
      <c r="AF723" s="296" t="b">
        <f t="shared" si="330"/>
        <v>0</v>
      </c>
      <c r="AG723" s="296" t="str">
        <f t="shared" si="331"/>
        <v/>
      </c>
      <c r="AH723" s="296">
        <f t="shared" si="332"/>
        <v>1</v>
      </c>
      <c r="AI723" s="296">
        <f t="shared" si="333"/>
        <v>0</v>
      </c>
      <c r="AJ723" s="296">
        <f t="shared" si="334"/>
        <v>0</v>
      </c>
      <c r="AK723" s="296" t="str">
        <f>IFERROR(VLOOKUP($I723,点検表４リスト用!$D$2:$G$10,2,FALSE),"")</f>
        <v/>
      </c>
      <c r="AL723" s="296" t="str">
        <f>IFERROR(VLOOKUP($I723,点検表４リスト用!$D$2:$G$10,3,FALSE),"")</f>
        <v/>
      </c>
      <c r="AM723" s="296" t="str">
        <f>IFERROR(VLOOKUP($I723,点検表４リスト用!$D$2:$G$10,4,FALSE),"")</f>
        <v/>
      </c>
      <c r="AN723" s="296" t="str">
        <f>IFERROR(VLOOKUP(LEFT($E723,1),点検表４リスト用!$I$2:$J$11,2,FALSE),"")</f>
        <v/>
      </c>
      <c r="AO723" s="296" t="b">
        <f>IF(IFERROR(VLOOKUP($J723,軽乗用車一覧!$A$2:$A$88,1,FALSE),"")&lt;&gt;"",TRUE,FALSE)</f>
        <v>0</v>
      </c>
      <c r="AP723" s="296" t="b">
        <f t="shared" si="335"/>
        <v>0</v>
      </c>
      <c r="AQ723" s="296" t="b">
        <f t="shared" si="362"/>
        <v>1</v>
      </c>
      <c r="AR723" s="296" t="str">
        <f t="shared" si="336"/>
        <v/>
      </c>
      <c r="AS723" s="296" t="str">
        <f t="shared" si="337"/>
        <v/>
      </c>
      <c r="AT723" s="296">
        <f t="shared" si="338"/>
        <v>1</v>
      </c>
      <c r="AU723" s="296">
        <f t="shared" si="339"/>
        <v>1</v>
      </c>
      <c r="AV723" s="296" t="str">
        <f t="shared" si="340"/>
        <v/>
      </c>
      <c r="AW723" s="296" t="str">
        <f>IFERROR(VLOOKUP($L723,点検表４リスト用!$L$2:$M$11,2,FALSE),"")</f>
        <v/>
      </c>
      <c r="AX723" s="296" t="str">
        <f>IFERROR(VLOOKUP($AV723,排出係数!$H$4:$N$1000,7,FALSE),"")</f>
        <v/>
      </c>
      <c r="AY723" s="296" t="str">
        <f t="shared" si="350"/>
        <v/>
      </c>
      <c r="AZ723" s="296" t="str">
        <f t="shared" si="341"/>
        <v>1</v>
      </c>
      <c r="BA723" s="296" t="str">
        <f>IFERROR(VLOOKUP($AV723,排出係数!$A$4:$G$10000,$AU723+2,FALSE),"")</f>
        <v/>
      </c>
      <c r="BB723" s="296">
        <f>IFERROR(VLOOKUP($AU723,点検表４リスト用!$P$2:$T$6,2,FALSE),"")</f>
        <v>0.48</v>
      </c>
      <c r="BC723" s="296" t="str">
        <f t="shared" si="342"/>
        <v/>
      </c>
      <c r="BD723" s="296" t="str">
        <f t="shared" si="343"/>
        <v/>
      </c>
      <c r="BE723" s="296" t="str">
        <f>IFERROR(VLOOKUP($AV723,排出係数!$H$4:$M$10000,$AU723+2,FALSE),"")</f>
        <v/>
      </c>
      <c r="BF723" s="296">
        <f>IFERROR(VLOOKUP($AU723,点検表４リスト用!$P$2:$T$6,IF($N723="H17",5,3),FALSE),"")</f>
        <v>5.5E-2</v>
      </c>
      <c r="BG723" s="296">
        <f t="shared" si="344"/>
        <v>0</v>
      </c>
      <c r="BH723" s="296">
        <f t="shared" si="348"/>
        <v>0</v>
      </c>
      <c r="BI723" s="296" t="str">
        <f>IFERROR(VLOOKUP($L723,点検表４リスト用!$L$2:$N$11,3,FALSE),"")</f>
        <v/>
      </c>
      <c r="BJ723" s="296" t="str">
        <f t="shared" si="345"/>
        <v/>
      </c>
      <c r="BK723" s="296" t="str">
        <f>IF($AK723="特","",IF($BP723="確認",MSG_電気・燃料電池車確認,IF($BS723=1,日野自動車新型式,IF($BS723=2,日野自動車新型式②,IF($BS723=3,日野自動車新型式③,IF($BS723=4,日野自動車新型式④,IFERROR(VLOOKUP($BJ723,'35条リスト'!$A$3:$C$9998,2,FALSE),"")))))))</f>
        <v/>
      </c>
      <c r="BL723" s="296" t="str">
        <f t="shared" si="346"/>
        <v/>
      </c>
      <c r="BM723" s="296" t="str">
        <f>IFERROR(VLOOKUP($X723,点検表４リスト用!$A$2:$B$10,2,FALSE),"")</f>
        <v/>
      </c>
      <c r="BN723" s="296" t="str">
        <f>IF($AK723="特","",IFERROR(VLOOKUP($BJ723,'35条リスト'!$A$3:$C$9998,3,FALSE),""))</f>
        <v/>
      </c>
      <c r="BO723" s="357" t="str">
        <f t="shared" si="351"/>
        <v/>
      </c>
      <c r="BP723" s="297" t="str">
        <f t="shared" si="347"/>
        <v/>
      </c>
      <c r="BQ723" s="297" t="str">
        <f t="shared" si="352"/>
        <v/>
      </c>
      <c r="BR723" s="296">
        <f t="shared" si="349"/>
        <v>0</v>
      </c>
      <c r="BS723" s="296" t="str">
        <f>IF(COUNTIF(点検表４リスト用!X$2:X$83,J723),1,IF(COUNTIF(点検表４リスト用!Y$2:Y$100,J723),2,IF(COUNTIF(点検表４リスト用!Z$2:Z$100,J723),3,IF(COUNTIF(点検表４リスト用!AA$2:AA$100,J723),4,""))))</f>
        <v/>
      </c>
      <c r="BT723" s="580" t="str">
        <f t="shared" si="353"/>
        <v/>
      </c>
    </row>
    <row r="724" spans="1:72">
      <c r="A724" s="289"/>
      <c r="B724" s="445"/>
      <c r="C724" s="290"/>
      <c r="D724" s="291"/>
      <c r="E724" s="291"/>
      <c r="F724" s="291"/>
      <c r="G724" s="292"/>
      <c r="H724" s="300"/>
      <c r="I724" s="292"/>
      <c r="J724" s="292"/>
      <c r="K724" s="292"/>
      <c r="L724" s="292"/>
      <c r="M724" s="290"/>
      <c r="N724" s="290"/>
      <c r="O724" s="292"/>
      <c r="P724" s="292"/>
      <c r="Q724" s="481" t="str">
        <f t="shared" si="354"/>
        <v/>
      </c>
      <c r="R724" s="481" t="str">
        <f t="shared" si="355"/>
        <v/>
      </c>
      <c r="S724" s="482" t="str">
        <f t="shared" si="328"/>
        <v/>
      </c>
      <c r="T724" s="482" t="str">
        <f t="shared" si="356"/>
        <v/>
      </c>
      <c r="U724" s="483" t="str">
        <f t="shared" si="357"/>
        <v/>
      </c>
      <c r="V724" s="483" t="str">
        <f t="shared" si="358"/>
        <v/>
      </c>
      <c r="W724" s="483" t="str">
        <f t="shared" si="359"/>
        <v/>
      </c>
      <c r="X724" s="293"/>
      <c r="Y724" s="289"/>
      <c r="Z724" s="473" t="str">
        <f>IF($BS724&lt;&gt;"","確認",IF(COUNTIF(点検表４リスト用!AB$2:AB$100,J724),"○",IF(OR($BQ724="【3】",$BQ724="【2】",$BQ724="【1】"),"○",$BQ724)))</f>
        <v/>
      </c>
      <c r="AA724" s="532"/>
      <c r="AB724" s="559" t="str">
        <f t="shared" si="360"/>
        <v/>
      </c>
      <c r="AC724" s="294" t="str">
        <f>IF(COUNTIF(環境性能の高いＵＤタクシー!$A:$A,点検表４!J724),"○","")</f>
        <v/>
      </c>
      <c r="AD724" s="295" t="str">
        <f t="shared" si="361"/>
        <v/>
      </c>
      <c r="AE724" s="296" t="b">
        <f t="shared" si="329"/>
        <v>0</v>
      </c>
      <c r="AF724" s="296" t="b">
        <f t="shared" si="330"/>
        <v>0</v>
      </c>
      <c r="AG724" s="296" t="str">
        <f t="shared" si="331"/>
        <v/>
      </c>
      <c r="AH724" s="296">
        <f t="shared" si="332"/>
        <v>1</v>
      </c>
      <c r="AI724" s="296">
        <f t="shared" si="333"/>
        <v>0</v>
      </c>
      <c r="AJ724" s="296">
        <f t="shared" si="334"/>
        <v>0</v>
      </c>
      <c r="AK724" s="296" t="str">
        <f>IFERROR(VLOOKUP($I724,点検表４リスト用!$D$2:$G$10,2,FALSE),"")</f>
        <v/>
      </c>
      <c r="AL724" s="296" t="str">
        <f>IFERROR(VLOOKUP($I724,点検表４リスト用!$D$2:$G$10,3,FALSE),"")</f>
        <v/>
      </c>
      <c r="AM724" s="296" t="str">
        <f>IFERROR(VLOOKUP($I724,点検表４リスト用!$D$2:$G$10,4,FALSE),"")</f>
        <v/>
      </c>
      <c r="AN724" s="296" t="str">
        <f>IFERROR(VLOOKUP(LEFT($E724,1),点検表４リスト用!$I$2:$J$11,2,FALSE),"")</f>
        <v/>
      </c>
      <c r="AO724" s="296" t="b">
        <f>IF(IFERROR(VLOOKUP($J724,軽乗用車一覧!$A$2:$A$88,1,FALSE),"")&lt;&gt;"",TRUE,FALSE)</f>
        <v>0</v>
      </c>
      <c r="AP724" s="296" t="b">
        <f t="shared" si="335"/>
        <v>0</v>
      </c>
      <c r="AQ724" s="296" t="b">
        <f t="shared" si="362"/>
        <v>1</v>
      </c>
      <c r="AR724" s="296" t="str">
        <f t="shared" si="336"/>
        <v/>
      </c>
      <c r="AS724" s="296" t="str">
        <f t="shared" si="337"/>
        <v/>
      </c>
      <c r="AT724" s="296">
        <f t="shared" si="338"/>
        <v>1</v>
      </c>
      <c r="AU724" s="296">
        <f t="shared" si="339"/>
        <v>1</v>
      </c>
      <c r="AV724" s="296" t="str">
        <f t="shared" si="340"/>
        <v/>
      </c>
      <c r="AW724" s="296" t="str">
        <f>IFERROR(VLOOKUP($L724,点検表４リスト用!$L$2:$M$11,2,FALSE),"")</f>
        <v/>
      </c>
      <c r="AX724" s="296" t="str">
        <f>IFERROR(VLOOKUP($AV724,排出係数!$H$4:$N$1000,7,FALSE),"")</f>
        <v/>
      </c>
      <c r="AY724" s="296" t="str">
        <f t="shared" si="350"/>
        <v/>
      </c>
      <c r="AZ724" s="296" t="str">
        <f t="shared" si="341"/>
        <v>1</v>
      </c>
      <c r="BA724" s="296" t="str">
        <f>IFERROR(VLOOKUP($AV724,排出係数!$A$4:$G$10000,$AU724+2,FALSE),"")</f>
        <v/>
      </c>
      <c r="BB724" s="296">
        <f>IFERROR(VLOOKUP($AU724,点検表４リスト用!$P$2:$T$6,2,FALSE),"")</f>
        <v>0.48</v>
      </c>
      <c r="BC724" s="296" t="str">
        <f t="shared" si="342"/>
        <v/>
      </c>
      <c r="BD724" s="296" t="str">
        <f t="shared" si="343"/>
        <v/>
      </c>
      <c r="BE724" s="296" t="str">
        <f>IFERROR(VLOOKUP($AV724,排出係数!$H$4:$M$10000,$AU724+2,FALSE),"")</f>
        <v/>
      </c>
      <c r="BF724" s="296">
        <f>IFERROR(VLOOKUP($AU724,点検表４リスト用!$P$2:$T$6,IF($N724="H17",5,3),FALSE),"")</f>
        <v>5.5E-2</v>
      </c>
      <c r="BG724" s="296">
        <f t="shared" si="344"/>
        <v>0</v>
      </c>
      <c r="BH724" s="296">
        <f t="shared" si="348"/>
        <v>0</v>
      </c>
      <c r="BI724" s="296" t="str">
        <f>IFERROR(VLOOKUP($L724,点検表４リスト用!$L$2:$N$11,3,FALSE),"")</f>
        <v/>
      </c>
      <c r="BJ724" s="296" t="str">
        <f t="shared" si="345"/>
        <v/>
      </c>
      <c r="BK724" s="296" t="str">
        <f>IF($AK724="特","",IF($BP724="確認",MSG_電気・燃料電池車確認,IF($BS724=1,日野自動車新型式,IF($BS724=2,日野自動車新型式②,IF($BS724=3,日野自動車新型式③,IF($BS724=4,日野自動車新型式④,IFERROR(VLOOKUP($BJ724,'35条リスト'!$A$3:$C$9998,2,FALSE),"")))))))</f>
        <v/>
      </c>
      <c r="BL724" s="296" t="str">
        <f t="shared" si="346"/>
        <v/>
      </c>
      <c r="BM724" s="296" t="str">
        <f>IFERROR(VLOOKUP($X724,点検表４リスト用!$A$2:$B$10,2,FALSE),"")</f>
        <v/>
      </c>
      <c r="BN724" s="296" t="str">
        <f>IF($AK724="特","",IFERROR(VLOOKUP($BJ724,'35条リスト'!$A$3:$C$9998,3,FALSE),""))</f>
        <v/>
      </c>
      <c r="BO724" s="357" t="str">
        <f t="shared" si="351"/>
        <v/>
      </c>
      <c r="BP724" s="297" t="str">
        <f t="shared" si="347"/>
        <v/>
      </c>
      <c r="BQ724" s="297" t="str">
        <f t="shared" si="352"/>
        <v/>
      </c>
      <c r="BR724" s="296">
        <f t="shared" si="349"/>
        <v>0</v>
      </c>
      <c r="BS724" s="296" t="str">
        <f>IF(COUNTIF(点検表４リスト用!X$2:X$83,J724),1,IF(COUNTIF(点検表４リスト用!Y$2:Y$100,J724),2,IF(COUNTIF(点検表４リスト用!Z$2:Z$100,J724),3,IF(COUNTIF(点検表４リスト用!AA$2:AA$100,J724),4,""))))</f>
        <v/>
      </c>
      <c r="BT724" s="580" t="str">
        <f t="shared" si="353"/>
        <v/>
      </c>
    </row>
    <row r="725" spans="1:72">
      <c r="A725" s="289"/>
      <c r="B725" s="445"/>
      <c r="C725" s="290"/>
      <c r="D725" s="291"/>
      <c r="E725" s="291"/>
      <c r="F725" s="291"/>
      <c r="G725" s="292"/>
      <c r="H725" s="300"/>
      <c r="I725" s="292"/>
      <c r="J725" s="292"/>
      <c r="K725" s="292"/>
      <c r="L725" s="292"/>
      <c r="M725" s="290"/>
      <c r="N725" s="290"/>
      <c r="O725" s="292"/>
      <c r="P725" s="292"/>
      <c r="Q725" s="481" t="str">
        <f t="shared" si="354"/>
        <v/>
      </c>
      <c r="R725" s="481" t="str">
        <f t="shared" si="355"/>
        <v/>
      </c>
      <c r="S725" s="482" t="str">
        <f t="shared" si="328"/>
        <v/>
      </c>
      <c r="T725" s="482" t="str">
        <f t="shared" si="356"/>
        <v/>
      </c>
      <c r="U725" s="483" t="str">
        <f t="shared" si="357"/>
        <v/>
      </c>
      <c r="V725" s="483" t="str">
        <f t="shared" si="358"/>
        <v/>
      </c>
      <c r="W725" s="483" t="str">
        <f t="shared" si="359"/>
        <v/>
      </c>
      <c r="X725" s="293"/>
      <c r="Y725" s="289"/>
      <c r="Z725" s="473" t="str">
        <f>IF($BS725&lt;&gt;"","確認",IF(COUNTIF(点検表４リスト用!AB$2:AB$100,J725),"○",IF(OR($BQ725="【3】",$BQ725="【2】",$BQ725="【1】"),"○",$BQ725)))</f>
        <v/>
      </c>
      <c r="AA725" s="532"/>
      <c r="AB725" s="559" t="str">
        <f t="shared" si="360"/>
        <v/>
      </c>
      <c r="AC725" s="294" t="str">
        <f>IF(COUNTIF(環境性能の高いＵＤタクシー!$A:$A,点検表４!J725),"○","")</f>
        <v/>
      </c>
      <c r="AD725" s="295" t="str">
        <f t="shared" si="361"/>
        <v/>
      </c>
      <c r="AE725" s="296" t="b">
        <f t="shared" si="329"/>
        <v>0</v>
      </c>
      <c r="AF725" s="296" t="b">
        <f t="shared" si="330"/>
        <v>0</v>
      </c>
      <c r="AG725" s="296" t="str">
        <f t="shared" si="331"/>
        <v/>
      </c>
      <c r="AH725" s="296">
        <f t="shared" si="332"/>
        <v>1</v>
      </c>
      <c r="AI725" s="296">
        <f t="shared" si="333"/>
        <v>0</v>
      </c>
      <c r="AJ725" s="296">
        <f t="shared" si="334"/>
        <v>0</v>
      </c>
      <c r="AK725" s="296" t="str">
        <f>IFERROR(VLOOKUP($I725,点検表４リスト用!$D$2:$G$10,2,FALSE),"")</f>
        <v/>
      </c>
      <c r="AL725" s="296" t="str">
        <f>IFERROR(VLOOKUP($I725,点検表４リスト用!$D$2:$G$10,3,FALSE),"")</f>
        <v/>
      </c>
      <c r="AM725" s="296" t="str">
        <f>IFERROR(VLOOKUP($I725,点検表４リスト用!$D$2:$G$10,4,FALSE),"")</f>
        <v/>
      </c>
      <c r="AN725" s="296" t="str">
        <f>IFERROR(VLOOKUP(LEFT($E725,1),点検表４リスト用!$I$2:$J$11,2,FALSE),"")</f>
        <v/>
      </c>
      <c r="AO725" s="296" t="b">
        <f>IF(IFERROR(VLOOKUP($J725,軽乗用車一覧!$A$2:$A$88,1,FALSE),"")&lt;&gt;"",TRUE,FALSE)</f>
        <v>0</v>
      </c>
      <c r="AP725" s="296" t="b">
        <f t="shared" si="335"/>
        <v>0</v>
      </c>
      <c r="AQ725" s="296" t="b">
        <f t="shared" si="362"/>
        <v>1</v>
      </c>
      <c r="AR725" s="296" t="str">
        <f t="shared" si="336"/>
        <v/>
      </c>
      <c r="AS725" s="296" t="str">
        <f t="shared" si="337"/>
        <v/>
      </c>
      <c r="AT725" s="296">
        <f t="shared" si="338"/>
        <v>1</v>
      </c>
      <c r="AU725" s="296">
        <f t="shared" si="339"/>
        <v>1</v>
      </c>
      <c r="AV725" s="296" t="str">
        <f t="shared" si="340"/>
        <v/>
      </c>
      <c r="AW725" s="296" t="str">
        <f>IFERROR(VLOOKUP($L725,点検表４リスト用!$L$2:$M$11,2,FALSE),"")</f>
        <v/>
      </c>
      <c r="AX725" s="296" t="str">
        <f>IFERROR(VLOOKUP($AV725,排出係数!$H$4:$N$1000,7,FALSE),"")</f>
        <v/>
      </c>
      <c r="AY725" s="296" t="str">
        <f t="shared" si="350"/>
        <v/>
      </c>
      <c r="AZ725" s="296" t="str">
        <f t="shared" si="341"/>
        <v>1</v>
      </c>
      <c r="BA725" s="296" t="str">
        <f>IFERROR(VLOOKUP($AV725,排出係数!$A$4:$G$10000,$AU725+2,FALSE),"")</f>
        <v/>
      </c>
      <c r="BB725" s="296">
        <f>IFERROR(VLOOKUP($AU725,点検表４リスト用!$P$2:$T$6,2,FALSE),"")</f>
        <v>0.48</v>
      </c>
      <c r="BC725" s="296" t="str">
        <f t="shared" si="342"/>
        <v/>
      </c>
      <c r="BD725" s="296" t="str">
        <f t="shared" si="343"/>
        <v/>
      </c>
      <c r="BE725" s="296" t="str">
        <f>IFERROR(VLOOKUP($AV725,排出係数!$H$4:$M$10000,$AU725+2,FALSE),"")</f>
        <v/>
      </c>
      <c r="BF725" s="296">
        <f>IFERROR(VLOOKUP($AU725,点検表４リスト用!$P$2:$T$6,IF($N725="H17",5,3),FALSE),"")</f>
        <v>5.5E-2</v>
      </c>
      <c r="BG725" s="296">
        <f t="shared" si="344"/>
        <v>0</v>
      </c>
      <c r="BH725" s="296">
        <f t="shared" si="348"/>
        <v>0</v>
      </c>
      <c r="BI725" s="296" t="str">
        <f>IFERROR(VLOOKUP($L725,点検表４リスト用!$L$2:$N$11,3,FALSE),"")</f>
        <v/>
      </c>
      <c r="BJ725" s="296" t="str">
        <f t="shared" si="345"/>
        <v/>
      </c>
      <c r="BK725" s="296" t="str">
        <f>IF($AK725="特","",IF($BP725="確認",MSG_電気・燃料電池車確認,IF($BS725=1,日野自動車新型式,IF($BS725=2,日野自動車新型式②,IF($BS725=3,日野自動車新型式③,IF($BS725=4,日野自動車新型式④,IFERROR(VLOOKUP($BJ725,'35条リスト'!$A$3:$C$9998,2,FALSE),"")))))))</f>
        <v/>
      </c>
      <c r="BL725" s="296" t="str">
        <f t="shared" si="346"/>
        <v/>
      </c>
      <c r="BM725" s="296" t="str">
        <f>IFERROR(VLOOKUP($X725,点検表４リスト用!$A$2:$B$10,2,FALSE),"")</f>
        <v/>
      </c>
      <c r="BN725" s="296" t="str">
        <f>IF($AK725="特","",IFERROR(VLOOKUP($BJ725,'35条リスト'!$A$3:$C$9998,3,FALSE),""))</f>
        <v/>
      </c>
      <c r="BO725" s="357" t="str">
        <f t="shared" si="351"/>
        <v/>
      </c>
      <c r="BP725" s="297" t="str">
        <f t="shared" si="347"/>
        <v/>
      </c>
      <c r="BQ725" s="297" t="str">
        <f t="shared" si="352"/>
        <v/>
      </c>
      <c r="BR725" s="296">
        <f t="shared" si="349"/>
        <v>0</v>
      </c>
      <c r="BS725" s="296" t="str">
        <f>IF(COUNTIF(点検表４リスト用!X$2:X$83,J725),1,IF(COUNTIF(点検表４リスト用!Y$2:Y$100,J725),2,IF(COUNTIF(点検表４リスト用!Z$2:Z$100,J725),3,IF(COUNTIF(点検表４リスト用!AA$2:AA$100,J725),4,""))))</f>
        <v/>
      </c>
      <c r="BT725" s="580" t="str">
        <f t="shared" si="353"/>
        <v/>
      </c>
    </row>
    <row r="726" spans="1:72">
      <c r="A726" s="289"/>
      <c r="B726" s="445"/>
      <c r="C726" s="290"/>
      <c r="D726" s="291"/>
      <c r="E726" s="291"/>
      <c r="F726" s="291"/>
      <c r="G726" s="292"/>
      <c r="H726" s="300"/>
      <c r="I726" s="292"/>
      <c r="J726" s="292"/>
      <c r="K726" s="292"/>
      <c r="L726" s="292"/>
      <c r="M726" s="290"/>
      <c r="N726" s="290"/>
      <c r="O726" s="292"/>
      <c r="P726" s="292"/>
      <c r="Q726" s="481" t="str">
        <f t="shared" si="354"/>
        <v/>
      </c>
      <c r="R726" s="481" t="str">
        <f t="shared" si="355"/>
        <v/>
      </c>
      <c r="S726" s="482" t="str">
        <f t="shared" si="328"/>
        <v/>
      </c>
      <c r="T726" s="482" t="str">
        <f t="shared" si="356"/>
        <v/>
      </c>
      <c r="U726" s="483" t="str">
        <f t="shared" si="357"/>
        <v/>
      </c>
      <c r="V726" s="483" t="str">
        <f t="shared" si="358"/>
        <v/>
      </c>
      <c r="W726" s="483" t="str">
        <f t="shared" si="359"/>
        <v/>
      </c>
      <c r="X726" s="293"/>
      <c r="Y726" s="289"/>
      <c r="Z726" s="473" t="str">
        <f>IF($BS726&lt;&gt;"","確認",IF(COUNTIF(点検表４リスト用!AB$2:AB$100,J726),"○",IF(OR($BQ726="【3】",$BQ726="【2】",$BQ726="【1】"),"○",$BQ726)))</f>
        <v/>
      </c>
      <c r="AA726" s="532"/>
      <c r="AB726" s="559" t="str">
        <f t="shared" si="360"/>
        <v/>
      </c>
      <c r="AC726" s="294" t="str">
        <f>IF(COUNTIF(環境性能の高いＵＤタクシー!$A:$A,点検表４!J726),"○","")</f>
        <v/>
      </c>
      <c r="AD726" s="295" t="str">
        <f t="shared" si="361"/>
        <v/>
      </c>
      <c r="AE726" s="296" t="b">
        <f t="shared" si="329"/>
        <v>0</v>
      </c>
      <c r="AF726" s="296" t="b">
        <f t="shared" si="330"/>
        <v>0</v>
      </c>
      <c r="AG726" s="296" t="str">
        <f t="shared" si="331"/>
        <v/>
      </c>
      <c r="AH726" s="296">
        <f t="shared" si="332"/>
        <v>1</v>
      </c>
      <c r="AI726" s="296">
        <f t="shared" si="333"/>
        <v>0</v>
      </c>
      <c r="AJ726" s="296">
        <f t="shared" si="334"/>
        <v>0</v>
      </c>
      <c r="AK726" s="296" t="str">
        <f>IFERROR(VLOOKUP($I726,点検表４リスト用!$D$2:$G$10,2,FALSE),"")</f>
        <v/>
      </c>
      <c r="AL726" s="296" t="str">
        <f>IFERROR(VLOOKUP($I726,点検表４リスト用!$D$2:$G$10,3,FALSE),"")</f>
        <v/>
      </c>
      <c r="AM726" s="296" t="str">
        <f>IFERROR(VLOOKUP($I726,点検表４リスト用!$D$2:$G$10,4,FALSE),"")</f>
        <v/>
      </c>
      <c r="AN726" s="296" t="str">
        <f>IFERROR(VLOOKUP(LEFT($E726,1),点検表４リスト用!$I$2:$J$11,2,FALSE),"")</f>
        <v/>
      </c>
      <c r="AO726" s="296" t="b">
        <f>IF(IFERROR(VLOOKUP($J726,軽乗用車一覧!$A$2:$A$88,1,FALSE),"")&lt;&gt;"",TRUE,FALSE)</f>
        <v>0</v>
      </c>
      <c r="AP726" s="296" t="b">
        <f t="shared" si="335"/>
        <v>0</v>
      </c>
      <c r="AQ726" s="296" t="b">
        <f t="shared" si="362"/>
        <v>1</v>
      </c>
      <c r="AR726" s="296" t="str">
        <f t="shared" si="336"/>
        <v/>
      </c>
      <c r="AS726" s="296" t="str">
        <f t="shared" si="337"/>
        <v/>
      </c>
      <c r="AT726" s="296">
        <f t="shared" si="338"/>
        <v>1</v>
      </c>
      <c r="AU726" s="296">
        <f t="shared" si="339"/>
        <v>1</v>
      </c>
      <c r="AV726" s="296" t="str">
        <f t="shared" si="340"/>
        <v/>
      </c>
      <c r="AW726" s="296" t="str">
        <f>IFERROR(VLOOKUP($L726,点検表４リスト用!$L$2:$M$11,2,FALSE),"")</f>
        <v/>
      </c>
      <c r="AX726" s="296" t="str">
        <f>IFERROR(VLOOKUP($AV726,排出係数!$H$4:$N$1000,7,FALSE),"")</f>
        <v/>
      </c>
      <c r="AY726" s="296" t="str">
        <f t="shared" si="350"/>
        <v/>
      </c>
      <c r="AZ726" s="296" t="str">
        <f t="shared" si="341"/>
        <v>1</v>
      </c>
      <c r="BA726" s="296" t="str">
        <f>IFERROR(VLOOKUP($AV726,排出係数!$A$4:$G$10000,$AU726+2,FALSE),"")</f>
        <v/>
      </c>
      <c r="BB726" s="296">
        <f>IFERROR(VLOOKUP($AU726,点検表４リスト用!$P$2:$T$6,2,FALSE),"")</f>
        <v>0.48</v>
      </c>
      <c r="BC726" s="296" t="str">
        <f t="shared" si="342"/>
        <v/>
      </c>
      <c r="BD726" s="296" t="str">
        <f t="shared" si="343"/>
        <v/>
      </c>
      <c r="BE726" s="296" t="str">
        <f>IFERROR(VLOOKUP($AV726,排出係数!$H$4:$M$10000,$AU726+2,FALSE),"")</f>
        <v/>
      </c>
      <c r="BF726" s="296">
        <f>IFERROR(VLOOKUP($AU726,点検表４リスト用!$P$2:$T$6,IF($N726="H17",5,3),FALSE),"")</f>
        <v>5.5E-2</v>
      </c>
      <c r="BG726" s="296">
        <f t="shared" si="344"/>
        <v>0</v>
      </c>
      <c r="BH726" s="296">
        <f t="shared" si="348"/>
        <v>0</v>
      </c>
      <c r="BI726" s="296" t="str">
        <f>IFERROR(VLOOKUP($L726,点検表４リスト用!$L$2:$N$11,3,FALSE),"")</f>
        <v/>
      </c>
      <c r="BJ726" s="296" t="str">
        <f t="shared" si="345"/>
        <v/>
      </c>
      <c r="BK726" s="296" t="str">
        <f>IF($AK726="特","",IF($BP726="確認",MSG_電気・燃料電池車確認,IF($BS726=1,日野自動車新型式,IF($BS726=2,日野自動車新型式②,IF($BS726=3,日野自動車新型式③,IF($BS726=4,日野自動車新型式④,IFERROR(VLOOKUP($BJ726,'35条リスト'!$A$3:$C$9998,2,FALSE),"")))))))</f>
        <v/>
      </c>
      <c r="BL726" s="296" t="str">
        <f t="shared" si="346"/>
        <v/>
      </c>
      <c r="BM726" s="296" t="str">
        <f>IFERROR(VLOOKUP($X726,点検表４リスト用!$A$2:$B$10,2,FALSE),"")</f>
        <v/>
      </c>
      <c r="BN726" s="296" t="str">
        <f>IF($AK726="特","",IFERROR(VLOOKUP($BJ726,'35条リスト'!$A$3:$C$9998,3,FALSE),""))</f>
        <v/>
      </c>
      <c r="BO726" s="357" t="str">
        <f t="shared" si="351"/>
        <v/>
      </c>
      <c r="BP726" s="297" t="str">
        <f t="shared" si="347"/>
        <v/>
      </c>
      <c r="BQ726" s="297" t="str">
        <f t="shared" si="352"/>
        <v/>
      </c>
      <c r="BR726" s="296">
        <f t="shared" si="349"/>
        <v>0</v>
      </c>
      <c r="BS726" s="296" t="str">
        <f>IF(COUNTIF(点検表４リスト用!X$2:X$83,J726),1,IF(COUNTIF(点検表４リスト用!Y$2:Y$100,J726),2,IF(COUNTIF(点検表４リスト用!Z$2:Z$100,J726),3,IF(COUNTIF(点検表４リスト用!AA$2:AA$100,J726),4,""))))</f>
        <v/>
      </c>
      <c r="BT726" s="580" t="str">
        <f t="shared" si="353"/>
        <v/>
      </c>
    </row>
    <row r="727" spans="1:72">
      <c r="A727" s="289"/>
      <c r="B727" s="445"/>
      <c r="C727" s="290"/>
      <c r="D727" s="291"/>
      <c r="E727" s="291"/>
      <c r="F727" s="291"/>
      <c r="G727" s="292"/>
      <c r="H727" s="300"/>
      <c r="I727" s="292"/>
      <c r="J727" s="292"/>
      <c r="K727" s="292"/>
      <c r="L727" s="292"/>
      <c r="M727" s="290"/>
      <c r="N727" s="290"/>
      <c r="O727" s="292"/>
      <c r="P727" s="292"/>
      <c r="Q727" s="481" t="str">
        <f t="shared" si="354"/>
        <v/>
      </c>
      <c r="R727" s="481" t="str">
        <f t="shared" si="355"/>
        <v/>
      </c>
      <c r="S727" s="482" t="str">
        <f t="shared" si="328"/>
        <v/>
      </c>
      <c r="T727" s="482" t="str">
        <f t="shared" si="356"/>
        <v/>
      </c>
      <c r="U727" s="483" t="str">
        <f t="shared" si="357"/>
        <v/>
      </c>
      <c r="V727" s="483" t="str">
        <f t="shared" si="358"/>
        <v/>
      </c>
      <c r="W727" s="483" t="str">
        <f t="shared" si="359"/>
        <v/>
      </c>
      <c r="X727" s="293"/>
      <c r="Y727" s="289"/>
      <c r="Z727" s="473" t="str">
        <f>IF($BS727&lt;&gt;"","確認",IF(COUNTIF(点検表４リスト用!AB$2:AB$100,J727),"○",IF(OR($BQ727="【3】",$BQ727="【2】",$BQ727="【1】"),"○",$BQ727)))</f>
        <v/>
      </c>
      <c r="AA727" s="532"/>
      <c r="AB727" s="559" t="str">
        <f t="shared" si="360"/>
        <v/>
      </c>
      <c r="AC727" s="294" t="str">
        <f>IF(COUNTIF(環境性能の高いＵＤタクシー!$A:$A,点検表４!J727),"○","")</f>
        <v/>
      </c>
      <c r="AD727" s="295" t="str">
        <f t="shared" si="361"/>
        <v/>
      </c>
      <c r="AE727" s="296" t="b">
        <f t="shared" si="329"/>
        <v>0</v>
      </c>
      <c r="AF727" s="296" t="b">
        <f t="shared" si="330"/>
        <v>0</v>
      </c>
      <c r="AG727" s="296" t="str">
        <f t="shared" si="331"/>
        <v/>
      </c>
      <c r="AH727" s="296">
        <f t="shared" si="332"/>
        <v>1</v>
      </c>
      <c r="AI727" s="296">
        <f t="shared" si="333"/>
        <v>0</v>
      </c>
      <c r="AJ727" s="296">
        <f t="shared" si="334"/>
        <v>0</v>
      </c>
      <c r="AK727" s="296" t="str">
        <f>IFERROR(VLOOKUP($I727,点検表４リスト用!$D$2:$G$10,2,FALSE),"")</f>
        <v/>
      </c>
      <c r="AL727" s="296" t="str">
        <f>IFERROR(VLOOKUP($I727,点検表４リスト用!$D$2:$G$10,3,FALSE),"")</f>
        <v/>
      </c>
      <c r="AM727" s="296" t="str">
        <f>IFERROR(VLOOKUP($I727,点検表４リスト用!$D$2:$G$10,4,FALSE),"")</f>
        <v/>
      </c>
      <c r="AN727" s="296" t="str">
        <f>IFERROR(VLOOKUP(LEFT($E727,1),点検表４リスト用!$I$2:$J$11,2,FALSE),"")</f>
        <v/>
      </c>
      <c r="AO727" s="296" t="b">
        <f>IF(IFERROR(VLOOKUP($J727,軽乗用車一覧!$A$2:$A$88,1,FALSE),"")&lt;&gt;"",TRUE,FALSE)</f>
        <v>0</v>
      </c>
      <c r="AP727" s="296" t="b">
        <f t="shared" si="335"/>
        <v>0</v>
      </c>
      <c r="AQ727" s="296" t="b">
        <f t="shared" si="362"/>
        <v>1</v>
      </c>
      <c r="AR727" s="296" t="str">
        <f t="shared" si="336"/>
        <v/>
      </c>
      <c r="AS727" s="296" t="str">
        <f t="shared" si="337"/>
        <v/>
      </c>
      <c r="AT727" s="296">
        <f t="shared" si="338"/>
        <v>1</v>
      </c>
      <c r="AU727" s="296">
        <f t="shared" si="339"/>
        <v>1</v>
      </c>
      <c r="AV727" s="296" t="str">
        <f t="shared" si="340"/>
        <v/>
      </c>
      <c r="AW727" s="296" t="str">
        <f>IFERROR(VLOOKUP($L727,点検表４リスト用!$L$2:$M$11,2,FALSE),"")</f>
        <v/>
      </c>
      <c r="AX727" s="296" t="str">
        <f>IFERROR(VLOOKUP($AV727,排出係数!$H$4:$N$1000,7,FALSE),"")</f>
        <v/>
      </c>
      <c r="AY727" s="296" t="str">
        <f t="shared" si="350"/>
        <v/>
      </c>
      <c r="AZ727" s="296" t="str">
        <f t="shared" si="341"/>
        <v>1</v>
      </c>
      <c r="BA727" s="296" t="str">
        <f>IFERROR(VLOOKUP($AV727,排出係数!$A$4:$G$10000,$AU727+2,FALSE),"")</f>
        <v/>
      </c>
      <c r="BB727" s="296">
        <f>IFERROR(VLOOKUP($AU727,点検表４リスト用!$P$2:$T$6,2,FALSE),"")</f>
        <v>0.48</v>
      </c>
      <c r="BC727" s="296" t="str">
        <f t="shared" si="342"/>
        <v/>
      </c>
      <c r="BD727" s="296" t="str">
        <f t="shared" si="343"/>
        <v/>
      </c>
      <c r="BE727" s="296" t="str">
        <f>IFERROR(VLOOKUP($AV727,排出係数!$H$4:$M$10000,$AU727+2,FALSE),"")</f>
        <v/>
      </c>
      <c r="BF727" s="296">
        <f>IFERROR(VLOOKUP($AU727,点検表４リスト用!$P$2:$T$6,IF($N727="H17",5,3),FALSE),"")</f>
        <v>5.5E-2</v>
      </c>
      <c r="BG727" s="296">
        <f t="shared" si="344"/>
        <v>0</v>
      </c>
      <c r="BH727" s="296">
        <f t="shared" si="348"/>
        <v>0</v>
      </c>
      <c r="BI727" s="296" t="str">
        <f>IFERROR(VLOOKUP($L727,点検表４リスト用!$L$2:$N$11,3,FALSE),"")</f>
        <v/>
      </c>
      <c r="BJ727" s="296" t="str">
        <f t="shared" si="345"/>
        <v/>
      </c>
      <c r="BK727" s="296" t="str">
        <f>IF($AK727="特","",IF($BP727="確認",MSG_電気・燃料電池車確認,IF($BS727=1,日野自動車新型式,IF($BS727=2,日野自動車新型式②,IF($BS727=3,日野自動車新型式③,IF($BS727=4,日野自動車新型式④,IFERROR(VLOOKUP($BJ727,'35条リスト'!$A$3:$C$9998,2,FALSE),"")))))))</f>
        <v/>
      </c>
      <c r="BL727" s="296" t="str">
        <f t="shared" si="346"/>
        <v/>
      </c>
      <c r="BM727" s="296" t="str">
        <f>IFERROR(VLOOKUP($X727,点検表４リスト用!$A$2:$B$10,2,FALSE),"")</f>
        <v/>
      </c>
      <c r="BN727" s="296" t="str">
        <f>IF($AK727="特","",IFERROR(VLOOKUP($BJ727,'35条リスト'!$A$3:$C$9998,3,FALSE),""))</f>
        <v/>
      </c>
      <c r="BO727" s="357" t="str">
        <f t="shared" si="351"/>
        <v/>
      </c>
      <c r="BP727" s="297" t="str">
        <f t="shared" si="347"/>
        <v/>
      </c>
      <c r="BQ727" s="297" t="str">
        <f t="shared" si="352"/>
        <v/>
      </c>
      <c r="BR727" s="296">
        <f t="shared" si="349"/>
        <v>0</v>
      </c>
      <c r="BS727" s="296" t="str">
        <f>IF(COUNTIF(点検表４リスト用!X$2:X$83,J727),1,IF(COUNTIF(点検表４リスト用!Y$2:Y$100,J727),2,IF(COUNTIF(点検表４リスト用!Z$2:Z$100,J727),3,IF(COUNTIF(点検表４リスト用!AA$2:AA$100,J727),4,""))))</f>
        <v/>
      </c>
      <c r="BT727" s="580" t="str">
        <f t="shared" si="353"/>
        <v/>
      </c>
    </row>
    <row r="728" spans="1:72">
      <c r="A728" s="289"/>
      <c r="B728" s="445"/>
      <c r="C728" s="290"/>
      <c r="D728" s="291"/>
      <c r="E728" s="291"/>
      <c r="F728" s="291"/>
      <c r="G728" s="292"/>
      <c r="H728" s="300"/>
      <c r="I728" s="292"/>
      <c r="J728" s="292"/>
      <c r="K728" s="292"/>
      <c r="L728" s="292"/>
      <c r="M728" s="290"/>
      <c r="N728" s="290"/>
      <c r="O728" s="292"/>
      <c r="P728" s="292"/>
      <c r="Q728" s="481" t="str">
        <f t="shared" si="354"/>
        <v/>
      </c>
      <c r="R728" s="481" t="str">
        <f t="shared" si="355"/>
        <v/>
      </c>
      <c r="S728" s="482" t="str">
        <f t="shared" si="328"/>
        <v/>
      </c>
      <c r="T728" s="482" t="str">
        <f t="shared" si="356"/>
        <v/>
      </c>
      <c r="U728" s="483" t="str">
        <f t="shared" si="357"/>
        <v/>
      </c>
      <c r="V728" s="483" t="str">
        <f t="shared" si="358"/>
        <v/>
      </c>
      <c r="W728" s="483" t="str">
        <f t="shared" si="359"/>
        <v/>
      </c>
      <c r="X728" s="293"/>
      <c r="Y728" s="289"/>
      <c r="Z728" s="473" t="str">
        <f>IF($BS728&lt;&gt;"","確認",IF(COUNTIF(点検表４リスト用!AB$2:AB$100,J728),"○",IF(OR($BQ728="【3】",$BQ728="【2】",$BQ728="【1】"),"○",$BQ728)))</f>
        <v/>
      </c>
      <c r="AA728" s="532"/>
      <c r="AB728" s="559" t="str">
        <f t="shared" si="360"/>
        <v/>
      </c>
      <c r="AC728" s="294" t="str">
        <f>IF(COUNTIF(環境性能の高いＵＤタクシー!$A:$A,点検表４!J728),"○","")</f>
        <v/>
      </c>
      <c r="AD728" s="295" t="str">
        <f t="shared" si="361"/>
        <v/>
      </c>
      <c r="AE728" s="296" t="b">
        <f t="shared" si="329"/>
        <v>0</v>
      </c>
      <c r="AF728" s="296" t="b">
        <f t="shared" si="330"/>
        <v>0</v>
      </c>
      <c r="AG728" s="296" t="str">
        <f t="shared" si="331"/>
        <v/>
      </c>
      <c r="AH728" s="296">
        <f t="shared" si="332"/>
        <v>1</v>
      </c>
      <c r="AI728" s="296">
        <f t="shared" si="333"/>
        <v>0</v>
      </c>
      <c r="AJ728" s="296">
        <f t="shared" si="334"/>
        <v>0</v>
      </c>
      <c r="AK728" s="296" t="str">
        <f>IFERROR(VLOOKUP($I728,点検表４リスト用!$D$2:$G$10,2,FALSE),"")</f>
        <v/>
      </c>
      <c r="AL728" s="296" t="str">
        <f>IFERROR(VLOOKUP($I728,点検表４リスト用!$D$2:$G$10,3,FALSE),"")</f>
        <v/>
      </c>
      <c r="AM728" s="296" t="str">
        <f>IFERROR(VLOOKUP($I728,点検表４リスト用!$D$2:$G$10,4,FALSE),"")</f>
        <v/>
      </c>
      <c r="AN728" s="296" t="str">
        <f>IFERROR(VLOOKUP(LEFT($E728,1),点検表４リスト用!$I$2:$J$11,2,FALSE),"")</f>
        <v/>
      </c>
      <c r="AO728" s="296" t="b">
        <f>IF(IFERROR(VLOOKUP($J728,軽乗用車一覧!$A$2:$A$88,1,FALSE),"")&lt;&gt;"",TRUE,FALSE)</f>
        <v>0</v>
      </c>
      <c r="AP728" s="296" t="b">
        <f t="shared" si="335"/>
        <v>0</v>
      </c>
      <c r="AQ728" s="296" t="b">
        <f t="shared" si="362"/>
        <v>1</v>
      </c>
      <c r="AR728" s="296" t="str">
        <f t="shared" si="336"/>
        <v/>
      </c>
      <c r="AS728" s="296" t="str">
        <f t="shared" si="337"/>
        <v/>
      </c>
      <c r="AT728" s="296">
        <f t="shared" si="338"/>
        <v>1</v>
      </c>
      <c r="AU728" s="296">
        <f t="shared" si="339"/>
        <v>1</v>
      </c>
      <c r="AV728" s="296" t="str">
        <f t="shared" si="340"/>
        <v/>
      </c>
      <c r="AW728" s="296" t="str">
        <f>IFERROR(VLOOKUP($L728,点検表４リスト用!$L$2:$M$11,2,FALSE),"")</f>
        <v/>
      </c>
      <c r="AX728" s="296" t="str">
        <f>IFERROR(VLOOKUP($AV728,排出係数!$H$4:$N$1000,7,FALSE),"")</f>
        <v/>
      </c>
      <c r="AY728" s="296" t="str">
        <f t="shared" si="350"/>
        <v/>
      </c>
      <c r="AZ728" s="296" t="str">
        <f t="shared" si="341"/>
        <v>1</v>
      </c>
      <c r="BA728" s="296" t="str">
        <f>IFERROR(VLOOKUP($AV728,排出係数!$A$4:$G$10000,$AU728+2,FALSE),"")</f>
        <v/>
      </c>
      <c r="BB728" s="296">
        <f>IFERROR(VLOOKUP($AU728,点検表４リスト用!$P$2:$T$6,2,FALSE),"")</f>
        <v>0.48</v>
      </c>
      <c r="BC728" s="296" t="str">
        <f t="shared" si="342"/>
        <v/>
      </c>
      <c r="BD728" s="296" t="str">
        <f t="shared" si="343"/>
        <v/>
      </c>
      <c r="BE728" s="296" t="str">
        <f>IFERROR(VLOOKUP($AV728,排出係数!$H$4:$M$10000,$AU728+2,FALSE),"")</f>
        <v/>
      </c>
      <c r="BF728" s="296">
        <f>IFERROR(VLOOKUP($AU728,点検表４リスト用!$P$2:$T$6,IF($N728="H17",5,3),FALSE),"")</f>
        <v>5.5E-2</v>
      </c>
      <c r="BG728" s="296">
        <f t="shared" si="344"/>
        <v>0</v>
      </c>
      <c r="BH728" s="296">
        <f t="shared" si="348"/>
        <v>0</v>
      </c>
      <c r="BI728" s="296" t="str">
        <f>IFERROR(VLOOKUP($L728,点検表４リスト用!$L$2:$N$11,3,FALSE),"")</f>
        <v/>
      </c>
      <c r="BJ728" s="296" t="str">
        <f t="shared" si="345"/>
        <v/>
      </c>
      <c r="BK728" s="296" t="str">
        <f>IF($AK728="特","",IF($BP728="確認",MSG_電気・燃料電池車確認,IF($BS728=1,日野自動車新型式,IF($BS728=2,日野自動車新型式②,IF($BS728=3,日野自動車新型式③,IF($BS728=4,日野自動車新型式④,IFERROR(VLOOKUP($BJ728,'35条リスト'!$A$3:$C$9998,2,FALSE),"")))))))</f>
        <v/>
      </c>
      <c r="BL728" s="296" t="str">
        <f t="shared" si="346"/>
        <v/>
      </c>
      <c r="BM728" s="296" t="str">
        <f>IFERROR(VLOOKUP($X728,点検表４リスト用!$A$2:$B$10,2,FALSE),"")</f>
        <v/>
      </c>
      <c r="BN728" s="296" t="str">
        <f>IF($AK728="特","",IFERROR(VLOOKUP($BJ728,'35条リスト'!$A$3:$C$9998,3,FALSE),""))</f>
        <v/>
      </c>
      <c r="BO728" s="357" t="str">
        <f t="shared" si="351"/>
        <v/>
      </c>
      <c r="BP728" s="297" t="str">
        <f t="shared" si="347"/>
        <v/>
      </c>
      <c r="BQ728" s="297" t="str">
        <f t="shared" si="352"/>
        <v/>
      </c>
      <c r="BR728" s="296">
        <f t="shared" si="349"/>
        <v>0</v>
      </c>
      <c r="BS728" s="296" t="str">
        <f>IF(COUNTIF(点検表４リスト用!X$2:X$83,J728),1,IF(COUNTIF(点検表４リスト用!Y$2:Y$100,J728),2,IF(COUNTIF(点検表４リスト用!Z$2:Z$100,J728),3,IF(COUNTIF(点検表４リスト用!AA$2:AA$100,J728),4,""))))</f>
        <v/>
      </c>
      <c r="BT728" s="580" t="str">
        <f t="shared" si="353"/>
        <v/>
      </c>
    </row>
    <row r="729" spans="1:72">
      <c r="A729" s="289"/>
      <c r="B729" s="445"/>
      <c r="C729" s="290"/>
      <c r="D729" s="291"/>
      <c r="E729" s="291"/>
      <c r="F729" s="291"/>
      <c r="G729" s="292"/>
      <c r="H729" s="300"/>
      <c r="I729" s="292"/>
      <c r="J729" s="292"/>
      <c r="K729" s="292"/>
      <c r="L729" s="292"/>
      <c r="M729" s="290"/>
      <c r="N729" s="290"/>
      <c r="O729" s="292"/>
      <c r="P729" s="292"/>
      <c r="Q729" s="481" t="str">
        <f t="shared" si="354"/>
        <v/>
      </c>
      <c r="R729" s="481" t="str">
        <f t="shared" si="355"/>
        <v/>
      </c>
      <c r="S729" s="482" t="str">
        <f t="shared" si="328"/>
        <v/>
      </c>
      <c r="T729" s="482" t="str">
        <f t="shared" si="356"/>
        <v/>
      </c>
      <c r="U729" s="483" t="str">
        <f t="shared" si="357"/>
        <v/>
      </c>
      <c r="V729" s="483" t="str">
        <f t="shared" si="358"/>
        <v/>
      </c>
      <c r="W729" s="483" t="str">
        <f t="shared" si="359"/>
        <v/>
      </c>
      <c r="X729" s="293"/>
      <c r="Y729" s="289"/>
      <c r="Z729" s="473" t="str">
        <f>IF($BS729&lt;&gt;"","確認",IF(COUNTIF(点検表４リスト用!AB$2:AB$100,J729),"○",IF(OR($BQ729="【3】",$BQ729="【2】",$BQ729="【1】"),"○",$BQ729)))</f>
        <v/>
      </c>
      <c r="AA729" s="532"/>
      <c r="AB729" s="559" t="str">
        <f t="shared" si="360"/>
        <v/>
      </c>
      <c r="AC729" s="294" t="str">
        <f>IF(COUNTIF(環境性能の高いＵＤタクシー!$A:$A,点検表４!J729),"○","")</f>
        <v/>
      </c>
      <c r="AD729" s="295" t="str">
        <f t="shared" si="361"/>
        <v/>
      </c>
      <c r="AE729" s="296" t="b">
        <f t="shared" si="329"/>
        <v>0</v>
      </c>
      <c r="AF729" s="296" t="b">
        <f t="shared" si="330"/>
        <v>0</v>
      </c>
      <c r="AG729" s="296" t="str">
        <f t="shared" si="331"/>
        <v/>
      </c>
      <c r="AH729" s="296">
        <f t="shared" si="332"/>
        <v>1</v>
      </c>
      <c r="AI729" s="296">
        <f t="shared" si="333"/>
        <v>0</v>
      </c>
      <c r="AJ729" s="296">
        <f t="shared" si="334"/>
        <v>0</v>
      </c>
      <c r="AK729" s="296" t="str">
        <f>IFERROR(VLOOKUP($I729,点検表４リスト用!$D$2:$G$10,2,FALSE),"")</f>
        <v/>
      </c>
      <c r="AL729" s="296" t="str">
        <f>IFERROR(VLOOKUP($I729,点検表４リスト用!$D$2:$G$10,3,FALSE),"")</f>
        <v/>
      </c>
      <c r="AM729" s="296" t="str">
        <f>IFERROR(VLOOKUP($I729,点検表４リスト用!$D$2:$G$10,4,FALSE),"")</f>
        <v/>
      </c>
      <c r="AN729" s="296" t="str">
        <f>IFERROR(VLOOKUP(LEFT($E729,1),点検表４リスト用!$I$2:$J$11,2,FALSE),"")</f>
        <v/>
      </c>
      <c r="AO729" s="296" t="b">
        <f>IF(IFERROR(VLOOKUP($J729,軽乗用車一覧!$A$2:$A$88,1,FALSE),"")&lt;&gt;"",TRUE,FALSE)</f>
        <v>0</v>
      </c>
      <c r="AP729" s="296" t="b">
        <f t="shared" si="335"/>
        <v>0</v>
      </c>
      <c r="AQ729" s="296" t="b">
        <f t="shared" si="362"/>
        <v>1</v>
      </c>
      <c r="AR729" s="296" t="str">
        <f t="shared" si="336"/>
        <v/>
      </c>
      <c r="AS729" s="296" t="str">
        <f t="shared" si="337"/>
        <v/>
      </c>
      <c r="AT729" s="296">
        <f t="shared" si="338"/>
        <v>1</v>
      </c>
      <c r="AU729" s="296">
        <f t="shared" si="339"/>
        <v>1</v>
      </c>
      <c r="AV729" s="296" t="str">
        <f t="shared" si="340"/>
        <v/>
      </c>
      <c r="AW729" s="296" t="str">
        <f>IFERROR(VLOOKUP($L729,点検表４リスト用!$L$2:$M$11,2,FALSE),"")</f>
        <v/>
      </c>
      <c r="AX729" s="296" t="str">
        <f>IFERROR(VLOOKUP($AV729,排出係数!$H$4:$N$1000,7,FALSE),"")</f>
        <v/>
      </c>
      <c r="AY729" s="296" t="str">
        <f t="shared" si="350"/>
        <v/>
      </c>
      <c r="AZ729" s="296" t="str">
        <f t="shared" si="341"/>
        <v>1</v>
      </c>
      <c r="BA729" s="296" t="str">
        <f>IFERROR(VLOOKUP($AV729,排出係数!$A$4:$G$10000,$AU729+2,FALSE),"")</f>
        <v/>
      </c>
      <c r="BB729" s="296">
        <f>IFERROR(VLOOKUP($AU729,点検表４リスト用!$P$2:$T$6,2,FALSE),"")</f>
        <v>0.48</v>
      </c>
      <c r="BC729" s="296" t="str">
        <f t="shared" si="342"/>
        <v/>
      </c>
      <c r="BD729" s="296" t="str">
        <f t="shared" si="343"/>
        <v/>
      </c>
      <c r="BE729" s="296" t="str">
        <f>IFERROR(VLOOKUP($AV729,排出係数!$H$4:$M$10000,$AU729+2,FALSE),"")</f>
        <v/>
      </c>
      <c r="BF729" s="296">
        <f>IFERROR(VLOOKUP($AU729,点検表４リスト用!$P$2:$T$6,IF($N729="H17",5,3),FALSE),"")</f>
        <v>5.5E-2</v>
      </c>
      <c r="BG729" s="296">
        <f t="shared" si="344"/>
        <v>0</v>
      </c>
      <c r="BH729" s="296">
        <f t="shared" si="348"/>
        <v>0</v>
      </c>
      <c r="BI729" s="296" t="str">
        <f>IFERROR(VLOOKUP($L729,点検表４リスト用!$L$2:$N$11,3,FALSE),"")</f>
        <v/>
      </c>
      <c r="BJ729" s="296" t="str">
        <f t="shared" si="345"/>
        <v/>
      </c>
      <c r="BK729" s="296" t="str">
        <f>IF($AK729="特","",IF($BP729="確認",MSG_電気・燃料電池車確認,IF($BS729=1,日野自動車新型式,IF($BS729=2,日野自動車新型式②,IF($BS729=3,日野自動車新型式③,IF($BS729=4,日野自動車新型式④,IFERROR(VLOOKUP($BJ729,'35条リスト'!$A$3:$C$9998,2,FALSE),"")))))))</f>
        <v/>
      </c>
      <c r="BL729" s="296" t="str">
        <f t="shared" si="346"/>
        <v/>
      </c>
      <c r="BM729" s="296" t="str">
        <f>IFERROR(VLOOKUP($X729,点検表４リスト用!$A$2:$B$10,2,FALSE),"")</f>
        <v/>
      </c>
      <c r="BN729" s="296" t="str">
        <f>IF($AK729="特","",IFERROR(VLOOKUP($BJ729,'35条リスト'!$A$3:$C$9998,3,FALSE),""))</f>
        <v/>
      </c>
      <c r="BO729" s="357" t="str">
        <f t="shared" si="351"/>
        <v/>
      </c>
      <c r="BP729" s="297" t="str">
        <f t="shared" si="347"/>
        <v/>
      </c>
      <c r="BQ729" s="297" t="str">
        <f t="shared" si="352"/>
        <v/>
      </c>
      <c r="BR729" s="296">
        <f t="shared" si="349"/>
        <v>0</v>
      </c>
      <c r="BS729" s="296" t="str">
        <f>IF(COUNTIF(点検表４リスト用!X$2:X$83,J729),1,IF(COUNTIF(点検表４リスト用!Y$2:Y$100,J729),2,IF(COUNTIF(点検表４リスト用!Z$2:Z$100,J729),3,IF(COUNTIF(点検表４リスト用!AA$2:AA$100,J729),4,""))))</f>
        <v/>
      </c>
      <c r="BT729" s="580" t="str">
        <f t="shared" si="353"/>
        <v/>
      </c>
    </row>
    <row r="730" spans="1:72">
      <c r="A730" s="289"/>
      <c r="B730" s="445"/>
      <c r="C730" s="290"/>
      <c r="D730" s="291"/>
      <c r="E730" s="291"/>
      <c r="F730" s="291"/>
      <c r="G730" s="292"/>
      <c r="H730" s="300"/>
      <c r="I730" s="292"/>
      <c r="J730" s="292"/>
      <c r="K730" s="292"/>
      <c r="L730" s="292"/>
      <c r="M730" s="290"/>
      <c r="N730" s="290"/>
      <c r="O730" s="292"/>
      <c r="P730" s="292"/>
      <c r="Q730" s="481" t="str">
        <f t="shared" si="354"/>
        <v/>
      </c>
      <c r="R730" s="481" t="str">
        <f t="shared" si="355"/>
        <v/>
      </c>
      <c r="S730" s="482" t="str">
        <f t="shared" si="328"/>
        <v/>
      </c>
      <c r="T730" s="482" t="str">
        <f t="shared" si="356"/>
        <v/>
      </c>
      <c r="U730" s="483" t="str">
        <f t="shared" si="357"/>
        <v/>
      </c>
      <c r="V730" s="483" t="str">
        <f t="shared" si="358"/>
        <v/>
      </c>
      <c r="W730" s="483" t="str">
        <f t="shared" si="359"/>
        <v/>
      </c>
      <c r="X730" s="293"/>
      <c r="Y730" s="289"/>
      <c r="Z730" s="473" t="str">
        <f>IF($BS730&lt;&gt;"","確認",IF(COUNTIF(点検表４リスト用!AB$2:AB$100,J730),"○",IF(OR($BQ730="【3】",$BQ730="【2】",$BQ730="【1】"),"○",$BQ730)))</f>
        <v/>
      </c>
      <c r="AA730" s="532"/>
      <c r="AB730" s="559" t="str">
        <f t="shared" si="360"/>
        <v/>
      </c>
      <c r="AC730" s="294" t="str">
        <f>IF(COUNTIF(環境性能の高いＵＤタクシー!$A:$A,点検表４!J730),"○","")</f>
        <v/>
      </c>
      <c r="AD730" s="295" t="str">
        <f t="shared" si="361"/>
        <v/>
      </c>
      <c r="AE730" s="296" t="b">
        <f t="shared" si="329"/>
        <v>0</v>
      </c>
      <c r="AF730" s="296" t="b">
        <f t="shared" si="330"/>
        <v>0</v>
      </c>
      <c r="AG730" s="296" t="str">
        <f t="shared" si="331"/>
        <v/>
      </c>
      <c r="AH730" s="296">
        <f t="shared" si="332"/>
        <v>1</v>
      </c>
      <c r="AI730" s="296">
        <f t="shared" si="333"/>
        <v>0</v>
      </c>
      <c r="AJ730" s="296">
        <f t="shared" si="334"/>
        <v>0</v>
      </c>
      <c r="AK730" s="296" t="str">
        <f>IFERROR(VLOOKUP($I730,点検表４リスト用!$D$2:$G$10,2,FALSE),"")</f>
        <v/>
      </c>
      <c r="AL730" s="296" t="str">
        <f>IFERROR(VLOOKUP($I730,点検表４リスト用!$D$2:$G$10,3,FALSE),"")</f>
        <v/>
      </c>
      <c r="AM730" s="296" t="str">
        <f>IFERROR(VLOOKUP($I730,点検表４リスト用!$D$2:$G$10,4,FALSE),"")</f>
        <v/>
      </c>
      <c r="AN730" s="296" t="str">
        <f>IFERROR(VLOOKUP(LEFT($E730,1),点検表４リスト用!$I$2:$J$11,2,FALSE),"")</f>
        <v/>
      </c>
      <c r="AO730" s="296" t="b">
        <f>IF(IFERROR(VLOOKUP($J730,軽乗用車一覧!$A$2:$A$88,1,FALSE),"")&lt;&gt;"",TRUE,FALSE)</f>
        <v>0</v>
      </c>
      <c r="AP730" s="296" t="b">
        <f t="shared" si="335"/>
        <v>0</v>
      </c>
      <c r="AQ730" s="296" t="b">
        <f t="shared" si="362"/>
        <v>1</v>
      </c>
      <c r="AR730" s="296" t="str">
        <f t="shared" si="336"/>
        <v/>
      </c>
      <c r="AS730" s="296" t="str">
        <f t="shared" si="337"/>
        <v/>
      </c>
      <c r="AT730" s="296">
        <f t="shared" si="338"/>
        <v>1</v>
      </c>
      <c r="AU730" s="296">
        <f t="shared" si="339"/>
        <v>1</v>
      </c>
      <c r="AV730" s="296" t="str">
        <f t="shared" si="340"/>
        <v/>
      </c>
      <c r="AW730" s="296" t="str">
        <f>IFERROR(VLOOKUP($L730,点検表４リスト用!$L$2:$M$11,2,FALSE),"")</f>
        <v/>
      </c>
      <c r="AX730" s="296" t="str">
        <f>IFERROR(VLOOKUP($AV730,排出係数!$H$4:$N$1000,7,FALSE),"")</f>
        <v/>
      </c>
      <c r="AY730" s="296" t="str">
        <f t="shared" si="350"/>
        <v/>
      </c>
      <c r="AZ730" s="296" t="str">
        <f t="shared" si="341"/>
        <v>1</v>
      </c>
      <c r="BA730" s="296" t="str">
        <f>IFERROR(VLOOKUP($AV730,排出係数!$A$4:$G$10000,$AU730+2,FALSE),"")</f>
        <v/>
      </c>
      <c r="BB730" s="296">
        <f>IFERROR(VLOOKUP($AU730,点検表４リスト用!$P$2:$T$6,2,FALSE),"")</f>
        <v>0.48</v>
      </c>
      <c r="BC730" s="296" t="str">
        <f t="shared" si="342"/>
        <v/>
      </c>
      <c r="BD730" s="296" t="str">
        <f t="shared" si="343"/>
        <v/>
      </c>
      <c r="BE730" s="296" t="str">
        <f>IFERROR(VLOOKUP($AV730,排出係数!$H$4:$M$10000,$AU730+2,FALSE),"")</f>
        <v/>
      </c>
      <c r="BF730" s="296">
        <f>IFERROR(VLOOKUP($AU730,点検表４リスト用!$P$2:$T$6,IF($N730="H17",5,3),FALSE),"")</f>
        <v>5.5E-2</v>
      </c>
      <c r="BG730" s="296">
        <f t="shared" si="344"/>
        <v>0</v>
      </c>
      <c r="BH730" s="296">
        <f t="shared" si="348"/>
        <v>0</v>
      </c>
      <c r="BI730" s="296" t="str">
        <f>IFERROR(VLOOKUP($L730,点検表４リスト用!$L$2:$N$11,3,FALSE),"")</f>
        <v/>
      </c>
      <c r="BJ730" s="296" t="str">
        <f t="shared" si="345"/>
        <v/>
      </c>
      <c r="BK730" s="296" t="str">
        <f>IF($AK730="特","",IF($BP730="確認",MSG_電気・燃料電池車確認,IF($BS730=1,日野自動車新型式,IF($BS730=2,日野自動車新型式②,IF($BS730=3,日野自動車新型式③,IF($BS730=4,日野自動車新型式④,IFERROR(VLOOKUP($BJ730,'35条リスト'!$A$3:$C$9998,2,FALSE),"")))))))</f>
        <v/>
      </c>
      <c r="BL730" s="296" t="str">
        <f t="shared" si="346"/>
        <v/>
      </c>
      <c r="BM730" s="296" t="str">
        <f>IFERROR(VLOOKUP($X730,点検表４リスト用!$A$2:$B$10,2,FALSE),"")</f>
        <v/>
      </c>
      <c r="BN730" s="296" t="str">
        <f>IF($AK730="特","",IFERROR(VLOOKUP($BJ730,'35条リスト'!$A$3:$C$9998,3,FALSE),""))</f>
        <v/>
      </c>
      <c r="BO730" s="357" t="str">
        <f t="shared" si="351"/>
        <v/>
      </c>
      <c r="BP730" s="297" t="str">
        <f t="shared" si="347"/>
        <v/>
      </c>
      <c r="BQ730" s="297" t="str">
        <f t="shared" si="352"/>
        <v/>
      </c>
      <c r="BR730" s="296">
        <f t="shared" si="349"/>
        <v>0</v>
      </c>
      <c r="BS730" s="296" t="str">
        <f>IF(COUNTIF(点検表４リスト用!X$2:X$83,J730),1,IF(COUNTIF(点検表４リスト用!Y$2:Y$100,J730),2,IF(COUNTIF(点検表４リスト用!Z$2:Z$100,J730),3,IF(COUNTIF(点検表４リスト用!AA$2:AA$100,J730),4,""))))</f>
        <v/>
      </c>
      <c r="BT730" s="580" t="str">
        <f t="shared" si="353"/>
        <v/>
      </c>
    </row>
    <row r="731" spans="1:72">
      <c r="A731" s="289"/>
      <c r="B731" s="445"/>
      <c r="C731" s="290"/>
      <c r="D731" s="291"/>
      <c r="E731" s="291"/>
      <c r="F731" s="291"/>
      <c r="G731" s="292"/>
      <c r="H731" s="300"/>
      <c r="I731" s="292"/>
      <c r="J731" s="292"/>
      <c r="K731" s="292"/>
      <c r="L731" s="292"/>
      <c r="M731" s="290"/>
      <c r="N731" s="290"/>
      <c r="O731" s="292"/>
      <c r="P731" s="292"/>
      <c r="Q731" s="481" t="str">
        <f t="shared" si="354"/>
        <v/>
      </c>
      <c r="R731" s="481" t="str">
        <f t="shared" si="355"/>
        <v/>
      </c>
      <c r="S731" s="482" t="str">
        <f t="shared" si="328"/>
        <v/>
      </c>
      <c r="T731" s="482" t="str">
        <f t="shared" si="356"/>
        <v/>
      </c>
      <c r="U731" s="483" t="str">
        <f t="shared" si="357"/>
        <v/>
      </c>
      <c r="V731" s="483" t="str">
        <f t="shared" si="358"/>
        <v/>
      </c>
      <c r="W731" s="483" t="str">
        <f t="shared" si="359"/>
        <v/>
      </c>
      <c r="X731" s="293"/>
      <c r="Y731" s="289"/>
      <c r="Z731" s="473" t="str">
        <f>IF($BS731&lt;&gt;"","確認",IF(COUNTIF(点検表４リスト用!AB$2:AB$100,J731),"○",IF(OR($BQ731="【3】",$BQ731="【2】",$BQ731="【1】"),"○",$BQ731)))</f>
        <v/>
      </c>
      <c r="AA731" s="532"/>
      <c r="AB731" s="559" t="str">
        <f t="shared" si="360"/>
        <v/>
      </c>
      <c r="AC731" s="294" t="str">
        <f>IF(COUNTIF(環境性能の高いＵＤタクシー!$A:$A,点検表４!J731),"○","")</f>
        <v/>
      </c>
      <c r="AD731" s="295" t="str">
        <f t="shared" si="361"/>
        <v/>
      </c>
      <c r="AE731" s="296" t="b">
        <f t="shared" si="329"/>
        <v>0</v>
      </c>
      <c r="AF731" s="296" t="b">
        <f t="shared" si="330"/>
        <v>0</v>
      </c>
      <c r="AG731" s="296" t="str">
        <f t="shared" si="331"/>
        <v/>
      </c>
      <c r="AH731" s="296">
        <f t="shared" si="332"/>
        <v>1</v>
      </c>
      <c r="AI731" s="296">
        <f t="shared" si="333"/>
        <v>0</v>
      </c>
      <c r="AJ731" s="296">
        <f t="shared" si="334"/>
        <v>0</v>
      </c>
      <c r="AK731" s="296" t="str">
        <f>IFERROR(VLOOKUP($I731,点検表４リスト用!$D$2:$G$10,2,FALSE),"")</f>
        <v/>
      </c>
      <c r="AL731" s="296" t="str">
        <f>IFERROR(VLOOKUP($I731,点検表４リスト用!$D$2:$G$10,3,FALSE),"")</f>
        <v/>
      </c>
      <c r="AM731" s="296" t="str">
        <f>IFERROR(VLOOKUP($I731,点検表４リスト用!$D$2:$G$10,4,FALSE),"")</f>
        <v/>
      </c>
      <c r="AN731" s="296" t="str">
        <f>IFERROR(VLOOKUP(LEFT($E731,1),点検表４リスト用!$I$2:$J$11,2,FALSE),"")</f>
        <v/>
      </c>
      <c r="AO731" s="296" t="b">
        <f>IF(IFERROR(VLOOKUP($J731,軽乗用車一覧!$A$2:$A$88,1,FALSE),"")&lt;&gt;"",TRUE,FALSE)</f>
        <v>0</v>
      </c>
      <c r="AP731" s="296" t="b">
        <f t="shared" si="335"/>
        <v>0</v>
      </c>
      <c r="AQ731" s="296" t="b">
        <f t="shared" si="362"/>
        <v>1</v>
      </c>
      <c r="AR731" s="296" t="str">
        <f t="shared" si="336"/>
        <v/>
      </c>
      <c r="AS731" s="296" t="str">
        <f t="shared" si="337"/>
        <v/>
      </c>
      <c r="AT731" s="296">
        <f t="shared" si="338"/>
        <v>1</v>
      </c>
      <c r="AU731" s="296">
        <f t="shared" si="339"/>
        <v>1</v>
      </c>
      <c r="AV731" s="296" t="str">
        <f t="shared" si="340"/>
        <v/>
      </c>
      <c r="AW731" s="296" t="str">
        <f>IFERROR(VLOOKUP($L731,点検表４リスト用!$L$2:$M$11,2,FALSE),"")</f>
        <v/>
      </c>
      <c r="AX731" s="296" t="str">
        <f>IFERROR(VLOOKUP($AV731,排出係数!$H$4:$N$1000,7,FALSE),"")</f>
        <v/>
      </c>
      <c r="AY731" s="296" t="str">
        <f t="shared" si="350"/>
        <v/>
      </c>
      <c r="AZ731" s="296" t="str">
        <f t="shared" si="341"/>
        <v>1</v>
      </c>
      <c r="BA731" s="296" t="str">
        <f>IFERROR(VLOOKUP($AV731,排出係数!$A$4:$G$10000,$AU731+2,FALSE),"")</f>
        <v/>
      </c>
      <c r="BB731" s="296">
        <f>IFERROR(VLOOKUP($AU731,点検表４リスト用!$P$2:$T$6,2,FALSE),"")</f>
        <v>0.48</v>
      </c>
      <c r="BC731" s="296" t="str">
        <f t="shared" si="342"/>
        <v/>
      </c>
      <c r="BD731" s="296" t="str">
        <f t="shared" si="343"/>
        <v/>
      </c>
      <c r="BE731" s="296" t="str">
        <f>IFERROR(VLOOKUP($AV731,排出係数!$H$4:$M$10000,$AU731+2,FALSE),"")</f>
        <v/>
      </c>
      <c r="BF731" s="296">
        <f>IFERROR(VLOOKUP($AU731,点検表４リスト用!$P$2:$T$6,IF($N731="H17",5,3),FALSE),"")</f>
        <v>5.5E-2</v>
      </c>
      <c r="BG731" s="296">
        <f t="shared" si="344"/>
        <v>0</v>
      </c>
      <c r="BH731" s="296">
        <f t="shared" si="348"/>
        <v>0</v>
      </c>
      <c r="BI731" s="296" t="str">
        <f>IFERROR(VLOOKUP($L731,点検表４リスト用!$L$2:$N$11,3,FALSE),"")</f>
        <v/>
      </c>
      <c r="BJ731" s="296" t="str">
        <f t="shared" si="345"/>
        <v/>
      </c>
      <c r="BK731" s="296" t="str">
        <f>IF($AK731="特","",IF($BP731="確認",MSG_電気・燃料電池車確認,IF($BS731=1,日野自動車新型式,IF($BS731=2,日野自動車新型式②,IF($BS731=3,日野自動車新型式③,IF($BS731=4,日野自動車新型式④,IFERROR(VLOOKUP($BJ731,'35条リスト'!$A$3:$C$9998,2,FALSE),"")))))))</f>
        <v/>
      </c>
      <c r="BL731" s="296" t="str">
        <f t="shared" si="346"/>
        <v/>
      </c>
      <c r="BM731" s="296" t="str">
        <f>IFERROR(VLOOKUP($X731,点検表４リスト用!$A$2:$B$10,2,FALSE),"")</f>
        <v/>
      </c>
      <c r="BN731" s="296" t="str">
        <f>IF($AK731="特","",IFERROR(VLOOKUP($BJ731,'35条リスト'!$A$3:$C$9998,3,FALSE),""))</f>
        <v/>
      </c>
      <c r="BO731" s="357" t="str">
        <f t="shared" si="351"/>
        <v/>
      </c>
      <c r="BP731" s="297" t="str">
        <f t="shared" si="347"/>
        <v/>
      </c>
      <c r="BQ731" s="297" t="str">
        <f t="shared" si="352"/>
        <v/>
      </c>
      <c r="BR731" s="296">
        <f t="shared" si="349"/>
        <v>0</v>
      </c>
      <c r="BS731" s="296" t="str">
        <f>IF(COUNTIF(点検表４リスト用!X$2:X$83,J731),1,IF(COUNTIF(点検表４リスト用!Y$2:Y$100,J731),2,IF(COUNTIF(点検表４リスト用!Z$2:Z$100,J731),3,IF(COUNTIF(点検表４リスト用!AA$2:AA$100,J731),4,""))))</f>
        <v/>
      </c>
      <c r="BT731" s="580" t="str">
        <f t="shared" si="353"/>
        <v/>
      </c>
    </row>
    <row r="732" spans="1:72">
      <c r="A732" s="289"/>
      <c r="B732" s="445"/>
      <c r="C732" s="290"/>
      <c r="D732" s="291"/>
      <c r="E732" s="291"/>
      <c r="F732" s="291"/>
      <c r="G732" s="292"/>
      <c r="H732" s="300"/>
      <c r="I732" s="292"/>
      <c r="J732" s="292"/>
      <c r="K732" s="292"/>
      <c r="L732" s="292"/>
      <c r="M732" s="290"/>
      <c r="N732" s="290"/>
      <c r="O732" s="292"/>
      <c r="P732" s="292"/>
      <c r="Q732" s="481" t="str">
        <f t="shared" si="354"/>
        <v/>
      </c>
      <c r="R732" s="481" t="str">
        <f t="shared" si="355"/>
        <v/>
      </c>
      <c r="S732" s="482" t="str">
        <f t="shared" si="328"/>
        <v/>
      </c>
      <c r="T732" s="482" t="str">
        <f t="shared" si="356"/>
        <v/>
      </c>
      <c r="U732" s="483" t="str">
        <f t="shared" si="357"/>
        <v/>
      </c>
      <c r="V732" s="483" t="str">
        <f t="shared" si="358"/>
        <v/>
      </c>
      <c r="W732" s="483" t="str">
        <f t="shared" si="359"/>
        <v/>
      </c>
      <c r="X732" s="293"/>
      <c r="Y732" s="289"/>
      <c r="Z732" s="473" t="str">
        <f>IF($BS732&lt;&gt;"","確認",IF(COUNTIF(点検表４リスト用!AB$2:AB$100,J732),"○",IF(OR($BQ732="【3】",$BQ732="【2】",$BQ732="【1】"),"○",$BQ732)))</f>
        <v/>
      </c>
      <c r="AA732" s="532"/>
      <c r="AB732" s="559" t="str">
        <f t="shared" si="360"/>
        <v/>
      </c>
      <c r="AC732" s="294" t="str">
        <f>IF(COUNTIF(環境性能の高いＵＤタクシー!$A:$A,点検表４!J732),"○","")</f>
        <v/>
      </c>
      <c r="AD732" s="295" t="str">
        <f t="shared" si="361"/>
        <v/>
      </c>
      <c r="AE732" s="296" t="b">
        <f t="shared" si="329"/>
        <v>0</v>
      </c>
      <c r="AF732" s="296" t="b">
        <f t="shared" si="330"/>
        <v>0</v>
      </c>
      <c r="AG732" s="296" t="str">
        <f t="shared" si="331"/>
        <v/>
      </c>
      <c r="AH732" s="296">
        <f t="shared" si="332"/>
        <v>1</v>
      </c>
      <c r="AI732" s="296">
        <f t="shared" si="333"/>
        <v>0</v>
      </c>
      <c r="AJ732" s="296">
        <f t="shared" si="334"/>
        <v>0</v>
      </c>
      <c r="AK732" s="296" t="str">
        <f>IFERROR(VLOOKUP($I732,点検表４リスト用!$D$2:$G$10,2,FALSE),"")</f>
        <v/>
      </c>
      <c r="AL732" s="296" t="str">
        <f>IFERROR(VLOOKUP($I732,点検表４リスト用!$D$2:$G$10,3,FALSE),"")</f>
        <v/>
      </c>
      <c r="AM732" s="296" t="str">
        <f>IFERROR(VLOOKUP($I732,点検表４リスト用!$D$2:$G$10,4,FALSE),"")</f>
        <v/>
      </c>
      <c r="AN732" s="296" t="str">
        <f>IFERROR(VLOOKUP(LEFT($E732,1),点検表４リスト用!$I$2:$J$11,2,FALSE),"")</f>
        <v/>
      </c>
      <c r="AO732" s="296" t="b">
        <f>IF(IFERROR(VLOOKUP($J732,軽乗用車一覧!$A$2:$A$88,1,FALSE),"")&lt;&gt;"",TRUE,FALSE)</f>
        <v>0</v>
      </c>
      <c r="AP732" s="296" t="b">
        <f t="shared" si="335"/>
        <v>0</v>
      </c>
      <c r="AQ732" s="296" t="b">
        <f t="shared" si="362"/>
        <v>1</v>
      </c>
      <c r="AR732" s="296" t="str">
        <f t="shared" si="336"/>
        <v/>
      </c>
      <c r="AS732" s="296" t="str">
        <f t="shared" si="337"/>
        <v/>
      </c>
      <c r="AT732" s="296">
        <f t="shared" si="338"/>
        <v>1</v>
      </c>
      <c r="AU732" s="296">
        <f t="shared" si="339"/>
        <v>1</v>
      </c>
      <c r="AV732" s="296" t="str">
        <f t="shared" si="340"/>
        <v/>
      </c>
      <c r="AW732" s="296" t="str">
        <f>IFERROR(VLOOKUP($L732,点検表４リスト用!$L$2:$M$11,2,FALSE),"")</f>
        <v/>
      </c>
      <c r="AX732" s="296" t="str">
        <f>IFERROR(VLOOKUP($AV732,排出係数!$H$4:$N$1000,7,FALSE),"")</f>
        <v/>
      </c>
      <c r="AY732" s="296" t="str">
        <f t="shared" si="350"/>
        <v/>
      </c>
      <c r="AZ732" s="296" t="str">
        <f t="shared" si="341"/>
        <v>1</v>
      </c>
      <c r="BA732" s="296" t="str">
        <f>IFERROR(VLOOKUP($AV732,排出係数!$A$4:$G$10000,$AU732+2,FALSE),"")</f>
        <v/>
      </c>
      <c r="BB732" s="296">
        <f>IFERROR(VLOOKUP($AU732,点検表４リスト用!$P$2:$T$6,2,FALSE),"")</f>
        <v>0.48</v>
      </c>
      <c r="BC732" s="296" t="str">
        <f t="shared" si="342"/>
        <v/>
      </c>
      <c r="BD732" s="296" t="str">
        <f t="shared" si="343"/>
        <v/>
      </c>
      <c r="BE732" s="296" t="str">
        <f>IFERROR(VLOOKUP($AV732,排出係数!$H$4:$M$10000,$AU732+2,FALSE),"")</f>
        <v/>
      </c>
      <c r="BF732" s="296">
        <f>IFERROR(VLOOKUP($AU732,点検表４リスト用!$P$2:$T$6,IF($N732="H17",5,3),FALSE),"")</f>
        <v>5.5E-2</v>
      </c>
      <c r="BG732" s="296">
        <f t="shared" si="344"/>
        <v>0</v>
      </c>
      <c r="BH732" s="296">
        <f t="shared" si="348"/>
        <v>0</v>
      </c>
      <c r="BI732" s="296" t="str">
        <f>IFERROR(VLOOKUP($L732,点検表４リスト用!$L$2:$N$11,3,FALSE),"")</f>
        <v/>
      </c>
      <c r="BJ732" s="296" t="str">
        <f t="shared" si="345"/>
        <v/>
      </c>
      <c r="BK732" s="296" t="str">
        <f>IF($AK732="特","",IF($BP732="確認",MSG_電気・燃料電池車確認,IF($BS732=1,日野自動車新型式,IF($BS732=2,日野自動車新型式②,IF($BS732=3,日野自動車新型式③,IF($BS732=4,日野自動車新型式④,IFERROR(VLOOKUP($BJ732,'35条リスト'!$A$3:$C$9998,2,FALSE),"")))))))</f>
        <v/>
      </c>
      <c r="BL732" s="296" t="str">
        <f t="shared" si="346"/>
        <v/>
      </c>
      <c r="BM732" s="296" t="str">
        <f>IFERROR(VLOOKUP($X732,点検表４リスト用!$A$2:$B$10,2,FALSE),"")</f>
        <v/>
      </c>
      <c r="BN732" s="296" t="str">
        <f>IF($AK732="特","",IFERROR(VLOOKUP($BJ732,'35条リスト'!$A$3:$C$9998,3,FALSE),""))</f>
        <v/>
      </c>
      <c r="BO732" s="357" t="str">
        <f t="shared" si="351"/>
        <v/>
      </c>
      <c r="BP732" s="297" t="str">
        <f t="shared" si="347"/>
        <v/>
      </c>
      <c r="BQ732" s="297" t="str">
        <f t="shared" si="352"/>
        <v/>
      </c>
      <c r="BR732" s="296">
        <f t="shared" si="349"/>
        <v>0</v>
      </c>
      <c r="BS732" s="296" t="str">
        <f>IF(COUNTIF(点検表４リスト用!X$2:X$83,J732),1,IF(COUNTIF(点検表４リスト用!Y$2:Y$100,J732),2,IF(COUNTIF(点検表４リスト用!Z$2:Z$100,J732),3,IF(COUNTIF(点検表４リスト用!AA$2:AA$100,J732),4,""))))</f>
        <v/>
      </c>
      <c r="BT732" s="580" t="str">
        <f t="shared" si="353"/>
        <v/>
      </c>
    </row>
    <row r="733" spans="1:72">
      <c r="A733" s="289"/>
      <c r="B733" s="445"/>
      <c r="C733" s="290"/>
      <c r="D733" s="291"/>
      <c r="E733" s="291"/>
      <c r="F733" s="291"/>
      <c r="G733" s="292"/>
      <c r="H733" s="300"/>
      <c r="I733" s="292"/>
      <c r="J733" s="292"/>
      <c r="K733" s="292"/>
      <c r="L733" s="292"/>
      <c r="M733" s="290"/>
      <c r="N733" s="290"/>
      <c r="O733" s="292"/>
      <c r="P733" s="292"/>
      <c r="Q733" s="481" t="str">
        <f t="shared" si="354"/>
        <v/>
      </c>
      <c r="R733" s="481" t="str">
        <f t="shared" si="355"/>
        <v/>
      </c>
      <c r="S733" s="482" t="str">
        <f t="shared" si="328"/>
        <v/>
      </c>
      <c r="T733" s="482" t="str">
        <f t="shared" si="356"/>
        <v/>
      </c>
      <c r="U733" s="483" t="str">
        <f t="shared" si="357"/>
        <v/>
      </c>
      <c r="V733" s="483" t="str">
        <f t="shared" si="358"/>
        <v/>
      </c>
      <c r="W733" s="483" t="str">
        <f t="shared" si="359"/>
        <v/>
      </c>
      <c r="X733" s="293"/>
      <c r="Y733" s="289"/>
      <c r="Z733" s="473" t="str">
        <f>IF($BS733&lt;&gt;"","確認",IF(COUNTIF(点検表４リスト用!AB$2:AB$100,J733),"○",IF(OR($BQ733="【3】",$BQ733="【2】",$BQ733="【1】"),"○",$BQ733)))</f>
        <v/>
      </c>
      <c r="AA733" s="532"/>
      <c r="AB733" s="559" t="str">
        <f t="shared" si="360"/>
        <v/>
      </c>
      <c r="AC733" s="294" t="str">
        <f>IF(COUNTIF(環境性能の高いＵＤタクシー!$A:$A,点検表４!J733),"○","")</f>
        <v/>
      </c>
      <c r="AD733" s="295" t="str">
        <f t="shared" si="361"/>
        <v/>
      </c>
      <c r="AE733" s="296" t="b">
        <f t="shared" si="329"/>
        <v>0</v>
      </c>
      <c r="AF733" s="296" t="b">
        <f t="shared" si="330"/>
        <v>0</v>
      </c>
      <c r="AG733" s="296" t="str">
        <f t="shared" si="331"/>
        <v/>
      </c>
      <c r="AH733" s="296">
        <f t="shared" si="332"/>
        <v>1</v>
      </c>
      <c r="AI733" s="296">
        <f t="shared" si="333"/>
        <v>0</v>
      </c>
      <c r="AJ733" s="296">
        <f t="shared" si="334"/>
        <v>0</v>
      </c>
      <c r="AK733" s="296" t="str">
        <f>IFERROR(VLOOKUP($I733,点検表４リスト用!$D$2:$G$10,2,FALSE),"")</f>
        <v/>
      </c>
      <c r="AL733" s="296" t="str">
        <f>IFERROR(VLOOKUP($I733,点検表４リスト用!$D$2:$G$10,3,FALSE),"")</f>
        <v/>
      </c>
      <c r="AM733" s="296" t="str">
        <f>IFERROR(VLOOKUP($I733,点検表４リスト用!$D$2:$G$10,4,FALSE),"")</f>
        <v/>
      </c>
      <c r="AN733" s="296" t="str">
        <f>IFERROR(VLOOKUP(LEFT($E733,1),点検表４リスト用!$I$2:$J$11,2,FALSE),"")</f>
        <v/>
      </c>
      <c r="AO733" s="296" t="b">
        <f>IF(IFERROR(VLOOKUP($J733,軽乗用車一覧!$A$2:$A$88,1,FALSE),"")&lt;&gt;"",TRUE,FALSE)</f>
        <v>0</v>
      </c>
      <c r="AP733" s="296" t="b">
        <f t="shared" si="335"/>
        <v>0</v>
      </c>
      <c r="AQ733" s="296" t="b">
        <f t="shared" si="362"/>
        <v>1</v>
      </c>
      <c r="AR733" s="296" t="str">
        <f t="shared" si="336"/>
        <v/>
      </c>
      <c r="AS733" s="296" t="str">
        <f t="shared" si="337"/>
        <v/>
      </c>
      <c r="AT733" s="296">
        <f t="shared" si="338"/>
        <v>1</v>
      </c>
      <c r="AU733" s="296">
        <f t="shared" si="339"/>
        <v>1</v>
      </c>
      <c r="AV733" s="296" t="str">
        <f t="shared" si="340"/>
        <v/>
      </c>
      <c r="AW733" s="296" t="str">
        <f>IFERROR(VLOOKUP($L733,点検表４リスト用!$L$2:$M$11,2,FALSE),"")</f>
        <v/>
      </c>
      <c r="AX733" s="296" t="str">
        <f>IFERROR(VLOOKUP($AV733,排出係数!$H$4:$N$1000,7,FALSE),"")</f>
        <v/>
      </c>
      <c r="AY733" s="296" t="str">
        <f t="shared" si="350"/>
        <v/>
      </c>
      <c r="AZ733" s="296" t="str">
        <f t="shared" si="341"/>
        <v>1</v>
      </c>
      <c r="BA733" s="296" t="str">
        <f>IFERROR(VLOOKUP($AV733,排出係数!$A$4:$G$10000,$AU733+2,FALSE),"")</f>
        <v/>
      </c>
      <c r="BB733" s="296">
        <f>IFERROR(VLOOKUP($AU733,点検表４リスト用!$P$2:$T$6,2,FALSE),"")</f>
        <v>0.48</v>
      </c>
      <c r="BC733" s="296" t="str">
        <f t="shared" si="342"/>
        <v/>
      </c>
      <c r="BD733" s="296" t="str">
        <f t="shared" si="343"/>
        <v/>
      </c>
      <c r="BE733" s="296" t="str">
        <f>IFERROR(VLOOKUP($AV733,排出係数!$H$4:$M$10000,$AU733+2,FALSE),"")</f>
        <v/>
      </c>
      <c r="BF733" s="296">
        <f>IFERROR(VLOOKUP($AU733,点検表４リスト用!$P$2:$T$6,IF($N733="H17",5,3),FALSE),"")</f>
        <v>5.5E-2</v>
      </c>
      <c r="BG733" s="296">
        <f t="shared" si="344"/>
        <v>0</v>
      </c>
      <c r="BH733" s="296">
        <f t="shared" si="348"/>
        <v>0</v>
      </c>
      <c r="BI733" s="296" t="str">
        <f>IFERROR(VLOOKUP($L733,点検表４リスト用!$L$2:$N$11,3,FALSE),"")</f>
        <v/>
      </c>
      <c r="BJ733" s="296" t="str">
        <f t="shared" si="345"/>
        <v/>
      </c>
      <c r="BK733" s="296" t="str">
        <f>IF($AK733="特","",IF($BP733="確認",MSG_電気・燃料電池車確認,IF($BS733=1,日野自動車新型式,IF($BS733=2,日野自動車新型式②,IF($BS733=3,日野自動車新型式③,IF($BS733=4,日野自動車新型式④,IFERROR(VLOOKUP($BJ733,'35条リスト'!$A$3:$C$9998,2,FALSE),"")))))))</f>
        <v/>
      </c>
      <c r="BL733" s="296" t="str">
        <f t="shared" si="346"/>
        <v/>
      </c>
      <c r="BM733" s="296" t="str">
        <f>IFERROR(VLOOKUP($X733,点検表４リスト用!$A$2:$B$10,2,FALSE),"")</f>
        <v/>
      </c>
      <c r="BN733" s="296" t="str">
        <f>IF($AK733="特","",IFERROR(VLOOKUP($BJ733,'35条リスト'!$A$3:$C$9998,3,FALSE),""))</f>
        <v/>
      </c>
      <c r="BO733" s="357" t="str">
        <f t="shared" si="351"/>
        <v/>
      </c>
      <c r="BP733" s="297" t="str">
        <f t="shared" si="347"/>
        <v/>
      </c>
      <c r="BQ733" s="297" t="str">
        <f t="shared" si="352"/>
        <v/>
      </c>
      <c r="BR733" s="296">
        <f t="shared" si="349"/>
        <v>0</v>
      </c>
      <c r="BS733" s="296" t="str">
        <f>IF(COUNTIF(点検表４リスト用!X$2:X$83,J733),1,IF(COUNTIF(点検表４リスト用!Y$2:Y$100,J733),2,IF(COUNTIF(点検表４リスト用!Z$2:Z$100,J733),3,IF(COUNTIF(点検表４リスト用!AA$2:AA$100,J733),4,""))))</f>
        <v/>
      </c>
      <c r="BT733" s="580" t="str">
        <f t="shared" si="353"/>
        <v/>
      </c>
    </row>
    <row r="734" spans="1:72">
      <c r="A734" s="289"/>
      <c r="B734" s="445"/>
      <c r="C734" s="290"/>
      <c r="D734" s="291"/>
      <c r="E734" s="291"/>
      <c r="F734" s="291"/>
      <c r="G734" s="292"/>
      <c r="H734" s="300"/>
      <c r="I734" s="292"/>
      <c r="J734" s="292"/>
      <c r="K734" s="292"/>
      <c r="L734" s="292"/>
      <c r="M734" s="290"/>
      <c r="N734" s="290"/>
      <c r="O734" s="292"/>
      <c r="P734" s="292"/>
      <c r="Q734" s="481" t="str">
        <f t="shared" si="354"/>
        <v/>
      </c>
      <c r="R734" s="481" t="str">
        <f t="shared" si="355"/>
        <v/>
      </c>
      <c r="S734" s="482" t="str">
        <f t="shared" si="328"/>
        <v/>
      </c>
      <c r="T734" s="482" t="str">
        <f t="shared" si="356"/>
        <v/>
      </c>
      <c r="U734" s="483" t="str">
        <f t="shared" si="357"/>
        <v/>
      </c>
      <c r="V734" s="483" t="str">
        <f t="shared" si="358"/>
        <v/>
      </c>
      <c r="W734" s="483" t="str">
        <f t="shared" si="359"/>
        <v/>
      </c>
      <c r="X734" s="293"/>
      <c r="Y734" s="289"/>
      <c r="Z734" s="473" t="str">
        <f>IF($BS734&lt;&gt;"","確認",IF(COUNTIF(点検表４リスト用!AB$2:AB$100,J734),"○",IF(OR($BQ734="【3】",$BQ734="【2】",$BQ734="【1】"),"○",$BQ734)))</f>
        <v/>
      </c>
      <c r="AA734" s="532"/>
      <c r="AB734" s="559" t="str">
        <f t="shared" si="360"/>
        <v/>
      </c>
      <c r="AC734" s="294" t="str">
        <f>IF(COUNTIF(環境性能の高いＵＤタクシー!$A:$A,点検表４!J734),"○","")</f>
        <v/>
      </c>
      <c r="AD734" s="295" t="str">
        <f t="shared" si="361"/>
        <v/>
      </c>
      <c r="AE734" s="296" t="b">
        <f t="shared" si="329"/>
        <v>0</v>
      </c>
      <c r="AF734" s="296" t="b">
        <f t="shared" si="330"/>
        <v>0</v>
      </c>
      <c r="AG734" s="296" t="str">
        <f t="shared" si="331"/>
        <v/>
      </c>
      <c r="AH734" s="296">
        <f t="shared" si="332"/>
        <v>1</v>
      </c>
      <c r="AI734" s="296">
        <f t="shared" si="333"/>
        <v>0</v>
      </c>
      <c r="AJ734" s="296">
        <f t="shared" si="334"/>
        <v>0</v>
      </c>
      <c r="AK734" s="296" t="str">
        <f>IFERROR(VLOOKUP($I734,点検表４リスト用!$D$2:$G$10,2,FALSE),"")</f>
        <v/>
      </c>
      <c r="AL734" s="296" t="str">
        <f>IFERROR(VLOOKUP($I734,点検表４リスト用!$D$2:$G$10,3,FALSE),"")</f>
        <v/>
      </c>
      <c r="AM734" s="296" t="str">
        <f>IFERROR(VLOOKUP($I734,点検表４リスト用!$D$2:$G$10,4,FALSE),"")</f>
        <v/>
      </c>
      <c r="AN734" s="296" t="str">
        <f>IFERROR(VLOOKUP(LEFT($E734,1),点検表４リスト用!$I$2:$J$11,2,FALSE),"")</f>
        <v/>
      </c>
      <c r="AO734" s="296" t="b">
        <f>IF(IFERROR(VLOOKUP($J734,軽乗用車一覧!$A$2:$A$88,1,FALSE),"")&lt;&gt;"",TRUE,FALSE)</f>
        <v>0</v>
      </c>
      <c r="AP734" s="296" t="b">
        <f t="shared" si="335"/>
        <v>0</v>
      </c>
      <c r="AQ734" s="296" t="b">
        <f t="shared" si="362"/>
        <v>1</v>
      </c>
      <c r="AR734" s="296" t="str">
        <f t="shared" si="336"/>
        <v/>
      </c>
      <c r="AS734" s="296" t="str">
        <f t="shared" si="337"/>
        <v/>
      </c>
      <c r="AT734" s="296">
        <f t="shared" si="338"/>
        <v>1</v>
      </c>
      <c r="AU734" s="296">
        <f t="shared" si="339"/>
        <v>1</v>
      </c>
      <c r="AV734" s="296" t="str">
        <f t="shared" si="340"/>
        <v/>
      </c>
      <c r="AW734" s="296" t="str">
        <f>IFERROR(VLOOKUP($L734,点検表４リスト用!$L$2:$M$11,2,FALSE),"")</f>
        <v/>
      </c>
      <c r="AX734" s="296" t="str">
        <f>IFERROR(VLOOKUP($AV734,排出係数!$H$4:$N$1000,7,FALSE),"")</f>
        <v/>
      </c>
      <c r="AY734" s="296" t="str">
        <f t="shared" si="350"/>
        <v/>
      </c>
      <c r="AZ734" s="296" t="str">
        <f t="shared" si="341"/>
        <v>1</v>
      </c>
      <c r="BA734" s="296" t="str">
        <f>IFERROR(VLOOKUP($AV734,排出係数!$A$4:$G$10000,$AU734+2,FALSE),"")</f>
        <v/>
      </c>
      <c r="BB734" s="296">
        <f>IFERROR(VLOOKUP($AU734,点検表４リスト用!$P$2:$T$6,2,FALSE),"")</f>
        <v>0.48</v>
      </c>
      <c r="BC734" s="296" t="str">
        <f t="shared" si="342"/>
        <v/>
      </c>
      <c r="BD734" s="296" t="str">
        <f t="shared" si="343"/>
        <v/>
      </c>
      <c r="BE734" s="296" t="str">
        <f>IFERROR(VLOOKUP($AV734,排出係数!$H$4:$M$10000,$AU734+2,FALSE),"")</f>
        <v/>
      </c>
      <c r="BF734" s="296">
        <f>IFERROR(VLOOKUP($AU734,点検表４リスト用!$P$2:$T$6,IF($N734="H17",5,3),FALSE),"")</f>
        <v>5.5E-2</v>
      </c>
      <c r="BG734" s="296">
        <f t="shared" si="344"/>
        <v>0</v>
      </c>
      <c r="BH734" s="296">
        <f t="shared" si="348"/>
        <v>0</v>
      </c>
      <c r="BI734" s="296" t="str">
        <f>IFERROR(VLOOKUP($L734,点検表４リスト用!$L$2:$N$11,3,FALSE),"")</f>
        <v/>
      </c>
      <c r="BJ734" s="296" t="str">
        <f t="shared" si="345"/>
        <v/>
      </c>
      <c r="BK734" s="296" t="str">
        <f>IF($AK734="特","",IF($BP734="確認",MSG_電気・燃料電池車確認,IF($BS734=1,日野自動車新型式,IF($BS734=2,日野自動車新型式②,IF($BS734=3,日野自動車新型式③,IF($BS734=4,日野自動車新型式④,IFERROR(VLOOKUP($BJ734,'35条リスト'!$A$3:$C$9998,2,FALSE),"")))))))</f>
        <v/>
      </c>
      <c r="BL734" s="296" t="str">
        <f t="shared" si="346"/>
        <v/>
      </c>
      <c r="BM734" s="296" t="str">
        <f>IFERROR(VLOOKUP($X734,点検表４リスト用!$A$2:$B$10,2,FALSE),"")</f>
        <v/>
      </c>
      <c r="BN734" s="296" t="str">
        <f>IF($AK734="特","",IFERROR(VLOOKUP($BJ734,'35条リスト'!$A$3:$C$9998,3,FALSE),""))</f>
        <v/>
      </c>
      <c r="BO734" s="357" t="str">
        <f t="shared" si="351"/>
        <v/>
      </c>
      <c r="BP734" s="297" t="str">
        <f t="shared" si="347"/>
        <v/>
      </c>
      <c r="BQ734" s="297" t="str">
        <f t="shared" si="352"/>
        <v/>
      </c>
      <c r="BR734" s="296">
        <f t="shared" si="349"/>
        <v>0</v>
      </c>
      <c r="BS734" s="296" t="str">
        <f>IF(COUNTIF(点検表４リスト用!X$2:X$83,J734),1,IF(COUNTIF(点検表４リスト用!Y$2:Y$100,J734),2,IF(COUNTIF(点検表４リスト用!Z$2:Z$100,J734),3,IF(COUNTIF(点検表４リスト用!AA$2:AA$100,J734),4,""))))</f>
        <v/>
      </c>
      <c r="BT734" s="580" t="str">
        <f t="shared" si="353"/>
        <v/>
      </c>
    </row>
    <row r="735" spans="1:72">
      <c r="A735" s="289"/>
      <c r="B735" s="445"/>
      <c r="C735" s="290"/>
      <c r="D735" s="291"/>
      <c r="E735" s="291"/>
      <c r="F735" s="291"/>
      <c r="G735" s="292"/>
      <c r="H735" s="300"/>
      <c r="I735" s="292"/>
      <c r="J735" s="292"/>
      <c r="K735" s="292"/>
      <c r="L735" s="292"/>
      <c r="M735" s="290"/>
      <c r="N735" s="290"/>
      <c r="O735" s="292"/>
      <c r="P735" s="292"/>
      <c r="Q735" s="481" t="str">
        <f t="shared" si="354"/>
        <v/>
      </c>
      <c r="R735" s="481" t="str">
        <f t="shared" si="355"/>
        <v/>
      </c>
      <c r="S735" s="482" t="str">
        <f t="shared" si="328"/>
        <v/>
      </c>
      <c r="T735" s="482" t="str">
        <f t="shared" si="356"/>
        <v/>
      </c>
      <c r="U735" s="483" t="str">
        <f t="shared" si="357"/>
        <v/>
      </c>
      <c r="V735" s="483" t="str">
        <f t="shared" si="358"/>
        <v/>
      </c>
      <c r="W735" s="483" t="str">
        <f t="shared" si="359"/>
        <v/>
      </c>
      <c r="X735" s="293"/>
      <c r="Y735" s="289"/>
      <c r="Z735" s="473" t="str">
        <f>IF($BS735&lt;&gt;"","確認",IF(COUNTIF(点検表４リスト用!AB$2:AB$100,J735),"○",IF(OR($BQ735="【3】",$BQ735="【2】",$BQ735="【1】"),"○",$BQ735)))</f>
        <v/>
      </c>
      <c r="AA735" s="532"/>
      <c r="AB735" s="559" t="str">
        <f t="shared" si="360"/>
        <v/>
      </c>
      <c r="AC735" s="294" t="str">
        <f>IF(COUNTIF(環境性能の高いＵＤタクシー!$A:$A,点検表４!J735),"○","")</f>
        <v/>
      </c>
      <c r="AD735" s="295" t="str">
        <f t="shared" si="361"/>
        <v/>
      </c>
      <c r="AE735" s="296" t="b">
        <f t="shared" si="329"/>
        <v>0</v>
      </c>
      <c r="AF735" s="296" t="b">
        <f t="shared" si="330"/>
        <v>0</v>
      </c>
      <c r="AG735" s="296" t="str">
        <f t="shared" si="331"/>
        <v/>
      </c>
      <c r="AH735" s="296">
        <f t="shared" si="332"/>
        <v>1</v>
      </c>
      <c r="AI735" s="296">
        <f t="shared" si="333"/>
        <v>0</v>
      </c>
      <c r="AJ735" s="296">
        <f t="shared" si="334"/>
        <v>0</v>
      </c>
      <c r="AK735" s="296" t="str">
        <f>IFERROR(VLOOKUP($I735,点検表４リスト用!$D$2:$G$10,2,FALSE),"")</f>
        <v/>
      </c>
      <c r="AL735" s="296" t="str">
        <f>IFERROR(VLOOKUP($I735,点検表４リスト用!$D$2:$G$10,3,FALSE),"")</f>
        <v/>
      </c>
      <c r="AM735" s="296" t="str">
        <f>IFERROR(VLOOKUP($I735,点検表４リスト用!$D$2:$G$10,4,FALSE),"")</f>
        <v/>
      </c>
      <c r="AN735" s="296" t="str">
        <f>IFERROR(VLOOKUP(LEFT($E735,1),点検表４リスト用!$I$2:$J$11,2,FALSE),"")</f>
        <v/>
      </c>
      <c r="AO735" s="296" t="b">
        <f>IF(IFERROR(VLOOKUP($J735,軽乗用車一覧!$A$2:$A$88,1,FALSE),"")&lt;&gt;"",TRUE,FALSE)</f>
        <v>0</v>
      </c>
      <c r="AP735" s="296" t="b">
        <f t="shared" si="335"/>
        <v>0</v>
      </c>
      <c r="AQ735" s="296" t="b">
        <f t="shared" si="362"/>
        <v>1</v>
      </c>
      <c r="AR735" s="296" t="str">
        <f t="shared" si="336"/>
        <v/>
      </c>
      <c r="AS735" s="296" t="str">
        <f t="shared" si="337"/>
        <v/>
      </c>
      <c r="AT735" s="296">
        <f t="shared" si="338"/>
        <v>1</v>
      </c>
      <c r="AU735" s="296">
        <f t="shared" si="339"/>
        <v>1</v>
      </c>
      <c r="AV735" s="296" t="str">
        <f t="shared" si="340"/>
        <v/>
      </c>
      <c r="AW735" s="296" t="str">
        <f>IFERROR(VLOOKUP($L735,点検表４リスト用!$L$2:$M$11,2,FALSE),"")</f>
        <v/>
      </c>
      <c r="AX735" s="296" t="str">
        <f>IFERROR(VLOOKUP($AV735,排出係数!$H$4:$N$1000,7,FALSE),"")</f>
        <v/>
      </c>
      <c r="AY735" s="296" t="str">
        <f t="shared" si="350"/>
        <v/>
      </c>
      <c r="AZ735" s="296" t="str">
        <f t="shared" si="341"/>
        <v>1</v>
      </c>
      <c r="BA735" s="296" t="str">
        <f>IFERROR(VLOOKUP($AV735,排出係数!$A$4:$G$10000,$AU735+2,FALSE),"")</f>
        <v/>
      </c>
      <c r="BB735" s="296">
        <f>IFERROR(VLOOKUP($AU735,点検表４リスト用!$P$2:$T$6,2,FALSE),"")</f>
        <v>0.48</v>
      </c>
      <c r="BC735" s="296" t="str">
        <f t="shared" si="342"/>
        <v/>
      </c>
      <c r="BD735" s="296" t="str">
        <f t="shared" si="343"/>
        <v/>
      </c>
      <c r="BE735" s="296" t="str">
        <f>IFERROR(VLOOKUP($AV735,排出係数!$H$4:$M$10000,$AU735+2,FALSE),"")</f>
        <v/>
      </c>
      <c r="BF735" s="296">
        <f>IFERROR(VLOOKUP($AU735,点検表４リスト用!$P$2:$T$6,IF($N735="H17",5,3),FALSE),"")</f>
        <v>5.5E-2</v>
      </c>
      <c r="BG735" s="296">
        <f t="shared" si="344"/>
        <v>0</v>
      </c>
      <c r="BH735" s="296">
        <f t="shared" si="348"/>
        <v>0</v>
      </c>
      <c r="BI735" s="296" t="str">
        <f>IFERROR(VLOOKUP($L735,点検表４リスト用!$L$2:$N$11,3,FALSE),"")</f>
        <v/>
      </c>
      <c r="BJ735" s="296" t="str">
        <f t="shared" si="345"/>
        <v/>
      </c>
      <c r="BK735" s="296" t="str">
        <f>IF($AK735="特","",IF($BP735="確認",MSG_電気・燃料電池車確認,IF($BS735=1,日野自動車新型式,IF($BS735=2,日野自動車新型式②,IF($BS735=3,日野自動車新型式③,IF($BS735=4,日野自動車新型式④,IFERROR(VLOOKUP($BJ735,'35条リスト'!$A$3:$C$9998,2,FALSE),"")))))))</f>
        <v/>
      </c>
      <c r="BL735" s="296" t="str">
        <f t="shared" si="346"/>
        <v/>
      </c>
      <c r="BM735" s="296" t="str">
        <f>IFERROR(VLOOKUP($X735,点検表４リスト用!$A$2:$B$10,2,FALSE),"")</f>
        <v/>
      </c>
      <c r="BN735" s="296" t="str">
        <f>IF($AK735="特","",IFERROR(VLOOKUP($BJ735,'35条リスト'!$A$3:$C$9998,3,FALSE),""))</f>
        <v/>
      </c>
      <c r="BO735" s="357" t="str">
        <f t="shared" si="351"/>
        <v/>
      </c>
      <c r="BP735" s="297" t="str">
        <f t="shared" si="347"/>
        <v/>
      </c>
      <c r="BQ735" s="297" t="str">
        <f t="shared" si="352"/>
        <v/>
      </c>
      <c r="BR735" s="296">
        <f t="shared" si="349"/>
        <v>0</v>
      </c>
      <c r="BS735" s="296" t="str">
        <f>IF(COUNTIF(点検表４リスト用!X$2:X$83,J735),1,IF(COUNTIF(点検表４リスト用!Y$2:Y$100,J735),2,IF(COUNTIF(点検表４リスト用!Z$2:Z$100,J735),3,IF(COUNTIF(点検表４リスト用!AA$2:AA$100,J735),4,""))))</f>
        <v/>
      </c>
      <c r="BT735" s="580" t="str">
        <f t="shared" si="353"/>
        <v/>
      </c>
    </row>
    <row r="736" spans="1:72">
      <c r="A736" s="289"/>
      <c r="B736" s="445"/>
      <c r="C736" s="290"/>
      <c r="D736" s="291"/>
      <c r="E736" s="291"/>
      <c r="F736" s="291"/>
      <c r="G736" s="292"/>
      <c r="H736" s="300"/>
      <c r="I736" s="292"/>
      <c r="J736" s="292"/>
      <c r="K736" s="292"/>
      <c r="L736" s="292"/>
      <c r="M736" s="290"/>
      <c r="N736" s="290"/>
      <c r="O736" s="292"/>
      <c r="P736" s="292"/>
      <c r="Q736" s="481" t="str">
        <f t="shared" si="354"/>
        <v/>
      </c>
      <c r="R736" s="481" t="str">
        <f t="shared" si="355"/>
        <v/>
      </c>
      <c r="S736" s="482" t="str">
        <f t="shared" si="328"/>
        <v/>
      </c>
      <c r="T736" s="482" t="str">
        <f t="shared" si="356"/>
        <v/>
      </c>
      <c r="U736" s="483" t="str">
        <f t="shared" si="357"/>
        <v/>
      </c>
      <c r="V736" s="483" t="str">
        <f t="shared" si="358"/>
        <v/>
      </c>
      <c r="W736" s="483" t="str">
        <f t="shared" si="359"/>
        <v/>
      </c>
      <c r="X736" s="293"/>
      <c r="Y736" s="289"/>
      <c r="Z736" s="473" t="str">
        <f>IF($BS736&lt;&gt;"","確認",IF(COUNTIF(点検表４リスト用!AB$2:AB$100,J736),"○",IF(OR($BQ736="【3】",$BQ736="【2】",$BQ736="【1】"),"○",$BQ736)))</f>
        <v/>
      </c>
      <c r="AA736" s="532"/>
      <c r="AB736" s="559" t="str">
        <f t="shared" si="360"/>
        <v/>
      </c>
      <c r="AC736" s="294" t="str">
        <f>IF(COUNTIF(環境性能の高いＵＤタクシー!$A:$A,点検表４!J736),"○","")</f>
        <v/>
      </c>
      <c r="AD736" s="295" t="str">
        <f t="shared" si="361"/>
        <v/>
      </c>
      <c r="AE736" s="296" t="b">
        <f t="shared" si="329"/>
        <v>0</v>
      </c>
      <c r="AF736" s="296" t="b">
        <f t="shared" si="330"/>
        <v>0</v>
      </c>
      <c r="AG736" s="296" t="str">
        <f t="shared" si="331"/>
        <v/>
      </c>
      <c r="AH736" s="296">
        <f t="shared" si="332"/>
        <v>1</v>
      </c>
      <c r="AI736" s="296">
        <f t="shared" si="333"/>
        <v>0</v>
      </c>
      <c r="AJ736" s="296">
        <f t="shared" si="334"/>
        <v>0</v>
      </c>
      <c r="AK736" s="296" t="str">
        <f>IFERROR(VLOOKUP($I736,点検表４リスト用!$D$2:$G$10,2,FALSE),"")</f>
        <v/>
      </c>
      <c r="AL736" s="296" t="str">
        <f>IFERROR(VLOOKUP($I736,点検表４リスト用!$D$2:$G$10,3,FALSE),"")</f>
        <v/>
      </c>
      <c r="AM736" s="296" t="str">
        <f>IFERROR(VLOOKUP($I736,点検表４リスト用!$D$2:$G$10,4,FALSE),"")</f>
        <v/>
      </c>
      <c r="AN736" s="296" t="str">
        <f>IFERROR(VLOOKUP(LEFT($E736,1),点検表４リスト用!$I$2:$J$11,2,FALSE),"")</f>
        <v/>
      </c>
      <c r="AO736" s="296" t="b">
        <f>IF(IFERROR(VLOOKUP($J736,軽乗用車一覧!$A$2:$A$88,1,FALSE),"")&lt;&gt;"",TRUE,FALSE)</f>
        <v>0</v>
      </c>
      <c r="AP736" s="296" t="b">
        <f t="shared" si="335"/>
        <v>0</v>
      </c>
      <c r="AQ736" s="296" t="b">
        <f t="shared" si="362"/>
        <v>1</v>
      </c>
      <c r="AR736" s="296" t="str">
        <f t="shared" si="336"/>
        <v/>
      </c>
      <c r="AS736" s="296" t="str">
        <f t="shared" si="337"/>
        <v/>
      </c>
      <c r="AT736" s="296">
        <f t="shared" si="338"/>
        <v>1</v>
      </c>
      <c r="AU736" s="296">
        <f t="shared" si="339"/>
        <v>1</v>
      </c>
      <c r="AV736" s="296" t="str">
        <f t="shared" si="340"/>
        <v/>
      </c>
      <c r="AW736" s="296" t="str">
        <f>IFERROR(VLOOKUP($L736,点検表４リスト用!$L$2:$M$11,2,FALSE),"")</f>
        <v/>
      </c>
      <c r="AX736" s="296" t="str">
        <f>IFERROR(VLOOKUP($AV736,排出係数!$H$4:$N$1000,7,FALSE),"")</f>
        <v/>
      </c>
      <c r="AY736" s="296" t="str">
        <f t="shared" si="350"/>
        <v/>
      </c>
      <c r="AZ736" s="296" t="str">
        <f t="shared" si="341"/>
        <v>1</v>
      </c>
      <c r="BA736" s="296" t="str">
        <f>IFERROR(VLOOKUP($AV736,排出係数!$A$4:$G$10000,$AU736+2,FALSE),"")</f>
        <v/>
      </c>
      <c r="BB736" s="296">
        <f>IFERROR(VLOOKUP($AU736,点検表４リスト用!$P$2:$T$6,2,FALSE),"")</f>
        <v>0.48</v>
      </c>
      <c r="BC736" s="296" t="str">
        <f t="shared" si="342"/>
        <v/>
      </c>
      <c r="BD736" s="296" t="str">
        <f t="shared" si="343"/>
        <v/>
      </c>
      <c r="BE736" s="296" t="str">
        <f>IFERROR(VLOOKUP($AV736,排出係数!$H$4:$M$10000,$AU736+2,FALSE),"")</f>
        <v/>
      </c>
      <c r="BF736" s="296">
        <f>IFERROR(VLOOKUP($AU736,点検表４リスト用!$P$2:$T$6,IF($N736="H17",5,3),FALSE),"")</f>
        <v>5.5E-2</v>
      </c>
      <c r="BG736" s="296">
        <f t="shared" si="344"/>
        <v>0</v>
      </c>
      <c r="BH736" s="296">
        <f t="shared" si="348"/>
        <v>0</v>
      </c>
      <c r="BI736" s="296" t="str">
        <f>IFERROR(VLOOKUP($L736,点検表４リスト用!$L$2:$N$11,3,FALSE),"")</f>
        <v/>
      </c>
      <c r="BJ736" s="296" t="str">
        <f t="shared" si="345"/>
        <v/>
      </c>
      <c r="BK736" s="296" t="str">
        <f>IF($AK736="特","",IF($BP736="確認",MSG_電気・燃料電池車確認,IF($BS736=1,日野自動車新型式,IF($BS736=2,日野自動車新型式②,IF($BS736=3,日野自動車新型式③,IF($BS736=4,日野自動車新型式④,IFERROR(VLOOKUP($BJ736,'35条リスト'!$A$3:$C$9998,2,FALSE),"")))))))</f>
        <v/>
      </c>
      <c r="BL736" s="296" t="str">
        <f t="shared" si="346"/>
        <v/>
      </c>
      <c r="BM736" s="296" t="str">
        <f>IFERROR(VLOOKUP($X736,点検表４リスト用!$A$2:$B$10,2,FALSE),"")</f>
        <v/>
      </c>
      <c r="BN736" s="296" t="str">
        <f>IF($AK736="特","",IFERROR(VLOOKUP($BJ736,'35条リスト'!$A$3:$C$9998,3,FALSE),""))</f>
        <v/>
      </c>
      <c r="BO736" s="357" t="str">
        <f t="shared" si="351"/>
        <v/>
      </c>
      <c r="BP736" s="297" t="str">
        <f t="shared" si="347"/>
        <v/>
      </c>
      <c r="BQ736" s="297" t="str">
        <f t="shared" si="352"/>
        <v/>
      </c>
      <c r="BR736" s="296">
        <f t="shared" si="349"/>
        <v>0</v>
      </c>
      <c r="BS736" s="296" t="str">
        <f>IF(COUNTIF(点検表４リスト用!X$2:X$83,J736),1,IF(COUNTIF(点検表４リスト用!Y$2:Y$100,J736),2,IF(COUNTIF(点検表４リスト用!Z$2:Z$100,J736),3,IF(COUNTIF(点検表４リスト用!AA$2:AA$100,J736),4,""))))</f>
        <v/>
      </c>
      <c r="BT736" s="580" t="str">
        <f t="shared" si="353"/>
        <v/>
      </c>
    </row>
    <row r="737" spans="1:72">
      <c r="A737" s="289"/>
      <c r="B737" s="445"/>
      <c r="C737" s="290"/>
      <c r="D737" s="291"/>
      <c r="E737" s="291"/>
      <c r="F737" s="291"/>
      <c r="G737" s="292"/>
      <c r="H737" s="300"/>
      <c r="I737" s="292"/>
      <c r="J737" s="292"/>
      <c r="K737" s="292"/>
      <c r="L737" s="292"/>
      <c r="M737" s="290"/>
      <c r="N737" s="290"/>
      <c r="O737" s="292"/>
      <c r="P737" s="292"/>
      <c r="Q737" s="481" t="str">
        <f t="shared" si="354"/>
        <v/>
      </c>
      <c r="R737" s="481" t="str">
        <f t="shared" si="355"/>
        <v/>
      </c>
      <c r="S737" s="482" t="str">
        <f t="shared" si="328"/>
        <v/>
      </c>
      <c r="T737" s="482" t="str">
        <f t="shared" si="356"/>
        <v/>
      </c>
      <c r="U737" s="483" t="str">
        <f t="shared" si="357"/>
        <v/>
      </c>
      <c r="V737" s="483" t="str">
        <f t="shared" si="358"/>
        <v/>
      </c>
      <c r="W737" s="483" t="str">
        <f t="shared" si="359"/>
        <v/>
      </c>
      <c r="X737" s="293"/>
      <c r="Y737" s="289"/>
      <c r="Z737" s="473" t="str">
        <f>IF($BS737&lt;&gt;"","確認",IF(COUNTIF(点検表４リスト用!AB$2:AB$100,J737),"○",IF(OR($BQ737="【3】",$BQ737="【2】",$BQ737="【1】"),"○",$BQ737)))</f>
        <v/>
      </c>
      <c r="AA737" s="532"/>
      <c r="AB737" s="559" t="str">
        <f t="shared" si="360"/>
        <v/>
      </c>
      <c r="AC737" s="294" t="str">
        <f>IF(COUNTIF(環境性能の高いＵＤタクシー!$A:$A,点検表４!J737),"○","")</f>
        <v/>
      </c>
      <c r="AD737" s="295" t="str">
        <f t="shared" si="361"/>
        <v/>
      </c>
      <c r="AE737" s="296" t="b">
        <f t="shared" si="329"/>
        <v>0</v>
      </c>
      <c r="AF737" s="296" t="b">
        <f t="shared" si="330"/>
        <v>0</v>
      </c>
      <c r="AG737" s="296" t="str">
        <f t="shared" si="331"/>
        <v/>
      </c>
      <c r="AH737" s="296">
        <f t="shared" si="332"/>
        <v>1</v>
      </c>
      <c r="AI737" s="296">
        <f t="shared" si="333"/>
        <v>0</v>
      </c>
      <c r="AJ737" s="296">
        <f t="shared" si="334"/>
        <v>0</v>
      </c>
      <c r="AK737" s="296" t="str">
        <f>IFERROR(VLOOKUP($I737,点検表４リスト用!$D$2:$G$10,2,FALSE),"")</f>
        <v/>
      </c>
      <c r="AL737" s="296" t="str">
        <f>IFERROR(VLOOKUP($I737,点検表４リスト用!$D$2:$G$10,3,FALSE),"")</f>
        <v/>
      </c>
      <c r="AM737" s="296" t="str">
        <f>IFERROR(VLOOKUP($I737,点検表４リスト用!$D$2:$G$10,4,FALSE),"")</f>
        <v/>
      </c>
      <c r="AN737" s="296" t="str">
        <f>IFERROR(VLOOKUP(LEFT($E737,1),点検表４リスト用!$I$2:$J$11,2,FALSE),"")</f>
        <v/>
      </c>
      <c r="AO737" s="296" t="b">
        <f>IF(IFERROR(VLOOKUP($J737,軽乗用車一覧!$A$2:$A$88,1,FALSE),"")&lt;&gt;"",TRUE,FALSE)</f>
        <v>0</v>
      </c>
      <c r="AP737" s="296" t="b">
        <f t="shared" si="335"/>
        <v>0</v>
      </c>
      <c r="AQ737" s="296" t="b">
        <f t="shared" si="362"/>
        <v>1</v>
      </c>
      <c r="AR737" s="296" t="str">
        <f t="shared" si="336"/>
        <v/>
      </c>
      <c r="AS737" s="296" t="str">
        <f t="shared" si="337"/>
        <v/>
      </c>
      <c r="AT737" s="296">
        <f t="shared" si="338"/>
        <v>1</v>
      </c>
      <c r="AU737" s="296">
        <f t="shared" si="339"/>
        <v>1</v>
      </c>
      <c r="AV737" s="296" t="str">
        <f t="shared" si="340"/>
        <v/>
      </c>
      <c r="AW737" s="296" t="str">
        <f>IFERROR(VLOOKUP($L737,点検表４リスト用!$L$2:$M$11,2,FALSE),"")</f>
        <v/>
      </c>
      <c r="AX737" s="296" t="str">
        <f>IFERROR(VLOOKUP($AV737,排出係数!$H$4:$N$1000,7,FALSE),"")</f>
        <v/>
      </c>
      <c r="AY737" s="296" t="str">
        <f t="shared" si="350"/>
        <v/>
      </c>
      <c r="AZ737" s="296" t="str">
        <f t="shared" si="341"/>
        <v>1</v>
      </c>
      <c r="BA737" s="296" t="str">
        <f>IFERROR(VLOOKUP($AV737,排出係数!$A$4:$G$10000,$AU737+2,FALSE),"")</f>
        <v/>
      </c>
      <c r="BB737" s="296">
        <f>IFERROR(VLOOKUP($AU737,点検表４リスト用!$P$2:$T$6,2,FALSE),"")</f>
        <v>0.48</v>
      </c>
      <c r="BC737" s="296" t="str">
        <f t="shared" si="342"/>
        <v/>
      </c>
      <c r="BD737" s="296" t="str">
        <f t="shared" si="343"/>
        <v/>
      </c>
      <c r="BE737" s="296" t="str">
        <f>IFERROR(VLOOKUP($AV737,排出係数!$H$4:$M$10000,$AU737+2,FALSE),"")</f>
        <v/>
      </c>
      <c r="BF737" s="296">
        <f>IFERROR(VLOOKUP($AU737,点検表４リスト用!$P$2:$T$6,IF($N737="H17",5,3),FALSE),"")</f>
        <v>5.5E-2</v>
      </c>
      <c r="BG737" s="296">
        <f t="shared" si="344"/>
        <v>0</v>
      </c>
      <c r="BH737" s="296">
        <f t="shared" si="348"/>
        <v>0</v>
      </c>
      <c r="BI737" s="296" t="str">
        <f>IFERROR(VLOOKUP($L737,点検表４リスト用!$L$2:$N$11,3,FALSE),"")</f>
        <v/>
      </c>
      <c r="BJ737" s="296" t="str">
        <f t="shared" si="345"/>
        <v/>
      </c>
      <c r="BK737" s="296" t="str">
        <f>IF($AK737="特","",IF($BP737="確認",MSG_電気・燃料電池車確認,IF($BS737=1,日野自動車新型式,IF($BS737=2,日野自動車新型式②,IF($BS737=3,日野自動車新型式③,IF($BS737=4,日野自動車新型式④,IFERROR(VLOOKUP($BJ737,'35条リスト'!$A$3:$C$9998,2,FALSE),"")))))))</f>
        <v/>
      </c>
      <c r="BL737" s="296" t="str">
        <f t="shared" si="346"/>
        <v/>
      </c>
      <c r="BM737" s="296" t="str">
        <f>IFERROR(VLOOKUP($X737,点検表４リスト用!$A$2:$B$10,2,FALSE),"")</f>
        <v/>
      </c>
      <c r="BN737" s="296" t="str">
        <f>IF($AK737="特","",IFERROR(VLOOKUP($BJ737,'35条リスト'!$A$3:$C$9998,3,FALSE),""))</f>
        <v/>
      </c>
      <c r="BO737" s="357" t="str">
        <f t="shared" si="351"/>
        <v/>
      </c>
      <c r="BP737" s="297" t="str">
        <f t="shared" si="347"/>
        <v/>
      </c>
      <c r="BQ737" s="297" t="str">
        <f t="shared" si="352"/>
        <v/>
      </c>
      <c r="BR737" s="296">
        <f t="shared" si="349"/>
        <v>0</v>
      </c>
      <c r="BS737" s="296" t="str">
        <f>IF(COUNTIF(点検表４リスト用!X$2:X$83,J737),1,IF(COUNTIF(点検表４リスト用!Y$2:Y$100,J737),2,IF(COUNTIF(点検表４リスト用!Z$2:Z$100,J737),3,IF(COUNTIF(点検表４リスト用!AA$2:AA$100,J737),4,""))))</f>
        <v/>
      </c>
      <c r="BT737" s="580" t="str">
        <f t="shared" si="353"/>
        <v/>
      </c>
    </row>
    <row r="738" spans="1:72">
      <c r="A738" s="289"/>
      <c r="B738" s="445"/>
      <c r="C738" s="290"/>
      <c r="D738" s="291"/>
      <c r="E738" s="291"/>
      <c r="F738" s="291"/>
      <c r="G738" s="292"/>
      <c r="H738" s="300"/>
      <c r="I738" s="292"/>
      <c r="J738" s="292"/>
      <c r="K738" s="292"/>
      <c r="L738" s="292"/>
      <c r="M738" s="290"/>
      <c r="N738" s="290"/>
      <c r="O738" s="292"/>
      <c r="P738" s="292"/>
      <c r="Q738" s="481" t="str">
        <f t="shared" si="354"/>
        <v/>
      </c>
      <c r="R738" s="481" t="str">
        <f t="shared" si="355"/>
        <v/>
      </c>
      <c r="S738" s="482" t="str">
        <f t="shared" si="328"/>
        <v/>
      </c>
      <c r="T738" s="482" t="str">
        <f t="shared" si="356"/>
        <v/>
      </c>
      <c r="U738" s="483" t="str">
        <f t="shared" si="357"/>
        <v/>
      </c>
      <c r="V738" s="483" t="str">
        <f t="shared" si="358"/>
        <v/>
      </c>
      <c r="W738" s="483" t="str">
        <f t="shared" si="359"/>
        <v/>
      </c>
      <c r="X738" s="293"/>
      <c r="Y738" s="289"/>
      <c r="Z738" s="473" t="str">
        <f>IF($BS738&lt;&gt;"","確認",IF(COUNTIF(点検表４リスト用!AB$2:AB$100,J738),"○",IF(OR($BQ738="【3】",$BQ738="【2】",$BQ738="【1】"),"○",$BQ738)))</f>
        <v/>
      </c>
      <c r="AA738" s="532"/>
      <c r="AB738" s="559" t="str">
        <f t="shared" si="360"/>
        <v/>
      </c>
      <c r="AC738" s="294" t="str">
        <f>IF(COUNTIF(環境性能の高いＵＤタクシー!$A:$A,点検表４!J738),"○","")</f>
        <v/>
      </c>
      <c r="AD738" s="295" t="str">
        <f t="shared" si="361"/>
        <v/>
      </c>
      <c r="AE738" s="296" t="b">
        <f t="shared" si="329"/>
        <v>0</v>
      </c>
      <c r="AF738" s="296" t="b">
        <f t="shared" si="330"/>
        <v>0</v>
      </c>
      <c r="AG738" s="296" t="str">
        <f t="shared" si="331"/>
        <v/>
      </c>
      <c r="AH738" s="296">
        <f t="shared" si="332"/>
        <v>1</v>
      </c>
      <c r="AI738" s="296">
        <f t="shared" si="333"/>
        <v>0</v>
      </c>
      <c r="AJ738" s="296">
        <f t="shared" si="334"/>
        <v>0</v>
      </c>
      <c r="AK738" s="296" t="str">
        <f>IFERROR(VLOOKUP($I738,点検表４リスト用!$D$2:$G$10,2,FALSE),"")</f>
        <v/>
      </c>
      <c r="AL738" s="296" t="str">
        <f>IFERROR(VLOOKUP($I738,点検表４リスト用!$D$2:$G$10,3,FALSE),"")</f>
        <v/>
      </c>
      <c r="AM738" s="296" t="str">
        <f>IFERROR(VLOOKUP($I738,点検表４リスト用!$D$2:$G$10,4,FALSE),"")</f>
        <v/>
      </c>
      <c r="AN738" s="296" t="str">
        <f>IFERROR(VLOOKUP(LEFT($E738,1),点検表４リスト用!$I$2:$J$11,2,FALSE),"")</f>
        <v/>
      </c>
      <c r="AO738" s="296" t="b">
        <f>IF(IFERROR(VLOOKUP($J738,軽乗用車一覧!$A$2:$A$88,1,FALSE),"")&lt;&gt;"",TRUE,FALSE)</f>
        <v>0</v>
      </c>
      <c r="AP738" s="296" t="b">
        <f t="shared" si="335"/>
        <v>0</v>
      </c>
      <c r="AQ738" s="296" t="b">
        <f t="shared" si="362"/>
        <v>1</v>
      </c>
      <c r="AR738" s="296" t="str">
        <f t="shared" si="336"/>
        <v/>
      </c>
      <c r="AS738" s="296" t="str">
        <f t="shared" si="337"/>
        <v/>
      </c>
      <c r="AT738" s="296">
        <f t="shared" si="338"/>
        <v>1</v>
      </c>
      <c r="AU738" s="296">
        <f t="shared" si="339"/>
        <v>1</v>
      </c>
      <c r="AV738" s="296" t="str">
        <f t="shared" si="340"/>
        <v/>
      </c>
      <c r="AW738" s="296" t="str">
        <f>IFERROR(VLOOKUP($L738,点検表４リスト用!$L$2:$M$11,2,FALSE),"")</f>
        <v/>
      </c>
      <c r="AX738" s="296" t="str">
        <f>IFERROR(VLOOKUP($AV738,排出係数!$H$4:$N$1000,7,FALSE),"")</f>
        <v/>
      </c>
      <c r="AY738" s="296" t="str">
        <f t="shared" si="350"/>
        <v/>
      </c>
      <c r="AZ738" s="296" t="str">
        <f t="shared" si="341"/>
        <v>1</v>
      </c>
      <c r="BA738" s="296" t="str">
        <f>IFERROR(VLOOKUP($AV738,排出係数!$A$4:$G$10000,$AU738+2,FALSE),"")</f>
        <v/>
      </c>
      <c r="BB738" s="296">
        <f>IFERROR(VLOOKUP($AU738,点検表４リスト用!$P$2:$T$6,2,FALSE),"")</f>
        <v>0.48</v>
      </c>
      <c r="BC738" s="296" t="str">
        <f t="shared" si="342"/>
        <v/>
      </c>
      <c r="BD738" s="296" t="str">
        <f t="shared" si="343"/>
        <v/>
      </c>
      <c r="BE738" s="296" t="str">
        <f>IFERROR(VLOOKUP($AV738,排出係数!$H$4:$M$10000,$AU738+2,FALSE),"")</f>
        <v/>
      </c>
      <c r="BF738" s="296">
        <f>IFERROR(VLOOKUP($AU738,点検表４リスト用!$P$2:$T$6,IF($N738="H17",5,3),FALSE),"")</f>
        <v>5.5E-2</v>
      </c>
      <c r="BG738" s="296">
        <f t="shared" si="344"/>
        <v>0</v>
      </c>
      <c r="BH738" s="296">
        <f t="shared" si="348"/>
        <v>0</v>
      </c>
      <c r="BI738" s="296" t="str">
        <f>IFERROR(VLOOKUP($L738,点検表４リスト用!$L$2:$N$11,3,FALSE),"")</f>
        <v/>
      </c>
      <c r="BJ738" s="296" t="str">
        <f t="shared" si="345"/>
        <v/>
      </c>
      <c r="BK738" s="296" t="str">
        <f>IF($AK738="特","",IF($BP738="確認",MSG_電気・燃料電池車確認,IF($BS738=1,日野自動車新型式,IF($BS738=2,日野自動車新型式②,IF($BS738=3,日野自動車新型式③,IF($BS738=4,日野自動車新型式④,IFERROR(VLOOKUP($BJ738,'35条リスト'!$A$3:$C$9998,2,FALSE),"")))))))</f>
        <v/>
      </c>
      <c r="BL738" s="296" t="str">
        <f t="shared" si="346"/>
        <v/>
      </c>
      <c r="BM738" s="296" t="str">
        <f>IFERROR(VLOOKUP($X738,点検表４リスト用!$A$2:$B$10,2,FALSE),"")</f>
        <v/>
      </c>
      <c r="BN738" s="296" t="str">
        <f>IF($AK738="特","",IFERROR(VLOOKUP($BJ738,'35条リスト'!$A$3:$C$9998,3,FALSE),""))</f>
        <v/>
      </c>
      <c r="BO738" s="357" t="str">
        <f t="shared" si="351"/>
        <v/>
      </c>
      <c r="BP738" s="297" t="str">
        <f t="shared" si="347"/>
        <v/>
      </c>
      <c r="BQ738" s="297" t="str">
        <f t="shared" si="352"/>
        <v/>
      </c>
      <c r="BR738" s="296">
        <f t="shared" si="349"/>
        <v>0</v>
      </c>
      <c r="BS738" s="296" t="str">
        <f>IF(COUNTIF(点検表４リスト用!X$2:X$83,J738),1,IF(COUNTIF(点検表４リスト用!Y$2:Y$100,J738),2,IF(COUNTIF(点検表４リスト用!Z$2:Z$100,J738),3,IF(COUNTIF(点検表４リスト用!AA$2:AA$100,J738),4,""))))</f>
        <v/>
      </c>
      <c r="BT738" s="580" t="str">
        <f t="shared" si="353"/>
        <v/>
      </c>
    </row>
    <row r="739" spans="1:72">
      <c r="A739" s="289"/>
      <c r="B739" s="445"/>
      <c r="C739" s="290"/>
      <c r="D739" s="291"/>
      <c r="E739" s="291"/>
      <c r="F739" s="291"/>
      <c r="G739" s="292"/>
      <c r="H739" s="300"/>
      <c r="I739" s="292"/>
      <c r="J739" s="292"/>
      <c r="K739" s="292"/>
      <c r="L739" s="292"/>
      <c r="M739" s="290"/>
      <c r="N739" s="290"/>
      <c r="O739" s="292"/>
      <c r="P739" s="292"/>
      <c r="Q739" s="481" t="str">
        <f t="shared" si="354"/>
        <v/>
      </c>
      <c r="R739" s="481" t="str">
        <f t="shared" si="355"/>
        <v/>
      </c>
      <c r="S739" s="482" t="str">
        <f t="shared" si="328"/>
        <v/>
      </c>
      <c r="T739" s="482" t="str">
        <f t="shared" si="356"/>
        <v/>
      </c>
      <c r="U739" s="483" t="str">
        <f t="shared" si="357"/>
        <v/>
      </c>
      <c r="V739" s="483" t="str">
        <f t="shared" si="358"/>
        <v/>
      </c>
      <c r="W739" s="483" t="str">
        <f t="shared" si="359"/>
        <v/>
      </c>
      <c r="X739" s="293"/>
      <c r="Y739" s="289"/>
      <c r="Z739" s="473" t="str">
        <f>IF($BS739&lt;&gt;"","確認",IF(COUNTIF(点検表４リスト用!AB$2:AB$100,J739),"○",IF(OR($BQ739="【3】",$BQ739="【2】",$BQ739="【1】"),"○",$BQ739)))</f>
        <v/>
      </c>
      <c r="AA739" s="532"/>
      <c r="AB739" s="559" t="str">
        <f t="shared" si="360"/>
        <v/>
      </c>
      <c r="AC739" s="294" t="str">
        <f>IF(COUNTIF(環境性能の高いＵＤタクシー!$A:$A,点検表４!J739),"○","")</f>
        <v/>
      </c>
      <c r="AD739" s="295" t="str">
        <f t="shared" si="361"/>
        <v/>
      </c>
      <c r="AE739" s="296" t="b">
        <f t="shared" si="329"/>
        <v>0</v>
      </c>
      <c r="AF739" s="296" t="b">
        <f t="shared" si="330"/>
        <v>0</v>
      </c>
      <c r="AG739" s="296" t="str">
        <f t="shared" si="331"/>
        <v/>
      </c>
      <c r="AH739" s="296">
        <f t="shared" si="332"/>
        <v>1</v>
      </c>
      <c r="AI739" s="296">
        <f t="shared" si="333"/>
        <v>0</v>
      </c>
      <c r="AJ739" s="296">
        <f t="shared" si="334"/>
        <v>0</v>
      </c>
      <c r="AK739" s="296" t="str">
        <f>IFERROR(VLOOKUP($I739,点検表４リスト用!$D$2:$G$10,2,FALSE),"")</f>
        <v/>
      </c>
      <c r="AL739" s="296" t="str">
        <f>IFERROR(VLOOKUP($I739,点検表４リスト用!$D$2:$G$10,3,FALSE),"")</f>
        <v/>
      </c>
      <c r="AM739" s="296" t="str">
        <f>IFERROR(VLOOKUP($I739,点検表４リスト用!$D$2:$G$10,4,FALSE),"")</f>
        <v/>
      </c>
      <c r="AN739" s="296" t="str">
        <f>IFERROR(VLOOKUP(LEFT($E739,1),点検表４リスト用!$I$2:$J$11,2,FALSE),"")</f>
        <v/>
      </c>
      <c r="AO739" s="296" t="b">
        <f>IF(IFERROR(VLOOKUP($J739,軽乗用車一覧!$A$2:$A$88,1,FALSE),"")&lt;&gt;"",TRUE,FALSE)</f>
        <v>0</v>
      </c>
      <c r="AP739" s="296" t="b">
        <f t="shared" si="335"/>
        <v>0</v>
      </c>
      <c r="AQ739" s="296" t="b">
        <f t="shared" si="362"/>
        <v>1</v>
      </c>
      <c r="AR739" s="296" t="str">
        <f t="shared" si="336"/>
        <v/>
      </c>
      <c r="AS739" s="296" t="str">
        <f t="shared" si="337"/>
        <v/>
      </c>
      <c r="AT739" s="296">
        <f t="shared" si="338"/>
        <v>1</v>
      </c>
      <c r="AU739" s="296">
        <f t="shared" si="339"/>
        <v>1</v>
      </c>
      <c r="AV739" s="296" t="str">
        <f t="shared" si="340"/>
        <v/>
      </c>
      <c r="AW739" s="296" t="str">
        <f>IFERROR(VLOOKUP($L739,点検表４リスト用!$L$2:$M$11,2,FALSE),"")</f>
        <v/>
      </c>
      <c r="AX739" s="296" t="str">
        <f>IFERROR(VLOOKUP($AV739,排出係数!$H$4:$N$1000,7,FALSE),"")</f>
        <v/>
      </c>
      <c r="AY739" s="296" t="str">
        <f t="shared" si="350"/>
        <v/>
      </c>
      <c r="AZ739" s="296" t="str">
        <f t="shared" si="341"/>
        <v>1</v>
      </c>
      <c r="BA739" s="296" t="str">
        <f>IFERROR(VLOOKUP($AV739,排出係数!$A$4:$G$10000,$AU739+2,FALSE),"")</f>
        <v/>
      </c>
      <c r="BB739" s="296">
        <f>IFERROR(VLOOKUP($AU739,点検表４リスト用!$P$2:$T$6,2,FALSE),"")</f>
        <v>0.48</v>
      </c>
      <c r="BC739" s="296" t="str">
        <f t="shared" si="342"/>
        <v/>
      </c>
      <c r="BD739" s="296" t="str">
        <f t="shared" si="343"/>
        <v/>
      </c>
      <c r="BE739" s="296" t="str">
        <f>IFERROR(VLOOKUP($AV739,排出係数!$H$4:$M$10000,$AU739+2,FALSE),"")</f>
        <v/>
      </c>
      <c r="BF739" s="296">
        <f>IFERROR(VLOOKUP($AU739,点検表４リスト用!$P$2:$T$6,IF($N739="H17",5,3),FALSE),"")</f>
        <v>5.5E-2</v>
      </c>
      <c r="BG739" s="296">
        <f t="shared" si="344"/>
        <v>0</v>
      </c>
      <c r="BH739" s="296">
        <f t="shared" si="348"/>
        <v>0</v>
      </c>
      <c r="BI739" s="296" t="str">
        <f>IFERROR(VLOOKUP($L739,点検表４リスト用!$L$2:$N$11,3,FALSE),"")</f>
        <v/>
      </c>
      <c r="BJ739" s="296" t="str">
        <f t="shared" si="345"/>
        <v/>
      </c>
      <c r="BK739" s="296" t="str">
        <f>IF($AK739="特","",IF($BP739="確認",MSG_電気・燃料電池車確認,IF($BS739=1,日野自動車新型式,IF($BS739=2,日野自動車新型式②,IF($BS739=3,日野自動車新型式③,IF($BS739=4,日野自動車新型式④,IFERROR(VLOOKUP($BJ739,'35条リスト'!$A$3:$C$9998,2,FALSE),"")))))))</f>
        <v/>
      </c>
      <c r="BL739" s="296" t="str">
        <f t="shared" si="346"/>
        <v/>
      </c>
      <c r="BM739" s="296" t="str">
        <f>IFERROR(VLOOKUP($X739,点検表４リスト用!$A$2:$B$10,2,FALSE),"")</f>
        <v/>
      </c>
      <c r="BN739" s="296" t="str">
        <f>IF($AK739="特","",IFERROR(VLOOKUP($BJ739,'35条リスト'!$A$3:$C$9998,3,FALSE),""))</f>
        <v/>
      </c>
      <c r="BO739" s="357" t="str">
        <f t="shared" si="351"/>
        <v/>
      </c>
      <c r="BP739" s="297" t="str">
        <f t="shared" si="347"/>
        <v/>
      </c>
      <c r="BQ739" s="297" t="str">
        <f t="shared" si="352"/>
        <v/>
      </c>
      <c r="BR739" s="296">
        <f t="shared" si="349"/>
        <v>0</v>
      </c>
      <c r="BS739" s="296" t="str">
        <f>IF(COUNTIF(点検表４リスト用!X$2:X$83,J739),1,IF(COUNTIF(点検表４リスト用!Y$2:Y$100,J739),2,IF(COUNTIF(点検表４リスト用!Z$2:Z$100,J739),3,IF(COUNTIF(点検表４リスト用!AA$2:AA$100,J739),4,""))))</f>
        <v/>
      </c>
      <c r="BT739" s="580" t="str">
        <f t="shared" si="353"/>
        <v/>
      </c>
    </row>
    <row r="740" spans="1:72">
      <c r="A740" s="289"/>
      <c r="B740" s="445"/>
      <c r="C740" s="290"/>
      <c r="D740" s="291"/>
      <c r="E740" s="291"/>
      <c r="F740" s="291"/>
      <c r="G740" s="292"/>
      <c r="H740" s="300"/>
      <c r="I740" s="292"/>
      <c r="J740" s="292"/>
      <c r="K740" s="292"/>
      <c r="L740" s="292"/>
      <c r="M740" s="290"/>
      <c r="N740" s="290"/>
      <c r="O740" s="292"/>
      <c r="P740" s="292"/>
      <c r="Q740" s="481" t="str">
        <f t="shared" si="354"/>
        <v/>
      </c>
      <c r="R740" s="481" t="str">
        <f t="shared" si="355"/>
        <v/>
      </c>
      <c r="S740" s="482" t="str">
        <f t="shared" si="328"/>
        <v/>
      </c>
      <c r="T740" s="482" t="str">
        <f t="shared" si="356"/>
        <v/>
      </c>
      <c r="U740" s="483" t="str">
        <f t="shared" si="357"/>
        <v/>
      </c>
      <c r="V740" s="483" t="str">
        <f t="shared" si="358"/>
        <v/>
      </c>
      <c r="W740" s="483" t="str">
        <f t="shared" si="359"/>
        <v/>
      </c>
      <c r="X740" s="293"/>
      <c r="Y740" s="289"/>
      <c r="Z740" s="473" t="str">
        <f>IF($BS740&lt;&gt;"","確認",IF(COUNTIF(点検表４リスト用!AB$2:AB$100,J740),"○",IF(OR($BQ740="【3】",$BQ740="【2】",$BQ740="【1】"),"○",$BQ740)))</f>
        <v/>
      </c>
      <c r="AA740" s="532"/>
      <c r="AB740" s="559" t="str">
        <f t="shared" si="360"/>
        <v/>
      </c>
      <c r="AC740" s="294" t="str">
        <f>IF(COUNTIF(環境性能の高いＵＤタクシー!$A:$A,点検表４!J740),"○","")</f>
        <v/>
      </c>
      <c r="AD740" s="295" t="str">
        <f t="shared" si="361"/>
        <v/>
      </c>
      <c r="AE740" s="296" t="b">
        <f t="shared" si="329"/>
        <v>0</v>
      </c>
      <c r="AF740" s="296" t="b">
        <f t="shared" si="330"/>
        <v>0</v>
      </c>
      <c r="AG740" s="296" t="str">
        <f t="shared" si="331"/>
        <v/>
      </c>
      <c r="AH740" s="296">
        <f t="shared" si="332"/>
        <v>1</v>
      </c>
      <c r="AI740" s="296">
        <f t="shared" si="333"/>
        <v>0</v>
      </c>
      <c r="AJ740" s="296">
        <f t="shared" si="334"/>
        <v>0</v>
      </c>
      <c r="AK740" s="296" t="str">
        <f>IFERROR(VLOOKUP($I740,点検表４リスト用!$D$2:$G$10,2,FALSE),"")</f>
        <v/>
      </c>
      <c r="AL740" s="296" t="str">
        <f>IFERROR(VLOOKUP($I740,点検表４リスト用!$D$2:$G$10,3,FALSE),"")</f>
        <v/>
      </c>
      <c r="AM740" s="296" t="str">
        <f>IFERROR(VLOOKUP($I740,点検表４リスト用!$D$2:$G$10,4,FALSE),"")</f>
        <v/>
      </c>
      <c r="AN740" s="296" t="str">
        <f>IFERROR(VLOOKUP(LEFT($E740,1),点検表４リスト用!$I$2:$J$11,2,FALSE),"")</f>
        <v/>
      </c>
      <c r="AO740" s="296" t="b">
        <f>IF(IFERROR(VLOOKUP($J740,軽乗用車一覧!$A$2:$A$88,1,FALSE),"")&lt;&gt;"",TRUE,FALSE)</f>
        <v>0</v>
      </c>
      <c r="AP740" s="296" t="b">
        <f t="shared" si="335"/>
        <v>0</v>
      </c>
      <c r="AQ740" s="296" t="b">
        <f t="shared" si="362"/>
        <v>1</v>
      </c>
      <c r="AR740" s="296" t="str">
        <f t="shared" si="336"/>
        <v/>
      </c>
      <c r="AS740" s="296" t="str">
        <f t="shared" si="337"/>
        <v/>
      </c>
      <c r="AT740" s="296">
        <f t="shared" si="338"/>
        <v>1</v>
      </c>
      <c r="AU740" s="296">
        <f t="shared" si="339"/>
        <v>1</v>
      </c>
      <c r="AV740" s="296" t="str">
        <f t="shared" si="340"/>
        <v/>
      </c>
      <c r="AW740" s="296" t="str">
        <f>IFERROR(VLOOKUP($L740,点検表４リスト用!$L$2:$M$11,2,FALSE),"")</f>
        <v/>
      </c>
      <c r="AX740" s="296" t="str">
        <f>IFERROR(VLOOKUP($AV740,排出係数!$H$4:$N$1000,7,FALSE),"")</f>
        <v/>
      </c>
      <c r="AY740" s="296" t="str">
        <f t="shared" si="350"/>
        <v/>
      </c>
      <c r="AZ740" s="296" t="str">
        <f t="shared" si="341"/>
        <v>1</v>
      </c>
      <c r="BA740" s="296" t="str">
        <f>IFERROR(VLOOKUP($AV740,排出係数!$A$4:$G$10000,$AU740+2,FALSE),"")</f>
        <v/>
      </c>
      <c r="BB740" s="296">
        <f>IFERROR(VLOOKUP($AU740,点検表４リスト用!$P$2:$T$6,2,FALSE),"")</f>
        <v>0.48</v>
      </c>
      <c r="BC740" s="296" t="str">
        <f t="shared" si="342"/>
        <v/>
      </c>
      <c r="BD740" s="296" t="str">
        <f t="shared" si="343"/>
        <v/>
      </c>
      <c r="BE740" s="296" t="str">
        <f>IFERROR(VLOOKUP($AV740,排出係数!$H$4:$M$10000,$AU740+2,FALSE),"")</f>
        <v/>
      </c>
      <c r="BF740" s="296">
        <f>IFERROR(VLOOKUP($AU740,点検表４リスト用!$P$2:$T$6,IF($N740="H17",5,3),FALSE),"")</f>
        <v>5.5E-2</v>
      </c>
      <c r="BG740" s="296">
        <f t="shared" si="344"/>
        <v>0</v>
      </c>
      <c r="BH740" s="296">
        <f t="shared" si="348"/>
        <v>0</v>
      </c>
      <c r="BI740" s="296" t="str">
        <f>IFERROR(VLOOKUP($L740,点検表４リスト用!$L$2:$N$11,3,FALSE),"")</f>
        <v/>
      </c>
      <c r="BJ740" s="296" t="str">
        <f t="shared" si="345"/>
        <v/>
      </c>
      <c r="BK740" s="296" t="str">
        <f>IF($AK740="特","",IF($BP740="確認",MSG_電気・燃料電池車確認,IF($BS740=1,日野自動車新型式,IF($BS740=2,日野自動車新型式②,IF($BS740=3,日野自動車新型式③,IF($BS740=4,日野自動車新型式④,IFERROR(VLOOKUP($BJ740,'35条リスト'!$A$3:$C$9998,2,FALSE),"")))))))</f>
        <v/>
      </c>
      <c r="BL740" s="296" t="str">
        <f t="shared" si="346"/>
        <v/>
      </c>
      <c r="BM740" s="296" t="str">
        <f>IFERROR(VLOOKUP($X740,点検表４リスト用!$A$2:$B$10,2,FALSE),"")</f>
        <v/>
      </c>
      <c r="BN740" s="296" t="str">
        <f>IF($AK740="特","",IFERROR(VLOOKUP($BJ740,'35条リスト'!$A$3:$C$9998,3,FALSE),""))</f>
        <v/>
      </c>
      <c r="BO740" s="357" t="str">
        <f t="shared" si="351"/>
        <v/>
      </c>
      <c r="BP740" s="297" t="str">
        <f t="shared" si="347"/>
        <v/>
      </c>
      <c r="BQ740" s="297" t="str">
        <f t="shared" si="352"/>
        <v/>
      </c>
      <c r="BR740" s="296">
        <f t="shared" si="349"/>
        <v>0</v>
      </c>
      <c r="BS740" s="296" t="str">
        <f>IF(COUNTIF(点検表４リスト用!X$2:X$83,J740),1,IF(COUNTIF(点検表４リスト用!Y$2:Y$100,J740),2,IF(COUNTIF(点検表４リスト用!Z$2:Z$100,J740),3,IF(COUNTIF(点検表４リスト用!AA$2:AA$100,J740),4,""))))</f>
        <v/>
      </c>
      <c r="BT740" s="580" t="str">
        <f t="shared" si="353"/>
        <v/>
      </c>
    </row>
    <row r="741" spans="1:72">
      <c r="A741" s="289"/>
      <c r="B741" s="445"/>
      <c r="C741" s="290"/>
      <c r="D741" s="291"/>
      <c r="E741" s="291"/>
      <c r="F741" s="291"/>
      <c r="G741" s="292"/>
      <c r="H741" s="300"/>
      <c r="I741" s="292"/>
      <c r="J741" s="292"/>
      <c r="K741" s="292"/>
      <c r="L741" s="292"/>
      <c r="M741" s="290"/>
      <c r="N741" s="290"/>
      <c r="O741" s="292"/>
      <c r="P741" s="292"/>
      <c r="Q741" s="481" t="str">
        <f t="shared" si="354"/>
        <v/>
      </c>
      <c r="R741" s="481" t="str">
        <f t="shared" si="355"/>
        <v/>
      </c>
      <c r="S741" s="482" t="str">
        <f t="shared" si="328"/>
        <v/>
      </c>
      <c r="T741" s="482" t="str">
        <f t="shared" si="356"/>
        <v/>
      </c>
      <c r="U741" s="483" t="str">
        <f t="shared" si="357"/>
        <v/>
      </c>
      <c r="V741" s="483" t="str">
        <f t="shared" si="358"/>
        <v/>
      </c>
      <c r="W741" s="483" t="str">
        <f t="shared" si="359"/>
        <v/>
      </c>
      <c r="X741" s="293"/>
      <c r="Y741" s="289"/>
      <c r="Z741" s="473" t="str">
        <f>IF($BS741&lt;&gt;"","確認",IF(COUNTIF(点検表４リスト用!AB$2:AB$100,J741),"○",IF(OR($BQ741="【3】",$BQ741="【2】",$BQ741="【1】"),"○",$BQ741)))</f>
        <v/>
      </c>
      <c r="AA741" s="532"/>
      <c r="AB741" s="559" t="str">
        <f t="shared" si="360"/>
        <v/>
      </c>
      <c r="AC741" s="294" t="str">
        <f>IF(COUNTIF(環境性能の高いＵＤタクシー!$A:$A,点検表４!J741),"○","")</f>
        <v/>
      </c>
      <c r="AD741" s="295" t="str">
        <f t="shared" si="361"/>
        <v/>
      </c>
      <c r="AE741" s="296" t="b">
        <f t="shared" si="329"/>
        <v>0</v>
      </c>
      <c r="AF741" s="296" t="b">
        <f t="shared" si="330"/>
        <v>0</v>
      </c>
      <c r="AG741" s="296" t="str">
        <f t="shared" si="331"/>
        <v/>
      </c>
      <c r="AH741" s="296">
        <f t="shared" si="332"/>
        <v>1</v>
      </c>
      <c r="AI741" s="296">
        <f t="shared" si="333"/>
        <v>0</v>
      </c>
      <c r="AJ741" s="296">
        <f t="shared" si="334"/>
        <v>0</v>
      </c>
      <c r="AK741" s="296" t="str">
        <f>IFERROR(VLOOKUP($I741,点検表４リスト用!$D$2:$G$10,2,FALSE),"")</f>
        <v/>
      </c>
      <c r="AL741" s="296" t="str">
        <f>IFERROR(VLOOKUP($I741,点検表４リスト用!$D$2:$G$10,3,FALSE),"")</f>
        <v/>
      </c>
      <c r="AM741" s="296" t="str">
        <f>IFERROR(VLOOKUP($I741,点検表４リスト用!$D$2:$G$10,4,FALSE),"")</f>
        <v/>
      </c>
      <c r="AN741" s="296" t="str">
        <f>IFERROR(VLOOKUP(LEFT($E741,1),点検表４リスト用!$I$2:$J$11,2,FALSE),"")</f>
        <v/>
      </c>
      <c r="AO741" s="296" t="b">
        <f>IF(IFERROR(VLOOKUP($J741,軽乗用車一覧!$A$2:$A$88,1,FALSE),"")&lt;&gt;"",TRUE,FALSE)</f>
        <v>0</v>
      </c>
      <c r="AP741" s="296" t="b">
        <f t="shared" si="335"/>
        <v>0</v>
      </c>
      <c r="AQ741" s="296" t="b">
        <f t="shared" si="362"/>
        <v>1</v>
      </c>
      <c r="AR741" s="296" t="str">
        <f t="shared" si="336"/>
        <v/>
      </c>
      <c r="AS741" s="296" t="str">
        <f t="shared" si="337"/>
        <v/>
      </c>
      <c r="AT741" s="296">
        <f t="shared" si="338"/>
        <v>1</v>
      </c>
      <c r="AU741" s="296">
        <f t="shared" si="339"/>
        <v>1</v>
      </c>
      <c r="AV741" s="296" t="str">
        <f t="shared" si="340"/>
        <v/>
      </c>
      <c r="AW741" s="296" t="str">
        <f>IFERROR(VLOOKUP($L741,点検表４リスト用!$L$2:$M$11,2,FALSE),"")</f>
        <v/>
      </c>
      <c r="AX741" s="296" t="str">
        <f>IFERROR(VLOOKUP($AV741,排出係数!$H$4:$N$1000,7,FALSE),"")</f>
        <v/>
      </c>
      <c r="AY741" s="296" t="str">
        <f t="shared" si="350"/>
        <v/>
      </c>
      <c r="AZ741" s="296" t="str">
        <f t="shared" si="341"/>
        <v>1</v>
      </c>
      <c r="BA741" s="296" t="str">
        <f>IFERROR(VLOOKUP($AV741,排出係数!$A$4:$G$10000,$AU741+2,FALSE),"")</f>
        <v/>
      </c>
      <c r="BB741" s="296">
        <f>IFERROR(VLOOKUP($AU741,点検表４リスト用!$P$2:$T$6,2,FALSE),"")</f>
        <v>0.48</v>
      </c>
      <c r="BC741" s="296" t="str">
        <f t="shared" si="342"/>
        <v/>
      </c>
      <c r="BD741" s="296" t="str">
        <f t="shared" si="343"/>
        <v/>
      </c>
      <c r="BE741" s="296" t="str">
        <f>IFERROR(VLOOKUP($AV741,排出係数!$H$4:$M$10000,$AU741+2,FALSE),"")</f>
        <v/>
      </c>
      <c r="BF741" s="296">
        <f>IFERROR(VLOOKUP($AU741,点検表４リスト用!$P$2:$T$6,IF($N741="H17",5,3),FALSE),"")</f>
        <v>5.5E-2</v>
      </c>
      <c r="BG741" s="296">
        <f t="shared" si="344"/>
        <v>0</v>
      </c>
      <c r="BH741" s="296">
        <f t="shared" si="348"/>
        <v>0</v>
      </c>
      <c r="BI741" s="296" t="str">
        <f>IFERROR(VLOOKUP($L741,点検表４リスト用!$L$2:$N$11,3,FALSE),"")</f>
        <v/>
      </c>
      <c r="BJ741" s="296" t="str">
        <f t="shared" si="345"/>
        <v/>
      </c>
      <c r="BK741" s="296" t="str">
        <f>IF($AK741="特","",IF($BP741="確認",MSG_電気・燃料電池車確認,IF($BS741=1,日野自動車新型式,IF($BS741=2,日野自動車新型式②,IF($BS741=3,日野自動車新型式③,IF($BS741=4,日野自動車新型式④,IFERROR(VLOOKUP($BJ741,'35条リスト'!$A$3:$C$9998,2,FALSE),"")))))))</f>
        <v/>
      </c>
      <c r="BL741" s="296" t="str">
        <f t="shared" si="346"/>
        <v/>
      </c>
      <c r="BM741" s="296" t="str">
        <f>IFERROR(VLOOKUP($X741,点検表４リスト用!$A$2:$B$10,2,FALSE),"")</f>
        <v/>
      </c>
      <c r="BN741" s="296" t="str">
        <f>IF($AK741="特","",IFERROR(VLOOKUP($BJ741,'35条リスト'!$A$3:$C$9998,3,FALSE),""))</f>
        <v/>
      </c>
      <c r="BO741" s="357" t="str">
        <f t="shared" si="351"/>
        <v/>
      </c>
      <c r="BP741" s="297" t="str">
        <f t="shared" si="347"/>
        <v/>
      </c>
      <c r="BQ741" s="297" t="str">
        <f t="shared" si="352"/>
        <v/>
      </c>
      <c r="BR741" s="296">
        <f t="shared" si="349"/>
        <v>0</v>
      </c>
      <c r="BS741" s="296" t="str">
        <f>IF(COUNTIF(点検表４リスト用!X$2:X$83,J741),1,IF(COUNTIF(点検表４リスト用!Y$2:Y$100,J741),2,IF(COUNTIF(点検表４リスト用!Z$2:Z$100,J741),3,IF(COUNTIF(点検表４リスト用!AA$2:AA$100,J741),4,""))))</f>
        <v/>
      </c>
      <c r="BT741" s="580" t="str">
        <f t="shared" si="353"/>
        <v/>
      </c>
    </row>
    <row r="742" spans="1:72">
      <c r="A742" s="289"/>
      <c r="B742" s="445"/>
      <c r="C742" s="290"/>
      <c r="D742" s="291"/>
      <c r="E742" s="291"/>
      <c r="F742" s="291"/>
      <c r="G742" s="292"/>
      <c r="H742" s="300"/>
      <c r="I742" s="292"/>
      <c r="J742" s="292"/>
      <c r="K742" s="292"/>
      <c r="L742" s="292"/>
      <c r="M742" s="290"/>
      <c r="N742" s="290"/>
      <c r="O742" s="292"/>
      <c r="P742" s="292"/>
      <c r="Q742" s="481" t="str">
        <f t="shared" si="354"/>
        <v/>
      </c>
      <c r="R742" s="481" t="str">
        <f t="shared" si="355"/>
        <v/>
      </c>
      <c r="S742" s="482" t="str">
        <f t="shared" si="328"/>
        <v/>
      </c>
      <c r="T742" s="482" t="str">
        <f t="shared" si="356"/>
        <v/>
      </c>
      <c r="U742" s="483" t="str">
        <f t="shared" si="357"/>
        <v/>
      </c>
      <c r="V742" s="483" t="str">
        <f t="shared" si="358"/>
        <v/>
      </c>
      <c r="W742" s="483" t="str">
        <f t="shared" si="359"/>
        <v/>
      </c>
      <c r="X742" s="293"/>
      <c r="Y742" s="289"/>
      <c r="Z742" s="473" t="str">
        <f>IF($BS742&lt;&gt;"","確認",IF(COUNTIF(点検表４リスト用!AB$2:AB$100,J742),"○",IF(OR($BQ742="【3】",$BQ742="【2】",$BQ742="【1】"),"○",$BQ742)))</f>
        <v/>
      </c>
      <c r="AA742" s="532"/>
      <c r="AB742" s="559" t="str">
        <f t="shared" si="360"/>
        <v/>
      </c>
      <c r="AC742" s="294" t="str">
        <f>IF(COUNTIF(環境性能の高いＵＤタクシー!$A:$A,点検表４!J742),"○","")</f>
        <v/>
      </c>
      <c r="AD742" s="295" t="str">
        <f t="shared" si="361"/>
        <v/>
      </c>
      <c r="AE742" s="296" t="b">
        <f t="shared" si="329"/>
        <v>0</v>
      </c>
      <c r="AF742" s="296" t="b">
        <f t="shared" si="330"/>
        <v>0</v>
      </c>
      <c r="AG742" s="296" t="str">
        <f t="shared" si="331"/>
        <v/>
      </c>
      <c r="AH742" s="296">
        <f t="shared" si="332"/>
        <v>1</v>
      </c>
      <c r="AI742" s="296">
        <f t="shared" si="333"/>
        <v>0</v>
      </c>
      <c r="AJ742" s="296">
        <f t="shared" si="334"/>
        <v>0</v>
      </c>
      <c r="AK742" s="296" t="str">
        <f>IFERROR(VLOOKUP($I742,点検表４リスト用!$D$2:$G$10,2,FALSE),"")</f>
        <v/>
      </c>
      <c r="AL742" s="296" t="str">
        <f>IFERROR(VLOOKUP($I742,点検表４リスト用!$D$2:$G$10,3,FALSE),"")</f>
        <v/>
      </c>
      <c r="AM742" s="296" t="str">
        <f>IFERROR(VLOOKUP($I742,点検表４リスト用!$D$2:$G$10,4,FALSE),"")</f>
        <v/>
      </c>
      <c r="AN742" s="296" t="str">
        <f>IFERROR(VLOOKUP(LEFT($E742,1),点検表４リスト用!$I$2:$J$11,2,FALSE),"")</f>
        <v/>
      </c>
      <c r="AO742" s="296" t="b">
        <f>IF(IFERROR(VLOOKUP($J742,軽乗用車一覧!$A$2:$A$88,1,FALSE),"")&lt;&gt;"",TRUE,FALSE)</f>
        <v>0</v>
      </c>
      <c r="AP742" s="296" t="b">
        <f t="shared" si="335"/>
        <v>0</v>
      </c>
      <c r="AQ742" s="296" t="b">
        <f t="shared" si="362"/>
        <v>1</v>
      </c>
      <c r="AR742" s="296" t="str">
        <f t="shared" si="336"/>
        <v/>
      </c>
      <c r="AS742" s="296" t="str">
        <f t="shared" si="337"/>
        <v/>
      </c>
      <c r="AT742" s="296">
        <f t="shared" si="338"/>
        <v>1</v>
      </c>
      <c r="AU742" s="296">
        <f t="shared" si="339"/>
        <v>1</v>
      </c>
      <c r="AV742" s="296" t="str">
        <f t="shared" si="340"/>
        <v/>
      </c>
      <c r="AW742" s="296" t="str">
        <f>IFERROR(VLOOKUP($L742,点検表４リスト用!$L$2:$M$11,2,FALSE),"")</f>
        <v/>
      </c>
      <c r="AX742" s="296" t="str">
        <f>IFERROR(VLOOKUP($AV742,排出係数!$H$4:$N$1000,7,FALSE),"")</f>
        <v/>
      </c>
      <c r="AY742" s="296" t="str">
        <f t="shared" si="350"/>
        <v/>
      </c>
      <c r="AZ742" s="296" t="str">
        <f t="shared" si="341"/>
        <v>1</v>
      </c>
      <c r="BA742" s="296" t="str">
        <f>IFERROR(VLOOKUP($AV742,排出係数!$A$4:$G$10000,$AU742+2,FALSE),"")</f>
        <v/>
      </c>
      <c r="BB742" s="296">
        <f>IFERROR(VLOOKUP($AU742,点検表４リスト用!$P$2:$T$6,2,FALSE),"")</f>
        <v>0.48</v>
      </c>
      <c r="BC742" s="296" t="str">
        <f t="shared" si="342"/>
        <v/>
      </c>
      <c r="BD742" s="296" t="str">
        <f t="shared" si="343"/>
        <v/>
      </c>
      <c r="BE742" s="296" t="str">
        <f>IFERROR(VLOOKUP($AV742,排出係数!$H$4:$M$10000,$AU742+2,FALSE),"")</f>
        <v/>
      </c>
      <c r="BF742" s="296">
        <f>IFERROR(VLOOKUP($AU742,点検表４リスト用!$P$2:$T$6,IF($N742="H17",5,3),FALSE),"")</f>
        <v>5.5E-2</v>
      </c>
      <c r="BG742" s="296">
        <f t="shared" si="344"/>
        <v>0</v>
      </c>
      <c r="BH742" s="296">
        <f t="shared" si="348"/>
        <v>0</v>
      </c>
      <c r="BI742" s="296" t="str">
        <f>IFERROR(VLOOKUP($L742,点検表４リスト用!$L$2:$N$11,3,FALSE),"")</f>
        <v/>
      </c>
      <c r="BJ742" s="296" t="str">
        <f t="shared" si="345"/>
        <v/>
      </c>
      <c r="BK742" s="296" t="str">
        <f>IF($AK742="特","",IF($BP742="確認",MSG_電気・燃料電池車確認,IF($BS742=1,日野自動車新型式,IF($BS742=2,日野自動車新型式②,IF($BS742=3,日野自動車新型式③,IF($BS742=4,日野自動車新型式④,IFERROR(VLOOKUP($BJ742,'35条リスト'!$A$3:$C$9998,2,FALSE),"")))))))</f>
        <v/>
      </c>
      <c r="BL742" s="296" t="str">
        <f t="shared" si="346"/>
        <v/>
      </c>
      <c r="BM742" s="296" t="str">
        <f>IFERROR(VLOOKUP($X742,点検表４リスト用!$A$2:$B$10,2,FALSE),"")</f>
        <v/>
      </c>
      <c r="BN742" s="296" t="str">
        <f>IF($AK742="特","",IFERROR(VLOOKUP($BJ742,'35条リスト'!$A$3:$C$9998,3,FALSE),""))</f>
        <v/>
      </c>
      <c r="BO742" s="357" t="str">
        <f t="shared" si="351"/>
        <v/>
      </c>
      <c r="BP742" s="297" t="str">
        <f t="shared" si="347"/>
        <v/>
      </c>
      <c r="BQ742" s="297" t="str">
        <f t="shared" si="352"/>
        <v/>
      </c>
      <c r="BR742" s="296">
        <f t="shared" si="349"/>
        <v>0</v>
      </c>
      <c r="BS742" s="296" t="str">
        <f>IF(COUNTIF(点検表４リスト用!X$2:X$83,J742),1,IF(COUNTIF(点検表４リスト用!Y$2:Y$100,J742),2,IF(COUNTIF(点検表４リスト用!Z$2:Z$100,J742),3,IF(COUNTIF(点検表４リスト用!AA$2:AA$100,J742),4,""))))</f>
        <v/>
      </c>
      <c r="BT742" s="580" t="str">
        <f t="shared" si="353"/>
        <v/>
      </c>
    </row>
    <row r="743" spans="1:72">
      <c r="A743" s="289"/>
      <c r="B743" s="445"/>
      <c r="C743" s="290"/>
      <c r="D743" s="291"/>
      <c r="E743" s="291"/>
      <c r="F743" s="291"/>
      <c r="G743" s="292"/>
      <c r="H743" s="300"/>
      <c r="I743" s="292"/>
      <c r="J743" s="292"/>
      <c r="K743" s="292"/>
      <c r="L743" s="292"/>
      <c r="M743" s="290"/>
      <c r="N743" s="290"/>
      <c r="O743" s="292"/>
      <c r="P743" s="292"/>
      <c r="Q743" s="481" t="str">
        <f t="shared" si="354"/>
        <v/>
      </c>
      <c r="R743" s="481" t="str">
        <f t="shared" si="355"/>
        <v/>
      </c>
      <c r="S743" s="482" t="str">
        <f t="shared" si="328"/>
        <v/>
      </c>
      <c r="T743" s="482" t="str">
        <f t="shared" si="356"/>
        <v/>
      </c>
      <c r="U743" s="483" t="str">
        <f t="shared" si="357"/>
        <v/>
      </c>
      <c r="V743" s="483" t="str">
        <f t="shared" si="358"/>
        <v/>
      </c>
      <c r="W743" s="483" t="str">
        <f t="shared" si="359"/>
        <v/>
      </c>
      <c r="X743" s="293"/>
      <c r="Y743" s="289"/>
      <c r="Z743" s="473" t="str">
        <f>IF($BS743&lt;&gt;"","確認",IF(COUNTIF(点検表４リスト用!AB$2:AB$100,J743),"○",IF(OR($BQ743="【3】",$BQ743="【2】",$BQ743="【1】"),"○",$BQ743)))</f>
        <v/>
      </c>
      <c r="AA743" s="532"/>
      <c r="AB743" s="559" t="str">
        <f t="shared" si="360"/>
        <v/>
      </c>
      <c r="AC743" s="294" t="str">
        <f>IF(COUNTIF(環境性能の高いＵＤタクシー!$A:$A,点検表４!J743),"○","")</f>
        <v/>
      </c>
      <c r="AD743" s="295" t="str">
        <f t="shared" si="361"/>
        <v/>
      </c>
      <c r="AE743" s="296" t="b">
        <f t="shared" si="329"/>
        <v>0</v>
      </c>
      <c r="AF743" s="296" t="b">
        <f t="shared" si="330"/>
        <v>0</v>
      </c>
      <c r="AG743" s="296" t="str">
        <f t="shared" si="331"/>
        <v/>
      </c>
      <c r="AH743" s="296">
        <f t="shared" si="332"/>
        <v>1</v>
      </c>
      <c r="AI743" s="296">
        <f t="shared" si="333"/>
        <v>0</v>
      </c>
      <c r="AJ743" s="296">
        <f t="shared" si="334"/>
        <v>0</v>
      </c>
      <c r="AK743" s="296" t="str">
        <f>IFERROR(VLOOKUP($I743,点検表４リスト用!$D$2:$G$10,2,FALSE),"")</f>
        <v/>
      </c>
      <c r="AL743" s="296" t="str">
        <f>IFERROR(VLOOKUP($I743,点検表４リスト用!$D$2:$G$10,3,FALSE),"")</f>
        <v/>
      </c>
      <c r="AM743" s="296" t="str">
        <f>IFERROR(VLOOKUP($I743,点検表４リスト用!$D$2:$G$10,4,FALSE),"")</f>
        <v/>
      </c>
      <c r="AN743" s="296" t="str">
        <f>IFERROR(VLOOKUP(LEFT($E743,1),点検表４リスト用!$I$2:$J$11,2,FALSE),"")</f>
        <v/>
      </c>
      <c r="AO743" s="296" t="b">
        <f>IF(IFERROR(VLOOKUP($J743,軽乗用車一覧!$A$2:$A$88,1,FALSE),"")&lt;&gt;"",TRUE,FALSE)</f>
        <v>0</v>
      </c>
      <c r="AP743" s="296" t="b">
        <f t="shared" si="335"/>
        <v>0</v>
      </c>
      <c r="AQ743" s="296" t="b">
        <f t="shared" si="362"/>
        <v>1</v>
      </c>
      <c r="AR743" s="296" t="str">
        <f t="shared" si="336"/>
        <v/>
      </c>
      <c r="AS743" s="296" t="str">
        <f t="shared" si="337"/>
        <v/>
      </c>
      <c r="AT743" s="296">
        <f t="shared" si="338"/>
        <v>1</v>
      </c>
      <c r="AU743" s="296">
        <f t="shared" si="339"/>
        <v>1</v>
      </c>
      <c r="AV743" s="296" t="str">
        <f t="shared" si="340"/>
        <v/>
      </c>
      <c r="AW743" s="296" t="str">
        <f>IFERROR(VLOOKUP($L743,点検表４リスト用!$L$2:$M$11,2,FALSE),"")</f>
        <v/>
      </c>
      <c r="AX743" s="296" t="str">
        <f>IFERROR(VLOOKUP($AV743,排出係数!$H$4:$N$1000,7,FALSE),"")</f>
        <v/>
      </c>
      <c r="AY743" s="296" t="str">
        <f t="shared" si="350"/>
        <v/>
      </c>
      <c r="AZ743" s="296" t="str">
        <f t="shared" si="341"/>
        <v>1</v>
      </c>
      <c r="BA743" s="296" t="str">
        <f>IFERROR(VLOOKUP($AV743,排出係数!$A$4:$G$10000,$AU743+2,FALSE),"")</f>
        <v/>
      </c>
      <c r="BB743" s="296">
        <f>IFERROR(VLOOKUP($AU743,点検表４リスト用!$P$2:$T$6,2,FALSE),"")</f>
        <v>0.48</v>
      </c>
      <c r="BC743" s="296" t="str">
        <f t="shared" si="342"/>
        <v/>
      </c>
      <c r="BD743" s="296" t="str">
        <f t="shared" si="343"/>
        <v/>
      </c>
      <c r="BE743" s="296" t="str">
        <f>IFERROR(VLOOKUP($AV743,排出係数!$H$4:$M$10000,$AU743+2,FALSE),"")</f>
        <v/>
      </c>
      <c r="BF743" s="296">
        <f>IFERROR(VLOOKUP($AU743,点検表４リスト用!$P$2:$T$6,IF($N743="H17",5,3),FALSE),"")</f>
        <v>5.5E-2</v>
      </c>
      <c r="BG743" s="296">
        <f t="shared" si="344"/>
        <v>0</v>
      </c>
      <c r="BH743" s="296">
        <f t="shared" si="348"/>
        <v>0</v>
      </c>
      <c r="BI743" s="296" t="str">
        <f>IFERROR(VLOOKUP($L743,点検表４リスト用!$L$2:$N$11,3,FALSE),"")</f>
        <v/>
      </c>
      <c r="BJ743" s="296" t="str">
        <f t="shared" si="345"/>
        <v/>
      </c>
      <c r="BK743" s="296" t="str">
        <f>IF($AK743="特","",IF($BP743="確認",MSG_電気・燃料電池車確認,IF($BS743=1,日野自動車新型式,IF($BS743=2,日野自動車新型式②,IF($BS743=3,日野自動車新型式③,IF($BS743=4,日野自動車新型式④,IFERROR(VLOOKUP($BJ743,'35条リスト'!$A$3:$C$9998,2,FALSE),"")))))))</f>
        <v/>
      </c>
      <c r="BL743" s="296" t="str">
        <f t="shared" si="346"/>
        <v/>
      </c>
      <c r="BM743" s="296" t="str">
        <f>IFERROR(VLOOKUP($X743,点検表４リスト用!$A$2:$B$10,2,FALSE),"")</f>
        <v/>
      </c>
      <c r="BN743" s="296" t="str">
        <f>IF($AK743="特","",IFERROR(VLOOKUP($BJ743,'35条リスト'!$A$3:$C$9998,3,FALSE),""))</f>
        <v/>
      </c>
      <c r="BO743" s="357" t="str">
        <f t="shared" si="351"/>
        <v/>
      </c>
      <c r="BP743" s="297" t="str">
        <f t="shared" si="347"/>
        <v/>
      </c>
      <c r="BQ743" s="297" t="str">
        <f t="shared" si="352"/>
        <v/>
      </c>
      <c r="BR743" s="296">
        <f t="shared" si="349"/>
        <v>0</v>
      </c>
      <c r="BS743" s="296" t="str">
        <f>IF(COUNTIF(点検表４リスト用!X$2:X$83,J743),1,IF(COUNTIF(点検表４リスト用!Y$2:Y$100,J743),2,IF(COUNTIF(点検表４リスト用!Z$2:Z$100,J743),3,IF(COUNTIF(点検表４リスト用!AA$2:AA$100,J743),4,""))))</f>
        <v/>
      </c>
      <c r="BT743" s="580" t="str">
        <f t="shared" si="353"/>
        <v/>
      </c>
    </row>
    <row r="744" spans="1:72">
      <c r="A744" s="289"/>
      <c r="B744" s="445"/>
      <c r="C744" s="290"/>
      <c r="D744" s="291"/>
      <c r="E744" s="291"/>
      <c r="F744" s="291"/>
      <c r="G744" s="292"/>
      <c r="H744" s="300"/>
      <c r="I744" s="292"/>
      <c r="J744" s="292"/>
      <c r="K744" s="292"/>
      <c r="L744" s="292"/>
      <c r="M744" s="290"/>
      <c r="N744" s="290"/>
      <c r="O744" s="292"/>
      <c r="P744" s="292"/>
      <c r="Q744" s="481" t="str">
        <f t="shared" si="354"/>
        <v/>
      </c>
      <c r="R744" s="481" t="str">
        <f t="shared" si="355"/>
        <v/>
      </c>
      <c r="S744" s="482" t="str">
        <f t="shared" si="328"/>
        <v/>
      </c>
      <c r="T744" s="482" t="str">
        <f t="shared" si="356"/>
        <v/>
      </c>
      <c r="U744" s="483" t="str">
        <f t="shared" si="357"/>
        <v/>
      </c>
      <c r="V744" s="483" t="str">
        <f t="shared" si="358"/>
        <v/>
      </c>
      <c r="W744" s="483" t="str">
        <f t="shared" si="359"/>
        <v/>
      </c>
      <c r="X744" s="293"/>
      <c r="Y744" s="289"/>
      <c r="Z744" s="473" t="str">
        <f>IF($BS744&lt;&gt;"","確認",IF(COUNTIF(点検表４リスト用!AB$2:AB$100,J744),"○",IF(OR($BQ744="【3】",$BQ744="【2】",$BQ744="【1】"),"○",$BQ744)))</f>
        <v/>
      </c>
      <c r="AA744" s="532"/>
      <c r="AB744" s="559" t="str">
        <f t="shared" si="360"/>
        <v/>
      </c>
      <c r="AC744" s="294" t="str">
        <f>IF(COUNTIF(環境性能の高いＵＤタクシー!$A:$A,点検表４!J744),"○","")</f>
        <v/>
      </c>
      <c r="AD744" s="295" t="str">
        <f t="shared" si="361"/>
        <v/>
      </c>
      <c r="AE744" s="296" t="b">
        <f t="shared" si="329"/>
        <v>0</v>
      </c>
      <c r="AF744" s="296" t="b">
        <f t="shared" si="330"/>
        <v>0</v>
      </c>
      <c r="AG744" s="296" t="str">
        <f t="shared" si="331"/>
        <v/>
      </c>
      <c r="AH744" s="296">
        <f t="shared" si="332"/>
        <v>1</v>
      </c>
      <c r="AI744" s="296">
        <f t="shared" si="333"/>
        <v>0</v>
      </c>
      <c r="AJ744" s="296">
        <f t="shared" si="334"/>
        <v>0</v>
      </c>
      <c r="AK744" s="296" t="str">
        <f>IFERROR(VLOOKUP($I744,点検表４リスト用!$D$2:$G$10,2,FALSE),"")</f>
        <v/>
      </c>
      <c r="AL744" s="296" t="str">
        <f>IFERROR(VLOOKUP($I744,点検表４リスト用!$D$2:$G$10,3,FALSE),"")</f>
        <v/>
      </c>
      <c r="AM744" s="296" t="str">
        <f>IFERROR(VLOOKUP($I744,点検表４リスト用!$D$2:$G$10,4,FALSE),"")</f>
        <v/>
      </c>
      <c r="AN744" s="296" t="str">
        <f>IFERROR(VLOOKUP(LEFT($E744,1),点検表４リスト用!$I$2:$J$11,2,FALSE),"")</f>
        <v/>
      </c>
      <c r="AO744" s="296" t="b">
        <f>IF(IFERROR(VLOOKUP($J744,軽乗用車一覧!$A$2:$A$88,1,FALSE),"")&lt;&gt;"",TRUE,FALSE)</f>
        <v>0</v>
      </c>
      <c r="AP744" s="296" t="b">
        <f t="shared" si="335"/>
        <v>0</v>
      </c>
      <c r="AQ744" s="296" t="b">
        <f t="shared" si="362"/>
        <v>1</v>
      </c>
      <c r="AR744" s="296" t="str">
        <f t="shared" si="336"/>
        <v/>
      </c>
      <c r="AS744" s="296" t="str">
        <f t="shared" si="337"/>
        <v/>
      </c>
      <c r="AT744" s="296">
        <f t="shared" si="338"/>
        <v>1</v>
      </c>
      <c r="AU744" s="296">
        <f t="shared" si="339"/>
        <v>1</v>
      </c>
      <c r="AV744" s="296" t="str">
        <f t="shared" si="340"/>
        <v/>
      </c>
      <c r="AW744" s="296" t="str">
        <f>IFERROR(VLOOKUP($L744,点検表４リスト用!$L$2:$M$11,2,FALSE),"")</f>
        <v/>
      </c>
      <c r="AX744" s="296" t="str">
        <f>IFERROR(VLOOKUP($AV744,排出係数!$H$4:$N$1000,7,FALSE),"")</f>
        <v/>
      </c>
      <c r="AY744" s="296" t="str">
        <f t="shared" si="350"/>
        <v/>
      </c>
      <c r="AZ744" s="296" t="str">
        <f t="shared" si="341"/>
        <v>1</v>
      </c>
      <c r="BA744" s="296" t="str">
        <f>IFERROR(VLOOKUP($AV744,排出係数!$A$4:$G$10000,$AU744+2,FALSE),"")</f>
        <v/>
      </c>
      <c r="BB744" s="296">
        <f>IFERROR(VLOOKUP($AU744,点検表４リスト用!$P$2:$T$6,2,FALSE),"")</f>
        <v>0.48</v>
      </c>
      <c r="BC744" s="296" t="str">
        <f t="shared" si="342"/>
        <v/>
      </c>
      <c r="BD744" s="296" t="str">
        <f t="shared" si="343"/>
        <v/>
      </c>
      <c r="BE744" s="296" t="str">
        <f>IFERROR(VLOOKUP($AV744,排出係数!$H$4:$M$10000,$AU744+2,FALSE),"")</f>
        <v/>
      </c>
      <c r="BF744" s="296">
        <f>IFERROR(VLOOKUP($AU744,点検表４リスト用!$P$2:$T$6,IF($N744="H17",5,3),FALSE),"")</f>
        <v>5.5E-2</v>
      </c>
      <c r="BG744" s="296">
        <f t="shared" si="344"/>
        <v>0</v>
      </c>
      <c r="BH744" s="296">
        <f t="shared" si="348"/>
        <v>0</v>
      </c>
      <c r="BI744" s="296" t="str">
        <f>IFERROR(VLOOKUP($L744,点検表４リスト用!$L$2:$N$11,3,FALSE),"")</f>
        <v/>
      </c>
      <c r="BJ744" s="296" t="str">
        <f t="shared" si="345"/>
        <v/>
      </c>
      <c r="BK744" s="296" t="str">
        <f>IF($AK744="特","",IF($BP744="確認",MSG_電気・燃料電池車確認,IF($BS744=1,日野自動車新型式,IF($BS744=2,日野自動車新型式②,IF($BS744=3,日野自動車新型式③,IF($BS744=4,日野自動車新型式④,IFERROR(VLOOKUP($BJ744,'35条リスト'!$A$3:$C$9998,2,FALSE),"")))))))</f>
        <v/>
      </c>
      <c r="BL744" s="296" t="str">
        <f t="shared" si="346"/>
        <v/>
      </c>
      <c r="BM744" s="296" t="str">
        <f>IFERROR(VLOOKUP($X744,点検表４リスト用!$A$2:$B$10,2,FALSE),"")</f>
        <v/>
      </c>
      <c r="BN744" s="296" t="str">
        <f>IF($AK744="特","",IFERROR(VLOOKUP($BJ744,'35条リスト'!$A$3:$C$9998,3,FALSE),""))</f>
        <v/>
      </c>
      <c r="BO744" s="357" t="str">
        <f t="shared" si="351"/>
        <v/>
      </c>
      <c r="BP744" s="297" t="str">
        <f t="shared" si="347"/>
        <v/>
      </c>
      <c r="BQ744" s="297" t="str">
        <f t="shared" si="352"/>
        <v/>
      </c>
      <c r="BR744" s="296">
        <f t="shared" si="349"/>
        <v>0</v>
      </c>
      <c r="BS744" s="296" t="str">
        <f>IF(COUNTIF(点検表４リスト用!X$2:X$83,J744),1,IF(COUNTIF(点検表４リスト用!Y$2:Y$100,J744),2,IF(COUNTIF(点検表４リスト用!Z$2:Z$100,J744),3,IF(COUNTIF(点検表４リスト用!AA$2:AA$100,J744),4,""))))</f>
        <v/>
      </c>
      <c r="BT744" s="580" t="str">
        <f t="shared" si="353"/>
        <v/>
      </c>
    </row>
    <row r="745" spans="1:72">
      <c r="A745" s="289"/>
      <c r="B745" s="445"/>
      <c r="C745" s="290"/>
      <c r="D745" s="291"/>
      <c r="E745" s="291"/>
      <c r="F745" s="291"/>
      <c r="G745" s="292"/>
      <c r="H745" s="300"/>
      <c r="I745" s="292"/>
      <c r="J745" s="292"/>
      <c r="K745" s="292"/>
      <c r="L745" s="292"/>
      <c r="M745" s="290"/>
      <c r="N745" s="290"/>
      <c r="O745" s="292"/>
      <c r="P745" s="292"/>
      <c r="Q745" s="481" t="str">
        <f t="shared" si="354"/>
        <v/>
      </c>
      <c r="R745" s="481" t="str">
        <f t="shared" si="355"/>
        <v/>
      </c>
      <c r="S745" s="482" t="str">
        <f t="shared" si="328"/>
        <v/>
      </c>
      <c r="T745" s="482" t="str">
        <f t="shared" si="356"/>
        <v/>
      </c>
      <c r="U745" s="483" t="str">
        <f t="shared" si="357"/>
        <v/>
      </c>
      <c r="V745" s="483" t="str">
        <f t="shared" si="358"/>
        <v/>
      </c>
      <c r="W745" s="483" t="str">
        <f t="shared" si="359"/>
        <v/>
      </c>
      <c r="X745" s="293"/>
      <c r="Y745" s="289"/>
      <c r="Z745" s="473" t="str">
        <f>IF($BS745&lt;&gt;"","確認",IF(COUNTIF(点検表４リスト用!AB$2:AB$100,J745),"○",IF(OR($BQ745="【3】",$BQ745="【2】",$BQ745="【1】"),"○",$BQ745)))</f>
        <v/>
      </c>
      <c r="AA745" s="532"/>
      <c r="AB745" s="559" t="str">
        <f t="shared" si="360"/>
        <v/>
      </c>
      <c r="AC745" s="294" t="str">
        <f>IF(COUNTIF(環境性能の高いＵＤタクシー!$A:$A,点検表４!J745),"○","")</f>
        <v/>
      </c>
      <c r="AD745" s="295" t="str">
        <f t="shared" si="361"/>
        <v/>
      </c>
      <c r="AE745" s="296" t="b">
        <f t="shared" si="329"/>
        <v>0</v>
      </c>
      <c r="AF745" s="296" t="b">
        <f t="shared" si="330"/>
        <v>0</v>
      </c>
      <c r="AG745" s="296" t="str">
        <f t="shared" si="331"/>
        <v/>
      </c>
      <c r="AH745" s="296">
        <f t="shared" si="332"/>
        <v>1</v>
      </c>
      <c r="AI745" s="296">
        <f t="shared" si="333"/>
        <v>0</v>
      </c>
      <c r="AJ745" s="296">
        <f t="shared" si="334"/>
        <v>0</v>
      </c>
      <c r="AK745" s="296" t="str">
        <f>IFERROR(VLOOKUP($I745,点検表４リスト用!$D$2:$G$10,2,FALSE),"")</f>
        <v/>
      </c>
      <c r="AL745" s="296" t="str">
        <f>IFERROR(VLOOKUP($I745,点検表４リスト用!$D$2:$G$10,3,FALSE),"")</f>
        <v/>
      </c>
      <c r="AM745" s="296" t="str">
        <f>IFERROR(VLOOKUP($I745,点検表４リスト用!$D$2:$G$10,4,FALSE),"")</f>
        <v/>
      </c>
      <c r="AN745" s="296" t="str">
        <f>IFERROR(VLOOKUP(LEFT($E745,1),点検表４リスト用!$I$2:$J$11,2,FALSE),"")</f>
        <v/>
      </c>
      <c r="AO745" s="296" t="b">
        <f>IF(IFERROR(VLOOKUP($J745,軽乗用車一覧!$A$2:$A$88,1,FALSE),"")&lt;&gt;"",TRUE,FALSE)</f>
        <v>0</v>
      </c>
      <c r="AP745" s="296" t="b">
        <f t="shared" si="335"/>
        <v>0</v>
      </c>
      <c r="AQ745" s="296" t="b">
        <f t="shared" si="362"/>
        <v>1</v>
      </c>
      <c r="AR745" s="296" t="str">
        <f t="shared" si="336"/>
        <v/>
      </c>
      <c r="AS745" s="296" t="str">
        <f t="shared" si="337"/>
        <v/>
      </c>
      <c r="AT745" s="296">
        <f t="shared" si="338"/>
        <v>1</v>
      </c>
      <c r="AU745" s="296">
        <f t="shared" si="339"/>
        <v>1</v>
      </c>
      <c r="AV745" s="296" t="str">
        <f t="shared" si="340"/>
        <v/>
      </c>
      <c r="AW745" s="296" t="str">
        <f>IFERROR(VLOOKUP($L745,点検表４リスト用!$L$2:$M$11,2,FALSE),"")</f>
        <v/>
      </c>
      <c r="AX745" s="296" t="str">
        <f>IFERROR(VLOOKUP($AV745,排出係数!$H$4:$N$1000,7,FALSE),"")</f>
        <v/>
      </c>
      <c r="AY745" s="296" t="str">
        <f t="shared" si="350"/>
        <v/>
      </c>
      <c r="AZ745" s="296" t="str">
        <f t="shared" si="341"/>
        <v>1</v>
      </c>
      <c r="BA745" s="296" t="str">
        <f>IFERROR(VLOOKUP($AV745,排出係数!$A$4:$G$10000,$AU745+2,FALSE),"")</f>
        <v/>
      </c>
      <c r="BB745" s="296">
        <f>IFERROR(VLOOKUP($AU745,点検表４リスト用!$P$2:$T$6,2,FALSE),"")</f>
        <v>0.48</v>
      </c>
      <c r="BC745" s="296" t="str">
        <f t="shared" si="342"/>
        <v/>
      </c>
      <c r="BD745" s="296" t="str">
        <f t="shared" si="343"/>
        <v/>
      </c>
      <c r="BE745" s="296" t="str">
        <f>IFERROR(VLOOKUP($AV745,排出係数!$H$4:$M$10000,$AU745+2,FALSE),"")</f>
        <v/>
      </c>
      <c r="BF745" s="296">
        <f>IFERROR(VLOOKUP($AU745,点検表４リスト用!$P$2:$T$6,IF($N745="H17",5,3),FALSE),"")</f>
        <v>5.5E-2</v>
      </c>
      <c r="BG745" s="296">
        <f t="shared" si="344"/>
        <v>0</v>
      </c>
      <c r="BH745" s="296">
        <f t="shared" si="348"/>
        <v>0</v>
      </c>
      <c r="BI745" s="296" t="str">
        <f>IFERROR(VLOOKUP($L745,点検表４リスト用!$L$2:$N$11,3,FALSE),"")</f>
        <v/>
      </c>
      <c r="BJ745" s="296" t="str">
        <f t="shared" si="345"/>
        <v/>
      </c>
      <c r="BK745" s="296" t="str">
        <f>IF($AK745="特","",IF($BP745="確認",MSG_電気・燃料電池車確認,IF($BS745=1,日野自動車新型式,IF($BS745=2,日野自動車新型式②,IF($BS745=3,日野自動車新型式③,IF($BS745=4,日野自動車新型式④,IFERROR(VLOOKUP($BJ745,'35条リスト'!$A$3:$C$9998,2,FALSE),"")))))))</f>
        <v/>
      </c>
      <c r="BL745" s="296" t="str">
        <f t="shared" si="346"/>
        <v/>
      </c>
      <c r="BM745" s="296" t="str">
        <f>IFERROR(VLOOKUP($X745,点検表４リスト用!$A$2:$B$10,2,FALSE),"")</f>
        <v/>
      </c>
      <c r="BN745" s="296" t="str">
        <f>IF($AK745="特","",IFERROR(VLOOKUP($BJ745,'35条リスト'!$A$3:$C$9998,3,FALSE),""))</f>
        <v/>
      </c>
      <c r="BO745" s="357" t="str">
        <f t="shared" si="351"/>
        <v/>
      </c>
      <c r="BP745" s="297" t="str">
        <f t="shared" si="347"/>
        <v/>
      </c>
      <c r="BQ745" s="297" t="str">
        <f t="shared" si="352"/>
        <v/>
      </c>
      <c r="BR745" s="296">
        <f t="shared" si="349"/>
        <v>0</v>
      </c>
      <c r="BS745" s="296" t="str">
        <f>IF(COUNTIF(点検表４リスト用!X$2:X$83,J745),1,IF(COUNTIF(点検表４リスト用!Y$2:Y$100,J745),2,IF(COUNTIF(点検表４リスト用!Z$2:Z$100,J745),3,IF(COUNTIF(点検表４リスト用!AA$2:AA$100,J745),4,""))))</f>
        <v/>
      </c>
      <c r="BT745" s="580" t="str">
        <f t="shared" si="353"/>
        <v/>
      </c>
    </row>
    <row r="746" spans="1:72">
      <c r="A746" s="289"/>
      <c r="B746" s="445"/>
      <c r="C746" s="290"/>
      <c r="D746" s="291"/>
      <c r="E746" s="291"/>
      <c r="F746" s="291"/>
      <c r="G746" s="292"/>
      <c r="H746" s="300"/>
      <c r="I746" s="292"/>
      <c r="J746" s="292"/>
      <c r="K746" s="292"/>
      <c r="L746" s="292"/>
      <c r="M746" s="290"/>
      <c r="N746" s="290"/>
      <c r="O746" s="292"/>
      <c r="P746" s="292"/>
      <c r="Q746" s="481" t="str">
        <f t="shared" si="354"/>
        <v/>
      </c>
      <c r="R746" s="481" t="str">
        <f t="shared" si="355"/>
        <v/>
      </c>
      <c r="S746" s="482" t="str">
        <f t="shared" si="328"/>
        <v/>
      </c>
      <c r="T746" s="482" t="str">
        <f t="shared" si="356"/>
        <v/>
      </c>
      <c r="U746" s="483" t="str">
        <f t="shared" si="357"/>
        <v/>
      </c>
      <c r="V746" s="483" t="str">
        <f t="shared" si="358"/>
        <v/>
      </c>
      <c r="W746" s="483" t="str">
        <f t="shared" si="359"/>
        <v/>
      </c>
      <c r="X746" s="293"/>
      <c r="Y746" s="289"/>
      <c r="Z746" s="473" t="str">
        <f>IF($BS746&lt;&gt;"","確認",IF(COUNTIF(点検表４リスト用!AB$2:AB$100,J746),"○",IF(OR($BQ746="【3】",$BQ746="【2】",$BQ746="【1】"),"○",$BQ746)))</f>
        <v/>
      </c>
      <c r="AA746" s="532"/>
      <c r="AB746" s="559" t="str">
        <f t="shared" si="360"/>
        <v/>
      </c>
      <c r="AC746" s="294" t="str">
        <f>IF(COUNTIF(環境性能の高いＵＤタクシー!$A:$A,点検表４!J746),"○","")</f>
        <v/>
      </c>
      <c r="AD746" s="295" t="str">
        <f t="shared" si="361"/>
        <v/>
      </c>
      <c r="AE746" s="296" t="b">
        <f t="shared" si="329"/>
        <v>0</v>
      </c>
      <c r="AF746" s="296" t="b">
        <f t="shared" si="330"/>
        <v>0</v>
      </c>
      <c r="AG746" s="296" t="str">
        <f t="shared" si="331"/>
        <v/>
      </c>
      <c r="AH746" s="296">
        <f t="shared" si="332"/>
        <v>1</v>
      </c>
      <c r="AI746" s="296">
        <f t="shared" si="333"/>
        <v>0</v>
      </c>
      <c r="AJ746" s="296">
        <f t="shared" si="334"/>
        <v>0</v>
      </c>
      <c r="AK746" s="296" t="str">
        <f>IFERROR(VLOOKUP($I746,点検表４リスト用!$D$2:$G$10,2,FALSE),"")</f>
        <v/>
      </c>
      <c r="AL746" s="296" t="str">
        <f>IFERROR(VLOOKUP($I746,点検表４リスト用!$D$2:$G$10,3,FALSE),"")</f>
        <v/>
      </c>
      <c r="AM746" s="296" t="str">
        <f>IFERROR(VLOOKUP($I746,点検表４リスト用!$D$2:$G$10,4,FALSE),"")</f>
        <v/>
      </c>
      <c r="AN746" s="296" t="str">
        <f>IFERROR(VLOOKUP(LEFT($E746,1),点検表４リスト用!$I$2:$J$11,2,FALSE),"")</f>
        <v/>
      </c>
      <c r="AO746" s="296" t="b">
        <f>IF(IFERROR(VLOOKUP($J746,軽乗用車一覧!$A$2:$A$88,1,FALSE),"")&lt;&gt;"",TRUE,FALSE)</f>
        <v>0</v>
      </c>
      <c r="AP746" s="296" t="b">
        <f t="shared" si="335"/>
        <v>0</v>
      </c>
      <c r="AQ746" s="296" t="b">
        <f t="shared" si="362"/>
        <v>1</v>
      </c>
      <c r="AR746" s="296" t="str">
        <f t="shared" si="336"/>
        <v/>
      </c>
      <c r="AS746" s="296" t="str">
        <f t="shared" si="337"/>
        <v/>
      </c>
      <c r="AT746" s="296">
        <f t="shared" si="338"/>
        <v>1</v>
      </c>
      <c r="AU746" s="296">
        <f t="shared" si="339"/>
        <v>1</v>
      </c>
      <c r="AV746" s="296" t="str">
        <f t="shared" si="340"/>
        <v/>
      </c>
      <c r="AW746" s="296" t="str">
        <f>IFERROR(VLOOKUP($L746,点検表４リスト用!$L$2:$M$11,2,FALSE),"")</f>
        <v/>
      </c>
      <c r="AX746" s="296" t="str">
        <f>IFERROR(VLOOKUP($AV746,排出係数!$H$4:$N$1000,7,FALSE),"")</f>
        <v/>
      </c>
      <c r="AY746" s="296" t="str">
        <f t="shared" si="350"/>
        <v/>
      </c>
      <c r="AZ746" s="296" t="str">
        <f t="shared" si="341"/>
        <v>1</v>
      </c>
      <c r="BA746" s="296" t="str">
        <f>IFERROR(VLOOKUP($AV746,排出係数!$A$4:$G$10000,$AU746+2,FALSE),"")</f>
        <v/>
      </c>
      <c r="BB746" s="296">
        <f>IFERROR(VLOOKUP($AU746,点検表４リスト用!$P$2:$T$6,2,FALSE),"")</f>
        <v>0.48</v>
      </c>
      <c r="BC746" s="296" t="str">
        <f t="shared" si="342"/>
        <v/>
      </c>
      <c r="BD746" s="296" t="str">
        <f t="shared" si="343"/>
        <v/>
      </c>
      <c r="BE746" s="296" t="str">
        <f>IFERROR(VLOOKUP($AV746,排出係数!$H$4:$M$10000,$AU746+2,FALSE),"")</f>
        <v/>
      </c>
      <c r="BF746" s="296">
        <f>IFERROR(VLOOKUP($AU746,点検表４リスト用!$P$2:$T$6,IF($N746="H17",5,3),FALSE),"")</f>
        <v>5.5E-2</v>
      </c>
      <c r="BG746" s="296">
        <f t="shared" si="344"/>
        <v>0</v>
      </c>
      <c r="BH746" s="296">
        <f t="shared" si="348"/>
        <v>0</v>
      </c>
      <c r="BI746" s="296" t="str">
        <f>IFERROR(VLOOKUP($L746,点検表４リスト用!$L$2:$N$11,3,FALSE),"")</f>
        <v/>
      </c>
      <c r="BJ746" s="296" t="str">
        <f t="shared" si="345"/>
        <v/>
      </c>
      <c r="BK746" s="296" t="str">
        <f>IF($AK746="特","",IF($BP746="確認",MSG_電気・燃料電池車確認,IF($BS746=1,日野自動車新型式,IF($BS746=2,日野自動車新型式②,IF($BS746=3,日野自動車新型式③,IF($BS746=4,日野自動車新型式④,IFERROR(VLOOKUP($BJ746,'35条リスト'!$A$3:$C$9998,2,FALSE),"")))))))</f>
        <v/>
      </c>
      <c r="BL746" s="296" t="str">
        <f t="shared" si="346"/>
        <v/>
      </c>
      <c r="BM746" s="296" t="str">
        <f>IFERROR(VLOOKUP($X746,点検表４リスト用!$A$2:$B$10,2,FALSE),"")</f>
        <v/>
      </c>
      <c r="BN746" s="296" t="str">
        <f>IF($AK746="特","",IFERROR(VLOOKUP($BJ746,'35条リスト'!$A$3:$C$9998,3,FALSE),""))</f>
        <v/>
      </c>
      <c r="BO746" s="357" t="str">
        <f t="shared" si="351"/>
        <v/>
      </c>
      <c r="BP746" s="297" t="str">
        <f t="shared" si="347"/>
        <v/>
      </c>
      <c r="BQ746" s="297" t="str">
        <f t="shared" si="352"/>
        <v/>
      </c>
      <c r="BR746" s="296">
        <f t="shared" si="349"/>
        <v>0</v>
      </c>
      <c r="BS746" s="296" t="str">
        <f>IF(COUNTIF(点検表４リスト用!X$2:X$83,J746),1,IF(COUNTIF(点検表４リスト用!Y$2:Y$100,J746),2,IF(COUNTIF(点検表４リスト用!Z$2:Z$100,J746),3,IF(COUNTIF(点検表４リスト用!AA$2:AA$100,J746),4,""))))</f>
        <v/>
      </c>
      <c r="BT746" s="580" t="str">
        <f t="shared" si="353"/>
        <v/>
      </c>
    </row>
    <row r="747" spans="1:72">
      <c r="A747" s="289"/>
      <c r="B747" s="445"/>
      <c r="C747" s="290"/>
      <c r="D747" s="291"/>
      <c r="E747" s="291"/>
      <c r="F747" s="291"/>
      <c r="G747" s="292"/>
      <c r="H747" s="300"/>
      <c r="I747" s="292"/>
      <c r="J747" s="292"/>
      <c r="K747" s="292"/>
      <c r="L747" s="292"/>
      <c r="M747" s="290"/>
      <c r="N747" s="290"/>
      <c r="O747" s="292"/>
      <c r="P747" s="292"/>
      <c r="Q747" s="481" t="str">
        <f t="shared" si="354"/>
        <v/>
      </c>
      <c r="R747" s="481" t="str">
        <f t="shared" si="355"/>
        <v/>
      </c>
      <c r="S747" s="482" t="str">
        <f t="shared" si="328"/>
        <v/>
      </c>
      <c r="T747" s="482" t="str">
        <f t="shared" si="356"/>
        <v/>
      </c>
      <c r="U747" s="483" t="str">
        <f t="shared" si="357"/>
        <v/>
      </c>
      <c r="V747" s="483" t="str">
        <f t="shared" si="358"/>
        <v/>
      </c>
      <c r="W747" s="483" t="str">
        <f t="shared" si="359"/>
        <v/>
      </c>
      <c r="X747" s="293"/>
      <c r="Y747" s="289"/>
      <c r="Z747" s="473" t="str">
        <f>IF($BS747&lt;&gt;"","確認",IF(COUNTIF(点検表４リスト用!AB$2:AB$100,J747),"○",IF(OR($BQ747="【3】",$BQ747="【2】",$BQ747="【1】"),"○",$BQ747)))</f>
        <v/>
      </c>
      <c r="AA747" s="532"/>
      <c r="AB747" s="559" t="str">
        <f t="shared" si="360"/>
        <v/>
      </c>
      <c r="AC747" s="294" t="str">
        <f>IF(COUNTIF(環境性能の高いＵＤタクシー!$A:$A,点検表４!J747),"○","")</f>
        <v/>
      </c>
      <c r="AD747" s="295" t="str">
        <f t="shared" si="361"/>
        <v/>
      </c>
      <c r="AE747" s="296" t="b">
        <f t="shared" si="329"/>
        <v>0</v>
      </c>
      <c r="AF747" s="296" t="b">
        <f t="shared" si="330"/>
        <v>0</v>
      </c>
      <c r="AG747" s="296" t="str">
        <f t="shared" si="331"/>
        <v/>
      </c>
      <c r="AH747" s="296">
        <f t="shared" si="332"/>
        <v>1</v>
      </c>
      <c r="AI747" s="296">
        <f t="shared" si="333"/>
        <v>0</v>
      </c>
      <c r="AJ747" s="296">
        <f t="shared" si="334"/>
        <v>0</v>
      </c>
      <c r="AK747" s="296" t="str">
        <f>IFERROR(VLOOKUP($I747,点検表４リスト用!$D$2:$G$10,2,FALSE),"")</f>
        <v/>
      </c>
      <c r="AL747" s="296" t="str">
        <f>IFERROR(VLOOKUP($I747,点検表４リスト用!$D$2:$G$10,3,FALSE),"")</f>
        <v/>
      </c>
      <c r="AM747" s="296" t="str">
        <f>IFERROR(VLOOKUP($I747,点検表４リスト用!$D$2:$G$10,4,FALSE),"")</f>
        <v/>
      </c>
      <c r="AN747" s="296" t="str">
        <f>IFERROR(VLOOKUP(LEFT($E747,1),点検表４リスト用!$I$2:$J$11,2,FALSE),"")</f>
        <v/>
      </c>
      <c r="AO747" s="296" t="b">
        <f>IF(IFERROR(VLOOKUP($J747,軽乗用車一覧!$A$2:$A$88,1,FALSE),"")&lt;&gt;"",TRUE,FALSE)</f>
        <v>0</v>
      </c>
      <c r="AP747" s="296" t="b">
        <f t="shared" si="335"/>
        <v>0</v>
      </c>
      <c r="AQ747" s="296" t="b">
        <f t="shared" si="362"/>
        <v>1</v>
      </c>
      <c r="AR747" s="296" t="str">
        <f t="shared" si="336"/>
        <v/>
      </c>
      <c r="AS747" s="296" t="str">
        <f t="shared" si="337"/>
        <v/>
      </c>
      <c r="AT747" s="296">
        <f t="shared" si="338"/>
        <v>1</v>
      </c>
      <c r="AU747" s="296">
        <f t="shared" si="339"/>
        <v>1</v>
      </c>
      <c r="AV747" s="296" t="str">
        <f t="shared" si="340"/>
        <v/>
      </c>
      <c r="AW747" s="296" t="str">
        <f>IFERROR(VLOOKUP($L747,点検表４リスト用!$L$2:$M$11,2,FALSE),"")</f>
        <v/>
      </c>
      <c r="AX747" s="296" t="str">
        <f>IFERROR(VLOOKUP($AV747,排出係数!$H$4:$N$1000,7,FALSE),"")</f>
        <v/>
      </c>
      <c r="AY747" s="296" t="str">
        <f t="shared" si="350"/>
        <v/>
      </c>
      <c r="AZ747" s="296" t="str">
        <f t="shared" si="341"/>
        <v>1</v>
      </c>
      <c r="BA747" s="296" t="str">
        <f>IFERROR(VLOOKUP($AV747,排出係数!$A$4:$G$10000,$AU747+2,FALSE),"")</f>
        <v/>
      </c>
      <c r="BB747" s="296">
        <f>IFERROR(VLOOKUP($AU747,点検表４リスト用!$P$2:$T$6,2,FALSE),"")</f>
        <v>0.48</v>
      </c>
      <c r="BC747" s="296" t="str">
        <f t="shared" si="342"/>
        <v/>
      </c>
      <c r="BD747" s="296" t="str">
        <f t="shared" si="343"/>
        <v/>
      </c>
      <c r="BE747" s="296" t="str">
        <f>IFERROR(VLOOKUP($AV747,排出係数!$H$4:$M$10000,$AU747+2,FALSE),"")</f>
        <v/>
      </c>
      <c r="BF747" s="296">
        <f>IFERROR(VLOOKUP($AU747,点検表４リスト用!$P$2:$T$6,IF($N747="H17",5,3),FALSE),"")</f>
        <v>5.5E-2</v>
      </c>
      <c r="BG747" s="296">
        <f t="shared" si="344"/>
        <v>0</v>
      </c>
      <c r="BH747" s="296">
        <f t="shared" si="348"/>
        <v>0</v>
      </c>
      <c r="BI747" s="296" t="str">
        <f>IFERROR(VLOOKUP($L747,点検表４リスト用!$L$2:$N$11,3,FALSE),"")</f>
        <v/>
      </c>
      <c r="BJ747" s="296" t="str">
        <f t="shared" si="345"/>
        <v/>
      </c>
      <c r="BK747" s="296" t="str">
        <f>IF($AK747="特","",IF($BP747="確認",MSG_電気・燃料電池車確認,IF($BS747=1,日野自動車新型式,IF($BS747=2,日野自動車新型式②,IF($BS747=3,日野自動車新型式③,IF($BS747=4,日野自動車新型式④,IFERROR(VLOOKUP($BJ747,'35条リスト'!$A$3:$C$9998,2,FALSE),"")))))))</f>
        <v/>
      </c>
      <c r="BL747" s="296" t="str">
        <f t="shared" si="346"/>
        <v/>
      </c>
      <c r="BM747" s="296" t="str">
        <f>IFERROR(VLOOKUP($X747,点検表４リスト用!$A$2:$B$10,2,FALSE),"")</f>
        <v/>
      </c>
      <c r="BN747" s="296" t="str">
        <f>IF($AK747="特","",IFERROR(VLOOKUP($BJ747,'35条リスト'!$A$3:$C$9998,3,FALSE),""))</f>
        <v/>
      </c>
      <c r="BO747" s="357" t="str">
        <f t="shared" si="351"/>
        <v/>
      </c>
      <c r="BP747" s="297" t="str">
        <f t="shared" si="347"/>
        <v/>
      </c>
      <c r="BQ747" s="297" t="str">
        <f t="shared" si="352"/>
        <v/>
      </c>
      <c r="BR747" s="296">
        <f t="shared" si="349"/>
        <v>0</v>
      </c>
      <c r="BS747" s="296" t="str">
        <f>IF(COUNTIF(点検表４リスト用!X$2:X$83,J747),1,IF(COUNTIF(点検表４リスト用!Y$2:Y$100,J747),2,IF(COUNTIF(点検表４リスト用!Z$2:Z$100,J747),3,IF(COUNTIF(点検表４リスト用!AA$2:AA$100,J747),4,""))))</f>
        <v/>
      </c>
      <c r="BT747" s="580" t="str">
        <f t="shared" si="353"/>
        <v/>
      </c>
    </row>
    <row r="748" spans="1:72">
      <c r="A748" s="289"/>
      <c r="B748" s="445"/>
      <c r="C748" s="290"/>
      <c r="D748" s="291"/>
      <c r="E748" s="291"/>
      <c r="F748" s="291"/>
      <c r="G748" s="292"/>
      <c r="H748" s="300"/>
      <c r="I748" s="292"/>
      <c r="J748" s="292"/>
      <c r="K748" s="292"/>
      <c r="L748" s="292"/>
      <c r="M748" s="290"/>
      <c r="N748" s="290"/>
      <c r="O748" s="292"/>
      <c r="P748" s="292"/>
      <c r="Q748" s="481" t="str">
        <f t="shared" si="354"/>
        <v/>
      </c>
      <c r="R748" s="481" t="str">
        <f t="shared" si="355"/>
        <v/>
      </c>
      <c r="S748" s="482" t="str">
        <f t="shared" si="328"/>
        <v/>
      </c>
      <c r="T748" s="482" t="str">
        <f t="shared" si="356"/>
        <v/>
      </c>
      <c r="U748" s="483" t="str">
        <f t="shared" si="357"/>
        <v/>
      </c>
      <c r="V748" s="483" t="str">
        <f t="shared" si="358"/>
        <v/>
      </c>
      <c r="W748" s="483" t="str">
        <f t="shared" si="359"/>
        <v/>
      </c>
      <c r="X748" s="293"/>
      <c r="Y748" s="289"/>
      <c r="Z748" s="473" t="str">
        <f>IF($BS748&lt;&gt;"","確認",IF(COUNTIF(点検表４リスト用!AB$2:AB$100,J748),"○",IF(OR($BQ748="【3】",$BQ748="【2】",$BQ748="【1】"),"○",$BQ748)))</f>
        <v/>
      </c>
      <c r="AA748" s="532"/>
      <c r="AB748" s="559" t="str">
        <f t="shared" si="360"/>
        <v/>
      </c>
      <c r="AC748" s="294" t="str">
        <f>IF(COUNTIF(環境性能の高いＵＤタクシー!$A:$A,点検表４!J748),"○","")</f>
        <v/>
      </c>
      <c r="AD748" s="295" t="str">
        <f t="shared" si="361"/>
        <v/>
      </c>
      <c r="AE748" s="296" t="b">
        <f t="shared" si="329"/>
        <v>0</v>
      </c>
      <c r="AF748" s="296" t="b">
        <f t="shared" si="330"/>
        <v>0</v>
      </c>
      <c r="AG748" s="296" t="str">
        <f t="shared" si="331"/>
        <v/>
      </c>
      <c r="AH748" s="296">
        <f t="shared" si="332"/>
        <v>1</v>
      </c>
      <c r="AI748" s="296">
        <f t="shared" si="333"/>
        <v>0</v>
      </c>
      <c r="AJ748" s="296">
        <f t="shared" si="334"/>
        <v>0</v>
      </c>
      <c r="AK748" s="296" t="str">
        <f>IFERROR(VLOOKUP($I748,点検表４リスト用!$D$2:$G$10,2,FALSE),"")</f>
        <v/>
      </c>
      <c r="AL748" s="296" t="str">
        <f>IFERROR(VLOOKUP($I748,点検表４リスト用!$D$2:$G$10,3,FALSE),"")</f>
        <v/>
      </c>
      <c r="AM748" s="296" t="str">
        <f>IFERROR(VLOOKUP($I748,点検表４リスト用!$D$2:$G$10,4,FALSE),"")</f>
        <v/>
      </c>
      <c r="AN748" s="296" t="str">
        <f>IFERROR(VLOOKUP(LEFT($E748,1),点検表４リスト用!$I$2:$J$11,2,FALSE),"")</f>
        <v/>
      </c>
      <c r="AO748" s="296" t="b">
        <f>IF(IFERROR(VLOOKUP($J748,軽乗用車一覧!$A$2:$A$88,1,FALSE),"")&lt;&gt;"",TRUE,FALSE)</f>
        <v>0</v>
      </c>
      <c r="AP748" s="296" t="b">
        <f t="shared" si="335"/>
        <v>0</v>
      </c>
      <c r="AQ748" s="296" t="b">
        <f t="shared" si="362"/>
        <v>1</v>
      </c>
      <c r="AR748" s="296" t="str">
        <f t="shared" si="336"/>
        <v/>
      </c>
      <c r="AS748" s="296" t="str">
        <f t="shared" si="337"/>
        <v/>
      </c>
      <c r="AT748" s="296">
        <f t="shared" si="338"/>
        <v>1</v>
      </c>
      <c r="AU748" s="296">
        <f t="shared" si="339"/>
        <v>1</v>
      </c>
      <c r="AV748" s="296" t="str">
        <f t="shared" si="340"/>
        <v/>
      </c>
      <c r="AW748" s="296" t="str">
        <f>IFERROR(VLOOKUP($L748,点検表４リスト用!$L$2:$M$11,2,FALSE),"")</f>
        <v/>
      </c>
      <c r="AX748" s="296" t="str">
        <f>IFERROR(VLOOKUP($AV748,排出係数!$H$4:$N$1000,7,FALSE),"")</f>
        <v/>
      </c>
      <c r="AY748" s="296" t="str">
        <f t="shared" si="350"/>
        <v/>
      </c>
      <c r="AZ748" s="296" t="str">
        <f t="shared" si="341"/>
        <v>1</v>
      </c>
      <c r="BA748" s="296" t="str">
        <f>IFERROR(VLOOKUP($AV748,排出係数!$A$4:$G$10000,$AU748+2,FALSE),"")</f>
        <v/>
      </c>
      <c r="BB748" s="296">
        <f>IFERROR(VLOOKUP($AU748,点検表４リスト用!$P$2:$T$6,2,FALSE),"")</f>
        <v>0.48</v>
      </c>
      <c r="BC748" s="296" t="str">
        <f t="shared" si="342"/>
        <v/>
      </c>
      <c r="BD748" s="296" t="str">
        <f t="shared" si="343"/>
        <v/>
      </c>
      <c r="BE748" s="296" t="str">
        <f>IFERROR(VLOOKUP($AV748,排出係数!$H$4:$M$10000,$AU748+2,FALSE),"")</f>
        <v/>
      </c>
      <c r="BF748" s="296">
        <f>IFERROR(VLOOKUP($AU748,点検表４リスト用!$P$2:$T$6,IF($N748="H17",5,3),FALSE),"")</f>
        <v>5.5E-2</v>
      </c>
      <c r="BG748" s="296">
        <f t="shared" si="344"/>
        <v>0</v>
      </c>
      <c r="BH748" s="296">
        <f t="shared" si="348"/>
        <v>0</v>
      </c>
      <c r="BI748" s="296" t="str">
        <f>IFERROR(VLOOKUP($L748,点検表４リスト用!$L$2:$N$11,3,FALSE),"")</f>
        <v/>
      </c>
      <c r="BJ748" s="296" t="str">
        <f t="shared" si="345"/>
        <v/>
      </c>
      <c r="BK748" s="296" t="str">
        <f>IF($AK748="特","",IF($BP748="確認",MSG_電気・燃料電池車確認,IF($BS748=1,日野自動車新型式,IF($BS748=2,日野自動車新型式②,IF($BS748=3,日野自動車新型式③,IF($BS748=4,日野自動車新型式④,IFERROR(VLOOKUP($BJ748,'35条リスト'!$A$3:$C$9998,2,FALSE),"")))))))</f>
        <v/>
      </c>
      <c r="BL748" s="296" t="str">
        <f t="shared" si="346"/>
        <v/>
      </c>
      <c r="BM748" s="296" t="str">
        <f>IFERROR(VLOOKUP($X748,点検表４リスト用!$A$2:$B$10,2,FALSE),"")</f>
        <v/>
      </c>
      <c r="BN748" s="296" t="str">
        <f>IF($AK748="特","",IFERROR(VLOOKUP($BJ748,'35条リスト'!$A$3:$C$9998,3,FALSE),""))</f>
        <v/>
      </c>
      <c r="BO748" s="357" t="str">
        <f t="shared" si="351"/>
        <v/>
      </c>
      <c r="BP748" s="297" t="str">
        <f t="shared" si="347"/>
        <v/>
      </c>
      <c r="BQ748" s="297" t="str">
        <f t="shared" si="352"/>
        <v/>
      </c>
      <c r="BR748" s="296">
        <f t="shared" si="349"/>
        <v>0</v>
      </c>
      <c r="BS748" s="296" t="str">
        <f>IF(COUNTIF(点検表４リスト用!X$2:X$83,J748),1,IF(COUNTIF(点検表４リスト用!Y$2:Y$100,J748),2,IF(COUNTIF(点検表４リスト用!Z$2:Z$100,J748),3,IF(COUNTIF(点検表４リスト用!AA$2:AA$100,J748),4,""))))</f>
        <v/>
      </c>
      <c r="BT748" s="580" t="str">
        <f t="shared" si="353"/>
        <v/>
      </c>
    </row>
    <row r="749" spans="1:72">
      <c r="A749" s="289"/>
      <c r="B749" s="445"/>
      <c r="C749" s="290"/>
      <c r="D749" s="291"/>
      <c r="E749" s="291"/>
      <c r="F749" s="291"/>
      <c r="G749" s="292"/>
      <c r="H749" s="300"/>
      <c r="I749" s="292"/>
      <c r="J749" s="292"/>
      <c r="K749" s="292"/>
      <c r="L749" s="292"/>
      <c r="M749" s="290"/>
      <c r="N749" s="290"/>
      <c r="O749" s="292"/>
      <c r="P749" s="292"/>
      <c r="Q749" s="481" t="str">
        <f t="shared" si="354"/>
        <v/>
      </c>
      <c r="R749" s="481" t="str">
        <f t="shared" si="355"/>
        <v/>
      </c>
      <c r="S749" s="482" t="str">
        <f t="shared" si="328"/>
        <v/>
      </c>
      <c r="T749" s="482" t="str">
        <f t="shared" si="356"/>
        <v/>
      </c>
      <c r="U749" s="483" t="str">
        <f t="shared" si="357"/>
        <v/>
      </c>
      <c r="V749" s="483" t="str">
        <f t="shared" si="358"/>
        <v/>
      </c>
      <c r="W749" s="483" t="str">
        <f t="shared" si="359"/>
        <v/>
      </c>
      <c r="X749" s="293"/>
      <c r="Y749" s="289"/>
      <c r="Z749" s="473" t="str">
        <f>IF($BS749&lt;&gt;"","確認",IF(COUNTIF(点検表４リスト用!AB$2:AB$100,J749),"○",IF(OR($BQ749="【3】",$BQ749="【2】",$BQ749="【1】"),"○",$BQ749)))</f>
        <v/>
      </c>
      <c r="AA749" s="532"/>
      <c r="AB749" s="559" t="str">
        <f t="shared" si="360"/>
        <v/>
      </c>
      <c r="AC749" s="294" t="str">
        <f>IF(COUNTIF(環境性能の高いＵＤタクシー!$A:$A,点検表４!J749),"○","")</f>
        <v/>
      </c>
      <c r="AD749" s="295" t="str">
        <f t="shared" si="361"/>
        <v/>
      </c>
      <c r="AE749" s="296" t="b">
        <f t="shared" si="329"/>
        <v>0</v>
      </c>
      <c r="AF749" s="296" t="b">
        <f t="shared" si="330"/>
        <v>0</v>
      </c>
      <c r="AG749" s="296" t="str">
        <f t="shared" si="331"/>
        <v/>
      </c>
      <c r="AH749" s="296">
        <f t="shared" si="332"/>
        <v>1</v>
      </c>
      <c r="AI749" s="296">
        <f t="shared" si="333"/>
        <v>0</v>
      </c>
      <c r="AJ749" s="296">
        <f t="shared" si="334"/>
        <v>0</v>
      </c>
      <c r="AK749" s="296" t="str">
        <f>IFERROR(VLOOKUP($I749,点検表４リスト用!$D$2:$G$10,2,FALSE),"")</f>
        <v/>
      </c>
      <c r="AL749" s="296" t="str">
        <f>IFERROR(VLOOKUP($I749,点検表４リスト用!$D$2:$G$10,3,FALSE),"")</f>
        <v/>
      </c>
      <c r="AM749" s="296" t="str">
        <f>IFERROR(VLOOKUP($I749,点検表４リスト用!$D$2:$G$10,4,FALSE),"")</f>
        <v/>
      </c>
      <c r="AN749" s="296" t="str">
        <f>IFERROR(VLOOKUP(LEFT($E749,1),点検表４リスト用!$I$2:$J$11,2,FALSE),"")</f>
        <v/>
      </c>
      <c r="AO749" s="296" t="b">
        <f>IF(IFERROR(VLOOKUP($J749,軽乗用車一覧!$A$2:$A$88,1,FALSE),"")&lt;&gt;"",TRUE,FALSE)</f>
        <v>0</v>
      </c>
      <c r="AP749" s="296" t="b">
        <f t="shared" si="335"/>
        <v>0</v>
      </c>
      <c r="AQ749" s="296" t="b">
        <f t="shared" si="362"/>
        <v>1</v>
      </c>
      <c r="AR749" s="296" t="str">
        <f t="shared" si="336"/>
        <v/>
      </c>
      <c r="AS749" s="296" t="str">
        <f t="shared" si="337"/>
        <v/>
      </c>
      <c r="AT749" s="296">
        <f t="shared" si="338"/>
        <v>1</v>
      </c>
      <c r="AU749" s="296">
        <f t="shared" si="339"/>
        <v>1</v>
      </c>
      <c r="AV749" s="296" t="str">
        <f t="shared" si="340"/>
        <v/>
      </c>
      <c r="AW749" s="296" t="str">
        <f>IFERROR(VLOOKUP($L749,点検表４リスト用!$L$2:$M$11,2,FALSE),"")</f>
        <v/>
      </c>
      <c r="AX749" s="296" t="str">
        <f>IFERROR(VLOOKUP($AV749,排出係数!$H$4:$N$1000,7,FALSE),"")</f>
        <v/>
      </c>
      <c r="AY749" s="296" t="str">
        <f t="shared" si="350"/>
        <v/>
      </c>
      <c r="AZ749" s="296" t="str">
        <f t="shared" si="341"/>
        <v>1</v>
      </c>
      <c r="BA749" s="296" t="str">
        <f>IFERROR(VLOOKUP($AV749,排出係数!$A$4:$G$10000,$AU749+2,FALSE),"")</f>
        <v/>
      </c>
      <c r="BB749" s="296">
        <f>IFERROR(VLOOKUP($AU749,点検表４リスト用!$P$2:$T$6,2,FALSE),"")</f>
        <v>0.48</v>
      </c>
      <c r="BC749" s="296" t="str">
        <f t="shared" si="342"/>
        <v/>
      </c>
      <c r="BD749" s="296" t="str">
        <f t="shared" si="343"/>
        <v/>
      </c>
      <c r="BE749" s="296" t="str">
        <f>IFERROR(VLOOKUP($AV749,排出係数!$H$4:$M$10000,$AU749+2,FALSE),"")</f>
        <v/>
      </c>
      <c r="BF749" s="296">
        <f>IFERROR(VLOOKUP($AU749,点検表４リスト用!$P$2:$T$6,IF($N749="H17",5,3),FALSE),"")</f>
        <v>5.5E-2</v>
      </c>
      <c r="BG749" s="296">
        <f t="shared" si="344"/>
        <v>0</v>
      </c>
      <c r="BH749" s="296">
        <f t="shared" si="348"/>
        <v>0</v>
      </c>
      <c r="BI749" s="296" t="str">
        <f>IFERROR(VLOOKUP($L749,点検表４リスト用!$L$2:$N$11,3,FALSE),"")</f>
        <v/>
      </c>
      <c r="BJ749" s="296" t="str">
        <f t="shared" si="345"/>
        <v/>
      </c>
      <c r="BK749" s="296" t="str">
        <f>IF($AK749="特","",IF($BP749="確認",MSG_電気・燃料電池車確認,IF($BS749=1,日野自動車新型式,IF($BS749=2,日野自動車新型式②,IF($BS749=3,日野自動車新型式③,IF($BS749=4,日野自動車新型式④,IFERROR(VLOOKUP($BJ749,'35条リスト'!$A$3:$C$9998,2,FALSE),"")))))))</f>
        <v/>
      </c>
      <c r="BL749" s="296" t="str">
        <f t="shared" si="346"/>
        <v/>
      </c>
      <c r="BM749" s="296" t="str">
        <f>IFERROR(VLOOKUP($X749,点検表４リスト用!$A$2:$B$10,2,FALSE),"")</f>
        <v/>
      </c>
      <c r="BN749" s="296" t="str">
        <f>IF($AK749="特","",IFERROR(VLOOKUP($BJ749,'35条リスト'!$A$3:$C$9998,3,FALSE),""))</f>
        <v/>
      </c>
      <c r="BO749" s="357" t="str">
        <f t="shared" si="351"/>
        <v/>
      </c>
      <c r="BP749" s="297" t="str">
        <f t="shared" si="347"/>
        <v/>
      </c>
      <c r="BQ749" s="297" t="str">
        <f t="shared" si="352"/>
        <v/>
      </c>
      <c r="BR749" s="296">
        <f t="shared" si="349"/>
        <v>0</v>
      </c>
      <c r="BS749" s="296" t="str">
        <f>IF(COUNTIF(点検表４リスト用!X$2:X$83,J749),1,IF(COUNTIF(点検表４リスト用!Y$2:Y$100,J749),2,IF(COUNTIF(点検表４リスト用!Z$2:Z$100,J749),3,IF(COUNTIF(点検表４リスト用!AA$2:AA$100,J749),4,""))))</f>
        <v/>
      </c>
      <c r="BT749" s="580" t="str">
        <f t="shared" si="353"/>
        <v/>
      </c>
    </row>
    <row r="750" spans="1:72">
      <c r="A750" s="289"/>
      <c r="B750" s="445"/>
      <c r="C750" s="290"/>
      <c r="D750" s="291"/>
      <c r="E750" s="291"/>
      <c r="F750" s="291"/>
      <c r="G750" s="292"/>
      <c r="H750" s="300"/>
      <c r="I750" s="292"/>
      <c r="J750" s="292"/>
      <c r="K750" s="292"/>
      <c r="L750" s="292"/>
      <c r="M750" s="290"/>
      <c r="N750" s="290"/>
      <c r="O750" s="292"/>
      <c r="P750" s="292"/>
      <c r="Q750" s="481" t="str">
        <f t="shared" si="354"/>
        <v/>
      </c>
      <c r="R750" s="481" t="str">
        <f t="shared" si="355"/>
        <v/>
      </c>
      <c r="S750" s="482" t="str">
        <f t="shared" si="328"/>
        <v/>
      </c>
      <c r="T750" s="482" t="str">
        <f t="shared" si="356"/>
        <v/>
      </c>
      <c r="U750" s="483" t="str">
        <f t="shared" si="357"/>
        <v/>
      </c>
      <c r="V750" s="483" t="str">
        <f t="shared" si="358"/>
        <v/>
      </c>
      <c r="W750" s="483" t="str">
        <f t="shared" si="359"/>
        <v/>
      </c>
      <c r="X750" s="293"/>
      <c r="Y750" s="289"/>
      <c r="Z750" s="473" t="str">
        <f>IF($BS750&lt;&gt;"","確認",IF(COUNTIF(点検表４リスト用!AB$2:AB$100,J750),"○",IF(OR($BQ750="【3】",$BQ750="【2】",$BQ750="【1】"),"○",$BQ750)))</f>
        <v/>
      </c>
      <c r="AA750" s="532"/>
      <c r="AB750" s="559" t="str">
        <f t="shared" si="360"/>
        <v/>
      </c>
      <c r="AC750" s="294" t="str">
        <f>IF(COUNTIF(環境性能の高いＵＤタクシー!$A:$A,点検表４!J750),"○","")</f>
        <v/>
      </c>
      <c r="AD750" s="295" t="str">
        <f t="shared" si="361"/>
        <v/>
      </c>
      <c r="AE750" s="296" t="b">
        <f t="shared" si="329"/>
        <v>0</v>
      </c>
      <c r="AF750" s="296" t="b">
        <f t="shared" si="330"/>
        <v>0</v>
      </c>
      <c r="AG750" s="296" t="str">
        <f t="shared" si="331"/>
        <v/>
      </c>
      <c r="AH750" s="296">
        <f t="shared" si="332"/>
        <v>1</v>
      </c>
      <c r="AI750" s="296">
        <f t="shared" si="333"/>
        <v>0</v>
      </c>
      <c r="AJ750" s="296">
        <f t="shared" si="334"/>
        <v>0</v>
      </c>
      <c r="AK750" s="296" t="str">
        <f>IFERROR(VLOOKUP($I750,点検表４リスト用!$D$2:$G$10,2,FALSE),"")</f>
        <v/>
      </c>
      <c r="AL750" s="296" t="str">
        <f>IFERROR(VLOOKUP($I750,点検表４リスト用!$D$2:$G$10,3,FALSE),"")</f>
        <v/>
      </c>
      <c r="AM750" s="296" t="str">
        <f>IFERROR(VLOOKUP($I750,点検表４リスト用!$D$2:$G$10,4,FALSE),"")</f>
        <v/>
      </c>
      <c r="AN750" s="296" t="str">
        <f>IFERROR(VLOOKUP(LEFT($E750,1),点検表４リスト用!$I$2:$J$11,2,FALSE),"")</f>
        <v/>
      </c>
      <c r="AO750" s="296" t="b">
        <f>IF(IFERROR(VLOOKUP($J750,軽乗用車一覧!$A$2:$A$88,1,FALSE),"")&lt;&gt;"",TRUE,FALSE)</f>
        <v>0</v>
      </c>
      <c r="AP750" s="296" t="b">
        <f t="shared" si="335"/>
        <v>0</v>
      </c>
      <c r="AQ750" s="296" t="b">
        <f t="shared" si="362"/>
        <v>1</v>
      </c>
      <c r="AR750" s="296" t="str">
        <f t="shared" si="336"/>
        <v/>
      </c>
      <c r="AS750" s="296" t="str">
        <f t="shared" si="337"/>
        <v/>
      </c>
      <c r="AT750" s="296">
        <f t="shared" si="338"/>
        <v>1</v>
      </c>
      <c r="AU750" s="296">
        <f t="shared" si="339"/>
        <v>1</v>
      </c>
      <c r="AV750" s="296" t="str">
        <f t="shared" si="340"/>
        <v/>
      </c>
      <c r="AW750" s="296" t="str">
        <f>IFERROR(VLOOKUP($L750,点検表４リスト用!$L$2:$M$11,2,FALSE),"")</f>
        <v/>
      </c>
      <c r="AX750" s="296" t="str">
        <f>IFERROR(VLOOKUP($AV750,排出係数!$H$4:$N$1000,7,FALSE),"")</f>
        <v/>
      </c>
      <c r="AY750" s="296" t="str">
        <f t="shared" si="350"/>
        <v/>
      </c>
      <c r="AZ750" s="296" t="str">
        <f t="shared" si="341"/>
        <v>1</v>
      </c>
      <c r="BA750" s="296" t="str">
        <f>IFERROR(VLOOKUP($AV750,排出係数!$A$4:$G$10000,$AU750+2,FALSE),"")</f>
        <v/>
      </c>
      <c r="BB750" s="296">
        <f>IFERROR(VLOOKUP($AU750,点検表４リスト用!$P$2:$T$6,2,FALSE),"")</f>
        <v>0.48</v>
      </c>
      <c r="BC750" s="296" t="str">
        <f t="shared" si="342"/>
        <v/>
      </c>
      <c r="BD750" s="296" t="str">
        <f t="shared" si="343"/>
        <v/>
      </c>
      <c r="BE750" s="296" t="str">
        <f>IFERROR(VLOOKUP($AV750,排出係数!$H$4:$M$10000,$AU750+2,FALSE),"")</f>
        <v/>
      </c>
      <c r="BF750" s="296">
        <f>IFERROR(VLOOKUP($AU750,点検表４リスト用!$P$2:$T$6,IF($N750="H17",5,3),FALSE),"")</f>
        <v>5.5E-2</v>
      </c>
      <c r="BG750" s="296">
        <f t="shared" si="344"/>
        <v>0</v>
      </c>
      <c r="BH750" s="296">
        <f t="shared" si="348"/>
        <v>0</v>
      </c>
      <c r="BI750" s="296" t="str">
        <f>IFERROR(VLOOKUP($L750,点検表４リスト用!$L$2:$N$11,3,FALSE),"")</f>
        <v/>
      </c>
      <c r="BJ750" s="296" t="str">
        <f t="shared" si="345"/>
        <v/>
      </c>
      <c r="BK750" s="296" t="str">
        <f>IF($AK750="特","",IF($BP750="確認",MSG_電気・燃料電池車確認,IF($BS750=1,日野自動車新型式,IF($BS750=2,日野自動車新型式②,IF($BS750=3,日野自動車新型式③,IF($BS750=4,日野自動車新型式④,IFERROR(VLOOKUP($BJ750,'35条リスト'!$A$3:$C$9998,2,FALSE),"")))))))</f>
        <v/>
      </c>
      <c r="BL750" s="296" t="str">
        <f t="shared" si="346"/>
        <v/>
      </c>
      <c r="BM750" s="296" t="str">
        <f>IFERROR(VLOOKUP($X750,点検表４リスト用!$A$2:$B$10,2,FALSE),"")</f>
        <v/>
      </c>
      <c r="BN750" s="296" t="str">
        <f>IF($AK750="特","",IFERROR(VLOOKUP($BJ750,'35条リスト'!$A$3:$C$9998,3,FALSE),""))</f>
        <v/>
      </c>
      <c r="BO750" s="357" t="str">
        <f t="shared" si="351"/>
        <v/>
      </c>
      <c r="BP750" s="297" t="str">
        <f t="shared" si="347"/>
        <v/>
      </c>
      <c r="BQ750" s="297" t="str">
        <f t="shared" si="352"/>
        <v/>
      </c>
      <c r="BR750" s="296">
        <f t="shared" si="349"/>
        <v>0</v>
      </c>
      <c r="BS750" s="296" t="str">
        <f>IF(COUNTIF(点検表４リスト用!X$2:X$83,J750),1,IF(COUNTIF(点検表４リスト用!Y$2:Y$100,J750),2,IF(COUNTIF(点検表４リスト用!Z$2:Z$100,J750),3,IF(COUNTIF(点検表４リスト用!AA$2:AA$100,J750),4,""))))</f>
        <v/>
      </c>
      <c r="BT750" s="580" t="str">
        <f t="shared" si="353"/>
        <v/>
      </c>
    </row>
    <row r="751" spans="1:72">
      <c r="A751" s="289"/>
      <c r="B751" s="445"/>
      <c r="C751" s="290"/>
      <c r="D751" s="291"/>
      <c r="E751" s="291"/>
      <c r="F751" s="291"/>
      <c r="G751" s="292"/>
      <c r="H751" s="300"/>
      <c r="I751" s="292"/>
      <c r="J751" s="292"/>
      <c r="K751" s="292"/>
      <c r="L751" s="292"/>
      <c r="M751" s="290"/>
      <c r="N751" s="290"/>
      <c r="O751" s="292"/>
      <c r="P751" s="292"/>
      <c r="Q751" s="481" t="str">
        <f t="shared" si="354"/>
        <v/>
      </c>
      <c r="R751" s="481" t="str">
        <f t="shared" si="355"/>
        <v/>
      </c>
      <c r="S751" s="482" t="str">
        <f t="shared" si="328"/>
        <v/>
      </c>
      <c r="T751" s="482" t="str">
        <f t="shared" si="356"/>
        <v/>
      </c>
      <c r="U751" s="483" t="str">
        <f t="shared" si="357"/>
        <v/>
      </c>
      <c r="V751" s="483" t="str">
        <f t="shared" si="358"/>
        <v/>
      </c>
      <c r="W751" s="483" t="str">
        <f t="shared" si="359"/>
        <v/>
      </c>
      <c r="X751" s="293"/>
      <c r="Y751" s="289"/>
      <c r="Z751" s="473" t="str">
        <f>IF($BS751&lt;&gt;"","確認",IF(COUNTIF(点検表４リスト用!AB$2:AB$100,J751),"○",IF(OR($BQ751="【3】",$BQ751="【2】",$BQ751="【1】"),"○",$BQ751)))</f>
        <v/>
      </c>
      <c r="AA751" s="532"/>
      <c r="AB751" s="559" t="str">
        <f t="shared" si="360"/>
        <v/>
      </c>
      <c r="AC751" s="294" t="str">
        <f>IF(COUNTIF(環境性能の高いＵＤタクシー!$A:$A,点検表４!J751),"○","")</f>
        <v/>
      </c>
      <c r="AD751" s="295" t="str">
        <f t="shared" si="361"/>
        <v/>
      </c>
      <c r="AE751" s="296" t="b">
        <f t="shared" si="329"/>
        <v>0</v>
      </c>
      <c r="AF751" s="296" t="b">
        <f t="shared" si="330"/>
        <v>0</v>
      </c>
      <c r="AG751" s="296" t="str">
        <f t="shared" si="331"/>
        <v/>
      </c>
      <c r="AH751" s="296">
        <f t="shared" si="332"/>
        <v>1</v>
      </c>
      <c r="AI751" s="296">
        <f t="shared" si="333"/>
        <v>0</v>
      </c>
      <c r="AJ751" s="296">
        <f t="shared" si="334"/>
        <v>0</v>
      </c>
      <c r="AK751" s="296" t="str">
        <f>IFERROR(VLOOKUP($I751,点検表４リスト用!$D$2:$G$10,2,FALSE),"")</f>
        <v/>
      </c>
      <c r="AL751" s="296" t="str">
        <f>IFERROR(VLOOKUP($I751,点検表４リスト用!$D$2:$G$10,3,FALSE),"")</f>
        <v/>
      </c>
      <c r="AM751" s="296" t="str">
        <f>IFERROR(VLOOKUP($I751,点検表４リスト用!$D$2:$G$10,4,FALSE),"")</f>
        <v/>
      </c>
      <c r="AN751" s="296" t="str">
        <f>IFERROR(VLOOKUP(LEFT($E751,1),点検表４リスト用!$I$2:$J$11,2,FALSE),"")</f>
        <v/>
      </c>
      <c r="AO751" s="296" t="b">
        <f>IF(IFERROR(VLOOKUP($J751,軽乗用車一覧!$A$2:$A$88,1,FALSE),"")&lt;&gt;"",TRUE,FALSE)</f>
        <v>0</v>
      </c>
      <c r="AP751" s="296" t="b">
        <f t="shared" si="335"/>
        <v>0</v>
      </c>
      <c r="AQ751" s="296" t="b">
        <f t="shared" si="362"/>
        <v>1</v>
      </c>
      <c r="AR751" s="296" t="str">
        <f t="shared" si="336"/>
        <v/>
      </c>
      <c r="AS751" s="296" t="str">
        <f t="shared" si="337"/>
        <v/>
      </c>
      <c r="AT751" s="296">
        <f t="shared" si="338"/>
        <v>1</v>
      </c>
      <c r="AU751" s="296">
        <f t="shared" si="339"/>
        <v>1</v>
      </c>
      <c r="AV751" s="296" t="str">
        <f t="shared" si="340"/>
        <v/>
      </c>
      <c r="AW751" s="296" t="str">
        <f>IFERROR(VLOOKUP($L751,点検表４リスト用!$L$2:$M$11,2,FALSE),"")</f>
        <v/>
      </c>
      <c r="AX751" s="296" t="str">
        <f>IFERROR(VLOOKUP($AV751,排出係数!$H$4:$N$1000,7,FALSE),"")</f>
        <v/>
      </c>
      <c r="AY751" s="296" t="str">
        <f t="shared" si="350"/>
        <v/>
      </c>
      <c r="AZ751" s="296" t="str">
        <f t="shared" si="341"/>
        <v>1</v>
      </c>
      <c r="BA751" s="296" t="str">
        <f>IFERROR(VLOOKUP($AV751,排出係数!$A$4:$G$10000,$AU751+2,FALSE),"")</f>
        <v/>
      </c>
      <c r="BB751" s="296">
        <f>IFERROR(VLOOKUP($AU751,点検表４リスト用!$P$2:$T$6,2,FALSE),"")</f>
        <v>0.48</v>
      </c>
      <c r="BC751" s="296" t="str">
        <f t="shared" si="342"/>
        <v/>
      </c>
      <c r="BD751" s="296" t="str">
        <f t="shared" si="343"/>
        <v/>
      </c>
      <c r="BE751" s="296" t="str">
        <f>IFERROR(VLOOKUP($AV751,排出係数!$H$4:$M$10000,$AU751+2,FALSE),"")</f>
        <v/>
      </c>
      <c r="BF751" s="296">
        <f>IFERROR(VLOOKUP($AU751,点検表４リスト用!$P$2:$T$6,IF($N751="H17",5,3),FALSE),"")</f>
        <v>5.5E-2</v>
      </c>
      <c r="BG751" s="296">
        <f t="shared" si="344"/>
        <v>0</v>
      </c>
      <c r="BH751" s="296">
        <f t="shared" si="348"/>
        <v>0</v>
      </c>
      <c r="BI751" s="296" t="str">
        <f>IFERROR(VLOOKUP($L751,点検表４リスト用!$L$2:$N$11,3,FALSE),"")</f>
        <v/>
      </c>
      <c r="BJ751" s="296" t="str">
        <f t="shared" si="345"/>
        <v/>
      </c>
      <c r="BK751" s="296" t="str">
        <f>IF($AK751="特","",IF($BP751="確認",MSG_電気・燃料電池車確認,IF($BS751=1,日野自動車新型式,IF($BS751=2,日野自動車新型式②,IF($BS751=3,日野自動車新型式③,IF($BS751=4,日野自動車新型式④,IFERROR(VLOOKUP($BJ751,'35条リスト'!$A$3:$C$9998,2,FALSE),"")))))))</f>
        <v/>
      </c>
      <c r="BL751" s="296" t="str">
        <f t="shared" si="346"/>
        <v/>
      </c>
      <c r="BM751" s="296" t="str">
        <f>IFERROR(VLOOKUP($X751,点検表４リスト用!$A$2:$B$10,2,FALSE),"")</f>
        <v/>
      </c>
      <c r="BN751" s="296" t="str">
        <f>IF($AK751="特","",IFERROR(VLOOKUP($BJ751,'35条リスト'!$A$3:$C$9998,3,FALSE),""))</f>
        <v/>
      </c>
      <c r="BO751" s="357" t="str">
        <f t="shared" si="351"/>
        <v/>
      </c>
      <c r="BP751" s="297" t="str">
        <f t="shared" si="347"/>
        <v/>
      </c>
      <c r="BQ751" s="297" t="str">
        <f t="shared" si="352"/>
        <v/>
      </c>
      <c r="BR751" s="296">
        <f t="shared" si="349"/>
        <v>0</v>
      </c>
      <c r="BS751" s="296" t="str">
        <f>IF(COUNTIF(点検表４リスト用!X$2:X$83,J751),1,IF(COUNTIF(点検表４リスト用!Y$2:Y$100,J751),2,IF(COUNTIF(点検表４リスト用!Z$2:Z$100,J751),3,IF(COUNTIF(点検表４リスト用!AA$2:AA$100,J751),4,""))))</f>
        <v/>
      </c>
      <c r="BT751" s="580" t="str">
        <f t="shared" si="353"/>
        <v/>
      </c>
    </row>
    <row r="752" spans="1:72">
      <c r="A752" s="289"/>
      <c r="B752" s="445"/>
      <c r="C752" s="290"/>
      <c r="D752" s="291"/>
      <c r="E752" s="291"/>
      <c r="F752" s="291"/>
      <c r="G752" s="292"/>
      <c r="H752" s="300"/>
      <c r="I752" s="292"/>
      <c r="J752" s="292"/>
      <c r="K752" s="292"/>
      <c r="L752" s="292"/>
      <c r="M752" s="290"/>
      <c r="N752" s="290"/>
      <c r="O752" s="292"/>
      <c r="P752" s="292"/>
      <c r="Q752" s="481" t="str">
        <f t="shared" si="354"/>
        <v/>
      </c>
      <c r="R752" s="481" t="str">
        <f t="shared" si="355"/>
        <v/>
      </c>
      <c r="S752" s="482" t="str">
        <f t="shared" si="328"/>
        <v/>
      </c>
      <c r="T752" s="482" t="str">
        <f t="shared" si="356"/>
        <v/>
      </c>
      <c r="U752" s="483" t="str">
        <f t="shared" si="357"/>
        <v/>
      </c>
      <c r="V752" s="483" t="str">
        <f t="shared" si="358"/>
        <v/>
      </c>
      <c r="W752" s="483" t="str">
        <f t="shared" si="359"/>
        <v/>
      </c>
      <c r="X752" s="293"/>
      <c r="Y752" s="289"/>
      <c r="Z752" s="473" t="str">
        <f>IF($BS752&lt;&gt;"","確認",IF(COUNTIF(点検表４リスト用!AB$2:AB$100,J752),"○",IF(OR($BQ752="【3】",$BQ752="【2】",$BQ752="【1】"),"○",$BQ752)))</f>
        <v/>
      </c>
      <c r="AA752" s="532"/>
      <c r="AB752" s="559" t="str">
        <f t="shared" si="360"/>
        <v/>
      </c>
      <c r="AC752" s="294" t="str">
        <f>IF(COUNTIF(環境性能の高いＵＤタクシー!$A:$A,点検表４!J752),"○","")</f>
        <v/>
      </c>
      <c r="AD752" s="295" t="str">
        <f t="shared" si="361"/>
        <v/>
      </c>
      <c r="AE752" s="296" t="b">
        <f t="shared" si="329"/>
        <v>0</v>
      </c>
      <c r="AF752" s="296" t="b">
        <f t="shared" si="330"/>
        <v>0</v>
      </c>
      <c r="AG752" s="296" t="str">
        <f t="shared" si="331"/>
        <v/>
      </c>
      <c r="AH752" s="296">
        <f t="shared" si="332"/>
        <v>1</v>
      </c>
      <c r="AI752" s="296">
        <f t="shared" si="333"/>
        <v>0</v>
      </c>
      <c r="AJ752" s="296">
        <f t="shared" si="334"/>
        <v>0</v>
      </c>
      <c r="AK752" s="296" t="str">
        <f>IFERROR(VLOOKUP($I752,点検表４リスト用!$D$2:$G$10,2,FALSE),"")</f>
        <v/>
      </c>
      <c r="AL752" s="296" t="str">
        <f>IFERROR(VLOOKUP($I752,点検表４リスト用!$D$2:$G$10,3,FALSE),"")</f>
        <v/>
      </c>
      <c r="AM752" s="296" t="str">
        <f>IFERROR(VLOOKUP($I752,点検表４リスト用!$D$2:$G$10,4,FALSE),"")</f>
        <v/>
      </c>
      <c r="AN752" s="296" t="str">
        <f>IFERROR(VLOOKUP(LEFT($E752,1),点検表４リスト用!$I$2:$J$11,2,FALSE),"")</f>
        <v/>
      </c>
      <c r="AO752" s="296" t="b">
        <f>IF(IFERROR(VLOOKUP($J752,軽乗用車一覧!$A$2:$A$88,1,FALSE),"")&lt;&gt;"",TRUE,FALSE)</f>
        <v>0</v>
      </c>
      <c r="AP752" s="296" t="b">
        <f t="shared" si="335"/>
        <v>0</v>
      </c>
      <c r="AQ752" s="296" t="b">
        <f t="shared" si="362"/>
        <v>1</v>
      </c>
      <c r="AR752" s="296" t="str">
        <f t="shared" si="336"/>
        <v/>
      </c>
      <c r="AS752" s="296" t="str">
        <f t="shared" si="337"/>
        <v/>
      </c>
      <c r="AT752" s="296">
        <f t="shared" si="338"/>
        <v>1</v>
      </c>
      <c r="AU752" s="296">
        <f t="shared" si="339"/>
        <v>1</v>
      </c>
      <c r="AV752" s="296" t="str">
        <f t="shared" si="340"/>
        <v/>
      </c>
      <c r="AW752" s="296" t="str">
        <f>IFERROR(VLOOKUP($L752,点検表４リスト用!$L$2:$M$11,2,FALSE),"")</f>
        <v/>
      </c>
      <c r="AX752" s="296" t="str">
        <f>IFERROR(VLOOKUP($AV752,排出係数!$H$4:$N$1000,7,FALSE),"")</f>
        <v/>
      </c>
      <c r="AY752" s="296" t="str">
        <f t="shared" si="350"/>
        <v/>
      </c>
      <c r="AZ752" s="296" t="str">
        <f t="shared" si="341"/>
        <v>1</v>
      </c>
      <c r="BA752" s="296" t="str">
        <f>IFERROR(VLOOKUP($AV752,排出係数!$A$4:$G$10000,$AU752+2,FALSE),"")</f>
        <v/>
      </c>
      <c r="BB752" s="296">
        <f>IFERROR(VLOOKUP($AU752,点検表４リスト用!$P$2:$T$6,2,FALSE),"")</f>
        <v>0.48</v>
      </c>
      <c r="BC752" s="296" t="str">
        <f t="shared" si="342"/>
        <v/>
      </c>
      <c r="BD752" s="296" t="str">
        <f t="shared" si="343"/>
        <v/>
      </c>
      <c r="BE752" s="296" t="str">
        <f>IFERROR(VLOOKUP($AV752,排出係数!$H$4:$M$10000,$AU752+2,FALSE),"")</f>
        <v/>
      </c>
      <c r="BF752" s="296">
        <f>IFERROR(VLOOKUP($AU752,点検表４リスト用!$P$2:$T$6,IF($N752="H17",5,3),FALSE),"")</f>
        <v>5.5E-2</v>
      </c>
      <c r="BG752" s="296">
        <f t="shared" si="344"/>
        <v>0</v>
      </c>
      <c r="BH752" s="296">
        <f t="shared" si="348"/>
        <v>0</v>
      </c>
      <c r="BI752" s="296" t="str">
        <f>IFERROR(VLOOKUP($L752,点検表４リスト用!$L$2:$N$11,3,FALSE),"")</f>
        <v/>
      </c>
      <c r="BJ752" s="296" t="str">
        <f t="shared" si="345"/>
        <v/>
      </c>
      <c r="BK752" s="296" t="str">
        <f>IF($AK752="特","",IF($BP752="確認",MSG_電気・燃料電池車確認,IF($BS752=1,日野自動車新型式,IF($BS752=2,日野自動車新型式②,IF($BS752=3,日野自動車新型式③,IF($BS752=4,日野自動車新型式④,IFERROR(VLOOKUP($BJ752,'35条リスト'!$A$3:$C$9998,2,FALSE),"")))))))</f>
        <v/>
      </c>
      <c r="BL752" s="296" t="str">
        <f t="shared" si="346"/>
        <v/>
      </c>
      <c r="BM752" s="296" t="str">
        <f>IFERROR(VLOOKUP($X752,点検表４リスト用!$A$2:$B$10,2,FALSE),"")</f>
        <v/>
      </c>
      <c r="BN752" s="296" t="str">
        <f>IF($AK752="特","",IFERROR(VLOOKUP($BJ752,'35条リスト'!$A$3:$C$9998,3,FALSE),""))</f>
        <v/>
      </c>
      <c r="BO752" s="357" t="str">
        <f t="shared" si="351"/>
        <v/>
      </c>
      <c r="BP752" s="297" t="str">
        <f t="shared" si="347"/>
        <v/>
      </c>
      <c r="BQ752" s="297" t="str">
        <f t="shared" si="352"/>
        <v/>
      </c>
      <c r="BR752" s="296">
        <f t="shared" si="349"/>
        <v>0</v>
      </c>
      <c r="BS752" s="296" t="str">
        <f>IF(COUNTIF(点検表４リスト用!X$2:X$83,J752),1,IF(COUNTIF(点検表４リスト用!Y$2:Y$100,J752),2,IF(COUNTIF(点検表４リスト用!Z$2:Z$100,J752),3,IF(COUNTIF(点検表４リスト用!AA$2:AA$100,J752),4,""))))</f>
        <v/>
      </c>
      <c r="BT752" s="580" t="str">
        <f t="shared" si="353"/>
        <v/>
      </c>
    </row>
    <row r="753" spans="1:72">
      <c r="A753" s="289"/>
      <c r="B753" s="445"/>
      <c r="C753" s="290"/>
      <c r="D753" s="291"/>
      <c r="E753" s="291"/>
      <c r="F753" s="291"/>
      <c r="G753" s="292"/>
      <c r="H753" s="300"/>
      <c r="I753" s="292"/>
      <c r="J753" s="292"/>
      <c r="K753" s="292"/>
      <c r="L753" s="292"/>
      <c r="M753" s="290"/>
      <c r="N753" s="290"/>
      <c r="O753" s="292"/>
      <c r="P753" s="292"/>
      <c r="Q753" s="481" t="str">
        <f t="shared" si="354"/>
        <v/>
      </c>
      <c r="R753" s="481" t="str">
        <f t="shared" si="355"/>
        <v/>
      </c>
      <c r="S753" s="482" t="str">
        <f t="shared" si="328"/>
        <v/>
      </c>
      <c r="T753" s="482" t="str">
        <f t="shared" si="356"/>
        <v/>
      </c>
      <c r="U753" s="483" t="str">
        <f t="shared" si="357"/>
        <v/>
      </c>
      <c r="V753" s="483" t="str">
        <f t="shared" si="358"/>
        <v/>
      </c>
      <c r="W753" s="483" t="str">
        <f t="shared" si="359"/>
        <v/>
      </c>
      <c r="X753" s="293"/>
      <c r="Y753" s="289"/>
      <c r="Z753" s="473" t="str">
        <f>IF($BS753&lt;&gt;"","確認",IF(COUNTIF(点検表４リスト用!AB$2:AB$100,J753),"○",IF(OR($BQ753="【3】",$BQ753="【2】",$BQ753="【1】"),"○",$BQ753)))</f>
        <v/>
      </c>
      <c r="AA753" s="532"/>
      <c r="AB753" s="559" t="str">
        <f t="shared" si="360"/>
        <v/>
      </c>
      <c r="AC753" s="294" t="str">
        <f>IF(COUNTIF(環境性能の高いＵＤタクシー!$A:$A,点検表４!J753),"○","")</f>
        <v/>
      </c>
      <c r="AD753" s="295" t="str">
        <f t="shared" si="361"/>
        <v/>
      </c>
      <c r="AE753" s="296" t="b">
        <f t="shared" si="329"/>
        <v>0</v>
      </c>
      <c r="AF753" s="296" t="b">
        <f t="shared" si="330"/>
        <v>0</v>
      </c>
      <c r="AG753" s="296" t="str">
        <f t="shared" si="331"/>
        <v/>
      </c>
      <c r="AH753" s="296">
        <f t="shared" si="332"/>
        <v>1</v>
      </c>
      <c r="AI753" s="296">
        <f t="shared" si="333"/>
        <v>0</v>
      </c>
      <c r="AJ753" s="296">
        <f t="shared" si="334"/>
        <v>0</v>
      </c>
      <c r="AK753" s="296" t="str">
        <f>IFERROR(VLOOKUP($I753,点検表４リスト用!$D$2:$G$10,2,FALSE),"")</f>
        <v/>
      </c>
      <c r="AL753" s="296" t="str">
        <f>IFERROR(VLOOKUP($I753,点検表４リスト用!$D$2:$G$10,3,FALSE),"")</f>
        <v/>
      </c>
      <c r="AM753" s="296" t="str">
        <f>IFERROR(VLOOKUP($I753,点検表４リスト用!$D$2:$G$10,4,FALSE),"")</f>
        <v/>
      </c>
      <c r="AN753" s="296" t="str">
        <f>IFERROR(VLOOKUP(LEFT($E753,1),点検表４リスト用!$I$2:$J$11,2,FALSE),"")</f>
        <v/>
      </c>
      <c r="AO753" s="296" t="b">
        <f>IF(IFERROR(VLOOKUP($J753,軽乗用車一覧!$A$2:$A$88,1,FALSE),"")&lt;&gt;"",TRUE,FALSE)</f>
        <v>0</v>
      </c>
      <c r="AP753" s="296" t="b">
        <f t="shared" si="335"/>
        <v>0</v>
      </c>
      <c r="AQ753" s="296" t="b">
        <f t="shared" si="362"/>
        <v>1</v>
      </c>
      <c r="AR753" s="296" t="str">
        <f t="shared" si="336"/>
        <v/>
      </c>
      <c r="AS753" s="296" t="str">
        <f t="shared" si="337"/>
        <v/>
      </c>
      <c r="AT753" s="296">
        <f t="shared" si="338"/>
        <v>1</v>
      </c>
      <c r="AU753" s="296">
        <f t="shared" si="339"/>
        <v>1</v>
      </c>
      <c r="AV753" s="296" t="str">
        <f t="shared" si="340"/>
        <v/>
      </c>
      <c r="AW753" s="296" t="str">
        <f>IFERROR(VLOOKUP($L753,点検表４リスト用!$L$2:$M$11,2,FALSE),"")</f>
        <v/>
      </c>
      <c r="AX753" s="296" t="str">
        <f>IFERROR(VLOOKUP($AV753,排出係数!$H$4:$N$1000,7,FALSE),"")</f>
        <v/>
      </c>
      <c r="AY753" s="296" t="str">
        <f t="shared" si="350"/>
        <v/>
      </c>
      <c r="AZ753" s="296" t="str">
        <f t="shared" si="341"/>
        <v>1</v>
      </c>
      <c r="BA753" s="296" t="str">
        <f>IFERROR(VLOOKUP($AV753,排出係数!$A$4:$G$10000,$AU753+2,FALSE),"")</f>
        <v/>
      </c>
      <c r="BB753" s="296">
        <f>IFERROR(VLOOKUP($AU753,点検表４リスト用!$P$2:$T$6,2,FALSE),"")</f>
        <v>0.48</v>
      </c>
      <c r="BC753" s="296" t="str">
        <f t="shared" si="342"/>
        <v/>
      </c>
      <c r="BD753" s="296" t="str">
        <f t="shared" si="343"/>
        <v/>
      </c>
      <c r="BE753" s="296" t="str">
        <f>IFERROR(VLOOKUP($AV753,排出係数!$H$4:$M$10000,$AU753+2,FALSE),"")</f>
        <v/>
      </c>
      <c r="BF753" s="296">
        <f>IFERROR(VLOOKUP($AU753,点検表４リスト用!$P$2:$T$6,IF($N753="H17",5,3),FALSE),"")</f>
        <v>5.5E-2</v>
      </c>
      <c r="BG753" s="296">
        <f t="shared" si="344"/>
        <v>0</v>
      </c>
      <c r="BH753" s="296">
        <f t="shared" si="348"/>
        <v>0</v>
      </c>
      <c r="BI753" s="296" t="str">
        <f>IFERROR(VLOOKUP($L753,点検表４リスト用!$L$2:$N$11,3,FALSE),"")</f>
        <v/>
      </c>
      <c r="BJ753" s="296" t="str">
        <f t="shared" si="345"/>
        <v/>
      </c>
      <c r="BK753" s="296" t="str">
        <f>IF($AK753="特","",IF($BP753="確認",MSG_電気・燃料電池車確認,IF($BS753=1,日野自動車新型式,IF($BS753=2,日野自動車新型式②,IF($BS753=3,日野自動車新型式③,IF($BS753=4,日野自動車新型式④,IFERROR(VLOOKUP($BJ753,'35条リスト'!$A$3:$C$9998,2,FALSE),"")))))))</f>
        <v/>
      </c>
      <c r="BL753" s="296" t="str">
        <f t="shared" si="346"/>
        <v/>
      </c>
      <c r="BM753" s="296" t="str">
        <f>IFERROR(VLOOKUP($X753,点検表４リスト用!$A$2:$B$10,2,FALSE),"")</f>
        <v/>
      </c>
      <c r="BN753" s="296" t="str">
        <f>IF($AK753="特","",IFERROR(VLOOKUP($BJ753,'35条リスト'!$A$3:$C$9998,3,FALSE),""))</f>
        <v/>
      </c>
      <c r="BO753" s="357" t="str">
        <f t="shared" si="351"/>
        <v/>
      </c>
      <c r="BP753" s="297" t="str">
        <f t="shared" si="347"/>
        <v/>
      </c>
      <c r="BQ753" s="297" t="str">
        <f t="shared" si="352"/>
        <v/>
      </c>
      <c r="BR753" s="296">
        <f t="shared" si="349"/>
        <v>0</v>
      </c>
      <c r="BS753" s="296" t="str">
        <f>IF(COUNTIF(点検表４リスト用!X$2:X$83,J753),1,IF(COUNTIF(点検表４リスト用!Y$2:Y$100,J753),2,IF(COUNTIF(点検表４リスト用!Z$2:Z$100,J753),3,IF(COUNTIF(点検表４リスト用!AA$2:AA$100,J753),4,""))))</f>
        <v/>
      </c>
      <c r="BT753" s="580" t="str">
        <f t="shared" si="353"/>
        <v/>
      </c>
    </row>
    <row r="754" spans="1:72">
      <c r="A754" s="289"/>
      <c r="B754" s="445"/>
      <c r="C754" s="290"/>
      <c r="D754" s="291"/>
      <c r="E754" s="291"/>
      <c r="F754" s="291"/>
      <c r="G754" s="292"/>
      <c r="H754" s="300"/>
      <c r="I754" s="292"/>
      <c r="J754" s="292"/>
      <c r="K754" s="292"/>
      <c r="L754" s="292"/>
      <c r="M754" s="290"/>
      <c r="N754" s="290"/>
      <c r="O754" s="292"/>
      <c r="P754" s="292"/>
      <c r="Q754" s="481" t="str">
        <f t="shared" si="354"/>
        <v/>
      </c>
      <c r="R754" s="481" t="str">
        <f t="shared" si="355"/>
        <v/>
      </c>
      <c r="S754" s="482" t="str">
        <f t="shared" si="328"/>
        <v/>
      </c>
      <c r="T754" s="482" t="str">
        <f t="shared" si="356"/>
        <v/>
      </c>
      <c r="U754" s="483" t="str">
        <f t="shared" si="357"/>
        <v/>
      </c>
      <c r="V754" s="483" t="str">
        <f t="shared" si="358"/>
        <v/>
      </c>
      <c r="W754" s="483" t="str">
        <f t="shared" si="359"/>
        <v/>
      </c>
      <c r="X754" s="293"/>
      <c r="Y754" s="289"/>
      <c r="Z754" s="473" t="str">
        <f>IF($BS754&lt;&gt;"","確認",IF(COUNTIF(点検表４リスト用!AB$2:AB$100,J754),"○",IF(OR($BQ754="【3】",$BQ754="【2】",$BQ754="【1】"),"○",$BQ754)))</f>
        <v/>
      </c>
      <c r="AA754" s="532"/>
      <c r="AB754" s="559" t="str">
        <f t="shared" si="360"/>
        <v/>
      </c>
      <c r="AC754" s="294" t="str">
        <f>IF(COUNTIF(環境性能の高いＵＤタクシー!$A:$A,点検表４!J754),"○","")</f>
        <v/>
      </c>
      <c r="AD754" s="295" t="str">
        <f t="shared" si="361"/>
        <v/>
      </c>
      <c r="AE754" s="296" t="b">
        <f t="shared" si="329"/>
        <v>0</v>
      </c>
      <c r="AF754" s="296" t="b">
        <f t="shared" si="330"/>
        <v>0</v>
      </c>
      <c r="AG754" s="296" t="str">
        <f t="shared" si="331"/>
        <v/>
      </c>
      <c r="AH754" s="296">
        <f t="shared" si="332"/>
        <v>1</v>
      </c>
      <c r="AI754" s="296">
        <f t="shared" si="333"/>
        <v>0</v>
      </c>
      <c r="AJ754" s="296">
        <f t="shared" si="334"/>
        <v>0</v>
      </c>
      <c r="AK754" s="296" t="str">
        <f>IFERROR(VLOOKUP($I754,点検表４リスト用!$D$2:$G$10,2,FALSE),"")</f>
        <v/>
      </c>
      <c r="AL754" s="296" t="str">
        <f>IFERROR(VLOOKUP($I754,点検表４リスト用!$D$2:$G$10,3,FALSE),"")</f>
        <v/>
      </c>
      <c r="AM754" s="296" t="str">
        <f>IFERROR(VLOOKUP($I754,点検表４リスト用!$D$2:$G$10,4,FALSE),"")</f>
        <v/>
      </c>
      <c r="AN754" s="296" t="str">
        <f>IFERROR(VLOOKUP(LEFT($E754,1),点検表４リスト用!$I$2:$J$11,2,FALSE),"")</f>
        <v/>
      </c>
      <c r="AO754" s="296" t="b">
        <f>IF(IFERROR(VLOOKUP($J754,軽乗用車一覧!$A$2:$A$88,1,FALSE),"")&lt;&gt;"",TRUE,FALSE)</f>
        <v>0</v>
      </c>
      <c r="AP754" s="296" t="b">
        <f t="shared" si="335"/>
        <v>0</v>
      </c>
      <c r="AQ754" s="296" t="b">
        <f t="shared" si="362"/>
        <v>1</v>
      </c>
      <c r="AR754" s="296" t="str">
        <f t="shared" si="336"/>
        <v/>
      </c>
      <c r="AS754" s="296" t="str">
        <f t="shared" si="337"/>
        <v/>
      </c>
      <c r="AT754" s="296">
        <f t="shared" si="338"/>
        <v>1</v>
      </c>
      <c r="AU754" s="296">
        <f t="shared" si="339"/>
        <v>1</v>
      </c>
      <c r="AV754" s="296" t="str">
        <f t="shared" si="340"/>
        <v/>
      </c>
      <c r="AW754" s="296" t="str">
        <f>IFERROR(VLOOKUP($L754,点検表４リスト用!$L$2:$M$11,2,FALSE),"")</f>
        <v/>
      </c>
      <c r="AX754" s="296" t="str">
        <f>IFERROR(VLOOKUP($AV754,排出係数!$H$4:$N$1000,7,FALSE),"")</f>
        <v/>
      </c>
      <c r="AY754" s="296" t="str">
        <f t="shared" si="350"/>
        <v/>
      </c>
      <c r="AZ754" s="296" t="str">
        <f t="shared" si="341"/>
        <v>1</v>
      </c>
      <c r="BA754" s="296" t="str">
        <f>IFERROR(VLOOKUP($AV754,排出係数!$A$4:$G$10000,$AU754+2,FALSE),"")</f>
        <v/>
      </c>
      <c r="BB754" s="296">
        <f>IFERROR(VLOOKUP($AU754,点検表４リスト用!$P$2:$T$6,2,FALSE),"")</f>
        <v>0.48</v>
      </c>
      <c r="BC754" s="296" t="str">
        <f t="shared" si="342"/>
        <v/>
      </c>
      <c r="BD754" s="296" t="str">
        <f t="shared" si="343"/>
        <v/>
      </c>
      <c r="BE754" s="296" t="str">
        <f>IFERROR(VLOOKUP($AV754,排出係数!$H$4:$M$10000,$AU754+2,FALSE),"")</f>
        <v/>
      </c>
      <c r="BF754" s="296">
        <f>IFERROR(VLOOKUP($AU754,点検表４リスト用!$P$2:$T$6,IF($N754="H17",5,3),FALSE),"")</f>
        <v>5.5E-2</v>
      </c>
      <c r="BG754" s="296">
        <f t="shared" si="344"/>
        <v>0</v>
      </c>
      <c r="BH754" s="296">
        <f t="shared" si="348"/>
        <v>0</v>
      </c>
      <c r="BI754" s="296" t="str">
        <f>IFERROR(VLOOKUP($L754,点検表４リスト用!$L$2:$N$11,3,FALSE),"")</f>
        <v/>
      </c>
      <c r="BJ754" s="296" t="str">
        <f t="shared" si="345"/>
        <v/>
      </c>
      <c r="BK754" s="296" t="str">
        <f>IF($AK754="特","",IF($BP754="確認",MSG_電気・燃料電池車確認,IF($BS754=1,日野自動車新型式,IF($BS754=2,日野自動車新型式②,IF($BS754=3,日野自動車新型式③,IF($BS754=4,日野自動車新型式④,IFERROR(VLOOKUP($BJ754,'35条リスト'!$A$3:$C$9998,2,FALSE),"")))))))</f>
        <v/>
      </c>
      <c r="BL754" s="296" t="str">
        <f t="shared" si="346"/>
        <v/>
      </c>
      <c r="BM754" s="296" t="str">
        <f>IFERROR(VLOOKUP($X754,点検表４リスト用!$A$2:$B$10,2,FALSE),"")</f>
        <v/>
      </c>
      <c r="BN754" s="296" t="str">
        <f>IF($AK754="特","",IFERROR(VLOOKUP($BJ754,'35条リスト'!$A$3:$C$9998,3,FALSE),""))</f>
        <v/>
      </c>
      <c r="BO754" s="357" t="str">
        <f t="shared" si="351"/>
        <v/>
      </c>
      <c r="BP754" s="297" t="str">
        <f t="shared" si="347"/>
        <v/>
      </c>
      <c r="BQ754" s="297" t="str">
        <f t="shared" si="352"/>
        <v/>
      </c>
      <c r="BR754" s="296">
        <f t="shared" si="349"/>
        <v>0</v>
      </c>
      <c r="BS754" s="296" t="str">
        <f>IF(COUNTIF(点検表４リスト用!X$2:X$83,J754),1,IF(COUNTIF(点検表４リスト用!Y$2:Y$100,J754),2,IF(COUNTIF(点検表４リスト用!Z$2:Z$100,J754),3,IF(COUNTIF(点検表４リスト用!AA$2:AA$100,J754),4,""))))</f>
        <v/>
      </c>
      <c r="BT754" s="580" t="str">
        <f t="shared" si="353"/>
        <v/>
      </c>
    </row>
    <row r="755" spans="1:72">
      <c r="A755" s="289"/>
      <c r="B755" s="445"/>
      <c r="C755" s="290"/>
      <c r="D755" s="291"/>
      <c r="E755" s="291"/>
      <c r="F755" s="291"/>
      <c r="G755" s="292"/>
      <c r="H755" s="300"/>
      <c r="I755" s="292"/>
      <c r="J755" s="292"/>
      <c r="K755" s="292"/>
      <c r="L755" s="292"/>
      <c r="M755" s="290"/>
      <c r="N755" s="290"/>
      <c r="O755" s="292"/>
      <c r="P755" s="292"/>
      <c r="Q755" s="481" t="str">
        <f t="shared" si="354"/>
        <v/>
      </c>
      <c r="R755" s="481" t="str">
        <f t="shared" si="355"/>
        <v/>
      </c>
      <c r="S755" s="482" t="str">
        <f t="shared" si="328"/>
        <v/>
      </c>
      <c r="T755" s="482" t="str">
        <f t="shared" si="356"/>
        <v/>
      </c>
      <c r="U755" s="483" t="str">
        <f t="shared" si="357"/>
        <v/>
      </c>
      <c r="V755" s="483" t="str">
        <f t="shared" si="358"/>
        <v/>
      </c>
      <c r="W755" s="483" t="str">
        <f t="shared" si="359"/>
        <v/>
      </c>
      <c r="X755" s="293"/>
      <c r="Y755" s="289"/>
      <c r="Z755" s="473" t="str">
        <f>IF($BS755&lt;&gt;"","確認",IF(COUNTIF(点検表４リスト用!AB$2:AB$100,J755),"○",IF(OR($BQ755="【3】",$BQ755="【2】",$BQ755="【1】"),"○",$BQ755)))</f>
        <v/>
      </c>
      <c r="AA755" s="532"/>
      <c r="AB755" s="559" t="str">
        <f t="shared" si="360"/>
        <v/>
      </c>
      <c r="AC755" s="294" t="str">
        <f>IF(COUNTIF(環境性能の高いＵＤタクシー!$A:$A,点検表４!J755),"○","")</f>
        <v/>
      </c>
      <c r="AD755" s="295" t="str">
        <f t="shared" si="361"/>
        <v/>
      </c>
      <c r="AE755" s="296" t="b">
        <f t="shared" si="329"/>
        <v>0</v>
      </c>
      <c r="AF755" s="296" t="b">
        <f t="shared" si="330"/>
        <v>0</v>
      </c>
      <c r="AG755" s="296" t="str">
        <f t="shared" si="331"/>
        <v/>
      </c>
      <c r="AH755" s="296">
        <f t="shared" si="332"/>
        <v>1</v>
      </c>
      <c r="AI755" s="296">
        <f t="shared" si="333"/>
        <v>0</v>
      </c>
      <c r="AJ755" s="296">
        <f t="shared" si="334"/>
        <v>0</v>
      </c>
      <c r="AK755" s="296" t="str">
        <f>IFERROR(VLOOKUP($I755,点検表４リスト用!$D$2:$G$10,2,FALSE),"")</f>
        <v/>
      </c>
      <c r="AL755" s="296" t="str">
        <f>IFERROR(VLOOKUP($I755,点検表４リスト用!$D$2:$G$10,3,FALSE),"")</f>
        <v/>
      </c>
      <c r="AM755" s="296" t="str">
        <f>IFERROR(VLOOKUP($I755,点検表４リスト用!$D$2:$G$10,4,FALSE),"")</f>
        <v/>
      </c>
      <c r="AN755" s="296" t="str">
        <f>IFERROR(VLOOKUP(LEFT($E755,1),点検表４リスト用!$I$2:$J$11,2,FALSE),"")</f>
        <v/>
      </c>
      <c r="AO755" s="296" t="b">
        <f>IF(IFERROR(VLOOKUP($J755,軽乗用車一覧!$A$2:$A$88,1,FALSE),"")&lt;&gt;"",TRUE,FALSE)</f>
        <v>0</v>
      </c>
      <c r="AP755" s="296" t="b">
        <f t="shared" si="335"/>
        <v>0</v>
      </c>
      <c r="AQ755" s="296" t="b">
        <f t="shared" si="362"/>
        <v>1</v>
      </c>
      <c r="AR755" s="296" t="str">
        <f t="shared" si="336"/>
        <v/>
      </c>
      <c r="AS755" s="296" t="str">
        <f t="shared" si="337"/>
        <v/>
      </c>
      <c r="AT755" s="296">
        <f t="shared" si="338"/>
        <v>1</v>
      </c>
      <c r="AU755" s="296">
        <f t="shared" si="339"/>
        <v>1</v>
      </c>
      <c r="AV755" s="296" t="str">
        <f t="shared" si="340"/>
        <v/>
      </c>
      <c r="AW755" s="296" t="str">
        <f>IFERROR(VLOOKUP($L755,点検表４リスト用!$L$2:$M$11,2,FALSE),"")</f>
        <v/>
      </c>
      <c r="AX755" s="296" t="str">
        <f>IFERROR(VLOOKUP($AV755,排出係数!$H$4:$N$1000,7,FALSE),"")</f>
        <v/>
      </c>
      <c r="AY755" s="296" t="str">
        <f t="shared" si="350"/>
        <v/>
      </c>
      <c r="AZ755" s="296" t="str">
        <f t="shared" si="341"/>
        <v>1</v>
      </c>
      <c r="BA755" s="296" t="str">
        <f>IFERROR(VLOOKUP($AV755,排出係数!$A$4:$G$10000,$AU755+2,FALSE),"")</f>
        <v/>
      </c>
      <c r="BB755" s="296">
        <f>IFERROR(VLOOKUP($AU755,点検表４リスト用!$P$2:$T$6,2,FALSE),"")</f>
        <v>0.48</v>
      </c>
      <c r="BC755" s="296" t="str">
        <f t="shared" si="342"/>
        <v/>
      </c>
      <c r="BD755" s="296" t="str">
        <f t="shared" si="343"/>
        <v/>
      </c>
      <c r="BE755" s="296" t="str">
        <f>IFERROR(VLOOKUP($AV755,排出係数!$H$4:$M$10000,$AU755+2,FALSE),"")</f>
        <v/>
      </c>
      <c r="BF755" s="296">
        <f>IFERROR(VLOOKUP($AU755,点検表４リスト用!$P$2:$T$6,IF($N755="H17",5,3),FALSE),"")</f>
        <v>5.5E-2</v>
      </c>
      <c r="BG755" s="296">
        <f t="shared" si="344"/>
        <v>0</v>
      </c>
      <c r="BH755" s="296">
        <f t="shared" si="348"/>
        <v>0</v>
      </c>
      <c r="BI755" s="296" t="str">
        <f>IFERROR(VLOOKUP($L755,点検表４リスト用!$L$2:$N$11,3,FALSE),"")</f>
        <v/>
      </c>
      <c r="BJ755" s="296" t="str">
        <f t="shared" si="345"/>
        <v/>
      </c>
      <c r="BK755" s="296" t="str">
        <f>IF($AK755="特","",IF($BP755="確認",MSG_電気・燃料電池車確認,IF($BS755=1,日野自動車新型式,IF($BS755=2,日野自動車新型式②,IF($BS755=3,日野自動車新型式③,IF($BS755=4,日野自動車新型式④,IFERROR(VLOOKUP($BJ755,'35条リスト'!$A$3:$C$9998,2,FALSE),"")))))))</f>
        <v/>
      </c>
      <c r="BL755" s="296" t="str">
        <f t="shared" si="346"/>
        <v/>
      </c>
      <c r="BM755" s="296" t="str">
        <f>IFERROR(VLOOKUP($X755,点検表４リスト用!$A$2:$B$10,2,FALSE),"")</f>
        <v/>
      </c>
      <c r="BN755" s="296" t="str">
        <f>IF($AK755="特","",IFERROR(VLOOKUP($BJ755,'35条リスト'!$A$3:$C$9998,3,FALSE),""))</f>
        <v/>
      </c>
      <c r="BO755" s="357" t="str">
        <f t="shared" si="351"/>
        <v/>
      </c>
      <c r="BP755" s="297" t="str">
        <f t="shared" si="347"/>
        <v/>
      </c>
      <c r="BQ755" s="297" t="str">
        <f t="shared" si="352"/>
        <v/>
      </c>
      <c r="BR755" s="296">
        <f t="shared" si="349"/>
        <v>0</v>
      </c>
      <c r="BS755" s="296" t="str">
        <f>IF(COUNTIF(点検表４リスト用!X$2:X$83,J755),1,IF(COUNTIF(点検表４リスト用!Y$2:Y$100,J755),2,IF(COUNTIF(点検表４リスト用!Z$2:Z$100,J755),3,IF(COUNTIF(点検表４リスト用!AA$2:AA$100,J755),4,""))))</f>
        <v/>
      </c>
      <c r="BT755" s="580" t="str">
        <f t="shared" si="353"/>
        <v/>
      </c>
    </row>
    <row r="756" spans="1:72">
      <c r="A756" s="289"/>
      <c r="B756" s="445"/>
      <c r="C756" s="290"/>
      <c r="D756" s="291"/>
      <c r="E756" s="291"/>
      <c r="F756" s="291"/>
      <c r="G756" s="292"/>
      <c r="H756" s="300"/>
      <c r="I756" s="292"/>
      <c r="J756" s="292"/>
      <c r="K756" s="292"/>
      <c r="L756" s="292"/>
      <c r="M756" s="290"/>
      <c r="N756" s="290"/>
      <c r="O756" s="292"/>
      <c r="P756" s="292"/>
      <c r="Q756" s="481" t="str">
        <f t="shared" si="354"/>
        <v/>
      </c>
      <c r="R756" s="481" t="str">
        <f t="shared" si="355"/>
        <v/>
      </c>
      <c r="S756" s="482" t="str">
        <f t="shared" si="328"/>
        <v/>
      </c>
      <c r="T756" s="482" t="str">
        <f t="shared" si="356"/>
        <v/>
      </c>
      <c r="U756" s="483" t="str">
        <f t="shared" si="357"/>
        <v/>
      </c>
      <c r="V756" s="483" t="str">
        <f t="shared" si="358"/>
        <v/>
      </c>
      <c r="W756" s="483" t="str">
        <f t="shared" si="359"/>
        <v/>
      </c>
      <c r="X756" s="293"/>
      <c r="Y756" s="289"/>
      <c r="Z756" s="473" t="str">
        <f>IF($BS756&lt;&gt;"","確認",IF(COUNTIF(点検表４リスト用!AB$2:AB$100,J756),"○",IF(OR($BQ756="【3】",$BQ756="【2】",$BQ756="【1】"),"○",$BQ756)))</f>
        <v/>
      </c>
      <c r="AA756" s="532"/>
      <c r="AB756" s="559" t="str">
        <f t="shared" si="360"/>
        <v/>
      </c>
      <c r="AC756" s="294" t="str">
        <f>IF(COUNTIF(環境性能の高いＵＤタクシー!$A:$A,点検表４!J756),"○","")</f>
        <v/>
      </c>
      <c r="AD756" s="295" t="str">
        <f t="shared" si="361"/>
        <v/>
      </c>
      <c r="AE756" s="296" t="b">
        <f t="shared" si="329"/>
        <v>0</v>
      </c>
      <c r="AF756" s="296" t="b">
        <f t="shared" si="330"/>
        <v>0</v>
      </c>
      <c r="AG756" s="296" t="str">
        <f t="shared" si="331"/>
        <v/>
      </c>
      <c r="AH756" s="296">
        <f t="shared" si="332"/>
        <v>1</v>
      </c>
      <c r="AI756" s="296">
        <f t="shared" si="333"/>
        <v>0</v>
      </c>
      <c r="AJ756" s="296">
        <f t="shared" si="334"/>
        <v>0</v>
      </c>
      <c r="AK756" s="296" t="str">
        <f>IFERROR(VLOOKUP($I756,点検表４リスト用!$D$2:$G$10,2,FALSE),"")</f>
        <v/>
      </c>
      <c r="AL756" s="296" t="str">
        <f>IFERROR(VLOOKUP($I756,点検表４リスト用!$D$2:$G$10,3,FALSE),"")</f>
        <v/>
      </c>
      <c r="AM756" s="296" t="str">
        <f>IFERROR(VLOOKUP($I756,点検表４リスト用!$D$2:$G$10,4,FALSE),"")</f>
        <v/>
      </c>
      <c r="AN756" s="296" t="str">
        <f>IFERROR(VLOOKUP(LEFT($E756,1),点検表４リスト用!$I$2:$J$11,2,FALSE),"")</f>
        <v/>
      </c>
      <c r="AO756" s="296" t="b">
        <f>IF(IFERROR(VLOOKUP($J756,軽乗用車一覧!$A$2:$A$88,1,FALSE),"")&lt;&gt;"",TRUE,FALSE)</f>
        <v>0</v>
      </c>
      <c r="AP756" s="296" t="b">
        <f t="shared" si="335"/>
        <v>0</v>
      </c>
      <c r="AQ756" s="296" t="b">
        <f t="shared" si="362"/>
        <v>1</v>
      </c>
      <c r="AR756" s="296" t="str">
        <f t="shared" si="336"/>
        <v/>
      </c>
      <c r="AS756" s="296" t="str">
        <f t="shared" si="337"/>
        <v/>
      </c>
      <c r="AT756" s="296">
        <f t="shared" si="338"/>
        <v>1</v>
      </c>
      <c r="AU756" s="296">
        <f t="shared" si="339"/>
        <v>1</v>
      </c>
      <c r="AV756" s="296" t="str">
        <f t="shared" si="340"/>
        <v/>
      </c>
      <c r="AW756" s="296" t="str">
        <f>IFERROR(VLOOKUP($L756,点検表４リスト用!$L$2:$M$11,2,FALSE),"")</f>
        <v/>
      </c>
      <c r="AX756" s="296" t="str">
        <f>IFERROR(VLOOKUP($AV756,排出係数!$H$4:$N$1000,7,FALSE),"")</f>
        <v/>
      </c>
      <c r="AY756" s="296" t="str">
        <f t="shared" si="350"/>
        <v/>
      </c>
      <c r="AZ756" s="296" t="str">
        <f t="shared" si="341"/>
        <v>1</v>
      </c>
      <c r="BA756" s="296" t="str">
        <f>IFERROR(VLOOKUP($AV756,排出係数!$A$4:$G$10000,$AU756+2,FALSE),"")</f>
        <v/>
      </c>
      <c r="BB756" s="296">
        <f>IFERROR(VLOOKUP($AU756,点検表４リスト用!$P$2:$T$6,2,FALSE),"")</f>
        <v>0.48</v>
      </c>
      <c r="BC756" s="296" t="str">
        <f t="shared" si="342"/>
        <v/>
      </c>
      <c r="BD756" s="296" t="str">
        <f t="shared" si="343"/>
        <v/>
      </c>
      <c r="BE756" s="296" t="str">
        <f>IFERROR(VLOOKUP($AV756,排出係数!$H$4:$M$10000,$AU756+2,FALSE),"")</f>
        <v/>
      </c>
      <c r="BF756" s="296">
        <f>IFERROR(VLOOKUP($AU756,点検表４リスト用!$P$2:$T$6,IF($N756="H17",5,3),FALSE),"")</f>
        <v>5.5E-2</v>
      </c>
      <c r="BG756" s="296">
        <f t="shared" si="344"/>
        <v>0</v>
      </c>
      <c r="BH756" s="296">
        <f t="shared" si="348"/>
        <v>0</v>
      </c>
      <c r="BI756" s="296" t="str">
        <f>IFERROR(VLOOKUP($L756,点検表４リスト用!$L$2:$N$11,3,FALSE),"")</f>
        <v/>
      </c>
      <c r="BJ756" s="296" t="str">
        <f t="shared" si="345"/>
        <v/>
      </c>
      <c r="BK756" s="296" t="str">
        <f>IF($AK756="特","",IF($BP756="確認",MSG_電気・燃料電池車確認,IF($BS756=1,日野自動車新型式,IF($BS756=2,日野自動車新型式②,IF($BS756=3,日野自動車新型式③,IF($BS756=4,日野自動車新型式④,IFERROR(VLOOKUP($BJ756,'35条リスト'!$A$3:$C$9998,2,FALSE),"")))))))</f>
        <v/>
      </c>
      <c r="BL756" s="296" t="str">
        <f t="shared" si="346"/>
        <v/>
      </c>
      <c r="BM756" s="296" t="str">
        <f>IFERROR(VLOOKUP($X756,点検表４リスト用!$A$2:$B$10,2,FALSE),"")</f>
        <v/>
      </c>
      <c r="BN756" s="296" t="str">
        <f>IF($AK756="特","",IFERROR(VLOOKUP($BJ756,'35条リスト'!$A$3:$C$9998,3,FALSE),""))</f>
        <v/>
      </c>
      <c r="BO756" s="357" t="str">
        <f t="shared" si="351"/>
        <v/>
      </c>
      <c r="BP756" s="297" t="str">
        <f t="shared" si="347"/>
        <v/>
      </c>
      <c r="BQ756" s="297" t="str">
        <f t="shared" si="352"/>
        <v/>
      </c>
      <c r="BR756" s="296">
        <f t="shared" si="349"/>
        <v>0</v>
      </c>
      <c r="BS756" s="296" t="str">
        <f>IF(COUNTIF(点検表４リスト用!X$2:X$83,J756),1,IF(COUNTIF(点検表４リスト用!Y$2:Y$100,J756),2,IF(COUNTIF(点検表４リスト用!Z$2:Z$100,J756),3,IF(COUNTIF(点検表４リスト用!AA$2:AA$100,J756),4,""))))</f>
        <v/>
      </c>
      <c r="BT756" s="580" t="str">
        <f t="shared" si="353"/>
        <v/>
      </c>
    </row>
    <row r="757" spans="1:72">
      <c r="A757" s="289"/>
      <c r="B757" s="445"/>
      <c r="C757" s="290"/>
      <c r="D757" s="291"/>
      <c r="E757" s="291"/>
      <c r="F757" s="291"/>
      <c r="G757" s="292"/>
      <c r="H757" s="300"/>
      <c r="I757" s="292"/>
      <c r="J757" s="292"/>
      <c r="K757" s="292"/>
      <c r="L757" s="292"/>
      <c r="M757" s="290"/>
      <c r="N757" s="290"/>
      <c r="O757" s="292"/>
      <c r="P757" s="292"/>
      <c r="Q757" s="481" t="str">
        <f t="shared" si="354"/>
        <v/>
      </c>
      <c r="R757" s="481" t="str">
        <f t="shared" si="355"/>
        <v/>
      </c>
      <c r="S757" s="482" t="str">
        <f t="shared" si="328"/>
        <v/>
      </c>
      <c r="T757" s="482" t="str">
        <f t="shared" si="356"/>
        <v/>
      </c>
      <c r="U757" s="483" t="str">
        <f t="shared" si="357"/>
        <v/>
      </c>
      <c r="V757" s="483" t="str">
        <f t="shared" si="358"/>
        <v/>
      </c>
      <c r="W757" s="483" t="str">
        <f t="shared" si="359"/>
        <v/>
      </c>
      <c r="X757" s="293"/>
      <c r="Y757" s="289"/>
      <c r="Z757" s="473" t="str">
        <f>IF($BS757&lt;&gt;"","確認",IF(COUNTIF(点検表４リスト用!AB$2:AB$100,J757),"○",IF(OR($BQ757="【3】",$BQ757="【2】",$BQ757="【1】"),"○",$BQ757)))</f>
        <v/>
      </c>
      <c r="AA757" s="532"/>
      <c r="AB757" s="559" t="str">
        <f t="shared" si="360"/>
        <v/>
      </c>
      <c r="AC757" s="294" t="str">
        <f>IF(COUNTIF(環境性能の高いＵＤタクシー!$A:$A,点検表４!J757),"○","")</f>
        <v/>
      </c>
      <c r="AD757" s="295" t="str">
        <f t="shared" si="361"/>
        <v/>
      </c>
      <c r="AE757" s="296" t="b">
        <f t="shared" si="329"/>
        <v>0</v>
      </c>
      <c r="AF757" s="296" t="b">
        <f t="shared" si="330"/>
        <v>0</v>
      </c>
      <c r="AG757" s="296" t="str">
        <f t="shared" si="331"/>
        <v/>
      </c>
      <c r="AH757" s="296">
        <f t="shared" si="332"/>
        <v>1</v>
      </c>
      <c r="AI757" s="296">
        <f t="shared" si="333"/>
        <v>0</v>
      </c>
      <c r="AJ757" s="296">
        <f t="shared" si="334"/>
        <v>0</v>
      </c>
      <c r="AK757" s="296" t="str">
        <f>IFERROR(VLOOKUP($I757,点検表４リスト用!$D$2:$G$10,2,FALSE),"")</f>
        <v/>
      </c>
      <c r="AL757" s="296" t="str">
        <f>IFERROR(VLOOKUP($I757,点検表４リスト用!$D$2:$G$10,3,FALSE),"")</f>
        <v/>
      </c>
      <c r="AM757" s="296" t="str">
        <f>IFERROR(VLOOKUP($I757,点検表４リスト用!$D$2:$G$10,4,FALSE),"")</f>
        <v/>
      </c>
      <c r="AN757" s="296" t="str">
        <f>IFERROR(VLOOKUP(LEFT($E757,1),点検表４リスト用!$I$2:$J$11,2,FALSE),"")</f>
        <v/>
      </c>
      <c r="AO757" s="296" t="b">
        <f>IF(IFERROR(VLOOKUP($J757,軽乗用車一覧!$A$2:$A$88,1,FALSE),"")&lt;&gt;"",TRUE,FALSE)</f>
        <v>0</v>
      </c>
      <c r="AP757" s="296" t="b">
        <f t="shared" si="335"/>
        <v>0</v>
      </c>
      <c r="AQ757" s="296" t="b">
        <f t="shared" si="362"/>
        <v>1</v>
      </c>
      <c r="AR757" s="296" t="str">
        <f t="shared" si="336"/>
        <v/>
      </c>
      <c r="AS757" s="296" t="str">
        <f t="shared" si="337"/>
        <v/>
      </c>
      <c r="AT757" s="296">
        <f t="shared" si="338"/>
        <v>1</v>
      </c>
      <c r="AU757" s="296">
        <f t="shared" si="339"/>
        <v>1</v>
      </c>
      <c r="AV757" s="296" t="str">
        <f t="shared" si="340"/>
        <v/>
      </c>
      <c r="AW757" s="296" t="str">
        <f>IFERROR(VLOOKUP($L757,点検表４リスト用!$L$2:$M$11,2,FALSE),"")</f>
        <v/>
      </c>
      <c r="AX757" s="296" t="str">
        <f>IFERROR(VLOOKUP($AV757,排出係数!$H$4:$N$1000,7,FALSE),"")</f>
        <v/>
      </c>
      <c r="AY757" s="296" t="str">
        <f t="shared" si="350"/>
        <v/>
      </c>
      <c r="AZ757" s="296" t="str">
        <f t="shared" si="341"/>
        <v>1</v>
      </c>
      <c r="BA757" s="296" t="str">
        <f>IFERROR(VLOOKUP($AV757,排出係数!$A$4:$G$10000,$AU757+2,FALSE),"")</f>
        <v/>
      </c>
      <c r="BB757" s="296">
        <f>IFERROR(VLOOKUP($AU757,点検表４リスト用!$P$2:$T$6,2,FALSE),"")</f>
        <v>0.48</v>
      </c>
      <c r="BC757" s="296" t="str">
        <f t="shared" si="342"/>
        <v/>
      </c>
      <c r="BD757" s="296" t="str">
        <f t="shared" si="343"/>
        <v/>
      </c>
      <c r="BE757" s="296" t="str">
        <f>IFERROR(VLOOKUP($AV757,排出係数!$H$4:$M$10000,$AU757+2,FALSE),"")</f>
        <v/>
      </c>
      <c r="BF757" s="296">
        <f>IFERROR(VLOOKUP($AU757,点検表４リスト用!$P$2:$T$6,IF($N757="H17",5,3),FALSE),"")</f>
        <v>5.5E-2</v>
      </c>
      <c r="BG757" s="296">
        <f t="shared" si="344"/>
        <v>0</v>
      </c>
      <c r="BH757" s="296">
        <f t="shared" si="348"/>
        <v>0</v>
      </c>
      <c r="BI757" s="296" t="str">
        <f>IFERROR(VLOOKUP($L757,点検表４リスト用!$L$2:$N$11,3,FALSE),"")</f>
        <v/>
      </c>
      <c r="BJ757" s="296" t="str">
        <f t="shared" si="345"/>
        <v/>
      </c>
      <c r="BK757" s="296" t="str">
        <f>IF($AK757="特","",IF($BP757="確認",MSG_電気・燃料電池車確認,IF($BS757=1,日野自動車新型式,IF($BS757=2,日野自動車新型式②,IF($BS757=3,日野自動車新型式③,IF($BS757=4,日野自動車新型式④,IFERROR(VLOOKUP($BJ757,'35条リスト'!$A$3:$C$9998,2,FALSE),"")))))))</f>
        <v/>
      </c>
      <c r="BL757" s="296" t="str">
        <f t="shared" si="346"/>
        <v/>
      </c>
      <c r="BM757" s="296" t="str">
        <f>IFERROR(VLOOKUP($X757,点検表４リスト用!$A$2:$B$10,2,FALSE),"")</f>
        <v/>
      </c>
      <c r="BN757" s="296" t="str">
        <f>IF($AK757="特","",IFERROR(VLOOKUP($BJ757,'35条リスト'!$A$3:$C$9998,3,FALSE),""))</f>
        <v/>
      </c>
      <c r="BO757" s="357" t="str">
        <f t="shared" si="351"/>
        <v/>
      </c>
      <c r="BP757" s="297" t="str">
        <f t="shared" si="347"/>
        <v/>
      </c>
      <c r="BQ757" s="297" t="str">
        <f t="shared" si="352"/>
        <v/>
      </c>
      <c r="BR757" s="296">
        <f t="shared" si="349"/>
        <v>0</v>
      </c>
      <c r="BS757" s="296" t="str">
        <f>IF(COUNTIF(点検表４リスト用!X$2:X$83,J757),1,IF(COUNTIF(点検表４リスト用!Y$2:Y$100,J757),2,IF(COUNTIF(点検表４リスト用!Z$2:Z$100,J757),3,IF(COUNTIF(点検表４リスト用!AA$2:AA$100,J757),4,""))))</f>
        <v/>
      </c>
      <c r="BT757" s="580" t="str">
        <f t="shared" si="353"/>
        <v/>
      </c>
    </row>
    <row r="758" spans="1:72">
      <c r="A758" s="289"/>
      <c r="B758" s="445"/>
      <c r="C758" s="290"/>
      <c r="D758" s="291"/>
      <c r="E758" s="291"/>
      <c r="F758" s="291"/>
      <c r="G758" s="292"/>
      <c r="H758" s="300"/>
      <c r="I758" s="292"/>
      <c r="J758" s="292"/>
      <c r="K758" s="292"/>
      <c r="L758" s="292"/>
      <c r="M758" s="290"/>
      <c r="N758" s="290"/>
      <c r="O758" s="292"/>
      <c r="P758" s="292"/>
      <c r="Q758" s="481" t="str">
        <f t="shared" si="354"/>
        <v/>
      </c>
      <c r="R758" s="481" t="str">
        <f t="shared" si="355"/>
        <v/>
      </c>
      <c r="S758" s="482" t="str">
        <f t="shared" si="328"/>
        <v/>
      </c>
      <c r="T758" s="482" t="str">
        <f t="shared" si="356"/>
        <v/>
      </c>
      <c r="U758" s="483" t="str">
        <f t="shared" si="357"/>
        <v/>
      </c>
      <c r="V758" s="483" t="str">
        <f t="shared" si="358"/>
        <v/>
      </c>
      <c r="W758" s="483" t="str">
        <f t="shared" si="359"/>
        <v/>
      </c>
      <c r="X758" s="293"/>
      <c r="Y758" s="289"/>
      <c r="Z758" s="473" t="str">
        <f>IF($BS758&lt;&gt;"","確認",IF(COUNTIF(点検表４リスト用!AB$2:AB$100,J758),"○",IF(OR($BQ758="【3】",$BQ758="【2】",$BQ758="【1】"),"○",$BQ758)))</f>
        <v/>
      </c>
      <c r="AA758" s="532"/>
      <c r="AB758" s="559" t="str">
        <f t="shared" si="360"/>
        <v/>
      </c>
      <c r="AC758" s="294" t="str">
        <f>IF(COUNTIF(環境性能の高いＵＤタクシー!$A:$A,点検表４!J758),"○","")</f>
        <v/>
      </c>
      <c r="AD758" s="295" t="str">
        <f t="shared" si="361"/>
        <v/>
      </c>
      <c r="AE758" s="296" t="b">
        <f t="shared" si="329"/>
        <v>0</v>
      </c>
      <c r="AF758" s="296" t="b">
        <f t="shared" si="330"/>
        <v>0</v>
      </c>
      <c r="AG758" s="296" t="str">
        <f t="shared" si="331"/>
        <v/>
      </c>
      <c r="AH758" s="296">
        <f t="shared" si="332"/>
        <v>1</v>
      </c>
      <c r="AI758" s="296">
        <f t="shared" si="333"/>
        <v>0</v>
      </c>
      <c r="AJ758" s="296">
        <f t="shared" si="334"/>
        <v>0</v>
      </c>
      <c r="AK758" s="296" t="str">
        <f>IFERROR(VLOOKUP($I758,点検表４リスト用!$D$2:$G$10,2,FALSE),"")</f>
        <v/>
      </c>
      <c r="AL758" s="296" t="str">
        <f>IFERROR(VLOOKUP($I758,点検表４リスト用!$D$2:$G$10,3,FALSE),"")</f>
        <v/>
      </c>
      <c r="AM758" s="296" t="str">
        <f>IFERROR(VLOOKUP($I758,点検表４リスト用!$D$2:$G$10,4,FALSE),"")</f>
        <v/>
      </c>
      <c r="AN758" s="296" t="str">
        <f>IFERROR(VLOOKUP(LEFT($E758,1),点検表４リスト用!$I$2:$J$11,2,FALSE),"")</f>
        <v/>
      </c>
      <c r="AO758" s="296" t="b">
        <f>IF(IFERROR(VLOOKUP($J758,軽乗用車一覧!$A$2:$A$88,1,FALSE),"")&lt;&gt;"",TRUE,FALSE)</f>
        <v>0</v>
      </c>
      <c r="AP758" s="296" t="b">
        <f t="shared" si="335"/>
        <v>0</v>
      </c>
      <c r="AQ758" s="296" t="b">
        <f t="shared" si="362"/>
        <v>1</v>
      </c>
      <c r="AR758" s="296" t="str">
        <f t="shared" si="336"/>
        <v/>
      </c>
      <c r="AS758" s="296" t="str">
        <f t="shared" si="337"/>
        <v/>
      </c>
      <c r="AT758" s="296">
        <f t="shared" si="338"/>
        <v>1</v>
      </c>
      <c r="AU758" s="296">
        <f t="shared" si="339"/>
        <v>1</v>
      </c>
      <c r="AV758" s="296" t="str">
        <f t="shared" si="340"/>
        <v/>
      </c>
      <c r="AW758" s="296" t="str">
        <f>IFERROR(VLOOKUP($L758,点検表４リスト用!$L$2:$M$11,2,FALSE),"")</f>
        <v/>
      </c>
      <c r="AX758" s="296" t="str">
        <f>IFERROR(VLOOKUP($AV758,排出係数!$H$4:$N$1000,7,FALSE),"")</f>
        <v/>
      </c>
      <c r="AY758" s="296" t="str">
        <f t="shared" si="350"/>
        <v/>
      </c>
      <c r="AZ758" s="296" t="str">
        <f t="shared" si="341"/>
        <v>1</v>
      </c>
      <c r="BA758" s="296" t="str">
        <f>IFERROR(VLOOKUP($AV758,排出係数!$A$4:$G$10000,$AU758+2,FALSE),"")</f>
        <v/>
      </c>
      <c r="BB758" s="296">
        <f>IFERROR(VLOOKUP($AU758,点検表４リスト用!$P$2:$T$6,2,FALSE),"")</f>
        <v>0.48</v>
      </c>
      <c r="BC758" s="296" t="str">
        <f t="shared" si="342"/>
        <v/>
      </c>
      <c r="BD758" s="296" t="str">
        <f t="shared" si="343"/>
        <v/>
      </c>
      <c r="BE758" s="296" t="str">
        <f>IFERROR(VLOOKUP($AV758,排出係数!$H$4:$M$10000,$AU758+2,FALSE),"")</f>
        <v/>
      </c>
      <c r="BF758" s="296">
        <f>IFERROR(VLOOKUP($AU758,点検表４リスト用!$P$2:$T$6,IF($N758="H17",5,3),FALSE),"")</f>
        <v>5.5E-2</v>
      </c>
      <c r="BG758" s="296">
        <f t="shared" si="344"/>
        <v>0</v>
      </c>
      <c r="BH758" s="296">
        <f t="shared" si="348"/>
        <v>0</v>
      </c>
      <c r="BI758" s="296" t="str">
        <f>IFERROR(VLOOKUP($L758,点検表４リスト用!$L$2:$N$11,3,FALSE),"")</f>
        <v/>
      </c>
      <c r="BJ758" s="296" t="str">
        <f t="shared" si="345"/>
        <v/>
      </c>
      <c r="BK758" s="296" t="str">
        <f>IF($AK758="特","",IF($BP758="確認",MSG_電気・燃料電池車確認,IF($BS758=1,日野自動車新型式,IF($BS758=2,日野自動車新型式②,IF($BS758=3,日野自動車新型式③,IF($BS758=4,日野自動車新型式④,IFERROR(VLOOKUP($BJ758,'35条リスト'!$A$3:$C$9998,2,FALSE),"")))))))</f>
        <v/>
      </c>
      <c r="BL758" s="296" t="str">
        <f t="shared" si="346"/>
        <v/>
      </c>
      <c r="BM758" s="296" t="str">
        <f>IFERROR(VLOOKUP($X758,点検表４リスト用!$A$2:$B$10,2,FALSE),"")</f>
        <v/>
      </c>
      <c r="BN758" s="296" t="str">
        <f>IF($AK758="特","",IFERROR(VLOOKUP($BJ758,'35条リスト'!$A$3:$C$9998,3,FALSE),""))</f>
        <v/>
      </c>
      <c r="BO758" s="357" t="str">
        <f t="shared" si="351"/>
        <v/>
      </c>
      <c r="BP758" s="297" t="str">
        <f t="shared" si="347"/>
        <v/>
      </c>
      <c r="BQ758" s="297" t="str">
        <f t="shared" si="352"/>
        <v/>
      </c>
      <c r="BR758" s="296">
        <f t="shared" si="349"/>
        <v>0</v>
      </c>
      <c r="BS758" s="296" t="str">
        <f>IF(COUNTIF(点検表４リスト用!X$2:X$83,J758),1,IF(COUNTIF(点検表４リスト用!Y$2:Y$100,J758),2,IF(COUNTIF(点検表４リスト用!Z$2:Z$100,J758),3,IF(COUNTIF(点検表４リスト用!AA$2:AA$100,J758),4,""))))</f>
        <v/>
      </c>
      <c r="BT758" s="580" t="str">
        <f t="shared" si="353"/>
        <v/>
      </c>
    </row>
    <row r="759" spans="1:72">
      <c r="A759" s="289"/>
      <c r="B759" s="445"/>
      <c r="C759" s="290"/>
      <c r="D759" s="291"/>
      <c r="E759" s="291"/>
      <c r="F759" s="291"/>
      <c r="G759" s="292"/>
      <c r="H759" s="300"/>
      <c r="I759" s="292"/>
      <c r="J759" s="292"/>
      <c r="K759" s="292"/>
      <c r="L759" s="292"/>
      <c r="M759" s="290"/>
      <c r="N759" s="290"/>
      <c r="O759" s="292"/>
      <c r="P759" s="292"/>
      <c r="Q759" s="481" t="str">
        <f t="shared" si="354"/>
        <v/>
      </c>
      <c r="R759" s="481" t="str">
        <f t="shared" si="355"/>
        <v/>
      </c>
      <c r="S759" s="482" t="str">
        <f t="shared" si="328"/>
        <v/>
      </c>
      <c r="T759" s="482" t="str">
        <f t="shared" si="356"/>
        <v/>
      </c>
      <c r="U759" s="483" t="str">
        <f t="shared" si="357"/>
        <v/>
      </c>
      <c r="V759" s="483" t="str">
        <f t="shared" si="358"/>
        <v/>
      </c>
      <c r="W759" s="483" t="str">
        <f t="shared" si="359"/>
        <v/>
      </c>
      <c r="X759" s="293"/>
      <c r="Y759" s="289"/>
      <c r="Z759" s="473" t="str">
        <f>IF($BS759&lt;&gt;"","確認",IF(COUNTIF(点検表４リスト用!AB$2:AB$100,J759),"○",IF(OR($BQ759="【3】",$BQ759="【2】",$BQ759="【1】"),"○",$BQ759)))</f>
        <v/>
      </c>
      <c r="AA759" s="532"/>
      <c r="AB759" s="559" t="str">
        <f t="shared" si="360"/>
        <v/>
      </c>
      <c r="AC759" s="294" t="str">
        <f>IF(COUNTIF(環境性能の高いＵＤタクシー!$A:$A,点検表４!J759),"○","")</f>
        <v/>
      </c>
      <c r="AD759" s="295" t="str">
        <f t="shared" si="361"/>
        <v/>
      </c>
      <c r="AE759" s="296" t="b">
        <f t="shared" si="329"/>
        <v>0</v>
      </c>
      <c r="AF759" s="296" t="b">
        <f t="shared" si="330"/>
        <v>0</v>
      </c>
      <c r="AG759" s="296" t="str">
        <f t="shared" si="331"/>
        <v/>
      </c>
      <c r="AH759" s="296">
        <f t="shared" si="332"/>
        <v>1</v>
      </c>
      <c r="AI759" s="296">
        <f t="shared" si="333"/>
        <v>0</v>
      </c>
      <c r="AJ759" s="296">
        <f t="shared" si="334"/>
        <v>0</v>
      </c>
      <c r="AK759" s="296" t="str">
        <f>IFERROR(VLOOKUP($I759,点検表４リスト用!$D$2:$G$10,2,FALSE),"")</f>
        <v/>
      </c>
      <c r="AL759" s="296" t="str">
        <f>IFERROR(VLOOKUP($I759,点検表４リスト用!$D$2:$G$10,3,FALSE),"")</f>
        <v/>
      </c>
      <c r="AM759" s="296" t="str">
        <f>IFERROR(VLOOKUP($I759,点検表４リスト用!$D$2:$G$10,4,FALSE),"")</f>
        <v/>
      </c>
      <c r="AN759" s="296" t="str">
        <f>IFERROR(VLOOKUP(LEFT($E759,1),点検表４リスト用!$I$2:$J$11,2,FALSE),"")</f>
        <v/>
      </c>
      <c r="AO759" s="296" t="b">
        <f>IF(IFERROR(VLOOKUP($J759,軽乗用車一覧!$A$2:$A$88,1,FALSE),"")&lt;&gt;"",TRUE,FALSE)</f>
        <v>0</v>
      </c>
      <c r="AP759" s="296" t="b">
        <f t="shared" si="335"/>
        <v>0</v>
      </c>
      <c r="AQ759" s="296" t="b">
        <f t="shared" si="362"/>
        <v>1</v>
      </c>
      <c r="AR759" s="296" t="str">
        <f t="shared" si="336"/>
        <v/>
      </c>
      <c r="AS759" s="296" t="str">
        <f t="shared" si="337"/>
        <v/>
      </c>
      <c r="AT759" s="296">
        <f t="shared" si="338"/>
        <v>1</v>
      </c>
      <c r="AU759" s="296">
        <f t="shared" si="339"/>
        <v>1</v>
      </c>
      <c r="AV759" s="296" t="str">
        <f t="shared" si="340"/>
        <v/>
      </c>
      <c r="AW759" s="296" t="str">
        <f>IFERROR(VLOOKUP($L759,点検表４リスト用!$L$2:$M$11,2,FALSE),"")</f>
        <v/>
      </c>
      <c r="AX759" s="296" t="str">
        <f>IFERROR(VLOOKUP($AV759,排出係数!$H$4:$N$1000,7,FALSE),"")</f>
        <v/>
      </c>
      <c r="AY759" s="296" t="str">
        <f t="shared" si="350"/>
        <v/>
      </c>
      <c r="AZ759" s="296" t="str">
        <f t="shared" si="341"/>
        <v>1</v>
      </c>
      <c r="BA759" s="296" t="str">
        <f>IFERROR(VLOOKUP($AV759,排出係数!$A$4:$G$10000,$AU759+2,FALSE),"")</f>
        <v/>
      </c>
      <c r="BB759" s="296">
        <f>IFERROR(VLOOKUP($AU759,点検表４リスト用!$P$2:$T$6,2,FALSE),"")</f>
        <v>0.48</v>
      </c>
      <c r="BC759" s="296" t="str">
        <f t="shared" si="342"/>
        <v/>
      </c>
      <c r="BD759" s="296" t="str">
        <f t="shared" si="343"/>
        <v/>
      </c>
      <c r="BE759" s="296" t="str">
        <f>IFERROR(VLOOKUP($AV759,排出係数!$H$4:$M$10000,$AU759+2,FALSE),"")</f>
        <v/>
      </c>
      <c r="BF759" s="296">
        <f>IFERROR(VLOOKUP($AU759,点検表４リスト用!$P$2:$T$6,IF($N759="H17",5,3),FALSE),"")</f>
        <v>5.5E-2</v>
      </c>
      <c r="BG759" s="296">
        <f t="shared" si="344"/>
        <v>0</v>
      </c>
      <c r="BH759" s="296">
        <f t="shared" si="348"/>
        <v>0</v>
      </c>
      <c r="BI759" s="296" t="str">
        <f>IFERROR(VLOOKUP($L759,点検表４リスト用!$L$2:$N$11,3,FALSE),"")</f>
        <v/>
      </c>
      <c r="BJ759" s="296" t="str">
        <f t="shared" si="345"/>
        <v/>
      </c>
      <c r="BK759" s="296" t="str">
        <f>IF($AK759="特","",IF($BP759="確認",MSG_電気・燃料電池車確認,IF($BS759=1,日野自動車新型式,IF($BS759=2,日野自動車新型式②,IF($BS759=3,日野自動車新型式③,IF($BS759=4,日野自動車新型式④,IFERROR(VLOOKUP($BJ759,'35条リスト'!$A$3:$C$9998,2,FALSE),"")))))))</f>
        <v/>
      </c>
      <c r="BL759" s="296" t="str">
        <f t="shared" si="346"/>
        <v/>
      </c>
      <c r="BM759" s="296" t="str">
        <f>IFERROR(VLOOKUP($X759,点検表４リスト用!$A$2:$B$10,2,FALSE),"")</f>
        <v/>
      </c>
      <c r="BN759" s="296" t="str">
        <f>IF($AK759="特","",IFERROR(VLOOKUP($BJ759,'35条リスト'!$A$3:$C$9998,3,FALSE),""))</f>
        <v/>
      </c>
      <c r="BO759" s="357" t="str">
        <f t="shared" si="351"/>
        <v/>
      </c>
      <c r="BP759" s="297" t="str">
        <f t="shared" si="347"/>
        <v/>
      </c>
      <c r="BQ759" s="297" t="str">
        <f t="shared" si="352"/>
        <v/>
      </c>
      <c r="BR759" s="296">
        <f t="shared" si="349"/>
        <v>0</v>
      </c>
      <c r="BS759" s="296" t="str">
        <f>IF(COUNTIF(点検表４リスト用!X$2:X$83,J759),1,IF(COUNTIF(点検表４リスト用!Y$2:Y$100,J759),2,IF(COUNTIF(点検表４リスト用!Z$2:Z$100,J759),3,IF(COUNTIF(点検表４リスト用!AA$2:AA$100,J759),4,""))))</f>
        <v/>
      </c>
      <c r="BT759" s="580" t="str">
        <f t="shared" si="353"/>
        <v/>
      </c>
    </row>
    <row r="760" spans="1:72">
      <c r="A760" s="289"/>
      <c r="B760" s="445"/>
      <c r="C760" s="290"/>
      <c r="D760" s="291"/>
      <c r="E760" s="291"/>
      <c r="F760" s="291"/>
      <c r="G760" s="292"/>
      <c r="H760" s="300"/>
      <c r="I760" s="292"/>
      <c r="J760" s="292"/>
      <c r="K760" s="292"/>
      <c r="L760" s="292"/>
      <c r="M760" s="290"/>
      <c r="N760" s="290"/>
      <c r="O760" s="292"/>
      <c r="P760" s="292"/>
      <c r="Q760" s="481" t="str">
        <f t="shared" si="354"/>
        <v/>
      </c>
      <c r="R760" s="481" t="str">
        <f t="shared" si="355"/>
        <v/>
      </c>
      <c r="S760" s="482" t="str">
        <f t="shared" si="328"/>
        <v/>
      </c>
      <c r="T760" s="482" t="str">
        <f t="shared" si="356"/>
        <v/>
      </c>
      <c r="U760" s="483" t="str">
        <f t="shared" si="357"/>
        <v/>
      </c>
      <c r="V760" s="483" t="str">
        <f t="shared" si="358"/>
        <v/>
      </c>
      <c r="W760" s="483" t="str">
        <f t="shared" si="359"/>
        <v/>
      </c>
      <c r="X760" s="293"/>
      <c r="Y760" s="289"/>
      <c r="Z760" s="473" t="str">
        <f>IF($BS760&lt;&gt;"","確認",IF(COUNTIF(点検表４リスト用!AB$2:AB$100,J760),"○",IF(OR($BQ760="【3】",$BQ760="【2】",$BQ760="【1】"),"○",$BQ760)))</f>
        <v/>
      </c>
      <c r="AA760" s="532"/>
      <c r="AB760" s="559" t="str">
        <f t="shared" si="360"/>
        <v/>
      </c>
      <c r="AC760" s="294" t="str">
        <f>IF(COUNTIF(環境性能の高いＵＤタクシー!$A:$A,点検表４!J760),"○","")</f>
        <v/>
      </c>
      <c r="AD760" s="295" t="str">
        <f t="shared" si="361"/>
        <v/>
      </c>
      <c r="AE760" s="296" t="b">
        <f t="shared" si="329"/>
        <v>0</v>
      </c>
      <c r="AF760" s="296" t="b">
        <f t="shared" si="330"/>
        <v>0</v>
      </c>
      <c r="AG760" s="296" t="str">
        <f t="shared" si="331"/>
        <v/>
      </c>
      <c r="AH760" s="296">
        <f t="shared" si="332"/>
        <v>1</v>
      </c>
      <c r="AI760" s="296">
        <f t="shared" si="333"/>
        <v>0</v>
      </c>
      <c r="AJ760" s="296">
        <f t="shared" si="334"/>
        <v>0</v>
      </c>
      <c r="AK760" s="296" t="str">
        <f>IFERROR(VLOOKUP($I760,点検表４リスト用!$D$2:$G$10,2,FALSE),"")</f>
        <v/>
      </c>
      <c r="AL760" s="296" t="str">
        <f>IFERROR(VLOOKUP($I760,点検表４リスト用!$D$2:$G$10,3,FALSE),"")</f>
        <v/>
      </c>
      <c r="AM760" s="296" t="str">
        <f>IFERROR(VLOOKUP($I760,点検表４リスト用!$D$2:$G$10,4,FALSE),"")</f>
        <v/>
      </c>
      <c r="AN760" s="296" t="str">
        <f>IFERROR(VLOOKUP(LEFT($E760,1),点検表４リスト用!$I$2:$J$11,2,FALSE),"")</f>
        <v/>
      </c>
      <c r="AO760" s="296" t="b">
        <f>IF(IFERROR(VLOOKUP($J760,軽乗用車一覧!$A$2:$A$88,1,FALSE),"")&lt;&gt;"",TRUE,FALSE)</f>
        <v>0</v>
      </c>
      <c r="AP760" s="296" t="b">
        <f t="shared" si="335"/>
        <v>0</v>
      </c>
      <c r="AQ760" s="296" t="b">
        <f t="shared" si="362"/>
        <v>1</v>
      </c>
      <c r="AR760" s="296" t="str">
        <f t="shared" si="336"/>
        <v/>
      </c>
      <c r="AS760" s="296" t="str">
        <f t="shared" si="337"/>
        <v/>
      </c>
      <c r="AT760" s="296">
        <f t="shared" si="338"/>
        <v>1</v>
      </c>
      <c r="AU760" s="296">
        <f t="shared" si="339"/>
        <v>1</v>
      </c>
      <c r="AV760" s="296" t="str">
        <f t="shared" si="340"/>
        <v/>
      </c>
      <c r="AW760" s="296" t="str">
        <f>IFERROR(VLOOKUP($L760,点検表４リスト用!$L$2:$M$11,2,FALSE),"")</f>
        <v/>
      </c>
      <c r="AX760" s="296" t="str">
        <f>IFERROR(VLOOKUP($AV760,排出係数!$H$4:$N$1000,7,FALSE),"")</f>
        <v/>
      </c>
      <c r="AY760" s="296" t="str">
        <f t="shared" si="350"/>
        <v/>
      </c>
      <c r="AZ760" s="296" t="str">
        <f t="shared" si="341"/>
        <v>1</v>
      </c>
      <c r="BA760" s="296" t="str">
        <f>IFERROR(VLOOKUP($AV760,排出係数!$A$4:$G$10000,$AU760+2,FALSE),"")</f>
        <v/>
      </c>
      <c r="BB760" s="296">
        <f>IFERROR(VLOOKUP($AU760,点検表４リスト用!$P$2:$T$6,2,FALSE),"")</f>
        <v>0.48</v>
      </c>
      <c r="BC760" s="296" t="str">
        <f t="shared" si="342"/>
        <v/>
      </c>
      <c r="BD760" s="296" t="str">
        <f t="shared" si="343"/>
        <v/>
      </c>
      <c r="BE760" s="296" t="str">
        <f>IFERROR(VLOOKUP($AV760,排出係数!$H$4:$M$10000,$AU760+2,FALSE),"")</f>
        <v/>
      </c>
      <c r="BF760" s="296">
        <f>IFERROR(VLOOKUP($AU760,点検表４リスト用!$P$2:$T$6,IF($N760="H17",5,3),FALSE),"")</f>
        <v>5.5E-2</v>
      </c>
      <c r="BG760" s="296">
        <f t="shared" si="344"/>
        <v>0</v>
      </c>
      <c r="BH760" s="296">
        <f t="shared" si="348"/>
        <v>0</v>
      </c>
      <c r="BI760" s="296" t="str">
        <f>IFERROR(VLOOKUP($L760,点検表４リスト用!$L$2:$N$11,3,FALSE),"")</f>
        <v/>
      </c>
      <c r="BJ760" s="296" t="str">
        <f t="shared" si="345"/>
        <v/>
      </c>
      <c r="BK760" s="296" t="str">
        <f>IF($AK760="特","",IF($BP760="確認",MSG_電気・燃料電池車確認,IF($BS760=1,日野自動車新型式,IF($BS760=2,日野自動車新型式②,IF($BS760=3,日野自動車新型式③,IF($BS760=4,日野自動車新型式④,IFERROR(VLOOKUP($BJ760,'35条リスト'!$A$3:$C$9998,2,FALSE),"")))))))</f>
        <v/>
      </c>
      <c r="BL760" s="296" t="str">
        <f t="shared" si="346"/>
        <v/>
      </c>
      <c r="BM760" s="296" t="str">
        <f>IFERROR(VLOOKUP($X760,点検表４リスト用!$A$2:$B$10,2,FALSE),"")</f>
        <v/>
      </c>
      <c r="BN760" s="296" t="str">
        <f>IF($AK760="特","",IFERROR(VLOOKUP($BJ760,'35条リスト'!$A$3:$C$9998,3,FALSE),""))</f>
        <v/>
      </c>
      <c r="BO760" s="357" t="str">
        <f t="shared" si="351"/>
        <v/>
      </c>
      <c r="BP760" s="297" t="str">
        <f t="shared" si="347"/>
        <v/>
      </c>
      <c r="BQ760" s="297" t="str">
        <f t="shared" si="352"/>
        <v/>
      </c>
      <c r="BR760" s="296">
        <f t="shared" si="349"/>
        <v>0</v>
      </c>
      <c r="BS760" s="296" t="str">
        <f>IF(COUNTIF(点検表４リスト用!X$2:X$83,J760),1,IF(COUNTIF(点検表４リスト用!Y$2:Y$100,J760),2,IF(COUNTIF(点検表４リスト用!Z$2:Z$100,J760),3,IF(COUNTIF(点検表４リスト用!AA$2:AA$100,J760),4,""))))</f>
        <v/>
      </c>
      <c r="BT760" s="580" t="str">
        <f t="shared" si="353"/>
        <v/>
      </c>
    </row>
    <row r="761" spans="1:72">
      <c r="A761" s="289"/>
      <c r="B761" s="445"/>
      <c r="C761" s="290"/>
      <c r="D761" s="291"/>
      <c r="E761" s="291"/>
      <c r="F761" s="291"/>
      <c r="G761" s="292"/>
      <c r="H761" s="300"/>
      <c r="I761" s="292"/>
      <c r="J761" s="292"/>
      <c r="K761" s="292"/>
      <c r="L761" s="292"/>
      <c r="M761" s="290"/>
      <c r="N761" s="290"/>
      <c r="O761" s="292"/>
      <c r="P761" s="292"/>
      <c r="Q761" s="481" t="str">
        <f t="shared" si="354"/>
        <v/>
      </c>
      <c r="R761" s="481" t="str">
        <f t="shared" si="355"/>
        <v/>
      </c>
      <c r="S761" s="482" t="str">
        <f t="shared" si="328"/>
        <v/>
      </c>
      <c r="T761" s="482" t="str">
        <f t="shared" si="356"/>
        <v/>
      </c>
      <c r="U761" s="483" t="str">
        <f t="shared" si="357"/>
        <v/>
      </c>
      <c r="V761" s="483" t="str">
        <f t="shared" si="358"/>
        <v/>
      </c>
      <c r="W761" s="483" t="str">
        <f t="shared" si="359"/>
        <v/>
      </c>
      <c r="X761" s="293"/>
      <c r="Y761" s="289"/>
      <c r="Z761" s="473" t="str">
        <f>IF($BS761&lt;&gt;"","確認",IF(COUNTIF(点検表４リスト用!AB$2:AB$100,J761),"○",IF(OR($BQ761="【3】",$BQ761="【2】",$BQ761="【1】"),"○",$BQ761)))</f>
        <v/>
      </c>
      <c r="AA761" s="532"/>
      <c r="AB761" s="559" t="str">
        <f t="shared" si="360"/>
        <v/>
      </c>
      <c r="AC761" s="294" t="str">
        <f>IF(COUNTIF(環境性能の高いＵＤタクシー!$A:$A,点検表４!J761),"○","")</f>
        <v/>
      </c>
      <c r="AD761" s="295" t="str">
        <f t="shared" si="361"/>
        <v/>
      </c>
      <c r="AE761" s="296" t="b">
        <f t="shared" si="329"/>
        <v>0</v>
      </c>
      <c r="AF761" s="296" t="b">
        <f t="shared" si="330"/>
        <v>0</v>
      </c>
      <c r="AG761" s="296" t="str">
        <f t="shared" si="331"/>
        <v/>
      </c>
      <c r="AH761" s="296">
        <f t="shared" si="332"/>
        <v>1</v>
      </c>
      <c r="AI761" s="296">
        <f t="shared" si="333"/>
        <v>0</v>
      </c>
      <c r="AJ761" s="296">
        <f t="shared" si="334"/>
        <v>0</v>
      </c>
      <c r="AK761" s="296" t="str">
        <f>IFERROR(VLOOKUP($I761,点検表４リスト用!$D$2:$G$10,2,FALSE),"")</f>
        <v/>
      </c>
      <c r="AL761" s="296" t="str">
        <f>IFERROR(VLOOKUP($I761,点検表４リスト用!$D$2:$G$10,3,FALSE),"")</f>
        <v/>
      </c>
      <c r="AM761" s="296" t="str">
        <f>IFERROR(VLOOKUP($I761,点検表４リスト用!$D$2:$G$10,4,FALSE),"")</f>
        <v/>
      </c>
      <c r="AN761" s="296" t="str">
        <f>IFERROR(VLOOKUP(LEFT($E761,1),点検表４リスト用!$I$2:$J$11,2,FALSE),"")</f>
        <v/>
      </c>
      <c r="AO761" s="296" t="b">
        <f>IF(IFERROR(VLOOKUP($J761,軽乗用車一覧!$A$2:$A$88,1,FALSE),"")&lt;&gt;"",TRUE,FALSE)</f>
        <v>0</v>
      </c>
      <c r="AP761" s="296" t="b">
        <f t="shared" si="335"/>
        <v>0</v>
      </c>
      <c r="AQ761" s="296" t="b">
        <f t="shared" si="362"/>
        <v>1</v>
      </c>
      <c r="AR761" s="296" t="str">
        <f t="shared" si="336"/>
        <v/>
      </c>
      <c r="AS761" s="296" t="str">
        <f t="shared" si="337"/>
        <v/>
      </c>
      <c r="AT761" s="296">
        <f t="shared" si="338"/>
        <v>1</v>
      </c>
      <c r="AU761" s="296">
        <f t="shared" si="339"/>
        <v>1</v>
      </c>
      <c r="AV761" s="296" t="str">
        <f t="shared" si="340"/>
        <v/>
      </c>
      <c r="AW761" s="296" t="str">
        <f>IFERROR(VLOOKUP($L761,点検表４リスト用!$L$2:$M$11,2,FALSE),"")</f>
        <v/>
      </c>
      <c r="AX761" s="296" t="str">
        <f>IFERROR(VLOOKUP($AV761,排出係数!$H$4:$N$1000,7,FALSE),"")</f>
        <v/>
      </c>
      <c r="AY761" s="296" t="str">
        <f t="shared" si="350"/>
        <v/>
      </c>
      <c r="AZ761" s="296" t="str">
        <f t="shared" si="341"/>
        <v>1</v>
      </c>
      <c r="BA761" s="296" t="str">
        <f>IFERROR(VLOOKUP($AV761,排出係数!$A$4:$G$10000,$AU761+2,FALSE),"")</f>
        <v/>
      </c>
      <c r="BB761" s="296">
        <f>IFERROR(VLOOKUP($AU761,点検表４リスト用!$P$2:$T$6,2,FALSE),"")</f>
        <v>0.48</v>
      </c>
      <c r="BC761" s="296" t="str">
        <f t="shared" si="342"/>
        <v/>
      </c>
      <c r="BD761" s="296" t="str">
        <f t="shared" si="343"/>
        <v/>
      </c>
      <c r="BE761" s="296" t="str">
        <f>IFERROR(VLOOKUP($AV761,排出係数!$H$4:$M$10000,$AU761+2,FALSE),"")</f>
        <v/>
      </c>
      <c r="BF761" s="296">
        <f>IFERROR(VLOOKUP($AU761,点検表４リスト用!$P$2:$T$6,IF($N761="H17",5,3),FALSE),"")</f>
        <v>5.5E-2</v>
      </c>
      <c r="BG761" s="296">
        <f t="shared" si="344"/>
        <v>0</v>
      </c>
      <c r="BH761" s="296">
        <f t="shared" si="348"/>
        <v>0</v>
      </c>
      <c r="BI761" s="296" t="str">
        <f>IFERROR(VLOOKUP($L761,点検表４リスト用!$L$2:$N$11,3,FALSE),"")</f>
        <v/>
      </c>
      <c r="BJ761" s="296" t="str">
        <f t="shared" si="345"/>
        <v/>
      </c>
      <c r="BK761" s="296" t="str">
        <f>IF($AK761="特","",IF($BP761="確認",MSG_電気・燃料電池車確認,IF($BS761=1,日野自動車新型式,IF($BS761=2,日野自動車新型式②,IF($BS761=3,日野自動車新型式③,IF($BS761=4,日野自動車新型式④,IFERROR(VLOOKUP($BJ761,'35条リスト'!$A$3:$C$9998,2,FALSE),"")))))))</f>
        <v/>
      </c>
      <c r="BL761" s="296" t="str">
        <f t="shared" si="346"/>
        <v/>
      </c>
      <c r="BM761" s="296" t="str">
        <f>IFERROR(VLOOKUP($X761,点検表４リスト用!$A$2:$B$10,2,FALSE),"")</f>
        <v/>
      </c>
      <c r="BN761" s="296" t="str">
        <f>IF($AK761="特","",IFERROR(VLOOKUP($BJ761,'35条リスト'!$A$3:$C$9998,3,FALSE),""))</f>
        <v/>
      </c>
      <c r="BO761" s="357" t="str">
        <f t="shared" si="351"/>
        <v/>
      </c>
      <c r="BP761" s="297" t="str">
        <f t="shared" si="347"/>
        <v/>
      </c>
      <c r="BQ761" s="297" t="str">
        <f t="shared" si="352"/>
        <v/>
      </c>
      <c r="BR761" s="296">
        <f t="shared" si="349"/>
        <v>0</v>
      </c>
      <c r="BS761" s="296" t="str">
        <f>IF(COUNTIF(点検表４リスト用!X$2:X$83,J761),1,IF(COUNTIF(点検表４リスト用!Y$2:Y$100,J761),2,IF(COUNTIF(点検表４リスト用!Z$2:Z$100,J761),3,IF(COUNTIF(点検表４リスト用!AA$2:AA$100,J761),4,""))))</f>
        <v/>
      </c>
      <c r="BT761" s="580" t="str">
        <f t="shared" si="353"/>
        <v/>
      </c>
    </row>
    <row r="762" spans="1:72">
      <c r="A762" s="289"/>
      <c r="B762" s="445"/>
      <c r="C762" s="290"/>
      <c r="D762" s="291"/>
      <c r="E762" s="291"/>
      <c r="F762" s="291"/>
      <c r="G762" s="292"/>
      <c r="H762" s="300"/>
      <c r="I762" s="292"/>
      <c r="J762" s="292"/>
      <c r="K762" s="292"/>
      <c r="L762" s="292"/>
      <c r="M762" s="290"/>
      <c r="N762" s="290"/>
      <c r="O762" s="292"/>
      <c r="P762" s="292"/>
      <c r="Q762" s="481" t="str">
        <f t="shared" si="354"/>
        <v/>
      </c>
      <c r="R762" s="481" t="str">
        <f t="shared" si="355"/>
        <v/>
      </c>
      <c r="S762" s="482" t="str">
        <f t="shared" si="328"/>
        <v/>
      </c>
      <c r="T762" s="482" t="str">
        <f t="shared" si="356"/>
        <v/>
      </c>
      <c r="U762" s="483" t="str">
        <f t="shared" si="357"/>
        <v/>
      </c>
      <c r="V762" s="483" t="str">
        <f t="shared" si="358"/>
        <v/>
      </c>
      <c r="W762" s="483" t="str">
        <f t="shared" si="359"/>
        <v/>
      </c>
      <c r="X762" s="293"/>
      <c r="Y762" s="289"/>
      <c r="Z762" s="473" t="str">
        <f>IF($BS762&lt;&gt;"","確認",IF(COUNTIF(点検表４リスト用!AB$2:AB$100,J762),"○",IF(OR($BQ762="【3】",$BQ762="【2】",$BQ762="【1】"),"○",$BQ762)))</f>
        <v/>
      </c>
      <c r="AA762" s="532"/>
      <c r="AB762" s="559" t="str">
        <f t="shared" si="360"/>
        <v/>
      </c>
      <c r="AC762" s="294" t="str">
        <f>IF(COUNTIF(環境性能の高いＵＤタクシー!$A:$A,点検表４!J762),"○","")</f>
        <v/>
      </c>
      <c r="AD762" s="295" t="str">
        <f t="shared" si="361"/>
        <v/>
      </c>
      <c r="AE762" s="296" t="b">
        <f t="shared" si="329"/>
        <v>0</v>
      </c>
      <c r="AF762" s="296" t="b">
        <f t="shared" si="330"/>
        <v>0</v>
      </c>
      <c r="AG762" s="296" t="str">
        <f t="shared" si="331"/>
        <v/>
      </c>
      <c r="AH762" s="296">
        <f t="shared" si="332"/>
        <v>1</v>
      </c>
      <c r="AI762" s="296">
        <f t="shared" si="333"/>
        <v>0</v>
      </c>
      <c r="AJ762" s="296">
        <f t="shared" si="334"/>
        <v>0</v>
      </c>
      <c r="AK762" s="296" t="str">
        <f>IFERROR(VLOOKUP($I762,点検表４リスト用!$D$2:$G$10,2,FALSE),"")</f>
        <v/>
      </c>
      <c r="AL762" s="296" t="str">
        <f>IFERROR(VLOOKUP($I762,点検表４リスト用!$D$2:$G$10,3,FALSE),"")</f>
        <v/>
      </c>
      <c r="AM762" s="296" t="str">
        <f>IFERROR(VLOOKUP($I762,点検表４リスト用!$D$2:$G$10,4,FALSE),"")</f>
        <v/>
      </c>
      <c r="AN762" s="296" t="str">
        <f>IFERROR(VLOOKUP(LEFT($E762,1),点検表４リスト用!$I$2:$J$11,2,FALSE),"")</f>
        <v/>
      </c>
      <c r="AO762" s="296" t="b">
        <f>IF(IFERROR(VLOOKUP($J762,軽乗用車一覧!$A$2:$A$88,1,FALSE),"")&lt;&gt;"",TRUE,FALSE)</f>
        <v>0</v>
      </c>
      <c r="AP762" s="296" t="b">
        <f t="shared" si="335"/>
        <v>0</v>
      </c>
      <c r="AQ762" s="296" t="b">
        <f t="shared" si="362"/>
        <v>1</v>
      </c>
      <c r="AR762" s="296" t="str">
        <f t="shared" si="336"/>
        <v/>
      </c>
      <c r="AS762" s="296" t="str">
        <f t="shared" si="337"/>
        <v/>
      </c>
      <c r="AT762" s="296">
        <f t="shared" si="338"/>
        <v>1</v>
      </c>
      <c r="AU762" s="296">
        <f t="shared" si="339"/>
        <v>1</v>
      </c>
      <c r="AV762" s="296" t="str">
        <f t="shared" si="340"/>
        <v/>
      </c>
      <c r="AW762" s="296" t="str">
        <f>IFERROR(VLOOKUP($L762,点検表４リスト用!$L$2:$M$11,2,FALSE),"")</f>
        <v/>
      </c>
      <c r="AX762" s="296" t="str">
        <f>IFERROR(VLOOKUP($AV762,排出係数!$H$4:$N$1000,7,FALSE),"")</f>
        <v/>
      </c>
      <c r="AY762" s="296" t="str">
        <f t="shared" si="350"/>
        <v/>
      </c>
      <c r="AZ762" s="296" t="str">
        <f t="shared" si="341"/>
        <v>1</v>
      </c>
      <c r="BA762" s="296" t="str">
        <f>IFERROR(VLOOKUP($AV762,排出係数!$A$4:$G$10000,$AU762+2,FALSE),"")</f>
        <v/>
      </c>
      <c r="BB762" s="296">
        <f>IFERROR(VLOOKUP($AU762,点検表４リスト用!$P$2:$T$6,2,FALSE),"")</f>
        <v>0.48</v>
      </c>
      <c r="BC762" s="296" t="str">
        <f t="shared" si="342"/>
        <v/>
      </c>
      <c r="BD762" s="296" t="str">
        <f t="shared" si="343"/>
        <v/>
      </c>
      <c r="BE762" s="296" t="str">
        <f>IFERROR(VLOOKUP($AV762,排出係数!$H$4:$M$10000,$AU762+2,FALSE),"")</f>
        <v/>
      </c>
      <c r="BF762" s="296">
        <f>IFERROR(VLOOKUP($AU762,点検表４リスト用!$P$2:$T$6,IF($N762="H17",5,3),FALSE),"")</f>
        <v>5.5E-2</v>
      </c>
      <c r="BG762" s="296">
        <f t="shared" si="344"/>
        <v>0</v>
      </c>
      <c r="BH762" s="296">
        <f t="shared" si="348"/>
        <v>0</v>
      </c>
      <c r="BI762" s="296" t="str">
        <f>IFERROR(VLOOKUP($L762,点検表４リスト用!$L$2:$N$11,3,FALSE),"")</f>
        <v/>
      </c>
      <c r="BJ762" s="296" t="str">
        <f t="shared" si="345"/>
        <v/>
      </c>
      <c r="BK762" s="296" t="str">
        <f>IF($AK762="特","",IF($BP762="確認",MSG_電気・燃料電池車確認,IF($BS762=1,日野自動車新型式,IF($BS762=2,日野自動車新型式②,IF($BS762=3,日野自動車新型式③,IF($BS762=4,日野自動車新型式④,IFERROR(VLOOKUP($BJ762,'35条リスト'!$A$3:$C$9998,2,FALSE),"")))))))</f>
        <v/>
      </c>
      <c r="BL762" s="296" t="str">
        <f t="shared" si="346"/>
        <v/>
      </c>
      <c r="BM762" s="296" t="str">
        <f>IFERROR(VLOOKUP($X762,点検表４リスト用!$A$2:$B$10,2,FALSE),"")</f>
        <v/>
      </c>
      <c r="BN762" s="296" t="str">
        <f>IF($AK762="特","",IFERROR(VLOOKUP($BJ762,'35条リスト'!$A$3:$C$9998,3,FALSE),""))</f>
        <v/>
      </c>
      <c r="BO762" s="357" t="str">
        <f t="shared" si="351"/>
        <v/>
      </c>
      <c r="BP762" s="297" t="str">
        <f t="shared" si="347"/>
        <v/>
      </c>
      <c r="BQ762" s="297" t="str">
        <f t="shared" si="352"/>
        <v/>
      </c>
      <c r="BR762" s="296">
        <f t="shared" si="349"/>
        <v>0</v>
      </c>
      <c r="BS762" s="296" t="str">
        <f>IF(COUNTIF(点検表４リスト用!X$2:X$83,J762),1,IF(COUNTIF(点検表４リスト用!Y$2:Y$100,J762),2,IF(COUNTIF(点検表４リスト用!Z$2:Z$100,J762),3,IF(COUNTIF(点検表４リスト用!AA$2:AA$100,J762),4,""))))</f>
        <v/>
      </c>
      <c r="BT762" s="580" t="str">
        <f t="shared" si="353"/>
        <v/>
      </c>
    </row>
    <row r="763" spans="1:72">
      <c r="A763" s="289"/>
      <c r="B763" s="445"/>
      <c r="C763" s="290"/>
      <c r="D763" s="291"/>
      <c r="E763" s="291"/>
      <c r="F763" s="291"/>
      <c r="G763" s="292"/>
      <c r="H763" s="300"/>
      <c r="I763" s="292"/>
      <c r="J763" s="292"/>
      <c r="K763" s="292"/>
      <c r="L763" s="292"/>
      <c r="M763" s="290"/>
      <c r="N763" s="290"/>
      <c r="O763" s="292"/>
      <c r="P763" s="292"/>
      <c r="Q763" s="481" t="str">
        <f t="shared" si="354"/>
        <v/>
      </c>
      <c r="R763" s="481" t="str">
        <f t="shared" si="355"/>
        <v/>
      </c>
      <c r="S763" s="482" t="str">
        <f t="shared" si="328"/>
        <v/>
      </c>
      <c r="T763" s="482" t="str">
        <f t="shared" si="356"/>
        <v/>
      </c>
      <c r="U763" s="483" t="str">
        <f t="shared" si="357"/>
        <v/>
      </c>
      <c r="V763" s="483" t="str">
        <f t="shared" si="358"/>
        <v/>
      </c>
      <c r="W763" s="483" t="str">
        <f t="shared" si="359"/>
        <v/>
      </c>
      <c r="X763" s="293"/>
      <c r="Y763" s="289"/>
      <c r="Z763" s="473" t="str">
        <f>IF($BS763&lt;&gt;"","確認",IF(COUNTIF(点検表４リスト用!AB$2:AB$100,J763),"○",IF(OR($BQ763="【3】",$BQ763="【2】",$BQ763="【1】"),"○",$BQ763)))</f>
        <v/>
      </c>
      <c r="AA763" s="532"/>
      <c r="AB763" s="559" t="str">
        <f t="shared" si="360"/>
        <v/>
      </c>
      <c r="AC763" s="294" t="str">
        <f>IF(COUNTIF(環境性能の高いＵＤタクシー!$A:$A,点検表４!J763),"○","")</f>
        <v/>
      </c>
      <c r="AD763" s="295" t="str">
        <f t="shared" si="361"/>
        <v/>
      </c>
      <c r="AE763" s="296" t="b">
        <f t="shared" si="329"/>
        <v>0</v>
      </c>
      <c r="AF763" s="296" t="b">
        <f t="shared" si="330"/>
        <v>0</v>
      </c>
      <c r="AG763" s="296" t="str">
        <f t="shared" si="331"/>
        <v/>
      </c>
      <c r="AH763" s="296">
        <f t="shared" si="332"/>
        <v>1</v>
      </c>
      <c r="AI763" s="296">
        <f t="shared" si="333"/>
        <v>0</v>
      </c>
      <c r="AJ763" s="296">
        <f t="shared" si="334"/>
        <v>0</v>
      </c>
      <c r="AK763" s="296" t="str">
        <f>IFERROR(VLOOKUP($I763,点検表４リスト用!$D$2:$G$10,2,FALSE),"")</f>
        <v/>
      </c>
      <c r="AL763" s="296" t="str">
        <f>IFERROR(VLOOKUP($I763,点検表４リスト用!$D$2:$G$10,3,FALSE),"")</f>
        <v/>
      </c>
      <c r="AM763" s="296" t="str">
        <f>IFERROR(VLOOKUP($I763,点検表４リスト用!$D$2:$G$10,4,FALSE),"")</f>
        <v/>
      </c>
      <c r="AN763" s="296" t="str">
        <f>IFERROR(VLOOKUP(LEFT($E763,1),点検表４リスト用!$I$2:$J$11,2,FALSE),"")</f>
        <v/>
      </c>
      <c r="AO763" s="296" t="b">
        <f>IF(IFERROR(VLOOKUP($J763,軽乗用車一覧!$A$2:$A$88,1,FALSE),"")&lt;&gt;"",TRUE,FALSE)</f>
        <v>0</v>
      </c>
      <c r="AP763" s="296" t="b">
        <f t="shared" si="335"/>
        <v>0</v>
      </c>
      <c r="AQ763" s="296" t="b">
        <f t="shared" si="362"/>
        <v>1</v>
      </c>
      <c r="AR763" s="296" t="str">
        <f t="shared" si="336"/>
        <v/>
      </c>
      <c r="AS763" s="296" t="str">
        <f t="shared" si="337"/>
        <v/>
      </c>
      <c r="AT763" s="296">
        <f t="shared" si="338"/>
        <v>1</v>
      </c>
      <c r="AU763" s="296">
        <f t="shared" si="339"/>
        <v>1</v>
      </c>
      <c r="AV763" s="296" t="str">
        <f t="shared" si="340"/>
        <v/>
      </c>
      <c r="AW763" s="296" t="str">
        <f>IFERROR(VLOOKUP($L763,点検表４リスト用!$L$2:$M$11,2,FALSE),"")</f>
        <v/>
      </c>
      <c r="AX763" s="296" t="str">
        <f>IFERROR(VLOOKUP($AV763,排出係数!$H$4:$N$1000,7,FALSE),"")</f>
        <v/>
      </c>
      <c r="AY763" s="296" t="str">
        <f t="shared" si="350"/>
        <v/>
      </c>
      <c r="AZ763" s="296" t="str">
        <f t="shared" si="341"/>
        <v>1</v>
      </c>
      <c r="BA763" s="296" t="str">
        <f>IFERROR(VLOOKUP($AV763,排出係数!$A$4:$G$10000,$AU763+2,FALSE),"")</f>
        <v/>
      </c>
      <c r="BB763" s="296">
        <f>IFERROR(VLOOKUP($AU763,点検表４リスト用!$P$2:$T$6,2,FALSE),"")</f>
        <v>0.48</v>
      </c>
      <c r="BC763" s="296" t="str">
        <f t="shared" si="342"/>
        <v/>
      </c>
      <c r="BD763" s="296" t="str">
        <f t="shared" si="343"/>
        <v/>
      </c>
      <c r="BE763" s="296" t="str">
        <f>IFERROR(VLOOKUP($AV763,排出係数!$H$4:$M$10000,$AU763+2,FALSE),"")</f>
        <v/>
      </c>
      <c r="BF763" s="296">
        <f>IFERROR(VLOOKUP($AU763,点検表４リスト用!$P$2:$T$6,IF($N763="H17",5,3),FALSE),"")</f>
        <v>5.5E-2</v>
      </c>
      <c r="BG763" s="296">
        <f t="shared" si="344"/>
        <v>0</v>
      </c>
      <c r="BH763" s="296">
        <f t="shared" si="348"/>
        <v>0</v>
      </c>
      <c r="BI763" s="296" t="str">
        <f>IFERROR(VLOOKUP($L763,点検表４リスト用!$L$2:$N$11,3,FALSE),"")</f>
        <v/>
      </c>
      <c r="BJ763" s="296" t="str">
        <f t="shared" si="345"/>
        <v/>
      </c>
      <c r="BK763" s="296" t="str">
        <f>IF($AK763="特","",IF($BP763="確認",MSG_電気・燃料電池車確認,IF($BS763=1,日野自動車新型式,IF($BS763=2,日野自動車新型式②,IF($BS763=3,日野自動車新型式③,IF($BS763=4,日野自動車新型式④,IFERROR(VLOOKUP($BJ763,'35条リスト'!$A$3:$C$9998,2,FALSE),"")))))))</f>
        <v/>
      </c>
      <c r="BL763" s="296" t="str">
        <f t="shared" si="346"/>
        <v/>
      </c>
      <c r="BM763" s="296" t="str">
        <f>IFERROR(VLOOKUP($X763,点検表４リスト用!$A$2:$B$10,2,FALSE),"")</f>
        <v/>
      </c>
      <c r="BN763" s="296" t="str">
        <f>IF($AK763="特","",IFERROR(VLOOKUP($BJ763,'35条リスト'!$A$3:$C$9998,3,FALSE),""))</f>
        <v/>
      </c>
      <c r="BO763" s="357" t="str">
        <f t="shared" si="351"/>
        <v/>
      </c>
      <c r="BP763" s="297" t="str">
        <f t="shared" si="347"/>
        <v/>
      </c>
      <c r="BQ763" s="297" t="str">
        <f t="shared" si="352"/>
        <v/>
      </c>
      <c r="BR763" s="296">
        <f t="shared" si="349"/>
        <v>0</v>
      </c>
      <c r="BS763" s="296" t="str">
        <f>IF(COUNTIF(点検表４リスト用!X$2:X$83,J763),1,IF(COUNTIF(点検表４リスト用!Y$2:Y$100,J763),2,IF(COUNTIF(点検表４リスト用!Z$2:Z$100,J763),3,IF(COUNTIF(点検表４リスト用!AA$2:AA$100,J763),4,""))))</f>
        <v/>
      </c>
      <c r="BT763" s="580" t="str">
        <f t="shared" si="353"/>
        <v/>
      </c>
    </row>
    <row r="764" spans="1:72">
      <c r="A764" s="289"/>
      <c r="B764" s="445"/>
      <c r="C764" s="290"/>
      <c r="D764" s="291"/>
      <c r="E764" s="291"/>
      <c r="F764" s="291"/>
      <c r="G764" s="292"/>
      <c r="H764" s="300"/>
      <c r="I764" s="292"/>
      <c r="J764" s="292"/>
      <c r="K764" s="292"/>
      <c r="L764" s="292"/>
      <c r="M764" s="290"/>
      <c r="N764" s="290"/>
      <c r="O764" s="292"/>
      <c r="P764" s="292"/>
      <c r="Q764" s="481" t="str">
        <f t="shared" si="354"/>
        <v/>
      </c>
      <c r="R764" s="481" t="str">
        <f t="shared" si="355"/>
        <v/>
      </c>
      <c r="S764" s="482" t="str">
        <f t="shared" si="328"/>
        <v/>
      </c>
      <c r="T764" s="482" t="str">
        <f t="shared" si="356"/>
        <v/>
      </c>
      <c r="U764" s="483" t="str">
        <f t="shared" si="357"/>
        <v/>
      </c>
      <c r="V764" s="483" t="str">
        <f t="shared" si="358"/>
        <v/>
      </c>
      <c r="W764" s="483" t="str">
        <f t="shared" si="359"/>
        <v/>
      </c>
      <c r="X764" s="293"/>
      <c r="Y764" s="289"/>
      <c r="Z764" s="473" t="str">
        <f>IF($BS764&lt;&gt;"","確認",IF(COUNTIF(点検表４リスト用!AB$2:AB$100,J764),"○",IF(OR($BQ764="【3】",$BQ764="【2】",$BQ764="【1】"),"○",$BQ764)))</f>
        <v/>
      </c>
      <c r="AA764" s="532"/>
      <c r="AB764" s="559" t="str">
        <f t="shared" si="360"/>
        <v/>
      </c>
      <c r="AC764" s="294" t="str">
        <f>IF(COUNTIF(環境性能の高いＵＤタクシー!$A:$A,点検表４!J764),"○","")</f>
        <v/>
      </c>
      <c r="AD764" s="295" t="str">
        <f t="shared" si="361"/>
        <v/>
      </c>
      <c r="AE764" s="296" t="b">
        <f t="shared" si="329"/>
        <v>0</v>
      </c>
      <c r="AF764" s="296" t="b">
        <f t="shared" si="330"/>
        <v>0</v>
      </c>
      <c r="AG764" s="296" t="str">
        <f t="shared" si="331"/>
        <v/>
      </c>
      <c r="AH764" s="296">
        <f t="shared" si="332"/>
        <v>1</v>
      </c>
      <c r="AI764" s="296">
        <f t="shared" si="333"/>
        <v>0</v>
      </c>
      <c r="AJ764" s="296">
        <f t="shared" si="334"/>
        <v>0</v>
      </c>
      <c r="AK764" s="296" t="str">
        <f>IFERROR(VLOOKUP($I764,点検表４リスト用!$D$2:$G$10,2,FALSE),"")</f>
        <v/>
      </c>
      <c r="AL764" s="296" t="str">
        <f>IFERROR(VLOOKUP($I764,点検表４リスト用!$D$2:$G$10,3,FALSE),"")</f>
        <v/>
      </c>
      <c r="AM764" s="296" t="str">
        <f>IFERROR(VLOOKUP($I764,点検表４リスト用!$D$2:$G$10,4,FALSE),"")</f>
        <v/>
      </c>
      <c r="AN764" s="296" t="str">
        <f>IFERROR(VLOOKUP(LEFT($E764,1),点検表４リスト用!$I$2:$J$11,2,FALSE),"")</f>
        <v/>
      </c>
      <c r="AO764" s="296" t="b">
        <f>IF(IFERROR(VLOOKUP($J764,軽乗用車一覧!$A$2:$A$88,1,FALSE),"")&lt;&gt;"",TRUE,FALSE)</f>
        <v>0</v>
      </c>
      <c r="AP764" s="296" t="b">
        <f t="shared" si="335"/>
        <v>0</v>
      </c>
      <c r="AQ764" s="296" t="b">
        <f t="shared" si="362"/>
        <v>1</v>
      </c>
      <c r="AR764" s="296" t="str">
        <f t="shared" si="336"/>
        <v/>
      </c>
      <c r="AS764" s="296" t="str">
        <f t="shared" si="337"/>
        <v/>
      </c>
      <c r="AT764" s="296">
        <f t="shared" si="338"/>
        <v>1</v>
      </c>
      <c r="AU764" s="296">
        <f t="shared" si="339"/>
        <v>1</v>
      </c>
      <c r="AV764" s="296" t="str">
        <f t="shared" si="340"/>
        <v/>
      </c>
      <c r="AW764" s="296" t="str">
        <f>IFERROR(VLOOKUP($L764,点検表４リスト用!$L$2:$M$11,2,FALSE),"")</f>
        <v/>
      </c>
      <c r="AX764" s="296" t="str">
        <f>IFERROR(VLOOKUP($AV764,排出係数!$H$4:$N$1000,7,FALSE),"")</f>
        <v/>
      </c>
      <c r="AY764" s="296" t="str">
        <f t="shared" si="350"/>
        <v/>
      </c>
      <c r="AZ764" s="296" t="str">
        <f t="shared" si="341"/>
        <v>1</v>
      </c>
      <c r="BA764" s="296" t="str">
        <f>IFERROR(VLOOKUP($AV764,排出係数!$A$4:$G$10000,$AU764+2,FALSE),"")</f>
        <v/>
      </c>
      <c r="BB764" s="296">
        <f>IFERROR(VLOOKUP($AU764,点検表４リスト用!$P$2:$T$6,2,FALSE),"")</f>
        <v>0.48</v>
      </c>
      <c r="BC764" s="296" t="str">
        <f t="shared" si="342"/>
        <v/>
      </c>
      <c r="BD764" s="296" t="str">
        <f t="shared" si="343"/>
        <v/>
      </c>
      <c r="BE764" s="296" t="str">
        <f>IFERROR(VLOOKUP($AV764,排出係数!$H$4:$M$10000,$AU764+2,FALSE),"")</f>
        <v/>
      </c>
      <c r="BF764" s="296">
        <f>IFERROR(VLOOKUP($AU764,点検表４リスト用!$P$2:$T$6,IF($N764="H17",5,3),FALSE),"")</f>
        <v>5.5E-2</v>
      </c>
      <c r="BG764" s="296">
        <f t="shared" si="344"/>
        <v>0</v>
      </c>
      <c r="BH764" s="296">
        <f t="shared" si="348"/>
        <v>0</v>
      </c>
      <c r="BI764" s="296" t="str">
        <f>IFERROR(VLOOKUP($L764,点検表４リスト用!$L$2:$N$11,3,FALSE),"")</f>
        <v/>
      </c>
      <c r="BJ764" s="296" t="str">
        <f t="shared" si="345"/>
        <v/>
      </c>
      <c r="BK764" s="296" t="str">
        <f>IF($AK764="特","",IF($BP764="確認",MSG_電気・燃料電池車確認,IF($BS764=1,日野自動車新型式,IF($BS764=2,日野自動車新型式②,IF($BS764=3,日野自動車新型式③,IF($BS764=4,日野自動車新型式④,IFERROR(VLOOKUP($BJ764,'35条リスト'!$A$3:$C$9998,2,FALSE),"")))))))</f>
        <v/>
      </c>
      <c r="BL764" s="296" t="str">
        <f t="shared" si="346"/>
        <v/>
      </c>
      <c r="BM764" s="296" t="str">
        <f>IFERROR(VLOOKUP($X764,点検表４リスト用!$A$2:$B$10,2,FALSE),"")</f>
        <v/>
      </c>
      <c r="BN764" s="296" t="str">
        <f>IF($AK764="特","",IFERROR(VLOOKUP($BJ764,'35条リスト'!$A$3:$C$9998,3,FALSE),""))</f>
        <v/>
      </c>
      <c r="BO764" s="357" t="str">
        <f t="shared" si="351"/>
        <v/>
      </c>
      <c r="BP764" s="297" t="str">
        <f t="shared" si="347"/>
        <v/>
      </c>
      <c r="BQ764" s="297" t="str">
        <f t="shared" si="352"/>
        <v/>
      </c>
      <c r="BR764" s="296">
        <f t="shared" si="349"/>
        <v>0</v>
      </c>
      <c r="BS764" s="296" t="str">
        <f>IF(COUNTIF(点検表４リスト用!X$2:X$83,J764),1,IF(COUNTIF(点検表４リスト用!Y$2:Y$100,J764),2,IF(COUNTIF(点検表４リスト用!Z$2:Z$100,J764),3,IF(COUNTIF(点検表４リスト用!AA$2:AA$100,J764),4,""))))</f>
        <v/>
      </c>
      <c r="BT764" s="580" t="str">
        <f t="shared" si="353"/>
        <v/>
      </c>
    </row>
    <row r="765" spans="1:72">
      <c r="A765" s="289"/>
      <c r="B765" s="445"/>
      <c r="C765" s="290"/>
      <c r="D765" s="291"/>
      <c r="E765" s="291"/>
      <c r="F765" s="291"/>
      <c r="G765" s="292"/>
      <c r="H765" s="300"/>
      <c r="I765" s="292"/>
      <c r="J765" s="292"/>
      <c r="K765" s="292"/>
      <c r="L765" s="292"/>
      <c r="M765" s="290"/>
      <c r="N765" s="290"/>
      <c r="O765" s="292"/>
      <c r="P765" s="292"/>
      <c r="Q765" s="481" t="str">
        <f t="shared" si="354"/>
        <v/>
      </c>
      <c r="R765" s="481" t="str">
        <f t="shared" si="355"/>
        <v/>
      </c>
      <c r="S765" s="482" t="str">
        <f t="shared" si="328"/>
        <v/>
      </c>
      <c r="T765" s="482" t="str">
        <f t="shared" si="356"/>
        <v/>
      </c>
      <c r="U765" s="483" t="str">
        <f t="shared" si="357"/>
        <v/>
      </c>
      <c r="V765" s="483" t="str">
        <f t="shared" si="358"/>
        <v/>
      </c>
      <c r="W765" s="483" t="str">
        <f t="shared" si="359"/>
        <v/>
      </c>
      <c r="X765" s="293"/>
      <c r="Y765" s="289"/>
      <c r="Z765" s="473" t="str">
        <f>IF($BS765&lt;&gt;"","確認",IF(COUNTIF(点検表４リスト用!AB$2:AB$100,J765),"○",IF(OR($BQ765="【3】",$BQ765="【2】",$BQ765="【1】"),"○",$BQ765)))</f>
        <v/>
      </c>
      <c r="AA765" s="532"/>
      <c r="AB765" s="559" t="str">
        <f t="shared" si="360"/>
        <v/>
      </c>
      <c r="AC765" s="294" t="str">
        <f>IF(COUNTIF(環境性能の高いＵＤタクシー!$A:$A,点検表４!J765),"○","")</f>
        <v/>
      </c>
      <c r="AD765" s="295" t="str">
        <f t="shared" si="361"/>
        <v/>
      </c>
      <c r="AE765" s="296" t="b">
        <f t="shared" si="329"/>
        <v>0</v>
      </c>
      <c r="AF765" s="296" t="b">
        <f t="shared" si="330"/>
        <v>0</v>
      </c>
      <c r="AG765" s="296" t="str">
        <f t="shared" si="331"/>
        <v/>
      </c>
      <c r="AH765" s="296">
        <f t="shared" si="332"/>
        <v>1</v>
      </c>
      <c r="AI765" s="296">
        <f t="shared" si="333"/>
        <v>0</v>
      </c>
      <c r="AJ765" s="296">
        <f t="shared" si="334"/>
        <v>0</v>
      </c>
      <c r="AK765" s="296" t="str">
        <f>IFERROR(VLOOKUP($I765,点検表４リスト用!$D$2:$G$10,2,FALSE),"")</f>
        <v/>
      </c>
      <c r="AL765" s="296" t="str">
        <f>IFERROR(VLOOKUP($I765,点検表４リスト用!$D$2:$G$10,3,FALSE),"")</f>
        <v/>
      </c>
      <c r="AM765" s="296" t="str">
        <f>IFERROR(VLOOKUP($I765,点検表４リスト用!$D$2:$G$10,4,FALSE),"")</f>
        <v/>
      </c>
      <c r="AN765" s="296" t="str">
        <f>IFERROR(VLOOKUP(LEFT($E765,1),点検表４リスト用!$I$2:$J$11,2,FALSE),"")</f>
        <v/>
      </c>
      <c r="AO765" s="296" t="b">
        <f>IF(IFERROR(VLOOKUP($J765,軽乗用車一覧!$A$2:$A$88,1,FALSE),"")&lt;&gt;"",TRUE,FALSE)</f>
        <v>0</v>
      </c>
      <c r="AP765" s="296" t="b">
        <f t="shared" si="335"/>
        <v>0</v>
      </c>
      <c r="AQ765" s="296" t="b">
        <f t="shared" si="362"/>
        <v>1</v>
      </c>
      <c r="AR765" s="296" t="str">
        <f t="shared" si="336"/>
        <v/>
      </c>
      <c r="AS765" s="296" t="str">
        <f t="shared" si="337"/>
        <v/>
      </c>
      <c r="AT765" s="296">
        <f t="shared" si="338"/>
        <v>1</v>
      </c>
      <c r="AU765" s="296">
        <f t="shared" si="339"/>
        <v>1</v>
      </c>
      <c r="AV765" s="296" t="str">
        <f t="shared" si="340"/>
        <v/>
      </c>
      <c r="AW765" s="296" t="str">
        <f>IFERROR(VLOOKUP($L765,点検表４リスト用!$L$2:$M$11,2,FALSE),"")</f>
        <v/>
      </c>
      <c r="AX765" s="296" t="str">
        <f>IFERROR(VLOOKUP($AV765,排出係数!$H$4:$N$1000,7,FALSE),"")</f>
        <v/>
      </c>
      <c r="AY765" s="296" t="str">
        <f t="shared" si="350"/>
        <v/>
      </c>
      <c r="AZ765" s="296" t="str">
        <f t="shared" si="341"/>
        <v>1</v>
      </c>
      <c r="BA765" s="296" t="str">
        <f>IFERROR(VLOOKUP($AV765,排出係数!$A$4:$G$10000,$AU765+2,FALSE),"")</f>
        <v/>
      </c>
      <c r="BB765" s="296">
        <f>IFERROR(VLOOKUP($AU765,点検表４リスト用!$P$2:$T$6,2,FALSE),"")</f>
        <v>0.48</v>
      </c>
      <c r="BC765" s="296" t="str">
        <f t="shared" si="342"/>
        <v/>
      </c>
      <c r="BD765" s="296" t="str">
        <f t="shared" si="343"/>
        <v/>
      </c>
      <c r="BE765" s="296" t="str">
        <f>IFERROR(VLOOKUP($AV765,排出係数!$H$4:$M$10000,$AU765+2,FALSE),"")</f>
        <v/>
      </c>
      <c r="BF765" s="296">
        <f>IFERROR(VLOOKUP($AU765,点検表４リスト用!$P$2:$T$6,IF($N765="H17",5,3),FALSE),"")</f>
        <v>5.5E-2</v>
      </c>
      <c r="BG765" s="296">
        <f t="shared" si="344"/>
        <v>0</v>
      </c>
      <c r="BH765" s="296">
        <f t="shared" si="348"/>
        <v>0</v>
      </c>
      <c r="BI765" s="296" t="str">
        <f>IFERROR(VLOOKUP($L765,点検表４リスト用!$L$2:$N$11,3,FALSE),"")</f>
        <v/>
      </c>
      <c r="BJ765" s="296" t="str">
        <f t="shared" si="345"/>
        <v/>
      </c>
      <c r="BK765" s="296" t="str">
        <f>IF($AK765="特","",IF($BP765="確認",MSG_電気・燃料電池車確認,IF($BS765=1,日野自動車新型式,IF($BS765=2,日野自動車新型式②,IF($BS765=3,日野自動車新型式③,IF($BS765=4,日野自動車新型式④,IFERROR(VLOOKUP($BJ765,'35条リスト'!$A$3:$C$9998,2,FALSE),"")))))))</f>
        <v/>
      </c>
      <c r="BL765" s="296" t="str">
        <f t="shared" si="346"/>
        <v/>
      </c>
      <c r="BM765" s="296" t="str">
        <f>IFERROR(VLOOKUP($X765,点検表４リスト用!$A$2:$B$10,2,FALSE),"")</f>
        <v/>
      </c>
      <c r="BN765" s="296" t="str">
        <f>IF($AK765="特","",IFERROR(VLOOKUP($BJ765,'35条リスト'!$A$3:$C$9998,3,FALSE),""))</f>
        <v/>
      </c>
      <c r="BO765" s="357" t="str">
        <f t="shared" si="351"/>
        <v/>
      </c>
      <c r="BP765" s="297" t="str">
        <f t="shared" si="347"/>
        <v/>
      </c>
      <c r="BQ765" s="297" t="str">
        <f t="shared" si="352"/>
        <v/>
      </c>
      <c r="BR765" s="296">
        <f t="shared" si="349"/>
        <v>0</v>
      </c>
      <c r="BS765" s="296" t="str">
        <f>IF(COUNTIF(点検表４リスト用!X$2:X$83,J765),1,IF(COUNTIF(点検表４リスト用!Y$2:Y$100,J765),2,IF(COUNTIF(点検表４リスト用!Z$2:Z$100,J765),3,IF(COUNTIF(点検表４リスト用!AA$2:AA$100,J765),4,""))))</f>
        <v/>
      </c>
      <c r="BT765" s="580" t="str">
        <f t="shared" si="353"/>
        <v/>
      </c>
    </row>
    <row r="766" spans="1:72">
      <c r="A766" s="289"/>
      <c r="B766" s="445"/>
      <c r="C766" s="290"/>
      <c r="D766" s="291"/>
      <c r="E766" s="291"/>
      <c r="F766" s="291"/>
      <c r="G766" s="292"/>
      <c r="H766" s="300"/>
      <c r="I766" s="292"/>
      <c r="J766" s="292"/>
      <c r="K766" s="292"/>
      <c r="L766" s="292"/>
      <c r="M766" s="290"/>
      <c r="N766" s="290"/>
      <c r="O766" s="292"/>
      <c r="P766" s="292"/>
      <c r="Q766" s="481" t="str">
        <f t="shared" si="354"/>
        <v/>
      </c>
      <c r="R766" s="481" t="str">
        <f t="shared" si="355"/>
        <v/>
      </c>
      <c r="S766" s="482" t="str">
        <f t="shared" si="328"/>
        <v/>
      </c>
      <c r="T766" s="482" t="str">
        <f t="shared" si="356"/>
        <v/>
      </c>
      <c r="U766" s="483" t="str">
        <f t="shared" si="357"/>
        <v/>
      </c>
      <c r="V766" s="483" t="str">
        <f t="shared" si="358"/>
        <v/>
      </c>
      <c r="W766" s="483" t="str">
        <f t="shared" si="359"/>
        <v/>
      </c>
      <c r="X766" s="293"/>
      <c r="Y766" s="289"/>
      <c r="Z766" s="473" t="str">
        <f>IF($BS766&lt;&gt;"","確認",IF(COUNTIF(点検表４リスト用!AB$2:AB$100,J766),"○",IF(OR($BQ766="【3】",$BQ766="【2】",$BQ766="【1】"),"○",$BQ766)))</f>
        <v/>
      </c>
      <c r="AA766" s="532"/>
      <c r="AB766" s="559" t="str">
        <f t="shared" si="360"/>
        <v/>
      </c>
      <c r="AC766" s="294" t="str">
        <f>IF(COUNTIF(環境性能の高いＵＤタクシー!$A:$A,点検表４!J766),"○","")</f>
        <v/>
      </c>
      <c r="AD766" s="295" t="str">
        <f t="shared" si="361"/>
        <v/>
      </c>
      <c r="AE766" s="296" t="b">
        <f t="shared" si="329"/>
        <v>0</v>
      </c>
      <c r="AF766" s="296" t="b">
        <f t="shared" si="330"/>
        <v>0</v>
      </c>
      <c r="AG766" s="296" t="str">
        <f t="shared" si="331"/>
        <v/>
      </c>
      <c r="AH766" s="296">
        <f t="shared" si="332"/>
        <v>1</v>
      </c>
      <c r="AI766" s="296">
        <f t="shared" si="333"/>
        <v>0</v>
      </c>
      <c r="AJ766" s="296">
        <f t="shared" si="334"/>
        <v>0</v>
      </c>
      <c r="AK766" s="296" t="str">
        <f>IFERROR(VLOOKUP($I766,点検表４リスト用!$D$2:$G$10,2,FALSE),"")</f>
        <v/>
      </c>
      <c r="AL766" s="296" t="str">
        <f>IFERROR(VLOOKUP($I766,点検表４リスト用!$D$2:$G$10,3,FALSE),"")</f>
        <v/>
      </c>
      <c r="AM766" s="296" t="str">
        <f>IFERROR(VLOOKUP($I766,点検表４リスト用!$D$2:$G$10,4,FALSE),"")</f>
        <v/>
      </c>
      <c r="AN766" s="296" t="str">
        <f>IFERROR(VLOOKUP(LEFT($E766,1),点検表４リスト用!$I$2:$J$11,2,FALSE),"")</f>
        <v/>
      </c>
      <c r="AO766" s="296" t="b">
        <f>IF(IFERROR(VLOOKUP($J766,軽乗用車一覧!$A$2:$A$88,1,FALSE),"")&lt;&gt;"",TRUE,FALSE)</f>
        <v>0</v>
      </c>
      <c r="AP766" s="296" t="b">
        <f t="shared" si="335"/>
        <v>0</v>
      </c>
      <c r="AQ766" s="296" t="b">
        <f t="shared" si="362"/>
        <v>1</v>
      </c>
      <c r="AR766" s="296" t="str">
        <f t="shared" si="336"/>
        <v/>
      </c>
      <c r="AS766" s="296" t="str">
        <f t="shared" si="337"/>
        <v/>
      </c>
      <c r="AT766" s="296">
        <f t="shared" si="338"/>
        <v>1</v>
      </c>
      <c r="AU766" s="296">
        <f t="shared" si="339"/>
        <v>1</v>
      </c>
      <c r="AV766" s="296" t="str">
        <f t="shared" si="340"/>
        <v/>
      </c>
      <c r="AW766" s="296" t="str">
        <f>IFERROR(VLOOKUP($L766,点検表４リスト用!$L$2:$M$11,2,FALSE),"")</f>
        <v/>
      </c>
      <c r="AX766" s="296" t="str">
        <f>IFERROR(VLOOKUP($AV766,排出係数!$H$4:$N$1000,7,FALSE),"")</f>
        <v/>
      </c>
      <c r="AY766" s="296" t="str">
        <f t="shared" si="350"/>
        <v/>
      </c>
      <c r="AZ766" s="296" t="str">
        <f t="shared" si="341"/>
        <v>1</v>
      </c>
      <c r="BA766" s="296" t="str">
        <f>IFERROR(VLOOKUP($AV766,排出係数!$A$4:$G$10000,$AU766+2,FALSE),"")</f>
        <v/>
      </c>
      <c r="BB766" s="296">
        <f>IFERROR(VLOOKUP($AU766,点検表４リスト用!$P$2:$T$6,2,FALSE),"")</f>
        <v>0.48</v>
      </c>
      <c r="BC766" s="296" t="str">
        <f t="shared" si="342"/>
        <v/>
      </c>
      <c r="BD766" s="296" t="str">
        <f t="shared" si="343"/>
        <v/>
      </c>
      <c r="BE766" s="296" t="str">
        <f>IFERROR(VLOOKUP($AV766,排出係数!$H$4:$M$10000,$AU766+2,FALSE),"")</f>
        <v/>
      </c>
      <c r="BF766" s="296">
        <f>IFERROR(VLOOKUP($AU766,点検表４リスト用!$P$2:$T$6,IF($N766="H17",5,3),FALSE),"")</f>
        <v>5.5E-2</v>
      </c>
      <c r="BG766" s="296">
        <f t="shared" si="344"/>
        <v>0</v>
      </c>
      <c r="BH766" s="296">
        <f t="shared" si="348"/>
        <v>0</v>
      </c>
      <c r="BI766" s="296" t="str">
        <f>IFERROR(VLOOKUP($L766,点検表４リスト用!$L$2:$N$11,3,FALSE),"")</f>
        <v/>
      </c>
      <c r="BJ766" s="296" t="str">
        <f t="shared" si="345"/>
        <v/>
      </c>
      <c r="BK766" s="296" t="str">
        <f>IF($AK766="特","",IF($BP766="確認",MSG_電気・燃料電池車確認,IF($BS766=1,日野自動車新型式,IF($BS766=2,日野自動車新型式②,IF($BS766=3,日野自動車新型式③,IF($BS766=4,日野自動車新型式④,IFERROR(VLOOKUP($BJ766,'35条リスト'!$A$3:$C$9998,2,FALSE),"")))))))</f>
        <v/>
      </c>
      <c r="BL766" s="296" t="str">
        <f t="shared" si="346"/>
        <v/>
      </c>
      <c r="BM766" s="296" t="str">
        <f>IFERROR(VLOOKUP($X766,点検表４リスト用!$A$2:$B$10,2,FALSE),"")</f>
        <v/>
      </c>
      <c r="BN766" s="296" t="str">
        <f>IF($AK766="特","",IFERROR(VLOOKUP($BJ766,'35条リスト'!$A$3:$C$9998,3,FALSE),""))</f>
        <v/>
      </c>
      <c r="BO766" s="357" t="str">
        <f t="shared" si="351"/>
        <v/>
      </c>
      <c r="BP766" s="297" t="str">
        <f t="shared" si="347"/>
        <v/>
      </c>
      <c r="BQ766" s="297" t="str">
        <f t="shared" si="352"/>
        <v/>
      </c>
      <c r="BR766" s="296">
        <f t="shared" si="349"/>
        <v>0</v>
      </c>
      <c r="BS766" s="296" t="str">
        <f>IF(COUNTIF(点検表４リスト用!X$2:X$83,J766),1,IF(COUNTIF(点検表４リスト用!Y$2:Y$100,J766),2,IF(COUNTIF(点検表４リスト用!Z$2:Z$100,J766),3,IF(COUNTIF(点検表４リスト用!AA$2:AA$100,J766),4,""))))</f>
        <v/>
      </c>
      <c r="BT766" s="580" t="str">
        <f t="shared" si="353"/>
        <v/>
      </c>
    </row>
    <row r="767" spans="1:72">
      <c r="A767" s="289"/>
      <c r="B767" s="445"/>
      <c r="C767" s="290"/>
      <c r="D767" s="291"/>
      <c r="E767" s="291"/>
      <c r="F767" s="291"/>
      <c r="G767" s="292"/>
      <c r="H767" s="300"/>
      <c r="I767" s="292"/>
      <c r="J767" s="292"/>
      <c r="K767" s="292"/>
      <c r="L767" s="292"/>
      <c r="M767" s="290"/>
      <c r="N767" s="290"/>
      <c r="O767" s="292"/>
      <c r="P767" s="292"/>
      <c r="Q767" s="481" t="str">
        <f t="shared" si="354"/>
        <v/>
      </c>
      <c r="R767" s="481" t="str">
        <f t="shared" si="355"/>
        <v/>
      </c>
      <c r="S767" s="482" t="str">
        <f t="shared" si="328"/>
        <v/>
      </c>
      <c r="T767" s="482" t="str">
        <f t="shared" si="356"/>
        <v/>
      </c>
      <c r="U767" s="483" t="str">
        <f t="shared" si="357"/>
        <v/>
      </c>
      <c r="V767" s="483" t="str">
        <f t="shared" si="358"/>
        <v/>
      </c>
      <c r="W767" s="483" t="str">
        <f t="shared" si="359"/>
        <v/>
      </c>
      <c r="X767" s="293"/>
      <c r="Y767" s="289"/>
      <c r="Z767" s="473" t="str">
        <f>IF($BS767&lt;&gt;"","確認",IF(COUNTIF(点検表４リスト用!AB$2:AB$100,J767),"○",IF(OR($BQ767="【3】",$BQ767="【2】",$BQ767="【1】"),"○",$BQ767)))</f>
        <v/>
      </c>
      <c r="AA767" s="532"/>
      <c r="AB767" s="559" t="str">
        <f t="shared" si="360"/>
        <v/>
      </c>
      <c r="AC767" s="294" t="str">
        <f>IF(COUNTIF(環境性能の高いＵＤタクシー!$A:$A,点検表４!J767),"○","")</f>
        <v/>
      </c>
      <c r="AD767" s="295" t="str">
        <f t="shared" si="361"/>
        <v/>
      </c>
      <c r="AE767" s="296" t="b">
        <f t="shared" si="329"/>
        <v>0</v>
      </c>
      <c r="AF767" s="296" t="b">
        <f t="shared" si="330"/>
        <v>0</v>
      </c>
      <c r="AG767" s="296" t="str">
        <f t="shared" si="331"/>
        <v/>
      </c>
      <c r="AH767" s="296">
        <f t="shared" si="332"/>
        <v>1</v>
      </c>
      <c r="AI767" s="296">
        <f t="shared" si="333"/>
        <v>0</v>
      </c>
      <c r="AJ767" s="296">
        <f t="shared" si="334"/>
        <v>0</v>
      </c>
      <c r="AK767" s="296" t="str">
        <f>IFERROR(VLOOKUP($I767,点検表４リスト用!$D$2:$G$10,2,FALSE),"")</f>
        <v/>
      </c>
      <c r="AL767" s="296" t="str">
        <f>IFERROR(VLOOKUP($I767,点検表４リスト用!$D$2:$G$10,3,FALSE),"")</f>
        <v/>
      </c>
      <c r="AM767" s="296" t="str">
        <f>IFERROR(VLOOKUP($I767,点検表４リスト用!$D$2:$G$10,4,FALSE),"")</f>
        <v/>
      </c>
      <c r="AN767" s="296" t="str">
        <f>IFERROR(VLOOKUP(LEFT($E767,1),点検表４リスト用!$I$2:$J$11,2,FALSE),"")</f>
        <v/>
      </c>
      <c r="AO767" s="296" t="b">
        <f>IF(IFERROR(VLOOKUP($J767,軽乗用車一覧!$A$2:$A$88,1,FALSE),"")&lt;&gt;"",TRUE,FALSE)</f>
        <v>0</v>
      </c>
      <c r="AP767" s="296" t="b">
        <f t="shared" si="335"/>
        <v>0</v>
      </c>
      <c r="AQ767" s="296" t="b">
        <f t="shared" si="362"/>
        <v>1</v>
      </c>
      <c r="AR767" s="296" t="str">
        <f t="shared" si="336"/>
        <v/>
      </c>
      <c r="AS767" s="296" t="str">
        <f t="shared" si="337"/>
        <v/>
      </c>
      <c r="AT767" s="296">
        <f t="shared" si="338"/>
        <v>1</v>
      </c>
      <c r="AU767" s="296">
        <f t="shared" si="339"/>
        <v>1</v>
      </c>
      <c r="AV767" s="296" t="str">
        <f t="shared" si="340"/>
        <v/>
      </c>
      <c r="AW767" s="296" t="str">
        <f>IFERROR(VLOOKUP($L767,点検表４リスト用!$L$2:$M$11,2,FALSE),"")</f>
        <v/>
      </c>
      <c r="AX767" s="296" t="str">
        <f>IFERROR(VLOOKUP($AV767,排出係数!$H$4:$N$1000,7,FALSE),"")</f>
        <v/>
      </c>
      <c r="AY767" s="296" t="str">
        <f t="shared" si="350"/>
        <v/>
      </c>
      <c r="AZ767" s="296" t="str">
        <f t="shared" si="341"/>
        <v>1</v>
      </c>
      <c r="BA767" s="296" t="str">
        <f>IFERROR(VLOOKUP($AV767,排出係数!$A$4:$G$10000,$AU767+2,FALSE),"")</f>
        <v/>
      </c>
      <c r="BB767" s="296">
        <f>IFERROR(VLOOKUP($AU767,点検表４リスト用!$P$2:$T$6,2,FALSE),"")</f>
        <v>0.48</v>
      </c>
      <c r="BC767" s="296" t="str">
        <f t="shared" si="342"/>
        <v/>
      </c>
      <c r="BD767" s="296" t="str">
        <f t="shared" si="343"/>
        <v/>
      </c>
      <c r="BE767" s="296" t="str">
        <f>IFERROR(VLOOKUP($AV767,排出係数!$H$4:$M$10000,$AU767+2,FALSE),"")</f>
        <v/>
      </c>
      <c r="BF767" s="296">
        <f>IFERROR(VLOOKUP($AU767,点検表４リスト用!$P$2:$T$6,IF($N767="H17",5,3),FALSE),"")</f>
        <v>5.5E-2</v>
      </c>
      <c r="BG767" s="296">
        <f t="shared" si="344"/>
        <v>0</v>
      </c>
      <c r="BH767" s="296">
        <f t="shared" si="348"/>
        <v>0</v>
      </c>
      <c r="BI767" s="296" t="str">
        <f>IFERROR(VLOOKUP($L767,点検表４リスト用!$L$2:$N$11,3,FALSE),"")</f>
        <v/>
      </c>
      <c r="BJ767" s="296" t="str">
        <f t="shared" si="345"/>
        <v/>
      </c>
      <c r="BK767" s="296" t="str">
        <f>IF($AK767="特","",IF($BP767="確認",MSG_電気・燃料電池車確認,IF($BS767=1,日野自動車新型式,IF($BS767=2,日野自動車新型式②,IF($BS767=3,日野自動車新型式③,IF($BS767=4,日野自動車新型式④,IFERROR(VLOOKUP($BJ767,'35条リスト'!$A$3:$C$9998,2,FALSE),"")))))))</f>
        <v/>
      </c>
      <c r="BL767" s="296" t="str">
        <f t="shared" si="346"/>
        <v/>
      </c>
      <c r="BM767" s="296" t="str">
        <f>IFERROR(VLOOKUP($X767,点検表４リスト用!$A$2:$B$10,2,FALSE),"")</f>
        <v/>
      </c>
      <c r="BN767" s="296" t="str">
        <f>IF($AK767="特","",IFERROR(VLOOKUP($BJ767,'35条リスト'!$A$3:$C$9998,3,FALSE),""))</f>
        <v/>
      </c>
      <c r="BO767" s="357" t="str">
        <f t="shared" si="351"/>
        <v/>
      </c>
      <c r="BP767" s="297" t="str">
        <f t="shared" si="347"/>
        <v/>
      </c>
      <c r="BQ767" s="297" t="str">
        <f t="shared" si="352"/>
        <v/>
      </c>
      <c r="BR767" s="296">
        <f t="shared" si="349"/>
        <v>0</v>
      </c>
      <c r="BS767" s="296" t="str">
        <f>IF(COUNTIF(点検表４リスト用!X$2:X$83,J767),1,IF(COUNTIF(点検表４リスト用!Y$2:Y$100,J767),2,IF(COUNTIF(点検表４リスト用!Z$2:Z$100,J767),3,IF(COUNTIF(点検表４リスト用!AA$2:AA$100,J767),4,""))))</f>
        <v/>
      </c>
      <c r="BT767" s="580" t="str">
        <f t="shared" si="353"/>
        <v/>
      </c>
    </row>
    <row r="768" spans="1:72">
      <c r="A768" s="289"/>
      <c r="B768" s="445"/>
      <c r="C768" s="290"/>
      <c r="D768" s="291"/>
      <c r="E768" s="291"/>
      <c r="F768" s="291"/>
      <c r="G768" s="292"/>
      <c r="H768" s="300"/>
      <c r="I768" s="292"/>
      <c r="J768" s="292"/>
      <c r="K768" s="292"/>
      <c r="L768" s="292"/>
      <c r="M768" s="290"/>
      <c r="N768" s="290"/>
      <c r="O768" s="292"/>
      <c r="P768" s="292"/>
      <c r="Q768" s="481" t="str">
        <f t="shared" si="354"/>
        <v/>
      </c>
      <c r="R768" s="481" t="str">
        <f t="shared" si="355"/>
        <v/>
      </c>
      <c r="S768" s="482" t="str">
        <f t="shared" si="328"/>
        <v/>
      </c>
      <c r="T768" s="482" t="str">
        <f t="shared" si="356"/>
        <v/>
      </c>
      <c r="U768" s="483" t="str">
        <f t="shared" si="357"/>
        <v/>
      </c>
      <c r="V768" s="483" t="str">
        <f t="shared" si="358"/>
        <v/>
      </c>
      <c r="W768" s="483" t="str">
        <f t="shared" si="359"/>
        <v/>
      </c>
      <c r="X768" s="293"/>
      <c r="Y768" s="289"/>
      <c r="Z768" s="473" t="str">
        <f>IF($BS768&lt;&gt;"","確認",IF(COUNTIF(点検表４リスト用!AB$2:AB$100,J768),"○",IF(OR($BQ768="【3】",$BQ768="【2】",$BQ768="【1】"),"○",$BQ768)))</f>
        <v/>
      </c>
      <c r="AA768" s="532"/>
      <c r="AB768" s="559" t="str">
        <f t="shared" si="360"/>
        <v/>
      </c>
      <c r="AC768" s="294" t="str">
        <f>IF(COUNTIF(環境性能の高いＵＤタクシー!$A:$A,点検表４!J768),"○","")</f>
        <v/>
      </c>
      <c r="AD768" s="295" t="str">
        <f t="shared" si="361"/>
        <v/>
      </c>
      <c r="AE768" s="296" t="b">
        <f t="shared" si="329"/>
        <v>0</v>
      </c>
      <c r="AF768" s="296" t="b">
        <f t="shared" si="330"/>
        <v>0</v>
      </c>
      <c r="AG768" s="296" t="str">
        <f t="shared" si="331"/>
        <v/>
      </c>
      <c r="AH768" s="296">
        <f t="shared" si="332"/>
        <v>1</v>
      </c>
      <c r="AI768" s="296">
        <f t="shared" si="333"/>
        <v>0</v>
      </c>
      <c r="AJ768" s="296">
        <f t="shared" si="334"/>
        <v>0</v>
      </c>
      <c r="AK768" s="296" t="str">
        <f>IFERROR(VLOOKUP($I768,点検表４リスト用!$D$2:$G$10,2,FALSE),"")</f>
        <v/>
      </c>
      <c r="AL768" s="296" t="str">
        <f>IFERROR(VLOOKUP($I768,点検表４リスト用!$D$2:$G$10,3,FALSE),"")</f>
        <v/>
      </c>
      <c r="AM768" s="296" t="str">
        <f>IFERROR(VLOOKUP($I768,点検表４リスト用!$D$2:$G$10,4,FALSE),"")</f>
        <v/>
      </c>
      <c r="AN768" s="296" t="str">
        <f>IFERROR(VLOOKUP(LEFT($E768,1),点検表４リスト用!$I$2:$J$11,2,FALSE),"")</f>
        <v/>
      </c>
      <c r="AO768" s="296" t="b">
        <f>IF(IFERROR(VLOOKUP($J768,軽乗用車一覧!$A$2:$A$88,1,FALSE),"")&lt;&gt;"",TRUE,FALSE)</f>
        <v>0</v>
      </c>
      <c r="AP768" s="296" t="b">
        <f t="shared" si="335"/>
        <v>0</v>
      </c>
      <c r="AQ768" s="296" t="b">
        <f t="shared" si="362"/>
        <v>1</v>
      </c>
      <c r="AR768" s="296" t="str">
        <f t="shared" si="336"/>
        <v/>
      </c>
      <c r="AS768" s="296" t="str">
        <f t="shared" si="337"/>
        <v/>
      </c>
      <c r="AT768" s="296">
        <f t="shared" si="338"/>
        <v>1</v>
      </c>
      <c r="AU768" s="296">
        <f t="shared" si="339"/>
        <v>1</v>
      </c>
      <c r="AV768" s="296" t="str">
        <f t="shared" si="340"/>
        <v/>
      </c>
      <c r="AW768" s="296" t="str">
        <f>IFERROR(VLOOKUP($L768,点検表４リスト用!$L$2:$M$11,2,FALSE),"")</f>
        <v/>
      </c>
      <c r="AX768" s="296" t="str">
        <f>IFERROR(VLOOKUP($AV768,排出係数!$H$4:$N$1000,7,FALSE),"")</f>
        <v/>
      </c>
      <c r="AY768" s="296" t="str">
        <f t="shared" si="350"/>
        <v/>
      </c>
      <c r="AZ768" s="296" t="str">
        <f t="shared" si="341"/>
        <v>1</v>
      </c>
      <c r="BA768" s="296" t="str">
        <f>IFERROR(VLOOKUP($AV768,排出係数!$A$4:$G$10000,$AU768+2,FALSE),"")</f>
        <v/>
      </c>
      <c r="BB768" s="296">
        <f>IFERROR(VLOOKUP($AU768,点検表４リスト用!$P$2:$T$6,2,FALSE),"")</f>
        <v>0.48</v>
      </c>
      <c r="BC768" s="296" t="str">
        <f t="shared" si="342"/>
        <v/>
      </c>
      <c r="BD768" s="296" t="str">
        <f t="shared" si="343"/>
        <v/>
      </c>
      <c r="BE768" s="296" t="str">
        <f>IFERROR(VLOOKUP($AV768,排出係数!$H$4:$M$10000,$AU768+2,FALSE),"")</f>
        <v/>
      </c>
      <c r="BF768" s="296">
        <f>IFERROR(VLOOKUP($AU768,点検表４リスト用!$P$2:$T$6,IF($N768="H17",5,3),FALSE),"")</f>
        <v>5.5E-2</v>
      </c>
      <c r="BG768" s="296">
        <f t="shared" si="344"/>
        <v>0</v>
      </c>
      <c r="BH768" s="296">
        <f t="shared" si="348"/>
        <v>0</v>
      </c>
      <c r="BI768" s="296" t="str">
        <f>IFERROR(VLOOKUP($L768,点検表４リスト用!$L$2:$N$11,3,FALSE),"")</f>
        <v/>
      </c>
      <c r="BJ768" s="296" t="str">
        <f t="shared" si="345"/>
        <v/>
      </c>
      <c r="BK768" s="296" t="str">
        <f>IF($AK768="特","",IF($BP768="確認",MSG_電気・燃料電池車確認,IF($BS768=1,日野自動車新型式,IF($BS768=2,日野自動車新型式②,IF($BS768=3,日野自動車新型式③,IF($BS768=4,日野自動車新型式④,IFERROR(VLOOKUP($BJ768,'35条リスト'!$A$3:$C$9998,2,FALSE),"")))))))</f>
        <v/>
      </c>
      <c r="BL768" s="296" t="str">
        <f t="shared" si="346"/>
        <v/>
      </c>
      <c r="BM768" s="296" t="str">
        <f>IFERROR(VLOOKUP($X768,点検表４リスト用!$A$2:$B$10,2,FALSE),"")</f>
        <v/>
      </c>
      <c r="BN768" s="296" t="str">
        <f>IF($AK768="特","",IFERROR(VLOOKUP($BJ768,'35条リスト'!$A$3:$C$9998,3,FALSE),""))</f>
        <v/>
      </c>
      <c r="BO768" s="357" t="str">
        <f t="shared" si="351"/>
        <v/>
      </c>
      <c r="BP768" s="297" t="str">
        <f t="shared" si="347"/>
        <v/>
      </c>
      <c r="BQ768" s="297" t="str">
        <f t="shared" si="352"/>
        <v/>
      </c>
      <c r="BR768" s="296">
        <f t="shared" si="349"/>
        <v>0</v>
      </c>
      <c r="BS768" s="296" t="str">
        <f>IF(COUNTIF(点検表４リスト用!X$2:X$83,J768),1,IF(COUNTIF(点検表４リスト用!Y$2:Y$100,J768),2,IF(COUNTIF(点検表４リスト用!Z$2:Z$100,J768),3,IF(COUNTIF(点検表４リスト用!AA$2:AA$100,J768),4,""))))</f>
        <v/>
      </c>
      <c r="BT768" s="580" t="str">
        <f t="shared" si="353"/>
        <v/>
      </c>
    </row>
    <row r="769" spans="1:72">
      <c r="A769" s="289"/>
      <c r="B769" s="445"/>
      <c r="C769" s="290"/>
      <c r="D769" s="291"/>
      <c r="E769" s="291"/>
      <c r="F769" s="291"/>
      <c r="G769" s="292"/>
      <c r="H769" s="300"/>
      <c r="I769" s="292"/>
      <c r="J769" s="292"/>
      <c r="K769" s="292"/>
      <c r="L769" s="292"/>
      <c r="M769" s="290"/>
      <c r="N769" s="290"/>
      <c r="O769" s="292"/>
      <c r="P769" s="292"/>
      <c r="Q769" s="481" t="str">
        <f t="shared" si="354"/>
        <v/>
      </c>
      <c r="R769" s="481" t="str">
        <f t="shared" si="355"/>
        <v/>
      </c>
      <c r="S769" s="482" t="str">
        <f t="shared" si="328"/>
        <v/>
      </c>
      <c r="T769" s="482" t="str">
        <f t="shared" si="356"/>
        <v/>
      </c>
      <c r="U769" s="483" t="str">
        <f t="shared" si="357"/>
        <v/>
      </c>
      <c r="V769" s="483" t="str">
        <f t="shared" si="358"/>
        <v/>
      </c>
      <c r="W769" s="483" t="str">
        <f t="shared" si="359"/>
        <v/>
      </c>
      <c r="X769" s="293"/>
      <c r="Y769" s="289"/>
      <c r="Z769" s="473" t="str">
        <f>IF($BS769&lt;&gt;"","確認",IF(COUNTIF(点検表４リスト用!AB$2:AB$100,J769),"○",IF(OR($BQ769="【3】",$BQ769="【2】",$BQ769="【1】"),"○",$BQ769)))</f>
        <v/>
      </c>
      <c r="AA769" s="532"/>
      <c r="AB769" s="559" t="str">
        <f t="shared" si="360"/>
        <v/>
      </c>
      <c r="AC769" s="294" t="str">
        <f>IF(COUNTIF(環境性能の高いＵＤタクシー!$A:$A,点検表４!J769),"○","")</f>
        <v/>
      </c>
      <c r="AD769" s="295" t="str">
        <f t="shared" si="361"/>
        <v/>
      </c>
      <c r="AE769" s="296" t="b">
        <f t="shared" si="329"/>
        <v>0</v>
      </c>
      <c r="AF769" s="296" t="b">
        <f t="shared" si="330"/>
        <v>0</v>
      </c>
      <c r="AG769" s="296" t="str">
        <f t="shared" si="331"/>
        <v/>
      </c>
      <c r="AH769" s="296">
        <f t="shared" si="332"/>
        <v>1</v>
      </c>
      <c r="AI769" s="296">
        <f t="shared" si="333"/>
        <v>0</v>
      </c>
      <c r="AJ769" s="296">
        <f t="shared" si="334"/>
        <v>0</v>
      </c>
      <c r="AK769" s="296" t="str">
        <f>IFERROR(VLOOKUP($I769,点検表４リスト用!$D$2:$G$10,2,FALSE),"")</f>
        <v/>
      </c>
      <c r="AL769" s="296" t="str">
        <f>IFERROR(VLOOKUP($I769,点検表４リスト用!$D$2:$G$10,3,FALSE),"")</f>
        <v/>
      </c>
      <c r="AM769" s="296" t="str">
        <f>IFERROR(VLOOKUP($I769,点検表４リスト用!$D$2:$G$10,4,FALSE),"")</f>
        <v/>
      </c>
      <c r="AN769" s="296" t="str">
        <f>IFERROR(VLOOKUP(LEFT($E769,1),点検表４リスト用!$I$2:$J$11,2,FALSE),"")</f>
        <v/>
      </c>
      <c r="AO769" s="296" t="b">
        <f>IF(IFERROR(VLOOKUP($J769,軽乗用車一覧!$A$2:$A$88,1,FALSE),"")&lt;&gt;"",TRUE,FALSE)</f>
        <v>0</v>
      </c>
      <c r="AP769" s="296" t="b">
        <f t="shared" si="335"/>
        <v>0</v>
      </c>
      <c r="AQ769" s="296" t="b">
        <f t="shared" si="362"/>
        <v>1</v>
      </c>
      <c r="AR769" s="296" t="str">
        <f t="shared" si="336"/>
        <v/>
      </c>
      <c r="AS769" s="296" t="str">
        <f t="shared" si="337"/>
        <v/>
      </c>
      <c r="AT769" s="296">
        <f t="shared" si="338"/>
        <v>1</v>
      </c>
      <c r="AU769" s="296">
        <f t="shared" si="339"/>
        <v>1</v>
      </c>
      <c r="AV769" s="296" t="str">
        <f t="shared" si="340"/>
        <v/>
      </c>
      <c r="AW769" s="296" t="str">
        <f>IFERROR(VLOOKUP($L769,点検表４リスト用!$L$2:$M$11,2,FALSE),"")</f>
        <v/>
      </c>
      <c r="AX769" s="296" t="str">
        <f>IFERROR(VLOOKUP($AV769,排出係数!$H$4:$N$1000,7,FALSE),"")</f>
        <v/>
      </c>
      <c r="AY769" s="296" t="str">
        <f t="shared" si="350"/>
        <v/>
      </c>
      <c r="AZ769" s="296" t="str">
        <f t="shared" si="341"/>
        <v>1</v>
      </c>
      <c r="BA769" s="296" t="str">
        <f>IFERROR(VLOOKUP($AV769,排出係数!$A$4:$G$10000,$AU769+2,FALSE),"")</f>
        <v/>
      </c>
      <c r="BB769" s="296">
        <f>IFERROR(VLOOKUP($AU769,点検表４リスト用!$P$2:$T$6,2,FALSE),"")</f>
        <v>0.48</v>
      </c>
      <c r="BC769" s="296" t="str">
        <f t="shared" si="342"/>
        <v/>
      </c>
      <c r="BD769" s="296" t="str">
        <f t="shared" si="343"/>
        <v/>
      </c>
      <c r="BE769" s="296" t="str">
        <f>IFERROR(VLOOKUP($AV769,排出係数!$H$4:$M$10000,$AU769+2,FALSE),"")</f>
        <v/>
      </c>
      <c r="BF769" s="296">
        <f>IFERROR(VLOOKUP($AU769,点検表４リスト用!$P$2:$T$6,IF($N769="H17",5,3),FALSE),"")</f>
        <v>5.5E-2</v>
      </c>
      <c r="BG769" s="296">
        <f t="shared" si="344"/>
        <v>0</v>
      </c>
      <c r="BH769" s="296">
        <f t="shared" si="348"/>
        <v>0</v>
      </c>
      <c r="BI769" s="296" t="str">
        <f>IFERROR(VLOOKUP($L769,点検表４リスト用!$L$2:$N$11,3,FALSE),"")</f>
        <v/>
      </c>
      <c r="BJ769" s="296" t="str">
        <f t="shared" si="345"/>
        <v/>
      </c>
      <c r="BK769" s="296" t="str">
        <f>IF($AK769="特","",IF($BP769="確認",MSG_電気・燃料電池車確認,IF($BS769=1,日野自動車新型式,IF($BS769=2,日野自動車新型式②,IF($BS769=3,日野自動車新型式③,IF($BS769=4,日野自動車新型式④,IFERROR(VLOOKUP($BJ769,'35条リスト'!$A$3:$C$9998,2,FALSE),"")))))))</f>
        <v/>
      </c>
      <c r="BL769" s="296" t="str">
        <f t="shared" si="346"/>
        <v/>
      </c>
      <c r="BM769" s="296" t="str">
        <f>IFERROR(VLOOKUP($X769,点検表４リスト用!$A$2:$B$10,2,FALSE),"")</f>
        <v/>
      </c>
      <c r="BN769" s="296" t="str">
        <f>IF($AK769="特","",IFERROR(VLOOKUP($BJ769,'35条リスト'!$A$3:$C$9998,3,FALSE),""))</f>
        <v/>
      </c>
      <c r="BO769" s="357" t="str">
        <f t="shared" si="351"/>
        <v/>
      </c>
      <c r="BP769" s="297" t="str">
        <f t="shared" si="347"/>
        <v/>
      </c>
      <c r="BQ769" s="297" t="str">
        <f t="shared" si="352"/>
        <v/>
      </c>
      <c r="BR769" s="296">
        <f t="shared" si="349"/>
        <v>0</v>
      </c>
      <c r="BS769" s="296" t="str">
        <f>IF(COUNTIF(点検表４リスト用!X$2:X$83,J769),1,IF(COUNTIF(点検表４リスト用!Y$2:Y$100,J769),2,IF(COUNTIF(点検表４リスト用!Z$2:Z$100,J769),3,IF(COUNTIF(点検表４リスト用!AA$2:AA$100,J769),4,""))))</f>
        <v/>
      </c>
      <c r="BT769" s="580" t="str">
        <f t="shared" si="353"/>
        <v/>
      </c>
    </row>
    <row r="770" spans="1:72">
      <c r="A770" s="289"/>
      <c r="B770" s="445"/>
      <c r="C770" s="290"/>
      <c r="D770" s="291"/>
      <c r="E770" s="291"/>
      <c r="F770" s="291"/>
      <c r="G770" s="292"/>
      <c r="H770" s="300"/>
      <c r="I770" s="292"/>
      <c r="J770" s="292"/>
      <c r="K770" s="292"/>
      <c r="L770" s="292"/>
      <c r="M770" s="290"/>
      <c r="N770" s="290"/>
      <c r="O770" s="292"/>
      <c r="P770" s="292"/>
      <c r="Q770" s="481" t="str">
        <f t="shared" si="354"/>
        <v/>
      </c>
      <c r="R770" s="481" t="str">
        <f t="shared" si="355"/>
        <v/>
      </c>
      <c r="S770" s="482" t="str">
        <f t="shared" si="328"/>
        <v/>
      </c>
      <c r="T770" s="482" t="str">
        <f t="shared" si="356"/>
        <v/>
      </c>
      <c r="U770" s="483" t="str">
        <f t="shared" si="357"/>
        <v/>
      </c>
      <c r="V770" s="483" t="str">
        <f t="shared" si="358"/>
        <v/>
      </c>
      <c r="W770" s="483" t="str">
        <f t="shared" si="359"/>
        <v/>
      </c>
      <c r="X770" s="293"/>
      <c r="Y770" s="289"/>
      <c r="Z770" s="473" t="str">
        <f>IF($BS770&lt;&gt;"","確認",IF(COUNTIF(点検表４リスト用!AB$2:AB$100,J770),"○",IF(OR($BQ770="【3】",$BQ770="【2】",$BQ770="【1】"),"○",$BQ770)))</f>
        <v/>
      </c>
      <c r="AA770" s="532"/>
      <c r="AB770" s="559" t="str">
        <f t="shared" si="360"/>
        <v/>
      </c>
      <c r="AC770" s="294" t="str">
        <f>IF(COUNTIF(環境性能の高いＵＤタクシー!$A:$A,点検表４!J770),"○","")</f>
        <v/>
      </c>
      <c r="AD770" s="295" t="str">
        <f t="shared" si="361"/>
        <v/>
      </c>
      <c r="AE770" s="296" t="b">
        <f t="shared" si="329"/>
        <v>0</v>
      </c>
      <c r="AF770" s="296" t="b">
        <f t="shared" si="330"/>
        <v>0</v>
      </c>
      <c r="AG770" s="296" t="str">
        <f t="shared" si="331"/>
        <v/>
      </c>
      <c r="AH770" s="296">
        <f t="shared" si="332"/>
        <v>1</v>
      </c>
      <c r="AI770" s="296">
        <f t="shared" si="333"/>
        <v>0</v>
      </c>
      <c r="AJ770" s="296">
        <f t="shared" si="334"/>
        <v>0</v>
      </c>
      <c r="AK770" s="296" t="str">
        <f>IFERROR(VLOOKUP($I770,点検表４リスト用!$D$2:$G$10,2,FALSE),"")</f>
        <v/>
      </c>
      <c r="AL770" s="296" t="str">
        <f>IFERROR(VLOOKUP($I770,点検表４リスト用!$D$2:$G$10,3,FALSE),"")</f>
        <v/>
      </c>
      <c r="AM770" s="296" t="str">
        <f>IFERROR(VLOOKUP($I770,点検表４リスト用!$D$2:$G$10,4,FALSE),"")</f>
        <v/>
      </c>
      <c r="AN770" s="296" t="str">
        <f>IFERROR(VLOOKUP(LEFT($E770,1),点検表４リスト用!$I$2:$J$11,2,FALSE),"")</f>
        <v/>
      </c>
      <c r="AO770" s="296" t="b">
        <f>IF(IFERROR(VLOOKUP($J770,軽乗用車一覧!$A$2:$A$88,1,FALSE),"")&lt;&gt;"",TRUE,FALSE)</f>
        <v>0</v>
      </c>
      <c r="AP770" s="296" t="b">
        <f t="shared" si="335"/>
        <v>0</v>
      </c>
      <c r="AQ770" s="296" t="b">
        <f t="shared" si="362"/>
        <v>1</v>
      </c>
      <c r="AR770" s="296" t="str">
        <f t="shared" si="336"/>
        <v/>
      </c>
      <c r="AS770" s="296" t="str">
        <f t="shared" si="337"/>
        <v/>
      </c>
      <c r="AT770" s="296">
        <f t="shared" si="338"/>
        <v>1</v>
      </c>
      <c r="AU770" s="296">
        <f t="shared" si="339"/>
        <v>1</v>
      </c>
      <c r="AV770" s="296" t="str">
        <f t="shared" si="340"/>
        <v/>
      </c>
      <c r="AW770" s="296" t="str">
        <f>IFERROR(VLOOKUP($L770,点検表４リスト用!$L$2:$M$11,2,FALSE),"")</f>
        <v/>
      </c>
      <c r="AX770" s="296" t="str">
        <f>IFERROR(VLOOKUP($AV770,排出係数!$H$4:$N$1000,7,FALSE),"")</f>
        <v/>
      </c>
      <c r="AY770" s="296" t="str">
        <f t="shared" si="350"/>
        <v/>
      </c>
      <c r="AZ770" s="296" t="str">
        <f t="shared" si="341"/>
        <v>1</v>
      </c>
      <c r="BA770" s="296" t="str">
        <f>IFERROR(VLOOKUP($AV770,排出係数!$A$4:$G$10000,$AU770+2,FALSE),"")</f>
        <v/>
      </c>
      <c r="BB770" s="296">
        <f>IFERROR(VLOOKUP($AU770,点検表４リスト用!$P$2:$T$6,2,FALSE),"")</f>
        <v>0.48</v>
      </c>
      <c r="BC770" s="296" t="str">
        <f t="shared" si="342"/>
        <v/>
      </c>
      <c r="BD770" s="296" t="str">
        <f t="shared" si="343"/>
        <v/>
      </c>
      <c r="BE770" s="296" t="str">
        <f>IFERROR(VLOOKUP($AV770,排出係数!$H$4:$M$10000,$AU770+2,FALSE),"")</f>
        <v/>
      </c>
      <c r="BF770" s="296">
        <f>IFERROR(VLOOKUP($AU770,点検表４リスト用!$P$2:$T$6,IF($N770="H17",5,3),FALSE),"")</f>
        <v>5.5E-2</v>
      </c>
      <c r="BG770" s="296">
        <f t="shared" si="344"/>
        <v>0</v>
      </c>
      <c r="BH770" s="296">
        <f t="shared" si="348"/>
        <v>0</v>
      </c>
      <c r="BI770" s="296" t="str">
        <f>IFERROR(VLOOKUP($L770,点検表４リスト用!$L$2:$N$11,3,FALSE),"")</f>
        <v/>
      </c>
      <c r="BJ770" s="296" t="str">
        <f t="shared" si="345"/>
        <v/>
      </c>
      <c r="BK770" s="296" t="str">
        <f>IF($AK770="特","",IF($BP770="確認",MSG_電気・燃料電池車確認,IF($BS770=1,日野自動車新型式,IF($BS770=2,日野自動車新型式②,IF($BS770=3,日野自動車新型式③,IF($BS770=4,日野自動車新型式④,IFERROR(VLOOKUP($BJ770,'35条リスト'!$A$3:$C$9998,2,FALSE),"")))))))</f>
        <v/>
      </c>
      <c r="BL770" s="296" t="str">
        <f t="shared" si="346"/>
        <v/>
      </c>
      <c r="BM770" s="296" t="str">
        <f>IFERROR(VLOOKUP($X770,点検表４リスト用!$A$2:$B$10,2,FALSE),"")</f>
        <v/>
      </c>
      <c r="BN770" s="296" t="str">
        <f>IF($AK770="特","",IFERROR(VLOOKUP($BJ770,'35条リスト'!$A$3:$C$9998,3,FALSE),""))</f>
        <v/>
      </c>
      <c r="BO770" s="357" t="str">
        <f t="shared" si="351"/>
        <v/>
      </c>
      <c r="BP770" s="297" t="str">
        <f t="shared" si="347"/>
        <v/>
      </c>
      <c r="BQ770" s="297" t="str">
        <f t="shared" si="352"/>
        <v/>
      </c>
      <c r="BR770" s="296">
        <f t="shared" si="349"/>
        <v>0</v>
      </c>
      <c r="BS770" s="296" t="str">
        <f>IF(COUNTIF(点検表４リスト用!X$2:X$83,J770),1,IF(COUNTIF(点検表４リスト用!Y$2:Y$100,J770),2,IF(COUNTIF(点検表４リスト用!Z$2:Z$100,J770),3,IF(COUNTIF(点検表４リスト用!AA$2:AA$100,J770),4,""))))</f>
        <v/>
      </c>
      <c r="BT770" s="580" t="str">
        <f t="shared" si="353"/>
        <v/>
      </c>
    </row>
    <row r="771" spans="1:72">
      <c r="A771" s="289"/>
      <c r="B771" s="445"/>
      <c r="C771" s="290"/>
      <c r="D771" s="291"/>
      <c r="E771" s="291"/>
      <c r="F771" s="291"/>
      <c r="G771" s="292"/>
      <c r="H771" s="300"/>
      <c r="I771" s="292"/>
      <c r="J771" s="292"/>
      <c r="K771" s="292"/>
      <c r="L771" s="292"/>
      <c r="M771" s="290"/>
      <c r="N771" s="290"/>
      <c r="O771" s="292"/>
      <c r="P771" s="292"/>
      <c r="Q771" s="481" t="str">
        <f t="shared" si="354"/>
        <v/>
      </c>
      <c r="R771" s="481" t="str">
        <f t="shared" si="355"/>
        <v/>
      </c>
      <c r="S771" s="482" t="str">
        <f t="shared" si="328"/>
        <v/>
      </c>
      <c r="T771" s="482" t="str">
        <f t="shared" si="356"/>
        <v/>
      </c>
      <c r="U771" s="483" t="str">
        <f t="shared" si="357"/>
        <v/>
      </c>
      <c r="V771" s="483" t="str">
        <f t="shared" si="358"/>
        <v/>
      </c>
      <c r="W771" s="483" t="str">
        <f t="shared" si="359"/>
        <v/>
      </c>
      <c r="X771" s="293"/>
      <c r="Y771" s="289"/>
      <c r="Z771" s="473" t="str">
        <f>IF($BS771&lt;&gt;"","確認",IF(COUNTIF(点検表４リスト用!AB$2:AB$100,J771),"○",IF(OR($BQ771="【3】",$BQ771="【2】",$BQ771="【1】"),"○",$BQ771)))</f>
        <v/>
      </c>
      <c r="AA771" s="532"/>
      <c r="AB771" s="559" t="str">
        <f t="shared" si="360"/>
        <v/>
      </c>
      <c r="AC771" s="294" t="str">
        <f>IF(COUNTIF(環境性能の高いＵＤタクシー!$A:$A,点検表４!J771),"○","")</f>
        <v/>
      </c>
      <c r="AD771" s="295" t="str">
        <f t="shared" si="361"/>
        <v/>
      </c>
      <c r="AE771" s="296" t="b">
        <f t="shared" si="329"/>
        <v>0</v>
      </c>
      <c r="AF771" s="296" t="b">
        <f t="shared" si="330"/>
        <v>0</v>
      </c>
      <c r="AG771" s="296" t="str">
        <f t="shared" si="331"/>
        <v/>
      </c>
      <c r="AH771" s="296">
        <f t="shared" si="332"/>
        <v>1</v>
      </c>
      <c r="AI771" s="296">
        <f t="shared" si="333"/>
        <v>0</v>
      </c>
      <c r="AJ771" s="296">
        <f t="shared" si="334"/>
        <v>0</v>
      </c>
      <c r="AK771" s="296" t="str">
        <f>IFERROR(VLOOKUP($I771,点検表４リスト用!$D$2:$G$10,2,FALSE),"")</f>
        <v/>
      </c>
      <c r="AL771" s="296" t="str">
        <f>IFERROR(VLOOKUP($I771,点検表４リスト用!$D$2:$G$10,3,FALSE),"")</f>
        <v/>
      </c>
      <c r="AM771" s="296" t="str">
        <f>IFERROR(VLOOKUP($I771,点検表４リスト用!$D$2:$G$10,4,FALSE),"")</f>
        <v/>
      </c>
      <c r="AN771" s="296" t="str">
        <f>IFERROR(VLOOKUP(LEFT($E771,1),点検表４リスト用!$I$2:$J$11,2,FALSE),"")</f>
        <v/>
      </c>
      <c r="AO771" s="296" t="b">
        <f>IF(IFERROR(VLOOKUP($J771,軽乗用車一覧!$A$2:$A$88,1,FALSE),"")&lt;&gt;"",TRUE,FALSE)</f>
        <v>0</v>
      </c>
      <c r="AP771" s="296" t="b">
        <f t="shared" si="335"/>
        <v>0</v>
      </c>
      <c r="AQ771" s="296" t="b">
        <f t="shared" si="362"/>
        <v>1</v>
      </c>
      <c r="AR771" s="296" t="str">
        <f t="shared" si="336"/>
        <v/>
      </c>
      <c r="AS771" s="296" t="str">
        <f t="shared" si="337"/>
        <v/>
      </c>
      <c r="AT771" s="296">
        <f t="shared" si="338"/>
        <v>1</v>
      </c>
      <c r="AU771" s="296">
        <f t="shared" si="339"/>
        <v>1</v>
      </c>
      <c r="AV771" s="296" t="str">
        <f t="shared" si="340"/>
        <v/>
      </c>
      <c r="AW771" s="296" t="str">
        <f>IFERROR(VLOOKUP($L771,点検表４リスト用!$L$2:$M$11,2,FALSE),"")</f>
        <v/>
      </c>
      <c r="AX771" s="296" t="str">
        <f>IFERROR(VLOOKUP($AV771,排出係数!$H$4:$N$1000,7,FALSE),"")</f>
        <v/>
      </c>
      <c r="AY771" s="296" t="str">
        <f t="shared" si="350"/>
        <v/>
      </c>
      <c r="AZ771" s="296" t="str">
        <f t="shared" si="341"/>
        <v>1</v>
      </c>
      <c r="BA771" s="296" t="str">
        <f>IFERROR(VLOOKUP($AV771,排出係数!$A$4:$G$10000,$AU771+2,FALSE),"")</f>
        <v/>
      </c>
      <c r="BB771" s="296">
        <f>IFERROR(VLOOKUP($AU771,点検表４リスト用!$P$2:$T$6,2,FALSE),"")</f>
        <v>0.48</v>
      </c>
      <c r="BC771" s="296" t="str">
        <f t="shared" si="342"/>
        <v/>
      </c>
      <c r="BD771" s="296" t="str">
        <f t="shared" si="343"/>
        <v/>
      </c>
      <c r="BE771" s="296" t="str">
        <f>IFERROR(VLOOKUP($AV771,排出係数!$H$4:$M$10000,$AU771+2,FALSE),"")</f>
        <v/>
      </c>
      <c r="BF771" s="296">
        <f>IFERROR(VLOOKUP($AU771,点検表４リスト用!$P$2:$T$6,IF($N771="H17",5,3),FALSE),"")</f>
        <v>5.5E-2</v>
      </c>
      <c r="BG771" s="296">
        <f t="shared" si="344"/>
        <v>0</v>
      </c>
      <c r="BH771" s="296">
        <f t="shared" si="348"/>
        <v>0</v>
      </c>
      <c r="BI771" s="296" t="str">
        <f>IFERROR(VLOOKUP($L771,点検表４リスト用!$L$2:$N$11,3,FALSE),"")</f>
        <v/>
      </c>
      <c r="BJ771" s="296" t="str">
        <f t="shared" si="345"/>
        <v/>
      </c>
      <c r="BK771" s="296" t="str">
        <f>IF($AK771="特","",IF($BP771="確認",MSG_電気・燃料電池車確認,IF($BS771=1,日野自動車新型式,IF($BS771=2,日野自動車新型式②,IF($BS771=3,日野自動車新型式③,IF($BS771=4,日野自動車新型式④,IFERROR(VLOOKUP($BJ771,'35条リスト'!$A$3:$C$9998,2,FALSE),"")))))))</f>
        <v/>
      </c>
      <c r="BL771" s="296" t="str">
        <f t="shared" si="346"/>
        <v/>
      </c>
      <c r="BM771" s="296" t="str">
        <f>IFERROR(VLOOKUP($X771,点検表４リスト用!$A$2:$B$10,2,FALSE),"")</f>
        <v/>
      </c>
      <c r="BN771" s="296" t="str">
        <f>IF($AK771="特","",IFERROR(VLOOKUP($BJ771,'35条リスト'!$A$3:$C$9998,3,FALSE),""))</f>
        <v/>
      </c>
      <c r="BO771" s="357" t="str">
        <f t="shared" si="351"/>
        <v/>
      </c>
      <c r="BP771" s="297" t="str">
        <f t="shared" si="347"/>
        <v/>
      </c>
      <c r="BQ771" s="297" t="str">
        <f t="shared" si="352"/>
        <v/>
      </c>
      <c r="BR771" s="296">
        <f t="shared" si="349"/>
        <v>0</v>
      </c>
      <c r="BS771" s="296" t="str">
        <f>IF(COUNTIF(点検表４リスト用!X$2:X$83,J771),1,IF(COUNTIF(点検表４リスト用!Y$2:Y$100,J771),2,IF(COUNTIF(点検表４リスト用!Z$2:Z$100,J771),3,IF(COUNTIF(点検表４リスト用!AA$2:AA$100,J771),4,""))))</f>
        <v/>
      </c>
      <c r="BT771" s="580" t="str">
        <f t="shared" si="353"/>
        <v/>
      </c>
    </row>
    <row r="772" spans="1:72">
      <c r="A772" s="289"/>
      <c r="B772" s="445"/>
      <c r="C772" s="290"/>
      <c r="D772" s="291"/>
      <c r="E772" s="291"/>
      <c r="F772" s="291"/>
      <c r="G772" s="292"/>
      <c r="H772" s="300"/>
      <c r="I772" s="292"/>
      <c r="J772" s="292"/>
      <c r="K772" s="292"/>
      <c r="L772" s="292"/>
      <c r="M772" s="290"/>
      <c r="N772" s="290"/>
      <c r="O772" s="292"/>
      <c r="P772" s="292"/>
      <c r="Q772" s="481" t="str">
        <f t="shared" si="354"/>
        <v/>
      </c>
      <c r="R772" s="481" t="str">
        <f t="shared" si="355"/>
        <v/>
      </c>
      <c r="S772" s="482" t="str">
        <f t="shared" ref="S772:S835" si="363">IF($L772="","",IF($AE772=TRUE,"-",IF(ISNUMBER($BI772)=TRUE,$BI772,"エラー")))</f>
        <v/>
      </c>
      <c r="T772" s="482" t="str">
        <f t="shared" si="356"/>
        <v/>
      </c>
      <c r="U772" s="483" t="str">
        <f t="shared" si="357"/>
        <v/>
      </c>
      <c r="V772" s="483" t="str">
        <f t="shared" si="358"/>
        <v/>
      </c>
      <c r="W772" s="483" t="str">
        <f t="shared" si="359"/>
        <v/>
      </c>
      <c r="X772" s="293"/>
      <c r="Y772" s="289"/>
      <c r="Z772" s="473" t="str">
        <f>IF($BS772&lt;&gt;"","確認",IF(COUNTIF(点検表４リスト用!AB$2:AB$100,J772),"○",IF(OR($BQ772="【3】",$BQ772="【2】",$BQ772="【1】"),"○",$BQ772)))</f>
        <v/>
      </c>
      <c r="AA772" s="532"/>
      <c r="AB772" s="559" t="str">
        <f t="shared" si="360"/>
        <v/>
      </c>
      <c r="AC772" s="294" t="str">
        <f>IF(COUNTIF(環境性能の高いＵＤタクシー!$A:$A,点検表４!J772),"○","")</f>
        <v/>
      </c>
      <c r="AD772" s="295" t="str">
        <f t="shared" si="361"/>
        <v/>
      </c>
      <c r="AE772" s="296" t="b">
        <f t="shared" ref="AE772:AE835" si="364">IF(OR($I772="大型特殊自動車",$I772="小型特殊自動車",$Y772=3),TRUE,FALSE)</f>
        <v>0</v>
      </c>
      <c r="AF772" s="296" t="b">
        <f t="shared" ref="AF772:AF835" si="365">IF(OR($AE772=TRUE,AND($I772&lt;&gt;"",$J772&lt;&gt;"",$K772&lt;&gt;"",$L772&lt;&gt;"")),TRUE,FALSE)</f>
        <v>0</v>
      </c>
      <c r="AG772" s="296" t="str">
        <f t="shared" ref="AG772:AG835" si="366">IF($AF772=TRUE,ROW()-5,"")</f>
        <v/>
      </c>
      <c r="AH772" s="296">
        <f t="shared" ref="AH772:AH835" si="367">IF($B772="減車",0,1)</f>
        <v>1</v>
      </c>
      <c r="AI772" s="296">
        <f t="shared" ref="AI772:AI835" si="368">IF($B772="増車",1,0)</f>
        <v>0</v>
      </c>
      <c r="AJ772" s="296">
        <f t="shared" ref="AJ772:AJ835" si="369">IF($B772="減車",1,0)</f>
        <v>0</v>
      </c>
      <c r="AK772" s="296" t="str">
        <f>IFERROR(VLOOKUP($I772,点検表４リスト用!$D$2:$G$10,2,FALSE),"")</f>
        <v/>
      </c>
      <c r="AL772" s="296" t="str">
        <f>IFERROR(VLOOKUP($I772,点検表４リスト用!$D$2:$G$10,3,FALSE),"")</f>
        <v/>
      </c>
      <c r="AM772" s="296" t="str">
        <f>IFERROR(VLOOKUP($I772,点検表４リスト用!$D$2:$G$10,4,FALSE),"")</f>
        <v/>
      </c>
      <c r="AN772" s="296" t="str">
        <f>IFERROR(VLOOKUP(LEFT($E772,1),点検表４リスト用!$I$2:$J$11,2,FALSE),"")</f>
        <v/>
      </c>
      <c r="AO772" s="296" t="b">
        <f>IF(IFERROR(VLOOKUP($J772,軽乗用車一覧!$A$2:$A$88,1,FALSE),"")&lt;&gt;"",TRUE,FALSE)</f>
        <v>0</v>
      </c>
      <c r="AP772" s="296" t="b">
        <f t="shared" ref="AP772:AP835" si="370">IF(OR(AND($AO772=TRUE,$I772&lt;&gt;"軽自動車（乗用）"),AND($AO772=FALSE,$I772="軽自動車（乗用）")),TRUE,FALSE)</f>
        <v>0</v>
      </c>
      <c r="AQ772" s="296" t="b">
        <f t="shared" si="362"/>
        <v>1</v>
      </c>
      <c r="AR772" s="296" t="str">
        <f t="shared" ref="AR772:AR835" si="371">$AL772&amp;IF($AL772&gt;=5,"",IF($K772&lt;=1700,1,IF($K772&lt;=2500,2,IF($K772&lt;=3500,3,IF($K772&lt;8000,4,5)))))</f>
        <v/>
      </c>
      <c r="AS772" s="296" t="str">
        <f t="shared" ref="AS772:AS835" si="372">IF(OR($I772="小型・普通乗用車",$I772="軽自動車（乗用）"),"乗用",IF(AND($K772&gt;1,$K772&lt;=1700),"軽量",IF(AND($K772&gt;1700,$K772&lt;=3500),"中量",IF(AND($K772&gt;3500,$K772&lt;=7500),"重量1",IF($K772&gt;7500,"重量2","")))))</f>
        <v/>
      </c>
      <c r="AT772" s="296">
        <f t="shared" ref="AT772:AT835" si="373">IF($K772&gt;3500,$K772/1000,1)</f>
        <v>1</v>
      </c>
      <c r="AU772" s="296">
        <f t="shared" ref="AU772:AU835" si="374">IF($AK772="乗",0,IF(OR($AK772="軽",$AK772="特"),5,IF($K772&lt;=1700,1,IF($K772&lt;=2500,2,IF($K772&lt;=3500,3,4)))))</f>
        <v>1</v>
      </c>
      <c r="AV772" s="296" t="str">
        <f t="shared" ref="AV772:AV835" si="375">IFERROR(LEFT($J772,SEARCH("-",$J772,1)-1),"")</f>
        <v/>
      </c>
      <c r="AW772" s="296" t="str">
        <f>IFERROR(VLOOKUP($L772,点検表４リスト用!$L$2:$M$11,2,FALSE),"")</f>
        <v/>
      </c>
      <c r="AX772" s="296" t="str">
        <f>IFERROR(VLOOKUP($AV772,排出係数!$H$4:$N$1000,7,FALSE),"")</f>
        <v/>
      </c>
      <c r="AY772" s="296" t="str">
        <f t="shared" si="350"/>
        <v/>
      </c>
      <c r="AZ772" s="296" t="str">
        <f t="shared" ref="AZ772:AZ835" si="376">IF(OR($AW772="電",$AW772="燃電"),$AW772,$AK772&amp;$AU772&amp;$AW772&amp;$AV772)</f>
        <v>1</v>
      </c>
      <c r="BA772" s="296" t="str">
        <f>IFERROR(VLOOKUP($AV772,排出係数!$A$4:$G$10000,$AU772+2,FALSE),"")</f>
        <v/>
      </c>
      <c r="BB772" s="296">
        <f>IFERROR(VLOOKUP($AU772,点検表４リスト用!$P$2:$T$6,2,FALSE),"")</f>
        <v>0.48</v>
      </c>
      <c r="BC772" s="296" t="str">
        <f t="shared" ref="BC772:BC835" si="377">IF(OR($AW772="C",$AW772="ハガ",$AW772="ハ軽"),$BA772/2,$BA772)</f>
        <v/>
      </c>
      <c r="BD772" s="296" t="str">
        <f t="shared" ref="BD772:BD835" si="378">IF(OR($AZ772="電",$AZ772="燃電"),0,IF(OR(AND($M772=1,$AW772="軽"),AND($M772=1,$AW772="ハ軽")),$BB772,$BC772))</f>
        <v/>
      </c>
      <c r="BE772" s="296" t="str">
        <f>IFERROR(VLOOKUP($AV772,排出係数!$H$4:$M$10000,$AU772+2,FALSE),"")</f>
        <v/>
      </c>
      <c r="BF772" s="296">
        <f>IFERROR(VLOOKUP($AU772,点検表４リスト用!$P$2:$T$6,IF($N772="H17",5,3),FALSE),"")</f>
        <v>5.5E-2</v>
      </c>
      <c r="BG772" s="296">
        <f t="shared" ref="BG772:BG835" si="379">IF($AW772="軽",$BE772,IF($AW772="ハ軽",$BE772/2,0))</f>
        <v>0</v>
      </c>
      <c r="BH772" s="296">
        <f t="shared" si="348"/>
        <v>0</v>
      </c>
      <c r="BI772" s="296" t="str">
        <f>IFERROR(VLOOKUP($L772,点検表４リスト用!$L$2:$N$11,3,FALSE),"")</f>
        <v/>
      </c>
      <c r="BJ772" s="296" t="str">
        <f t="shared" ref="BJ772:BJ835" si="380">LEFT($L772,2)&amp;IF(AND($Y772=1,RIGHT($J772,1)="改"),LEFT($J772,LEN($J772)-1),$J772)</f>
        <v/>
      </c>
      <c r="BK772" s="296" t="str">
        <f>IF($AK772="特","",IF($BP772="確認",MSG_電気・燃料電池車確認,IF($BS772=1,日野自動車新型式,IF($BS772=2,日野自動車新型式②,IF($BS772=3,日野自動車新型式③,IF($BS772=4,日野自動車新型式④,IFERROR(VLOOKUP($BJ772,'35条リスト'!$A$3:$C$9998,2,FALSE),"")))))))</f>
        <v/>
      </c>
      <c r="BL772" s="296" t="str">
        <f t="shared" ref="BL772:BL835" si="381">IF(OR(LEFT($J772,1)="D",LEFT($J772,1)="6"),75,IF(OR(LEFT($J772,1)="C",LEFT($J772,1)="5"),50,""))</f>
        <v/>
      </c>
      <c r="BM772" s="296" t="str">
        <f>IFERROR(VLOOKUP($X772,点検表４リスト用!$A$2:$B$10,2,FALSE),"")</f>
        <v/>
      </c>
      <c r="BN772" s="296" t="str">
        <f>IF($AK772="特","",IFERROR(VLOOKUP($BJ772,'35条リスト'!$A$3:$C$9998,3,FALSE),""))</f>
        <v/>
      </c>
      <c r="BO772" s="357" t="str">
        <f t="shared" si="351"/>
        <v/>
      </c>
      <c r="BP772" s="297" t="str">
        <f t="shared" ref="BP772:BP835" si="382">IF(AND(OR($AW772="電",$AW772="燃電"),$AE772=FALSE),IF(LEFT($J772,1)&lt;&gt;"Z","確認","【3】"),"")</f>
        <v/>
      </c>
      <c r="BQ772" s="297" t="str">
        <f t="shared" si="352"/>
        <v/>
      </c>
      <c r="BR772" s="296">
        <f t="shared" si="349"/>
        <v>0</v>
      </c>
      <c r="BS772" s="296" t="str">
        <f>IF(COUNTIF(点検表４リスト用!X$2:X$83,J772),1,IF(COUNTIF(点検表４リスト用!Y$2:Y$100,J772),2,IF(COUNTIF(点検表４リスト用!Z$2:Z$100,J772),3,IF(COUNTIF(点検表４リスト用!AA$2:AA$100,J772),4,""))))</f>
        <v/>
      </c>
      <c r="BT772" s="580" t="str">
        <f t="shared" si="353"/>
        <v/>
      </c>
    </row>
    <row r="773" spans="1:72">
      <c r="A773" s="289"/>
      <c r="B773" s="445"/>
      <c r="C773" s="290"/>
      <c r="D773" s="291"/>
      <c r="E773" s="291"/>
      <c r="F773" s="291"/>
      <c r="G773" s="292"/>
      <c r="H773" s="300"/>
      <c r="I773" s="292"/>
      <c r="J773" s="292"/>
      <c r="K773" s="292"/>
      <c r="L773" s="292"/>
      <c r="M773" s="290"/>
      <c r="N773" s="290"/>
      <c r="O773" s="292"/>
      <c r="P773" s="292"/>
      <c r="Q773" s="481" t="str">
        <f t="shared" si="354"/>
        <v/>
      </c>
      <c r="R773" s="481" t="str">
        <f t="shared" si="355"/>
        <v/>
      </c>
      <c r="S773" s="482" t="str">
        <f t="shared" si="363"/>
        <v/>
      </c>
      <c r="T773" s="482" t="str">
        <f t="shared" si="356"/>
        <v/>
      </c>
      <c r="U773" s="483" t="str">
        <f t="shared" si="357"/>
        <v/>
      </c>
      <c r="V773" s="483" t="str">
        <f t="shared" si="358"/>
        <v/>
      </c>
      <c r="W773" s="483" t="str">
        <f t="shared" si="359"/>
        <v/>
      </c>
      <c r="X773" s="293"/>
      <c r="Y773" s="289"/>
      <c r="Z773" s="473" t="str">
        <f>IF($BS773&lt;&gt;"","確認",IF(COUNTIF(点検表４リスト用!AB$2:AB$100,J773),"○",IF(OR($BQ773="【3】",$BQ773="【2】",$BQ773="【1】"),"○",$BQ773)))</f>
        <v/>
      </c>
      <c r="AA773" s="532"/>
      <c r="AB773" s="559" t="str">
        <f t="shared" si="360"/>
        <v/>
      </c>
      <c r="AC773" s="294" t="str">
        <f>IF(COUNTIF(環境性能の高いＵＤタクシー!$A:$A,点検表４!J773),"○","")</f>
        <v/>
      </c>
      <c r="AD773" s="295" t="str">
        <f t="shared" si="361"/>
        <v/>
      </c>
      <c r="AE773" s="296" t="b">
        <f t="shared" si="364"/>
        <v>0</v>
      </c>
      <c r="AF773" s="296" t="b">
        <f t="shared" si="365"/>
        <v>0</v>
      </c>
      <c r="AG773" s="296" t="str">
        <f t="shared" si="366"/>
        <v/>
      </c>
      <c r="AH773" s="296">
        <f t="shared" si="367"/>
        <v>1</v>
      </c>
      <c r="AI773" s="296">
        <f t="shared" si="368"/>
        <v>0</v>
      </c>
      <c r="AJ773" s="296">
        <f t="shared" si="369"/>
        <v>0</v>
      </c>
      <c r="AK773" s="296" t="str">
        <f>IFERROR(VLOOKUP($I773,点検表４リスト用!$D$2:$G$10,2,FALSE),"")</f>
        <v/>
      </c>
      <c r="AL773" s="296" t="str">
        <f>IFERROR(VLOOKUP($I773,点検表４リスト用!$D$2:$G$10,3,FALSE),"")</f>
        <v/>
      </c>
      <c r="AM773" s="296" t="str">
        <f>IFERROR(VLOOKUP($I773,点検表４リスト用!$D$2:$G$10,4,FALSE),"")</f>
        <v/>
      </c>
      <c r="AN773" s="296" t="str">
        <f>IFERROR(VLOOKUP(LEFT($E773,1),点検表４リスト用!$I$2:$J$11,2,FALSE),"")</f>
        <v/>
      </c>
      <c r="AO773" s="296" t="b">
        <f>IF(IFERROR(VLOOKUP($J773,軽乗用車一覧!$A$2:$A$88,1,FALSE),"")&lt;&gt;"",TRUE,FALSE)</f>
        <v>0</v>
      </c>
      <c r="AP773" s="296" t="b">
        <f t="shared" si="370"/>
        <v>0</v>
      </c>
      <c r="AQ773" s="296" t="b">
        <f t="shared" si="362"/>
        <v>1</v>
      </c>
      <c r="AR773" s="296" t="str">
        <f t="shared" si="371"/>
        <v/>
      </c>
      <c r="AS773" s="296" t="str">
        <f t="shared" si="372"/>
        <v/>
      </c>
      <c r="AT773" s="296">
        <f t="shared" si="373"/>
        <v>1</v>
      </c>
      <c r="AU773" s="296">
        <f t="shared" si="374"/>
        <v>1</v>
      </c>
      <c r="AV773" s="296" t="str">
        <f t="shared" si="375"/>
        <v/>
      </c>
      <c r="AW773" s="296" t="str">
        <f>IFERROR(VLOOKUP($L773,点検表４リスト用!$L$2:$M$11,2,FALSE),"")</f>
        <v/>
      </c>
      <c r="AX773" s="296" t="str">
        <f>IFERROR(VLOOKUP($AV773,排出係数!$H$4:$N$1000,7,FALSE),"")</f>
        <v/>
      </c>
      <c r="AY773" s="296" t="str">
        <f t="shared" si="350"/>
        <v/>
      </c>
      <c r="AZ773" s="296" t="str">
        <f t="shared" si="376"/>
        <v>1</v>
      </c>
      <c r="BA773" s="296" t="str">
        <f>IFERROR(VLOOKUP($AV773,排出係数!$A$4:$G$10000,$AU773+2,FALSE),"")</f>
        <v/>
      </c>
      <c r="BB773" s="296">
        <f>IFERROR(VLOOKUP($AU773,点検表４リスト用!$P$2:$T$6,2,FALSE),"")</f>
        <v>0.48</v>
      </c>
      <c r="BC773" s="296" t="str">
        <f t="shared" si="377"/>
        <v/>
      </c>
      <c r="BD773" s="296" t="str">
        <f t="shared" si="378"/>
        <v/>
      </c>
      <c r="BE773" s="296" t="str">
        <f>IFERROR(VLOOKUP($AV773,排出係数!$H$4:$M$10000,$AU773+2,FALSE),"")</f>
        <v/>
      </c>
      <c r="BF773" s="296">
        <f>IFERROR(VLOOKUP($AU773,点検表４リスト用!$P$2:$T$6,IF($N773="H17",5,3),FALSE),"")</f>
        <v>5.5E-2</v>
      </c>
      <c r="BG773" s="296">
        <f t="shared" si="379"/>
        <v>0</v>
      </c>
      <c r="BH773" s="296">
        <f t="shared" ref="BH773:BH836" si="383">IF(OR($N773="H17",AND($M773=1,$N773="")),$BF773,$BG773)</f>
        <v>0</v>
      </c>
      <c r="BI773" s="296" t="str">
        <f>IFERROR(VLOOKUP($L773,点検表４リスト用!$L$2:$N$11,3,FALSE),"")</f>
        <v/>
      </c>
      <c r="BJ773" s="296" t="str">
        <f t="shared" si="380"/>
        <v/>
      </c>
      <c r="BK773" s="296" t="str">
        <f>IF($AK773="特","",IF($BP773="確認",MSG_電気・燃料電池車確認,IF($BS773=1,日野自動車新型式,IF($BS773=2,日野自動車新型式②,IF($BS773=3,日野自動車新型式③,IF($BS773=4,日野自動車新型式④,IFERROR(VLOOKUP($BJ773,'35条リスト'!$A$3:$C$9998,2,FALSE),"")))))))</f>
        <v/>
      </c>
      <c r="BL773" s="296" t="str">
        <f t="shared" si="381"/>
        <v/>
      </c>
      <c r="BM773" s="296" t="str">
        <f>IFERROR(VLOOKUP($X773,点検表４リスト用!$A$2:$B$10,2,FALSE),"")</f>
        <v/>
      </c>
      <c r="BN773" s="296" t="str">
        <f>IF($AK773="特","",IFERROR(VLOOKUP($BJ773,'35条リスト'!$A$3:$C$9998,3,FALSE),""))</f>
        <v/>
      </c>
      <c r="BO773" s="357" t="str">
        <f t="shared" si="351"/>
        <v/>
      </c>
      <c r="BP773" s="297" t="str">
        <f t="shared" si="382"/>
        <v/>
      </c>
      <c r="BQ773" s="297" t="str">
        <f t="shared" si="352"/>
        <v/>
      </c>
      <c r="BR773" s="296">
        <f t="shared" ref="BR773:BR836" si="384">IF($Z773="○",$Z773,IF($AA773="○",$AA773,0))</f>
        <v>0</v>
      </c>
      <c r="BS773" s="296" t="str">
        <f>IF(COUNTIF(点検表４リスト用!X$2:X$83,J773),1,IF(COUNTIF(点検表４リスト用!Y$2:Y$100,J773),2,IF(COUNTIF(点検表４リスト用!Z$2:Z$100,J773),3,IF(COUNTIF(点検表４リスト用!AA$2:AA$100,J773),4,""))))</f>
        <v/>
      </c>
      <c r="BT773" s="580" t="str">
        <f t="shared" si="353"/>
        <v/>
      </c>
    </row>
    <row r="774" spans="1:72">
      <c r="A774" s="289"/>
      <c r="B774" s="445"/>
      <c r="C774" s="290"/>
      <c r="D774" s="291"/>
      <c r="E774" s="291"/>
      <c r="F774" s="291"/>
      <c r="G774" s="292"/>
      <c r="H774" s="300"/>
      <c r="I774" s="292"/>
      <c r="J774" s="292"/>
      <c r="K774" s="292"/>
      <c r="L774" s="292"/>
      <c r="M774" s="290"/>
      <c r="N774" s="290"/>
      <c r="O774" s="292"/>
      <c r="P774" s="292"/>
      <c r="Q774" s="481" t="str">
        <f t="shared" si="354"/>
        <v/>
      </c>
      <c r="R774" s="481" t="str">
        <f t="shared" si="355"/>
        <v/>
      </c>
      <c r="S774" s="482" t="str">
        <f t="shared" si="363"/>
        <v/>
      </c>
      <c r="T774" s="482" t="str">
        <f t="shared" si="356"/>
        <v/>
      </c>
      <c r="U774" s="483" t="str">
        <f t="shared" si="357"/>
        <v/>
      </c>
      <c r="V774" s="483" t="str">
        <f t="shared" si="358"/>
        <v/>
      </c>
      <c r="W774" s="483" t="str">
        <f t="shared" si="359"/>
        <v/>
      </c>
      <c r="X774" s="293"/>
      <c r="Y774" s="289"/>
      <c r="Z774" s="473" t="str">
        <f>IF($BS774&lt;&gt;"","確認",IF(COUNTIF(点検表４リスト用!AB$2:AB$100,J774),"○",IF(OR($BQ774="【3】",$BQ774="【2】",$BQ774="【1】"),"○",$BQ774)))</f>
        <v/>
      </c>
      <c r="AA774" s="532"/>
      <c r="AB774" s="559" t="str">
        <f t="shared" si="360"/>
        <v/>
      </c>
      <c r="AC774" s="294" t="str">
        <f>IF(COUNTIF(環境性能の高いＵＤタクシー!$A:$A,点検表４!J774),"○","")</f>
        <v/>
      </c>
      <c r="AD774" s="295" t="str">
        <f t="shared" si="361"/>
        <v/>
      </c>
      <c r="AE774" s="296" t="b">
        <f t="shared" si="364"/>
        <v>0</v>
      </c>
      <c r="AF774" s="296" t="b">
        <f t="shared" si="365"/>
        <v>0</v>
      </c>
      <c r="AG774" s="296" t="str">
        <f t="shared" si="366"/>
        <v/>
      </c>
      <c r="AH774" s="296">
        <f t="shared" si="367"/>
        <v>1</v>
      </c>
      <c r="AI774" s="296">
        <f t="shared" si="368"/>
        <v>0</v>
      </c>
      <c r="AJ774" s="296">
        <f t="shared" si="369"/>
        <v>0</v>
      </c>
      <c r="AK774" s="296" t="str">
        <f>IFERROR(VLOOKUP($I774,点検表４リスト用!$D$2:$G$10,2,FALSE),"")</f>
        <v/>
      </c>
      <c r="AL774" s="296" t="str">
        <f>IFERROR(VLOOKUP($I774,点検表４リスト用!$D$2:$G$10,3,FALSE),"")</f>
        <v/>
      </c>
      <c r="AM774" s="296" t="str">
        <f>IFERROR(VLOOKUP($I774,点検表４リスト用!$D$2:$G$10,4,FALSE),"")</f>
        <v/>
      </c>
      <c r="AN774" s="296" t="str">
        <f>IFERROR(VLOOKUP(LEFT($E774,1),点検表４リスト用!$I$2:$J$11,2,FALSE),"")</f>
        <v/>
      </c>
      <c r="AO774" s="296" t="b">
        <f>IF(IFERROR(VLOOKUP($J774,軽乗用車一覧!$A$2:$A$88,1,FALSE),"")&lt;&gt;"",TRUE,FALSE)</f>
        <v>0</v>
      </c>
      <c r="AP774" s="296" t="b">
        <f t="shared" si="370"/>
        <v>0</v>
      </c>
      <c r="AQ774" s="296" t="b">
        <f t="shared" si="362"/>
        <v>1</v>
      </c>
      <c r="AR774" s="296" t="str">
        <f t="shared" si="371"/>
        <v/>
      </c>
      <c r="AS774" s="296" t="str">
        <f t="shared" si="372"/>
        <v/>
      </c>
      <c r="AT774" s="296">
        <f t="shared" si="373"/>
        <v>1</v>
      </c>
      <c r="AU774" s="296">
        <f t="shared" si="374"/>
        <v>1</v>
      </c>
      <c r="AV774" s="296" t="str">
        <f t="shared" si="375"/>
        <v/>
      </c>
      <c r="AW774" s="296" t="str">
        <f>IFERROR(VLOOKUP($L774,点検表４リスト用!$L$2:$M$11,2,FALSE),"")</f>
        <v/>
      </c>
      <c r="AX774" s="296" t="str">
        <f>IFERROR(VLOOKUP($AV774,排出係数!$H$4:$N$1000,7,FALSE),"")</f>
        <v/>
      </c>
      <c r="AY774" s="296" t="str">
        <f t="shared" si="350"/>
        <v/>
      </c>
      <c r="AZ774" s="296" t="str">
        <f t="shared" si="376"/>
        <v>1</v>
      </c>
      <c r="BA774" s="296" t="str">
        <f>IFERROR(VLOOKUP($AV774,排出係数!$A$4:$G$10000,$AU774+2,FALSE),"")</f>
        <v/>
      </c>
      <c r="BB774" s="296">
        <f>IFERROR(VLOOKUP($AU774,点検表４リスト用!$P$2:$T$6,2,FALSE),"")</f>
        <v>0.48</v>
      </c>
      <c r="BC774" s="296" t="str">
        <f t="shared" si="377"/>
        <v/>
      </c>
      <c r="BD774" s="296" t="str">
        <f t="shared" si="378"/>
        <v/>
      </c>
      <c r="BE774" s="296" t="str">
        <f>IFERROR(VLOOKUP($AV774,排出係数!$H$4:$M$10000,$AU774+2,FALSE),"")</f>
        <v/>
      </c>
      <c r="BF774" s="296">
        <f>IFERROR(VLOOKUP($AU774,点検表４リスト用!$P$2:$T$6,IF($N774="H17",5,3),FALSE),"")</f>
        <v>5.5E-2</v>
      </c>
      <c r="BG774" s="296">
        <f t="shared" si="379"/>
        <v>0</v>
      </c>
      <c r="BH774" s="296">
        <f t="shared" si="383"/>
        <v>0</v>
      </c>
      <c r="BI774" s="296" t="str">
        <f>IFERROR(VLOOKUP($L774,点検表４リスト用!$L$2:$N$11,3,FALSE),"")</f>
        <v/>
      </c>
      <c r="BJ774" s="296" t="str">
        <f t="shared" si="380"/>
        <v/>
      </c>
      <c r="BK774" s="296" t="str">
        <f>IF($AK774="特","",IF($BP774="確認",MSG_電気・燃料電池車確認,IF($BS774=1,日野自動車新型式,IF($BS774=2,日野自動車新型式②,IF($BS774=3,日野自動車新型式③,IF($BS774=4,日野自動車新型式④,IFERROR(VLOOKUP($BJ774,'35条リスト'!$A$3:$C$9998,2,FALSE),"")))))))</f>
        <v/>
      </c>
      <c r="BL774" s="296" t="str">
        <f t="shared" si="381"/>
        <v/>
      </c>
      <c r="BM774" s="296" t="str">
        <f>IFERROR(VLOOKUP($X774,点検表４リスト用!$A$2:$B$10,2,FALSE),"")</f>
        <v/>
      </c>
      <c r="BN774" s="296" t="str">
        <f>IF($AK774="特","",IFERROR(VLOOKUP($BJ774,'35条リスト'!$A$3:$C$9998,3,FALSE),""))</f>
        <v/>
      </c>
      <c r="BO774" s="357" t="str">
        <f t="shared" si="351"/>
        <v/>
      </c>
      <c r="BP774" s="297" t="str">
        <f t="shared" si="382"/>
        <v/>
      </c>
      <c r="BQ774" s="297" t="str">
        <f t="shared" si="352"/>
        <v/>
      </c>
      <c r="BR774" s="296">
        <f t="shared" si="384"/>
        <v>0</v>
      </c>
      <c r="BS774" s="296" t="str">
        <f>IF(COUNTIF(点検表４リスト用!X$2:X$83,J774),1,IF(COUNTIF(点検表４リスト用!Y$2:Y$100,J774),2,IF(COUNTIF(点検表４リスト用!Z$2:Z$100,J774),3,IF(COUNTIF(点検表４リスト用!AA$2:AA$100,J774),4,""))))</f>
        <v/>
      </c>
      <c r="BT774" s="580" t="str">
        <f t="shared" si="353"/>
        <v/>
      </c>
    </row>
    <row r="775" spans="1:72">
      <c r="A775" s="289"/>
      <c r="B775" s="445"/>
      <c r="C775" s="290"/>
      <c r="D775" s="291"/>
      <c r="E775" s="291"/>
      <c r="F775" s="291"/>
      <c r="G775" s="292"/>
      <c r="H775" s="300"/>
      <c r="I775" s="292"/>
      <c r="J775" s="292"/>
      <c r="K775" s="292"/>
      <c r="L775" s="292"/>
      <c r="M775" s="290"/>
      <c r="N775" s="290"/>
      <c r="O775" s="292"/>
      <c r="P775" s="292"/>
      <c r="Q775" s="481" t="str">
        <f t="shared" si="354"/>
        <v/>
      </c>
      <c r="R775" s="481" t="str">
        <f t="shared" si="355"/>
        <v/>
      </c>
      <c r="S775" s="482" t="str">
        <f t="shared" si="363"/>
        <v/>
      </c>
      <c r="T775" s="482" t="str">
        <f t="shared" si="356"/>
        <v/>
      </c>
      <c r="U775" s="483" t="str">
        <f t="shared" si="357"/>
        <v/>
      </c>
      <c r="V775" s="483" t="str">
        <f t="shared" si="358"/>
        <v/>
      </c>
      <c r="W775" s="483" t="str">
        <f t="shared" si="359"/>
        <v/>
      </c>
      <c r="X775" s="293"/>
      <c r="Y775" s="289"/>
      <c r="Z775" s="473" t="str">
        <f>IF($BS775&lt;&gt;"","確認",IF(COUNTIF(点検表４リスト用!AB$2:AB$100,J775),"○",IF(OR($BQ775="【3】",$BQ775="【2】",$BQ775="【1】"),"○",$BQ775)))</f>
        <v/>
      </c>
      <c r="AA775" s="532"/>
      <c r="AB775" s="559" t="str">
        <f t="shared" si="360"/>
        <v/>
      </c>
      <c r="AC775" s="294" t="str">
        <f>IF(COUNTIF(環境性能の高いＵＤタクシー!$A:$A,点検表４!J775),"○","")</f>
        <v/>
      </c>
      <c r="AD775" s="295" t="str">
        <f t="shared" si="361"/>
        <v/>
      </c>
      <c r="AE775" s="296" t="b">
        <f t="shared" si="364"/>
        <v>0</v>
      </c>
      <c r="AF775" s="296" t="b">
        <f t="shared" si="365"/>
        <v>0</v>
      </c>
      <c r="AG775" s="296" t="str">
        <f t="shared" si="366"/>
        <v/>
      </c>
      <c r="AH775" s="296">
        <f t="shared" si="367"/>
        <v>1</v>
      </c>
      <c r="AI775" s="296">
        <f t="shared" si="368"/>
        <v>0</v>
      </c>
      <c r="AJ775" s="296">
        <f t="shared" si="369"/>
        <v>0</v>
      </c>
      <c r="AK775" s="296" t="str">
        <f>IFERROR(VLOOKUP($I775,点検表４リスト用!$D$2:$G$10,2,FALSE),"")</f>
        <v/>
      </c>
      <c r="AL775" s="296" t="str">
        <f>IFERROR(VLOOKUP($I775,点検表４リスト用!$D$2:$G$10,3,FALSE),"")</f>
        <v/>
      </c>
      <c r="AM775" s="296" t="str">
        <f>IFERROR(VLOOKUP($I775,点検表４リスト用!$D$2:$G$10,4,FALSE),"")</f>
        <v/>
      </c>
      <c r="AN775" s="296" t="str">
        <f>IFERROR(VLOOKUP(LEFT($E775,1),点検表４リスト用!$I$2:$J$11,2,FALSE),"")</f>
        <v/>
      </c>
      <c r="AO775" s="296" t="b">
        <f>IF(IFERROR(VLOOKUP($J775,軽乗用車一覧!$A$2:$A$88,1,FALSE),"")&lt;&gt;"",TRUE,FALSE)</f>
        <v>0</v>
      </c>
      <c r="AP775" s="296" t="b">
        <f t="shared" si="370"/>
        <v>0</v>
      </c>
      <c r="AQ775" s="296" t="b">
        <f t="shared" si="362"/>
        <v>1</v>
      </c>
      <c r="AR775" s="296" t="str">
        <f t="shared" si="371"/>
        <v/>
      </c>
      <c r="AS775" s="296" t="str">
        <f t="shared" si="372"/>
        <v/>
      </c>
      <c r="AT775" s="296">
        <f t="shared" si="373"/>
        <v>1</v>
      </c>
      <c r="AU775" s="296">
        <f t="shared" si="374"/>
        <v>1</v>
      </c>
      <c r="AV775" s="296" t="str">
        <f t="shared" si="375"/>
        <v/>
      </c>
      <c r="AW775" s="296" t="str">
        <f>IFERROR(VLOOKUP($L775,点検表４リスト用!$L$2:$M$11,2,FALSE),"")</f>
        <v/>
      </c>
      <c r="AX775" s="296" t="str">
        <f>IFERROR(VLOOKUP($AV775,排出係数!$H$4:$N$1000,7,FALSE),"")</f>
        <v/>
      </c>
      <c r="AY775" s="296" t="str">
        <f t="shared" si="350"/>
        <v/>
      </c>
      <c r="AZ775" s="296" t="str">
        <f t="shared" si="376"/>
        <v>1</v>
      </c>
      <c r="BA775" s="296" t="str">
        <f>IFERROR(VLOOKUP($AV775,排出係数!$A$4:$G$10000,$AU775+2,FALSE),"")</f>
        <v/>
      </c>
      <c r="BB775" s="296">
        <f>IFERROR(VLOOKUP($AU775,点検表４リスト用!$P$2:$T$6,2,FALSE),"")</f>
        <v>0.48</v>
      </c>
      <c r="BC775" s="296" t="str">
        <f t="shared" si="377"/>
        <v/>
      </c>
      <c r="BD775" s="296" t="str">
        <f t="shared" si="378"/>
        <v/>
      </c>
      <c r="BE775" s="296" t="str">
        <f>IFERROR(VLOOKUP($AV775,排出係数!$H$4:$M$10000,$AU775+2,FALSE),"")</f>
        <v/>
      </c>
      <c r="BF775" s="296">
        <f>IFERROR(VLOOKUP($AU775,点検表４リスト用!$P$2:$T$6,IF($N775="H17",5,3),FALSE),"")</f>
        <v>5.5E-2</v>
      </c>
      <c r="BG775" s="296">
        <f t="shared" si="379"/>
        <v>0</v>
      </c>
      <c r="BH775" s="296">
        <f t="shared" si="383"/>
        <v>0</v>
      </c>
      <c r="BI775" s="296" t="str">
        <f>IFERROR(VLOOKUP($L775,点検表４リスト用!$L$2:$N$11,3,FALSE),"")</f>
        <v/>
      </c>
      <c r="BJ775" s="296" t="str">
        <f t="shared" si="380"/>
        <v/>
      </c>
      <c r="BK775" s="296" t="str">
        <f>IF($AK775="特","",IF($BP775="確認",MSG_電気・燃料電池車確認,IF($BS775=1,日野自動車新型式,IF($BS775=2,日野自動車新型式②,IF($BS775=3,日野自動車新型式③,IF($BS775=4,日野自動車新型式④,IFERROR(VLOOKUP($BJ775,'35条リスト'!$A$3:$C$9998,2,FALSE),"")))))))</f>
        <v/>
      </c>
      <c r="BL775" s="296" t="str">
        <f t="shared" si="381"/>
        <v/>
      </c>
      <c r="BM775" s="296" t="str">
        <f>IFERROR(VLOOKUP($X775,点検表４リスト用!$A$2:$B$10,2,FALSE),"")</f>
        <v/>
      </c>
      <c r="BN775" s="296" t="str">
        <f>IF($AK775="特","",IFERROR(VLOOKUP($BJ775,'35条リスト'!$A$3:$C$9998,3,FALSE),""))</f>
        <v/>
      </c>
      <c r="BO775" s="357" t="str">
        <f t="shared" si="351"/>
        <v/>
      </c>
      <c r="BP775" s="297" t="str">
        <f t="shared" si="382"/>
        <v/>
      </c>
      <c r="BQ775" s="297" t="str">
        <f t="shared" si="352"/>
        <v/>
      </c>
      <c r="BR775" s="296">
        <f t="shared" si="384"/>
        <v>0</v>
      </c>
      <c r="BS775" s="296" t="str">
        <f>IF(COUNTIF(点検表４リスト用!X$2:X$83,J775),1,IF(COUNTIF(点検表４リスト用!Y$2:Y$100,J775),2,IF(COUNTIF(点検表４リスト用!Z$2:Z$100,J775),3,IF(COUNTIF(点検表４リスト用!AA$2:AA$100,J775),4,""))))</f>
        <v/>
      </c>
      <c r="BT775" s="580" t="str">
        <f t="shared" si="353"/>
        <v/>
      </c>
    </row>
    <row r="776" spans="1:72">
      <c r="A776" s="289"/>
      <c r="B776" s="445"/>
      <c r="C776" s="290"/>
      <c r="D776" s="291"/>
      <c r="E776" s="291"/>
      <c r="F776" s="291"/>
      <c r="G776" s="292"/>
      <c r="H776" s="300"/>
      <c r="I776" s="292"/>
      <c r="J776" s="292"/>
      <c r="K776" s="292"/>
      <c r="L776" s="292"/>
      <c r="M776" s="290"/>
      <c r="N776" s="290"/>
      <c r="O776" s="292"/>
      <c r="P776" s="292"/>
      <c r="Q776" s="481" t="str">
        <f t="shared" si="354"/>
        <v/>
      </c>
      <c r="R776" s="481" t="str">
        <f t="shared" si="355"/>
        <v/>
      </c>
      <c r="S776" s="482" t="str">
        <f t="shared" si="363"/>
        <v/>
      </c>
      <c r="T776" s="482" t="str">
        <f t="shared" si="356"/>
        <v/>
      </c>
      <c r="U776" s="483" t="str">
        <f t="shared" si="357"/>
        <v/>
      </c>
      <c r="V776" s="483" t="str">
        <f t="shared" si="358"/>
        <v/>
      </c>
      <c r="W776" s="483" t="str">
        <f t="shared" si="359"/>
        <v/>
      </c>
      <c r="X776" s="293"/>
      <c r="Y776" s="289"/>
      <c r="Z776" s="473" t="str">
        <f>IF($BS776&lt;&gt;"","確認",IF(COUNTIF(点検表４リスト用!AB$2:AB$100,J776),"○",IF(OR($BQ776="【3】",$BQ776="【2】",$BQ776="【1】"),"○",$BQ776)))</f>
        <v/>
      </c>
      <c r="AA776" s="532"/>
      <c r="AB776" s="559" t="str">
        <f t="shared" si="360"/>
        <v/>
      </c>
      <c r="AC776" s="294" t="str">
        <f>IF(COUNTIF(環境性能の高いＵＤタクシー!$A:$A,点検表４!J776),"○","")</f>
        <v/>
      </c>
      <c r="AD776" s="295" t="str">
        <f t="shared" si="361"/>
        <v/>
      </c>
      <c r="AE776" s="296" t="b">
        <f t="shared" si="364"/>
        <v>0</v>
      </c>
      <c r="AF776" s="296" t="b">
        <f t="shared" si="365"/>
        <v>0</v>
      </c>
      <c r="AG776" s="296" t="str">
        <f t="shared" si="366"/>
        <v/>
      </c>
      <c r="AH776" s="296">
        <f t="shared" si="367"/>
        <v>1</v>
      </c>
      <c r="AI776" s="296">
        <f t="shared" si="368"/>
        <v>0</v>
      </c>
      <c r="AJ776" s="296">
        <f t="shared" si="369"/>
        <v>0</v>
      </c>
      <c r="AK776" s="296" t="str">
        <f>IFERROR(VLOOKUP($I776,点検表４リスト用!$D$2:$G$10,2,FALSE),"")</f>
        <v/>
      </c>
      <c r="AL776" s="296" t="str">
        <f>IFERROR(VLOOKUP($I776,点検表４リスト用!$D$2:$G$10,3,FALSE),"")</f>
        <v/>
      </c>
      <c r="AM776" s="296" t="str">
        <f>IFERROR(VLOOKUP($I776,点検表４リスト用!$D$2:$G$10,4,FALSE),"")</f>
        <v/>
      </c>
      <c r="AN776" s="296" t="str">
        <f>IFERROR(VLOOKUP(LEFT($E776,1),点検表４リスト用!$I$2:$J$11,2,FALSE),"")</f>
        <v/>
      </c>
      <c r="AO776" s="296" t="b">
        <f>IF(IFERROR(VLOOKUP($J776,軽乗用車一覧!$A$2:$A$88,1,FALSE),"")&lt;&gt;"",TRUE,FALSE)</f>
        <v>0</v>
      </c>
      <c r="AP776" s="296" t="b">
        <f t="shared" si="370"/>
        <v>0</v>
      </c>
      <c r="AQ776" s="296" t="b">
        <f t="shared" si="362"/>
        <v>1</v>
      </c>
      <c r="AR776" s="296" t="str">
        <f t="shared" si="371"/>
        <v/>
      </c>
      <c r="AS776" s="296" t="str">
        <f t="shared" si="372"/>
        <v/>
      </c>
      <c r="AT776" s="296">
        <f t="shared" si="373"/>
        <v>1</v>
      </c>
      <c r="AU776" s="296">
        <f t="shared" si="374"/>
        <v>1</v>
      </c>
      <c r="AV776" s="296" t="str">
        <f t="shared" si="375"/>
        <v/>
      </c>
      <c r="AW776" s="296" t="str">
        <f>IFERROR(VLOOKUP($L776,点検表４リスト用!$L$2:$M$11,2,FALSE),"")</f>
        <v/>
      </c>
      <c r="AX776" s="296" t="str">
        <f>IFERROR(VLOOKUP($AV776,排出係数!$H$4:$N$1000,7,FALSE),"")</f>
        <v/>
      </c>
      <c r="AY776" s="296" t="str">
        <f t="shared" si="350"/>
        <v/>
      </c>
      <c r="AZ776" s="296" t="str">
        <f t="shared" si="376"/>
        <v>1</v>
      </c>
      <c r="BA776" s="296" t="str">
        <f>IFERROR(VLOOKUP($AV776,排出係数!$A$4:$G$10000,$AU776+2,FALSE),"")</f>
        <v/>
      </c>
      <c r="BB776" s="296">
        <f>IFERROR(VLOOKUP($AU776,点検表４リスト用!$P$2:$T$6,2,FALSE),"")</f>
        <v>0.48</v>
      </c>
      <c r="BC776" s="296" t="str">
        <f t="shared" si="377"/>
        <v/>
      </c>
      <c r="BD776" s="296" t="str">
        <f t="shared" si="378"/>
        <v/>
      </c>
      <c r="BE776" s="296" t="str">
        <f>IFERROR(VLOOKUP($AV776,排出係数!$H$4:$M$10000,$AU776+2,FALSE),"")</f>
        <v/>
      </c>
      <c r="BF776" s="296">
        <f>IFERROR(VLOOKUP($AU776,点検表４リスト用!$P$2:$T$6,IF($N776="H17",5,3),FALSE),"")</f>
        <v>5.5E-2</v>
      </c>
      <c r="BG776" s="296">
        <f t="shared" si="379"/>
        <v>0</v>
      </c>
      <c r="BH776" s="296">
        <f t="shared" si="383"/>
        <v>0</v>
      </c>
      <c r="BI776" s="296" t="str">
        <f>IFERROR(VLOOKUP($L776,点検表４リスト用!$L$2:$N$11,3,FALSE),"")</f>
        <v/>
      </c>
      <c r="BJ776" s="296" t="str">
        <f t="shared" si="380"/>
        <v/>
      </c>
      <c r="BK776" s="296" t="str">
        <f>IF($AK776="特","",IF($BP776="確認",MSG_電気・燃料電池車確認,IF($BS776=1,日野自動車新型式,IF($BS776=2,日野自動車新型式②,IF($BS776=3,日野自動車新型式③,IF($BS776=4,日野自動車新型式④,IFERROR(VLOOKUP($BJ776,'35条リスト'!$A$3:$C$9998,2,FALSE),"")))))))</f>
        <v/>
      </c>
      <c r="BL776" s="296" t="str">
        <f t="shared" si="381"/>
        <v/>
      </c>
      <c r="BM776" s="296" t="str">
        <f>IFERROR(VLOOKUP($X776,点検表４リスト用!$A$2:$B$10,2,FALSE),"")</f>
        <v/>
      </c>
      <c r="BN776" s="296" t="str">
        <f>IF($AK776="特","",IFERROR(VLOOKUP($BJ776,'35条リスト'!$A$3:$C$9998,3,FALSE),""))</f>
        <v/>
      </c>
      <c r="BO776" s="357" t="str">
        <f t="shared" si="351"/>
        <v/>
      </c>
      <c r="BP776" s="297" t="str">
        <f t="shared" si="382"/>
        <v/>
      </c>
      <c r="BQ776" s="297" t="str">
        <f t="shared" si="352"/>
        <v/>
      </c>
      <c r="BR776" s="296">
        <f t="shared" si="384"/>
        <v>0</v>
      </c>
      <c r="BS776" s="296" t="str">
        <f>IF(COUNTIF(点検表４リスト用!X$2:X$83,J776),1,IF(COUNTIF(点検表４リスト用!Y$2:Y$100,J776),2,IF(COUNTIF(点検表４リスト用!Z$2:Z$100,J776),3,IF(COUNTIF(点検表４リスト用!AA$2:AA$100,J776),4,""))))</f>
        <v/>
      </c>
      <c r="BT776" s="580" t="str">
        <f t="shared" si="353"/>
        <v/>
      </c>
    </row>
    <row r="777" spans="1:72">
      <c r="A777" s="289"/>
      <c r="B777" s="445"/>
      <c r="C777" s="290"/>
      <c r="D777" s="291"/>
      <c r="E777" s="291"/>
      <c r="F777" s="291"/>
      <c r="G777" s="292"/>
      <c r="H777" s="300"/>
      <c r="I777" s="292"/>
      <c r="J777" s="292"/>
      <c r="K777" s="292"/>
      <c r="L777" s="292"/>
      <c r="M777" s="290"/>
      <c r="N777" s="290"/>
      <c r="O777" s="292"/>
      <c r="P777" s="292"/>
      <c r="Q777" s="481" t="str">
        <f t="shared" si="354"/>
        <v/>
      </c>
      <c r="R777" s="481" t="str">
        <f t="shared" si="355"/>
        <v/>
      </c>
      <c r="S777" s="482" t="str">
        <f t="shared" si="363"/>
        <v/>
      </c>
      <c r="T777" s="482" t="str">
        <f t="shared" si="356"/>
        <v/>
      </c>
      <c r="U777" s="483" t="str">
        <f t="shared" si="357"/>
        <v/>
      </c>
      <c r="V777" s="483" t="str">
        <f t="shared" si="358"/>
        <v/>
      </c>
      <c r="W777" s="483" t="str">
        <f t="shared" si="359"/>
        <v/>
      </c>
      <c r="X777" s="293"/>
      <c r="Y777" s="289"/>
      <c r="Z777" s="473" t="str">
        <f>IF($BS777&lt;&gt;"","確認",IF(COUNTIF(点検表４リスト用!AB$2:AB$100,J777),"○",IF(OR($BQ777="【3】",$BQ777="【2】",$BQ777="【1】"),"○",$BQ777)))</f>
        <v/>
      </c>
      <c r="AA777" s="532"/>
      <c r="AB777" s="559" t="str">
        <f t="shared" si="360"/>
        <v/>
      </c>
      <c r="AC777" s="294" t="str">
        <f>IF(COUNTIF(環境性能の高いＵＤタクシー!$A:$A,点検表４!J777),"○","")</f>
        <v/>
      </c>
      <c r="AD777" s="295" t="str">
        <f t="shared" si="361"/>
        <v/>
      </c>
      <c r="AE777" s="296" t="b">
        <f t="shared" si="364"/>
        <v>0</v>
      </c>
      <c r="AF777" s="296" t="b">
        <f t="shared" si="365"/>
        <v>0</v>
      </c>
      <c r="AG777" s="296" t="str">
        <f t="shared" si="366"/>
        <v/>
      </c>
      <c r="AH777" s="296">
        <f t="shared" si="367"/>
        <v>1</v>
      </c>
      <c r="AI777" s="296">
        <f t="shared" si="368"/>
        <v>0</v>
      </c>
      <c r="AJ777" s="296">
        <f t="shared" si="369"/>
        <v>0</v>
      </c>
      <c r="AK777" s="296" t="str">
        <f>IFERROR(VLOOKUP($I777,点検表４リスト用!$D$2:$G$10,2,FALSE),"")</f>
        <v/>
      </c>
      <c r="AL777" s="296" t="str">
        <f>IFERROR(VLOOKUP($I777,点検表４リスト用!$D$2:$G$10,3,FALSE),"")</f>
        <v/>
      </c>
      <c r="AM777" s="296" t="str">
        <f>IFERROR(VLOOKUP($I777,点検表４リスト用!$D$2:$G$10,4,FALSE),"")</f>
        <v/>
      </c>
      <c r="AN777" s="296" t="str">
        <f>IFERROR(VLOOKUP(LEFT($E777,1),点検表４リスト用!$I$2:$J$11,2,FALSE),"")</f>
        <v/>
      </c>
      <c r="AO777" s="296" t="b">
        <f>IF(IFERROR(VLOOKUP($J777,軽乗用車一覧!$A$2:$A$88,1,FALSE),"")&lt;&gt;"",TRUE,FALSE)</f>
        <v>0</v>
      </c>
      <c r="AP777" s="296" t="b">
        <f t="shared" si="370"/>
        <v>0</v>
      </c>
      <c r="AQ777" s="296" t="b">
        <f t="shared" si="362"/>
        <v>1</v>
      </c>
      <c r="AR777" s="296" t="str">
        <f t="shared" si="371"/>
        <v/>
      </c>
      <c r="AS777" s="296" t="str">
        <f t="shared" si="372"/>
        <v/>
      </c>
      <c r="AT777" s="296">
        <f t="shared" si="373"/>
        <v>1</v>
      </c>
      <c r="AU777" s="296">
        <f t="shared" si="374"/>
        <v>1</v>
      </c>
      <c r="AV777" s="296" t="str">
        <f t="shared" si="375"/>
        <v/>
      </c>
      <c r="AW777" s="296" t="str">
        <f>IFERROR(VLOOKUP($L777,点検表４リスト用!$L$2:$M$11,2,FALSE),"")</f>
        <v/>
      </c>
      <c r="AX777" s="296" t="str">
        <f>IFERROR(VLOOKUP($AV777,排出係数!$H$4:$N$1000,7,FALSE),"")</f>
        <v/>
      </c>
      <c r="AY777" s="296" t="str">
        <f t="shared" si="350"/>
        <v/>
      </c>
      <c r="AZ777" s="296" t="str">
        <f t="shared" si="376"/>
        <v>1</v>
      </c>
      <c r="BA777" s="296" t="str">
        <f>IFERROR(VLOOKUP($AV777,排出係数!$A$4:$G$10000,$AU777+2,FALSE),"")</f>
        <v/>
      </c>
      <c r="BB777" s="296">
        <f>IFERROR(VLOOKUP($AU777,点検表４リスト用!$P$2:$T$6,2,FALSE),"")</f>
        <v>0.48</v>
      </c>
      <c r="BC777" s="296" t="str">
        <f t="shared" si="377"/>
        <v/>
      </c>
      <c r="BD777" s="296" t="str">
        <f t="shared" si="378"/>
        <v/>
      </c>
      <c r="BE777" s="296" t="str">
        <f>IFERROR(VLOOKUP($AV777,排出係数!$H$4:$M$10000,$AU777+2,FALSE),"")</f>
        <v/>
      </c>
      <c r="BF777" s="296">
        <f>IFERROR(VLOOKUP($AU777,点検表４リスト用!$P$2:$T$6,IF($N777="H17",5,3),FALSE),"")</f>
        <v>5.5E-2</v>
      </c>
      <c r="BG777" s="296">
        <f t="shared" si="379"/>
        <v>0</v>
      </c>
      <c r="BH777" s="296">
        <f t="shared" si="383"/>
        <v>0</v>
      </c>
      <c r="BI777" s="296" t="str">
        <f>IFERROR(VLOOKUP($L777,点検表４リスト用!$L$2:$N$11,3,FALSE),"")</f>
        <v/>
      </c>
      <c r="BJ777" s="296" t="str">
        <f t="shared" si="380"/>
        <v/>
      </c>
      <c r="BK777" s="296" t="str">
        <f>IF($AK777="特","",IF($BP777="確認",MSG_電気・燃料電池車確認,IF($BS777=1,日野自動車新型式,IF($BS777=2,日野自動車新型式②,IF($BS777=3,日野自動車新型式③,IF($BS777=4,日野自動車新型式④,IFERROR(VLOOKUP($BJ777,'35条リスト'!$A$3:$C$9998,2,FALSE),"")))))))</f>
        <v/>
      </c>
      <c r="BL777" s="296" t="str">
        <f t="shared" si="381"/>
        <v/>
      </c>
      <c r="BM777" s="296" t="str">
        <f>IFERROR(VLOOKUP($X777,点検表４リスト用!$A$2:$B$10,2,FALSE),"")</f>
        <v/>
      </c>
      <c r="BN777" s="296" t="str">
        <f>IF($AK777="特","",IFERROR(VLOOKUP($BJ777,'35条リスト'!$A$3:$C$9998,3,FALSE),""))</f>
        <v/>
      </c>
      <c r="BO777" s="357" t="str">
        <f t="shared" si="351"/>
        <v/>
      </c>
      <c r="BP777" s="297" t="str">
        <f t="shared" si="382"/>
        <v/>
      </c>
      <c r="BQ777" s="297" t="str">
        <f t="shared" si="352"/>
        <v/>
      </c>
      <c r="BR777" s="296">
        <f t="shared" si="384"/>
        <v>0</v>
      </c>
      <c r="BS777" s="296" t="str">
        <f>IF(COUNTIF(点検表４リスト用!X$2:X$83,J777),1,IF(COUNTIF(点検表４リスト用!Y$2:Y$100,J777),2,IF(COUNTIF(点検表４リスト用!Z$2:Z$100,J777),3,IF(COUNTIF(点検表４リスト用!AA$2:AA$100,J777),4,""))))</f>
        <v/>
      </c>
      <c r="BT777" s="580" t="str">
        <f t="shared" si="353"/>
        <v/>
      </c>
    </row>
    <row r="778" spans="1:72">
      <c r="A778" s="289"/>
      <c r="B778" s="445"/>
      <c r="C778" s="290"/>
      <c r="D778" s="291"/>
      <c r="E778" s="291"/>
      <c r="F778" s="291"/>
      <c r="G778" s="292"/>
      <c r="H778" s="300"/>
      <c r="I778" s="292"/>
      <c r="J778" s="292"/>
      <c r="K778" s="292"/>
      <c r="L778" s="292"/>
      <c r="M778" s="290"/>
      <c r="N778" s="290"/>
      <c r="O778" s="292"/>
      <c r="P778" s="292"/>
      <c r="Q778" s="481" t="str">
        <f t="shared" si="354"/>
        <v/>
      </c>
      <c r="R778" s="481" t="str">
        <f t="shared" si="355"/>
        <v/>
      </c>
      <c r="S778" s="482" t="str">
        <f t="shared" si="363"/>
        <v/>
      </c>
      <c r="T778" s="482" t="str">
        <f t="shared" si="356"/>
        <v/>
      </c>
      <c r="U778" s="483" t="str">
        <f t="shared" si="357"/>
        <v/>
      </c>
      <c r="V778" s="483" t="str">
        <f t="shared" si="358"/>
        <v/>
      </c>
      <c r="W778" s="483" t="str">
        <f t="shared" si="359"/>
        <v/>
      </c>
      <c r="X778" s="293"/>
      <c r="Y778" s="289"/>
      <c r="Z778" s="473" t="str">
        <f>IF($BS778&lt;&gt;"","確認",IF(COUNTIF(点検表４リスト用!AB$2:AB$100,J778),"○",IF(OR($BQ778="【3】",$BQ778="【2】",$BQ778="【1】"),"○",$BQ778)))</f>
        <v/>
      </c>
      <c r="AA778" s="532"/>
      <c r="AB778" s="559" t="str">
        <f t="shared" si="360"/>
        <v/>
      </c>
      <c r="AC778" s="294" t="str">
        <f>IF(COUNTIF(環境性能の高いＵＤタクシー!$A:$A,点検表４!J778),"○","")</f>
        <v/>
      </c>
      <c r="AD778" s="295" t="str">
        <f t="shared" si="361"/>
        <v/>
      </c>
      <c r="AE778" s="296" t="b">
        <f t="shared" si="364"/>
        <v>0</v>
      </c>
      <c r="AF778" s="296" t="b">
        <f t="shared" si="365"/>
        <v>0</v>
      </c>
      <c r="AG778" s="296" t="str">
        <f t="shared" si="366"/>
        <v/>
      </c>
      <c r="AH778" s="296">
        <f t="shared" si="367"/>
        <v>1</v>
      </c>
      <c r="AI778" s="296">
        <f t="shared" si="368"/>
        <v>0</v>
      </c>
      <c r="AJ778" s="296">
        <f t="shared" si="369"/>
        <v>0</v>
      </c>
      <c r="AK778" s="296" t="str">
        <f>IFERROR(VLOOKUP($I778,点検表４リスト用!$D$2:$G$10,2,FALSE),"")</f>
        <v/>
      </c>
      <c r="AL778" s="296" t="str">
        <f>IFERROR(VLOOKUP($I778,点検表４リスト用!$D$2:$G$10,3,FALSE),"")</f>
        <v/>
      </c>
      <c r="AM778" s="296" t="str">
        <f>IFERROR(VLOOKUP($I778,点検表４リスト用!$D$2:$G$10,4,FALSE),"")</f>
        <v/>
      </c>
      <c r="AN778" s="296" t="str">
        <f>IFERROR(VLOOKUP(LEFT($E778,1),点検表４リスト用!$I$2:$J$11,2,FALSE),"")</f>
        <v/>
      </c>
      <c r="AO778" s="296" t="b">
        <f>IF(IFERROR(VLOOKUP($J778,軽乗用車一覧!$A$2:$A$88,1,FALSE),"")&lt;&gt;"",TRUE,FALSE)</f>
        <v>0</v>
      </c>
      <c r="AP778" s="296" t="b">
        <f t="shared" si="370"/>
        <v>0</v>
      </c>
      <c r="AQ778" s="296" t="b">
        <f t="shared" si="362"/>
        <v>1</v>
      </c>
      <c r="AR778" s="296" t="str">
        <f t="shared" si="371"/>
        <v/>
      </c>
      <c r="AS778" s="296" t="str">
        <f t="shared" si="372"/>
        <v/>
      </c>
      <c r="AT778" s="296">
        <f t="shared" si="373"/>
        <v>1</v>
      </c>
      <c r="AU778" s="296">
        <f t="shared" si="374"/>
        <v>1</v>
      </c>
      <c r="AV778" s="296" t="str">
        <f t="shared" si="375"/>
        <v/>
      </c>
      <c r="AW778" s="296" t="str">
        <f>IFERROR(VLOOKUP($L778,点検表４リスト用!$L$2:$M$11,2,FALSE),"")</f>
        <v/>
      </c>
      <c r="AX778" s="296" t="str">
        <f>IFERROR(VLOOKUP($AV778,排出係数!$H$4:$N$1000,7,FALSE),"")</f>
        <v/>
      </c>
      <c r="AY778" s="296" t="str">
        <f t="shared" ref="AY778:AY841" si="385">IF(OR($AW778="C",$AW778="電",$AW778="燃電"),$AW778,IF(AND(LEFT($AW778,1)&lt;&gt;"ハ",RIGHT($AX778,1)&lt;&gt;"ハ"),IF(AND(OR($AW778="ガ",$AW778="L"),LEFT($AX778,2)&lt;&gt;"ガL"),"ガL3",IF(AND($AW778="軽",LEFT($AX778,1)&lt;&gt;"軽"),"軽3",IF(RIGHT($AX778,1)="ハ","ハ",$AX778))),IF($AX778="",$BT778,$AX778)))</f>
        <v/>
      </c>
      <c r="AZ778" s="296" t="str">
        <f t="shared" si="376"/>
        <v>1</v>
      </c>
      <c r="BA778" s="296" t="str">
        <f>IFERROR(VLOOKUP($AV778,排出係数!$A$4:$G$10000,$AU778+2,FALSE),"")</f>
        <v/>
      </c>
      <c r="BB778" s="296">
        <f>IFERROR(VLOOKUP($AU778,点検表４リスト用!$P$2:$T$6,2,FALSE),"")</f>
        <v>0.48</v>
      </c>
      <c r="BC778" s="296" t="str">
        <f t="shared" si="377"/>
        <v/>
      </c>
      <c r="BD778" s="296" t="str">
        <f t="shared" si="378"/>
        <v/>
      </c>
      <c r="BE778" s="296" t="str">
        <f>IFERROR(VLOOKUP($AV778,排出係数!$H$4:$M$10000,$AU778+2,FALSE),"")</f>
        <v/>
      </c>
      <c r="BF778" s="296">
        <f>IFERROR(VLOOKUP($AU778,点検表４リスト用!$P$2:$T$6,IF($N778="H17",5,3),FALSE),"")</f>
        <v>5.5E-2</v>
      </c>
      <c r="BG778" s="296">
        <f t="shared" si="379"/>
        <v>0</v>
      </c>
      <c r="BH778" s="296">
        <f t="shared" si="383"/>
        <v>0</v>
      </c>
      <c r="BI778" s="296" t="str">
        <f>IFERROR(VLOOKUP($L778,点検表４リスト用!$L$2:$N$11,3,FALSE),"")</f>
        <v/>
      </c>
      <c r="BJ778" s="296" t="str">
        <f t="shared" si="380"/>
        <v/>
      </c>
      <c r="BK778" s="296" t="str">
        <f>IF($AK778="特","",IF($BP778="確認",MSG_電気・燃料電池車確認,IF($BS778=1,日野自動車新型式,IF($BS778=2,日野自動車新型式②,IF($BS778=3,日野自動車新型式③,IF($BS778=4,日野自動車新型式④,IFERROR(VLOOKUP($BJ778,'35条リスト'!$A$3:$C$9998,2,FALSE),"")))))))</f>
        <v/>
      </c>
      <c r="BL778" s="296" t="str">
        <f t="shared" si="381"/>
        <v/>
      </c>
      <c r="BM778" s="296" t="str">
        <f>IFERROR(VLOOKUP($X778,点検表４リスト用!$A$2:$B$10,2,FALSE),"")</f>
        <v/>
      </c>
      <c r="BN778" s="296" t="str">
        <f>IF($AK778="特","",IFERROR(VLOOKUP($BJ778,'35条リスト'!$A$3:$C$9998,3,FALSE),""))</f>
        <v/>
      </c>
      <c r="BO778" s="357" t="str">
        <f t="shared" ref="BO778:BO841" si="386">IF(AND($AS778="乗用",OR($L778="ハイブリッド（ガソリン）",$L778="ガソリン",$L778="ハイブリッド（ＬＰＧ）",$L778="液化石油ガス（ＬＰＧ）"),$BL778=75,$BM778=6),"【1】",IF(AND($AS778="乗用",$L778="プラグインハイブリッド",$BL778=75),"【2】",IF(AND($AS778="軽量",OR($L778="ハイブリッド（ガソリン）",$L778="ガソリン"),$BL778=75,$BM778=4),"【1】",IF(AND($AS778="中量",OR($L778="ハイブリッド（ガソリン）",$L778="ガソリン"),$BL778=75,OR($BM778=4,$BM778=3,$BM778=2,$BM778=1)),"【1】",IF(AND($AS778="中量",OR($L778="ハイブリッド（ガソリン）",$L778="ガソリン"),$BL778=50,OR($BM778=4,$BM778=3,$BM778=2)),"【1】",IF(AND($AS778="重量1",OR($L778="ハイブリッド（軽油）",$L778="軽油"),LEFT($J778,1)="2",OR($BM778=4,$BM778=3,$BM778=2,$BM778=1)),"【1】",IF(AND($AS778="重量2",OR($L778="ハイブリッド（軽油）",$L778="軽油"),LEFT($J778,1)="2",OR($BM778=4,$BM778=3,$BM778=2,$BM778=1,$BM778=0)),"【1】","")))))))</f>
        <v/>
      </c>
      <c r="BP778" s="297" t="str">
        <f t="shared" si="382"/>
        <v/>
      </c>
      <c r="BQ778" s="297" t="str">
        <f t="shared" ref="BQ778:BQ841" si="387">IF($BO778="【2】",$BO778,IF($BN778&lt;&gt;"",$BN778,IF($BO778&lt;&gt;"",$BO778,$BP778)))</f>
        <v/>
      </c>
      <c r="BR778" s="296">
        <f t="shared" si="384"/>
        <v>0</v>
      </c>
      <c r="BS778" s="296" t="str">
        <f>IF(COUNTIF(点検表４リスト用!X$2:X$83,J778),1,IF(COUNTIF(点検表４リスト用!Y$2:Y$100,J778),2,IF(COUNTIF(点検表４リスト用!Z$2:Z$100,J778),3,IF(COUNTIF(点検表４リスト用!AA$2:AA$100,J778),4,""))))</f>
        <v/>
      </c>
      <c r="BT778" s="580" t="str">
        <f t="shared" ref="BT778:BT841" si="388">IF(OR($J778="不明",$AX778=""),IF(LEFT($L778,1)="ハ","ハ",IF($L778="プラグインハイブリッド","Pハ",$AW778)),$AW778)</f>
        <v/>
      </c>
    </row>
    <row r="779" spans="1:72">
      <c r="A779" s="289"/>
      <c r="B779" s="445"/>
      <c r="C779" s="290"/>
      <c r="D779" s="291"/>
      <c r="E779" s="291"/>
      <c r="F779" s="291"/>
      <c r="G779" s="292"/>
      <c r="H779" s="300"/>
      <c r="I779" s="292"/>
      <c r="J779" s="292"/>
      <c r="K779" s="292"/>
      <c r="L779" s="292"/>
      <c r="M779" s="290"/>
      <c r="N779" s="290"/>
      <c r="O779" s="292"/>
      <c r="P779" s="292"/>
      <c r="Q779" s="481" t="str">
        <f t="shared" si="354"/>
        <v/>
      </c>
      <c r="R779" s="481" t="str">
        <f t="shared" si="355"/>
        <v/>
      </c>
      <c r="S779" s="482" t="str">
        <f t="shared" si="363"/>
        <v/>
      </c>
      <c r="T779" s="482" t="str">
        <f t="shared" si="356"/>
        <v/>
      </c>
      <c r="U779" s="483" t="str">
        <f t="shared" si="357"/>
        <v/>
      </c>
      <c r="V779" s="483" t="str">
        <f t="shared" si="358"/>
        <v/>
      </c>
      <c r="W779" s="483" t="str">
        <f t="shared" si="359"/>
        <v/>
      </c>
      <c r="X779" s="293"/>
      <c r="Y779" s="289"/>
      <c r="Z779" s="473" t="str">
        <f>IF($BS779&lt;&gt;"","確認",IF(COUNTIF(点検表４リスト用!AB$2:AB$100,J779),"○",IF(OR($BQ779="【3】",$BQ779="【2】",$BQ779="【1】"),"○",$BQ779)))</f>
        <v/>
      </c>
      <c r="AA779" s="532"/>
      <c r="AB779" s="559" t="str">
        <f t="shared" si="360"/>
        <v/>
      </c>
      <c r="AC779" s="294" t="str">
        <f>IF(COUNTIF(環境性能の高いＵＤタクシー!$A:$A,点検表４!J779),"○","")</f>
        <v/>
      </c>
      <c r="AD779" s="295" t="str">
        <f t="shared" si="361"/>
        <v/>
      </c>
      <c r="AE779" s="296" t="b">
        <f t="shared" si="364"/>
        <v>0</v>
      </c>
      <c r="AF779" s="296" t="b">
        <f t="shared" si="365"/>
        <v>0</v>
      </c>
      <c r="AG779" s="296" t="str">
        <f t="shared" si="366"/>
        <v/>
      </c>
      <c r="AH779" s="296">
        <f t="shared" si="367"/>
        <v>1</v>
      </c>
      <c r="AI779" s="296">
        <f t="shared" si="368"/>
        <v>0</v>
      </c>
      <c r="AJ779" s="296">
        <f t="shared" si="369"/>
        <v>0</v>
      </c>
      <c r="AK779" s="296" t="str">
        <f>IFERROR(VLOOKUP($I779,点検表４リスト用!$D$2:$G$10,2,FALSE),"")</f>
        <v/>
      </c>
      <c r="AL779" s="296" t="str">
        <f>IFERROR(VLOOKUP($I779,点検表４リスト用!$D$2:$G$10,3,FALSE),"")</f>
        <v/>
      </c>
      <c r="AM779" s="296" t="str">
        <f>IFERROR(VLOOKUP($I779,点検表４リスト用!$D$2:$G$10,4,FALSE),"")</f>
        <v/>
      </c>
      <c r="AN779" s="296" t="str">
        <f>IFERROR(VLOOKUP(LEFT($E779,1),点検表４リスト用!$I$2:$J$11,2,FALSE),"")</f>
        <v/>
      </c>
      <c r="AO779" s="296" t="b">
        <f>IF(IFERROR(VLOOKUP($J779,軽乗用車一覧!$A$2:$A$88,1,FALSE),"")&lt;&gt;"",TRUE,FALSE)</f>
        <v>0</v>
      </c>
      <c r="AP779" s="296" t="b">
        <f t="shared" si="370"/>
        <v>0</v>
      </c>
      <c r="AQ779" s="296" t="b">
        <f t="shared" si="362"/>
        <v>1</v>
      </c>
      <c r="AR779" s="296" t="str">
        <f t="shared" si="371"/>
        <v/>
      </c>
      <c r="AS779" s="296" t="str">
        <f t="shared" si="372"/>
        <v/>
      </c>
      <c r="AT779" s="296">
        <f t="shared" si="373"/>
        <v>1</v>
      </c>
      <c r="AU779" s="296">
        <f t="shared" si="374"/>
        <v>1</v>
      </c>
      <c r="AV779" s="296" t="str">
        <f t="shared" si="375"/>
        <v/>
      </c>
      <c r="AW779" s="296" t="str">
        <f>IFERROR(VLOOKUP($L779,点検表４リスト用!$L$2:$M$11,2,FALSE),"")</f>
        <v/>
      </c>
      <c r="AX779" s="296" t="str">
        <f>IFERROR(VLOOKUP($AV779,排出係数!$H$4:$N$1000,7,FALSE),"")</f>
        <v/>
      </c>
      <c r="AY779" s="296" t="str">
        <f t="shared" si="385"/>
        <v/>
      </c>
      <c r="AZ779" s="296" t="str">
        <f t="shared" si="376"/>
        <v>1</v>
      </c>
      <c r="BA779" s="296" t="str">
        <f>IFERROR(VLOOKUP($AV779,排出係数!$A$4:$G$10000,$AU779+2,FALSE),"")</f>
        <v/>
      </c>
      <c r="BB779" s="296">
        <f>IFERROR(VLOOKUP($AU779,点検表４リスト用!$P$2:$T$6,2,FALSE),"")</f>
        <v>0.48</v>
      </c>
      <c r="BC779" s="296" t="str">
        <f t="shared" si="377"/>
        <v/>
      </c>
      <c r="BD779" s="296" t="str">
        <f t="shared" si="378"/>
        <v/>
      </c>
      <c r="BE779" s="296" t="str">
        <f>IFERROR(VLOOKUP($AV779,排出係数!$H$4:$M$10000,$AU779+2,FALSE),"")</f>
        <v/>
      </c>
      <c r="BF779" s="296">
        <f>IFERROR(VLOOKUP($AU779,点検表４リスト用!$P$2:$T$6,IF($N779="H17",5,3),FALSE),"")</f>
        <v>5.5E-2</v>
      </c>
      <c r="BG779" s="296">
        <f t="shared" si="379"/>
        <v>0</v>
      </c>
      <c r="BH779" s="296">
        <f t="shared" si="383"/>
        <v>0</v>
      </c>
      <c r="BI779" s="296" t="str">
        <f>IFERROR(VLOOKUP($L779,点検表４リスト用!$L$2:$N$11,3,FALSE),"")</f>
        <v/>
      </c>
      <c r="BJ779" s="296" t="str">
        <f t="shared" si="380"/>
        <v/>
      </c>
      <c r="BK779" s="296" t="str">
        <f>IF($AK779="特","",IF($BP779="確認",MSG_電気・燃料電池車確認,IF($BS779=1,日野自動車新型式,IF($BS779=2,日野自動車新型式②,IF($BS779=3,日野自動車新型式③,IF($BS779=4,日野自動車新型式④,IFERROR(VLOOKUP($BJ779,'35条リスト'!$A$3:$C$9998,2,FALSE),"")))))))</f>
        <v/>
      </c>
      <c r="BL779" s="296" t="str">
        <f t="shared" si="381"/>
        <v/>
      </c>
      <c r="BM779" s="296" t="str">
        <f>IFERROR(VLOOKUP($X779,点検表４リスト用!$A$2:$B$10,2,FALSE),"")</f>
        <v/>
      </c>
      <c r="BN779" s="296" t="str">
        <f>IF($AK779="特","",IFERROR(VLOOKUP($BJ779,'35条リスト'!$A$3:$C$9998,3,FALSE),""))</f>
        <v/>
      </c>
      <c r="BO779" s="357" t="str">
        <f t="shared" si="386"/>
        <v/>
      </c>
      <c r="BP779" s="297" t="str">
        <f t="shared" si="382"/>
        <v/>
      </c>
      <c r="BQ779" s="297" t="str">
        <f t="shared" si="387"/>
        <v/>
      </c>
      <c r="BR779" s="296">
        <f t="shared" si="384"/>
        <v>0</v>
      </c>
      <c r="BS779" s="296" t="str">
        <f>IF(COUNTIF(点検表４リスト用!X$2:X$83,J779),1,IF(COUNTIF(点検表４リスト用!Y$2:Y$100,J779),2,IF(COUNTIF(点検表４リスト用!Z$2:Z$100,J779),3,IF(COUNTIF(点検表４リスト用!AA$2:AA$100,J779),4,""))))</f>
        <v/>
      </c>
      <c r="BT779" s="580" t="str">
        <f t="shared" si="388"/>
        <v/>
      </c>
    </row>
    <row r="780" spans="1:72">
      <c r="A780" s="289"/>
      <c r="B780" s="445"/>
      <c r="C780" s="290"/>
      <c r="D780" s="291"/>
      <c r="E780" s="291"/>
      <c r="F780" s="291"/>
      <c r="G780" s="292"/>
      <c r="H780" s="300"/>
      <c r="I780" s="292"/>
      <c r="J780" s="292"/>
      <c r="K780" s="292"/>
      <c r="L780" s="292"/>
      <c r="M780" s="290"/>
      <c r="N780" s="290"/>
      <c r="O780" s="292"/>
      <c r="P780" s="292"/>
      <c r="Q780" s="481" t="str">
        <f t="shared" si="354"/>
        <v/>
      </c>
      <c r="R780" s="481" t="str">
        <f t="shared" si="355"/>
        <v/>
      </c>
      <c r="S780" s="482" t="str">
        <f t="shared" si="363"/>
        <v/>
      </c>
      <c r="T780" s="482" t="str">
        <f t="shared" si="356"/>
        <v/>
      </c>
      <c r="U780" s="483" t="str">
        <f t="shared" si="357"/>
        <v/>
      </c>
      <c r="V780" s="483" t="str">
        <f t="shared" si="358"/>
        <v/>
      </c>
      <c r="W780" s="483" t="str">
        <f t="shared" si="359"/>
        <v/>
      </c>
      <c r="X780" s="293"/>
      <c r="Y780" s="289"/>
      <c r="Z780" s="473" t="str">
        <f>IF($BS780&lt;&gt;"","確認",IF(COUNTIF(点検表４リスト用!AB$2:AB$100,J780),"○",IF(OR($BQ780="【3】",$BQ780="【2】",$BQ780="【1】"),"○",$BQ780)))</f>
        <v/>
      </c>
      <c r="AA780" s="532"/>
      <c r="AB780" s="559" t="str">
        <f t="shared" si="360"/>
        <v/>
      </c>
      <c r="AC780" s="294" t="str">
        <f>IF(COUNTIF(環境性能の高いＵＤタクシー!$A:$A,点検表４!J780),"○","")</f>
        <v/>
      </c>
      <c r="AD780" s="295" t="str">
        <f t="shared" si="361"/>
        <v/>
      </c>
      <c r="AE780" s="296" t="b">
        <f t="shared" si="364"/>
        <v>0</v>
      </c>
      <c r="AF780" s="296" t="b">
        <f t="shared" si="365"/>
        <v>0</v>
      </c>
      <c r="AG780" s="296" t="str">
        <f t="shared" si="366"/>
        <v/>
      </c>
      <c r="AH780" s="296">
        <f t="shared" si="367"/>
        <v>1</v>
      </c>
      <c r="AI780" s="296">
        <f t="shared" si="368"/>
        <v>0</v>
      </c>
      <c r="AJ780" s="296">
        <f t="shared" si="369"/>
        <v>0</v>
      </c>
      <c r="AK780" s="296" t="str">
        <f>IFERROR(VLOOKUP($I780,点検表４リスト用!$D$2:$G$10,2,FALSE),"")</f>
        <v/>
      </c>
      <c r="AL780" s="296" t="str">
        <f>IFERROR(VLOOKUP($I780,点検表４リスト用!$D$2:$G$10,3,FALSE),"")</f>
        <v/>
      </c>
      <c r="AM780" s="296" t="str">
        <f>IFERROR(VLOOKUP($I780,点検表４リスト用!$D$2:$G$10,4,FALSE),"")</f>
        <v/>
      </c>
      <c r="AN780" s="296" t="str">
        <f>IFERROR(VLOOKUP(LEFT($E780,1),点検表４リスト用!$I$2:$J$11,2,FALSE),"")</f>
        <v/>
      </c>
      <c r="AO780" s="296" t="b">
        <f>IF(IFERROR(VLOOKUP($J780,軽乗用車一覧!$A$2:$A$88,1,FALSE),"")&lt;&gt;"",TRUE,FALSE)</f>
        <v>0</v>
      </c>
      <c r="AP780" s="296" t="b">
        <f t="shared" si="370"/>
        <v>0</v>
      </c>
      <c r="AQ780" s="296" t="b">
        <f t="shared" si="362"/>
        <v>1</v>
      </c>
      <c r="AR780" s="296" t="str">
        <f t="shared" si="371"/>
        <v/>
      </c>
      <c r="AS780" s="296" t="str">
        <f t="shared" si="372"/>
        <v/>
      </c>
      <c r="AT780" s="296">
        <f t="shared" si="373"/>
        <v>1</v>
      </c>
      <c r="AU780" s="296">
        <f t="shared" si="374"/>
        <v>1</v>
      </c>
      <c r="AV780" s="296" t="str">
        <f t="shared" si="375"/>
        <v/>
      </c>
      <c r="AW780" s="296" t="str">
        <f>IFERROR(VLOOKUP($L780,点検表４リスト用!$L$2:$M$11,2,FALSE),"")</f>
        <v/>
      </c>
      <c r="AX780" s="296" t="str">
        <f>IFERROR(VLOOKUP($AV780,排出係数!$H$4:$N$1000,7,FALSE),"")</f>
        <v/>
      </c>
      <c r="AY780" s="296" t="str">
        <f t="shared" si="385"/>
        <v/>
      </c>
      <c r="AZ780" s="296" t="str">
        <f t="shared" si="376"/>
        <v>1</v>
      </c>
      <c r="BA780" s="296" t="str">
        <f>IFERROR(VLOOKUP($AV780,排出係数!$A$4:$G$10000,$AU780+2,FALSE),"")</f>
        <v/>
      </c>
      <c r="BB780" s="296">
        <f>IFERROR(VLOOKUP($AU780,点検表４リスト用!$P$2:$T$6,2,FALSE),"")</f>
        <v>0.48</v>
      </c>
      <c r="BC780" s="296" t="str">
        <f t="shared" si="377"/>
        <v/>
      </c>
      <c r="BD780" s="296" t="str">
        <f t="shared" si="378"/>
        <v/>
      </c>
      <c r="BE780" s="296" t="str">
        <f>IFERROR(VLOOKUP($AV780,排出係数!$H$4:$M$10000,$AU780+2,FALSE),"")</f>
        <v/>
      </c>
      <c r="BF780" s="296">
        <f>IFERROR(VLOOKUP($AU780,点検表４リスト用!$P$2:$T$6,IF($N780="H17",5,3),FALSE),"")</f>
        <v>5.5E-2</v>
      </c>
      <c r="BG780" s="296">
        <f t="shared" si="379"/>
        <v>0</v>
      </c>
      <c r="BH780" s="296">
        <f t="shared" si="383"/>
        <v>0</v>
      </c>
      <c r="BI780" s="296" t="str">
        <f>IFERROR(VLOOKUP($L780,点検表４リスト用!$L$2:$N$11,3,FALSE),"")</f>
        <v/>
      </c>
      <c r="BJ780" s="296" t="str">
        <f t="shared" si="380"/>
        <v/>
      </c>
      <c r="BK780" s="296" t="str">
        <f>IF($AK780="特","",IF($BP780="確認",MSG_電気・燃料電池車確認,IF($BS780=1,日野自動車新型式,IF($BS780=2,日野自動車新型式②,IF($BS780=3,日野自動車新型式③,IF($BS780=4,日野自動車新型式④,IFERROR(VLOOKUP($BJ780,'35条リスト'!$A$3:$C$9998,2,FALSE),"")))))))</f>
        <v/>
      </c>
      <c r="BL780" s="296" t="str">
        <f t="shared" si="381"/>
        <v/>
      </c>
      <c r="BM780" s="296" t="str">
        <f>IFERROR(VLOOKUP($X780,点検表４リスト用!$A$2:$B$10,2,FALSE),"")</f>
        <v/>
      </c>
      <c r="BN780" s="296" t="str">
        <f>IF($AK780="特","",IFERROR(VLOOKUP($BJ780,'35条リスト'!$A$3:$C$9998,3,FALSE),""))</f>
        <v/>
      </c>
      <c r="BO780" s="357" t="str">
        <f t="shared" si="386"/>
        <v/>
      </c>
      <c r="BP780" s="297" t="str">
        <f t="shared" si="382"/>
        <v/>
      </c>
      <c r="BQ780" s="297" t="str">
        <f t="shared" si="387"/>
        <v/>
      </c>
      <c r="BR780" s="296">
        <f t="shared" si="384"/>
        <v>0</v>
      </c>
      <c r="BS780" s="296" t="str">
        <f>IF(COUNTIF(点検表４リスト用!X$2:X$83,J780),1,IF(COUNTIF(点検表４リスト用!Y$2:Y$100,J780),2,IF(COUNTIF(点検表４リスト用!Z$2:Z$100,J780),3,IF(COUNTIF(点検表４リスト用!AA$2:AA$100,J780),4,""))))</f>
        <v/>
      </c>
      <c r="BT780" s="580" t="str">
        <f t="shared" si="388"/>
        <v/>
      </c>
    </row>
    <row r="781" spans="1:72">
      <c r="A781" s="289"/>
      <c r="B781" s="445"/>
      <c r="C781" s="290"/>
      <c r="D781" s="291"/>
      <c r="E781" s="291"/>
      <c r="F781" s="291"/>
      <c r="G781" s="292"/>
      <c r="H781" s="300"/>
      <c r="I781" s="292"/>
      <c r="J781" s="292"/>
      <c r="K781" s="292"/>
      <c r="L781" s="292"/>
      <c r="M781" s="290"/>
      <c r="N781" s="290"/>
      <c r="O781" s="292"/>
      <c r="P781" s="292"/>
      <c r="Q781" s="481" t="str">
        <f t="shared" ref="Q781:Q844" si="389">IF($L781="","",IF(OR($AE781=TRUE,$AK781="軽",J781="不明",J781="型式不明"),"-",IF(ISNUMBER($BD781)=TRUE,$BD781,"エラー")))</f>
        <v/>
      </c>
      <c r="R781" s="481" t="str">
        <f t="shared" ref="R781:R844" si="390">IF($L781="","",IF(OR($AE781=TRUE,$AK781="軽",J781="不明",J781="型式不明"),"-",IF(ISNUMBER($BH781)=TRUE,$BH781,"エラー")))</f>
        <v/>
      </c>
      <c r="S781" s="482" t="str">
        <f t="shared" si="363"/>
        <v/>
      </c>
      <c r="T781" s="482" t="str">
        <f t="shared" ref="T781:T844" si="391">IF(OR(O781="",P781="",P781=0),"",IFERROR(O781/P781,"エラー"))</f>
        <v/>
      </c>
      <c r="U781" s="483" t="str">
        <f t="shared" ref="U781:U844" si="392">IF($L781="","",IF(OR($AE781=TRUE,$AK781="軽",B781="減車",J781="不明",J781="型式不明"),"-",IFERROR($O781*$Q781*$AT781/1000,"エラー")))</f>
        <v/>
      </c>
      <c r="V781" s="483" t="str">
        <f t="shared" ref="V781:V844" si="393">IF($L781="","",IF(OR($AE781=TRUE,$AK781="軽",B781="減車",J781="不明",J781="型式不明"),"-",IFERROR($O781*$R781*$AT781/1000,"エラー")))</f>
        <v/>
      </c>
      <c r="W781" s="483" t="str">
        <f t="shared" ref="W781:W844" si="394">IF($L781="","",IF(OR($AE781=TRUE,B781="減車"),"-",IFERROR($P781*$S781/1000,"エラー")))</f>
        <v/>
      </c>
      <c r="X781" s="293"/>
      <c r="Y781" s="289"/>
      <c r="Z781" s="473" t="str">
        <f>IF($BS781&lt;&gt;"","確認",IF(COUNTIF(点検表４リスト用!AB$2:AB$100,J781),"○",IF(OR($BQ781="【3】",$BQ781="【2】",$BQ781="【1】"),"○",$BQ781)))</f>
        <v/>
      </c>
      <c r="AA781" s="532"/>
      <c r="AB781" s="559" t="str">
        <f t="shared" ref="AB781:AB844" si="395">IF(AND(AK781="乗",OR(AW781="電",AW781="燃電",AW781="ハガ",AW781="ハL",AW781="ハ軽"),OR(Z781="○",AA781="○")),"○","")</f>
        <v/>
      </c>
      <c r="AC781" s="294" t="str">
        <f>IF(COUNTIF(環境性能の高いＵＤタクシー!$A:$A,点検表４!J781),"○","")</f>
        <v/>
      </c>
      <c r="AD781" s="295" t="str">
        <f t="shared" ref="AD781:AD844" si="396">IF(Z781="確認",BK781,"")</f>
        <v/>
      </c>
      <c r="AE781" s="296" t="b">
        <f t="shared" si="364"/>
        <v>0</v>
      </c>
      <c r="AF781" s="296" t="b">
        <f t="shared" si="365"/>
        <v>0</v>
      </c>
      <c r="AG781" s="296" t="str">
        <f t="shared" si="366"/>
        <v/>
      </c>
      <c r="AH781" s="296">
        <f t="shared" si="367"/>
        <v>1</v>
      </c>
      <c r="AI781" s="296">
        <f t="shared" si="368"/>
        <v>0</v>
      </c>
      <c r="AJ781" s="296">
        <f t="shared" si="369"/>
        <v>0</v>
      </c>
      <c r="AK781" s="296" t="str">
        <f>IFERROR(VLOOKUP($I781,点検表４リスト用!$D$2:$G$10,2,FALSE),"")</f>
        <v/>
      </c>
      <c r="AL781" s="296" t="str">
        <f>IFERROR(VLOOKUP($I781,点検表４リスト用!$D$2:$G$10,3,FALSE),"")</f>
        <v/>
      </c>
      <c r="AM781" s="296" t="str">
        <f>IFERROR(VLOOKUP($I781,点検表４リスト用!$D$2:$G$10,4,FALSE),"")</f>
        <v/>
      </c>
      <c r="AN781" s="296" t="str">
        <f>IFERROR(VLOOKUP(LEFT($E781,1),点検表４リスト用!$I$2:$J$11,2,FALSE),"")</f>
        <v/>
      </c>
      <c r="AO781" s="296" t="b">
        <f>IF(IFERROR(VLOOKUP($J781,軽乗用車一覧!$A$2:$A$88,1,FALSE),"")&lt;&gt;"",TRUE,FALSE)</f>
        <v>0</v>
      </c>
      <c r="AP781" s="296" t="b">
        <f t="shared" si="370"/>
        <v>0</v>
      </c>
      <c r="AQ781" s="296" t="b">
        <f t="shared" ref="AQ781:AQ844" si="397">IF(AND($E781&lt;&gt;"",$I781&lt;&gt;""),IF($AM781=$AN781,TRUE,IF(LEFT(E781,1)="8",TRUE,FALSE)),TRUE)</f>
        <v>1</v>
      </c>
      <c r="AR781" s="296" t="str">
        <f t="shared" si="371"/>
        <v/>
      </c>
      <c r="AS781" s="296" t="str">
        <f t="shared" si="372"/>
        <v/>
      </c>
      <c r="AT781" s="296">
        <f t="shared" si="373"/>
        <v>1</v>
      </c>
      <c r="AU781" s="296">
        <f t="shared" si="374"/>
        <v>1</v>
      </c>
      <c r="AV781" s="296" t="str">
        <f t="shared" si="375"/>
        <v/>
      </c>
      <c r="AW781" s="296" t="str">
        <f>IFERROR(VLOOKUP($L781,点検表４リスト用!$L$2:$M$11,2,FALSE),"")</f>
        <v/>
      </c>
      <c r="AX781" s="296" t="str">
        <f>IFERROR(VLOOKUP($AV781,排出係数!$H$4:$N$1000,7,FALSE),"")</f>
        <v/>
      </c>
      <c r="AY781" s="296" t="str">
        <f t="shared" si="385"/>
        <v/>
      </c>
      <c r="AZ781" s="296" t="str">
        <f t="shared" si="376"/>
        <v>1</v>
      </c>
      <c r="BA781" s="296" t="str">
        <f>IFERROR(VLOOKUP($AV781,排出係数!$A$4:$G$10000,$AU781+2,FALSE),"")</f>
        <v/>
      </c>
      <c r="BB781" s="296">
        <f>IFERROR(VLOOKUP($AU781,点検表４リスト用!$P$2:$T$6,2,FALSE),"")</f>
        <v>0.48</v>
      </c>
      <c r="BC781" s="296" t="str">
        <f t="shared" si="377"/>
        <v/>
      </c>
      <c r="BD781" s="296" t="str">
        <f t="shared" si="378"/>
        <v/>
      </c>
      <c r="BE781" s="296" t="str">
        <f>IFERROR(VLOOKUP($AV781,排出係数!$H$4:$M$10000,$AU781+2,FALSE),"")</f>
        <v/>
      </c>
      <c r="BF781" s="296">
        <f>IFERROR(VLOOKUP($AU781,点検表４リスト用!$P$2:$T$6,IF($N781="H17",5,3),FALSE),"")</f>
        <v>5.5E-2</v>
      </c>
      <c r="BG781" s="296">
        <f t="shared" si="379"/>
        <v>0</v>
      </c>
      <c r="BH781" s="296">
        <f t="shared" si="383"/>
        <v>0</v>
      </c>
      <c r="BI781" s="296" t="str">
        <f>IFERROR(VLOOKUP($L781,点検表４リスト用!$L$2:$N$11,3,FALSE),"")</f>
        <v/>
      </c>
      <c r="BJ781" s="296" t="str">
        <f t="shared" si="380"/>
        <v/>
      </c>
      <c r="BK781" s="296" t="str">
        <f>IF($AK781="特","",IF($BP781="確認",MSG_電気・燃料電池車確認,IF($BS781=1,日野自動車新型式,IF($BS781=2,日野自動車新型式②,IF($BS781=3,日野自動車新型式③,IF($BS781=4,日野自動車新型式④,IFERROR(VLOOKUP($BJ781,'35条リスト'!$A$3:$C$9998,2,FALSE),"")))))))</f>
        <v/>
      </c>
      <c r="BL781" s="296" t="str">
        <f t="shared" si="381"/>
        <v/>
      </c>
      <c r="BM781" s="296" t="str">
        <f>IFERROR(VLOOKUP($X781,点検表４リスト用!$A$2:$B$10,2,FALSE),"")</f>
        <v/>
      </c>
      <c r="BN781" s="296" t="str">
        <f>IF($AK781="特","",IFERROR(VLOOKUP($BJ781,'35条リスト'!$A$3:$C$9998,3,FALSE),""))</f>
        <v/>
      </c>
      <c r="BO781" s="357" t="str">
        <f t="shared" si="386"/>
        <v/>
      </c>
      <c r="BP781" s="297" t="str">
        <f t="shared" si="382"/>
        <v/>
      </c>
      <c r="BQ781" s="297" t="str">
        <f t="shared" si="387"/>
        <v/>
      </c>
      <c r="BR781" s="296">
        <f t="shared" si="384"/>
        <v>0</v>
      </c>
      <c r="BS781" s="296" t="str">
        <f>IF(COUNTIF(点検表４リスト用!X$2:X$83,J781),1,IF(COUNTIF(点検表４リスト用!Y$2:Y$100,J781),2,IF(COUNTIF(点検表４リスト用!Z$2:Z$100,J781),3,IF(COUNTIF(点検表４リスト用!AA$2:AA$100,J781),4,""))))</f>
        <v/>
      </c>
      <c r="BT781" s="580" t="str">
        <f t="shared" si="388"/>
        <v/>
      </c>
    </row>
    <row r="782" spans="1:72">
      <c r="A782" s="289"/>
      <c r="B782" s="445"/>
      <c r="C782" s="290"/>
      <c r="D782" s="291"/>
      <c r="E782" s="291"/>
      <c r="F782" s="291"/>
      <c r="G782" s="292"/>
      <c r="H782" s="300"/>
      <c r="I782" s="292"/>
      <c r="J782" s="292"/>
      <c r="K782" s="292"/>
      <c r="L782" s="292"/>
      <c r="M782" s="290"/>
      <c r="N782" s="290"/>
      <c r="O782" s="292"/>
      <c r="P782" s="292"/>
      <c r="Q782" s="481" t="str">
        <f t="shared" si="389"/>
        <v/>
      </c>
      <c r="R782" s="481" t="str">
        <f t="shared" si="390"/>
        <v/>
      </c>
      <c r="S782" s="482" t="str">
        <f t="shared" si="363"/>
        <v/>
      </c>
      <c r="T782" s="482" t="str">
        <f t="shared" si="391"/>
        <v/>
      </c>
      <c r="U782" s="483" t="str">
        <f t="shared" si="392"/>
        <v/>
      </c>
      <c r="V782" s="483" t="str">
        <f t="shared" si="393"/>
        <v/>
      </c>
      <c r="W782" s="483" t="str">
        <f t="shared" si="394"/>
        <v/>
      </c>
      <c r="X782" s="293"/>
      <c r="Y782" s="289"/>
      <c r="Z782" s="473" t="str">
        <f>IF($BS782&lt;&gt;"","確認",IF(COUNTIF(点検表４リスト用!AB$2:AB$100,J782),"○",IF(OR($BQ782="【3】",$BQ782="【2】",$BQ782="【1】"),"○",$BQ782)))</f>
        <v/>
      </c>
      <c r="AA782" s="532"/>
      <c r="AB782" s="559" t="str">
        <f t="shared" si="395"/>
        <v/>
      </c>
      <c r="AC782" s="294" t="str">
        <f>IF(COUNTIF(環境性能の高いＵＤタクシー!$A:$A,点検表４!J782),"○","")</f>
        <v/>
      </c>
      <c r="AD782" s="295" t="str">
        <f t="shared" si="396"/>
        <v/>
      </c>
      <c r="AE782" s="296" t="b">
        <f t="shared" si="364"/>
        <v>0</v>
      </c>
      <c r="AF782" s="296" t="b">
        <f t="shared" si="365"/>
        <v>0</v>
      </c>
      <c r="AG782" s="296" t="str">
        <f t="shared" si="366"/>
        <v/>
      </c>
      <c r="AH782" s="296">
        <f t="shared" si="367"/>
        <v>1</v>
      </c>
      <c r="AI782" s="296">
        <f t="shared" si="368"/>
        <v>0</v>
      </c>
      <c r="AJ782" s="296">
        <f t="shared" si="369"/>
        <v>0</v>
      </c>
      <c r="AK782" s="296" t="str">
        <f>IFERROR(VLOOKUP($I782,点検表４リスト用!$D$2:$G$10,2,FALSE),"")</f>
        <v/>
      </c>
      <c r="AL782" s="296" t="str">
        <f>IFERROR(VLOOKUP($I782,点検表４リスト用!$D$2:$G$10,3,FALSE),"")</f>
        <v/>
      </c>
      <c r="AM782" s="296" t="str">
        <f>IFERROR(VLOOKUP($I782,点検表４リスト用!$D$2:$G$10,4,FALSE),"")</f>
        <v/>
      </c>
      <c r="AN782" s="296" t="str">
        <f>IFERROR(VLOOKUP(LEFT($E782,1),点検表４リスト用!$I$2:$J$11,2,FALSE),"")</f>
        <v/>
      </c>
      <c r="AO782" s="296" t="b">
        <f>IF(IFERROR(VLOOKUP($J782,軽乗用車一覧!$A$2:$A$88,1,FALSE),"")&lt;&gt;"",TRUE,FALSE)</f>
        <v>0</v>
      </c>
      <c r="AP782" s="296" t="b">
        <f t="shared" si="370"/>
        <v>0</v>
      </c>
      <c r="AQ782" s="296" t="b">
        <f t="shared" si="397"/>
        <v>1</v>
      </c>
      <c r="AR782" s="296" t="str">
        <f t="shared" si="371"/>
        <v/>
      </c>
      <c r="AS782" s="296" t="str">
        <f t="shared" si="372"/>
        <v/>
      </c>
      <c r="AT782" s="296">
        <f t="shared" si="373"/>
        <v>1</v>
      </c>
      <c r="AU782" s="296">
        <f t="shared" si="374"/>
        <v>1</v>
      </c>
      <c r="AV782" s="296" t="str">
        <f t="shared" si="375"/>
        <v/>
      </c>
      <c r="AW782" s="296" t="str">
        <f>IFERROR(VLOOKUP($L782,点検表４リスト用!$L$2:$M$11,2,FALSE),"")</f>
        <v/>
      </c>
      <c r="AX782" s="296" t="str">
        <f>IFERROR(VLOOKUP($AV782,排出係数!$H$4:$N$1000,7,FALSE),"")</f>
        <v/>
      </c>
      <c r="AY782" s="296" t="str">
        <f t="shared" si="385"/>
        <v/>
      </c>
      <c r="AZ782" s="296" t="str">
        <f t="shared" si="376"/>
        <v>1</v>
      </c>
      <c r="BA782" s="296" t="str">
        <f>IFERROR(VLOOKUP($AV782,排出係数!$A$4:$G$10000,$AU782+2,FALSE),"")</f>
        <v/>
      </c>
      <c r="BB782" s="296">
        <f>IFERROR(VLOOKUP($AU782,点検表４リスト用!$P$2:$T$6,2,FALSE),"")</f>
        <v>0.48</v>
      </c>
      <c r="BC782" s="296" t="str">
        <f t="shared" si="377"/>
        <v/>
      </c>
      <c r="BD782" s="296" t="str">
        <f t="shared" si="378"/>
        <v/>
      </c>
      <c r="BE782" s="296" t="str">
        <f>IFERROR(VLOOKUP($AV782,排出係数!$H$4:$M$10000,$AU782+2,FALSE),"")</f>
        <v/>
      </c>
      <c r="BF782" s="296">
        <f>IFERROR(VLOOKUP($AU782,点検表４リスト用!$P$2:$T$6,IF($N782="H17",5,3),FALSE),"")</f>
        <v>5.5E-2</v>
      </c>
      <c r="BG782" s="296">
        <f t="shared" si="379"/>
        <v>0</v>
      </c>
      <c r="BH782" s="296">
        <f t="shared" si="383"/>
        <v>0</v>
      </c>
      <c r="BI782" s="296" t="str">
        <f>IFERROR(VLOOKUP($L782,点検表４リスト用!$L$2:$N$11,3,FALSE),"")</f>
        <v/>
      </c>
      <c r="BJ782" s="296" t="str">
        <f t="shared" si="380"/>
        <v/>
      </c>
      <c r="BK782" s="296" t="str">
        <f>IF($AK782="特","",IF($BP782="確認",MSG_電気・燃料電池車確認,IF($BS782=1,日野自動車新型式,IF($BS782=2,日野自動車新型式②,IF($BS782=3,日野自動車新型式③,IF($BS782=4,日野自動車新型式④,IFERROR(VLOOKUP($BJ782,'35条リスト'!$A$3:$C$9998,2,FALSE),"")))))))</f>
        <v/>
      </c>
      <c r="BL782" s="296" t="str">
        <f t="shared" si="381"/>
        <v/>
      </c>
      <c r="BM782" s="296" t="str">
        <f>IFERROR(VLOOKUP($X782,点検表４リスト用!$A$2:$B$10,2,FALSE),"")</f>
        <v/>
      </c>
      <c r="BN782" s="296" t="str">
        <f>IF($AK782="特","",IFERROR(VLOOKUP($BJ782,'35条リスト'!$A$3:$C$9998,3,FALSE),""))</f>
        <v/>
      </c>
      <c r="BO782" s="357" t="str">
        <f t="shared" si="386"/>
        <v/>
      </c>
      <c r="BP782" s="297" t="str">
        <f t="shared" si="382"/>
        <v/>
      </c>
      <c r="BQ782" s="297" t="str">
        <f t="shared" si="387"/>
        <v/>
      </c>
      <c r="BR782" s="296">
        <f t="shared" si="384"/>
        <v>0</v>
      </c>
      <c r="BS782" s="296" t="str">
        <f>IF(COUNTIF(点検表４リスト用!X$2:X$83,J782),1,IF(COUNTIF(点検表４リスト用!Y$2:Y$100,J782),2,IF(COUNTIF(点検表４リスト用!Z$2:Z$100,J782),3,IF(COUNTIF(点検表４リスト用!AA$2:AA$100,J782),4,""))))</f>
        <v/>
      </c>
      <c r="BT782" s="580" t="str">
        <f t="shared" si="388"/>
        <v/>
      </c>
    </row>
    <row r="783" spans="1:72">
      <c r="A783" s="289"/>
      <c r="B783" s="445"/>
      <c r="C783" s="290"/>
      <c r="D783" s="291"/>
      <c r="E783" s="291"/>
      <c r="F783" s="291"/>
      <c r="G783" s="292"/>
      <c r="H783" s="300"/>
      <c r="I783" s="292"/>
      <c r="J783" s="292"/>
      <c r="K783" s="292"/>
      <c r="L783" s="292"/>
      <c r="M783" s="290"/>
      <c r="N783" s="290"/>
      <c r="O783" s="292"/>
      <c r="P783" s="292"/>
      <c r="Q783" s="481" t="str">
        <f t="shared" si="389"/>
        <v/>
      </c>
      <c r="R783" s="481" t="str">
        <f t="shared" si="390"/>
        <v/>
      </c>
      <c r="S783" s="482" t="str">
        <f t="shared" si="363"/>
        <v/>
      </c>
      <c r="T783" s="482" t="str">
        <f t="shared" si="391"/>
        <v/>
      </c>
      <c r="U783" s="483" t="str">
        <f t="shared" si="392"/>
        <v/>
      </c>
      <c r="V783" s="483" t="str">
        <f t="shared" si="393"/>
        <v/>
      </c>
      <c r="W783" s="483" t="str">
        <f t="shared" si="394"/>
        <v/>
      </c>
      <c r="X783" s="293"/>
      <c r="Y783" s="289"/>
      <c r="Z783" s="473" t="str">
        <f>IF($BS783&lt;&gt;"","確認",IF(COUNTIF(点検表４リスト用!AB$2:AB$100,J783),"○",IF(OR($BQ783="【3】",$BQ783="【2】",$BQ783="【1】"),"○",$BQ783)))</f>
        <v/>
      </c>
      <c r="AA783" s="532"/>
      <c r="AB783" s="559" t="str">
        <f t="shared" si="395"/>
        <v/>
      </c>
      <c r="AC783" s="294" t="str">
        <f>IF(COUNTIF(環境性能の高いＵＤタクシー!$A:$A,点検表４!J783),"○","")</f>
        <v/>
      </c>
      <c r="AD783" s="295" t="str">
        <f t="shared" si="396"/>
        <v/>
      </c>
      <c r="AE783" s="296" t="b">
        <f t="shared" si="364"/>
        <v>0</v>
      </c>
      <c r="AF783" s="296" t="b">
        <f t="shared" si="365"/>
        <v>0</v>
      </c>
      <c r="AG783" s="296" t="str">
        <f t="shared" si="366"/>
        <v/>
      </c>
      <c r="AH783" s="296">
        <f t="shared" si="367"/>
        <v>1</v>
      </c>
      <c r="AI783" s="296">
        <f t="shared" si="368"/>
        <v>0</v>
      </c>
      <c r="AJ783" s="296">
        <f t="shared" si="369"/>
        <v>0</v>
      </c>
      <c r="AK783" s="296" t="str">
        <f>IFERROR(VLOOKUP($I783,点検表４リスト用!$D$2:$G$10,2,FALSE),"")</f>
        <v/>
      </c>
      <c r="AL783" s="296" t="str">
        <f>IFERROR(VLOOKUP($I783,点検表４リスト用!$D$2:$G$10,3,FALSE),"")</f>
        <v/>
      </c>
      <c r="AM783" s="296" t="str">
        <f>IFERROR(VLOOKUP($I783,点検表４リスト用!$D$2:$G$10,4,FALSE),"")</f>
        <v/>
      </c>
      <c r="AN783" s="296" t="str">
        <f>IFERROR(VLOOKUP(LEFT($E783,1),点検表４リスト用!$I$2:$J$11,2,FALSE),"")</f>
        <v/>
      </c>
      <c r="AO783" s="296" t="b">
        <f>IF(IFERROR(VLOOKUP($J783,軽乗用車一覧!$A$2:$A$88,1,FALSE),"")&lt;&gt;"",TRUE,FALSE)</f>
        <v>0</v>
      </c>
      <c r="AP783" s="296" t="b">
        <f t="shared" si="370"/>
        <v>0</v>
      </c>
      <c r="AQ783" s="296" t="b">
        <f t="shared" si="397"/>
        <v>1</v>
      </c>
      <c r="AR783" s="296" t="str">
        <f t="shared" si="371"/>
        <v/>
      </c>
      <c r="AS783" s="296" t="str">
        <f t="shared" si="372"/>
        <v/>
      </c>
      <c r="AT783" s="296">
        <f t="shared" si="373"/>
        <v>1</v>
      </c>
      <c r="AU783" s="296">
        <f t="shared" si="374"/>
        <v>1</v>
      </c>
      <c r="AV783" s="296" t="str">
        <f t="shared" si="375"/>
        <v/>
      </c>
      <c r="AW783" s="296" t="str">
        <f>IFERROR(VLOOKUP($L783,点検表４リスト用!$L$2:$M$11,2,FALSE),"")</f>
        <v/>
      </c>
      <c r="AX783" s="296" t="str">
        <f>IFERROR(VLOOKUP($AV783,排出係数!$H$4:$N$1000,7,FALSE),"")</f>
        <v/>
      </c>
      <c r="AY783" s="296" t="str">
        <f t="shared" si="385"/>
        <v/>
      </c>
      <c r="AZ783" s="296" t="str">
        <f t="shared" si="376"/>
        <v>1</v>
      </c>
      <c r="BA783" s="296" t="str">
        <f>IFERROR(VLOOKUP($AV783,排出係数!$A$4:$G$10000,$AU783+2,FALSE),"")</f>
        <v/>
      </c>
      <c r="BB783" s="296">
        <f>IFERROR(VLOOKUP($AU783,点検表４リスト用!$P$2:$T$6,2,FALSE),"")</f>
        <v>0.48</v>
      </c>
      <c r="BC783" s="296" t="str">
        <f t="shared" si="377"/>
        <v/>
      </c>
      <c r="BD783" s="296" t="str">
        <f t="shared" si="378"/>
        <v/>
      </c>
      <c r="BE783" s="296" t="str">
        <f>IFERROR(VLOOKUP($AV783,排出係数!$H$4:$M$10000,$AU783+2,FALSE),"")</f>
        <v/>
      </c>
      <c r="BF783" s="296">
        <f>IFERROR(VLOOKUP($AU783,点検表４リスト用!$P$2:$T$6,IF($N783="H17",5,3),FALSE),"")</f>
        <v>5.5E-2</v>
      </c>
      <c r="BG783" s="296">
        <f t="shared" si="379"/>
        <v>0</v>
      </c>
      <c r="BH783" s="296">
        <f t="shared" si="383"/>
        <v>0</v>
      </c>
      <c r="BI783" s="296" t="str">
        <f>IFERROR(VLOOKUP($L783,点検表４リスト用!$L$2:$N$11,3,FALSE),"")</f>
        <v/>
      </c>
      <c r="BJ783" s="296" t="str">
        <f t="shared" si="380"/>
        <v/>
      </c>
      <c r="BK783" s="296" t="str">
        <f>IF($AK783="特","",IF($BP783="確認",MSG_電気・燃料電池車確認,IF($BS783=1,日野自動車新型式,IF($BS783=2,日野自動車新型式②,IF($BS783=3,日野自動車新型式③,IF($BS783=4,日野自動車新型式④,IFERROR(VLOOKUP($BJ783,'35条リスト'!$A$3:$C$9998,2,FALSE),"")))))))</f>
        <v/>
      </c>
      <c r="BL783" s="296" t="str">
        <f t="shared" si="381"/>
        <v/>
      </c>
      <c r="BM783" s="296" t="str">
        <f>IFERROR(VLOOKUP($X783,点検表４リスト用!$A$2:$B$10,2,FALSE),"")</f>
        <v/>
      </c>
      <c r="BN783" s="296" t="str">
        <f>IF($AK783="特","",IFERROR(VLOOKUP($BJ783,'35条リスト'!$A$3:$C$9998,3,FALSE),""))</f>
        <v/>
      </c>
      <c r="BO783" s="357" t="str">
        <f t="shared" si="386"/>
        <v/>
      </c>
      <c r="BP783" s="297" t="str">
        <f t="shared" si="382"/>
        <v/>
      </c>
      <c r="BQ783" s="297" t="str">
        <f t="shared" si="387"/>
        <v/>
      </c>
      <c r="BR783" s="296">
        <f t="shared" si="384"/>
        <v>0</v>
      </c>
      <c r="BS783" s="296" t="str">
        <f>IF(COUNTIF(点検表４リスト用!X$2:X$83,J783),1,IF(COUNTIF(点検表４リスト用!Y$2:Y$100,J783),2,IF(COUNTIF(点検表４リスト用!Z$2:Z$100,J783),3,IF(COUNTIF(点検表４リスト用!AA$2:AA$100,J783),4,""))))</f>
        <v/>
      </c>
      <c r="BT783" s="580" t="str">
        <f t="shared" si="388"/>
        <v/>
      </c>
    </row>
    <row r="784" spans="1:72">
      <c r="A784" s="289"/>
      <c r="B784" s="445"/>
      <c r="C784" s="290"/>
      <c r="D784" s="291"/>
      <c r="E784" s="291"/>
      <c r="F784" s="291"/>
      <c r="G784" s="292"/>
      <c r="H784" s="300"/>
      <c r="I784" s="292"/>
      <c r="J784" s="292"/>
      <c r="K784" s="292"/>
      <c r="L784" s="292"/>
      <c r="M784" s="290"/>
      <c r="N784" s="290"/>
      <c r="O784" s="292"/>
      <c r="P784" s="292"/>
      <c r="Q784" s="481" t="str">
        <f t="shared" si="389"/>
        <v/>
      </c>
      <c r="R784" s="481" t="str">
        <f t="shared" si="390"/>
        <v/>
      </c>
      <c r="S784" s="482" t="str">
        <f t="shared" si="363"/>
        <v/>
      </c>
      <c r="T784" s="482" t="str">
        <f t="shared" si="391"/>
        <v/>
      </c>
      <c r="U784" s="483" t="str">
        <f t="shared" si="392"/>
        <v/>
      </c>
      <c r="V784" s="483" t="str">
        <f t="shared" si="393"/>
        <v/>
      </c>
      <c r="W784" s="483" t="str">
        <f t="shared" si="394"/>
        <v/>
      </c>
      <c r="X784" s="293"/>
      <c r="Y784" s="289"/>
      <c r="Z784" s="473" t="str">
        <f>IF($BS784&lt;&gt;"","確認",IF(COUNTIF(点検表４リスト用!AB$2:AB$100,J784),"○",IF(OR($BQ784="【3】",$BQ784="【2】",$BQ784="【1】"),"○",$BQ784)))</f>
        <v/>
      </c>
      <c r="AA784" s="532"/>
      <c r="AB784" s="559" t="str">
        <f t="shared" si="395"/>
        <v/>
      </c>
      <c r="AC784" s="294" t="str">
        <f>IF(COUNTIF(環境性能の高いＵＤタクシー!$A:$A,点検表４!J784),"○","")</f>
        <v/>
      </c>
      <c r="AD784" s="295" t="str">
        <f t="shared" si="396"/>
        <v/>
      </c>
      <c r="AE784" s="296" t="b">
        <f t="shared" si="364"/>
        <v>0</v>
      </c>
      <c r="AF784" s="296" t="b">
        <f t="shared" si="365"/>
        <v>0</v>
      </c>
      <c r="AG784" s="296" t="str">
        <f t="shared" si="366"/>
        <v/>
      </c>
      <c r="AH784" s="296">
        <f t="shared" si="367"/>
        <v>1</v>
      </c>
      <c r="AI784" s="296">
        <f t="shared" si="368"/>
        <v>0</v>
      </c>
      <c r="AJ784" s="296">
        <f t="shared" si="369"/>
        <v>0</v>
      </c>
      <c r="AK784" s="296" t="str">
        <f>IFERROR(VLOOKUP($I784,点検表４リスト用!$D$2:$G$10,2,FALSE),"")</f>
        <v/>
      </c>
      <c r="AL784" s="296" t="str">
        <f>IFERROR(VLOOKUP($I784,点検表４リスト用!$D$2:$G$10,3,FALSE),"")</f>
        <v/>
      </c>
      <c r="AM784" s="296" t="str">
        <f>IFERROR(VLOOKUP($I784,点検表４リスト用!$D$2:$G$10,4,FALSE),"")</f>
        <v/>
      </c>
      <c r="AN784" s="296" t="str">
        <f>IFERROR(VLOOKUP(LEFT($E784,1),点検表４リスト用!$I$2:$J$11,2,FALSE),"")</f>
        <v/>
      </c>
      <c r="AO784" s="296" t="b">
        <f>IF(IFERROR(VLOOKUP($J784,軽乗用車一覧!$A$2:$A$88,1,FALSE),"")&lt;&gt;"",TRUE,FALSE)</f>
        <v>0</v>
      </c>
      <c r="AP784" s="296" t="b">
        <f t="shared" si="370"/>
        <v>0</v>
      </c>
      <c r="AQ784" s="296" t="b">
        <f t="shared" si="397"/>
        <v>1</v>
      </c>
      <c r="AR784" s="296" t="str">
        <f t="shared" si="371"/>
        <v/>
      </c>
      <c r="AS784" s="296" t="str">
        <f t="shared" si="372"/>
        <v/>
      </c>
      <c r="AT784" s="296">
        <f t="shared" si="373"/>
        <v>1</v>
      </c>
      <c r="AU784" s="296">
        <f t="shared" si="374"/>
        <v>1</v>
      </c>
      <c r="AV784" s="296" t="str">
        <f t="shared" si="375"/>
        <v/>
      </c>
      <c r="AW784" s="296" t="str">
        <f>IFERROR(VLOOKUP($L784,点検表４リスト用!$L$2:$M$11,2,FALSE),"")</f>
        <v/>
      </c>
      <c r="AX784" s="296" t="str">
        <f>IFERROR(VLOOKUP($AV784,排出係数!$H$4:$N$1000,7,FALSE),"")</f>
        <v/>
      </c>
      <c r="AY784" s="296" t="str">
        <f t="shared" si="385"/>
        <v/>
      </c>
      <c r="AZ784" s="296" t="str">
        <f t="shared" si="376"/>
        <v>1</v>
      </c>
      <c r="BA784" s="296" t="str">
        <f>IFERROR(VLOOKUP($AV784,排出係数!$A$4:$G$10000,$AU784+2,FALSE),"")</f>
        <v/>
      </c>
      <c r="BB784" s="296">
        <f>IFERROR(VLOOKUP($AU784,点検表４リスト用!$P$2:$T$6,2,FALSE),"")</f>
        <v>0.48</v>
      </c>
      <c r="BC784" s="296" t="str">
        <f t="shared" si="377"/>
        <v/>
      </c>
      <c r="BD784" s="296" t="str">
        <f t="shared" si="378"/>
        <v/>
      </c>
      <c r="BE784" s="296" t="str">
        <f>IFERROR(VLOOKUP($AV784,排出係数!$H$4:$M$10000,$AU784+2,FALSE),"")</f>
        <v/>
      </c>
      <c r="BF784" s="296">
        <f>IFERROR(VLOOKUP($AU784,点検表４リスト用!$P$2:$T$6,IF($N784="H17",5,3),FALSE),"")</f>
        <v>5.5E-2</v>
      </c>
      <c r="BG784" s="296">
        <f t="shared" si="379"/>
        <v>0</v>
      </c>
      <c r="BH784" s="296">
        <f t="shared" si="383"/>
        <v>0</v>
      </c>
      <c r="BI784" s="296" t="str">
        <f>IFERROR(VLOOKUP($L784,点検表４リスト用!$L$2:$N$11,3,FALSE),"")</f>
        <v/>
      </c>
      <c r="BJ784" s="296" t="str">
        <f t="shared" si="380"/>
        <v/>
      </c>
      <c r="BK784" s="296" t="str">
        <f>IF($AK784="特","",IF($BP784="確認",MSG_電気・燃料電池車確認,IF($BS784=1,日野自動車新型式,IF($BS784=2,日野自動車新型式②,IF($BS784=3,日野自動車新型式③,IF($BS784=4,日野自動車新型式④,IFERROR(VLOOKUP($BJ784,'35条リスト'!$A$3:$C$9998,2,FALSE),"")))))))</f>
        <v/>
      </c>
      <c r="BL784" s="296" t="str">
        <f t="shared" si="381"/>
        <v/>
      </c>
      <c r="BM784" s="296" t="str">
        <f>IFERROR(VLOOKUP($X784,点検表４リスト用!$A$2:$B$10,2,FALSE),"")</f>
        <v/>
      </c>
      <c r="BN784" s="296" t="str">
        <f>IF($AK784="特","",IFERROR(VLOOKUP($BJ784,'35条リスト'!$A$3:$C$9998,3,FALSE),""))</f>
        <v/>
      </c>
      <c r="BO784" s="357" t="str">
        <f t="shared" si="386"/>
        <v/>
      </c>
      <c r="BP784" s="297" t="str">
        <f t="shared" si="382"/>
        <v/>
      </c>
      <c r="BQ784" s="297" t="str">
        <f t="shared" si="387"/>
        <v/>
      </c>
      <c r="BR784" s="296">
        <f t="shared" si="384"/>
        <v>0</v>
      </c>
      <c r="BS784" s="296" t="str">
        <f>IF(COUNTIF(点検表４リスト用!X$2:X$83,J784),1,IF(COUNTIF(点検表４リスト用!Y$2:Y$100,J784),2,IF(COUNTIF(点検表４リスト用!Z$2:Z$100,J784),3,IF(COUNTIF(点検表４リスト用!AA$2:AA$100,J784),4,""))))</f>
        <v/>
      </c>
      <c r="BT784" s="580" t="str">
        <f t="shared" si="388"/>
        <v/>
      </c>
    </row>
    <row r="785" spans="1:72">
      <c r="A785" s="289"/>
      <c r="B785" s="445"/>
      <c r="C785" s="290"/>
      <c r="D785" s="291"/>
      <c r="E785" s="291"/>
      <c r="F785" s="291"/>
      <c r="G785" s="292"/>
      <c r="H785" s="300"/>
      <c r="I785" s="292"/>
      <c r="J785" s="292"/>
      <c r="K785" s="292"/>
      <c r="L785" s="292"/>
      <c r="M785" s="290"/>
      <c r="N785" s="290"/>
      <c r="O785" s="292"/>
      <c r="P785" s="292"/>
      <c r="Q785" s="481" t="str">
        <f t="shared" si="389"/>
        <v/>
      </c>
      <c r="R785" s="481" t="str">
        <f t="shared" si="390"/>
        <v/>
      </c>
      <c r="S785" s="482" t="str">
        <f t="shared" si="363"/>
        <v/>
      </c>
      <c r="T785" s="482" t="str">
        <f t="shared" si="391"/>
        <v/>
      </c>
      <c r="U785" s="483" t="str">
        <f t="shared" si="392"/>
        <v/>
      </c>
      <c r="V785" s="483" t="str">
        <f t="shared" si="393"/>
        <v/>
      </c>
      <c r="W785" s="483" t="str">
        <f t="shared" si="394"/>
        <v/>
      </c>
      <c r="X785" s="293"/>
      <c r="Y785" s="289"/>
      <c r="Z785" s="473" t="str">
        <f>IF($BS785&lt;&gt;"","確認",IF(COUNTIF(点検表４リスト用!AB$2:AB$100,J785),"○",IF(OR($BQ785="【3】",$BQ785="【2】",$BQ785="【1】"),"○",$BQ785)))</f>
        <v/>
      </c>
      <c r="AA785" s="532"/>
      <c r="AB785" s="559" t="str">
        <f t="shared" si="395"/>
        <v/>
      </c>
      <c r="AC785" s="294" t="str">
        <f>IF(COUNTIF(環境性能の高いＵＤタクシー!$A:$A,点検表４!J785),"○","")</f>
        <v/>
      </c>
      <c r="AD785" s="295" t="str">
        <f t="shared" si="396"/>
        <v/>
      </c>
      <c r="AE785" s="296" t="b">
        <f t="shared" si="364"/>
        <v>0</v>
      </c>
      <c r="AF785" s="296" t="b">
        <f t="shared" si="365"/>
        <v>0</v>
      </c>
      <c r="AG785" s="296" t="str">
        <f t="shared" si="366"/>
        <v/>
      </c>
      <c r="AH785" s="296">
        <f t="shared" si="367"/>
        <v>1</v>
      </c>
      <c r="AI785" s="296">
        <f t="shared" si="368"/>
        <v>0</v>
      </c>
      <c r="AJ785" s="296">
        <f t="shared" si="369"/>
        <v>0</v>
      </c>
      <c r="AK785" s="296" t="str">
        <f>IFERROR(VLOOKUP($I785,点検表４リスト用!$D$2:$G$10,2,FALSE),"")</f>
        <v/>
      </c>
      <c r="AL785" s="296" t="str">
        <f>IFERROR(VLOOKUP($I785,点検表４リスト用!$D$2:$G$10,3,FALSE),"")</f>
        <v/>
      </c>
      <c r="AM785" s="296" t="str">
        <f>IFERROR(VLOOKUP($I785,点検表４リスト用!$D$2:$G$10,4,FALSE),"")</f>
        <v/>
      </c>
      <c r="AN785" s="296" t="str">
        <f>IFERROR(VLOOKUP(LEFT($E785,1),点検表４リスト用!$I$2:$J$11,2,FALSE),"")</f>
        <v/>
      </c>
      <c r="AO785" s="296" t="b">
        <f>IF(IFERROR(VLOOKUP($J785,軽乗用車一覧!$A$2:$A$88,1,FALSE),"")&lt;&gt;"",TRUE,FALSE)</f>
        <v>0</v>
      </c>
      <c r="AP785" s="296" t="b">
        <f t="shared" si="370"/>
        <v>0</v>
      </c>
      <c r="AQ785" s="296" t="b">
        <f t="shared" si="397"/>
        <v>1</v>
      </c>
      <c r="AR785" s="296" t="str">
        <f t="shared" si="371"/>
        <v/>
      </c>
      <c r="AS785" s="296" t="str">
        <f t="shared" si="372"/>
        <v/>
      </c>
      <c r="AT785" s="296">
        <f t="shared" si="373"/>
        <v>1</v>
      </c>
      <c r="AU785" s="296">
        <f t="shared" si="374"/>
        <v>1</v>
      </c>
      <c r="AV785" s="296" t="str">
        <f t="shared" si="375"/>
        <v/>
      </c>
      <c r="AW785" s="296" t="str">
        <f>IFERROR(VLOOKUP($L785,点検表４リスト用!$L$2:$M$11,2,FALSE),"")</f>
        <v/>
      </c>
      <c r="AX785" s="296" t="str">
        <f>IFERROR(VLOOKUP($AV785,排出係数!$H$4:$N$1000,7,FALSE),"")</f>
        <v/>
      </c>
      <c r="AY785" s="296" t="str">
        <f t="shared" si="385"/>
        <v/>
      </c>
      <c r="AZ785" s="296" t="str">
        <f t="shared" si="376"/>
        <v>1</v>
      </c>
      <c r="BA785" s="296" t="str">
        <f>IFERROR(VLOOKUP($AV785,排出係数!$A$4:$G$10000,$AU785+2,FALSE),"")</f>
        <v/>
      </c>
      <c r="BB785" s="296">
        <f>IFERROR(VLOOKUP($AU785,点検表４リスト用!$P$2:$T$6,2,FALSE),"")</f>
        <v>0.48</v>
      </c>
      <c r="BC785" s="296" t="str">
        <f t="shared" si="377"/>
        <v/>
      </c>
      <c r="BD785" s="296" t="str">
        <f t="shared" si="378"/>
        <v/>
      </c>
      <c r="BE785" s="296" t="str">
        <f>IFERROR(VLOOKUP($AV785,排出係数!$H$4:$M$10000,$AU785+2,FALSE),"")</f>
        <v/>
      </c>
      <c r="BF785" s="296">
        <f>IFERROR(VLOOKUP($AU785,点検表４リスト用!$P$2:$T$6,IF($N785="H17",5,3),FALSE),"")</f>
        <v>5.5E-2</v>
      </c>
      <c r="BG785" s="296">
        <f t="shared" si="379"/>
        <v>0</v>
      </c>
      <c r="BH785" s="296">
        <f t="shared" si="383"/>
        <v>0</v>
      </c>
      <c r="BI785" s="296" t="str">
        <f>IFERROR(VLOOKUP($L785,点検表４リスト用!$L$2:$N$11,3,FALSE),"")</f>
        <v/>
      </c>
      <c r="BJ785" s="296" t="str">
        <f t="shared" si="380"/>
        <v/>
      </c>
      <c r="BK785" s="296" t="str">
        <f>IF($AK785="特","",IF($BP785="確認",MSG_電気・燃料電池車確認,IF($BS785=1,日野自動車新型式,IF($BS785=2,日野自動車新型式②,IF($BS785=3,日野自動車新型式③,IF($BS785=4,日野自動車新型式④,IFERROR(VLOOKUP($BJ785,'35条リスト'!$A$3:$C$9998,2,FALSE),"")))))))</f>
        <v/>
      </c>
      <c r="BL785" s="296" t="str">
        <f t="shared" si="381"/>
        <v/>
      </c>
      <c r="BM785" s="296" t="str">
        <f>IFERROR(VLOOKUP($X785,点検表４リスト用!$A$2:$B$10,2,FALSE),"")</f>
        <v/>
      </c>
      <c r="BN785" s="296" t="str">
        <f>IF($AK785="特","",IFERROR(VLOOKUP($BJ785,'35条リスト'!$A$3:$C$9998,3,FALSE),""))</f>
        <v/>
      </c>
      <c r="BO785" s="357" t="str">
        <f t="shared" si="386"/>
        <v/>
      </c>
      <c r="BP785" s="297" t="str">
        <f t="shared" si="382"/>
        <v/>
      </c>
      <c r="BQ785" s="297" t="str">
        <f t="shared" si="387"/>
        <v/>
      </c>
      <c r="BR785" s="296">
        <f t="shared" si="384"/>
        <v>0</v>
      </c>
      <c r="BS785" s="296" t="str">
        <f>IF(COUNTIF(点検表４リスト用!X$2:X$83,J785),1,IF(COUNTIF(点検表４リスト用!Y$2:Y$100,J785),2,IF(COUNTIF(点検表４リスト用!Z$2:Z$100,J785),3,IF(COUNTIF(点検表４リスト用!AA$2:AA$100,J785),4,""))))</f>
        <v/>
      </c>
      <c r="BT785" s="580" t="str">
        <f t="shared" si="388"/>
        <v/>
      </c>
    </row>
    <row r="786" spans="1:72">
      <c r="A786" s="289"/>
      <c r="B786" s="445"/>
      <c r="C786" s="290"/>
      <c r="D786" s="291"/>
      <c r="E786" s="291"/>
      <c r="F786" s="291"/>
      <c r="G786" s="292"/>
      <c r="H786" s="300"/>
      <c r="I786" s="292"/>
      <c r="J786" s="292"/>
      <c r="K786" s="292"/>
      <c r="L786" s="292"/>
      <c r="M786" s="290"/>
      <c r="N786" s="290"/>
      <c r="O786" s="292"/>
      <c r="P786" s="292"/>
      <c r="Q786" s="481" t="str">
        <f t="shared" si="389"/>
        <v/>
      </c>
      <c r="R786" s="481" t="str">
        <f t="shared" si="390"/>
        <v/>
      </c>
      <c r="S786" s="482" t="str">
        <f t="shared" si="363"/>
        <v/>
      </c>
      <c r="T786" s="482" t="str">
        <f t="shared" si="391"/>
        <v/>
      </c>
      <c r="U786" s="483" t="str">
        <f t="shared" si="392"/>
        <v/>
      </c>
      <c r="V786" s="483" t="str">
        <f t="shared" si="393"/>
        <v/>
      </c>
      <c r="W786" s="483" t="str">
        <f t="shared" si="394"/>
        <v/>
      </c>
      <c r="X786" s="293"/>
      <c r="Y786" s="289"/>
      <c r="Z786" s="473" t="str">
        <f>IF($BS786&lt;&gt;"","確認",IF(COUNTIF(点検表４リスト用!AB$2:AB$100,J786),"○",IF(OR($BQ786="【3】",$BQ786="【2】",$BQ786="【1】"),"○",$BQ786)))</f>
        <v/>
      </c>
      <c r="AA786" s="532"/>
      <c r="AB786" s="559" t="str">
        <f t="shared" si="395"/>
        <v/>
      </c>
      <c r="AC786" s="294" t="str">
        <f>IF(COUNTIF(環境性能の高いＵＤタクシー!$A:$A,点検表４!J786),"○","")</f>
        <v/>
      </c>
      <c r="AD786" s="295" t="str">
        <f t="shared" si="396"/>
        <v/>
      </c>
      <c r="AE786" s="296" t="b">
        <f t="shared" si="364"/>
        <v>0</v>
      </c>
      <c r="AF786" s="296" t="b">
        <f t="shared" si="365"/>
        <v>0</v>
      </c>
      <c r="AG786" s="296" t="str">
        <f t="shared" si="366"/>
        <v/>
      </c>
      <c r="AH786" s="296">
        <f t="shared" si="367"/>
        <v>1</v>
      </c>
      <c r="AI786" s="296">
        <f t="shared" si="368"/>
        <v>0</v>
      </c>
      <c r="AJ786" s="296">
        <f t="shared" si="369"/>
        <v>0</v>
      </c>
      <c r="AK786" s="296" t="str">
        <f>IFERROR(VLOOKUP($I786,点検表４リスト用!$D$2:$G$10,2,FALSE),"")</f>
        <v/>
      </c>
      <c r="AL786" s="296" t="str">
        <f>IFERROR(VLOOKUP($I786,点検表４リスト用!$D$2:$G$10,3,FALSE),"")</f>
        <v/>
      </c>
      <c r="AM786" s="296" t="str">
        <f>IFERROR(VLOOKUP($I786,点検表４リスト用!$D$2:$G$10,4,FALSE),"")</f>
        <v/>
      </c>
      <c r="AN786" s="296" t="str">
        <f>IFERROR(VLOOKUP(LEFT($E786,1),点検表４リスト用!$I$2:$J$11,2,FALSE),"")</f>
        <v/>
      </c>
      <c r="AO786" s="296" t="b">
        <f>IF(IFERROR(VLOOKUP($J786,軽乗用車一覧!$A$2:$A$88,1,FALSE),"")&lt;&gt;"",TRUE,FALSE)</f>
        <v>0</v>
      </c>
      <c r="AP786" s="296" t="b">
        <f t="shared" si="370"/>
        <v>0</v>
      </c>
      <c r="AQ786" s="296" t="b">
        <f t="shared" si="397"/>
        <v>1</v>
      </c>
      <c r="AR786" s="296" t="str">
        <f t="shared" si="371"/>
        <v/>
      </c>
      <c r="AS786" s="296" t="str">
        <f t="shared" si="372"/>
        <v/>
      </c>
      <c r="AT786" s="296">
        <f t="shared" si="373"/>
        <v>1</v>
      </c>
      <c r="AU786" s="296">
        <f t="shared" si="374"/>
        <v>1</v>
      </c>
      <c r="AV786" s="296" t="str">
        <f t="shared" si="375"/>
        <v/>
      </c>
      <c r="AW786" s="296" t="str">
        <f>IFERROR(VLOOKUP($L786,点検表４リスト用!$L$2:$M$11,2,FALSE),"")</f>
        <v/>
      </c>
      <c r="AX786" s="296" t="str">
        <f>IFERROR(VLOOKUP($AV786,排出係数!$H$4:$N$1000,7,FALSE),"")</f>
        <v/>
      </c>
      <c r="AY786" s="296" t="str">
        <f t="shared" si="385"/>
        <v/>
      </c>
      <c r="AZ786" s="296" t="str">
        <f t="shared" si="376"/>
        <v>1</v>
      </c>
      <c r="BA786" s="296" t="str">
        <f>IFERROR(VLOOKUP($AV786,排出係数!$A$4:$G$10000,$AU786+2,FALSE),"")</f>
        <v/>
      </c>
      <c r="BB786" s="296">
        <f>IFERROR(VLOOKUP($AU786,点検表４リスト用!$P$2:$T$6,2,FALSE),"")</f>
        <v>0.48</v>
      </c>
      <c r="BC786" s="296" t="str">
        <f t="shared" si="377"/>
        <v/>
      </c>
      <c r="BD786" s="296" t="str">
        <f t="shared" si="378"/>
        <v/>
      </c>
      <c r="BE786" s="296" t="str">
        <f>IFERROR(VLOOKUP($AV786,排出係数!$H$4:$M$10000,$AU786+2,FALSE),"")</f>
        <v/>
      </c>
      <c r="BF786" s="296">
        <f>IFERROR(VLOOKUP($AU786,点検表４リスト用!$P$2:$T$6,IF($N786="H17",5,3),FALSE),"")</f>
        <v>5.5E-2</v>
      </c>
      <c r="BG786" s="296">
        <f t="shared" si="379"/>
        <v>0</v>
      </c>
      <c r="BH786" s="296">
        <f t="shared" si="383"/>
        <v>0</v>
      </c>
      <c r="BI786" s="296" t="str">
        <f>IFERROR(VLOOKUP($L786,点検表４リスト用!$L$2:$N$11,3,FALSE),"")</f>
        <v/>
      </c>
      <c r="BJ786" s="296" t="str">
        <f t="shared" si="380"/>
        <v/>
      </c>
      <c r="BK786" s="296" t="str">
        <f>IF($AK786="特","",IF($BP786="確認",MSG_電気・燃料電池車確認,IF($BS786=1,日野自動車新型式,IF($BS786=2,日野自動車新型式②,IF($BS786=3,日野自動車新型式③,IF($BS786=4,日野自動車新型式④,IFERROR(VLOOKUP($BJ786,'35条リスト'!$A$3:$C$9998,2,FALSE),"")))))))</f>
        <v/>
      </c>
      <c r="BL786" s="296" t="str">
        <f t="shared" si="381"/>
        <v/>
      </c>
      <c r="BM786" s="296" t="str">
        <f>IFERROR(VLOOKUP($X786,点検表４リスト用!$A$2:$B$10,2,FALSE),"")</f>
        <v/>
      </c>
      <c r="BN786" s="296" t="str">
        <f>IF($AK786="特","",IFERROR(VLOOKUP($BJ786,'35条リスト'!$A$3:$C$9998,3,FALSE),""))</f>
        <v/>
      </c>
      <c r="BO786" s="357" t="str">
        <f t="shared" si="386"/>
        <v/>
      </c>
      <c r="BP786" s="297" t="str">
        <f t="shared" si="382"/>
        <v/>
      </c>
      <c r="BQ786" s="297" t="str">
        <f t="shared" si="387"/>
        <v/>
      </c>
      <c r="BR786" s="296">
        <f t="shared" si="384"/>
        <v>0</v>
      </c>
      <c r="BS786" s="296" t="str">
        <f>IF(COUNTIF(点検表４リスト用!X$2:X$83,J786),1,IF(COUNTIF(点検表４リスト用!Y$2:Y$100,J786),2,IF(COUNTIF(点検表４リスト用!Z$2:Z$100,J786),3,IF(COUNTIF(点検表４リスト用!AA$2:AA$100,J786),4,""))))</f>
        <v/>
      </c>
      <c r="BT786" s="580" t="str">
        <f t="shared" si="388"/>
        <v/>
      </c>
    </row>
    <row r="787" spans="1:72">
      <c r="A787" s="289"/>
      <c r="B787" s="445"/>
      <c r="C787" s="290"/>
      <c r="D787" s="291"/>
      <c r="E787" s="291"/>
      <c r="F787" s="291"/>
      <c r="G787" s="292"/>
      <c r="H787" s="300"/>
      <c r="I787" s="292"/>
      <c r="J787" s="292"/>
      <c r="K787" s="292"/>
      <c r="L787" s="292"/>
      <c r="M787" s="290"/>
      <c r="N787" s="290"/>
      <c r="O787" s="292"/>
      <c r="P787" s="292"/>
      <c r="Q787" s="481" t="str">
        <f t="shared" si="389"/>
        <v/>
      </c>
      <c r="R787" s="481" t="str">
        <f t="shared" si="390"/>
        <v/>
      </c>
      <c r="S787" s="482" t="str">
        <f t="shared" si="363"/>
        <v/>
      </c>
      <c r="T787" s="482" t="str">
        <f t="shared" si="391"/>
        <v/>
      </c>
      <c r="U787" s="483" t="str">
        <f t="shared" si="392"/>
        <v/>
      </c>
      <c r="V787" s="483" t="str">
        <f t="shared" si="393"/>
        <v/>
      </c>
      <c r="W787" s="483" t="str">
        <f t="shared" si="394"/>
        <v/>
      </c>
      <c r="X787" s="293"/>
      <c r="Y787" s="289"/>
      <c r="Z787" s="473" t="str">
        <f>IF($BS787&lt;&gt;"","確認",IF(COUNTIF(点検表４リスト用!AB$2:AB$100,J787),"○",IF(OR($BQ787="【3】",$BQ787="【2】",$BQ787="【1】"),"○",$BQ787)))</f>
        <v/>
      </c>
      <c r="AA787" s="532"/>
      <c r="AB787" s="559" t="str">
        <f t="shared" si="395"/>
        <v/>
      </c>
      <c r="AC787" s="294" t="str">
        <f>IF(COUNTIF(環境性能の高いＵＤタクシー!$A:$A,点検表４!J787),"○","")</f>
        <v/>
      </c>
      <c r="AD787" s="295" t="str">
        <f t="shared" si="396"/>
        <v/>
      </c>
      <c r="AE787" s="296" t="b">
        <f t="shared" si="364"/>
        <v>0</v>
      </c>
      <c r="AF787" s="296" t="b">
        <f t="shared" si="365"/>
        <v>0</v>
      </c>
      <c r="AG787" s="296" t="str">
        <f t="shared" si="366"/>
        <v/>
      </c>
      <c r="AH787" s="296">
        <f t="shared" si="367"/>
        <v>1</v>
      </c>
      <c r="AI787" s="296">
        <f t="shared" si="368"/>
        <v>0</v>
      </c>
      <c r="AJ787" s="296">
        <f t="shared" si="369"/>
        <v>0</v>
      </c>
      <c r="AK787" s="296" t="str">
        <f>IFERROR(VLOOKUP($I787,点検表４リスト用!$D$2:$G$10,2,FALSE),"")</f>
        <v/>
      </c>
      <c r="AL787" s="296" t="str">
        <f>IFERROR(VLOOKUP($I787,点検表４リスト用!$D$2:$G$10,3,FALSE),"")</f>
        <v/>
      </c>
      <c r="AM787" s="296" t="str">
        <f>IFERROR(VLOOKUP($I787,点検表４リスト用!$D$2:$G$10,4,FALSE),"")</f>
        <v/>
      </c>
      <c r="AN787" s="296" t="str">
        <f>IFERROR(VLOOKUP(LEFT($E787,1),点検表４リスト用!$I$2:$J$11,2,FALSE),"")</f>
        <v/>
      </c>
      <c r="AO787" s="296" t="b">
        <f>IF(IFERROR(VLOOKUP($J787,軽乗用車一覧!$A$2:$A$88,1,FALSE),"")&lt;&gt;"",TRUE,FALSE)</f>
        <v>0</v>
      </c>
      <c r="AP787" s="296" t="b">
        <f t="shared" si="370"/>
        <v>0</v>
      </c>
      <c r="AQ787" s="296" t="b">
        <f t="shared" si="397"/>
        <v>1</v>
      </c>
      <c r="AR787" s="296" t="str">
        <f t="shared" si="371"/>
        <v/>
      </c>
      <c r="AS787" s="296" t="str">
        <f t="shared" si="372"/>
        <v/>
      </c>
      <c r="AT787" s="296">
        <f t="shared" si="373"/>
        <v>1</v>
      </c>
      <c r="AU787" s="296">
        <f t="shared" si="374"/>
        <v>1</v>
      </c>
      <c r="AV787" s="296" t="str">
        <f t="shared" si="375"/>
        <v/>
      </c>
      <c r="AW787" s="296" t="str">
        <f>IFERROR(VLOOKUP($L787,点検表４リスト用!$L$2:$M$11,2,FALSE),"")</f>
        <v/>
      </c>
      <c r="AX787" s="296" t="str">
        <f>IFERROR(VLOOKUP($AV787,排出係数!$H$4:$N$1000,7,FALSE),"")</f>
        <v/>
      </c>
      <c r="AY787" s="296" t="str">
        <f t="shared" si="385"/>
        <v/>
      </c>
      <c r="AZ787" s="296" t="str">
        <f t="shared" si="376"/>
        <v>1</v>
      </c>
      <c r="BA787" s="296" t="str">
        <f>IFERROR(VLOOKUP($AV787,排出係数!$A$4:$G$10000,$AU787+2,FALSE),"")</f>
        <v/>
      </c>
      <c r="BB787" s="296">
        <f>IFERROR(VLOOKUP($AU787,点検表４リスト用!$P$2:$T$6,2,FALSE),"")</f>
        <v>0.48</v>
      </c>
      <c r="BC787" s="296" t="str">
        <f t="shared" si="377"/>
        <v/>
      </c>
      <c r="BD787" s="296" t="str">
        <f t="shared" si="378"/>
        <v/>
      </c>
      <c r="BE787" s="296" t="str">
        <f>IFERROR(VLOOKUP($AV787,排出係数!$H$4:$M$10000,$AU787+2,FALSE),"")</f>
        <v/>
      </c>
      <c r="BF787" s="296">
        <f>IFERROR(VLOOKUP($AU787,点検表４リスト用!$P$2:$T$6,IF($N787="H17",5,3),FALSE),"")</f>
        <v>5.5E-2</v>
      </c>
      <c r="BG787" s="296">
        <f t="shared" si="379"/>
        <v>0</v>
      </c>
      <c r="BH787" s="296">
        <f t="shared" si="383"/>
        <v>0</v>
      </c>
      <c r="BI787" s="296" t="str">
        <f>IFERROR(VLOOKUP($L787,点検表４リスト用!$L$2:$N$11,3,FALSE),"")</f>
        <v/>
      </c>
      <c r="BJ787" s="296" t="str">
        <f t="shared" si="380"/>
        <v/>
      </c>
      <c r="BK787" s="296" t="str">
        <f>IF($AK787="特","",IF($BP787="確認",MSG_電気・燃料電池車確認,IF($BS787=1,日野自動車新型式,IF($BS787=2,日野自動車新型式②,IF($BS787=3,日野自動車新型式③,IF($BS787=4,日野自動車新型式④,IFERROR(VLOOKUP($BJ787,'35条リスト'!$A$3:$C$9998,2,FALSE),"")))))))</f>
        <v/>
      </c>
      <c r="BL787" s="296" t="str">
        <f t="shared" si="381"/>
        <v/>
      </c>
      <c r="BM787" s="296" t="str">
        <f>IFERROR(VLOOKUP($X787,点検表４リスト用!$A$2:$B$10,2,FALSE),"")</f>
        <v/>
      </c>
      <c r="BN787" s="296" t="str">
        <f>IF($AK787="特","",IFERROR(VLOOKUP($BJ787,'35条リスト'!$A$3:$C$9998,3,FALSE),""))</f>
        <v/>
      </c>
      <c r="BO787" s="357" t="str">
        <f t="shared" si="386"/>
        <v/>
      </c>
      <c r="BP787" s="297" t="str">
        <f t="shared" si="382"/>
        <v/>
      </c>
      <c r="BQ787" s="297" t="str">
        <f t="shared" si="387"/>
        <v/>
      </c>
      <c r="BR787" s="296">
        <f t="shared" si="384"/>
        <v>0</v>
      </c>
      <c r="BS787" s="296" t="str">
        <f>IF(COUNTIF(点検表４リスト用!X$2:X$83,J787),1,IF(COUNTIF(点検表４リスト用!Y$2:Y$100,J787),2,IF(COUNTIF(点検表４リスト用!Z$2:Z$100,J787),3,IF(COUNTIF(点検表４リスト用!AA$2:AA$100,J787),4,""))))</f>
        <v/>
      </c>
      <c r="BT787" s="580" t="str">
        <f t="shared" si="388"/>
        <v/>
      </c>
    </row>
    <row r="788" spans="1:72">
      <c r="A788" s="289"/>
      <c r="B788" s="445"/>
      <c r="C788" s="290"/>
      <c r="D788" s="291"/>
      <c r="E788" s="291"/>
      <c r="F788" s="291"/>
      <c r="G788" s="292"/>
      <c r="H788" s="300"/>
      <c r="I788" s="292"/>
      <c r="J788" s="292"/>
      <c r="K788" s="292"/>
      <c r="L788" s="292"/>
      <c r="M788" s="290"/>
      <c r="N788" s="290"/>
      <c r="O788" s="292"/>
      <c r="P788" s="292"/>
      <c r="Q788" s="481" t="str">
        <f t="shared" si="389"/>
        <v/>
      </c>
      <c r="R788" s="481" t="str">
        <f t="shared" si="390"/>
        <v/>
      </c>
      <c r="S788" s="482" t="str">
        <f t="shared" si="363"/>
        <v/>
      </c>
      <c r="T788" s="482" t="str">
        <f t="shared" si="391"/>
        <v/>
      </c>
      <c r="U788" s="483" t="str">
        <f t="shared" si="392"/>
        <v/>
      </c>
      <c r="V788" s="483" t="str">
        <f t="shared" si="393"/>
        <v/>
      </c>
      <c r="W788" s="483" t="str">
        <f t="shared" si="394"/>
        <v/>
      </c>
      <c r="X788" s="293"/>
      <c r="Y788" s="289"/>
      <c r="Z788" s="473" t="str">
        <f>IF($BS788&lt;&gt;"","確認",IF(COUNTIF(点検表４リスト用!AB$2:AB$100,J788),"○",IF(OR($BQ788="【3】",$BQ788="【2】",$BQ788="【1】"),"○",$BQ788)))</f>
        <v/>
      </c>
      <c r="AA788" s="532"/>
      <c r="AB788" s="559" t="str">
        <f t="shared" si="395"/>
        <v/>
      </c>
      <c r="AC788" s="294" t="str">
        <f>IF(COUNTIF(環境性能の高いＵＤタクシー!$A:$A,点検表４!J788),"○","")</f>
        <v/>
      </c>
      <c r="AD788" s="295" t="str">
        <f t="shared" si="396"/>
        <v/>
      </c>
      <c r="AE788" s="296" t="b">
        <f t="shared" si="364"/>
        <v>0</v>
      </c>
      <c r="AF788" s="296" t="b">
        <f t="shared" si="365"/>
        <v>0</v>
      </c>
      <c r="AG788" s="296" t="str">
        <f t="shared" si="366"/>
        <v/>
      </c>
      <c r="AH788" s="296">
        <f t="shared" si="367"/>
        <v>1</v>
      </c>
      <c r="AI788" s="296">
        <f t="shared" si="368"/>
        <v>0</v>
      </c>
      <c r="AJ788" s="296">
        <f t="shared" si="369"/>
        <v>0</v>
      </c>
      <c r="AK788" s="296" t="str">
        <f>IFERROR(VLOOKUP($I788,点検表４リスト用!$D$2:$G$10,2,FALSE),"")</f>
        <v/>
      </c>
      <c r="AL788" s="296" t="str">
        <f>IFERROR(VLOOKUP($I788,点検表４リスト用!$D$2:$G$10,3,FALSE),"")</f>
        <v/>
      </c>
      <c r="AM788" s="296" t="str">
        <f>IFERROR(VLOOKUP($I788,点検表４リスト用!$D$2:$G$10,4,FALSE),"")</f>
        <v/>
      </c>
      <c r="AN788" s="296" t="str">
        <f>IFERROR(VLOOKUP(LEFT($E788,1),点検表４リスト用!$I$2:$J$11,2,FALSE),"")</f>
        <v/>
      </c>
      <c r="AO788" s="296" t="b">
        <f>IF(IFERROR(VLOOKUP($J788,軽乗用車一覧!$A$2:$A$88,1,FALSE),"")&lt;&gt;"",TRUE,FALSE)</f>
        <v>0</v>
      </c>
      <c r="AP788" s="296" t="b">
        <f t="shared" si="370"/>
        <v>0</v>
      </c>
      <c r="AQ788" s="296" t="b">
        <f t="shared" si="397"/>
        <v>1</v>
      </c>
      <c r="AR788" s="296" t="str">
        <f t="shared" si="371"/>
        <v/>
      </c>
      <c r="AS788" s="296" t="str">
        <f t="shared" si="372"/>
        <v/>
      </c>
      <c r="AT788" s="296">
        <f t="shared" si="373"/>
        <v>1</v>
      </c>
      <c r="AU788" s="296">
        <f t="shared" si="374"/>
        <v>1</v>
      </c>
      <c r="AV788" s="296" t="str">
        <f t="shared" si="375"/>
        <v/>
      </c>
      <c r="AW788" s="296" t="str">
        <f>IFERROR(VLOOKUP($L788,点検表４リスト用!$L$2:$M$11,2,FALSE),"")</f>
        <v/>
      </c>
      <c r="AX788" s="296" t="str">
        <f>IFERROR(VLOOKUP($AV788,排出係数!$H$4:$N$1000,7,FALSE),"")</f>
        <v/>
      </c>
      <c r="AY788" s="296" t="str">
        <f t="shared" si="385"/>
        <v/>
      </c>
      <c r="AZ788" s="296" t="str">
        <f t="shared" si="376"/>
        <v>1</v>
      </c>
      <c r="BA788" s="296" t="str">
        <f>IFERROR(VLOOKUP($AV788,排出係数!$A$4:$G$10000,$AU788+2,FALSE),"")</f>
        <v/>
      </c>
      <c r="BB788" s="296">
        <f>IFERROR(VLOOKUP($AU788,点検表４リスト用!$P$2:$T$6,2,FALSE),"")</f>
        <v>0.48</v>
      </c>
      <c r="BC788" s="296" t="str">
        <f t="shared" si="377"/>
        <v/>
      </c>
      <c r="BD788" s="296" t="str">
        <f t="shared" si="378"/>
        <v/>
      </c>
      <c r="BE788" s="296" t="str">
        <f>IFERROR(VLOOKUP($AV788,排出係数!$H$4:$M$10000,$AU788+2,FALSE),"")</f>
        <v/>
      </c>
      <c r="BF788" s="296">
        <f>IFERROR(VLOOKUP($AU788,点検表４リスト用!$P$2:$T$6,IF($N788="H17",5,3),FALSE),"")</f>
        <v>5.5E-2</v>
      </c>
      <c r="BG788" s="296">
        <f t="shared" si="379"/>
        <v>0</v>
      </c>
      <c r="BH788" s="296">
        <f t="shared" si="383"/>
        <v>0</v>
      </c>
      <c r="BI788" s="296" t="str">
        <f>IFERROR(VLOOKUP($L788,点検表４リスト用!$L$2:$N$11,3,FALSE),"")</f>
        <v/>
      </c>
      <c r="BJ788" s="296" t="str">
        <f t="shared" si="380"/>
        <v/>
      </c>
      <c r="BK788" s="296" t="str">
        <f>IF($AK788="特","",IF($BP788="確認",MSG_電気・燃料電池車確認,IF($BS788=1,日野自動車新型式,IF($BS788=2,日野自動車新型式②,IF($BS788=3,日野自動車新型式③,IF($BS788=4,日野自動車新型式④,IFERROR(VLOOKUP($BJ788,'35条リスト'!$A$3:$C$9998,2,FALSE),"")))))))</f>
        <v/>
      </c>
      <c r="BL788" s="296" t="str">
        <f t="shared" si="381"/>
        <v/>
      </c>
      <c r="BM788" s="296" t="str">
        <f>IFERROR(VLOOKUP($X788,点検表４リスト用!$A$2:$B$10,2,FALSE),"")</f>
        <v/>
      </c>
      <c r="BN788" s="296" t="str">
        <f>IF($AK788="特","",IFERROR(VLOOKUP($BJ788,'35条リスト'!$A$3:$C$9998,3,FALSE),""))</f>
        <v/>
      </c>
      <c r="BO788" s="357" t="str">
        <f t="shared" si="386"/>
        <v/>
      </c>
      <c r="BP788" s="297" t="str">
        <f t="shared" si="382"/>
        <v/>
      </c>
      <c r="BQ788" s="297" t="str">
        <f t="shared" si="387"/>
        <v/>
      </c>
      <c r="BR788" s="296">
        <f t="shared" si="384"/>
        <v>0</v>
      </c>
      <c r="BS788" s="296" t="str">
        <f>IF(COUNTIF(点検表４リスト用!X$2:X$83,J788),1,IF(COUNTIF(点検表４リスト用!Y$2:Y$100,J788),2,IF(COUNTIF(点検表４リスト用!Z$2:Z$100,J788),3,IF(COUNTIF(点検表４リスト用!AA$2:AA$100,J788),4,""))))</f>
        <v/>
      </c>
      <c r="BT788" s="580" t="str">
        <f t="shared" si="388"/>
        <v/>
      </c>
    </row>
    <row r="789" spans="1:72">
      <c r="A789" s="289"/>
      <c r="B789" s="445"/>
      <c r="C789" s="290"/>
      <c r="D789" s="291"/>
      <c r="E789" s="291"/>
      <c r="F789" s="291"/>
      <c r="G789" s="292"/>
      <c r="H789" s="300"/>
      <c r="I789" s="292"/>
      <c r="J789" s="292"/>
      <c r="K789" s="292"/>
      <c r="L789" s="292"/>
      <c r="M789" s="290"/>
      <c r="N789" s="290"/>
      <c r="O789" s="292"/>
      <c r="P789" s="292"/>
      <c r="Q789" s="481" t="str">
        <f t="shared" si="389"/>
        <v/>
      </c>
      <c r="R789" s="481" t="str">
        <f t="shared" si="390"/>
        <v/>
      </c>
      <c r="S789" s="482" t="str">
        <f t="shared" si="363"/>
        <v/>
      </c>
      <c r="T789" s="482" t="str">
        <f t="shared" si="391"/>
        <v/>
      </c>
      <c r="U789" s="483" t="str">
        <f t="shared" si="392"/>
        <v/>
      </c>
      <c r="V789" s="483" t="str">
        <f t="shared" si="393"/>
        <v/>
      </c>
      <c r="W789" s="483" t="str">
        <f t="shared" si="394"/>
        <v/>
      </c>
      <c r="X789" s="293"/>
      <c r="Y789" s="289"/>
      <c r="Z789" s="473" t="str">
        <f>IF($BS789&lt;&gt;"","確認",IF(COUNTIF(点検表４リスト用!AB$2:AB$100,J789),"○",IF(OR($BQ789="【3】",$BQ789="【2】",$BQ789="【1】"),"○",$BQ789)))</f>
        <v/>
      </c>
      <c r="AA789" s="532"/>
      <c r="AB789" s="559" t="str">
        <f t="shared" si="395"/>
        <v/>
      </c>
      <c r="AC789" s="294" t="str">
        <f>IF(COUNTIF(環境性能の高いＵＤタクシー!$A:$A,点検表４!J789),"○","")</f>
        <v/>
      </c>
      <c r="AD789" s="295" t="str">
        <f t="shared" si="396"/>
        <v/>
      </c>
      <c r="AE789" s="296" t="b">
        <f t="shared" si="364"/>
        <v>0</v>
      </c>
      <c r="AF789" s="296" t="b">
        <f t="shared" si="365"/>
        <v>0</v>
      </c>
      <c r="AG789" s="296" t="str">
        <f t="shared" si="366"/>
        <v/>
      </c>
      <c r="AH789" s="296">
        <f t="shared" si="367"/>
        <v>1</v>
      </c>
      <c r="AI789" s="296">
        <f t="shared" si="368"/>
        <v>0</v>
      </c>
      <c r="AJ789" s="296">
        <f t="shared" si="369"/>
        <v>0</v>
      </c>
      <c r="AK789" s="296" t="str">
        <f>IFERROR(VLOOKUP($I789,点検表４リスト用!$D$2:$G$10,2,FALSE),"")</f>
        <v/>
      </c>
      <c r="AL789" s="296" t="str">
        <f>IFERROR(VLOOKUP($I789,点検表４リスト用!$D$2:$G$10,3,FALSE),"")</f>
        <v/>
      </c>
      <c r="AM789" s="296" t="str">
        <f>IFERROR(VLOOKUP($I789,点検表４リスト用!$D$2:$G$10,4,FALSE),"")</f>
        <v/>
      </c>
      <c r="AN789" s="296" t="str">
        <f>IFERROR(VLOOKUP(LEFT($E789,1),点検表４リスト用!$I$2:$J$11,2,FALSE),"")</f>
        <v/>
      </c>
      <c r="AO789" s="296" t="b">
        <f>IF(IFERROR(VLOOKUP($J789,軽乗用車一覧!$A$2:$A$88,1,FALSE),"")&lt;&gt;"",TRUE,FALSE)</f>
        <v>0</v>
      </c>
      <c r="AP789" s="296" t="b">
        <f t="shared" si="370"/>
        <v>0</v>
      </c>
      <c r="AQ789" s="296" t="b">
        <f t="shared" si="397"/>
        <v>1</v>
      </c>
      <c r="AR789" s="296" t="str">
        <f t="shared" si="371"/>
        <v/>
      </c>
      <c r="AS789" s="296" t="str">
        <f t="shared" si="372"/>
        <v/>
      </c>
      <c r="AT789" s="296">
        <f t="shared" si="373"/>
        <v>1</v>
      </c>
      <c r="AU789" s="296">
        <f t="shared" si="374"/>
        <v>1</v>
      </c>
      <c r="AV789" s="296" t="str">
        <f t="shared" si="375"/>
        <v/>
      </c>
      <c r="AW789" s="296" t="str">
        <f>IFERROR(VLOOKUP($L789,点検表４リスト用!$L$2:$M$11,2,FALSE),"")</f>
        <v/>
      </c>
      <c r="AX789" s="296" t="str">
        <f>IFERROR(VLOOKUP($AV789,排出係数!$H$4:$N$1000,7,FALSE),"")</f>
        <v/>
      </c>
      <c r="AY789" s="296" t="str">
        <f t="shared" si="385"/>
        <v/>
      </c>
      <c r="AZ789" s="296" t="str">
        <f t="shared" si="376"/>
        <v>1</v>
      </c>
      <c r="BA789" s="296" t="str">
        <f>IFERROR(VLOOKUP($AV789,排出係数!$A$4:$G$10000,$AU789+2,FALSE),"")</f>
        <v/>
      </c>
      <c r="BB789" s="296">
        <f>IFERROR(VLOOKUP($AU789,点検表４リスト用!$P$2:$T$6,2,FALSE),"")</f>
        <v>0.48</v>
      </c>
      <c r="BC789" s="296" t="str">
        <f t="shared" si="377"/>
        <v/>
      </c>
      <c r="BD789" s="296" t="str">
        <f t="shared" si="378"/>
        <v/>
      </c>
      <c r="BE789" s="296" t="str">
        <f>IFERROR(VLOOKUP($AV789,排出係数!$H$4:$M$10000,$AU789+2,FALSE),"")</f>
        <v/>
      </c>
      <c r="BF789" s="296">
        <f>IFERROR(VLOOKUP($AU789,点検表４リスト用!$P$2:$T$6,IF($N789="H17",5,3),FALSE),"")</f>
        <v>5.5E-2</v>
      </c>
      <c r="BG789" s="296">
        <f t="shared" si="379"/>
        <v>0</v>
      </c>
      <c r="BH789" s="296">
        <f t="shared" si="383"/>
        <v>0</v>
      </c>
      <c r="BI789" s="296" t="str">
        <f>IFERROR(VLOOKUP($L789,点検表４リスト用!$L$2:$N$11,3,FALSE),"")</f>
        <v/>
      </c>
      <c r="BJ789" s="296" t="str">
        <f t="shared" si="380"/>
        <v/>
      </c>
      <c r="BK789" s="296" t="str">
        <f>IF($AK789="特","",IF($BP789="確認",MSG_電気・燃料電池車確認,IF($BS789=1,日野自動車新型式,IF($BS789=2,日野自動車新型式②,IF($BS789=3,日野自動車新型式③,IF($BS789=4,日野自動車新型式④,IFERROR(VLOOKUP($BJ789,'35条リスト'!$A$3:$C$9998,2,FALSE),"")))))))</f>
        <v/>
      </c>
      <c r="BL789" s="296" t="str">
        <f t="shared" si="381"/>
        <v/>
      </c>
      <c r="BM789" s="296" t="str">
        <f>IFERROR(VLOOKUP($X789,点検表４リスト用!$A$2:$B$10,2,FALSE),"")</f>
        <v/>
      </c>
      <c r="BN789" s="296" t="str">
        <f>IF($AK789="特","",IFERROR(VLOOKUP($BJ789,'35条リスト'!$A$3:$C$9998,3,FALSE),""))</f>
        <v/>
      </c>
      <c r="BO789" s="357" t="str">
        <f t="shared" si="386"/>
        <v/>
      </c>
      <c r="BP789" s="297" t="str">
        <f t="shared" si="382"/>
        <v/>
      </c>
      <c r="BQ789" s="297" t="str">
        <f t="shared" si="387"/>
        <v/>
      </c>
      <c r="BR789" s="296">
        <f t="shared" si="384"/>
        <v>0</v>
      </c>
      <c r="BS789" s="296" t="str">
        <f>IF(COUNTIF(点検表４リスト用!X$2:X$83,J789),1,IF(COUNTIF(点検表４リスト用!Y$2:Y$100,J789),2,IF(COUNTIF(点検表４リスト用!Z$2:Z$100,J789),3,IF(COUNTIF(点検表４リスト用!AA$2:AA$100,J789),4,""))))</f>
        <v/>
      </c>
      <c r="BT789" s="580" t="str">
        <f t="shared" si="388"/>
        <v/>
      </c>
    </row>
    <row r="790" spans="1:72">
      <c r="A790" s="289"/>
      <c r="B790" s="445"/>
      <c r="C790" s="290"/>
      <c r="D790" s="291"/>
      <c r="E790" s="291"/>
      <c r="F790" s="291"/>
      <c r="G790" s="292"/>
      <c r="H790" s="300"/>
      <c r="I790" s="292"/>
      <c r="J790" s="292"/>
      <c r="K790" s="292"/>
      <c r="L790" s="292"/>
      <c r="M790" s="290"/>
      <c r="N790" s="290"/>
      <c r="O790" s="292"/>
      <c r="P790" s="292"/>
      <c r="Q790" s="481" t="str">
        <f t="shared" si="389"/>
        <v/>
      </c>
      <c r="R790" s="481" t="str">
        <f t="shared" si="390"/>
        <v/>
      </c>
      <c r="S790" s="482" t="str">
        <f t="shared" si="363"/>
        <v/>
      </c>
      <c r="T790" s="482" t="str">
        <f t="shared" si="391"/>
        <v/>
      </c>
      <c r="U790" s="483" t="str">
        <f t="shared" si="392"/>
        <v/>
      </c>
      <c r="V790" s="483" t="str">
        <f t="shared" si="393"/>
        <v/>
      </c>
      <c r="W790" s="483" t="str">
        <f t="shared" si="394"/>
        <v/>
      </c>
      <c r="X790" s="293"/>
      <c r="Y790" s="289"/>
      <c r="Z790" s="473" t="str">
        <f>IF($BS790&lt;&gt;"","確認",IF(COUNTIF(点検表４リスト用!AB$2:AB$100,J790),"○",IF(OR($BQ790="【3】",$BQ790="【2】",$BQ790="【1】"),"○",$BQ790)))</f>
        <v/>
      </c>
      <c r="AA790" s="532"/>
      <c r="AB790" s="559" t="str">
        <f t="shared" si="395"/>
        <v/>
      </c>
      <c r="AC790" s="294" t="str">
        <f>IF(COUNTIF(環境性能の高いＵＤタクシー!$A:$A,点検表４!J790),"○","")</f>
        <v/>
      </c>
      <c r="AD790" s="295" t="str">
        <f t="shared" si="396"/>
        <v/>
      </c>
      <c r="AE790" s="296" t="b">
        <f t="shared" si="364"/>
        <v>0</v>
      </c>
      <c r="AF790" s="296" t="b">
        <f t="shared" si="365"/>
        <v>0</v>
      </c>
      <c r="AG790" s="296" t="str">
        <f t="shared" si="366"/>
        <v/>
      </c>
      <c r="AH790" s="296">
        <f t="shared" si="367"/>
        <v>1</v>
      </c>
      <c r="AI790" s="296">
        <f t="shared" si="368"/>
        <v>0</v>
      </c>
      <c r="AJ790" s="296">
        <f t="shared" si="369"/>
        <v>0</v>
      </c>
      <c r="AK790" s="296" t="str">
        <f>IFERROR(VLOOKUP($I790,点検表４リスト用!$D$2:$G$10,2,FALSE),"")</f>
        <v/>
      </c>
      <c r="AL790" s="296" t="str">
        <f>IFERROR(VLOOKUP($I790,点検表４リスト用!$D$2:$G$10,3,FALSE),"")</f>
        <v/>
      </c>
      <c r="AM790" s="296" t="str">
        <f>IFERROR(VLOOKUP($I790,点検表４リスト用!$D$2:$G$10,4,FALSE),"")</f>
        <v/>
      </c>
      <c r="AN790" s="296" t="str">
        <f>IFERROR(VLOOKUP(LEFT($E790,1),点検表４リスト用!$I$2:$J$11,2,FALSE),"")</f>
        <v/>
      </c>
      <c r="AO790" s="296" t="b">
        <f>IF(IFERROR(VLOOKUP($J790,軽乗用車一覧!$A$2:$A$88,1,FALSE),"")&lt;&gt;"",TRUE,FALSE)</f>
        <v>0</v>
      </c>
      <c r="AP790" s="296" t="b">
        <f t="shared" si="370"/>
        <v>0</v>
      </c>
      <c r="AQ790" s="296" t="b">
        <f t="shared" si="397"/>
        <v>1</v>
      </c>
      <c r="AR790" s="296" t="str">
        <f t="shared" si="371"/>
        <v/>
      </c>
      <c r="AS790" s="296" t="str">
        <f t="shared" si="372"/>
        <v/>
      </c>
      <c r="AT790" s="296">
        <f t="shared" si="373"/>
        <v>1</v>
      </c>
      <c r="AU790" s="296">
        <f t="shared" si="374"/>
        <v>1</v>
      </c>
      <c r="AV790" s="296" t="str">
        <f t="shared" si="375"/>
        <v/>
      </c>
      <c r="AW790" s="296" t="str">
        <f>IFERROR(VLOOKUP($L790,点検表４リスト用!$L$2:$M$11,2,FALSE),"")</f>
        <v/>
      </c>
      <c r="AX790" s="296" t="str">
        <f>IFERROR(VLOOKUP($AV790,排出係数!$H$4:$N$1000,7,FALSE),"")</f>
        <v/>
      </c>
      <c r="AY790" s="296" t="str">
        <f t="shared" si="385"/>
        <v/>
      </c>
      <c r="AZ790" s="296" t="str">
        <f t="shared" si="376"/>
        <v>1</v>
      </c>
      <c r="BA790" s="296" t="str">
        <f>IFERROR(VLOOKUP($AV790,排出係数!$A$4:$G$10000,$AU790+2,FALSE),"")</f>
        <v/>
      </c>
      <c r="BB790" s="296">
        <f>IFERROR(VLOOKUP($AU790,点検表４リスト用!$P$2:$T$6,2,FALSE),"")</f>
        <v>0.48</v>
      </c>
      <c r="BC790" s="296" t="str">
        <f t="shared" si="377"/>
        <v/>
      </c>
      <c r="BD790" s="296" t="str">
        <f t="shared" si="378"/>
        <v/>
      </c>
      <c r="BE790" s="296" t="str">
        <f>IFERROR(VLOOKUP($AV790,排出係数!$H$4:$M$10000,$AU790+2,FALSE),"")</f>
        <v/>
      </c>
      <c r="BF790" s="296">
        <f>IFERROR(VLOOKUP($AU790,点検表４リスト用!$P$2:$T$6,IF($N790="H17",5,3),FALSE),"")</f>
        <v>5.5E-2</v>
      </c>
      <c r="BG790" s="296">
        <f t="shared" si="379"/>
        <v>0</v>
      </c>
      <c r="BH790" s="296">
        <f t="shared" si="383"/>
        <v>0</v>
      </c>
      <c r="BI790" s="296" t="str">
        <f>IFERROR(VLOOKUP($L790,点検表４リスト用!$L$2:$N$11,3,FALSE),"")</f>
        <v/>
      </c>
      <c r="BJ790" s="296" t="str">
        <f t="shared" si="380"/>
        <v/>
      </c>
      <c r="BK790" s="296" t="str">
        <f>IF($AK790="特","",IF($BP790="確認",MSG_電気・燃料電池車確認,IF($BS790=1,日野自動車新型式,IF($BS790=2,日野自動車新型式②,IF($BS790=3,日野自動車新型式③,IF($BS790=4,日野自動車新型式④,IFERROR(VLOOKUP($BJ790,'35条リスト'!$A$3:$C$9998,2,FALSE),"")))))))</f>
        <v/>
      </c>
      <c r="BL790" s="296" t="str">
        <f t="shared" si="381"/>
        <v/>
      </c>
      <c r="BM790" s="296" t="str">
        <f>IFERROR(VLOOKUP($X790,点検表４リスト用!$A$2:$B$10,2,FALSE),"")</f>
        <v/>
      </c>
      <c r="BN790" s="296" t="str">
        <f>IF($AK790="特","",IFERROR(VLOOKUP($BJ790,'35条リスト'!$A$3:$C$9998,3,FALSE),""))</f>
        <v/>
      </c>
      <c r="BO790" s="357" t="str">
        <f t="shared" si="386"/>
        <v/>
      </c>
      <c r="BP790" s="297" t="str">
        <f t="shared" si="382"/>
        <v/>
      </c>
      <c r="BQ790" s="297" t="str">
        <f t="shared" si="387"/>
        <v/>
      </c>
      <c r="BR790" s="296">
        <f t="shared" si="384"/>
        <v>0</v>
      </c>
      <c r="BS790" s="296" t="str">
        <f>IF(COUNTIF(点検表４リスト用!X$2:X$83,J790),1,IF(COUNTIF(点検表４リスト用!Y$2:Y$100,J790),2,IF(COUNTIF(点検表４リスト用!Z$2:Z$100,J790),3,IF(COUNTIF(点検表４リスト用!AA$2:AA$100,J790),4,""))))</f>
        <v/>
      </c>
      <c r="BT790" s="580" t="str">
        <f t="shared" si="388"/>
        <v/>
      </c>
    </row>
    <row r="791" spans="1:72">
      <c r="A791" s="289"/>
      <c r="B791" s="445"/>
      <c r="C791" s="290"/>
      <c r="D791" s="291"/>
      <c r="E791" s="291"/>
      <c r="F791" s="291"/>
      <c r="G791" s="292"/>
      <c r="H791" s="300"/>
      <c r="I791" s="292"/>
      <c r="J791" s="292"/>
      <c r="K791" s="292"/>
      <c r="L791" s="292"/>
      <c r="M791" s="290"/>
      <c r="N791" s="290"/>
      <c r="O791" s="292"/>
      <c r="P791" s="292"/>
      <c r="Q791" s="481" t="str">
        <f t="shared" si="389"/>
        <v/>
      </c>
      <c r="R791" s="481" t="str">
        <f t="shared" si="390"/>
        <v/>
      </c>
      <c r="S791" s="482" t="str">
        <f t="shared" si="363"/>
        <v/>
      </c>
      <c r="T791" s="482" t="str">
        <f t="shared" si="391"/>
        <v/>
      </c>
      <c r="U791" s="483" t="str">
        <f t="shared" si="392"/>
        <v/>
      </c>
      <c r="V791" s="483" t="str">
        <f t="shared" si="393"/>
        <v/>
      </c>
      <c r="W791" s="483" t="str">
        <f t="shared" si="394"/>
        <v/>
      </c>
      <c r="X791" s="293"/>
      <c r="Y791" s="289"/>
      <c r="Z791" s="473" t="str">
        <f>IF($BS791&lt;&gt;"","確認",IF(COUNTIF(点検表４リスト用!AB$2:AB$100,J791),"○",IF(OR($BQ791="【3】",$BQ791="【2】",$BQ791="【1】"),"○",$BQ791)))</f>
        <v/>
      </c>
      <c r="AA791" s="532"/>
      <c r="AB791" s="559" t="str">
        <f t="shared" si="395"/>
        <v/>
      </c>
      <c r="AC791" s="294" t="str">
        <f>IF(COUNTIF(環境性能の高いＵＤタクシー!$A:$A,点検表４!J791),"○","")</f>
        <v/>
      </c>
      <c r="AD791" s="295" t="str">
        <f t="shared" si="396"/>
        <v/>
      </c>
      <c r="AE791" s="296" t="b">
        <f t="shared" si="364"/>
        <v>0</v>
      </c>
      <c r="AF791" s="296" t="b">
        <f t="shared" si="365"/>
        <v>0</v>
      </c>
      <c r="AG791" s="296" t="str">
        <f t="shared" si="366"/>
        <v/>
      </c>
      <c r="AH791" s="296">
        <f t="shared" si="367"/>
        <v>1</v>
      </c>
      <c r="AI791" s="296">
        <f t="shared" si="368"/>
        <v>0</v>
      </c>
      <c r="AJ791" s="296">
        <f t="shared" si="369"/>
        <v>0</v>
      </c>
      <c r="AK791" s="296" t="str">
        <f>IFERROR(VLOOKUP($I791,点検表４リスト用!$D$2:$G$10,2,FALSE),"")</f>
        <v/>
      </c>
      <c r="AL791" s="296" t="str">
        <f>IFERROR(VLOOKUP($I791,点検表４リスト用!$D$2:$G$10,3,FALSE),"")</f>
        <v/>
      </c>
      <c r="AM791" s="296" t="str">
        <f>IFERROR(VLOOKUP($I791,点検表４リスト用!$D$2:$G$10,4,FALSE),"")</f>
        <v/>
      </c>
      <c r="AN791" s="296" t="str">
        <f>IFERROR(VLOOKUP(LEFT($E791,1),点検表４リスト用!$I$2:$J$11,2,FALSE),"")</f>
        <v/>
      </c>
      <c r="AO791" s="296" t="b">
        <f>IF(IFERROR(VLOOKUP($J791,軽乗用車一覧!$A$2:$A$88,1,FALSE),"")&lt;&gt;"",TRUE,FALSE)</f>
        <v>0</v>
      </c>
      <c r="AP791" s="296" t="b">
        <f t="shared" si="370"/>
        <v>0</v>
      </c>
      <c r="AQ791" s="296" t="b">
        <f t="shared" si="397"/>
        <v>1</v>
      </c>
      <c r="AR791" s="296" t="str">
        <f t="shared" si="371"/>
        <v/>
      </c>
      <c r="AS791" s="296" t="str">
        <f t="shared" si="372"/>
        <v/>
      </c>
      <c r="AT791" s="296">
        <f t="shared" si="373"/>
        <v>1</v>
      </c>
      <c r="AU791" s="296">
        <f t="shared" si="374"/>
        <v>1</v>
      </c>
      <c r="AV791" s="296" t="str">
        <f t="shared" si="375"/>
        <v/>
      </c>
      <c r="AW791" s="296" t="str">
        <f>IFERROR(VLOOKUP($L791,点検表４リスト用!$L$2:$M$11,2,FALSE),"")</f>
        <v/>
      </c>
      <c r="AX791" s="296" t="str">
        <f>IFERROR(VLOOKUP($AV791,排出係数!$H$4:$N$1000,7,FALSE),"")</f>
        <v/>
      </c>
      <c r="AY791" s="296" t="str">
        <f t="shared" si="385"/>
        <v/>
      </c>
      <c r="AZ791" s="296" t="str">
        <f t="shared" si="376"/>
        <v>1</v>
      </c>
      <c r="BA791" s="296" t="str">
        <f>IFERROR(VLOOKUP($AV791,排出係数!$A$4:$G$10000,$AU791+2,FALSE),"")</f>
        <v/>
      </c>
      <c r="BB791" s="296">
        <f>IFERROR(VLOOKUP($AU791,点検表４リスト用!$P$2:$T$6,2,FALSE),"")</f>
        <v>0.48</v>
      </c>
      <c r="BC791" s="296" t="str">
        <f t="shared" si="377"/>
        <v/>
      </c>
      <c r="BD791" s="296" t="str">
        <f t="shared" si="378"/>
        <v/>
      </c>
      <c r="BE791" s="296" t="str">
        <f>IFERROR(VLOOKUP($AV791,排出係数!$H$4:$M$10000,$AU791+2,FALSE),"")</f>
        <v/>
      </c>
      <c r="BF791" s="296">
        <f>IFERROR(VLOOKUP($AU791,点検表４リスト用!$P$2:$T$6,IF($N791="H17",5,3),FALSE),"")</f>
        <v>5.5E-2</v>
      </c>
      <c r="BG791" s="296">
        <f t="shared" si="379"/>
        <v>0</v>
      </c>
      <c r="BH791" s="296">
        <f t="shared" si="383"/>
        <v>0</v>
      </c>
      <c r="BI791" s="296" t="str">
        <f>IFERROR(VLOOKUP($L791,点検表４リスト用!$L$2:$N$11,3,FALSE),"")</f>
        <v/>
      </c>
      <c r="BJ791" s="296" t="str">
        <f t="shared" si="380"/>
        <v/>
      </c>
      <c r="BK791" s="296" t="str">
        <f>IF($AK791="特","",IF($BP791="確認",MSG_電気・燃料電池車確認,IF($BS791=1,日野自動車新型式,IF($BS791=2,日野自動車新型式②,IF($BS791=3,日野自動車新型式③,IF($BS791=4,日野自動車新型式④,IFERROR(VLOOKUP($BJ791,'35条リスト'!$A$3:$C$9998,2,FALSE),"")))))))</f>
        <v/>
      </c>
      <c r="BL791" s="296" t="str">
        <f t="shared" si="381"/>
        <v/>
      </c>
      <c r="BM791" s="296" t="str">
        <f>IFERROR(VLOOKUP($X791,点検表４リスト用!$A$2:$B$10,2,FALSE),"")</f>
        <v/>
      </c>
      <c r="BN791" s="296" t="str">
        <f>IF($AK791="特","",IFERROR(VLOOKUP($BJ791,'35条リスト'!$A$3:$C$9998,3,FALSE),""))</f>
        <v/>
      </c>
      <c r="BO791" s="357" t="str">
        <f t="shared" si="386"/>
        <v/>
      </c>
      <c r="BP791" s="297" t="str">
        <f t="shared" si="382"/>
        <v/>
      </c>
      <c r="BQ791" s="297" t="str">
        <f t="shared" si="387"/>
        <v/>
      </c>
      <c r="BR791" s="296">
        <f t="shared" si="384"/>
        <v>0</v>
      </c>
      <c r="BS791" s="296" t="str">
        <f>IF(COUNTIF(点検表４リスト用!X$2:X$83,J791),1,IF(COUNTIF(点検表４リスト用!Y$2:Y$100,J791),2,IF(COUNTIF(点検表４リスト用!Z$2:Z$100,J791),3,IF(COUNTIF(点検表４リスト用!AA$2:AA$100,J791),4,""))))</f>
        <v/>
      </c>
      <c r="BT791" s="580" t="str">
        <f t="shared" si="388"/>
        <v/>
      </c>
    </row>
    <row r="792" spans="1:72">
      <c r="A792" s="289"/>
      <c r="B792" s="445"/>
      <c r="C792" s="290"/>
      <c r="D792" s="291"/>
      <c r="E792" s="291"/>
      <c r="F792" s="291"/>
      <c r="G792" s="292"/>
      <c r="H792" s="300"/>
      <c r="I792" s="292"/>
      <c r="J792" s="292"/>
      <c r="K792" s="292"/>
      <c r="L792" s="292"/>
      <c r="M792" s="290"/>
      <c r="N792" s="290"/>
      <c r="O792" s="292"/>
      <c r="P792" s="292"/>
      <c r="Q792" s="481" t="str">
        <f t="shared" si="389"/>
        <v/>
      </c>
      <c r="R792" s="481" t="str">
        <f t="shared" si="390"/>
        <v/>
      </c>
      <c r="S792" s="482" t="str">
        <f t="shared" si="363"/>
        <v/>
      </c>
      <c r="T792" s="482" t="str">
        <f t="shared" si="391"/>
        <v/>
      </c>
      <c r="U792" s="483" t="str">
        <f t="shared" si="392"/>
        <v/>
      </c>
      <c r="V792" s="483" t="str">
        <f t="shared" si="393"/>
        <v/>
      </c>
      <c r="W792" s="483" t="str">
        <f t="shared" si="394"/>
        <v/>
      </c>
      <c r="X792" s="293"/>
      <c r="Y792" s="289"/>
      <c r="Z792" s="473" t="str">
        <f>IF($BS792&lt;&gt;"","確認",IF(COUNTIF(点検表４リスト用!AB$2:AB$100,J792),"○",IF(OR($BQ792="【3】",$BQ792="【2】",$BQ792="【1】"),"○",$BQ792)))</f>
        <v/>
      </c>
      <c r="AA792" s="532"/>
      <c r="AB792" s="559" t="str">
        <f t="shared" si="395"/>
        <v/>
      </c>
      <c r="AC792" s="294" t="str">
        <f>IF(COUNTIF(環境性能の高いＵＤタクシー!$A:$A,点検表４!J792),"○","")</f>
        <v/>
      </c>
      <c r="AD792" s="295" t="str">
        <f t="shared" si="396"/>
        <v/>
      </c>
      <c r="AE792" s="296" t="b">
        <f t="shared" si="364"/>
        <v>0</v>
      </c>
      <c r="AF792" s="296" t="b">
        <f t="shared" si="365"/>
        <v>0</v>
      </c>
      <c r="AG792" s="296" t="str">
        <f t="shared" si="366"/>
        <v/>
      </c>
      <c r="AH792" s="296">
        <f t="shared" si="367"/>
        <v>1</v>
      </c>
      <c r="AI792" s="296">
        <f t="shared" si="368"/>
        <v>0</v>
      </c>
      <c r="AJ792" s="296">
        <f t="shared" si="369"/>
        <v>0</v>
      </c>
      <c r="AK792" s="296" t="str">
        <f>IFERROR(VLOOKUP($I792,点検表４リスト用!$D$2:$G$10,2,FALSE),"")</f>
        <v/>
      </c>
      <c r="AL792" s="296" t="str">
        <f>IFERROR(VLOOKUP($I792,点検表４リスト用!$D$2:$G$10,3,FALSE),"")</f>
        <v/>
      </c>
      <c r="AM792" s="296" t="str">
        <f>IFERROR(VLOOKUP($I792,点検表４リスト用!$D$2:$G$10,4,FALSE),"")</f>
        <v/>
      </c>
      <c r="AN792" s="296" t="str">
        <f>IFERROR(VLOOKUP(LEFT($E792,1),点検表４リスト用!$I$2:$J$11,2,FALSE),"")</f>
        <v/>
      </c>
      <c r="AO792" s="296" t="b">
        <f>IF(IFERROR(VLOOKUP($J792,軽乗用車一覧!$A$2:$A$88,1,FALSE),"")&lt;&gt;"",TRUE,FALSE)</f>
        <v>0</v>
      </c>
      <c r="AP792" s="296" t="b">
        <f t="shared" si="370"/>
        <v>0</v>
      </c>
      <c r="AQ792" s="296" t="b">
        <f t="shared" si="397"/>
        <v>1</v>
      </c>
      <c r="AR792" s="296" t="str">
        <f t="shared" si="371"/>
        <v/>
      </c>
      <c r="AS792" s="296" t="str">
        <f t="shared" si="372"/>
        <v/>
      </c>
      <c r="AT792" s="296">
        <f t="shared" si="373"/>
        <v>1</v>
      </c>
      <c r="AU792" s="296">
        <f t="shared" si="374"/>
        <v>1</v>
      </c>
      <c r="AV792" s="296" t="str">
        <f t="shared" si="375"/>
        <v/>
      </c>
      <c r="AW792" s="296" t="str">
        <f>IFERROR(VLOOKUP($L792,点検表４リスト用!$L$2:$M$11,2,FALSE),"")</f>
        <v/>
      </c>
      <c r="AX792" s="296" t="str">
        <f>IFERROR(VLOOKUP($AV792,排出係数!$H$4:$N$1000,7,FALSE),"")</f>
        <v/>
      </c>
      <c r="AY792" s="296" t="str">
        <f t="shared" si="385"/>
        <v/>
      </c>
      <c r="AZ792" s="296" t="str">
        <f t="shared" si="376"/>
        <v>1</v>
      </c>
      <c r="BA792" s="296" t="str">
        <f>IFERROR(VLOOKUP($AV792,排出係数!$A$4:$G$10000,$AU792+2,FALSE),"")</f>
        <v/>
      </c>
      <c r="BB792" s="296">
        <f>IFERROR(VLOOKUP($AU792,点検表４リスト用!$P$2:$T$6,2,FALSE),"")</f>
        <v>0.48</v>
      </c>
      <c r="BC792" s="296" t="str">
        <f t="shared" si="377"/>
        <v/>
      </c>
      <c r="BD792" s="296" t="str">
        <f t="shared" si="378"/>
        <v/>
      </c>
      <c r="BE792" s="296" t="str">
        <f>IFERROR(VLOOKUP($AV792,排出係数!$H$4:$M$10000,$AU792+2,FALSE),"")</f>
        <v/>
      </c>
      <c r="BF792" s="296">
        <f>IFERROR(VLOOKUP($AU792,点検表４リスト用!$P$2:$T$6,IF($N792="H17",5,3),FALSE),"")</f>
        <v>5.5E-2</v>
      </c>
      <c r="BG792" s="296">
        <f t="shared" si="379"/>
        <v>0</v>
      </c>
      <c r="BH792" s="296">
        <f t="shared" si="383"/>
        <v>0</v>
      </c>
      <c r="BI792" s="296" t="str">
        <f>IFERROR(VLOOKUP($L792,点検表４リスト用!$L$2:$N$11,3,FALSE),"")</f>
        <v/>
      </c>
      <c r="BJ792" s="296" t="str">
        <f t="shared" si="380"/>
        <v/>
      </c>
      <c r="BK792" s="296" t="str">
        <f>IF($AK792="特","",IF($BP792="確認",MSG_電気・燃料電池車確認,IF($BS792=1,日野自動車新型式,IF($BS792=2,日野自動車新型式②,IF($BS792=3,日野自動車新型式③,IF($BS792=4,日野自動車新型式④,IFERROR(VLOOKUP($BJ792,'35条リスト'!$A$3:$C$9998,2,FALSE),"")))))))</f>
        <v/>
      </c>
      <c r="BL792" s="296" t="str">
        <f t="shared" si="381"/>
        <v/>
      </c>
      <c r="BM792" s="296" t="str">
        <f>IFERROR(VLOOKUP($X792,点検表４リスト用!$A$2:$B$10,2,FALSE),"")</f>
        <v/>
      </c>
      <c r="BN792" s="296" t="str">
        <f>IF($AK792="特","",IFERROR(VLOOKUP($BJ792,'35条リスト'!$A$3:$C$9998,3,FALSE),""))</f>
        <v/>
      </c>
      <c r="BO792" s="357" t="str">
        <f t="shared" si="386"/>
        <v/>
      </c>
      <c r="BP792" s="297" t="str">
        <f t="shared" si="382"/>
        <v/>
      </c>
      <c r="BQ792" s="297" t="str">
        <f t="shared" si="387"/>
        <v/>
      </c>
      <c r="BR792" s="296">
        <f t="shared" si="384"/>
        <v>0</v>
      </c>
      <c r="BS792" s="296" t="str">
        <f>IF(COUNTIF(点検表４リスト用!X$2:X$83,J792),1,IF(COUNTIF(点検表４リスト用!Y$2:Y$100,J792),2,IF(COUNTIF(点検表４リスト用!Z$2:Z$100,J792),3,IF(COUNTIF(点検表４リスト用!AA$2:AA$100,J792),4,""))))</f>
        <v/>
      </c>
      <c r="BT792" s="580" t="str">
        <f t="shared" si="388"/>
        <v/>
      </c>
    </row>
    <row r="793" spans="1:72">
      <c r="A793" s="289"/>
      <c r="B793" s="445"/>
      <c r="C793" s="290"/>
      <c r="D793" s="291"/>
      <c r="E793" s="291"/>
      <c r="F793" s="291"/>
      <c r="G793" s="292"/>
      <c r="H793" s="300"/>
      <c r="I793" s="292"/>
      <c r="J793" s="292"/>
      <c r="K793" s="292"/>
      <c r="L793" s="292"/>
      <c r="M793" s="290"/>
      <c r="N793" s="290"/>
      <c r="O793" s="292"/>
      <c r="P793" s="292"/>
      <c r="Q793" s="481" t="str">
        <f t="shared" si="389"/>
        <v/>
      </c>
      <c r="R793" s="481" t="str">
        <f t="shared" si="390"/>
        <v/>
      </c>
      <c r="S793" s="482" t="str">
        <f t="shared" si="363"/>
        <v/>
      </c>
      <c r="T793" s="482" t="str">
        <f t="shared" si="391"/>
        <v/>
      </c>
      <c r="U793" s="483" t="str">
        <f t="shared" si="392"/>
        <v/>
      </c>
      <c r="V793" s="483" t="str">
        <f t="shared" si="393"/>
        <v/>
      </c>
      <c r="W793" s="483" t="str">
        <f t="shared" si="394"/>
        <v/>
      </c>
      <c r="X793" s="293"/>
      <c r="Y793" s="289"/>
      <c r="Z793" s="473" t="str">
        <f>IF($BS793&lt;&gt;"","確認",IF(COUNTIF(点検表４リスト用!AB$2:AB$100,J793),"○",IF(OR($BQ793="【3】",$BQ793="【2】",$BQ793="【1】"),"○",$BQ793)))</f>
        <v/>
      </c>
      <c r="AA793" s="532"/>
      <c r="AB793" s="559" t="str">
        <f t="shared" si="395"/>
        <v/>
      </c>
      <c r="AC793" s="294" t="str">
        <f>IF(COUNTIF(環境性能の高いＵＤタクシー!$A:$A,点検表４!J793),"○","")</f>
        <v/>
      </c>
      <c r="AD793" s="295" t="str">
        <f t="shared" si="396"/>
        <v/>
      </c>
      <c r="AE793" s="296" t="b">
        <f t="shared" si="364"/>
        <v>0</v>
      </c>
      <c r="AF793" s="296" t="b">
        <f t="shared" si="365"/>
        <v>0</v>
      </c>
      <c r="AG793" s="296" t="str">
        <f t="shared" si="366"/>
        <v/>
      </c>
      <c r="AH793" s="296">
        <f t="shared" si="367"/>
        <v>1</v>
      </c>
      <c r="AI793" s="296">
        <f t="shared" si="368"/>
        <v>0</v>
      </c>
      <c r="AJ793" s="296">
        <f t="shared" si="369"/>
        <v>0</v>
      </c>
      <c r="AK793" s="296" t="str">
        <f>IFERROR(VLOOKUP($I793,点検表４リスト用!$D$2:$G$10,2,FALSE),"")</f>
        <v/>
      </c>
      <c r="AL793" s="296" t="str">
        <f>IFERROR(VLOOKUP($I793,点検表４リスト用!$D$2:$G$10,3,FALSE),"")</f>
        <v/>
      </c>
      <c r="AM793" s="296" t="str">
        <f>IFERROR(VLOOKUP($I793,点検表４リスト用!$D$2:$G$10,4,FALSE),"")</f>
        <v/>
      </c>
      <c r="AN793" s="296" t="str">
        <f>IFERROR(VLOOKUP(LEFT($E793,1),点検表４リスト用!$I$2:$J$11,2,FALSE),"")</f>
        <v/>
      </c>
      <c r="AO793" s="296" t="b">
        <f>IF(IFERROR(VLOOKUP($J793,軽乗用車一覧!$A$2:$A$88,1,FALSE),"")&lt;&gt;"",TRUE,FALSE)</f>
        <v>0</v>
      </c>
      <c r="AP793" s="296" t="b">
        <f t="shared" si="370"/>
        <v>0</v>
      </c>
      <c r="AQ793" s="296" t="b">
        <f t="shared" si="397"/>
        <v>1</v>
      </c>
      <c r="AR793" s="296" t="str">
        <f t="shared" si="371"/>
        <v/>
      </c>
      <c r="AS793" s="296" t="str">
        <f t="shared" si="372"/>
        <v/>
      </c>
      <c r="AT793" s="296">
        <f t="shared" si="373"/>
        <v>1</v>
      </c>
      <c r="AU793" s="296">
        <f t="shared" si="374"/>
        <v>1</v>
      </c>
      <c r="AV793" s="296" t="str">
        <f t="shared" si="375"/>
        <v/>
      </c>
      <c r="AW793" s="296" t="str">
        <f>IFERROR(VLOOKUP($L793,点検表４リスト用!$L$2:$M$11,2,FALSE),"")</f>
        <v/>
      </c>
      <c r="AX793" s="296" t="str">
        <f>IFERROR(VLOOKUP($AV793,排出係数!$H$4:$N$1000,7,FALSE),"")</f>
        <v/>
      </c>
      <c r="AY793" s="296" t="str">
        <f t="shared" si="385"/>
        <v/>
      </c>
      <c r="AZ793" s="296" t="str">
        <f t="shared" si="376"/>
        <v>1</v>
      </c>
      <c r="BA793" s="296" t="str">
        <f>IFERROR(VLOOKUP($AV793,排出係数!$A$4:$G$10000,$AU793+2,FALSE),"")</f>
        <v/>
      </c>
      <c r="BB793" s="296">
        <f>IFERROR(VLOOKUP($AU793,点検表４リスト用!$P$2:$T$6,2,FALSE),"")</f>
        <v>0.48</v>
      </c>
      <c r="BC793" s="296" t="str">
        <f t="shared" si="377"/>
        <v/>
      </c>
      <c r="BD793" s="296" t="str">
        <f t="shared" si="378"/>
        <v/>
      </c>
      <c r="BE793" s="296" t="str">
        <f>IFERROR(VLOOKUP($AV793,排出係数!$H$4:$M$10000,$AU793+2,FALSE),"")</f>
        <v/>
      </c>
      <c r="BF793" s="296">
        <f>IFERROR(VLOOKUP($AU793,点検表４リスト用!$P$2:$T$6,IF($N793="H17",5,3),FALSE),"")</f>
        <v>5.5E-2</v>
      </c>
      <c r="BG793" s="296">
        <f t="shared" si="379"/>
        <v>0</v>
      </c>
      <c r="BH793" s="296">
        <f t="shared" si="383"/>
        <v>0</v>
      </c>
      <c r="BI793" s="296" t="str">
        <f>IFERROR(VLOOKUP($L793,点検表４リスト用!$L$2:$N$11,3,FALSE),"")</f>
        <v/>
      </c>
      <c r="BJ793" s="296" t="str">
        <f t="shared" si="380"/>
        <v/>
      </c>
      <c r="BK793" s="296" t="str">
        <f>IF($AK793="特","",IF($BP793="確認",MSG_電気・燃料電池車確認,IF($BS793=1,日野自動車新型式,IF($BS793=2,日野自動車新型式②,IF($BS793=3,日野自動車新型式③,IF($BS793=4,日野自動車新型式④,IFERROR(VLOOKUP($BJ793,'35条リスト'!$A$3:$C$9998,2,FALSE),"")))))))</f>
        <v/>
      </c>
      <c r="BL793" s="296" t="str">
        <f t="shared" si="381"/>
        <v/>
      </c>
      <c r="BM793" s="296" t="str">
        <f>IFERROR(VLOOKUP($X793,点検表４リスト用!$A$2:$B$10,2,FALSE),"")</f>
        <v/>
      </c>
      <c r="BN793" s="296" t="str">
        <f>IF($AK793="特","",IFERROR(VLOOKUP($BJ793,'35条リスト'!$A$3:$C$9998,3,FALSE),""))</f>
        <v/>
      </c>
      <c r="BO793" s="357" t="str">
        <f t="shared" si="386"/>
        <v/>
      </c>
      <c r="BP793" s="297" t="str">
        <f t="shared" si="382"/>
        <v/>
      </c>
      <c r="BQ793" s="297" t="str">
        <f t="shared" si="387"/>
        <v/>
      </c>
      <c r="BR793" s="296">
        <f t="shared" si="384"/>
        <v>0</v>
      </c>
      <c r="BS793" s="296" t="str">
        <f>IF(COUNTIF(点検表４リスト用!X$2:X$83,J793),1,IF(COUNTIF(点検表４リスト用!Y$2:Y$100,J793),2,IF(COUNTIF(点検表４リスト用!Z$2:Z$100,J793),3,IF(COUNTIF(点検表４リスト用!AA$2:AA$100,J793),4,""))))</f>
        <v/>
      </c>
      <c r="BT793" s="580" t="str">
        <f t="shared" si="388"/>
        <v/>
      </c>
    </row>
    <row r="794" spans="1:72">
      <c r="A794" s="289"/>
      <c r="B794" s="445"/>
      <c r="C794" s="290"/>
      <c r="D794" s="291"/>
      <c r="E794" s="291"/>
      <c r="F794" s="291"/>
      <c r="G794" s="292"/>
      <c r="H794" s="300"/>
      <c r="I794" s="292"/>
      <c r="J794" s="292"/>
      <c r="K794" s="292"/>
      <c r="L794" s="292"/>
      <c r="M794" s="290"/>
      <c r="N794" s="290"/>
      <c r="O794" s="292"/>
      <c r="P794" s="292"/>
      <c r="Q794" s="481" t="str">
        <f t="shared" si="389"/>
        <v/>
      </c>
      <c r="R794" s="481" t="str">
        <f t="shared" si="390"/>
        <v/>
      </c>
      <c r="S794" s="482" t="str">
        <f t="shared" si="363"/>
        <v/>
      </c>
      <c r="T794" s="482" t="str">
        <f t="shared" si="391"/>
        <v/>
      </c>
      <c r="U794" s="483" t="str">
        <f t="shared" si="392"/>
        <v/>
      </c>
      <c r="V794" s="483" t="str">
        <f t="shared" si="393"/>
        <v/>
      </c>
      <c r="W794" s="483" t="str">
        <f t="shared" si="394"/>
        <v/>
      </c>
      <c r="X794" s="293"/>
      <c r="Y794" s="289"/>
      <c r="Z794" s="473" t="str">
        <f>IF($BS794&lt;&gt;"","確認",IF(COUNTIF(点検表４リスト用!AB$2:AB$100,J794),"○",IF(OR($BQ794="【3】",$BQ794="【2】",$BQ794="【1】"),"○",$BQ794)))</f>
        <v/>
      </c>
      <c r="AA794" s="532"/>
      <c r="AB794" s="559" t="str">
        <f t="shared" si="395"/>
        <v/>
      </c>
      <c r="AC794" s="294" t="str">
        <f>IF(COUNTIF(環境性能の高いＵＤタクシー!$A:$A,点検表４!J794),"○","")</f>
        <v/>
      </c>
      <c r="AD794" s="295" t="str">
        <f t="shared" si="396"/>
        <v/>
      </c>
      <c r="AE794" s="296" t="b">
        <f t="shared" si="364"/>
        <v>0</v>
      </c>
      <c r="AF794" s="296" t="b">
        <f t="shared" si="365"/>
        <v>0</v>
      </c>
      <c r="AG794" s="296" t="str">
        <f t="shared" si="366"/>
        <v/>
      </c>
      <c r="AH794" s="296">
        <f t="shared" si="367"/>
        <v>1</v>
      </c>
      <c r="AI794" s="296">
        <f t="shared" si="368"/>
        <v>0</v>
      </c>
      <c r="AJ794" s="296">
        <f t="shared" si="369"/>
        <v>0</v>
      </c>
      <c r="AK794" s="296" t="str">
        <f>IFERROR(VLOOKUP($I794,点検表４リスト用!$D$2:$G$10,2,FALSE),"")</f>
        <v/>
      </c>
      <c r="AL794" s="296" t="str">
        <f>IFERROR(VLOOKUP($I794,点検表４リスト用!$D$2:$G$10,3,FALSE),"")</f>
        <v/>
      </c>
      <c r="AM794" s="296" t="str">
        <f>IFERROR(VLOOKUP($I794,点検表４リスト用!$D$2:$G$10,4,FALSE),"")</f>
        <v/>
      </c>
      <c r="AN794" s="296" t="str">
        <f>IFERROR(VLOOKUP(LEFT($E794,1),点検表４リスト用!$I$2:$J$11,2,FALSE),"")</f>
        <v/>
      </c>
      <c r="AO794" s="296" t="b">
        <f>IF(IFERROR(VLOOKUP($J794,軽乗用車一覧!$A$2:$A$88,1,FALSE),"")&lt;&gt;"",TRUE,FALSE)</f>
        <v>0</v>
      </c>
      <c r="AP794" s="296" t="b">
        <f t="shared" si="370"/>
        <v>0</v>
      </c>
      <c r="AQ794" s="296" t="b">
        <f t="shared" si="397"/>
        <v>1</v>
      </c>
      <c r="AR794" s="296" t="str">
        <f t="shared" si="371"/>
        <v/>
      </c>
      <c r="AS794" s="296" t="str">
        <f t="shared" si="372"/>
        <v/>
      </c>
      <c r="AT794" s="296">
        <f t="shared" si="373"/>
        <v>1</v>
      </c>
      <c r="AU794" s="296">
        <f t="shared" si="374"/>
        <v>1</v>
      </c>
      <c r="AV794" s="296" t="str">
        <f t="shared" si="375"/>
        <v/>
      </c>
      <c r="AW794" s="296" t="str">
        <f>IFERROR(VLOOKUP($L794,点検表４リスト用!$L$2:$M$11,2,FALSE),"")</f>
        <v/>
      </c>
      <c r="AX794" s="296" t="str">
        <f>IFERROR(VLOOKUP($AV794,排出係数!$H$4:$N$1000,7,FALSE),"")</f>
        <v/>
      </c>
      <c r="AY794" s="296" t="str">
        <f t="shared" si="385"/>
        <v/>
      </c>
      <c r="AZ794" s="296" t="str">
        <f t="shared" si="376"/>
        <v>1</v>
      </c>
      <c r="BA794" s="296" t="str">
        <f>IFERROR(VLOOKUP($AV794,排出係数!$A$4:$G$10000,$AU794+2,FALSE),"")</f>
        <v/>
      </c>
      <c r="BB794" s="296">
        <f>IFERROR(VLOOKUP($AU794,点検表４リスト用!$P$2:$T$6,2,FALSE),"")</f>
        <v>0.48</v>
      </c>
      <c r="BC794" s="296" t="str">
        <f t="shared" si="377"/>
        <v/>
      </c>
      <c r="BD794" s="296" t="str">
        <f t="shared" si="378"/>
        <v/>
      </c>
      <c r="BE794" s="296" t="str">
        <f>IFERROR(VLOOKUP($AV794,排出係数!$H$4:$M$10000,$AU794+2,FALSE),"")</f>
        <v/>
      </c>
      <c r="BF794" s="296">
        <f>IFERROR(VLOOKUP($AU794,点検表４リスト用!$P$2:$T$6,IF($N794="H17",5,3),FALSE),"")</f>
        <v>5.5E-2</v>
      </c>
      <c r="BG794" s="296">
        <f t="shared" si="379"/>
        <v>0</v>
      </c>
      <c r="BH794" s="296">
        <f t="shared" si="383"/>
        <v>0</v>
      </c>
      <c r="BI794" s="296" t="str">
        <f>IFERROR(VLOOKUP($L794,点検表４リスト用!$L$2:$N$11,3,FALSE),"")</f>
        <v/>
      </c>
      <c r="BJ794" s="296" t="str">
        <f t="shared" si="380"/>
        <v/>
      </c>
      <c r="BK794" s="296" t="str">
        <f>IF($AK794="特","",IF($BP794="確認",MSG_電気・燃料電池車確認,IF($BS794=1,日野自動車新型式,IF($BS794=2,日野自動車新型式②,IF($BS794=3,日野自動車新型式③,IF($BS794=4,日野自動車新型式④,IFERROR(VLOOKUP($BJ794,'35条リスト'!$A$3:$C$9998,2,FALSE),"")))))))</f>
        <v/>
      </c>
      <c r="BL794" s="296" t="str">
        <f t="shared" si="381"/>
        <v/>
      </c>
      <c r="BM794" s="296" t="str">
        <f>IFERROR(VLOOKUP($X794,点検表４リスト用!$A$2:$B$10,2,FALSE),"")</f>
        <v/>
      </c>
      <c r="BN794" s="296" t="str">
        <f>IF($AK794="特","",IFERROR(VLOOKUP($BJ794,'35条リスト'!$A$3:$C$9998,3,FALSE),""))</f>
        <v/>
      </c>
      <c r="BO794" s="357" t="str">
        <f t="shared" si="386"/>
        <v/>
      </c>
      <c r="BP794" s="297" t="str">
        <f t="shared" si="382"/>
        <v/>
      </c>
      <c r="BQ794" s="297" t="str">
        <f t="shared" si="387"/>
        <v/>
      </c>
      <c r="BR794" s="296">
        <f t="shared" si="384"/>
        <v>0</v>
      </c>
      <c r="BS794" s="296" t="str">
        <f>IF(COUNTIF(点検表４リスト用!X$2:X$83,J794),1,IF(COUNTIF(点検表４リスト用!Y$2:Y$100,J794),2,IF(COUNTIF(点検表４リスト用!Z$2:Z$100,J794),3,IF(COUNTIF(点検表４リスト用!AA$2:AA$100,J794),4,""))))</f>
        <v/>
      </c>
      <c r="BT794" s="580" t="str">
        <f t="shared" si="388"/>
        <v/>
      </c>
    </row>
    <row r="795" spans="1:72">
      <c r="A795" s="289"/>
      <c r="B795" s="445"/>
      <c r="C795" s="290"/>
      <c r="D795" s="291"/>
      <c r="E795" s="291"/>
      <c r="F795" s="291"/>
      <c r="G795" s="292"/>
      <c r="H795" s="300"/>
      <c r="I795" s="292"/>
      <c r="J795" s="292"/>
      <c r="K795" s="292"/>
      <c r="L795" s="292"/>
      <c r="M795" s="290"/>
      <c r="N795" s="290"/>
      <c r="O795" s="292"/>
      <c r="P795" s="292"/>
      <c r="Q795" s="481" t="str">
        <f t="shared" si="389"/>
        <v/>
      </c>
      <c r="R795" s="481" t="str">
        <f t="shared" si="390"/>
        <v/>
      </c>
      <c r="S795" s="482" t="str">
        <f t="shared" si="363"/>
        <v/>
      </c>
      <c r="T795" s="482" t="str">
        <f t="shared" si="391"/>
        <v/>
      </c>
      <c r="U795" s="483" t="str">
        <f t="shared" si="392"/>
        <v/>
      </c>
      <c r="V795" s="483" t="str">
        <f t="shared" si="393"/>
        <v/>
      </c>
      <c r="W795" s="483" t="str">
        <f t="shared" si="394"/>
        <v/>
      </c>
      <c r="X795" s="293"/>
      <c r="Y795" s="289"/>
      <c r="Z795" s="473" t="str">
        <f>IF($BS795&lt;&gt;"","確認",IF(COUNTIF(点検表４リスト用!AB$2:AB$100,J795),"○",IF(OR($BQ795="【3】",$BQ795="【2】",$BQ795="【1】"),"○",$BQ795)))</f>
        <v/>
      </c>
      <c r="AA795" s="532"/>
      <c r="AB795" s="559" t="str">
        <f t="shared" si="395"/>
        <v/>
      </c>
      <c r="AC795" s="294" t="str">
        <f>IF(COUNTIF(環境性能の高いＵＤタクシー!$A:$A,点検表４!J795),"○","")</f>
        <v/>
      </c>
      <c r="AD795" s="295" t="str">
        <f t="shared" si="396"/>
        <v/>
      </c>
      <c r="AE795" s="296" t="b">
        <f t="shared" si="364"/>
        <v>0</v>
      </c>
      <c r="AF795" s="296" t="b">
        <f t="shared" si="365"/>
        <v>0</v>
      </c>
      <c r="AG795" s="296" t="str">
        <f t="shared" si="366"/>
        <v/>
      </c>
      <c r="AH795" s="296">
        <f t="shared" si="367"/>
        <v>1</v>
      </c>
      <c r="AI795" s="296">
        <f t="shared" si="368"/>
        <v>0</v>
      </c>
      <c r="AJ795" s="296">
        <f t="shared" si="369"/>
        <v>0</v>
      </c>
      <c r="AK795" s="296" t="str">
        <f>IFERROR(VLOOKUP($I795,点検表４リスト用!$D$2:$G$10,2,FALSE),"")</f>
        <v/>
      </c>
      <c r="AL795" s="296" t="str">
        <f>IFERROR(VLOOKUP($I795,点検表４リスト用!$D$2:$G$10,3,FALSE),"")</f>
        <v/>
      </c>
      <c r="AM795" s="296" t="str">
        <f>IFERROR(VLOOKUP($I795,点検表４リスト用!$D$2:$G$10,4,FALSE),"")</f>
        <v/>
      </c>
      <c r="AN795" s="296" t="str">
        <f>IFERROR(VLOOKUP(LEFT($E795,1),点検表４リスト用!$I$2:$J$11,2,FALSE),"")</f>
        <v/>
      </c>
      <c r="AO795" s="296" t="b">
        <f>IF(IFERROR(VLOOKUP($J795,軽乗用車一覧!$A$2:$A$88,1,FALSE),"")&lt;&gt;"",TRUE,FALSE)</f>
        <v>0</v>
      </c>
      <c r="AP795" s="296" t="b">
        <f t="shared" si="370"/>
        <v>0</v>
      </c>
      <c r="AQ795" s="296" t="b">
        <f t="shared" si="397"/>
        <v>1</v>
      </c>
      <c r="AR795" s="296" t="str">
        <f t="shared" si="371"/>
        <v/>
      </c>
      <c r="AS795" s="296" t="str">
        <f t="shared" si="372"/>
        <v/>
      </c>
      <c r="AT795" s="296">
        <f t="shared" si="373"/>
        <v>1</v>
      </c>
      <c r="AU795" s="296">
        <f t="shared" si="374"/>
        <v>1</v>
      </c>
      <c r="AV795" s="296" t="str">
        <f t="shared" si="375"/>
        <v/>
      </c>
      <c r="AW795" s="296" t="str">
        <f>IFERROR(VLOOKUP($L795,点検表４リスト用!$L$2:$M$11,2,FALSE),"")</f>
        <v/>
      </c>
      <c r="AX795" s="296" t="str">
        <f>IFERROR(VLOOKUP($AV795,排出係数!$H$4:$N$1000,7,FALSE),"")</f>
        <v/>
      </c>
      <c r="AY795" s="296" t="str">
        <f t="shared" si="385"/>
        <v/>
      </c>
      <c r="AZ795" s="296" t="str">
        <f t="shared" si="376"/>
        <v>1</v>
      </c>
      <c r="BA795" s="296" t="str">
        <f>IFERROR(VLOOKUP($AV795,排出係数!$A$4:$G$10000,$AU795+2,FALSE),"")</f>
        <v/>
      </c>
      <c r="BB795" s="296">
        <f>IFERROR(VLOOKUP($AU795,点検表４リスト用!$P$2:$T$6,2,FALSE),"")</f>
        <v>0.48</v>
      </c>
      <c r="BC795" s="296" t="str">
        <f t="shared" si="377"/>
        <v/>
      </c>
      <c r="BD795" s="296" t="str">
        <f t="shared" si="378"/>
        <v/>
      </c>
      <c r="BE795" s="296" t="str">
        <f>IFERROR(VLOOKUP($AV795,排出係数!$H$4:$M$10000,$AU795+2,FALSE),"")</f>
        <v/>
      </c>
      <c r="BF795" s="296">
        <f>IFERROR(VLOOKUP($AU795,点検表４リスト用!$P$2:$T$6,IF($N795="H17",5,3),FALSE),"")</f>
        <v>5.5E-2</v>
      </c>
      <c r="BG795" s="296">
        <f t="shared" si="379"/>
        <v>0</v>
      </c>
      <c r="BH795" s="296">
        <f t="shared" si="383"/>
        <v>0</v>
      </c>
      <c r="BI795" s="296" t="str">
        <f>IFERROR(VLOOKUP($L795,点検表４リスト用!$L$2:$N$11,3,FALSE),"")</f>
        <v/>
      </c>
      <c r="BJ795" s="296" t="str">
        <f t="shared" si="380"/>
        <v/>
      </c>
      <c r="BK795" s="296" t="str">
        <f>IF($AK795="特","",IF($BP795="確認",MSG_電気・燃料電池車確認,IF($BS795=1,日野自動車新型式,IF($BS795=2,日野自動車新型式②,IF($BS795=3,日野自動車新型式③,IF($BS795=4,日野自動車新型式④,IFERROR(VLOOKUP($BJ795,'35条リスト'!$A$3:$C$9998,2,FALSE),"")))))))</f>
        <v/>
      </c>
      <c r="BL795" s="296" t="str">
        <f t="shared" si="381"/>
        <v/>
      </c>
      <c r="BM795" s="296" t="str">
        <f>IFERROR(VLOOKUP($X795,点検表４リスト用!$A$2:$B$10,2,FALSE),"")</f>
        <v/>
      </c>
      <c r="BN795" s="296" t="str">
        <f>IF($AK795="特","",IFERROR(VLOOKUP($BJ795,'35条リスト'!$A$3:$C$9998,3,FALSE),""))</f>
        <v/>
      </c>
      <c r="BO795" s="357" t="str">
        <f t="shared" si="386"/>
        <v/>
      </c>
      <c r="BP795" s="297" t="str">
        <f t="shared" si="382"/>
        <v/>
      </c>
      <c r="BQ795" s="297" t="str">
        <f t="shared" si="387"/>
        <v/>
      </c>
      <c r="BR795" s="296">
        <f t="shared" si="384"/>
        <v>0</v>
      </c>
      <c r="BS795" s="296" t="str">
        <f>IF(COUNTIF(点検表４リスト用!X$2:X$83,J795),1,IF(COUNTIF(点検表４リスト用!Y$2:Y$100,J795),2,IF(COUNTIF(点検表４リスト用!Z$2:Z$100,J795),3,IF(COUNTIF(点検表４リスト用!AA$2:AA$100,J795),4,""))))</f>
        <v/>
      </c>
      <c r="BT795" s="580" t="str">
        <f t="shared" si="388"/>
        <v/>
      </c>
    </row>
    <row r="796" spans="1:72">
      <c r="A796" s="289"/>
      <c r="B796" s="445"/>
      <c r="C796" s="290"/>
      <c r="D796" s="291"/>
      <c r="E796" s="291"/>
      <c r="F796" s="291"/>
      <c r="G796" s="292"/>
      <c r="H796" s="300"/>
      <c r="I796" s="292"/>
      <c r="J796" s="292"/>
      <c r="K796" s="292"/>
      <c r="L796" s="292"/>
      <c r="M796" s="290"/>
      <c r="N796" s="290"/>
      <c r="O796" s="292"/>
      <c r="P796" s="292"/>
      <c r="Q796" s="481" t="str">
        <f t="shared" si="389"/>
        <v/>
      </c>
      <c r="R796" s="481" t="str">
        <f t="shared" si="390"/>
        <v/>
      </c>
      <c r="S796" s="482" t="str">
        <f t="shared" si="363"/>
        <v/>
      </c>
      <c r="T796" s="482" t="str">
        <f t="shared" si="391"/>
        <v/>
      </c>
      <c r="U796" s="483" t="str">
        <f t="shared" si="392"/>
        <v/>
      </c>
      <c r="V796" s="483" t="str">
        <f t="shared" si="393"/>
        <v/>
      </c>
      <c r="W796" s="483" t="str">
        <f t="shared" si="394"/>
        <v/>
      </c>
      <c r="X796" s="293"/>
      <c r="Y796" s="289"/>
      <c r="Z796" s="473" t="str">
        <f>IF($BS796&lt;&gt;"","確認",IF(COUNTIF(点検表４リスト用!AB$2:AB$100,J796),"○",IF(OR($BQ796="【3】",$BQ796="【2】",$BQ796="【1】"),"○",$BQ796)))</f>
        <v/>
      </c>
      <c r="AA796" s="532"/>
      <c r="AB796" s="559" t="str">
        <f t="shared" si="395"/>
        <v/>
      </c>
      <c r="AC796" s="294" t="str">
        <f>IF(COUNTIF(環境性能の高いＵＤタクシー!$A:$A,点検表４!J796),"○","")</f>
        <v/>
      </c>
      <c r="AD796" s="295" t="str">
        <f t="shared" si="396"/>
        <v/>
      </c>
      <c r="AE796" s="296" t="b">
        <f t="shared" si="364"/>
        <v>0</v>
      </c>
      <c r="AF796" s="296" t="b">
        <f t="shared" si="365"/>
        <v>0</v>
      </c>
      <c r="AG796" s="296" t="str">
        <f t="shared" si="366"/>
        <v/>
      </c>
      <c r="AH796" s="296">
        <f t="shared" si="367"/>
        <v>1</v>
      </c>
      <c r="AI796" s="296">
        <f t="shared" si="368"/>
        <v>0</v>
      </c>
      <c r="AJ796" s="296">
        <f t="shared" si="369"/>
        <v>0</v>
      </c>
      <c r="AK796" s="296" t="str">
        <f>IFERROR(VLOOKUP($I796,点検表４リスト用!$D$2:$G$10,2,FALSE),"")</f>
        <v/>
      </c>
      <c r="AL796" s="296" t="str">
        <f>IFERROR(VLOOKUP($I796,点検表４リスト用!$D$2:$G$10,3,FALSE),"")</f>
        <v/>
      </c>
      <c r="AM796" s="296" t="str">
        <f>IFERROR(VLOOKUP($I796,点検表４リスト用!$D$2:$G$10,4,FALSE),"")</f>
        <v/>
      </c>
      <c r="AN796" s="296" t="str">
        <f>IFERROR(VLOOKUP(LEFT($E796,1),点検表４リスト用!$I$2:$J$11,2,FALSE),"")</f>
        <v/>
      </c>
      <c r="AO796" s="296" t="b">
        <f>IF(IFERROR(VLOOKUP($J796,軽乗用車一覧!$A$2:$A$88,1,FALSE),"")&lt;&gt;"",TRUE,FALSE)</f>
        <v>0</v>
      </c>
      <c r="AP796" s="296" t="b">
        <f t="shared" si="370"/>
        <v>0</v>
      </c>
      <c r="AQ796" s="296" t="b">
        <f t="shared" si="397"/>
        <v>1</v>
      </c>
      <c r="AR796" s="296" t="str">
        <f t="shared" si="371"/>
        <v/>
      </c>
      <c r="AS796" s="296" t="str">
        <f t="shared" si="372"/>
        <v/>
      </c>
      <c r="AT796" s="296">
        <f t="shared" si="373"/>
        <v>1</v>
      </c>
      <c r="AU796" s="296">
        <f t="shared" si="374"/>
        <v>1</v>
      </c>
      <c r="AV796" s="296" t="str">
        <f t="shared" si="375"/>
        <v/>
      </c>
      <c r="AW796" s="296" t="str">
        <f>IFERROR(VLOOKUP($L796,点検表４リスト用!$L$2:$M$11,2,FALSE),"")</f>
        <v/>
      </c>
      <c r="AX796" s="296" t="str">
        <f>IFERROR(VLOOKUP($AV796,排出係数!$H$4:$N$1000,7,FALSE),"")</f>
        <v/>
      </c>
      <c r="AY796" s="296" t="str">
        <f t="shared" si="385"/>
        <v/>
      </c>
      <c r="AZ796" s="296" t="str">
        <f t="shared" si="376"/>
        <v>1</v>
      </c>
      <c r="BA796" s="296" t="str">
        <f>IFERROR(VLOOKUP($AV796,排出係数!$A$4:$G$10000,$AU796+2,FALSE),"")</f>
        <v/>
      </c>
      <c r="BB796" s="296">
        <f>IFERROR(VLOOKUP($AU796,点検表４リスト用!$P$2:$T$6,2,FALSE),"")</f>
        <v>0.48</v>
      </c>
      <c r="BC796" s="296" t="str">
        <f t="shared" si="377"/>
        <v/>
      </c>
      <c r="BD796" s="296" t="str">
        <f t="shared" si="378"/>
        <v/>
      </c>
      <c r="BE796" s="296" t="str">
        <f>IFERROR(VLOOKUP($AV796,排出係数!$H$4:$M$10000,$AU796+2,FALSE),"")</f>
        <v/>
      </c>
      <c r="BF796" s="296">
        <f>IFERROR(VLOOKUP($AU796,点検表４リスト用!$P$2:$T$6,IF($N796="H17",5,3),FALSE),"")</f>
        <v>5.5E-2</v>
      </c>
      <c r="BG796" s="296">
        <f t="shared" si="379"/>
        <v>0</v>
      </c>
      <c r="BH796" s="296">
        <f t="shared" si="383"/>
        <v>0</v>
      </c>
      <c r="BI796" s="296" t="str">
        <f>IFERROR(VLOOKUP($L796,点検表４リスト用!$L$2:$N$11,3,FALSE),"")</f>
        <v/>
      </c>
      <c r="BJ796" s="296" t="str">
        <f t="shared" si="380"/>
        <v/>
      </c>
      <c r="BK796" s="296" t="str">
        <f>IF($AK796="特","",IF($BP796="確認",MSG_電気・燃料電池車確認,IF($BS796=1,日野自動車新型式,IF($BS796=2,日野自動車新型式②,IF($BS796=3,日野自動車新型式③,IF($BS796=4,日野自動車新型式④,IFERROR(VLOOKUP($BJ796,'35条リスト'!$A$3:$C$9998,2,FALSE),"")))))))</f>
        <v/>
      </c>
      <c r="BL796" s="296" t="str">
        <f t="shared" si="381"/>
        <v/>
      </c>
      <c r="BM796" s="296" t="str">
        <f>IFERROR(VLOOKUP($X796,点検表４リスト用!$A$2:$B$10,2,FALSE),"")</f>
        <v/>
      </c>
      <c r="BN796" s="296" t="str">
        <f>IF($AK796="特","",IFERROR(VLOOKUP($BJ796,'35条リスト'!$A$3:$C$9998,3,FALSE),""))</f>
        <v/>
      </c>
      <c r="BO796" s="357" t="str">
        <f t="shared" si="386"/>
        <v/>
      </c>
      <c r="BP796" s="297" t="str">
        <f t="shared" si="382"/>
        <v/>
      </c>
      <c r="BQ796" s="297" t="str">
        <f t="shared" si="387"/>
        <v/>
      </c>
      <c r="BR796" s="296">
        <f t="shared" si="384"/>
        <v>0</v>
      </c>
      <c r="BS796" s="296" t="str">
        <f>IF(COUNTIF(点検表４リスト用!X$2:X$83,J796),1,IF(COUNTIF(点検表４リスト用!Y$2:Y$100,J796),2,IF(COUNTIF(点検表４リスト用!Z$2:Z$100,J796),3,IF(COUNTIF(点検表４リスト用!AA$2:AA$100,J796),4,""))))</f>
        <v/>
      </c>
      <c r="BT796" s="580" t="str">
        <f t="shared" si="388"/>
        <v/>
      </c>
    </row>
    <row r="797" spans="1:72">
      <c r="A797" s="289"/>
      <c r="B797" s="445"/>
      <c r="C797" s="290"/>
      <c r="D797" s="291"/>
      <c r="E797" s="291"/>
      <c r="F797" s="291"/>
      <c r="G797" s="292"/>
      <c r="H797" s="300"/>
      <c r="I797" s="292"/>
      <c r="J797" s="292"/>
      <c r="K797" s="292"/>
      <c r="L797" s="292"/>
      <c r="M797" s="290"/>
      <c r="N797" s="290"/>
      <c r="O797" s="292"/>
      <c r="P797" s="292"/>
      <c r="Q797" s="481" t="str">
        <f t="shared" si="389"/>
        <v/>
      </c>
      <c r="R797" s="481" t="str">
        <f t="shared" si="390"/>
        <v/>
      </c>
      <c r="S797" s="482" t="str">
        <f t="shared" si="363"/>
        <v/>
      </c>
      <c r="T797" s="482" t="str">
        <f t="shared" si="391"/>
        <v/>
      </c>
      <c r="U797" s="483" t="str">
        <f t="shared" si="392"/>
        <v/>
      </c>
      <c r="V797" s="483" t="str">
        <f t="shared" si="393"/>
        <v/>
      </c>
      <c r="W797" s="483" t="str">
        <f t="shared" si="394"/>
        <v/>
      </c>
      <c r="X797" s="293"/>
      <c r="Y797" s="289"/>
      <c r="Z797" s="473" t="str">
        <f>IF($BS797&lt;&gt;"","確認",IF(COUNTIF(点検表４リスト用!AB$2:AB$100,J797),"○",IF(OR($BQ797="【3】",$BQ797="【2】",$BQ797="【1】"),"○",$BQ797)))</f>
        <v/>
      </c>
      <c r="AA797" s="532"/>
      <c r="AB797" s="559" t="str">
        <f t="shared" si="395"/>
        <v/>
      </c>
      <c r="AC797" s="294" t="str">
        <f>IF(COUNTIF(環境性能の高いＵＤタクシー!$A:$A,点検表４!J797),"○","")</f>
        <v/>
      </c>
      <c r="AD797" s="295" t="str">
        <f t="shared" si="396"/>
        <v/>
      </c>
      <c r="AE797" s="296" t="b">
        <f t="shared" si="364"/>
        <v>0</v>
      </c>
      <c r="AF797" s="296" t="b">
        <f t="shared" si="365"/>
        <v>0</v>
      </c>
      <c r="AG797" s="296" t="str">
        <f t="shared" si="366"/>
        <v/>
      </c>
      <c r="AH797" s="296">
        <f t="shared" si="367"/>
        <v>1</v>
      </c>
      <c r="AI797" s="296">
        <f t="shared" si="368"/>
        <v>0</v>
      </c>
      <c r="AJ797" s="296">
        <f t="shared" si="369"/>
        <v>0</v>
      </c>
      <c r="AK797" s="296" t="str">
        <f>IFERROR(VLOOKUP($I797,点検表４リスト用!$D$2:$G$10,2,FALSE),"")</f>
        <v/>
      </c>
      <c r="AL797" s="296" t="str">
        <f>IFERROR(VLOOKUP($I797,点検表４リスト用!$D$2:$G$10,3,FALSE),"")</f>
        <v/>
      </c>
      <c r="AM797" s="296" t="str">
        <f>IFERROR(VLOOKUP($I797,点検表４リスト用!$D$2:$G$10,4,FALSE),"")</f>
        <v/>
      </c>
      <c r="AN797" s="296" t="str">
        <f>IFERROR(VLOOKUP(LEFT($E797,1),点検表４リスト用!$I$2:$J$11,2,FALSE),"")</f>
        <v/>
      </c>
      <c r="AO797" s="296" t="b">
        <f>IF(IFERROR(VLOOKUP($J797,軽乗用車一覧!$A$2:$A$88,1,FALSE),"")&lt;&gt;"",TRUE,FALSE)</f>
        <v>0</v>
      </c>
      <c r="AP797" s="296" t="b">
        <f t="shared" si="370"/>
        <v>0</v>
      </c>
      <c r="AQ797" s="296" t="b">
        <f t="shared" si="397"/>
        <v>1</v>
      </c>
      <c r="AR797" s="296" t="str">
        <f t="shared" si="371"/>
        <v/>
      </c>
      <c r="AS797" s="296" t="str">
        <f t="shared" si="372"/>
        <v/>
      </c>
      <c r="AT797" s="296">
        <f t="shared" si="373"/>
        <v>1</v>
      </c>
      <c r="AU797" s="296">
        <f t="shared" si="374"/>
        <v>1</v>
      </c>
      <c r="AV797" s="296" t="str">
        <f t="shared" si="375"/>
        <v/>
      </c>
      <c r="AW797" s="296" t="str">
        <f>IFERROR(VLOOKUP($L797,点検表４リスト用!$L$2:$M$11,2,FALSE),"")</f>
        <v/>
      </c>
      <c r="AX797" s="296" t="str">
        <f>IFERROR(VLOOKUP($AV797,排出係数!$H$4:$N$1000,7,FALSE),"")</f>
        <v/>
      </c>
      <c r="AY797" s="296" t="str">
        <f t="shared" si="385"/>
        <v/>
      </c>
      <c r="AZ797" s="296" t="str">
        <f t="shared" si="376"/>
        <v>1</v>
      </c>
      <c r="BA797" s="296" t="str">
        <f>IFERROR(VLOOKUP($AV797,排出係数!$A$4:$G$10000,$AU797+2,FALSE),"")</f>
        <v/>
      </c>
      <c r="BB797" s="296">
        <f>IFERROR(VLOOKUP($AU797,点検表４リスト用!$P$2:$T$6,2,FALSE),"")</f>
        <v>0.48</v>
      </c>
      <c r="BC797" s="296" t="str">
        <f t="shared" si="377"/>
        <v/>
      </c>
      <c r="BD797" s="296" t="str">
        <f t="shared" si="378"/>
        <v/>
      </c>
      <c r="BE797" s="296" t="str">
        <f>IFERROR(VLOOKUP($AV797,排出係数!$H$4:$M$10000,$AU797+2,FALSE),"")</f>
        <v/>
      </c>
      <c r="BF797" s="296">
        <f>IFERROR(VLOOKUP($AU797,点検表４リスト用!$P$2:$T$6,IF($N797="H17",5,3),FALSE),"")</f>
        <v>5.5E-2</v>
      </c>
      <c r="BG797" s="296">
        <f t="shared" si="379"/>
        <v>0</v>
      </c>
      <c r="BH797" s="296">
        <f t="shared" si="383"/>
        <v>0</v>
      </c>
      <c r="BI797" s="296" t="str">
        <f>IFERROR(VLOOKUP($L797,点検表４リスト用!$L$2:$N$11,3,FALSE),"")</f>
        <v/>
      </c>
      <c r="BJ797" s="296" t="str">
        <f t="shared" si="380"/>
        <v/>
      </c>
      <c r="BK797" s="296" t="str">
        <f>IF($AK797="特","",IF($BP797="確認",MSG_電気・燃料電池車確認,IF($BS797=1,日野自動車新型式,IF($BS797=2,日野自動車新型式②,IF($BS797=3,日野自動車新型式③,IF($BS797=4,日野自動車新型式④,IFERROR(VLOOKUP($BJ797,'35条リスト'!$A$3:$C$9998,2,FALSE),"")))))))</f>
        <v/>
      </c>
      <c r="BL797" s="296" t="str">
        <f t="shared" si="381"/>
        <v/>
      </c>
      <c r="BM797" s="296" t="str">
        <f>IFERROR(VLOOKUP($X797,点検表４リスト用!$A$2:$B$10,2,FALSE),"")</f>
        <v/>
      </c>
      <c r="BN797" s="296" t="str">
        <f>IF($AK797="特","",IFERROR(VLOOKUP($BJ797,'35条リスト'!$A$3:$C$9998,3,FALSE),""))</f>
        <v/>
      </c>
      <c r="BO797" s="357" t="str">
        <f t="shared" si="386"/>
        <v/>
      </c>
      <c r="BP797" s="297" t="str">
        <f t="shared" si="382"/>
        <v/>
      </c>
      <c r="BQ797" s="297" t="str">
        <f t="shared" si="387"/>
        <v/>
      </c>
      <c r="BR797" s="296">
        <f t="shared" si="384"/>
        <v>0</v>
      </c>
      <c r="BS797" s="296" t="str">
        <f>IF(COUNTIF(点検表４リスト用!X$2:X$83,J797),1,IF(COUNTIF(点検表４リスト用!Y$2:Y$100,J797),2,IF(COUNTIF(点検表４リスト用!Z$2:Z$100,J797),3,IF(COUNTIF(点検表４リスト用!AA$2:AA$100,J797),4,""))))</f>
        <v/>
      </c>
      <c r="BT797" s="580" t="str">
        <f t="shared" si="388"/>
        <v/>
      </c>
    </row>
    <row r="798" spans="1:72">
      <c r="A798" s="289"/>
      <c r="B798" s="445"/>
      <c r="C798" s="290"/>
      <c r="D798" s="291"/>
      <c r="E798" s="291"/>
      <c r="F798" s="291"/>
      <c r="G798" s="292"/>
      <c r="H798" s="300"/>
      <c r="I798" s="292"/>
      <c r="J798" s="292"/>
      <c r="K798" s="292"/>
      <c r="L798" s="292"/>
      <c r="M798" s="290"/>
      <c r="N798" s="290"/>
      <c r="O798" s="292"/>
      <c r="P798" s="292"/>
      <c r="Q798" s="481" t="str">
        <f t="shared" si="389"/>
        <v/>
      </c>
      <c r="R798" s="481" t="str">
        <f t="shared" si="390"/>
        <v/>
      </c>
      <c r="S798" s="482" t="str">
        <f t="shared" si="363"/>
        <v/>
      </c>
      <c r="T798" s="482" t="str">
        <f t="shared" si="391"/>
        <v/>
      </c>
      <c r="U798" s="483" t="str">
        <f t="shared" si="392"/>
        <v/>
      </c>
      <c r="V798" s="483" t="str">
        <f t="shared" si="393"/>
        <v/>
      </c>
      <c r="W798" s="483" t="str">
        <f t="shared" si="394"/>
        <v/>
      </c>
      <c r="X798" s="293"/>
      <c r="Y798" s="289"/>
      <c r="Z798" s="473" t="str">
        <f>IF($BS798&lt;&gt;"","確認",IF(COUNTIF(点検表４リスト用!AB$2:AB$100,J798),"○",IF(OR($BQ798="【3】",$BQ798="【2】",$BQ798="【1】"),"○",$BQ798)))</f>
        <v/>
      </c>
      <c r="AA798" s="532"/>
      <c r="AB798" s="559" t="str">
        <f t="shared" si="395"/>
        <v/>
      </c>
      <c r="AC798" s="294" t="str">
        <f>IF(COUNTIF(環境性能の高いＵＤタクシー!$A:$A,点検表４!J798),"○","")</f>
        <v/>
      </c>
      <c r="AD798" s="295" t="str">
        <f t="shared" si="396"/>
        <v/>
      </c>
      <c r="AE798" s="296" t="b">
        <f t="shared" si="364"/>
        <v>0</v>
      </c>
      <c r="AF798" s="296" t="b">
        <f t="shared" si="365"/>
        <v>0</v>
      </c>
      <c r="AG798" s="296" t="str">
        <f t="shared" si="366"/>
        <v/>
      </c>
      <c r="AH798" s="296">
        <f t="shared" si="367"/>
        <v>1</v>
      </c>
      <c r="AI798" s="296">
        <f t="shared" si="368"/>
        <v>0</v>
      </c>
      <c r="AJ798" s="296">
        <f t="shared" si="369"/>
        <v>0</v>
      </c>
      <c r="AK798" s="296" t="str">
        <f>IFERROR(VLOOKUP($I798,点検表４リスト用!$D$2:$G$10,2,FALSE),"")</f>
        <v/>
      </c>
      <c r="AL798" s="296" t="str">
        <f>IFERROR(VLOOKUP($I798,点検表４リスト用!$D$2:$G$10,3,FALSE),"")</f>
        <v/>
      </c>
      <c r="AM798" s="296" t="str">
        <f>IFERROR(VLOOKUP($I798,点検表４リスト用!$D$2:$G$10,4,FALSE),"")</f>
        <v/>
      </c>
      <c r="AN798" s="296" t="str">
        <f>IFERROR(VLOOKUP(LEFT($E798,1),点検表４リスト用!$I$2:$J$11,2,FALSE),"")</f>
        <v/>
      </c>
      <c r="AO798" s="296" t="b">
        <f>IF(IFERROR(VLOOKUP($J798,軽乗用車一覧!$A$2:$A$88,1,FALSE),"")&lt;&gt;"",TRUE,FALSE)</f>
        <v>0</v>
      </c>
      <c r="AP798" s="296" t="b">
        <f t="shared" si="370"/>
        <v>0</v>
      </c>
      <c r="AQ798" s="296" t="b">
        <f t="shared" si="397"/>
        <v>1</v>
      </c>
      <c r="AR798" s="296" t="str">
        <f t="shared" si="371"/>
        <v/>
      </c>
      <c r="AS798" s="296" t="str">
        <f t="shared" si="372"/>
        <v/>
      </c>
      <c r="AT798" s="296">
        <f t="shared" si="373"/>
        <v>1</v>
      </c>
      <c r="AU798" s="296">
        <f t="shared" si="374"/>
        <v>1</v>
      </c>
      <c r="AV798" s="296" t="str">
        <f t="shared" si="375"/>
        <v/>
      </c>
      <c r="AW798" s="296" t="str">
        <f>IFERROR(VLOOKUP($L798,点検表４リスト用!$L$2:$M$11,2,FALSE),"")</f>
        <v/>
      </c>
      <c r="AX798" s="296" t="str">
        <f>IFERROR(VLOOKUP($AV798,排出係数!$H$4:$N$1000,7,FALSE),"")</f>
        <v/>
      </c>
      <c r="AY798" s="296" t="str">
        <f t="shared" si="385"/>
        <v/>
      </c>
      <c r="AZ798" s="296" t="str">
        <f t="shared" si="376"/>
        <v>1</v>
      </c>
      <c r="BA798" s="296" t="str">
        <f>IFERROR(VLOOKUP($AV798,排出係数!$A$4:$G$10000,$AU798+2,FALSE),"")</f>
        <v/>
      </c>
      <c r="BB798" s="296">
        <f>IFERROR(VLOOKUP($AU798,点検表４リスト用!$P$2:$T$6,2,FALSE),"")</f>
        <v>0.48</v>
      </c>
      <c r="BC798" s="296" t="str">
        <f t="shared" si="377"/>
        <v/>
      </c>
      <c r="BD798" s="296" t="str">
        <f t="shared" si="378"/>
        <v/>
      </c>
      <c r="BE798" s="296" t="str">
        <f>IFERROR(VLOOKUP($AV798,排出係数!$H$4:$M$10000,$AU798+2,FALSE),"")</f>
        <v/>
      </c>
      <c r="BF798" s="296">
        <f>IFERROR(VLOOKUP($AU798,点検表４リスト用!$P$2:$T$6,IF($N798="H17",5,3),FALSE),"")</f>
        <v>5.5E-2</v>
      </c>
      <c r="BG798" s="296">
        <f t="shared" si="379"/>
        <v>0</v>
      </c>
      <c r="BH798" s="296">
        <f t="shared" si="383"/>
        <v>0</v>
      </c>
      <c r="BI798" s="296" t="str">
        <f>IFERROR(VLOOKUP($L798,点検表４リスト用!$L$2:$N$11,3,FALSE),"")</f>
        <v/>
      </c>
      <c r="BJ798" s="296" t="str">
        <f t="shared" si="380"/>
        <v/>
      </c>
      <c r="BK798" s="296" t="str">
        <f>IF($AK798="特","",IF($BP798="確認",MSG_電気・燃料電池車確認,IF($BS798=1,日野自動車新型式,IF($BS798=2,日野自動車新型式②,IF($BS798=3,日野自動車新型式③,IF($BS798=4,日野自動車新型式④,IFERROR(VLOOKUP($BJ798,'35条リスト'!$A$3:$C$9998,2,FALSE),"")))))))</f>
        <v/>
      </c>
      <c r="BL798" s="296" t="str">
        <f t="shared" si="381"/>
        <v/>
      </c>
      <c r="BM798" s="296" t="str">
        <f>IFERROR(VLOOKUP($X798,点検表４リスト用!$A$2:$B$10,2,FALSE),"")</f>
        <v/>
      </c>
      <c r="BN798" s="296" t="str">
        <f>IF($AK798="特","",IFERROR(VLOOKUP($BJ798,'35条リスト'!$A$3:$C$9998,3,FALSE),""))</f>
        <v/>
      </c>
      <c r="BO798" s="357" t="str">
        <f t="shared" si="386"/>
        <v/>
      </c>
      <c r="BP798" s="297" t="str">
        <f t="shared" si="382"/>
        <v/>
      </c>
      <c r="BQ798" s="297" t="str">
        <f t="shared" si="387"/>
        <v/>
      </c>
      <c r="BR798" s="296">
        <f t="shared" si="384"/>
        <v>0</v>
      </c>
      <c r="BS798" s="296" t="str">
        <f>IF(COUNTIF(点検表４リスト用!X$2:X$83,J798),1,IF(COUNTIF(点検表４リスト用!Y$2:Y$100,J798),2,IF(COUNTIF(点検表４リスト用!Z$2:Z$100,J798),3,IF(COUNTIF(点検表４リスト用!AA$2:AA$100,J798),4,""))))</f>
        <v/>
      </c>
      <c r="BT798" s="580" t="str">
        <f t="shared" si="388"/>
        <v/>
      </c>
    </row>
    <row r="799" spans="1:72">
      <c r="A799" s="289"/>
      <c r="B799" s="445"/>
      <c r="C799" s="290"/>
      <c r="D799" s="291"/>
      <c r="E799" s="291"/>
      <c r="F799" s="291"/>
      <c r="G799" s="292"/>
      <c r="H799" s="300"/>
      <c r="I799" s="292"/>
      <c r="J799" s="292"/>
      <c r="K799" s="292"/>
      <c r="L799" s="292"/>
      <c r="M799" s="290"/>
      <c r="N799" s="290"/>
      <c r="O799" s="292"/>
      <c r="P799" s="292"/>
      <c r="Q799" s="481" t="str">
        <f t="shared" si="389"/>
        <v/>
      </c>
      <c r="R799" s="481" t="str">
        <f t="shared" si="390"/>
        <v/>
      </c>
      <c r="S799" s="482" t="str">
        <f t="shared" si="363"/>
        <v/>
      </c>
      <c r="T799" s="482" t="str">
        <f t="shared" si="391"/>
        <v/>
      </c>
      <c r="U799" s="483" t="str">
        <f t="shared" si="392"/>
        <v/>
      </c>
      <c r="V799" s="483" t="str">
        <f t="shared" si="393"/>
        <v/>
      </c>
      <c r="W799" s="483" t="str">
        <f t="shared" si="394"/>
        <v/>
      </c>
      <c r="X799" s="293"/>
      <c r="Y799" s="289"/>
      <c r="Z799" s="473" t="str">
        <f>IF($BS799&lt;&gt;"","確認",IF(COUNTIF(点検表４リスト用!AB$2:AB$100,J799),"○",IF(OR($BQ799="【3】",$BQ799="【2】",$BQ799="【1】"),"○",$BQ799)))</f>
        <v/>
      </c>
      <c r="AA799" s="532"/>
      <c r="AB799" s="559" t="str">
        <f t="shared" si="395"/>
        <v/>
      </c>
      <c r="AC799" s="294" t="str">
        <f>IF(COUNTIF(環境性能の高いＵＤタクシー!$A:$A,点検表４!J799),"○","")</f>
        <v/>
      </c>
      <c r="AD799" s="295" t="str">
        <f t="shared" si="396"/>
        <v/>
      </c>
      <c r="AE799" s="296" t="b">
        <f t="shared" si="364"/>
        <v>0</v>
      </c>
      <c r="AF799" s="296" t="b">
        <f t="shared" si="365"/>
        <v>0</v>
      </c>
      <c r="AG799" s="296" t="str">
        <f t="shared" si="366"/>
        <v/>
      </c>
      <c r="AH799" s="296">
        <f t="shared" si="367"/>
        <v>1</v>
      </c>
      <c r="AI799" s="296">
        <f t="shared" si="368"/>
        <v>0</v>
      </c>
      <c r="AJ799" s="296">
        <f t="shared" si="369"/>
        <v>0</v>
      </c>
      <c r="AK799" s="296" t="str">
        <f>IFERROR(VLOOKUP($I799,点検表４リスト用!$D$2:$G$10,2,FALSE),"")</f>
        <v/>
      </c>
      <c r="AL799" s="296" t="str">
        <f>IFERROR(VLOOKUP($I799,点検表４リスト用!$D$2:$G$10,3,FALSE),"")</f>
        <v/>
      </c>
      <c r="AM799" s="296" t="str">
        <f>IFERROR(VLOOKUP($I799,点検表４リスト用!$D$2:$G$10,4,FALSE),"")</f>
        <v/>
      </c>
      <c r="AN799" s="296" t="str">
        <f>IFERROR(VLOOKUP(LEFT($E799,1),点検表４リスト用!$I$2:$J$11,2,FALSE),"")</f>
        <v/>
      </c>
      <c r="AO799" s="296" t="b">
        <f>IF(IFERROR(VLOOKUP($J799,軽乗用車一覧!$A$2:$A$88,1,FALSE),"")&lt;&gt;"",TRUE,FALSE)</f>
        <v>0</v>
      </c>
      <c r="AP799" s="296" t="b">
        <f t="shared" si="370"/>
        <v>0</v>
      </c>
      <c r="AQ799" s="296" t="b">
        <f t="shared" si="397"/>
        <v>1</v>
      </c>
      <c r="AR799" s="296" t="str">
        <f t="shared" si="371"/>
        <v/>
      </c>
      <c r="AS799" s="296" t="str">
        <f t="shared" si="372"/>
        <v/>
      </c>
      <c r="AT799" s="296">
        <f t="shared" si="373"/>
        <v>1</v>
      </c>
      <c r="AU799" s="296">
        <f t="shared" si="374"/>
        <v>1</v>
      </c>
      <c r="AV799" s="296" t="str">
        <f t="shared" si="375"/>
        <v/>
      </c>
      <c r="AW799" s="296" t="str">
        <f>IFERROR(VLOOKUP($L799,点検表４リスト用!$L$2:$M$11,2,FALSE),"")</f>
        <v/>
      </c>
      <c r="AX799" s="296" t="str">
        <f>IFERROR(VLOOKUP($AV799,排出係数!$H$4:$N$1000,7,FALSE),"")</f>
        <v/>
      </c>
      <c r="AY799" s="296" t="str">
        <f t="shared" si="385"/>
        <v/>
      </c>
      <c r="AZ799" s="296" t="str">
        <f t="shared" si="376"/>
        <v>1</v>
      </c>
      <c r="BA799" s="296" t="str">
        <f>IFERROR(VLOOKUP($AV799,排出係数!$A$4:$G$10000,$AU799+2,FALSE),"")</f>
        <v/>
      </c>
      <c r="BB799" s="296">
        <f>IFERROR(VLOOKUP($AU799,点検表４リスト用!$P$2:$T$6,2,FALSE),"")</f>
        <v>0.48</v>
      </c>
      <c r="BC799" s="296" t="str">
        <f t="shared" si="377"/>
        <v/>
      </c>
      <c r="BD799" s="296" t="str">
        <f t="shared" si="378"/>
        <v/>
      </c>
      <c r="BE799" s="296" t="str">
        <f>IFERROR(VLOOKUP($AV799,排出係数!$H$4:$M$10000,$AU799+2,FALSE),"")</f>
        <v/>
      </c>
      <c r="BF799" s="296">
        <f>IFERROR(VLOOKUP($AU799,点検表４リスト用!$P$2:$T$6,IF($N799="H17",5,3),FALSE),"")</f>
        <v>5.5E-2</v>
      </c>
      <c r="BG799" s="296">
        <f t="shared" si="379"/>
        <v>0</v>
      </c>
      <c r="BH799" s="296">
        <f t="shared" si="383"/>
        <v>0</v>
      </c>
      <c r="BI799" s="296" t="str">
        <f>IFERROR(VLOOKUP($L799,点検表４リスト用!$L$2:$N$11,3,FALSE),"")</f>
        <v/>
      </c>
      <c r="BJ799" s="296" t="str">
        <f t="shared" si="380"/>
        <v/>
      </c>
      <c r="BK799" s="296" t="str">
        <f>IF($AK799="特","",IF($BP799="確認",MSG_電気・燃料電池車確認,IF($BS799=1,日野自動車新型式,IF($BS799=2,日野自動車新型式②,IF($BS799=3,日野自動車新型式③,IF($BS799=4,日野自動車新型式④,IFERROR(VLOOKUP($BJ799,'35条リスト'!$A$3:$C$9998,2,FALSE),"")))))))</f>
        <v/>
      </c>
      <c r="BL799" s="296" t="str">
        <f t="shared" si="381"/>
        <v/>
      </c>
      <c r="BM799" s="296" t="str">
        <f>IFERROR(VLOOKUP($X799,点検表４リスト用!$A$2:$B$10,2,FALSE),"")</f>
        <v/>
      </c>
      <c r="BN799" s="296" t="str">
        <f>IF($AK799="特","",IFERROR(VLOOKUP($BJ799,'35条リスト'!$A$3:$C$9998,3,FALSE),""))</f>
        <v/>
      </c>
      <c r="BO799" s="357" t="str">
        <f t="shared" si="386"/>
        <v/>
      </c>
      <c r="BP799" s="297" t="str">
        <f t="shared" si="382"/>
        <v/>
      </c>
      <c r="BQ799" s="297" t="str">
        <f t="shared" si="387"/>
        <v/>
      </c>
      <c r="BR799" s="296">
        <f t="shared" si="384"/>
        <v>0</v>
      </c>
      <c r="BS799" s="296" t="str">
        <f>IF(COUNTIF(点検表４リスト用!X$2:X$83,J799),1,IF(COUNTIF(点検表４リスト用!Y$2:Y$100,J799),2,IF(COUNTIF(点検表４リスト用!Z$2:Z$100,J799),3,IF(COUNTIF(点検表４リスト用!AA$2:AA$100,J799),4,""))))</f>
        <v/>
      </c>
      <c r="BT799" s="580" t="str">
        <f t="shared" si="388"/>
        <v/>
      </c>
    </row>
    <row r="800" spans="1:72">
      <c r="A800" s="289"/>
      <c r="B800" s="445"/>
      <c r="C800" s="290"/>
      <c r="D800" s="291"/>
      <c r="E800" s="291"/>
      <c r="F800" s="291"/>
      <c r="G800" s="292"/>
      <c r="H800" s="300"/>
      <c r="I800" s="292"/>
      <c r="J800" s="292"/>
      <c r="K800" s="292"/>
      <c r="L800" s="292"/>
      <c r="M800" s="290"/>
      <c r="N800" s="290"/>
      <c r="O800" s="292"/>
      <c r="P800" s="292"/>
      <c r="Q800" s="481" t="str">
        <f t="shared" si="389"/>
        <v/>
      </c>
      <c r="R800" s="481" t="str">
        <f t="shared" si="390"/>
        <v/>
      </c>
      <c r="S800" s="482" t="str">
        <f t="shared" si="363"/>
        <v/>
      </c>
      <c r="T800" s="482" t="str">
        <f t="shared" si="391"/>
        <v/>
      </c>
      <c r="U800" s="483" t="str">
        <f t="shared" si="392"/>
        <v/>
      </c>
      <c r="V800" s="483" t="str">
        <f t="shared" si="393"/>
        <v/>
      </c>
      <c r="W800" s="483" t="str">
        <f t="shared" si="394"/>
        <v/>
      </c>
      <c r="X800" s="293"/>
      <c r="Y800" s="289"/>
      <c r="Z800" s="473" t="str">
        <f>IF($BS800&lt;&gt;"","確認",IF(COUNTIF(点検表４リスト用!AB$2:AB$100,J800),"○",IF(OR($BQ800="【3】",$BQ800="【2】",$BQ800="【1】"),"○",$BQ800)))</f>
        <v/>
      </c>
      <c r="AA800" s="532"/>
      <c r="AB800" s="559" t="str">
        <f t="shared" si="395"/>
        <v/>
      </c>
      <c r="AC800" s="294" t="str">
        <f>IF(COUNTIF(環境性能の高いＵＤタクシー!$A:$A,点検表４!J800),"○","")</f>
        <v/>
      </c>
      <c r="AD800" s="295" t="str">
        <f t="shared" si="396"/>
        <v/>
      </c>
      <c r="AE800" s="296" t="b">
        <f t="shared" si="364"/>
        <v>0</v>
      </c>
      <c r="AF800" s="296" t="b">
        <f t="shared" si="365"/>
        <v>0</v>
      </c>
      <c r="AG800" s="296" t="str">
        <f t="shared" si="366"/>
        <v/>
      </c>
      <c r="AH800" s="296">
        <f t="shared" si="367"/>
        <v>1</v>
      </c>
      <c r="AI800" s="296">
        <f t="shared" si="368"/>
        <v>0</v>
      </c>
      <c r="AJ800" s="296">
        <f t="shared" si="369"/>
        <v>0</v>
      </c>
      <c r="AK800" s="296" t="str">
        <f>IFERROR(VLOOKUP($I800,点検表４リスト用!$D$2:$G$10,2,FALSE),"")</f>
        <v/>
      </c>
      <c r="AL800" s="296" t="str">
        <f>IFERROR(VLOOKUP($I800,点検表４リスト用!$D$2:$G$10,3,FALSE),"")</f>
        <v/>
      </c>
      <c r="AM800" s="296" t="str">
        <f>IFERROR(VLOOKUP($I800,点検表４リスト用!$D$2:$G$10,4,FALSE),"")</f>
        <v/>
      </c>
      <c r="AN800" s="296" t="str">
        <f>IFERROR(VLOOKUP(LEFT($E800,1),点検表４リスト用!$I$2:$J$11,2,FALSE),"")</f>
        <v/>
      </c>
      <c r="AO800" s="296" t="b">
        <f>IF(IFERROR(VLOOKUP($J800,軽乗用車一覧!$A$2:$A$88,1,FALSE),"")&lt;&gt;"",TRUE,FALSE)</f>
        <v>0</v>
      </c>
      <c r="AP800" s="296" t="b">
        <f t="shared" si="370"/>
        <v>0</v>
      </c>
      <c r="AQ800" s="296" t="b">
        <f t="shared" si="397"/>
        <v>1</v>
      </c>
      <c r="AR800" s="296" t="str">
        <f t="shared" si="371"/>
        <v/>
      </c>
      <c r="AS800" s="296" t="str">
        <f t="shared" si="372"/>
        <v/>
      </c>
      <c r="AT800" s="296">
        <f t="shared" si="373"/>
        <v>1</v>
      </c>
      <c r="AU800" s="296">
        <f t="shared" si="374"/>
        <v>1</v>
      </c>
      <c r="AV800" s="296" t="str">
        <f t="shared" si="375"/>
        <v/>
      </c>
      <c r="AW800" s="296" t="str">
        <f>IFERROR(VLOOKUP($L800,点検表４リスト用!$L$2:$M$11,2,FALSE),"")</f>
        <v/>
      </c>
      <c r="AX800" s="296" t="str">
        <f>IFERROR(VLOOKUP($AV800,排出係数!$H$4:$N$1000,7,FALSE),"")</f>
        <v/>
      </c>
      <c r="AY800" s="296" t="str">
        <f t="shared" si="385"/>
        <v/>
      </c>
      <c r="AZ800" s="296" t="str">
        <f t="shared" si="376"/>
        <v>1</v>
      </c>
      <c r="BA800" s="296" t="str">
        <f>IFERROR(VLOOKUP($AV800,排出係数!$A$4:$G$10000,$AU800+2,FALSE),"")</f>
        <v/>
      </c>
      <c r="BB800" s="296">
        <f>IFERROR(VLOOKUP($AU800,点検表４リスト用!$P$2:$T$6,2,FALSE),"")</f>
        <v>0.48</v>
      </c>
      <c r="BC800" s="296" t="str">
        <f t="shared" si="377"/>
        <v/>
      </c>
      <c r="BD800" s="296" t="str">
        <f t="shared" si="378"/>
        <v/>
      </c>
      <c r="BE800" s="296" t="str">
        <f>IFERROR(VLOOKUP($AV800,排出係数!$H$4:$M$10000,$AU800+2,FALSE),"")</f>
        <v/>
      </c>
      <c r="BF800" s="296">
        <f>IFERROR(VLOOKUP($AU800,点検表４リスト用!$P$2:$T$6,IF($N800="H17",5,3),FALSE),"")</f>
        <v>5.5E-2</v>
      </c>
      <c r="BG800" s="296">
        <f t="shared" si="379"/>
        <v>0</v>
      </c>
      <c r="BH800" s="296">
        <f t="shared" si="383"/>
        <v>0</v>
      </c>
      <c r="BI800" s="296" t="str">
        <f>IFERROR(VLOOKUP($L800,点検表４リスト用!$L$2:$N$11,3,FALSE),"")</f>
        <v/>
      </c>
      <c r="BJ800" s="296" t="str">
        <f t="shared" si="380"/>
        <v/>
      </c>
      <c r="BK800" s="296" t="str">
        <f>IF($AK800="特","",IF($BP800="確認",MSG_電気・燃料電池車確認,IF($BS800=1,日野自動車新型式,IF($BS800=2,日野自動車新型式②,IF($BS800=3,日野自動車新型式③,IF($BS800=4,日野自動車新型式④,IFERROR(VLOOKUP($BJ800,'35条リスト'!$A$3:$C$9998,2,FALSE),"")))))))</f>
        <v/>
      </c>
      <c r="BL800" s="296" t="str">
        <f t="shared" si="381"/>
        <v/>
      </c>
      <c r="BM800" s="296" t="str">
        <f>IFERROR(VLOOKUP($X800,点検表４リスト用!$A$2:$B$10,2,FALSE),"")</f>
        <v/>
      </c>
      <c r="BN800" s="296" t="str">
        <f>IF($AK800="特","",IFERROR(VLOOKUP($BJ800,'35条リスト'!$A$3:$C$9998,3,FALSE),""))</f>
        <v/>
      </c>
      <c r="BO800" s="357" t="str">
        <f t="shared" si="386"/>
        <v/>
      </c>
      <c r="BP800" s="297" t="str">
        <f t="shared" si="382"/>
        <v/>
      </c>
      <c r="BQ800" s="297" t="str">
        <f t="shared" si="387"/>
        <v/>
      </c>
      <c r="BR800" s="296">
        <f t="shared" si="384"/>
        <v>0</v>
      </c>
      <c r="BS800" s="296" t="str">
        <f>IF(COUNTIF(点検表４リスト用!X$2:X$83,J800),1,IF(COUNTIF(点検表４リスト用!Y$2:Y$100,J800),2,IF(COUNTIF(点検表４リスト用!Z$2:Z$100,J800),3,IF(COUNTIF(点検表４リスト用!AA$2:AA$100,J800),4,""))))</f>
        <v/>
      </c>
      <c r="BT800" s="580" t="str">
        <f t="shared" si="388"/>
        <v/>
      </c>
    </row>
    <row r="801" spans="1:72">
      <c r="A801" s="289"/>
      <c r="B801" s="445"/>
      <c r="C801" s="290"/>
      <c r="D801" s="291"/>
      <c r="E801" s="291"/>
      <c r="F801" s="291"/>
      <c r="G801" s="292"/>
      <c r="H801" s="300"/>
      <c r="I801" s="292"/>
      <c r="J801" s="292"/>
      <c r="K801" s="292"/>
      <c r="L801" s="292"/>
      <c r="M801" s="290"/>
      <c r="N801" s="290"/>
      <c r="O801" s="292"/>
      <c r="P801" s="292"/>
      <c r="Q801" s="481" t="str">
        <f t="shared" si="389"/>
        <v/>
      </c>
      <c r="R801" s="481" t="str">
        <f t="shared" si="390"/>
        <v/>
      </c>
      <c r="S801" s="482" t="str">
        <f t="shared" si="363"/>
        <v/>
      </c>
      <c r="T801" s="482" t="str">
        <f t="shared" si="391"/>
        <v/>
      </c>
      <c r="U801" s="483" t="str">
        <f t="shared" si="392"/>
        <v/>
      </c>
      <c r="V801" s="483" t="str">
        <f t="shared" si="393"/>
        <v/>
      </c>
      <c r="W801" s="483" t="str">
        <f t="shared" si="394"/>
        <v/>
      </c>
      <c r="X801" s="293"/>
      <c r="Y801" s="289"/>
      <c r="Z801" s="473" t="str">
        <f>IF($BS801&lt;&gt;"","確認",IF(COUNTIF(点検表４リスト用!AB$2:AB$100,J801),"○",IF(OR($BQ801="【3】",$BQ801="【2】",$BQ801="【1】"),"○",$BQ801)))</f>
        <v/>
      </c>
      <c r="AA801" s="532"/>
      <c r="AB801" s="559" t="str">
        <f t="shared" si="395"/>
        <v/>
      </c>
      <c r="AC801" s="294" t="str">
        <f>IF(COUNTIF(環境性能の高いＵＤタクシー!$A:$A,点検表４!J801),"○","")</f>
        <v/>
      </c>
      <c r="AD801" s="295" t="str">
        <f t="shared" si="396"/>
        <v/>
      </c>
      <c r="AE801" s="296" t="b">
        <f t="shared" si="364"/>
        <v>0</v>
      </c>
      <c r="AF801" s="296" t="b">
        <f t="shared" si="365"/>
        <v>0</v>
      </c>
      <c r="AG801" s="296" t="str">
        <f t="shared" si="366"/>
        <v/>
      </c>
      <c r="AH801" s="296">
        <f t="shared" si="367"/>
        <v>1</v>
      </c>
      <c r="AI801" s="296">
        <f t="shared" si="368"/>
        <v>0</v>
      </c>
      <c r="AJ801" s="296">
        <f t="shared" si="369"/>
        <v>0</v>
      </c>
      <c r="AK801" s="296" t="str">
        <f>IFERROR(VLOOKUP($I801,点検表４リスト用!$D$2:$G$10,2,FALSE),"")</f>
        <v/>
      </c>
      <c r="AL801" s="296" t="str">
        <f>IFERROR(VLOOKUP($I801,点検表４リスト用!$D$2:$G$10,3,FALSE),"")</f>
        <v/>
      </c>
      <c r="AM801" s="296" t="str">
        <f>IFERROR(VLOOKUP($I801,点検表４リスト用!$D$2:$G$10,4,FALSE),"")</f>
        <v/>
      </c>
      <c r="AN801" s="296" t="str">
        <f>IFERROR(VLOOKUP(LEFT($E801,1),点検表４リスト用!$I$2:$J$11,2,FALSE),"")</f>
        <v/>
      </c>
      <c r="AO801" s="296" t="b">
        <f>IF(IFERROR(VLOOKUP($J801,軽乗用車一覧!$A$2:$A$88,1,FALSE),"")&lt;&gt;"",TRUE,FALSE)</f>
        <v>0</v>
      </c>
      <c r="AP801" s="296" t="b">
        <f t="shared" si="370"/>
        <v>0</v>
      </c>
      <c r="AQ801" s="296" t="b">
        <f t="shared" si="397"/>
        <v>1</v>
      </c>
      <c r="AR801" s="296" t="str">
        <f t="shared" si="371"/>
        <v/>
      </c>
      <c r="AS801" s="296" t="str">
        <f t="shared" si="372"/>
        <v/>
      </c>
      <c r="AT801" s="296">
        <f t="shared" si="373"/>
        <v>1</v>
      </c>
      <c r="AU801" s="296">
        <f t="shared" si="374"/>
        <v>1</v>
      </c>
      <c r="AV801" s="296" t="str">
        <f t="shared" si="375"/>
        <v/>
      </c>
      <c r="AW801" s="296" t="str">
        <f>IFERROR(VLOOKUP($L801,点検表４リスト用!$L$2:$M$11,2,FALSE),"")</f>
        <v/>
      </c>
      <c r="AX801" s="296" t="str">
        <f>IFERROR(VLOOKUP($AV801,排出係数!$H$4:$N$1000,7,FALSE),"")</f>
        <v/>
      </c>
      <c r="AY801" s="296" t="str">
        <f t="shared" si="385"/>
        <v/>
      </c>
      <c r="AZ801" s="296" t="str">
        <f t="shared" si="376"/>
        <v>1</v>
      </c>
      <c r="BA801" s="296" t="str">
        <f>IFERROR(VLOOKUP($AV801,排出係数!$A$4:$G$10000,$AU801+2,FALSE),"")</f>
        <v/>
      </c>
      <c r="BB801" s="296">
        <f>IFERROR(VLOOKUP($AU801,点検表４リスト用!$P$2:$T$6,2,FALSE),"")</f>
        <v>0.48</v>
      </c>
      <c r="BC801" s="296" t="str">
        <f t="shared" si="377"/>
        <v/>
      </c>
      <c r="BD801" s="296" t="str">
        <f t="shared" si="378"/>
        <v/>
      </c>
      <c r="BE801" s="296" t="str">
        <f>IFERROR(VLOOKUP($AV801,排出係数!$H$4:$M$10000,$AU801+2,FALSE),"")</f>
        <v/>
      </c>
      <c r="BF801" s="296">
        <f>IFERROR(VLOOKUP($AU801,点検表４リスト用!$P$2:$T$6,IF($N801="H17",5,3),FALSE),"")</f>
        <v>5.5E-2</v>
      </c>
      <c r="BG801" s="296">
        <f t="shared" si="379"/>
        <v>0</v>
      </c>
      <c r="BH801" s="296">
        <f t="shared" si="383"/>
        <v>0</v>
      </c>
      <c r="BI801" s="296" t="str">
        <f>IFERROR(VLOOKUP($L801,点検表４リスト用!$L$2:$N$11,3,FALSE),"")</f>
        <v/>
      </c>
      <c r="BJ801" s="296" t="str">
        <f t="shared" si="380"/>
        <v/>
      </c>
      <c r="BK801" s="296" t="str">
        <f>IF($AK801="特","",IF($BP801="確認",MSG_電気・燃料電池車確認,IF($BS801=1,日野自動車新型式,IF($BS801=2,日野自動車新型式②,IF($BS801=3,日野自動車新型式③,IF($BS801=4,日野自動車新型式④,IFERROR(VLOOKUP($BJ801,'35条リスト'!$A$3:$C$9998,2,FALSE),"")))))))</f>
        <v/>
      </c>
      <c r="BL801" s="296" t="str">
        <f t="shared" si="381"/>
        <v/>
      </c>
      <c r="BM801" s="296" t="str">
        <f>IFERROR(VLOOKUP($X801,点検表４リスト用!$A$2:$B$10,2,FALSE),"")</f>
        <v/>
      </c>
      <c r="BN801" s="296" t="str">
        <f>IF($AK801="特","",IFERROR(VLOOKUP($BJ801,'35条リスト'!$A$3:$C$9998,3,FALSE),""))</f>
        <v/>
      </c>
      <c r="BO801" s="357" t="str">
        <f t="shared" si="386"/>
        <v/>
      </c>
      <c r="BP801" s="297" t="str">
        <f t="shared" si="382"/>
        <v/>
      </c>
      <c r="BQ801" s="297" t="str">
        <f t="shared" si="387"/>
        <v/>
      </c>
      <c r="BR801" s="296">
        <f t="shared" si="384"/>
        <v>0</v>
      </c>
      <c r="BS801" s="296" t="str">
        <f>IF(COUNTIF(点検表４リスト用!X$2:X$83,J801),1,IF(COUNTIF(点検表４リスト用!Y$2:Y$100,J801),2,IF(COUNTIF(点検表４リスト用!Z$2:Z$100,J801),3,IF(COUNTIF(点検表４リスト用!AA$2:AA$100,J801),4,""))))</f>
        <v/>
      </c>
      <c r="BT801" s="580" t="str">
        <f t="shared" si="388"/>
        <v/>
      </c>
    </row>
    <row r="802" spans="1:72">
      <c r="A802" s="289"/>
      <c r="B802" s="445"/>
      <c r="C802" s="290"/>
      <c r="D802" s="291"/>
      <c r="E802" s="291"/>
      <c r="F802" s="291"/>
      <c r="G802" s="292"/>
      <c r="H802" s="300"/>
      <c r="I802" s="292"/>
      <c r="J802" s="292"/>
      <c r="K802" s="292"/>
      <c r="L802" s="292"/>
      <c r="M802" s="290"/>
      <c r="N802" s="290"/>
      <c r="O802" s="292"/>
      <c r="P802" s="292"/>
      <c r="Q802" s="481" t="str">
        <f t="shared" si="389"/>
        <v/>
      </c>
      <c r="R802" s="481" t="str">
        <f t="shared" si="390"/>
        <v/>
      </c>
      <c r="S802" s="482" t="str">
        <f t="shared" si="363"/>
        <v/>
      </c>
      <c r="T802" s="482" t="str">
        <f t="shared" si="391"/>
        <v/>
      </c>
      <c r="U802" s="483" t="str">
        <f t="shared" si="392"/>
        <v/>
      </c>
      <c r="V802" s="483" t="str">
        <f t="shared" si="393"/>
        <v/>
      </c>
      <c r="W802" s="483" t="str">
        <f t="shared" si="394"/>
        <v/>
      </c>
      <c r="X802" s="293"/>
      <c r="Y802" s="289"/>
      <c r="Z802" s="473" t="str">
        <f>IF($BS802&lt;&gt;"","確認",IF(COUNTIF(点検表４リスト用!AB$2:AB$100,J802),"○",IF(OR($BQ802="【3】",$BQ802="【2】",$BQ802="【1】"),"○",$BQ802)))</f>
        <v/>
      </c>
      <c r="AA802" s="532"/>
      <c r="AB802" s="559" t="str">
        <f t="shared" si="395"/>
        <v/>
      </c>
      <c r="AC802" s="294" t="str">
        <f>IF(COUNTIF(環境性能の高いＵＤタクシー!$A:$A,点検表４!J802),"○","")</f>
        <v/>
      </c>
      <c r="AD802" s="295" t="str">
        <f t="shared" si="396"/>
        <v/>
      </c>
      <c r="AE802" s="296" t="b">
        <f t="shared" si="364"/>
        <v>0</v>
      </c>
      <c r="AF802" s="296" t="b">
        <f t="shared" si="365"/>
        <v>0</v>
      </c>
      <c r="AG802" s="296" t="str">
        <f t="shared" si="366"/>
        <v/>
      </c>
      <c r="AH802" s="296">
        <f t="shared" si="367"/>
        <v>1</v>
      </c>
      <c r="AI802" s="296">
        <f t="shared" si="368"/>
        <v>0</v>
      </c>
      <c r="AJ802" s="296">
        <f t="shared" si="369"/>
        <v>0</v>
      </c>
      <c r="AK802" s="296" t="str">
        <f>IFERROR(VLOOKUP($I802,点検表４リスト用!$D$2:$G$10,2,FALSE),"")</f>
        <v/>
      </c>
      <c r="AL802" s="296" t="str">
        <f>IFERROR(VLOOKUP($I802,点検表４リスト用!$D$2:$G$10,3,FALSE),"")</f>
        <v/>
      </c>
      <c r="AM802" s="296" t="str">
        <f>IFERROR(VLOOKUP($I802,点検表４リスト用!$D$2:$G$10,4,FALSE),"")</f>
        <v/>
      </c>
      <c r="AN802" s="296" t="str">
        <f>IFERROR(VLOOKUP(LEFT($E802,1),点検表４リスト用!$I$2:$J$11,2,FALSE),"")</f>
        <v/>
      </c>
      <c r="AO802" s="296" t="b">
        <f>IF(IFERROR(VLOOKUP($J802,軽乗用車一覧!$A$2:$A$88,1,FALSE),"")&lt;&gt;"",TRUE,FALSE)</f>
        <v>0</v>
      </c>
      <c r="AP802" s="296" t="b">
        <f t="shared" si="370"/>
        <v>0</v>
      </c>
      <c r="AQ802" s="296" t="b">
        <f t="shared" si="397"/>
        <v>1</v>
      </c>
      <c r="AR802" s="296" t="str">
        <f t="shared" si="371"/>
        <v/>
      </c>
      <c r="AS802" s="296" t="str">
        <f t="shared" si="372"/>
        <v/>
      </c>
      <c r="AT802" s="296">
        <f t="shared" si="373"/>
        <v>1</v>
      </c>
      <c r="AU802" s="296">
        <f t="shared" si="374"/>
        <v>1</v>
      </c>
      <c r="AV802" s="296" t="str">
        <f t="shared" si="375"/>
        <v/>
      </c>
      <c r="AW802" s="296" t="str">
        <f>IFERROR(VLOOKUP($L802,点検表４リスト用!$L$2:$M$11,2,FALSE),"")</f>
        <v/>
      </c>
      <c r="AX802" s="296" t="str">
        <f>IFERROR(VLOOKUP($AV802,排出係数!$H$4:$N$1000,7,FALSE),"")</f>
        <v/>
      </c>
      <c r="AY802" s="296" t="str">
        <f t="shared" si="385"/>
        <v/>
      </c>
      <c r="AZ802" s="296" t="str">
        <f t="shared" si="376"/>
        <v>1</v>
      </c>
      <c r="BA802" s="296" t="str">
        <f>IFERROR(VLOOKUP($AV802,排出係数!$A$4:$G$10000,$AU802+2,FALSE),"")</f>
        <v/>
      </c>
      <c r="BB802" s="296">
        <f>IFERROR(VLOOKUP($AU802,点検表４リスト用!$P$2:$T$6,2,FALSE),"")</f>
        <v>0.48</v>
      </c>
      <c r="BC802" s="296" t="str">
        <f t="shared" si="377"/>
        <v/>
      </c>
      <c r="BD802" s="296" t="str">
        <f t="shared" si="378"/>
        <v/>
      </c>
      <c r="BE802" s="296" t="str">
        <f>IFERROR(VLOOKUP($AV802,排出係数!$H$4:$M$10000,$AU802+2,FALSE),"")</f>
        <v/>
      </c>
      <c r="BF802" s="296">
        <f>IFERROR(VLOOKUP($AU802,点検表４リスト用!$P$2:$T$6,IF($N802="H17",5,3),FALSE),"")</f>
        <v>5.5E-2</v>
      </c>
      <c r="BG802" s="296">
        <f t="shared" si="379"/>
        <v>0</v>
      </c>
      <c r="BH802" s="296">
        <f t="shared" si="383"/>
        <v>0</v>
      </c>
      <c r="BI802" s="296" t="str">
        <f>IFERROR(VLOOKUP($L802,点検表４リスト用!$L$2:$N$11,3,FALSE),"")</f>
        <v/>
      </c>
      <c r="BJ802" s="296" t="str">
        <f t="shared" si="380"/>
        <v/>
      </c>
      <c r="BK802" s="296" t="str">
        <f>IF($AK802="特","",IF($BP802="確認",MSG_電気・燃料電池車確認,IF($BS802=1,日野自動車新型式,IF($BS802=2,日野自動車新型式②,IF($BS802=3,日野自動車新型式③,IF($BS802=4,日野自動車新型式④,IFERROR(VLOOKUP($BJ802,'35条リスト'!$A$3:$C$9998,2,FALSE),"")))))))</f>
        <v/>
      </c>
      <c r="BL802" s="296" t="str">
        <f t="shared" si="381"/>
        <v/>
      </c>
      <c r="BM802" s="296" t="str">
        <f>IFERROR(VLOOKUP($X802,点検表４リスト用!$A$2:$B$10,2,FALSE),"")</f>
        <v/>
      </c>
      <c r="BN802" s="296" t="str">
        <f>IF($AK802="特","",IFERROR(VLOOKUP($BJ802,'35条リスト'!$A$3:$C$9998,3,FALSE),""))</f>
        <v/>
      </c>
      <c r="BO802" s="357" t="str">
        <f t="shared" si="386"/>
        <v/>
      </c>
      <c r="BP802" s="297" t="str">
        <f t="shared" si="382"/>
        <v/>
      </c>
      <c r="BQ802" s="297" t="str">
        <f t="shared" si="387"/>
        <v/>
      </c>
      <c r="BR802" s="296">
        <f t="shared" si="384"/>
        <v>0</v>
      </c>
      <c r="BS802" s="296" t="str">
        <f>IF(COUNTIF(点検表４リスト用!X$2:X$83,J802),1,IF(COUNTIF(点検表４リスト用!Y$2:Y$100,J802),2,IF(COUNTIF(点検表４リスト用!Z$2:Z$100,J802),3,IF(COUNTIF(点検表４リスト用!AA$2:AA$100,J802),4,""))))</f>
        <v/>
      </c>
      <c r="BT802" s="580" t="str">
        <f t="shared" si="388"/>
        <v/>
      </c>
    </row>
    <row r="803" spans="1:72">
      <c r="A803" s="289"/>
      <c r="B803" s="445"/>
      <c r="C803" s="290"/>
      <c r="D803" s="291"/>
      <c r="E803" s="291"/>
      <c r="F803" s="291"/>
      <c r="G803" s="292"/>
      <c r="H803" s="300"/>
      <c r="I803" s="292"/>
      <c r="J803" s="292"/>
      <c r="K803" s="292"/>
      <c r="L803" s="292"/>
      <c r="M803" s="290"/>
      <c r="N803" s="290"/>
      <c r="O803" s="292"/>
      <c r="P803" s="292"/>
      <c r="Q803" s="481" t="str">
        <f t="shared" si="389"/>
        <v/>
      </c>
      <c r="R803" s="481" t="str">
        <f t="shared" si="390"/>
        <v/>
      </c>
      <c r="S803" s="482" t="str">
        <f t="shared" si="363"/>
        <v/>
      </c>
      <c r="T803" s="482" t="str">
        <f t="shared" si="391"/>
        <v/>
      </c>
      <c r="U803" s="483" t="str">
        <f t="shared" si="392"/>
        <v/>
      </c>
      <c r="V803" s="483" t="str">
        <f t="shared" si="393"/>
        <v/>
      </c>
      <c r="W803" s="483" t="str">
        <f t="shared" si="394"/>
        <v/>
      </c>
      <c r="X803" s="293"/>
      <c r="Y803" s="289"/>
      <c r="Z803" s="473" t="str">
        <f>IF($BS803&lt;&gt;"","確認",IF(COUNTIF(点検表４リスト用!AB$2:AB$100,J803),"○",IF(OR($BQ803="【3】",$BQ803="【2】",$BQ803="【1】"),"○",$BQ803)))</f>
        <v/>
      </c>
      <c r="AA803" s="532"/>
      <c r="AB803" s="559" t="str">
        <f t="shared" si="395"/>
        <v/>
      </c>
      <c r="AC803" s="294" t="str">
        <f>IF(COUNTIF(環境性能の高いＵＤタクシー!$A:$A,点検表４!J803),"○","")</f>
        <v/>
      </c>
      <c r="AD803" s="295" t="str">
        <f t="shared" si="396"/>
        <v/>
      </c>
      <c r="AE803" s="296" t="b">
        <f t="shared" si="364"/>
        <v>0</v>
      </c>
      <c r="AF803" s="296" t="b">
        <f t="shared" si="365"/>
        <v>0</v>
      </c>
      <c r="AG803" s="296" t="str">
        <f t="shared" si="366"/>
        <v/>
      </c>
      <c r="AH803" s="296">
        <f t="shared" si="367"/>
        <v>1</v>
      </c>
      <c r="AI803" s="296">
        <f t="shared" si="368"/>
        <v>0</v>
      </c>
      <c r="AJ803" s="296">
        <f t="shared" si="369"/>
        <v>0</v>
      </c>
      <c r="AK803" s="296" t="str">
        <f>IFERROR(VLOOKUP($I803,点検表４リスト用!$D$2:$G$10,2,FALSE),"")</f>
        <v/>
      </c>
      <c r="AL803" s="296" t="str">
        <f>IFERROR(VLOOKUP($I803,点検表４リスト用!$D$2:$G$10,3,FALSE),"")</f>
        <v/>
      </c>
      <c r="AM803" s="296" t="str">
        <f>IFERROR(VLOOKUP($I803,点検表４リスト用!$D$2:$G$10,4,FALSE),"")</f>
        <v/>
      </c>
      <c r="AN803" s="296" t="str">
        <f>IFERROR(VLOOKUP(LEFT($E803,1),点検表４リスト用!$I$2:$J$11,2,FALSE),"")</f>
        <v/>
      </c>
      <c r="AO803" s="296" t="b">
        <f>IF(IFERROR(VLOOKUP($J803,軽乗用車一覧!$A$2:$A$88,1,FALSE),"")&lt;&gt;"",TRUE,FALSE)</f>
        <v>0</v>
      </c>
      <c r="AP803" s="296" t="b">
        <f t="shared" si="370"/>
        <v>0</v>
      </c>
      <c r="AQ803" s="296" t="b">
        <f t="shared" si="397"/>
        <v>1</v>
      </c>
      <c r="AR803" s="296" t="str">
        <f t="shared" si="371"/>
        <v/>
      </c>
      <c r="AS803" s="296" t="str">
        <f t="shared" si="372"/>
        <v/>
      </c>
      <c r="AT803" s="296">
        <f t="shared" si="373"/>
        <v>1</v>
      </c>
      <c r="AU803" s="296">
        <f t="shared" si="374"/>
        <v>1</v>
      </c>
      <c r="AV803" s="296" t="str">
        <f t="shared" si="375"/>
        <v/>
      </c>
      <c r="AW803" s="296" t="str">
        <f>IFERROR(VLOOKUP($L803,点検表４リスト用!$L$2:$M$11,2,FALSE),"")</f>
        <v/>
      </c>
      <c r="AX803" s="296" t="str">
        <f>IFERROR(VLOOKUP($AV803,排出係数!$H$4:$N$1000,7,FALSE),"")</f>
        <v/>
      </c>
      <c r="AY803" s="296" t="str">
        <f t="shared" si="385"/>
        <v/>
      </c>
      <c r="AZ803" s="296" t="str">
        <f t="shared" si="376"/>
        <v>1</v>
      </c>
      <c r="BA803" s="296" t="str">
        <f>IFERROR(VLOOKUP($AV803,排出係数!$A$4:$G$10000,$AU803+2,FALSE),"")</f>
        <v/>
      </c>
      <c r="BB803" s="296">
        <f>IFERROR(VLOOKUP($AU803,点検表４リスト用!$P$2:$T$6,2,FALSE),"")</f>
        <v>0.48</v>
      </c>
      <c r="BC803" s="296" t="str">
        <f t="shared" si="377"/>
        <v/>
      </c>
      <c r="BD803" s="296" t="str">
        <f t="shared" si="378"/>
        <v/>
      </c>
      <c r="BE803" s="296" t="str">
        <f>IFERROR(VLOOKUP($AV803,排出係数!$H$4:$M$10000,$AU803+2,FALSE),"")</f>
        <v/>
      </c>
      <c r="BF803" s="296">
        <f>IFERROR(VLOOKUP($AU803,点検表４リスト用!$P$2:$T$6,IF($N803="H17",5,3),FALSE),"")</f>
        <v>5.5E-2</v>
      </c>
      <c r="BG803" s="296">
        <f t="shared" si="379"/>
        <v>0</v>
      </c>
      <c r="BH803" s="296">
        <f t="shared" si="383"/>
        <v>0</v>
      </c>
      <c r="BI803" s="296" t="str">
        <f>IFERROR(VLOOKUP($L803,点検表４リスト用!$L$2:$N$11,3,FALSE),"")</f>
        <v/>
      </c>
      <c r="BJ803" s="296" t="str">
        <f t="shared" si="380"/>
        <v/>
      </c>
      <c r="BK803" s="296" t="str">
        <f>IF($AK803="特","",IF($BP803="確認",MSG_電気・燃料電池車確認,IF($BS803=1,日野自動車新型式,IF($BS803=2,日野自動車新型式②,IF($BS803=3,日野自動車新型式③,IF($BS803=4,日野自動車新型式④,IFERROR(VLOOKUP($BJ803,'35条リスト'!$A$3:$C$9998,2,FALSE),"")))))))</f>
        <v/>
      </c>
      <c r="BL803" s="296" t="str">
        <f t="shared" si="381"/>
        <v/>
      </c>
      <c r="BM803" s="296" t="str">
        <f>IFERROR(VLOOKUP($X803,点検表４リスト用!$A$2:$B$10,2,FALSE),"")</f>
        <v/>
      </c>
      <c r="BN803" s="296" t="str">
        <f>IF($AK803="特","",IFERROR(VLOOKUP($BJ803,'35条リスト'!$A$3:$C$9998,3,FALSE),""))</f>
        <v/>
      </c>
      <c r="BO803" s="357" t="str">
        <f t="shared" si="386"/>
        <v/>
      </c>
      <c r="BP803" s="297" t="str">
        <f t="shared" si="382"/>
        <v/>
      </c>
      <c r="BQ803" s="297" t="str">
        <f t="shared" si="387"/>
        <v/>
      </c>
      <c r="BR803" s="296">
        <f t="shared" si="384"/>
        <v>0</v>
      </c>
      <c r="BS803" s="296" t="str">
        <f>IF(COUNTIF(点検表４リスト用!X$2:X$83,J803),1,IF(COUNTIF(点検表４リスト用!Y$2:Y$100,J803),2,IF(COUNTIF(点検表４リスト用!Z$2:Z$100,J803),3,IF(COUNTIF(点検表４リスト用!AA$2:AA$100,J803),4,""))))</f>
        <v/>
      </c>
      <c r="BT803" s="580" t="str">
        <f t="shared" si="388"/>
        <v/>
      </c>
    </row>
    <row r="804" spans="1:72">
      <c r="A804" s="289"/>
      <c r="B804" s="445"/>
      <c r="C804" s="290"/>
      <c r="D804" s="291"/>
      <c r="E804" s="291"/>
      <c r="F804" s="291"/>
      <c r="G804" s="292"/>
      <c r="H804" s="300"/>
      <c r="I804" s="292"/>
      <c r="J804" s="292"/>
      <c r="K804" s="292"/>
      <c r="L804" s="292"/>
      <c r="M804" s="290"/>
      <c r="N804" s="290"/>
      <c r="O804" s="292"/>
      <c r="P804" s="292"/>
      <c r="Q804" s="481" t="str">
        <f t="shared" si="389"/>
        <v/>
      </c>
      <c r="R804" s="481" t="str">
        <f t="shared" si="390"/>
        <v/>
      </c>
      <c r="S804" s="482" t="str">
        <f t="shared" si="363"/>
        <v/>
      </c>
      <c r="T804" s="482" t="str">
        <f t="shared" si="391"/>
        <v/>
      </c>
      <c r="U804" s="483" t="str">
        <f t="shared" si="392"/>
        <v/>
      </c>
      <c r="V804" s="483" t="str">
        <f t="shared" si="393"/>
        <v/>
      </c>
      <c r="W804" s="483" t="str">
        <f t="shared" si="394"/>
        <v/>
      </c>
      <c r="X804" s="293"/>
      <c r="Y804" s="289"/>
      <c r="Z804" s="473" t="str">
        <f>IF($BS804&lt;&gt;"","確認",IF(COUNTIF(点検表４リスト用!AB$2:AB$100,J804),"○",IF(OR($BQ804="【3】",$BQ804="【2】",$BQ804="【1】"),"○",$BQ804)))</f>
        <v/>
      </c>
      <c r="AA804" s="532"/>
      <c r="AB804" s="559" t="str">
        <f t="shared" si="395"/>
        <v/>
      </c>
      <c r="AC804" s="294" t="str">
        <f>IF(COUNTIF(環境性能の高いＵＤタクシー!$A:$A,点検表４!J804),"○","")</f>
        <v/>
      </c>
      <c r="AD804" s="295" t="str">
        <f t="shared" si="396"/>
        <v/>
      </c>
      <c r="AE804" s="296" t="b">
        <f t="shared" si="364"/>
        <v>0</v>
      </c>
      <c r="AF804" s="296" t="b">
        <f t="shared" si="365"/>
        <v>0</v>
      </c>
      <c r="AG804" s="296" t="str">
        <f t="shared" si="366"/>
        <v/>
      </c>
      <c r="AH804" s="296">
        <f t="shared" si="367"/>
        <v>1</v>
      </c>
      <c r="AI804" s="296">
        <f t="shared" si="368"/>
        <v>0</v>
      </c>
      <c r="AJ804" s="296">
        <f t="shared" si="369"/>
        <v>0</v>
      </c>
      <c r="AK804" s="296" t="str">
        <f>IFERROR(VLOOKUP($I804,点検表４リスト用!$D$2:$G$10,2,FALSE),"")</f>
        <v/>
      </c>
      <c r="AL804" s="296" t="str">
        <f>IFERROR(VLOOKUP($I804,点検表４リスト用!$D$2:$G$10,3,FALSE),"")</f>
        <v/>
      </c>
      <c r="AM804" s="296" t="str">
        <f>IFERROR(VLOOKUP($I804,点検表４リスト用!$D$2:$G$10,4,FALSE),"")</f>
        <v/>
      </c>
      <c r="AN804" s="296" t="str">
        <f>IFERROR(VLOOKUP(LEFT($E804,1),点検表４リスト用!$I$2:$J$11,2,FALSE),"")</f>
        <v/>
      </c>
      <c r="AO804" s="296" t="b">
        <f>IF(IFERROR(VLOOKUP($J804,軽乗用車一覧!$A$2:$A$88,1,FALSE),"")&lt;&gt;"",TRUE,FALSE)</f>
        <v>0</v>
      </c>
      <c r="AP804" s="296" t="b">
        <f t="shared" si="370"/>
        <v>0</v>
      </c>
      <c r="AQ804" s="296" t="b">
        <f t="shared" si="397"/>
        <v>1</v>
      </c>
      <c r="AR804" s="296" t="str">
        <f t="shared" si="371"/>
        <v/>
      </c>
      <c r="AS804" s="296" t="str">
        <f t="shared" si="372"/>
        <v/>
      </c>
      <c r="AT804" s="296">
        <f t="shared" si="373"/>
        <v>1</v>
      </c>
      <c r="AU804" s="296">
        <f t="shared" si="374"/>
        <v>1</v>
      </c>
      <c r="AV804" s="296" t="str">
        <f t="shared" si="375"/>
        <v/>
      </c>
      <c r="AW804" s="296" t="str">
        <f>IFERROR(VLOOKUP($L804,点検表４リスト用!$L$2:$M$11,2,FALSE),"")</f>
        <v/>
      </c>
      <c r="AX804" s="296" t="str">
        <f>IFERROR(VLOOKUP($AV804,排出係数!$H$4:$N$1000,7,FALSE),"")</f>
        <v/>
      </c>
      <c r="AY804" s="296" t="str">
        <f t="shared" si="385"/>
        <v/>
      </c>
      <c r="AZ804" s="296" t="str">
        <f t="shared" si="376"/>
        <v>1</v>
      </c>
      <c r="BA804" s="296" t="str">
        <f>IFERROR(VLOOKUP($AV804,排出係数!$A$4:$G$10000,$AU804+2,FALSE),"")</f>
        <v/>
      </c>
      <c r="BB804" s="296">
        <f>IFERROR(VLOOKUP($AU804,点検表４リスト用!$P$2:$T$6,2,FALSE),"")</f>
        <v>0.48</v>
      </c>
      <c r="BC804" s="296" t="str">
        <f t="shared" si="377"/>
        <v/>
      </c>
      <c r="BD804" s="296" t="str">
        <f t="shared" si="378"/>
        <v/>
      </c>
      <c r="BE804" s="296" t="str">
        <f>IFERROR(VLOOKUP($AV804,排出係数!$H$4:$M$10000,$AU804+2,FALSE),"")</f>
        <v/>
      </c>
      <c r="BF804" s="296">
        <f>IFERROR(VLOOKUP($AU804,点検表４リスト用!$P$2:$T$6,IF($N804="H17",5,3),FALSE),"")</f>
        <v>5.5E-2</v>
      </c>
      <c r="BG804" s="296">
        <f t="shared" si="379"/>
        <v>0</v>
      </c>
      <c r="BH804" s="296">
        <f t="shared" si="383"/>
        <v>0</v>
      </c>
      <c r="BI804" s="296" t="str">
        <f>IFERROR(VLOOKUP($L804,点検表４リスト用!$L$2:$N$11,3,FALSE),"")</f>
        <v/>
      </c>
      <c r="BJ804" s="296" t="str">
        <f t="shared" si="380"/>
        <v/>
      </c>
      <c r="BK804" s="296" t="str">
        <f>IF($AK804="特","",IF($BP804="確認",MSG_電気・燃料電池車確認,IF($BS804=1,日野自動車新型式,IF($BS804=2,日野自動車新型式②,IF($BS804=3,日野自動車新型式③,IF($BS804=4,日野自動車新型式④,IFERROR(VLOOKUP($BJ804,'35条リスト'!$A$3:$C$9998,2,FALSE),"")))))))</f>
        <v/>
      </c>
      <c r="BL804" s="296" t="str">
        <f t="shared" si="381"/>
        <v/>
      </c>
      <c r="BM804" s="296" t="str">
        <f>IFERROR(VLOOKUP($X804,点検表４リスト用!$A$2:$B$10,2,FALSE),"")</f>
        <v/>
      </c>
      <c r="BN804" s="296" t="str">
        <f>IF($AK804="特","",IFERROR(VLOOKUP($BJ804,'35条リスト'!$A$3:$C$9998,3,FALSE),""))</f>
        <v/>
      </c>
      <c r="BO804" s="357" t="str">
        <f t="shared" si="386"/>
        <v/>
      </c>
      <c r="BP804" s="297" t="str">
        <f t="shared" si="382"/>
        <v/>
      </c>
      <c r="BQ804" s="297" t="str">
        <f t="shared" si="387"/>
        <v/>
      </c>
      <c r="BR804" s="296">
        <f t="shared" si="384"/>
        <v>0</v>
      </c>
      <c r="BS804" s="296" t="str">
        <f>IF(COUNTIF(点検表４リスト用!X$2:X$83,J804),1,IF(COUNTIF(点検表４リスト用!Y$2:Y$100,J804),2,IF(COUNTIF(点検表４リスト用!Z$2:Z$100,J804),3,IF(COUNTIF(点検表４リスト用!AA$2:AA$100,J804),4,""))))</f>
        <v/>
      </c>
      <c r="BT804" s="580" t="str">
        <f t="shared" si="388"/>
        <v/>
      </c>
    </row>
    <row r="805" spans="1:72">
      <c r="A805" s="289"/>
      <c r="B805" s="445"/>
      <c r="C805" s="290"/>
      <c r="D805" s="291"/>
      <c r="E805" s="291"/>
      <c r="F805" s="291"/>
      <c r="G805" s="292"/>
      <c r="H805" s="300"/>
      <c r="I805" s="292"/>
      <c r="J805" s="292"/>
      <c r="K805" s="292"/>
      <c r="L805" s="292"/>
      <c r="M805" s="290"/>
      <c r="N805" s="290"/>
      <c r="O805" s="292"/>
      <c r="P805" s="292"/>
      <c r="Q805" s="481" t="str">
        <f t="shared" si="389"/>
        <v/>
      </c>
      <c r="R805" s="481" t="str">
        <f t="shared" si="390"/>
        <v/>
      </c>
      <c r="S805" s="482" t="str">
        <f t="shared" si="363"/>
        <v/>
      </c>
      <c r="T805" s="482" t="str">
        <f t="shared" si="391"/>
        <v/>
      </c>
      <c r="U805" s="483" t="str">
        <f t="shared" si="392"/>
        <v/>
      </c>
      <c r="V805" s="483" t="str">
        <f t="shared" si="393"/>
        <v/>
      </c>
      <c r="W805" s="483" t="str">
        <f t="shared" si="394"/>
        <v/>
      </c>
      <c r="X805" s="293"/>
      <c r="Y805" s="289"/>
      <c r="Z805" s="473" t="str">
        <f>IF($BS805&lt;&gt;"","確認",IF(COUNTIF(点検表４リスト用!AB$2:AB$100,J805),"○",IF(OR($BQ805="【3】",$BQ805="【2】",$BQ805="【1】"),"○",$BQ805)))</f>
        <v/>
      </c>
      <c r="AA805" s="532"/>
      <c r="AB805" s="559" t="str">
        <f t="shared" si="395"/>
        <v/>
      </c>
      <c r="AC805" s="294" t="str">
        <f>IF(COUNTIF(環境性能の高いＵＤタクシー!$A:$A,点検表４!J805),"○","")</f>
        <v/>
      </c>
      <c r="AD805" s="295" t="str">
        <f t="shared" si="396"/>
        <v/>
      </c>
      <c r="AE805" s="296" t="b">
        <f t="shared" si="364"/>
        <v>0</v>
      </c>
      <c r="AF805" s="296" t="b">
        <f t="shared" si="365"/>
        <v>0</v>
      </c>
      <c r="AG805" s="296" t="str">
        <f t="shared" si="366"/>
        <v/>
      </c>
      <c r="AH805" s="296">
        <f t="shared" si="367"/>
        <v>1</v>
      </c>
      <c r="AI805" s="296">
        <f t="shared" si="368"/>
        <v>0</v>
      </c>
      <c r="AJ805" s="296">
        <f t="shared" si="369"/>
        <v>0</v>
      </c>
      <c r="AK805" s="296" t="str">
        <f>IFERROR(VLOOKUP($I805,点検表４リスト用!$D$2:$G$10,2,FALSE),"")</f>
        <v/>
      </c>
      <c r="AL805" s="296" t="str">
        <f>IFERROR(VLOOKUP($I805,点検表４リスト用!$D$2:$G$10,3,FALSE),"")</f>
        <v/>
      </c>
      <c r="AM805" s="296" t="str">
        <f>IFERROR(VLOOKUP($I805,点検表４リスト用!$D$2:$G$10,4,FALSE),"")</f>
        <v/>
      </c>
      <c r="AN805" s="296" t="str">
        <f>IFERROR(VLOOKUP(LEFT($E805,1),点検表４リスト用!$I$2:$J$11,2,FALSE),"")</f>
        <v/>
      </c>
      <c r="AO805" s="296" t="b">
        <f>IF(IFERROR(VLOOKUP($J805,軽乗用車一覧!$A$2:$A$88,1,FALSE),"")&lt;&gt;"",TRUE,FALSE)</f>
        <v>0</v>
      </c>
      <c r="AP805" s="296" t="b">
        <f t="shared" si="370"/>
        <v>0</v>
      </c>
      <c r="AQ805" s="296" t="b">
        <f t="shared" si="397"/>
        <v>1</v>
      </c>
      <c r="AR805" s="296" t="str">
        <f t="shared" si="371"/>
        <v/>
      </c>
      <c r="AS805" s="296" t="str">
        <f t="shared" si="372"/>
        <v/>
      </c>
      <c r="AT805" s="296">
        <f t="shared" si="373"/>
        <v>1</v>
      </c>
      <c r="AU805" s="296">
        <f t="shared" si="374"/>
        <v>1</v>
      </c>
      <c r="AV805" s="296" t="str">
        <f t="shared" si="375"/>
        <v/>
      </c>
      <c r="AW805" s="296" t="str">
        <f>IFERROR(VLOOKUP($L805,点検表４リスト用!$L$2:$M$11,2,FALSE),"")</f>
        <v/>
      </c>
      <c r="AX805" s="296" t="str">
        <f>IFERROR(VLOOKUP($AV805,排出係数!$H$4:$N$1000,7,FALSE),"")</f>
        <v/>
      </c>
      <c r="AY805" s="296" t="str">
        <f t="shared" si="385"/>
        <v/>
      </c>
      <c r="AZ805" s="296" t="str">
        <f t="shared" si="376"/>
        <v>1</v>
      </c>
      <c r="BA805" s="296" t="str">
        <f>IFERROR(VLOOKUP($AV805,排出係数!$A$4:$G$10000,$AU805+2,FALSE),"")</f>
        <v/>
      </c>
      <c r="BB805" s="296">
        <f>IFERROR(VLOOKUP($AU805,点検表４リスト用!$P$2:$T$6,2,FALSE),"")</f>
        <v>0.48</v>
      </c>
      <c r="BC805" s="296" t="str">
        <f t="shared" si="377"/>
        <v/>
      </c>
      <c r="BD805" s="296" t="str">
        <f t="shared" si="378"/>
        <v/>
      </c>
      <c r="BE805" s="296" t="str">
        <f>IFERROR(VLOOKUP($AV805,排出係数!$H$4:$M$10000,$AU805+2,FALSE),"")</f>
        <v/>
      </c>
      <c r="BF805" s="296">
        <f>IFERROR(VLOOKUP($AU805,点検表４リスト用!$P$2:$T$6,IF($N805="H17",5,3),FALSE),"")</f>
        <v>5.5E-2</v>
      </c>
      <c r="BG805" s="296">
        <f t="shared" si="379"/>
        <v>0</v>
      </c>
      <c r="BH805" s="296">
        <f t="shared" si="383"/>
        <v>0</v>
      </c>
      <c r="BI805" s="296" t="str">
        <f>IFERROR(VLOOKUP($L805,点検表４リスト用!$L$2:$N$11,3,FALSE),"")</f>
        <v/>
      </c>
      <c r="BJ805" s="296" t="str">
        <f t="shared" si="380"/>
        <v/>
      </c>
      <c r="BK805" s="296" t="str">
        <f>IF($AK805="特","",IF($BP805="確認",MSG_電気・燃料電池車確認,IF($BS805=1,日野自動車新型式,IF($BS805=2,日野自動車新型式②,IF($BS805=3,日野自動車新型式③,IF($BS805=4,日野自動車新型式④,IFERROR(VLOOKUP($BJ805,'35条リスト'!$A$3:$C$9998,2,FALSE),"")))))))</f>
        <v/>
      </c>
      <c r="BL805" s="296" t="str">
        <f t="shared" si="381"/>
        <v/>
      </c>
      <c r="BM805" s="296" t="str">
        <f>IFERROR(VLOOKUP($X805,点検表４リスト用!$A$2:$B$10,2,FALSE),"")</f>
        <v/>
      </c>
      <c r="BN805" s="296" t="str">
        <f>IF($AK805="特","",IFERROR(VLOOKUP($BJ805,'35条リスト'!$A$3:$C$9998,3,FALSE),""))</f>
        <v/>
      </c>
      <c r="BO805" s="357" t="str">
        <f t="shared" si="386"/>
        <v/>
      </c>
      <c r="BP805" s="297" t="str">
        <f t="shared" si="382"/>
        <v/>
      </c>
      <c r="BQ805" s="297" t="str">
        <f t="shared" si="387"/>
        <v/>
      </c>
      <c r="BR805" s="296">
        <f t="shared" si="384"/>
        <v>0</v>
      </c>
      <c r="BS805" s="296" t="str">
        <f>IF(COUNTIF(点検表４リスト用!X$2:X$83,J805),1,IF(COUNTIF(点検表４リスト用!Y$2:Y$100,J805),2,IF(COUNTIF(点検表４リスト用!Z$2:Z$100,J805),3,IF(COUNTIF(点検表４リスト用!AA$2:AA$100,J805),4,""))))</f>
        <v/>
      </c>
      <c r="BT805" s="580" t="str">
        <f t="shared" si="388"/>
        <v/>
      </c>
    </row>
    <row r="806" spans="1:72">
      <c r="A806" s="289"/>
      <c r="B806" s="445"/>
      <c r="C806" s="290"/>
      <c r="D806" s="291"/>
      <c r="E806" s="291"/>
      <c r="F806" s="291"/>
      <c r="G806" s="292"/>
      <c r="H806" s="300"/>
      <c r="I806" s="292"/>
      <c r="J806" s="292"/>
      <c r="K806" s="292"/>
      <c r="L806" s="292"/>
      <c r="M806" s="290"/>
      <c r="N806" s="290"/>
      <c r="O806" s="292"/>
      <c r="P806" s="292"/>
      <c r="Q806" s="481" t="str">
        <f t="shared" si="389"/>
        <v/>
      </c>
      <c r="R806" s="481" t="str">
        <f t="shared" si="390"/>
        <v/>
      </c>
      <c r="S806" s="482" t="str">
        <f t="shared" si="363"/>
        <v/>
      </c>
      <c r="T806" s="482" t="str">
        <f t="shared" si="391"/>
        <v/>
      </c>
      <c r="U806" s="483" t="str">
        <f t="shared" si="392"/>
        <v/>
      </c>
      <c r="V806" s="483" t="str">
        <f t="shared" si="393"/>
        <v/>
      </c>
      <c r="W806" s="483" t="str">
        <f t="shared" si="394"/>
        <v/>
      </c>
      <c r="X806" s="293"/>
      <c r="Y806" s="289"/>
      <c r="Z806" s="473" t="str">
        <f>IF($BS806&lt;&gt;"","確認",IF(COUNTIF(点検表４リスト用!AB$2:AB$100,J806),"○",IF(OR($BQ806="【3】",$BQ806="【2】",$BQ806="【1】"),"○",$BQ806)))</f>
        <v/>
      </c>
      <c r="AA806" s="532"/>
      <c r="AB806" s="559" t="str">
        <f t="shared" si="395"/>
        <v/>
      </c>
      <c r="AC806" s="294" t="str">
        <f>IF(COUNTIF(環境性能の高いＵＤタクシー!$A:$A,点検表４!J806),"○","")</f>
        <v/>
      </c>
      <c r="AD806" s="295" t="str">
        <f t="shared" si="396"/>
        <v/>
      </c>
      <c r="AE806" s="296" t="b">
        <f t="shared" si="364"/>
        <v>0</v>
      </c>
      <c r="AF806" s="296" t="b">
        <f t="shared" si="365"/>
        <v>0</v>
      </c>
      <c r="AG806" s="296" t="str">
        <f t="shared" si="366"/>
        <v/>
      </c>
      <c r="AH806" s="296">
        <f t="shared" si="367"/>
        <v>1</v>
      </c>
      <c r="AI806" s="296">
        <f t="shared" si="368"/>
        <v>0</v>
      </c>
      <c r="AJ806" s="296">
        <f t="shared" si="369"/>
        <v>0</v>
      </c>
      <c r="AK806" s="296" t="str">
        <f>IFERROR(VLOOKUP($I806,点検表４リスト用!$D$2:$G$10,2,FALSE),"")</f>
        <v/>
      </c>
      <c r="AL806" s="296" t="str">
        <f>IFERROR(VLOOKUP($I806,点検表４リスト用!$D$2:$G$10,3,FALSE),"")</f>
        <v/>
      </c>
      <c r="AM806" s="296" t="str">
        <f>IFERROR(VLOOKUP($I806,点検表４リスト用!$D$2:$G$10,4,FALSE),"")</f>
        <v/>
      </c>
      <c r="AN806" s="296" t="str">
        <f>IFERROR(VLOOKUP(LEFT($E806,1),点検表４リスト用!$I$2:$J$11,2,FALSE),"")</f>
        <v/>
      </c>
      <c r="AO806" s="296" t="b">
        <f>IF(IFERROR(VLOOKUP($J806,軽乗用車一覧!$A$2:$A$88,1,FALSE),"")&lt;&gt;"",TRUE,FALSE)</f>
        <v>0</v>
      </c>
      <c r="AP806" s="296" t="b">
        <f t="shared" si="370"/>
        <v>0</v>
      </c>
      <c r="AQ806" s="296" t="b">
        <f t="shared" si="397"/>
        <v>1</v>
      </c>
      <c r="AR806" s="296" t="str">
        <f t="shared" si="371"/>
        <v/>
      </c>
      <c r="AS806" s="296" t="str">
        <f t="shared" si="372"/>
        <v/>
      </c>
      <c r="AT806" s="296">
        <f t="shared" si="373"/>
        <v>1</v>
      </c>
      <c r="AU806" s="296">
        <f t="shared" si="374"/>
        <v>1</v>
      </c>
      <c r="AV806" s="296" t="str">
        <f t="shared" si="375"/>
        <v/>
      </c>
      <c r="AW806" s="296" t="str">
        <f>IFERROR(VLOOKUP($L806,点検表４リスト用!$L$2:$M$11,2,FALSE),"")</f>
        <v/>
      </c>
      <c r="AX806" s="296" t="str">
        <f>IFERROR(VLOOKUP($AV806,排出係数!$H$4:$N$1000,7,FALSE),"")</f>
        <v/>
      </c>
      <c r="AY806" s="296" t="str">
        <f t="shared" si="385"/>
        <v/>
      </c>
      <c r="AZ806" s="296" t="str">
        <f t="shared" si="376"/>
        <v>1</v>
      </c>
      <c r="BA806" s="296" t="str">
        <f>IFERROR(VLOOKUP($AV806,排出係数!$A$4:$G$10000,$AU806+2,FALSE),"")</f>
        <v/>
      </c>
      <c r="BB806" s="296">
        <f>IFERROR(VLOOKUP($AU806,点検表４リスト用!$P$2:$T$6,2,FALSE),"")</f>
        <v>0.48</v>
      </c>
      <c r="BC806" s="296" t="str">
        <f t="shared" si="377"/>
        <v/>
      </c>
      <c r="BD806" s="296" t="str">
        <f t="shared" si="378"/>
        <v/>
      </c>
      <c r="BE806" s="296" t="str">
        <f>IFERROR(VLOOKUP($AV806,排出係数!$H$4:$M$10000,$AU806+2,FALSE),"")</f>
        <v/>
      </c>
      <c r="BF806" s="296">
        <f>IFERROR(VLOOKUP($AU806,点検表４リスト用!$P$2:$T$6,IF($N806="H17",5,3),FALSE),"")</f>
        <v>5.5E-2</v>
      </c>
      <c r="BG806" s="296">
        <f t="shared" si="379"/>
        <v>0</v>
      </c>
      <c r="BH806" s="296">
        <f t="shared" si="383"/>
        <v>0</v>
      </c>
      <c r="BI806" s="296" t="str">
        <f>IFERROR(VLOOKUP($L806,点検表４リスト用!$L$2:$N$11,3,FALSE),"")</f>
        <v/>
      </c>
      <c r="BJ806" s="296" t="str">
        <f t="shared" si="380"/>
        <v/>
      </c>
      <c r="BK806" s="296" t="str">
        <f>IF($AK806="特","",IF($BP806="確認",MSG_電気・燃料電池車確認,IF($BS806=1,日野自動車新型式,IF($BS806=2,日野自動車新型式②,IF($BS806=3,日野自動車新型式③,IF($BS806=4,日野自動車新型式④,IFERROR(VLOOKUP($BJ806,'35条リスト'!$A$3:$C$9998,2,FALSE),"")))))))</f>
        <v/>
      </c>
      <c r="BL806" s="296" t="str">
        <f t="shared" si="381"/>
        <v/>
      </c>
      <c r="BM806" s="296" t="str">
        <f>IFERROR(VLOOKUP($X806,点検表４リスト用!$A$2:$B$10,2,FALSE),"")</f>
        <v/>
      </c>
      <c r="BN806" s="296" t="str">
        <f>IF($AK806="特","",IFERROR(VLOOKUP($BJ806,'35条リスト'!$A$3:$C$9998,3,FALSE),""))</f>
        <v/>
      </c>
      <c r="BO806" s="357" t="str">
        <f t="shared" si="386"/>
        <v/>
      </c>
      <c r="BP806" s="297" t="str">
        <f t="shared" si="382"/>
        <v/>
      </c>
      <c r="BQ806" s="297" t="str">
        <f t="shared" si="387"/>
        <v/>
      </c>
      <c r="BR806" s="296">
        <f t="shared" si="384"/>
        <v>0</v>
      </c>
      <c r="BS806" s="296" t="str">
        <f>IF(COUNTIF(点検表４リスト用!X$2:X$83,J806),1,IF(COUNTIF(点検表４リスト用!Y$2:Y$100,J806),2,IF(COUNTIF(点検表４リスト用!Z$2:Z$100,J806),3,IF(COUNTIF(点検表４リスト用!AA$2:AA$100,J806),4,""))))</f>
        <v/>
      </c>
      <c r="BT806" s="580" t="str">
        <f t="shared" si="388"/>
        <v/>
      </c>
    </row>
    <row r="807" spans="1:72">
      <c r="A807" s="289"/>
      <c r="B807" s="445"/>
      <c r="C807" s="290"/>
      <c r="D807" s="291"/>
      <c r="E807" s="291"/>
      <c r="F807" s="291"/>
      <c r="G807" s="292"/>
      <c r="H807" s="300"/>
      <c r="I807" s="292"/>
      <c r="J807" s="292"/>
      <c r="K807" s="292"/>
      <c r="L807" s="292"/>
      <c r="M807" s="290"/>
      <c r="N807" s="290"/>
      <c r="O807" s="292"/>
      <c r="P807" s="292"/>
      <c r="Q807" s="481" t="str">
        <f t="shared" si="389"/>
        <v/>
      </c>
      <c r="R807" s="481" t="str">
        <f t="shared" si="390"/>
        <v/>
      </c>
      <c r="S807" s="482" t="str">
        <f t="shared" si="363"/>
        <v/>
      </c>
      <c r="T807" s="482" t="str">
        <f t="shared" si="391"/>
        <v/>
      </c>
      <c r="U807" s="483" t="str">
        <f t="shared" si="392"/>
        <v/>
      </c>
      <c r="V807" s="483" t="str">
        <f t="shared" si="393"/>
        <v/>
      </c>
      <c r="W807" s="483" t="str">
        <f t="shared" si="394"/>
        <v/>
      </c>
      <c r="X807" s="293"/>
      <c r="Y807" s="289"/>
      <c r="Z807" s="473" t="str">
        <f>IF($BS807&lt;&gt;"","確認",IF(COUNTIF(点検表４リスト用!AB$2:AB$100,J807),"○",IF(OR($BQ807="【3】",$BQ807="【2】",$BQ807="【1】"),"○",$BQ807)))</f>
        <v/>
      </c>
      <c r="AA807" s="532"/>
      <c r="AB807" s="559" t="str">
        <f t="shared" si="395"/>
        <v/>
      </c>
      <c r="AC807" s="294" t="str">
        <f>IF(COUNTIF(環境性能の高いＵＤタクシー!$A:$A,点検表４!J807),"○","")</f>
        <v/>
      </c>
      <c r="AD807" s="295" t="str">
        <f t="shared" si="396"/>
        <v/>
      </c>
      <c r="AE807" s="296" t="b">
        <f t="shared" si="364"/>
        <v>0</v>
      </c>
      <c r="AF807" s="296" t="b">
        <f t="shared" si="365"/>
        <v>0</v>
      </c>
      <c r="AG807" s="296" t="str">
        <f t="shared" si="366"/>
        <v/>
      </c>
      <c r="AH807" s="296">
        <f t="shared" si="367"/>
        <v>1</v>
      </c>
      <c r="AI807" s="296">
        <f t="shared" si="368"/>
        <v>0</v>
      </c>
      <c r="AJ807" s="296">
        <f t="shared" si="369"/>
        <v>0</v>
      </c>
      <c r="AK807" s="296" t="str">
        <f>IFERROR(VLOOKUP($I807,点検表４リスト用!$D$2:$G$10,2,FALSE),"")</f>
        <v/>
      </c>
      <c r="AL807" s="296" t="str">
        <f>IFERROR(VLOOKUP($I807,点検表４リスト用!$D$2:$G$10,3,FALSE),"")</f>
        <v/>
      </c>
      <c r="AM807" s="296" t="str">
        <f>IFERROR(VLOOKUP($I807,点検表４リスト用!$D$2:$G$10,4,FALSE),"")</f>
        <v/>
      </c>
      <c r="AN807" s="296" t="str">
        <f>IFERROR(VLOOKUP(LEFT($E807,1),点検表４リスト用!$I$2:$J$11,2,FALSE),"")</f>
        <v/>
      </c>
      <c r="AO807" s="296" t="b">
        <f>IF(IFERROR(VLOOKUP($J807,軽乗用車一覧!$A$2:$A$88,1,FALSE),"")&lt;&gt;"",TRUE,FALSE)</f>
        <v>0</v>
      </c>
      <c r="AP807" s="296" t="b">
        <f t="shared" si="370"/>
        <v>0</v>
      </c>
      <c r="AQ807" s="296" t="b">
        <f t="shared" si="397"/>
        <v>1</v>
      </c>
      <c r="AR807" s="296" t="str">
        <f t="shared" si="371"/>
        <v/>
      </c>
      <c r="AS807" s="296" t="str">
        <f t="shared" si="372"/>
        <v/>
      </c>
      <c r="AT807" s="296">
        <f t="shared" si="373"/>
        <v>1</v>
      </c>
      <c r="AU807" s="296">
        <f t="shared" si="374"/>
        <v>1</v>
      </c>
      <c r="AV807" s="296" t="str">
        <f t="shared" si="375"/>
        <v/>
      </c>
      <c r="AW807" s="296" t="str">
        <f>IFERROR(VLOOKUP($L807,点検表４リスト用!$L$2:$M$11,2,FALSE),"")</f>
        <v/>
      </c>
      <c r="AX807" s="296" t="str">
        <f>IFERROR(VLOOKUP($AV807,排出係数!$H$4:$N$1000,7,FALSE),"")</f>
        <v/>
      </c>
      <c r="AY807" s="296" t="str">
        <f t="shared" si="385"/>
        <v/>
      </c>
      <c r="AZ807" s="296" t="str">
        <f t="shared" si="376"/>
        <v>1</v>
      </c>
      <c r="BA807" s="296" t="str">
        <f>IFERROR(VLOOKUP($AV807,排出係数!$A$4:$G$10000,$AU807+2,FALSE),"")</f>
        <v/>
      </c>
      <c r="BB807" s="296">
        <f>IFERROR(VLOOKUP($AU807,点検表４リスト用!$P$2:$T$6,2,FALSE),"")</f>
        <v>0.48</v>
      </c>
      <c r="BC807" s="296" t="str">
        <f t="shared" si="377"/>
        <v/>
      </c>
      <c r="BD807" s="296" t="str">
        <f t="shared" si="378"/>
        <v/>
      </c>
      <c r="BE807" s="296" t="str">
        <f>IFERROR(VLOOKUP($AV807,排出係数!$H$4:$M$10000,$AU807+2,FALSE),"")</f>
        <v/>
      </c>
      <c r="BF807" s="296">
        <f>IFERROR(VLOOKUP($AU807,点検表４リスト用!$P$2:$T$6,IF($N807="H17",5,3),FALSE),"")</f>
        <v>5.5E-2</v>
      </c>
      <c r="BG807" s="296">
        <f t="shared" si="379"/>
        <v>0</v>
      </c>
      <c r="BH807" s="296">
        <f t="shared" si="383"/>
        <v>0</v>
      </c>
      <c r="BI807" s="296" t="str">
        <f>IFERROR(VLOOKUP($L807,点検表４リスト用!$L$2:$N$11,3,FALSE),"")</f>
        <v/>
      </c>
      <c r="BJ807" s="296" t="str">
        <f t="shared" si="380"/>
        <v/>
      </c>
      <c r="BK807" s="296" t="str">
        <f>IF($AK807="特","",IF($BP807="確認",MSG_電気・燃料電池車確認,IF($BS807=1,日野自動車新型式,IF($BS807=2,日野自動車新型式②,IF($BS807=3,日野自動車新型式③,IF($BS807=4,日野自動車新型式④,IFERROR(VLOOKUP($BJ807,'35条リスト'!$A$3:$C$9998,2,FALSE),"")))))))</f>
        <v/>
      </c>
      <c r="BL807" s="296" t="str">
        <f t="shared" si="381"/>
        <v/>
      </c>
      <c r="BM807" s="296" t="str">
        <f>IFERROR(VLOOKUP($X807,点検表４リスト用!$A$2:$B$10,2,FALSE),"")</f>
        <v/>
      </c>
      <c r="BN807" s="296" t="str">
        <f>IF($AK807="特","",IFERROR(VLOOKUP($BJ807,'35条リスト'!$A$3:$C$9998,3,FALSE),""))</f>
        <v/>
      </c>
      <c r="BO807" s="357" t="str">
        <f t="shared" si="386"/>
        <v/>
      </c>
      <c r="BP807" s="297" t="str">
        <f t="shared" si="382"/>
        <v/>
      </c>
      <c r="BQ807" s="297" t="str">
        <f t="shared" si="387"/>
        <v/>
      </c>
      <c r="BR807" s="296">
        <f t="shared" si="384"/>
        <v>0</v>
      </c>
      <c r="BS807" s="296" t="str">
        <f>IF(COUNTIF(点検表４リスト用!X$2:X$83,J807),1,IF(COUNTIF(点検表４リスト用!Y$2:Y$100,J807),2,IF(COUNTIF(点検表４リスト用!Z$2:Z$100,J807),3,IF(COUNTIF(点検表４リスト用!AA$2:AA$100,J807),4,""))))</f>
        <v/>
      </c>
      <c r="BT807" s="580" t="str">
        <f t="shared" si="388"/>
        <v/>
      </c>
    </row>
    <row r="808" spans="1:72">
      <c r="A808" s="289"/>
      <c r="B808" s="445"/>
      <c r="C808" s="290"/>
      <c r="D808" s="291"/>
      <c r="E808" s="291"/>
      <c r="F808" s="291"/>
      <c r="G808" s="292"/>
      <c r="H808" s="300"/>
      <c r="I808" s="292"/>
      <c r="J808" s="292"/>
      <c r="K808" s="292"/>
      <c r="L808" s="292"/>
      <c r="M808" s="290"/>
      <c r="N808" s="290"/>
      <c r="O808" s="292"/>
      <c r="P808" s="292"/>
      <c r="Q808" s="481" t="str">
        <f t="shared" si="389"/>
        <v/>
      </c>
      <c r="R808" s="481" t="str">
        <f t="shared" si="390"/>
        <v/>
      </c>
      <c r="S808" s="482" t="str">
        <f t="shared" si="363"/>
        <v/>
      </c>
      <c r="T808" s="482" t="str">
        <f t="shared" si="391"/>
        <v/>
      </c>
      <c r="U808" s="483" t="str">
        <f t="shared" si="392"/>
        <v/>
      </c>
      <c r="V808" s="483" t="str">
        <f t="shared" si="393"/>
        <v/>
      </c>
      <c r="W808" s="483" t="str">
        <f t="shared" si="394"/>
        <v/>
      </c>
      <c r="X808" s="293"/>
      <c r="Y808" s="289"/>
      <c r="Z808" s="473" t="str">
        <f>IF($BS808&lt;&gt;"","確認",IF(COUNTIF(点検表４リスト用!AB$2:AB$100,J808),"○",IF(OR($BQ808="【3】",$BQ808="【2】",$BQ808="【1】"),"○",$BQ808)))</f>
        <v/>
      </c>
      <c r="AA808" s="532"/>
      <c r="AB808" s="559" t="str">
        <f t="shared" si="395"/>
        <v/>
      </c>
      <c r="AC808" s="294" t="str">
        <f>IF(COUNTIF(環境性能の高いＵＤタクシー!$A:$A,点検表４!J808),"○","")</f>
        <v/>
      </c>
      <c r="AD808" s="295" t="str">
        <f t="shared" si="396"/>
        <v/>
      </c>
      <c r="AE808" s="296" t="b">
        <f t="shared" si="364"/>
        <v>0</v>
      </c>
      <c r="AF808" s="296" t="b">
        <f t="shared" si="365"/>
        <v>0</v>
      </c>
      <c r="AG808" s="296" t="str">
        <f t="shared" si="366"/>
        <v/>
      </c>
      <c r="AH808" s="296">
        <f t="shared" si="367"/>
        <v>1</v>
      </c>
      <c r="AI808" s="296">
        <f t="shared" si="368"/>
        <v>0</v>
      </c>
      <c r="AJ808" s="296">
        <f t="shared" si="369"/>
        <v>0</v>
      </c>
      <c r="AK808" s="296" t="str">
        <f>IFERROR(VLOOKUP($I808,点検表４リスト用!$D$2:$G$10,2,FALSE),"")</f>
        <v/>
      </c>
      <c r="AL808" s="296" t="str">
        <f>IFERROR(VLOOKUP($I808,点検表４リスト用!$D$2:$G$10,3,FALSE),"")</f>
        <v/>
      </c>
      <c r="AM808" s="296" t="str">
        <f>IFERROR(VLOOKUP($I808,点検表４リスト用!$D$2:$G$10,4,FALSE),"")</f>
        <v/>
      </c>
      <c r="AN808" s="296" t="str">
        <f>IFERROR(VLOOKUP(LEFT($E808,1),点検表４リスト用!$I$2:$J$11,2,FALSE),"")</f>
        <v/>
      </c>
      <c r="AO808" s="296" t="b">
        <f>IF(IFERROR(VLOOKUP($J808,軽乗用車一覧!$A$2:$A$88,1,FALSE),"")&lt;&gt;"",TRUE,FALSE)</f>
        <v>0</v>
      </c>
      <c r="AP808" s="296" t="b">
        <f t="shared" si="370"/>
        <v>0</v>
      </c>
      <c r="AQ808" s="296" t="b">
        <f t="shared" si="397"/>
        <v>1</v>
      </c>
      <c r="AR808" s="296" t="str">
        <f t="shared" si="371"/>
        <v/>
      </c>
      <c r="AS808" s="296" t="str">
        <f t="shared" si="372"/>
        <v/>
      </c>
      <c r="AT808" s="296">
        <f t="shared" si="373"/>
        <v>1</v>
      </c>
      <c r="AU808" s="296">
        <f t="shared" si="374"/>
        <v>1</v>
      </c>
      <c r="AV808" s="296" t="str">
        <f t="shared" si="375"/>
        <v/>
      </c>
      <c r="AW808" s="296" t="str">
        <f>IFERROR(VLOOKUP($L808,点検表４リスト用!$L$2:$M$11,2,FALSE),"")</f>
        <v/>
      </c>
      <c r="AX808" s="296" t="str">
        <f>IFERROR(VLOOKUP($AV808,排出係数!$H$4:$N$1000,7,FALSE),"")</f>
        <v/>
      </c>
      <c r="AY808" s="296" t="str">
        <f t="shared" si="385"/>
        <v/>
      </c>
      <c r="AZ808" s="296" t="str">
        <f t="shared" si="376"/>
        <v>1</v>
      </c>
      <c r="BA808" s="296" t="str">
        <f>IFERROR(VLOOKUP($AV808,排出係数!$A$4:$G$10000,$AU808+2,FALSE),"")</f>
        <v/>
      </c>
      <c r="BB808" s="296">
        <f>IFERROR(VLOOKUP($AU808,点検表４リスト用!$P$2:$T$6,2,FALSE),"")</f>
        <v>0.48</v>
      </c>
      <c r="BC808" s="296" t="str">
        <f t="shared" si="377"/>
        <v/>
      </c>
      <c r="BD808" s="296" t="str">
        <f t="shared" si="378"/>
        <v/>
      </c>
      <c r="BE808" s="296" t="str">
        <f>IFERROR(VLOOKUP($AV808,排出係数!$H$4:$M$10000,$AU808+2,FALSE),"")</f>
        <v/>
      </c>
      <c r="BF808" s="296">
        <f>IFERROR(VLOOKUP($AU808,点検表４リスト用!$P$2:$T$6,IF($N808="H17",5,3),FALSE),"")</f>
        <v>5.5E-2</v>
      </c>
      <c r="BG808" s="296">
        <f t="shared" si="379"/>
        <v>0</v>
      </c>
      <c r="BH808" s="296">
        <f t="shared" si="383"/>
        <v>0</v>
      </c>
      <c r="BI808" s="296" t="str">
        <f>IFERROR(VLOOKUP($L808,点検表４リスト用!$L$2:$N$11,3,FALSE),"")</f>
        <v/>
      </c>
      <c r="BJ808" s="296" t="str">
        <f t="shared" si="380"/>
        <v/>
      </c>
      <c r="BK808" s="296" t="str">
        <f>IF($AK808="特","",IF($BP808="確認",MSG_電気・燃料電池車確認,IF($BS808=1,日野自動車新型式,IF($BS808=2,日野自動車新型式②,IF($BS808=3,日野自動車新型式③,IF($BS808=4,日野自動車新型式④,IFERROR(VLOOKUP($BJ808,'35条リスト'!$A$3:$C$9998,2,FALSE),"")))))))</f>
        <v/>
      </c>
      <c r="BL808" s="296" t="str">
        <f t="shared" si="381"/>
        <v/>
      </c>
      <c r="BM808" s="296" t="str">
        <f>IFERROR(VLOOKUP($X808,点検表４リスト用!$A$2:$B$10,2,FALSE),"")</f>
        <v/>
      </c>
      <c r="BN808" s="296" t="str">
        <f>IF($AK808="特","",IFERROR(VLOOKUP($BJ808,'35条リスト'!$A$3:$C$9998,3,FALSE),""))</f>
        <v/>
      </c>
      <c r="BO808" s="357" t="str">
        <f t="shared" si="386"/>
        <v/>
      </c>
      <c r="BP808" s="297" t="str">
        <f t="shared" si="382"/>
        <v/>
      </c>
      <c r="BQ808" s="297" t="str">
        <f t="shared" si="387"/>
        <v/>
      </c>
      <c r="BR808" s="296">
        <f t="shared" si="384"/>
        <v>0</v>
      </c>
      <c r="BS808" s="296" t="str">
        <f>IF(COUNTIF(点検表４リスト用!X$2:X$83,J808),1,IF(COUNTIF(点検表４リスト用!Y$2:Y$100,J808),2,IF(COUNTIF(点検表４リスト用!Z$2:Z$100,J808),3,IF(COUNTIF(点検表４リスト用!AA$2:AA$100,J808),4,""))))</f>
        <v/>
      </c>
      <c r="BT808" s="580" t="str">
        <f t="shared" si="388"/>
        <v/>
      </c>
    </row>
    <row r="809" spans="1:72">
      <c r="A809" s="289"/>
      <c r="B809" s="445"/>
      <c r="C809" s="290"/>
      <c r="D809" s="291"/>
      <c r="E809" s="291"/>
      <c r="F809" s="291"/>
      <c r="G809" s="292"/>
      <c r="H809" s="300"/>
      <c r="I809" s="292"/>
      <c r="J809" s="292"/>
      <c r="K809" s="292"/>
      <c r="L809" s="292"/>
      <c r="M809" s="290"/>
      <c r="N809" s="290"/>
      <c r="O809" s="292"/>
      <c r="P809" s="292"/>
      <c r="Q809" s="481" t="str">
        <f t="shared" si="389"/>
        <v/>
      </c>
      <c r="R809" s="481" t="str">
        <f t="shared" si="390"/>
        <v/>
      </c>
      <c r="S809" s="482" t="str">
        <f t="shared" si="363"/>
        <v/>
      </c>
      <c r="T809" s="482" t="str">
        <f t="shared" si="391"/>
        <v/>
      </c>
      <c r="U809" s="483" t="str">
        <f t="shared" si="392"/>
        <v/>
      </c>
      <c r="V809" s="483" t="str">
        <f t="shared" si="393"/>
        <v/>
      </c>
      <c r="W809" s="483" t="str">
        <f t="shared" si="394"/>
        <v/>
      </c>
      <c r="X809" s="293"/>
      <c r="Y809" s="289"/>
      <c r="Z809" s="473" t="str">
        <f>IF($BS809&lt;&gt;"","確認",IF(COUNTIF(点検表４リスト用!AB$2:AB$100,J809),"○",IF(OR($BQ809="【3】",$BQ809="【2】",$BQ809="【1】"),"○",$BQ809)))</f>
        <v/>
      </c>
      <c r="AA809" s="532"/>
      <c r="AB809" s="559" t="str">
        <f t="shared" si="395"/>
        <v/>
      </c>
      <c r="AC809" s="294" t="str">
        <f>IF(COUNTIF(環境性能の高いＵＤタクシー!$A:$A,点検表４!J809),"○","")</f>
        <v/>
      </c>
      <c r="AD809" s="295" t="str">
        <f t="shared" si="396"/>
        <v/>
      </c>
      <c r="AE809" s="296" t="b">
        <f t="shared" si="364"/>
        <v>0</v>
      </c>
      <c r="AF809" s="296" t="b">
        <f t="shared" si="365"/>
        <v>0</v>
      </c>
      <c r="AG809" s="296" t="str">
        <f t="shared" si="366"/>
        <v/>
      </c>
      <c r="AH809" s="296">
        <f t="shared" si="367"/>
        <v>1</v>
      </c>
      <c r="AI809" s="296">
        <f t="shared" si="368"/>
        <v>0</v>
      </c>
      <c r="AJ809" s="296">
        <f t="shared" si="369"/>
        <v>0</v>
      </c>
      <c r="AK809" s="296" t="str">
        <f>IFERROR(VLOOKUP($I809,点検表４リスト用!$D$2:$G$10,2,FALSE),"")</f>
        <v/>
      </c>
      <c r="AL809" s="296" t="str">
        <f>IFERROR(VLOOKUP($I809,点検表４リスト用!$D$2:$G$10,3,FALSE),"")</f>
        <v/>
      </c>
      <c r="AM809" s="296" t="str">
        <f>IFERROR(VLOOKUP($I809,点検表４リスト用!$D$2:$G$10,4,FALSE),"")</f>
        <v/>
      </c>
      <c r="AN809" s="296" t="str">
        <f>IFERROR(VLOOKUP(LEFT($E809,1),点検表４リスト用!$I$2:$J$11,2,FALSE),"")</f>
        <v/>
      </c>
      <c r="AO809" s="296" t="b">
        <f>IF(IFERROR(VLOOKUP($J809,軽乗用車一覧!$A$2:$A$88,1,FALSE),"")&lt;&gt;"",TRUE,FALSE)</f>
        <v>0</v>
      </c>
      <c r="AP809" s="296" t="b">
        <f t="shared" si="370"/>
        <v>0</v>
      </c>
      <c r="AQ809" s="296" t="b">
        <f t="shared" si="397"/>
        <v>1</v>
      </c>
      <c r="AR809" s="296" t="str">
        <f t="shared" si="371"/>
        <v/>
      </c>
      <c r="AS809" s="296" t="str">
        <f t="shared" si="372"/>
        <v/>
      </c>
      <c r="AT809" s="296">
        <f t="shared" si="373"/>
        <v>1</v>
      </c>
      <c r="AU809" s="296">
        <f t="shared" si="374"/>
        <v>1</v>
      </c>
      <c r="AV809" s="296" t="str">
        <f t="shared" si="375"/>
        <v/>
      </c>
      <c r="AW809" s="296" t="str">
        <f>IFERROR(VLOOKUP($L809,点検表４リスト用!$L$2:$M$11,2,FALSE),"")</f>
        <v/>
      </c>
      <c r="AX809" s="296" t="str">
        <f>IFERROR(VLOOKUP($AV809,排出係数!$H$4:$N$1000,7,FALSE),"")</f>
        <v/>
      </c>
      <c r="AY809" s="296" t="str">
        <f t="shared" si="385"/>
        <v/>
      </c>
      <c r="AZ809" s="296" t="str">
        <f t="shared" si="376"/>
        <v>1</v>
      </c>
      <c r="BA809" s="296" t="str">
        <f>IFERROR(VLOOKUP($AV809,排出係数!$A$4:$G$10000,$AU809+2,FALSE),"")</f>
        <v/>
      </c>
      <c r="BB809" s="296">
        <f>IFERROR(VLOOKUP($AU809,点検表４リスト用!$P$2:$T$6,2,FALSE),"")</f>
        <v>0.48</v>
      </c>
      <c r="BC809" s="296" t="str">
        <f t="shared" si="377"/>
        <v/>
      </c>
      <c r="BD809" s="296" t="str">
        <f t="shared" si="378"/>
        <v/>
      </c>
      <c r="BE809" s="296" t="str">
        <f>IFERROR(VLOOKUP($AV809,排出係数!$H$4:$M$10000,$AU809+2,FALSE),"")</f>
        <v/>
      </c>
      <c r="BF809" s="296">
        <f>IFERROR(VLOOKUP($AU809,点検表４リスト用!$P$2:$T$6,IF($N809="H17",5,3),FALSE),"")</f>
        <v>5.5E-2</v>
      </c>
      <c r="BG809" s="296">
        <f t="shared" si="379"/>
        <v>0</v>
      </c>
      <c r="BH809" s="296">
        <f t="shared" si="383"/>
        <v>0</v>
      </c>
      <c r="BI809" s="296" t="str">
        <f>IFERROR(VLOOKUP($L809,点検表４リスト用!$L$2:$N$11,3,FALSE),"")</f>
        <v/>
      </c>
      <c r="BJ809" s="296" t="str">
        <f t="shared" si="380"/>
        <v/>
      </c>
      <c r="BK809" s="296" t="str">
        <f>IF($AK809="特","",IF($BP809="確認",MSG_電気・燃料電池車確認,IF($BS809=1,日野自動車新型式,IF($BS809=2,日野自動車新型式②,IF($BS809=3,日野自動車新型式③,IF($BS809=4,日野自動車新型式④,IFERROR(VLOOKUP($BJ809,'35条リスト'!$A$3:$C$9998,2,FALSE),"")))))))</f>
        <v/>
      </c>
      <c r="BL809" s="296" t="str">
        <f t="shared" si="381"/>
        <v/>
      </c>
      <c r="BM809" s="296" t="str">
        <f>IFERROR(VLOOKUP($X809,点検表４リスト用!$A$2:$B$10,2,FALSE),"")</f>
        <v/>
      </c>
      <c r="BN809" s="296" t="str">
        <f>IF($AK809="特","",IFERROR(VLOOKUP($BJ809,'35条リスト'!$A$3:$C$9998,3,FALSE),""))</f>
        <v/>
      </c>
      <c r="BO809" s="357" t="str">
        <f t="shared" si="386"/>
        <v/>
      </c>
      <c r="BP809" s="297" t="str">
        <f t="shared" si="382"/>
        <v/>
      </c>
      <c r="BQ809" s="297" t="str">
        <f t="shared" si="387"/>
        <v/>
      </c>
      <c r="BR809" s="296">
        <f t="shared" si="384"/>
        <v>0</v>
      </c>
      <c r="BS809" s="296" t="str">
        <f>IF(COUNTIF(点検表４リスト用!X$2:X$83,J809),1,IF(COUNTIF(点検表４リスト用!Y$2:Y$100,J809),2,IF(COUNTIF(点検表４リスト用!Z$2:Z$100,J809),3,IF(COUNTIF(点検表４リスト用!AA$2:AA$100,J809),4,""))))</f>
        <v/>
      </c>
      <c r="BT809" s="580" t="str">
        <f t="shared" si="388"/>
        <v/>
      </c>
    </row>
    <row r="810" spans="1:72">
      <c r="A810" s="289"/>
      <c r="B810" s="445"/>
      <c r="C810" s="290"/>
      <c r="D810" s="291"/>
      <c r="E810" s="291"/>
      <c r="F810" s="291"/>
      <c r="G810" s="292"/>
      <c r="H810" s="300"/>
      <c r="I810" s="292"/>
      <c r="J810" s="292"/>
      <c r="K810" s="292"/>
      <c r="L810" s="292"/>
      <c r="M810" s="290"/>
      <c r="N810" s="290"/>
      <c r="O810" s="292"/>
      <c r="P810" s="292"/>
      <c r="Q810" s="481" t="str">
        <f t="shared" si="389"/>
        <v/>
      </c>
      <c r="R810" s="481" t="str">
        <f t="shared" si="390"/>
        <v/>
      </c>
      <c r="S810" s="482" t="str">
        <f t="shared" si="363"/>
        <v/>
      </c>
      <c r="T810" s="482" t="str">
        <f t="shared" si="391"/>
        <v/>
      </c>
      <c r="U810" s="483" t="str">
        <f t="shared" si="392"/>
        <v/>
      </c>
      <c r="V810" s="483" t="str">
        <f t="shared" si="393"/>
        <v/>
      </c>
      <c r="W810" s="483" t="str">
        <f t="shared" si="394"/>
        <v/>
      </c>
      <c r="X810" s="293"/>
      <c r="Y810" s="289"/>
      <c r="Z810" s="473" t="str">
        <f>IF($BS810&lt;&gt;"","確認",IF(COUNTIF(点検表４リスト用!AB$2:AB$100,J810),"○",IF(OR($BQ810="【3】",$BQ810="【2】",$BQ810="【1】"),"○",$BQ810)))</f>
        <v/>
      </c>
      <c r="AA810" s="532"/>
      <c r="AB810" s="559" t="str">
        <f t="shared" si="395"/>
        <v/>
      </c>
      <c r="AC810" s="294" t="str">
        <f>IF(COUNTIF(環境性能の高いＵＤタクシー!$A:$A,点検表４!J810),"○","")</f>
        <v/>
      </c>
      <c r="AD810" s="295" t="str">
        <f t="shared" si="396"/>
        <v/>
      </c>
      <c r="AE810" s="296" t="b">
        <f t="shared" si="364"/>
        <v>0</v>
      </c>
      <c r="AF810" s="296" t="b">
        <f t="shared" si="365"/>
        <v>0</v>
      </c>
      <c r="AG810" s="296" t="str">
        <f t="shared" si="366"/>
        <v/>
      </c>
      <c r="AH810" s="296">
        <f t="shared" si="367"/>
        <v>1</v>
      </c>
      <c r="AI810" s="296">
        <f t="shared" si="368"/>
        <v>0</v>
      </c>
      <c r="AJ810" s="296">
        <f t="shared" si="369"/>
        <v>0</v>
      </c>
      <c r="AK810" s="296" t="str">
        <f>IFERROR(VLOOKUP($I810,点検表４リスト用!$D$2:$G$10,2,FALSE),"")</f>
        <v/>
      </c>
      <c r="AL810" s="296" t="str">
        <f>IFERROR(VLOOKUP($I810,点検表４リスト用!$D$2:$G$10,3,FALSE),"")</f>
        <v/>
      </c>
      <c r="AM810" s="296" t="str">
        <f>IFERROR(VLOOKUP($I810,点検表４リスト用!$D$2:$G$10,4,FALSE),"")</f>
        <v/>
      </c>
      <c r="AN810" s="296" t="str">
        <f>IFERROR(VLOOKUP(LEFT($E810,1),点検表４リスト用!$I$2:$J$11,2,FALSE),"")</f>
        <v/>
      </c>
      <c r="AO810" s="296" t="b">
        <f>IF(IFERROR(VLOOKUP($J810,軽乗用車一覧!$A$2:$A$88,1,FALSE),"")&lt;&gt;"",TRUE,FALSE)</f>
        <v>0</v>
      </c>
      <c r="AP810" s="296" t="b">
        <f t="shared" si="370"/>
        <v>0</v>
      </c>
      <c r="AQ810" s="296" t="b">
        <f t="shared" si="397"/>
        <v>1</v>
      </c>
      <c r="AR810" s="296" t="str">
        <f t="shared" si="371"/>
        <v/>
      </c>
      <c r="AS810" s="296" t="str">
        <f t="shared" si="372"/>
        <v/>
      </c>
      <c r="AT810" s="296">
        <f t="shared" si="373"/>
        <v>1</v>
      </c>
      <c r="AU810" s="296">
        <f t="shared" si="374"/>
        <v>1</v>
      </c>
      <c r="AV810" s="296" t="str">
        <f t="shared" si="375"/>
        <v/>
      </c>
      <c r="AW810" s="296" t="str">
        <f>IFERROR(VLOOKUP($L810,点検表４リスト用!$L$2:$M$11,2,FALSE),"")</f>
        <v/>
      </c>
      <c r="AX810" s="296" t="str">
        <f>IFERROR(VLOOKUP($AV810,排出係数!$H$4:$N$1000,7,FALSE),"")</f>
        <v/>
      </c>
      <c r="AY810" s="296" t="str">
        <f t="shared" si="385"/>
        <v/>
      </c>
      <c r="AZ810" s="296" t="str">
        <f t="shared" si="376"/>
        <v>1</v>
      </c>
      <c r="BA810" s="296" t="str">
        <f>IFERROR(VLOOKUP($AV810,排出係数!$A$4:$G$10000,$AU810+2,FALSE),"")</f>
        <v/>
      </c>
      <c r="BB810" s="296">
        <f>IFERROR(VLOOKUP($AU810,点検表４リスト用!$P$2:$T$6,2,FALSE),"")</f>
        <v>0.48</v>
      </c>
      <c r="BC810" s="296" t="str">
        <f t="shared" si="377"/>
        <v/>
      </c>
      <c r="BD810" s="296" t="str">
        <f t="shared" si="378"/>
        <v/>
      </c>
      <c r="BE810" s="296" t="str">
        <f>IFERROR(VLOOKUP($AV810,排出係数!$H$4:$M$10000,$AU810+2,FALSE),"")</f>
        <v/>
      </c>
      <c r="BF810" s="296">
        <f>IFERROR(VLOOKUP($AU810,点検表４リスト用!$P$2:$T$6,IF($N810="H17",5,3),FALSE),"")</f>
        <v>5.5E-2</v>
      </c>
      <c r="BG810" s="296">
        <f t="shared" si="379"/>
        <v>0</v>
      </c>
      <c r="BH810" s="296">
        <f t="shared" si="383"/>
        <v>0</v>
      </c>
      <c r="BI810" s="296" t="str">
        <f>IFERROR(VLOOKUP($L810,点検表４リスト用!$L$2:$N$11,3,FALSE),"")</f>
        <v/>
      </c>
      <c r="BJ810" s="296" t="str">
        <f t="shared" si="380"/>
        <v/>
      </c>
      <c r="BK810" s="296" t="str">
        <f>IF($AK810="特","",IF($BP810="確認",MSG_電気・燃料電池車確認,IF($BS810=1,日野自動車新型式,IF($BS810=2,日野自動車新型式②,IF($BS810=3,日野自動車新型式③,IF($BS810=4,日野自動車新型式④,IFERROR(VLOOKUP($BJ810,'35条リスト'!$A$3:$C$9998,2,FALSE),"")))))))</f>
        <v/>
      </c>
      <c r="BL810" s="296" t="str">
        <f t="shared" si="381"/>
        <v/>
      </c>
      <c r="BM810" s="296" t="str">
        <f>IFERROR(VLOOKUP($X810,点検表４リスト用!$A$2:$B$10,2,FALSE),"")</f>
        <v/>
      </c>
      <c r="BN810" s="296" t="str">
        <f>IF($AK810="特","",IFERROR(VLOOKUP($BJ810,'35条リスト'!$A$3:$C$9998,3,FALSE),""))</f>
        <v/>
      </c>
      <c r="BO810" s="357" t="str">
        <f t="shared" si="386"/>
        <v/>
      </c>
      <c r="BP810" s="297" t="str">
        <f t="shared" si="382"/>
        <v/>
      </c>
      <c r="BQ810" s="297" t="str">
        <f t="shared" si="387"/>
        <v/>
      </c>
      <c r="BR810" s="296">
        <f t="shared" si="384"/>
        <v>0</v>
      </c>
      <c r="BS810" s="296" t="str">
        <f>IF(COUNTIF(点検表４リスト用!X$2:X$83,J810),1,IF(COUNTIF(点検表４リスト用!Y$2:Y$100,J810),2,IF(COUNTIF(点検表４リスト用!Z$2:Z$100,J810),3,IF(COUNTIF(点検表４リスト用!AA$2:AA$100,J810),4,""))))</f>
        <v/>
      </c>
      <c r="BT810" s="580" t="str">
        <f t="shared" si="388"/>
        <v/>
      </c>
    </row>
    <row r="811" spans="1:72">
      <c r="A811" s="289"/>
      <c r="B811" s="445"/>
      <c r="C811" s="290"/>
      <c r="D811" s="291"/>
      <c r="E811" s="291"/>
      <c r="F811" s="291"/>
      <c r="G811" s="292"/>
      <c r="H811" s="300"/>
      <c r="I811" s="292"/>
      <c r="J811" s="292"/>
      <c r="K811" s="292"/>
      <c r="L811" s="292"/>
      <c r="M811" s="290"/>
      <c r="N811" s="290"/>
      <c r="O811" s="292"/>
      <c r="P811" s="292"/>
      <c r="Q811" s="481" t="str">
        <f t="shared" si="389"/>
        <v/>
      </c>
      <c r="R811" s="481" t="str">
        <f t="shared" si="390"/>
        <v/>
      </c>
      <c r="S811" s="482" t="str">
        <f t="shared" si="363"/>
        <v/>
      </c>
      <c r="T811" s="482" t="str">
        <f t="shared" si="391"/>
        <v/>
      </c>
      <c r="U811" s="483" t="str">
        <f t="shared" si="392"/>
        <v/>
      </c>
      <c r="V811" s="483" t="str">
        <f t="shared" si="393"/>
        <v/>
      </c>
      <c r="W811" s="483" t="str">
        <f t="shared" si="394"/>
        <v/>
      </c>
      <c r="X811" s="293"/>
      <c r="Y811" s="289"/>
      <c r="Z811" s="473" t="str">
        <f>IF($BS811&lt;&gt;"","確認",IF(COUNTIF(点検表４リスト用!AB$2:AB$100,J811),"○",IF(OR($BQ811="【3】",$BQ811="【2】",$BQ811="【1】"),"○",$BQ811)))</f>
        <v/>
      </c>
      <c r="AA811" s="532"/>
      <c r="AB811" s="559" t="str">
        <f t="shared" si="395"/>
        <v/>
      </c>
      <c r="AC811" s="294" t="str">
        <f>IF(COUNTIF(環境性能の高いＵＤタクシー!$A:$A,点検表４!J811),"○","")</f>
        <v/>
      </c>
      <c r="AD811" s="295" t="str">
        <f t="shared" si="396"/>
        <v/>
      </c>
      <c r="AE811" s="296" t="b">
        <f t="shared" si="364"/>
        <v>0</v>
      </c>
      <c r="AF811" s="296" t="b">
        <f t="shared" si="365"/>
        <v>0</v>
      </c>
      <c r="AG811" s="296" t="str">
        <f t="shared" si="366"/>
        <v/>
      </c>
      <c r="AH811" s="296">
        <f t="shared" si="367"/>
        <v>1</v>
      </c>
      <c r="AI811" s="296">
        <f t="shared" si="368"/>
        <v>0</v>
      </c>
      <c r="AJ811" s="296">
        <f t="shared" si="369"/>
        <v>0</v>
      </c>
      <c r="AK811" s="296" t="str">
        <f>IFERROR(VLOOKUP($I811,点検表４リスト用!$D$2:$G$10,2,FALSE),"")</f>
        <v/>
      </c>
      <c r="AL811" s="296" t="str">
        <f>IFERROR(VLOOKUP($I811,点検表４リスト用!$D$2:$G$10,3,FALSE),"")</f>
        <v/>
      </c>
      <c r="AM811" s="296" t="str">
        <f>IFERROR(VLOOKUP($I811,点検表４リスト用!$D$2:$G$10,4,FALSE),"")</f>
        <v/>
      </c>
      <c r="AN811" s="296" t="str">
        <f>IFERROR(VLOOKUP(LEFT($E811,1),点検表４リスト用!$I$2:$J$11,2,FALSE),"")</f>
        <v/>
      </c>
      <c r="AO811" s="296" t="b">
        <f>IF(IFERROR(VLOOKUP($J811,軽乗用車一覧!$A$2:$A$88,1,FALSE),"")&lt;&gt;"",TRUE,FALSE)</f>
        <v>0</v>
      </c>
      <c r="AP811" s="296" t="b">
        <f t="shared" si="370"/>
        <v>0</v>
      </c>
      <c r="AQ811" s="296" t="b">
        <f t="shared" si="397"/>
        <v>1</v>
      </c>
      <c r="AR811" s="296" t="str">
        <f t="shared" si="371"/>
        <v/>
      </c>
      <c r="AS811" s="296" t="str">
        <f t="shared" si="372"/>
        <v/>
      </c>
      <c r="AT811" s="296">
        <f t="shared" si="373"/>
        <v>1</v>
      </c>
      <c r="AU811" s="296">
        <f t="shared" si="374"/>
        <v>1</v>
      </c>
      <c r="AV811" s="296" t="str">
        <f t="shared" si="375"/>
        <v/>
      </c>
      <c r="AW811" s="296" t="str">
        <f>IFERROR(VLOOKUP($L811,点検表４リスト用!$L$2:$M$11,2,FALSE),"")</f>
        <v/>
      </c>
      <c r="AX811" s="296" t="str">
        <f>IFERROR(VLOOKUP($AV811,排出係数!$H$4:$N$1000,7,FALSE),"")</f>
        <v/>
      </c>
      <c r="AY811" s="296" t="str">
        <f t="shared" si="385"/>
        <v/>
      </c>
      <c r="AZ811" s="296" t="str">
        <f t="shared" si="376"/>
        <v>1</v>
      </c>
      <c r="BA811" s="296" t="str">
        <f>IFERROR(VLOOKUP($AV811,排出係数!$A$4:$G$10000,$AU811+2,FALSE),"")</f>
        <v/>
      </c>
      <c r="BB811" s="296">
        <f>IFERROR(VLOOKUP($AU811,点検表４リスト用!$P$2:$T$6,2,FALSE),"")</f>
        <v>0.48</v>
      </c>
      <c r="BC811" s="296" t="str">
        <f t="shared" si="377"/>
        <v/>
      </c>
      <c r="BD811" s="296" t="str">
        <f t="shared" si="378"/>
        <v/>
      </c>
      <c r="BE811" s="296" t="str">
        <f>IFERROR(VLOOKUP($AV811,排出係数!$H$4:$M$10000,$AU811+2,FALSE),"")</f>
        <v/>
      </c>
      <c r="BF811" s="296">
        <f>IFERROR(VLOOKUP($AU811,点検表４リスト用!$P$2:$T$6,IF($N811="H17",5,3),FALSE),"")</f>
        <v>5.5E-2</v>
      </c>
      <c r="BG811" s="296">
        <f t="shared" si="379"/>
        <v>0</v>
      </c>
      <c r="BH811" s="296">
        <f t="shared" si="383"/>
        <v>0</v>
      </c>
      <c r="BI811" s="296" t="str">
        <f>IFERROR(VLOOKUP($L811,点検表４リスト用!$L$2:$N$11,3,FALSE),"")</f>
        <v/>
      </c>
      <c r="BJ811" s="296" t="str">
        <f t="shared" si="380"/>
        <v/>
      </c>
      <c r="BK811" s="296" t="str">
        <f>IF($AK811="特","",IF($BP811="確認",MSG_電気・燃料電池車確認,IF($BS811=1,日野自動車新型式,IF($BS811=2,日野自動車新型式②,IF($BS811=3,日野自動車新型式③,IF($BS811=4,日野自動車新型式④,IFERROR(VLOOKUP($BJ811,'35条リスト'!$A$3:$C$9998,2,FALSE),"")))))))</f>
        <v/>
      </c>
      <c r="BL811" s="296" t="str">
        <f t="shared" si="381"/>
        <v/>
      </c>
      <c r="BM811" s="296" t="str">
        <f>IFERROR(VLOOKUP($X811,点検表４リスト用!$A$2:$B$10,2,FALSE),"")</f>
        <v/>
      </c>
      <c r="BN811" s="296" t="str">
        <f>IF($AK811="特","",IFERROR(VLOOKUP($BJ811,'35条リスト'!$A$3:$C$9998,3,FALSE),""))</f>
        <v/>
      </c>
      <c r="BO811" s="357" t="str">
        <f t="shared" si="386"/>
        <v/>
      </c>
      <c r="BP811" s="297" t="str">
        <f t="shared" si="382"/>
        <v/>
      </c>
      <c r="BQ811" s="297" t="str">
        <f t="shared" si="387"/>
        <v/>
      </c>
      <c r="BR811" s="296">
        <f t="shared" si="384"/>
        <v>0</v>
      </c>
      <c r="BS811" s="296" t="str">
        <f>IF(COUNTIF(点検表４リスト用!X$2:X$83,J811),1,IF(COUNTIF(点検表４リスト用!Y$2:Y$100,J811),2,IF(COUNTIF(点検表４リスト用!Z$2:Z$100,J811),3,IF(COUNTIF(点検表４リスト用!AA$2:AA$100,J811),4,""))))</f>
        <v/>
      </c>
      <c r="BT811" s="580" t="str">
        <f t="shared" si="388"/>
        <v/>
      </c>
    </row>
    <row r="812" spans="1:72">
      <c r="A812" s="289"/>
      <c r="B812" s="445"/>
      <c r="C812" s="290"/>
      <c r="D812" s="291"/>
      <c r="E812" s="291"/>
      <c r="F812" s="291"/>
      <c r="G812" s="292"/>
      <c r="H812" s="300"/>
      <c r="I812" s="292"/>
      <c r="J812" s="292"/>
      <c r="K812" s="292"/>
      <c r="L812" s="292"/>
      <c r="M812" s="290"/>
      <c r="N812" s="290"/>
      <c r="O812" s="292"/>
      <c r="P812" s="292"/>
      <c r="Q812" s="481" t="str">
        <f t="shared" si="389"/>
        <v/>
      </c>
      <c r="R812" s="481" t="str">
        <f t="shared" si="390"/>
        <v/>
      </c>
      <c r="S812" s="482" t="str">
        <f t="shared" si="363"/>
        <v/>
      </c>
      <c r="T812" s="482" t="str">
        <f t="shared" si="391"/>
        <v/>
      </c>
      <c r="U812" s="483" t="str">
        <f t="shared" si="392"/>
        <v/>
      </c>
      <c r="V812" s="483" t="str">
        <f t="shared" si="393"/>
        <v/>
      </c>
      <c r="W812" s="483" t="str">
        <f t="shared" si="394"/>
        <v/>
      </c>
      <c r="X812" s="293"/>
      <c r="Y812" s="289"/>
      <c r="Z812" s="473" t="str">
        <f>IF($BS812&lt;&gt;"","確認",IF(COUNTIF(点検表４リスト用!AB$2:AB$100,J812),"○",IF(OR($BQ812="【3】",$BQ812="【2】",$BQ812="【1】"),"○",$BQ812)))</f>
        <v/>
      </c>
      <c r="AA812" s="532"/>
      <c r="AB812" s="559" t="str">
        <f t="shared" si="395"/>
        <v/>
      </c>
      <c r="AC812" s="294" t="str">
        <f>IF(COUNTIF(環境性能の高いＵＤタクシー!$A:$A,点検表４!J812),"○","")</f>
        <v/>
      </c>
      <c r="AD812" s="295" t="str">
        <f t="shared" si="396"/>
        <v/>
      </c>
      <c r="AE812" s="296" t="b">
        <f t="shared" si="364"/>
        <v>0</v>
      </c>
      <c r="AF812" s="296" t="b">
        <f t="shared" si="365"/>
        <v>0</v>
      </c>
      <c r="AG812" s="296" t="str">
        <f t="shared" si="366"/>
        <v/>
      </c>
      <c r="AH812" s="296">
        <f t="shared" si="367"/>
        <v>1</v>
      </c>
      <c r="AI812" s="296">
        <f t="shared" si="368"/>
        <v>0</v>
      </c>
      <c r="AJ812" s="296">
        <f t="shared" si="369"/>
        <v>0</v>
      </c>
      <c r="AK812" s="296" t="str">
        <f>IFERROR(VLOOKUP($I812,点検表４リスト用!$D$2:$G$10,2,FALSE),"")</f>
        <v/>
      </c>
      <c r="AL812" s="296" t="str">
        <f>IFERROR(VLOOKUP($I812,点検表４リスト用!$D$2:$G$10,3,FALSE),"")</f>
        <v/>
      </c>
      <c r="AM812" s="296" t="str">
        <f>IFERROR(VLOOKUP($I812,点検表４リスト用!$D$2:$G$10,4,FALSE),"")</f>
        <v/>
      </c>
      <c r="AN812" s="296" t="str">
        <f>IFERROR(VLOOKUP(LEFT($E812,1),点検表４リスト用!$I$2:$J$11,2,FALSE),"")</f>
        <v/>
      </c>
      <c r="AO812" s="296" t="b">
        <f>IF(IFERROR(VLOOKUP($J812,軽乗用車一覧!$A$2:$A$88,1,FALSE),"")&lt;&gt;"",TRUE,FALSE)</f>
        <v>0</v>
      </c>
      <c r="AP812" s="296" t="b">
        <f t="shared" si="370"/>
        <v>0</v>
      </c>
      <c r="AQ812" s="296" t="b">
        <f t="shared" si="397"/>
        <v>1</v>
      </c>
      <c r="AR812" s="296" t="str">
        <f t="shared" si="371"/>
        <v/>
      </c>
      <c r="AS812" s="296" t="str">
        <f t="shared" si="372"/>
        <v/>
      </c>
      <c r="AT812" s="296">
        <f t="shared" si="373"/>
        <v>1</v>
      </c>
      <c r="AU812" s="296">
        <f t="shared" si="374"/>
        <v>1</v>
      </c>
      <c r="AV812" s="296" t="str">
        <f t="shared" si="375"/>
        <v/>
      </c>
      <c r="AW812" s="296" t="str">
        <f>IFERROR(VLOOKUP($L812,点検表４リスト用!$L$2:$M$11,2,FALSE),"")</f>
        <v/>
      </c>
      <c r="AX812" s="296" t="str">
        <f>IFERROR(VLOOKUP($AV812,排出係数!$H$4:$N$1000,7,FALSE),"")</f>
        <v/>
      </c>
      <c r="AY812" s="296" t="str">
        <f t="shared" si="385"/>
        <v/>
      </c>
      <c r="AZ812" s="296" t="str">
        <f t="shared" si="376"/>
        <v>1</v>
      </c>
      <c r="BA812" s="296" t="str">
        <f>IFERROR(VLOOKUP($AV812,排出係数!$A$4:$G$10000,$AU812+2,FALSE),"")</f>
        <v/>
      </c>
      <c r="BB812" s="296">
        <f>IFERROR(VLOOKUP($AU812,点検表４リスト用!$P$2:$T$6,2,FALSE),"")</f>
        <v>0.48</v>
      </c>
      <c r="BC812" s="296" t="str">
        <f t="shared" si="377"/>
        <v/>
      </c>
      <c r="BD812" s="296" t="str">
        <f t="shared" si="378"/>
        <v/>
      </c>
      <c r="BE812" s="296" t="str">
        <f>IFERROR(VLOOKUP($AV812,排出係数!$H$4:$M$10000,$AU812+2,FALSE),"")</f>
        <v/>
      </c>
      <c r="BF812" s="296">
        <f>IFERROR(VLOOKUP($AU812,点検表４リスト用!$P$2:$T$6,IF($N812="H17",5,3),FALSE),"")</f>
        <v>5.5E-2</v>
      </c>
      <c r="BG812" s="296">
        <f t="shared" si="379"/>
        <v>0</v>
      </c>
      <c r="BH812" s="296">
        <f t="shared" si="383"/>
        <v>0</v>
      </c>
      <c r="BI812" s="296" t="str">
        <f>IFERROR(VLOOKUP($L812,点検表４リスト用!$L$2:$N$11,3,FALSE),"")</f>
        <v/>
      </c>
      <c r="BJ812" s="296" t="str">
        <f t="shared" si="380"/>
        <v/>
      </c>
      <c r="BK812" s="296" t="str">
        <f>IF($AK812="特","",IF($BP812="確認",MSG_電気・燃料電池車確認,IF($BS812=1,日野自動車新型式,IF($BS812=2,日野自動車新型式②,IF($BS812=3,日野自動車新型式③,IF($BS812=4,日野自動車新型式④,IFERROR(VLOOKUP($BJ812,'35条リスト'!$A$3:$C$9998,2,FALSE),"")))))))</f>
        <v/>
      </c>
      <c r="BL812" s="296" t="str">
        <f t="shared" si="381"/>
        <v/>
      </c>
      <c r="BM812" s="296" t="str">
        <f>IFERROR(VLOOKUP($X812,点検表４リスト用!$A$2:$B$10,2,FALSE),"")</f>
        <v/>
      </c>
      <c r="BN812" s="296" t="str">
        <f>IF($AK812="特","",IFERROR(VLOOKUP($BJ812,'35条リスト'!$A$3:$C$9998,3,FALSE),""))</f>
        <v/>
      </c>
      <c r="BO812" s="357" t="str">
        <f t="shared" si="386"/>
        <v/>
      </c>
      <c r="BP812" s="297" t="str">
        <f t="shared" si="382"/>
        <v/>
      </c>
      <c r="BQ812" s="297" t="str">
        <f t="shared" si="387"/>
        <v/>
      </c>
      <c r="BR812" s="296">
        <f t="shared" si="384"/>
        <v>0</v>
      </c>
      <c r="BS812" s="296" t="str">
        <f>IF(COUNTIF(点検表４リスト用!X$2:X$83,J812),1,IF(COUNTIF(点検表４リスト用!Y$2:Y$100,J812),2,IF(COUNTIF(点検表４リスト用!Z$2:Z$100,J812),3,IF(COUNTIF(点検表４リスト用!AA$2:AA$100,J812),4,""))))</f>
        <v/>
      </c>
      <c r="BT812" s="580" t="str">
        <f t="shared" si="388"/>
        <v/>
      </c>
    </row>
    <row r="813" spans="1:72">
      <c r="A813" s="289"/>
      <c r="B813" s="445"/>
      <c r="C813" s="290"/>
      <c r="D813" s="291"/>
      <c r="E813" s="291"/>
      <c r="F813" s="291"/>
      <c r="G813" s="292"/>
      <c r="H813" s="300"/>
      <c r="I813" s="292"/>
      <c r="J813" s="292"/>
      <c r="K813" s="292"/>
      <c r="L813" s="292"/>
      <c r="M813" s="290"/>
      <c r="N813" s="290"/>
      <c r="O813" s="292"/>
      <c r="P813" s="292"/>
      <c r="Q813" s="481" t="str">
        <f t="shared" si="389"/>
        <v/>
      </c>
      <c r="R813" s="481" t="str">
        <f t="shared" si="390"/>
        <v/>
      </c>
      <c r="S813" s="482" t="str">
        <f t="shared" si="363"/>
        <v/>
      </c>
      <c r="T813" s="482" t="str">
        <f t="shared" si="391"/>
        <v/>
      </c>
      <c r="U813" s="483" t="str">
        <f t="shared" si="392"/>
        <v/>
      </c>
      <c r="V813" s="483" t="str">
        <f t="shared" si="393"/>
        <v/>
      </c>
      <c r="W813" s="483" t="str">
        <f t="shared" si="394"/>
        <v/>
      </c>
      <c r="X813" s="293"/>
      <c r="Y813" s="289"/>
      <c r="Z813" s="473" t="str">
        <f>IF($BS813&lt;&gt;"","確認",IF(COUNTIF(点検表４リスト用!AB$2:AB$100,J813),"○",IF(OR($BQ813="【3】",$BQ813="【2】",$BQ813="【1】"),"○",$BQ813)))</f>
        <v/>
      </c>
      <c r="AA813" s="532"/>
      <c r="AB813" s="559" t="str">
        <f t="shared" si="395"/>
        <v/>
      </c>
      <c r="AC813" s="294" t="str">
        <f>IF(COUNTIF(環境性能の高いＵＤタクシー!$A:$A,点検表４!J813),"○","")</f>
        <v/>
      </c>
      <c r="AD813" s="295" t="str">
        <f t="shared" si="396"/>
        <v/>
      </c>
      <c r="AE813" s="296" t="b">
        <f t="shared" si="364"/>
        <v>0</v>
      </c>
      <c r="AF813" s="296" t="b">
        <f t="shared" si="365"/>
        <v>0</v>
      </c>
      <c r="AG813" s="296" t="str">
        <f t="shared" si="366"/>
        <v/>
      </c>
      <c r="AH813" s="296">
        <f t="shared" si="367"/>
        <v>1</v>
      </c>
      <c r="AI813" s="296">
        <f t="shared" si="368"/>
        <v>0</v>
      </c>
      <c r="AJ813" s="296">
        <f t="shared" si="369"/>
        <v>0</v>
      </c>
      <c r="AK813" s="296" t="str">
        <f>IFERROR(VLOOKUP($I813,点検表４リスト用!$D$2:$G$10,2,FALSE),"")</f>
        <v/>
      </c>
      <c r="AL813" s="296" t="str">
        <f>IFERROR(VLOOKUP($I813,点検表４リスト用!$D$2:$G$10,3,FALSE),"")</f>
        <v/>
      </c>
      <c r="AM813" s="296" t="str">
        <f>IFERROR(VLOOKUP($I813,点検表４リスト用!$D$2:$G$10,4,FALSE),"")</f>
        <v/>
      </c>
      <c r="AN813" s="296" t="str">
        <f>IFERROR(VLOOKUP(LEFT($E813,1),点検表４リスト用!$I$2:$J$11,2,FALSE),"")</f>
        <v/>
      </c>
      <c r="AO813" s="296" t="b">
        <f>IF(IFERROR(VLOOKUP($J813,軽乗用車一覧!$A$2:$A$88,1,FALSE),"")&lt;&gt;"",TRUE,FALSE)</f>
        <v>0</v>
      </c>
      <c r="AP813" s="296" t="b">
        <f t="shared" si="370"/>
        <v>0</v>
      </c>
      <c r="AQ813" s="296" t="b">
        <f t="shared" si="397"/>
        <v>1</v>
      </c>
      <c r="AR813" s="296" t="str">
        <f t="shared" si="371"/>
        <v/>
      </c>
      <c r="AS813" s="296" t="str">
        <f t="shared" si="372"/>
        <v/>
      </c>
      <c r="AT813" s="296">
        <f t="shared" si="373"/>
        <v>1</v>
      </c>
      <c r="AU813" s="296">
        <f t="shared" si="374"/>
        <v>1</v>
      </c>
      <c r="AV813" s="296" t="str">
        <f t="shared" si="375"/>
        <v/>
      </c>
      <c r="AW813" s="296" t="str">
        <f>IFERROR(VLOOKUP($L813,点検表４リスト用!$L$2:$M$11,2,FALSE),"")</f>
        <v/>
      </c>
      <c r="AX813" s="296" t="str">
        <f>IFERROR(VLOOKUP($AV813,排出係数!$H$4:$N$1000,7,FALSE),"")</f>
        <v/>
      </c>
      <c r="AY813" s="296" t="str">
        <f t="shared" si="385"/>
        <v/>
      </c>
      <c r="AZ813" s="296" t="str">
        <f t="shared" si="376"/>
        <v>1</v>
      </c>
      <c r="BA813" s="296" t="str">
        <f>IFERROR(VLOOKUP($AV813,排出係数!$A$4:$G$10000,$AU813+2,FALSE),"")</f>
        <v/>
      </c>
      <c r="BB813" s="296">
        <f>IFERROR(VLOOKUP($AU813,点検表４リスト用!$P$2:$T$6,2,FALSE),"")</f>
        <v>0.48</v>
      </c>
      <c r="BC813" s="296" t="str">
        <f t="shared" si="377"/>
        <v/>
      </c>
      <c r="BD813" s="296" t="str">
        <f t="shared" si="378"/>
        <v/>
      </c>
      <c r="BE813" s="296" t="str">
        <f>IFERROR(VLOOKUP($AV813,排出係数!$H$4:$M$10000,$AU813+2,FALSE),"")</f>
        <v/>
      </c>
      <c r="BF813" s="296">
        <f>IFERROR(VLOOKUP($AU813,点検表４リスト用!$P$2:$T$6,IF($N813="H17",5,3),FALSE),"")</f>
        <v>5.5E-2</v>
      </c>
      <c r="BG813" s="296">
        <f t="shared" si="379"/>
        <v>0</v>
      </c>
      <c r="BH813" s="296">
        <f t="shared" si="383"/>
        <v>0</v>
      </c>
      <c r="BI813" s="296" t="str">
        <f>IFERROR(VLOOKUP($L813,点検表４リスト用!$L$2:$N$11,3,FALSE),"")</f>
        <v/>
      </c>
      <c r="BJ813" s="296" t="str">
        <f t="shared" si="380"/>
        <v/>
      </c>
      <c r="BK813" s="296" t="str">
        <f>IF($AK813="特","",IF($BP813="確認",MSG_電気・燃料電池車確認,IF($BS813=1,日野自動車新型式,IF($BS813=2,日野自動車新型式②,IF($BS813=3,日野自動車新型式③,IF($BS813=4,日野自動車新型式④,IFERROR(VLOOKUP($BJ813,'35条リスト'!$A$3:$C$9998,2,FALSE),"")))))))</f>
        <v/>
      </c>
      <c r="BL813" s="296" t="str">
        <f t="shared" si="381"/>
        <v/>
      </c>
      <c r="BM813" s="296" t="str">
        <f>IFERROR(VLOOKUP($X813,点検表４リスト用!$A$2:$B$10,2,FALSE),"")</f>
        <v/>
      </c>
      <c r="BN813" s="296" t="str">
        <f>IF($AK813="特","",IFERROR(VLOOKUP($BJ813,'35条リスト'!$A$3:$C$9998,3,FALSE),""))</f>
        <v/>
      </c>
      <c r="BO813" s="357" t="str">
        <f t="shared" si="386"/>
        <v/>
      </c>
      <c r="BP813" s="297" t="str">
        <f t="shared" si="382"/>
        <v/>
      </c>
      <c r="BQ813" s="297" t="str">
        <f t="shared" si="387"/>
        <v/>
      </c>
      <c r="BR813" s="296">
        <f t="shared" si="384"/>
        <v>0</v>
      </c>
      <c r="BS813" s="296" t="str">
        <f>IF(COUNTIF(点検表４リスト用!X$2:X$83,J813),1,IF(COUNTIF(点検表４リスト用!Y$2:Y$100,J813),2,IF(COUNTIF(点検表４リスト用!Z$2:Z$100,J813),3,IF(COUNTIF(点検表４リスト用!AA$2:AA$100,J813),4,""))))</f>
        <v/>
      </c>
      <c r="BT813" s="580" t="str">
        <f t="shared" si="388"/>
        <v/>
      </c>
    </row>
    <row r="814" spans="1:72">
      <c r="A814" s="289"/>
      <c r="B814" s="445"/>
      <c r="C814" s="290"/>
      <c r="D814" s="291"/>
      <c r="E814" s="291"/>
      <c r="F814" s="291"/>
      <c r="G814" s="292"/>
      <c r="H814" s="300"/>
      <c r="I814" s="292"/>
      <c r="J814" s="292"/>
      <c r="K814" s="292"/>
      <c r="L814" s="292"/>
      <c r="M814" s="290"/>
      <c r="N814" s="290"/>
      <c r="O814" s="292"/>
      <c r="P814" s="292"/>
      <c r="Q814" s="481" t="str">
        <f t="shared" si="389"/>
        <v/>
      </c>
      <c r="R814" s="481" t="str">
        <f t="shared" si="390"/>
        <v/>
      </c>
      <c r="S814" s="482" t="str">
        <f t="shared" si="363"/>
        <v/>
      </c>
      <c r="T814" s="482" t="str">
        <f t="shared" si="391"/>
        <v/>
      </c>
      <c r="U814" s="483" t="str">
        <f t="shared" si="392"/>
        <v/>
      </c>
      <c r="V814" s="483" t="str">
        <f t="shared" si="393"/>
        <v/>
      </c>
      <c r="W814" s="483" t="str">
        <f t="shared" si="394"/>
        <v/>
      </c>
      <c r="X814" s="293"/>
      <c r="Y814" s="289"/>
      <c r="Z814" s="473" t="str">
        <f>IF($BS814&lt;&gt;"","確認",IF(COUNTIF(点検表４リスト用!AB$2:AB$100,J814),"○",IF(OR($BQ814="【3】",$BQ814="【2】",$BQ814="【1】"),"○",$BQ814)))</f>
        <v/>
      </c>
      <c r="AA814" s="532"/>
      <c r="AB814" s="559" t="str">
        <f t="shared" si="395"/>
        <v/>
      </c>
      <c r="AC814" s="294" t="str">
        <f>IF(COUNTIF(環境性能の高いＵＤタクシー!$A:$A,点検表４!J814),"○","")</f>
        <v/>
      </c>
      <c r="AD814" s="295" t="str">
        <f t="shared" si="396"/>
        <v/>
      </c>
      <c r="AE814" s="296" t="b">
        <f t="shared" si="364"/>
        <v>0</v>
      </c>
      <c r="AF814" s="296" t="b">
        <f t="shared" si="365"/>
        <v>0</v>
      </c>
      <c r="AG814" s="296" t="str">
        <f t="shared" si="366"/>
        <v/>
      </c>
      <c r="AH814" s="296">
        <f t="shared" si="367"/>
        <v>1</v>
      </c>
      <c r="AI814" s="296">
        <f t="shared" si="368"/>
        <v>0</v>
      </c>
      <c r="AJ814" s="296">
        <f t="shared" si="369"/>
        <v>0</v>
      </c>
      <c r="AK814" s="296" t="str">
        <f>IFERROR(VLOOKUP($I814,点検表４リスト用!$D$2:$G$10,2,FALSE),"")</f>
        <v/>
      </c>
      <c r="AL814" s="296" t="str">
        <f>IFERROR(VLOOKUP($I814,点検表４リスト用!$D$2:$G$10,3,FALSE),"")</f>
        <v/>
      </c>
      <c r="AM814" s="296" t="str">
        <f>IFERROR(VLOOKUP($I814,点検表４リスト用!$D$2:$G$10,4,FALSE),"")</f>
        <v/>
      </c>
      <c r="AN814" s="296" t="str">
        <f>IFERROR(VLOOKUP(LEFT($E814,1),点検表４リスト用!$I$2:$J$11,2,FALSE),"")</f>
        <v/>
      </c>
      <c r="AO814" s="296" t="b">
        <f>IF(IFERROR(VLOOKUP($J814,軽乗用車一覧!$A$2:$A$88,1,FALSE),"")&lt;&gt;"",TRUE,FALSE)</f>
        <v>0</v>
      </c>
      <c r="AP814" s="296" t="b">
        <f t="shared" si="370"/>
        <v>0</v>
      </c>
      <c r="AQ814" s="296" t="b">
        <f t="shared" si="397"/>
        <v>1</v>
      </c>
      <c r="AR814" s="296" t="str">
        <f t="shared" si="371"/>
        <v/>
      </c>
      <c r="AS814" s="296" t="str">
        <f t="shared" si="372"/>
        <v/>
      </c>
      <c r="AT814" s="296">
        <f t="shared" si="373"/>
        <v>1</v>
      </c>
      <c r="AU814" s="296">
        <f t="shared" si="374"/>
        <v>1</v>
      </c>
      <c r="AV814" s="296" t="str">
        <f t="shared" si="375"/>
        <v/>
      </c>
      <c r="AW814" s="296" t="str">
        <f>IFERROR(VLOOKUP($L814,点検表４リスト用!$L$2:$M$11,2,FALSE),"")</f>
        <v/>
      </c>
      <c r="AX814" s="296" t="str">
        <f>IFERROR(VLOOKUP($AV814,排出係数!$H$4:$N$1000,7,FALSE),"")</f>
        <v/>
      </c>
      <c r="AY814" s="296" t="str">
        <f t="shared" si="385"/>
        <v/>
      </c>
      <c r="AZ814" s="296" t="str">
        <f t="shared" si="376"/>
        <v>1</v>
      </c>
      <c r="BA814" s="296" t="str">
        <f>IFERROR(VLOOKUP($AV814,排出係数!$A$4:$G$10000,$AU814+2,FALSE),"")</f>
        <v/>
      </c>
      <c r="BB814" s="296">
        <f>IFERROR(VLOOKUP($AU814,点検表４リスト用!$P$2:$T$6,2,FALSE),"")</f>
        <v>0.48</v>
      </c>
      <c r="BC814" s="296" t="str">
        <f t="shared" si="377"/>
        <v/>
      </c>
      <c r="BD814" s="296" t="str">
        <f t="shared" si="378"/>
        <v/>
      </c>
      <c r="BE814" s="296" t="str">
        <f>IFERROR(VLOOKUP($AV814,排出係数!$H$4:$M$10000,$AU814+2,FALSE),"")</f>
        <v/>
      </c>
      <c r="BF814" s="296">
        <f>IFERROR(VLOOKUP($AU814,点検表４リスト用!$P$2:$T$6,IF($N814="H17",5,3),FALSE),"")</f>
        <v>5.5E-2</v>
      </c>
      <c r="BG814" s="296">
        <f t="shared" si="379"/>
        <v>0</v>
      </c>
      <c r="BH814" s="296">
        <f t="shared" si="383"/>
        <v>0</v>
      </c>
      <c r="BI814" s="296" t="str">
        <f>IFERROR(VLOOKUP($L814,点検表４リスト用!$L$2:$N$11,3,FALSE),"")</f>
        <v/>
      </c>
      <c r="BJ814" s="296" t="str">
        <f t="shared" si="380"/>
        <v/>
      </c>
      <c r="BK814" s="296" t="str">
        <f>IF($AK814="特","",IF($BP814="確認",MSG_電気・燃料電池車確認,IF($BS814=1,日野自動車新型式,IF($BS814=2,日野自動車新型式②,IF($BS814=3,日野自動車新型式③,IF($BS814=4,日野自動車新型式④,IFERROR(VLOOKUP($BJ814,'35条リスト'!$A$3:$C$9998,2,FALSE),"")))))))</f>
        <v/>
      </c>
      <c r="BL814" s="296" t="str">
        <f t="shared" si="381"/>
        <v/>
      </c>
      <c r="BM814" s="296" t="str">
        <f>IFERROR(VLOOKUP($X814,点検表４リスト用!$A$2:$B$10,2,FALSE),"")</f>
        <v/>
      </c>
      <c r="BN814" s="296" t="str">
        <f>IF($AK814="特","",IFERROR(VLOOKUP($BJ814,'35条リスト'!$A$3:$C$9998,3,FALSE),""))</f>
        <v/>
      </c>
      <c r="BO814" s="357" t="str">
        <f t="shared" si="386"/>
        <v/>
      </c>
      <c r="BP814" s="297" t="str">
        <f t="shared" si="382"/>
        <v/>
      </c>
      <c r="BQ814" s="297" t="str">
        <f t="shared" si="387"/>
        <v/>
      </c>
      <c r="BR814" s="296">
        <f t="shared" si="384"/>
        <v>0</v>
      </c>
      <c r="BS814" s="296" t="str">
        <f>IF(COUNTIF(点検表４リスト用!X$2:X$83,J814),1,IF(COUNTIF(点検表４リスト用!Y$2:Y$100,J814),2,IF(COUNTIF(点検表４リスト用!Z$2:Z$100,J814),3,IF(COUNTIF(点検表４リスト用!AA$2:AA$100,J814),4,""))))</f>
        <v/>
      </c>
      <c r="BT814" s="580" t="str">
        <f t="shared" si="388"/>
        <v/>
      </c>
    </row>
    <row r="815" spans="1:72">
      <c r="A815" s="289"/>
      <c r="B815" s="445"/>
      <c r="C815" s="290"/>
      <c r="D815" s="291"/>
      <c r="E815" s="291"/>
      <c r="F815" s="291"/>
      <c r="G815" s="292"/>
      <c r="H815" s="300"/>
      <c r="I815" s="292"/>
      <c r="J815" s="292"/>
      <c r="K815" s="292"/>
      <c r="L815" s="292"/>
      <c r="M815" s="290"/>
      <c r="N815" s="290"/>
      <c r="O815" s="292"/>
      <c r="P815" s="292"/>
      <c r="Q815" s="481" t="str">
        <f t="shared" si="389"/>
        <v/>
      </c>
      <c r="R815" s="481" t="str">
        <f t="shared" si="390"/>
        <v/>
      </c>
      <c r="S815" s="482" t="str">
        <f t="shared" si="363"/>
        <v/>
      </c>
      <c r="T815" s="482" t="str">
        <f t="shared" si="391"/>
        <v/>
      </c>
      <c r="U815" s="483" t="str">
        <f t="shared" si="392"/>
        <v/>
      </c>
      <c r="V815" s="483" t="str">
        <f t="shared" si="393"/>
        <v/>
      </c>
      <c r="W815" s="483" t="str">
        <f t="shared" si="394"/>
        <v/>
      </c>
      <c r="X815" s="293"/>
      <c r="Y815" s="289"/>
      <c r="Z815" s="473" t="str">
        <f>IF($BS815&lt;&gt;"","確認",IF(COUNTIF(点検表４リスト用!AB$2:AB$100,J815),"○",IF(OR($BQ815="【3】",$BQ815="【2】",$BQ815="【1】"),"○",$BQ815)))</f>
        <v/>
      </c>
      <c r="AA815" s="532"/>
      <c r="AB815" s="559" t="str">
        <f t="shared" si="395"/>
        <v/>
      </c>
      <c r="AC815" s="294" t="str">
        <f>IF(COUNTIF(環境性能の高いＵＤタクシー!$A:$A,点検表４!J815),"○","")</f>
        <v/>
      </c>
      <c r="AD815" s="295" t="str">
        <f t="shared" si="396"/>
        <v/>
      </c>
      <c r="AE815" s="296" t="b">
        <f t="shared" si="364"/>
        <v>0</v>
      </c>
      <c r="AF815" s="296" t="b">
        <f t="shared" si="365"/>
        <v>0</v>
      </c>
      <c r="AG815" s="296" t="str">
        <f t="shared" si="366"/>
        <v/>
      </c>
      <c r="AH815" s="296">
        <f t="shared" si="367"/>
        <v>1</v>
      </c>
      <c r="AI815" s="296">
        <f t="shared" si="368"/>
        <v>0</v>
      </c>
      <c r="AJ815" s="296">
        <f t="shared" si="369"/>
        <v>0</v>
      </c>
      <c r="AK815" s="296" t="str">
        <f>IFERROR(VLOOKUP($I815,点検表４リスト用!$D$2:$G$10,2,FALSE),"")</f>
        <v/>
      </c>
      <c r="AL815" s="296" t="str">
        <f>IFERROR(VLOOKUP($I815,点検表４リスト用!$D$2:$G$10,3,FALSE),"")</f>
        <v/>
      </c>
      <c r="AM815" s="296" t="str">
        <f>IFERROR(VLOOKUP($I815,点検表４リスト用!$D$2:$G$10,4,FALSE),"")</f>
        <v/>
      </c>
      <c r="AN815" s="296" t="str">
        <f>IFERROR(VLOOKUP(LEFT($E815,1),点検表４リスト用!$I$2:$J$11,2,FALSE),"")</f>
        <v/>
      </c>
      <c r="AO815" s="296" t="b">
        <f>IF(IFERROR(VLOOKUP($J815,軽乗用車一覧!$A$2:$A$88,1,FALSE),"")&lt;&gt;"",TRUE,FALSE)</f>
        <v>0</v>
      </c>
      <c r="AP815" s="296" t="b">
        <f t="shared" si="370"/>
        <v>0</v>
      </c>
      <c r="AQ815" s="296" t="b">
        <f t="shared" si="397"/>
        <v>1</v>
      </c>
      <c r="AR815" s="296" t="str">
        <f t="shared" si="371"/>
        <v/>
      </c>
      <c r="AS815" s="296" t="str">
        <f t="shared" si="372"/>
        <v/>
      </c>
      <c r="AT815" s="296">
        <f t="shared" si="373"/>
        <v>1</v>
      </c>
      <c r="AU815" s="296">
        <f t="shared" si="374"/>
        <v>1</v>
      </c>
      <c r="AV815" s="296" t="str">
        <f t="shared" si="375"/>
        <v/>
      </c>
      <c r="AW815" s="296" t="str">
        <f>IFERROR(VLOOKUP($L815,点検表４リスト用!$L$2:$M$11,2,FALSE),"")</f>
        <v/>
      </c>
      <c r="AX815" s="296" t="str">
        <f>IFERROR(VLOOKUP($AV815,排出係数!$H$4:$N$1000,7,FALSE),"")</f>
        <v/>
      </c>
      <c r="AY815" s="296" t="str">
        <f t="shared" si="385"/>
        <v/>
      </c>
      <c r="AZ815" s="296" t="str">
        <f t="shared" si="376"/>
        <v>1</v>
      </c>
      <c r="BA815" s="296" t="str">
        <f>IFERROR(VLOOKUP($AV815,排出係数!$A$4:$G$10000,$AU815+2,FALSE),"")</f>
        <v/>
      </c>
      <c r="BB815" s="296">
        <f>IFERROR(VLOOKUP($AU815,点検表４リスト用!$P$2:$T$6,2,FALSE),"")</f>
        <v>0.48</v>
      </c>
      <c r="BC815" s="296" t="str">
        <f t="shared" si="377"/>
        <v/>
      </c>
      <c r="BD815" s="296" t="str">
        <f t="shared" si="378"/>
        <v/>
      </c>
      <c r="BE815" s="296" t="str">
        <f>IFERROR(VLOOKUP($AV815,排出係数!$H$4:$M$10000,$AU815+2,FALSE),"")</f>
        <v/>
      </c>
      <c r="BF815" s="296">
        <f>IFERROR(VLOOKUP($AU815,点検表４リスト用!$P$2:$T$6,IF($N815="H17",5,3),FALSE),"")</f>
        <v>5.5E-2</v>
      </c>
      <c r="BG815" s="296">
        <f t="shared" si="379"/>
        <v>0</v>
      </c>
      <c r="BH815" s="296">
        <f t="shared" si="383"/>
        <v>0</v>
      </c>
      <c r="BI815" s="296" t="str">
        <f>IFERROR(VLOOKUP($L815,点検表４リスト用!$L$2:$N$11,3,FALSE),"")</f>
        <v/>
      </c>
      <c r="BJ815" s="296" t="str">
        <f t="shared" si="380"/>
        <v/>
      </c>
      <c r="BK815" s="296" t="str">
        <f>IF($AK815="特","",IF($BP815="確認",MSG_電気・燃料電池車確認,IF($BS815=1,日野自動車新型式,IF($BS815=2,日野自動車新型式②,IF($BS815=3,日野自動車新型式③,IF($BS815=4,日野自動車新型式④,IFERROR(VLOOKUP($BJ815,'35条リスト'!$A$3:$C$9998,2,FALSE),"")))))))</f>
        <v/>
      </c>
      <c r="BL815" s="296" t="str">
        <f t="shared" si="381"/>
        <v/>
      </c>
      <c r="BM815" s="296" t="str">
        <f>IFERROR(VLOOKUP($X815,点検表４リスト用!$A$2:$B$10,2,FALSE),"")</f>
        <v/>
      </c>
      <c r="BN815" s="296" t="str">
        <f>IF($AK815="特","",IFERROR(VLOOKUP($BJ815,'35条リスト'!$A$3:$C$9998,3,FALSE),""))</f>
        <v/>
      </c>
      <c r="BO815" s="357" t="str">
        <f t="shared" si="386"/>
        <v/>
      </c>
      <c r="BP815" s="297" t="str">
        <f t="shared" si="382"/>
        <v/>
      </c>
      <c r="BQ815" s="297" t="str">
        <f t="shared" si="387"/>
        <v/>
      </c>
      <c r="BR815" s="296">
        <f t="shared" si="384"/>
        <v>0</v>
      </c>
      <c r="BS815" s="296" t="str">
        <f>IF(COUNTIF(点検表４リスト用!X$2:X$83,J815),1,IF(COUNTIF(点検表４リスト用!Y$2:Y$100,J815),2,IF(COUNTIF(点検表４リスト用!Z$2:Z$100,J815),3,IF(COUNTIF(点検表４リスト用!AA$2:AA$100,J815),4,""))))</f>
        <v/>
      </c>
      <c r="BT815" s="580" t="str">
        <f t="shared" si="388"/>
        <v/>
      </c>
    </row>
    <row r="816" spans="1:72">
      <c r="A816" s="289"/>
      <c r="B816" s="445"/>
      <c r="C816" s="290"/>
      <c r="D816" s="291"/>
      <c r="E816" s="291"/>
      <c r="F816" s="291"/>
      <c r="G816" s="292"/>
      <c r="H816" s="300"/>
      <c r="I816" s="292"/>
      <c r="J816" s="292"/>
      <c r="K816" s="292"/>
      <c r="L816" s="292"/>
      <c r="M816" s="290"/>
      <c r="N816" s="290"/>
      <c r="O816" s="292"/>
      <c r="P816" s="292"/>
      <c r="Q816" s="481" t="str">
        <f t="shared" si="389"/>
        <v/>
      </c>
      <c r="R816" s="481" t="str">
        <f t="shared" si="390"/>
        <v/>
      </c>
      <c r="S816" s="482" t="str">
        <f t="shared" si="363"/>
        <v/>
      </c>
      <c r="T816" s="482" t="str">
        <f t="shared" si="391"/>
        <v/>
      </c>
      <c r="U816" s="483" t="str">
        <f t="shared" si="392"/>
        <v/>
      </c>
      <c r="V816" s="483" t="str">
        <f t="shared" si="393"/>
        <v/>
      </c>
      <c r="W816" s="483" t="str">
        <f t="shared" si="394"/>
        <v/>
      </c>
      <c r="X816" s="293"/>
      <c r="Y816" s="289"/>
      <c r="Z816" s="473" t="str">
        <f>IF($BS816&lt;&gt;"","確認",IF(COUNTIF(点検表４リスト用!AB$2:AB$100,J816),"○",IF(OR($BQ816="【3】",$BQ816="【2】",$BQ816="【1】"),"○",$BQ816)))</f>
        <v/>
      </c>
      <c r="AA816" s="532"/>
      <c r="AB816" s="559" t="str">
        <f t="shared" si="395"/>
        <v/>
      </c>
      <c r="AC816" s="294" t="str">
        <f>IF(COUNTIF(環境性能の高いＵＤタクシー!$A:$A,点検表４!J816),"○","")</f>
        <v/>
      </c>
      <c r="AD816" s="295" t="str">
        <f t="shared" si="396"/>
        <v/>
      </c>
      <c r="AE816" s="296" t="b">
        <f t="shared" si="364"/>
        <v>0</v>
      </c>
      <c r="AF816" s="296" t="b">
        <f t="shared" si="365"/>
        <v>0</v>
      </c>
      <c r="AG816" s="296" t="str">
        <f t="shared" si="366"/>
        <v/>
      </c>
      <c r="AH816" s="296">
        <f t="shared" si="367"/>
        <v>1</v>
      </c>
      <c r="AI816" s="296">
        <f t="shared" si="368"/>
        <v>0</v>
      </c>
      <c r="AJ816" s="296">
        <f t="shared" si="369"/>
        <v>0</v>
      </c>
      <c r="AK816" s="296" t="str">
        <f>IFERROR(VLOOKUP($I816,点検表４リスト用!$D$2:$G$10,2,FALSE),"")</f>
        <v/>
      </c>
      <c r="AL816" s="296" t="str">
        <f>IFERROR(VLOOKUP($I816,点検表４リスト用!$D$2:$G$10,3,FALSE),"")</f>
        <v/>
      </c>
      <c r="AM816" s="296" t="str">
        <f>IFERROR(VLOOKUP($I816,点検表４リスト用!$D$2:$G$10,4,FALSE),"")</f>
        <v/>
      </c>
      <c r="AN816" s="296" t="str">
        <f>IFERROR(VLOOKUP(LEFT($E816,1),点検表４リスト用!$I$2:$J$11,2,FALSE),"")</f>
        <v/>
      </c>
      <c r="AO816" s="296" t="b">
        <f>IF(IFERROR(VLOOKUP($J816,軽乗用車一覧!$A$2:$A$88,1,FALSE),"")&lt;&gt;"",TRUE,FALSE)</f>
        <v>0</v>
      </c>
      <c r="AP816" s="296" t="b">
        <f t="shared" si="370"/>
        <v>0</v>
      </c>
      <c r="AQ816" s="296" t="b">
        <f t="shared" si="397"/>
        <v>1</v>
      </c>
      <c r="AR816" s="296" t="str">
        <f t="shared" si="371"/>
        <v/>
      </c>
      <c r="AS816" s="296" t="str">
        <f t="shared" si="372"/>
        <v/>
      </c>
      <c r="AT816" s="296">
        <f t="shared" si="373"/>
        <v>1</v>
      </c>
      <c r="AU816" s="296">
        <f t="shared" si="374"/>
        <v>1</v>
      </c>
      <c r="AV816" s="296" t="str">
        <f t="shared" si="375"/>
        <v/>
      </c>
      <c r="AW816" s="296" t="str">
        <f>IFERROR(VLOOKUP($L816,点検表４リスト用!$L$2:$M$11,2,FALSE),"")</f>
        <v/>
      </c>
      <c r="AX816" s="296" t="str">
        <f>IFERROR(VLOOKUP($AV816,排出係数!$H$4:$N$1000,7,FALSE),"")</f>
        <v/>
      </c>
      <c r="AY816" s="296" t="str">
        <f t="shared" si="385"/>
        <v/>
      </c>
      <c r="AZ816" s="296" t="str">
        <f t="shared" si="376"/>
        <v>1</v>
      </c>
      <c r="BA816" s="296" t="str">
        <f>IFERROR(VLOOKUP($AV816,排出係数!$A$4:$G$10000,$AU816+2,FALSE),"")</f>
        <v/>
      </c>
      <c r="BB816" s="296">
        <f>IFERROR(VLOOKUP($AU816,点検表４リスト用!$P$2:$T$6,2,FALSE),"")</f>
        <v>0.48</v>
      </c>
      <c r="BC816" s="296" t="str">
        <f t="shared" si="377"/>
        <v/>
      </c>
      <c r="BD816" s="296" t="str">
        <f t="shared" si="378"/>
        <v/>
      </c>
      <c r="BE816" s="296" t="str">
        <f>IFERROR(VLOOKUP($AV816,排出係数!$H$4:$M$10000,$AU816+2,FALSE),"")</f>
        <v/>
      </c>
      <c r="BF816" s="296">
        <f>IFERROR(VLOOKUP($AU816,点検表４リスト用!$P$2:$T$6,IF($N816="H17",5,3),FALSE),"")</f>
        <v>5.5E-2</v>
      </c>
      <c r="BG816" s="296">
        <f t="shared" si="379"/>
        <v>0</v>
      </c>
      <c r="BH816" s="296">
        <f t="shared" si="383"/>
        <v>0</v>
      </c>
      <c r="BI816" s="296" t="str">
        <f>IFERROR(VLOOKUP($L816,点検表４リスト用!$L$2:$N$11,3,FALSE),"")</f>
        <v/>
      </c>
      <c r="BJ816" s="296" t="str">
        <f t="shared" si="380"/>
        <v/>
      </c>
      <c r="BK816" s="296" t="str">
        <f>IF($AK816="特","",IF($BP816="確認",MSG_電気・燃料電池車確認,IF($BS816=1,日野自動車新型式,IF($BS816=2,日野自動車新型式②,IF($BS816=3,日野自動車新型式③,IF($BS816=4,日野自動車新型式④,IFERROR(VLOOKUP($BJ816,'35条リスト'!$A$3:$C$9998,2,FALSE),"")))))))</f>
        <v/>
      </c>
      <c r="BL816" s="296" t="str">
        <f t="shared" si="381"/>
        <v/>
      </c>
      <c r="BM816" s="296" t="str">
        <f>IFERROR(VLOOKUP($X816,点検表４リスト用!$A$2:$B$10,2,FALSE),"")</f>
        <v/>
      </c>
      <c r="BN816" s="296" t="str">
        <f>IF($AK816="特","",IFERROR(VLOOKUP($BJ816,'35条リスト'!$A$3:$C$9998,3,FALSE),""))</f>
        <v/>
      </c>
      <c r="BO816" s="357" t="str">
        <f t="shared" si="386"/>
        <v/>
      </c>
      <c r="BP816" s="297" t="str">
        <f t="shared" si="382"/>
        <v/>
      </c>
      <c r="BQ816" s="297" t="str">
        <f t="shared" si="387"/>
        <v/>
      </c>
      <c r="BR816" s="296">
        <f t="shared" si="384"/>
        <v>0</v>
      </c>
      <c r="BS816" s="296" t="str">
        <f>IF(COUNTIF(点検表４リスト用!X$2:X$83,J816),1,IF(COUNTIF(点検表４リスト用!Y$2:Y$100,J816),2,IF(COUNTIF(点検表４リスト用!Z$2:Z$100,J816),3,IF(COUNTIF(点検表４リスト用!AA$2:AA$100,J816),4,""))))</f>
        <v/>
      </c>
      <c r="BT816" s="580" t="str">
        <f t="shared" si="388"/>
        <v/>
      </c>
    </row>
    <row r="817" spans="1:72">
      <c r="A817" s="289"/>
      <c r="B817" s="445"/>
      <c r="C817" s="290"/>
      <c r="D817" s="291"/>
      <c r="E817" s="291"/>
      <c r="F817" s="291"/>
      <c r="G817" s="292"/>
      <c r="H817" s="300"/>
      <c r="I817" s="292"/>
      <c r="J817" s="292"/>
      <c r="K817" s="292"/>
      <c r="L817" s="292"/>
      <c r="M817" s="290"/>
      <c r="N817" s="290"/>
      <c r="O817" s="292"/>
      <c r="P817" s="292"/>
      <c r="Q817" s="481" t="str">
        <f t="shared" si="389"/>
        <v/>
      </c>
      <c r="R817" s="481" t="str">
        <f t="shared" si="390"/>
        <v/>
      </c>
      <c r="S817" s="482" t="str">
        <f t="shared" si="363"/>
        <v/>
      </c>
      <c r="T817" s="482" t="str">
        <f t="shared" si="391"/>
        <v/>
      </c>
      <c r="U817" s="483" t="str">
        <f t="shared" si="392"/>
        <v/>
      </c>
      <c r="V817" s="483" t="str">
        <f t="shared" si="393"/>
        <v/>
      </c>
      <c r="W817" s="483" t="str">
        <f t="shared" si="394"/>
        <v/>
      </c>
      <c r="X817" s="293"/>
      <c r="Y817" s="289"/>
      <c r="Z817" s="473" t="str">
        <f>IF($BS817&lt;&gt;"","確認",IF(COUNTIF(点検表４リスト用!AB$2:AB$100,J817),"○",IF(OR($BQ817="【3】",$BQ817="【2】",$BQ817="【1】"),"○",$BQ817)))</f>
        <v/>
      </c>
      <c r="AA817" s="532"/>
      <c r="AB817" s="559" t="str">
        <f t="shared" si="395"/>
        <v/>
      </c>
      <c r="AC817" s="294" t="str">
        <f>IF(COUNTIF(環境性能の高いＵＤタクシー!$A:$A,点検表４!J817),"○","")</f>
        <v/>
      </c>
      <c r="AD817" s="295" t="str">
        <f t="shared" si="396"/>
        <v/>
      </c>
      <c r="AE817" s="296" t="b">
        <f t="shared" si="364"/>
        <v>0</v>
      </c>
      <c r="AF817" s="296" t="b">
        <f t="shared" si="365"/>
        <v>0</v>
      </c>
      <c r="AG817" s="296" t="str">
        <f t="shared" si="366"/>
        <v/>
      </c>
      <c r="AH817" s="296">
        <f t="shared" si="367"/>
        <v>1</v>
      </c>
      <c r="AI817" s="296">
        <f t="shared" si="368"/>
        <v>0</v>
      </c>
      <c r="AJ817" s="296">
        <f t="shared" si="369"/>
        <v>0</v>
      </c>
      <c r="AK817" s="296" t="str">
        <f>IFERROR(VLOOKUP($I817,点検表４リスト用!$D$2:$G$10,2,FALSE),"")</f>
        <v/>
      </c>
      <c r="AL817" s="296" t="str">
        <f>IFERROR(VLOOKUP($I817,点検表４リスト用!$D$2:$G$10,3,FALSE),"")</f>
        <v/>
      </c>
      <c r="AM817" s="296" t="str">
        <f>IFERROR(VLOOKUP($I817,点検表４リスト用!$D$2:$G$10,4,FALSE),"")</f>
        <v/>
      </c>
      <c r="AN817" s="296" t="str">
        <f>IFERROR(VLOOKUP(LEFT($E817,1),点検表４リスト用!$I$2:$J$11,2,FALSE),"")</f>
        <v/>
      </c>
      <c r="AO817" s="296" t="b">
        <f>IF(IFERROR(VLOOKUP($J817,軽乗用車一覧!$A$2:$A$88,1,FALSE),"")&lt;&gt;"",TRUE,FALSE)</f>
        <v>0</v>
      </c>
      <c r="AP817" s="296" t="b">
        <f t="shared" si="370"/>
        <v>0</v>
      </c>
      <c r="AQ817" s="296" t="b">
        <f t="shared" si="397"/>
        <v>1</v>
      </c>
      <c r="AR817" s="296" t="str">
        <f t="shared" si="371"/>
        <v/>
      </c>
      <c r="AS817" s="296" t="str">
        <f t="shared" si="372"/>
        <v/>
      </c>
      <c r="AT817" s="296">
        <f t="shared" si="373"/>
        <v>1</v>
      </c>
      <c r="AU817" s="296">
        <f t="shared" si="374"/>
        <v>1</v>
      </c>
      <c r="AV817" s="296" t="str">
        <f t="shared" si="375"/>
        <v/>
      </c>
      <c r="AW817" s="296" t="str">
        <f>IFERROR(VLOOKUP($L817,点検表４リスト用!$L$2:$M$11,2,FALSE),"")</f>
        <v/>
      </c>
      <c r="AX817" s="296" t="str">
        <f>IFERROR(VLOOKUP($AV817,排出係数!$H$4:$N$1000,7,FALSE),"")</f>
        <v/>
      </c>
      <c r="AY817" s="296" t="str">
        <f t="shared" si="385"/>
        <v/>
      </c>
      <c r="AZ817" s="296" t="str">
        <f t="shared" si="376"/>
        <v>1</v>
      </c>
      <c r="BA817" s="296" t="str">
        <f>IFERROR(VLOOKUP($AV817,排出係数!$A$4:$G$10000,$AU817+2,FALSE),"")</f>
        <v/>
      </c>
      <c r="BB817" s="296">
        <f>IFERROR(VLOOKUP($AU817,点検表４リスト用!$P$2:$T$6,2,FALSE),"")</f>
        <v>0.48</v>
      </c>
      <c r="BC817" s="296" t="str">
        <f t="shared" si="377"/>
        <v/>
      </c>
      <c r="BD817" s="296" t="str">
        <f t="shared" si="378"/>
        <v/>
      </c>
      <c r="BE817" s="296" t="str">
        <f>IFERROR(VLOOKUP($AV817,排出係数!$H$4:$M$10000,$AU817+2,FALSE),"")</f>
        <v/>
      </c>
      <c r="BF817" s="296">
        <f>IFERROR(VLOOKUP($AU817,点検表４リスト用!$P$2:$T$6,IF($N817="H17",5,3),FALSE),"")</f>
        <v>5.5E-2</v>
      </c>
      <c r="BG817" s="296">
        <f t="shared" si="379"/>
        <v>0</v>
      </c>
      <c r="BH817" s="296">
        <f t="shared" si="383"/>
        <v>0</v>
      </c>
      <c r="BI817" s="296" t="str">
        <f>IFERROR(VLOOKUP($L817,点検表４リスト用!$L$2:$N$11,3,FALSE),"")</f>
        <v/>
      </c>
      <c r="BJ817" s="296" t="str">
        <f t="shared" si="380"/>
        <v/>
      </c>
      <c r="BK817" s="296" t="str">
        <f>IF($AK817="特","",IF($BP817="確認",MSG_電気・燃料電池車確認,IF($BS817=1,日野自動車新型式,IF($BS817=2,日野自動車新型式②,IF($BS817=3,日野自動車新型式③,IF($BS817=4,日野自動車新型式④,IFERROR(VLOOKUP($BJ817,'35条リスト'!$A$3:$C$9998,2,FALSE),"")))))))</f>
        <v/>
      </c>
      <c r="BL817" s="296" t="str">
        <f t="shared" si="381"/>
        <v/>
      </c>
      <c r="BM817" s="296" t="str">
        <f>IFERROR(VLOOKUP($X817,点検表４リスト用!$A$2:$B$10,2,FALSE),"")</f>
        <v/>
      </c>
      <c r="BN817" s="296" t="str">
        <f>IF($AK817="特","",IFERROR(VLOOKUP($BJ817,'35条リスト'!$A$3:$C$9998,3,FALSE),""))</f>
        <v/>
      </c>
      <c r="BO817" s="357" t="str">
        <f t="shared" si="386"/>
        <v/>
      </c>
      <c r="BP817" s="297" t="str">
        <f t="shared" si="382"/>
        <v/>
      </c>
      <c r="BQ817" s="297" t="str">
        <f t="shared" si="387"/>
        <v/>
      </c>
      <c r="BR817" s="296">
        <f t="shared" si="384"/>
        <v>0</v>
      </c>
      <c r="BS817" s="296" t="str">
        <f>IF(COUNTIF(点検表４リスト用!X$2:X$83,J817),1,IF(COUNTIF(点検表４リスト用!Y$2:Y$100,J817),2,IF(COUNTIF(点検表４リスト用!Z$2:Z$100,J817),3,IF(COUNTIF(点検表４リスト用!AA$2:AA$100,J817),4,""))))</f>
        <v/>
      </c>
      <c r="BT817" s="580" t="str">
        <f t="shared" si="388"/>
        <v/>
      </c>
    </row>
    <row r="818" spans="1:72">
      <c r="A818" s="289"/>
      <c r="B818" s="445"/>
      <c r="C818" s="290"/>
      <c r="D818" s="291"/>
      <c r="E818" s="291"/>
      <c r="F818" s="291"/>
      <c r="G818" s="292"/>
      <c r="H818" s="300"/>
      <c r="I818" s="292"/>
      <c r="J818" s="292"/>
      <c r="K818" s="292"/>
      <c r="L818" s="292"/>
      <c r="M818" s="290"/>
      <c r="N818" s="290"/>
      <c r="O818" s="292"/>
      <c r="P818" s="292"/>
      <c r="Q818" s="481" t="str">
        <f t="shared" si="389"/>
        <v/>
      </c>
      <c r="R818" s="481" t="str">
        <f t="shared" si="390"/>
        <v/>
      </c>
      <c r="S818" s="482" t="str">
        <f t="shared" si="363"/>
        <v/>
      </c>
      <c r="T818" s="482" t="str">
        <f t="shared" si="391"/>
        <v/>
      </c>
      <c r="U818" s="483" t="str">
        <f t="shared" si="392"/>
        <v/>
      </c>
      <c r="V818" s="483" t="str">
        <f t="shared" si="393"/>
        <v/>
      </c>
      <c r="W818" s="483" t="str">
        <f t="shared" si="394"/>
        <v/>
      </c>
      <c r="X818" s="293"/>
      <c r="Y818" s="289"/>
      <c r="Z818" s="473" t="str">
        <f>IF($BS818&lt;&gt;"","確認",IF(COUNTIF(点検表４リスト用!AB$2:AB$100,J818),"○",IF(OR($BQ818="【3】",$BQ818="【2】",$BQ818="【1】"),"○",$BQ818)))</f>
        <v/>
      </c>
      <c r="AA818" s="532"/>
      <c r="AB818" s="559" t="str">
        <f t="shared" si="395"/>
        <v/>
      </c>
      <c r="AC818" s="294" t="str">
        <f>IF(COUNTIF(環境性能の高いＵＤタクシー!$A:$A,点検表４!J818),"○","")</f>
        <v/>
      </c>
      <c r="AD818" s="295" t="str">
        <f t="shared" si="396"/>
        <v/>
      </c>
      <c r="AE818" s="296" t="b">
        <f t="shared" si="364"/>
        <v>0</v>
      </c>
      <c r="AF818" s="296" t="b">
        <f t="shared" si="365"/>
        <v>0</v>
      </c>
      <c r="AG818" s="296" t="str">
        <f t="shared" si="366"/>
        <v/>
      </c>
      <c r="AH818" s="296">
        <f t="shared" si="367"/>
        <v>1</v>
      </c>
      <c r="AI818" s="296">
        <f t="shared" si="368"/>
        <v>0</v>
      </c>
      <c r="AJ818" s="296">
        <f t="shared" si="369"/>
        <v>0</v>
      </c>
      <c r="AK818" s="296" t="str">
        <f>IFERROR(VLOOKUP($I818,点検表４リスト用!$D$2:$G$10,2,FALSE),"")</f>
        <v/>
      </c>
      <c r="AL818" s="296" t="str">
        <f>IFERROR(VLOOKUP($I818,点検表４リスト用!$D$2:$G$10,3,FALSE),"")</f>
        <v/>
      </c>
      <c r="AM818" s="296" t="str">
        <f>IFERROR(VLOOKUP($I818,点検表４リスト用!$D$2:$G$10,4,FALSE),"")</f>
        <v/>
      </c>
      <c r="AN818" s="296" t="str">
        <f>IFERROR(VLOOKUP(LEFT($E818,1),点検表４リスト用!$I$2:$J$11,2,FALSE),"")</f>
        <v/>
      </c>
      <c r="AO818" s="296" t="b">
        <f>IF(IFERROR(VLOOKUP($J818,軽乗用車一覧!$A$2:$A$88,1,FALSE),"")&lt;&gt;"",TRUE,FALSE)</f>
        <v>0</v>
      </c>
      <c r="AP818" s="296" t="b">
        <f t="shared" si="370"/>
        <v>0</v>
      </c>
      <c r="AQ818" s="296" t="b">
        <f t="shared" si="397"/>
        <v>1</v>
      </c>
      <c r="AR818" s="296" t="str">
        <f t="shared" si="371"/>
        <v/>
      </c>
      <c r="AS818" s="296" t="str">
        <f t="shared" si="372"/>
        <v/>
      </c>
      <c r="AT818" s="296">
        <f t="shared" si="373"/>
        <v>1</v>
      </c>
      <c r="AU818" s="296">
        <f t="shared" si="374"/>
        <v>1</v>
      </c>
      <c r="AV818" s="296" t="str">
        <f t="shared" si="375"/>
        <v/>
      </c>
      <c r="AW818" s="296" t="str">
        <f>IFERROR(VLOOKUP($L818,点検表４リスト用!$L$2:$M$11,2,FALSE),"")</f>
        <v/>
      </c>
      <c r="AX818" s="296" t="str">
        <f>IFERROR(VLOOKUP($AV818,排出係数!$H$4:$N$1000,7,FALSE),"")</f>
        <v/>
      </c>
      <c r="AY818" s="296" t="str">
        <f t="shared" si="385"/>
        <v/>
      </c>
      <c r="AZ818" s="296" t="str">
        <f t="shared" si="376"/>
        <v>1</v>
      </c>
      <c r="BA818" s="296" t="str">
        <f>IFERROR(VLOOKUP($AV818,排出係数!$A$4:$G$10000,$AU818+2,FALSE),"")</f>
        <v/>
      </c>
      <c r="BB818" s="296">
        <f>IFERROR(VLOOKUP($AU818,点検表４リスト用!$P$2:$T$6,2,FALSE),"")</f>
        <v>0.48</v>
      </c>
      <c r="BC818" s="296" t="str">
        <f t="shared" si="377"/>
        <v/>
      </c>
      <c r="BD818" s="296" t="str">
        <f t="shared" si="378"/>
        <v/>
      </c>
      <c r="BE818" s="296" t="str">
        <f>IFERROR(VLOOKUP($AV818,排出係数!$H$4:$M$10000,$AU818+2,FALSE),"")</f>
        <v/>
      </c>
      <c r="BF818" s="296">
        <f>IFERROR(VLOOKUP($AU818,点検表４リスト用!$P$2:$T$6,IF($N818="H17",5,3),FALSE),"")</f>
        <v>5.5E-2</v>
      </c>
      <c r="BG818" s="296">
        <f t="shared" si="379"/>
        <v>0</v>
      </c>
      <c r="BH818" s="296">
        <f t="shared" si="383"/>
        <v>0</v>
      </c>
      <c r="BI818" s="296" t="str">
        <f>IFERROR(VLOOKUP($L818,点検表４リスト用!$L$2:$N$11,3,FALSE),"")</f>
        <v/>
      </c>
      <c r="BJ818" s="296" t="str">
        <f t="shared" si="380"/>
        <v/>
      </c>
      <c r="BK818" s="296" t="str">
        <f>IF($AK818="特","",IF($BP818="確認",MSG_電気・燃料電池車確認,IF($BS818=1,日野自動車新型式,IF($BS818=2,日野自動車新型式②,IF($BS818=3,日野自動車新型式③,IF($BS818=4,日野自動車新型式④,IFERROR(VLOOKUP($BJ818,'35条リスト'!$A$3:$C$9998,2,FALSE),"")))))))</f>
        <v/>
      </c>
      <c r="BL818" s="296" t="str">
        <f t="shared" si="381"/>
        <v/>
      </c>
      <c r="BM818" s="296" t="str">
        <f>IFERROR(VLOOKUP($X818,点検表４リスト用!$A$2:$B$10,2,FALSE),"")</f>
        <v/>
      </c>
      <c r="BN818" s="296" t="str">
        <f>IF($AK818="特","",IFERROR(VLOOKUP($BJ818,'35条リスト'!$A$3:$C$9998,3,FALSE),""))</f>
        <v/>
      </c>
      <c r="BO818" s="357" t="str">
        <f t="shared" si="386"/>
        <v/>
      </c>
      <c r="BP818" s="297" t="str">
        <f t="shared" si="382"/>
        <v/>
      </c>
      <c r="BQ818" s="297" t="str">
        <f t="shared" si="387"/>
        <v/>
      </c>
      <c r="BR818" s="296">
        <f t="shared" si="384"/>
        <v>0</v>
      </c>
      <c r="BS818" s="296" t="str">
        <f>IF(COUNTIF(点検表４リスト用!X$2:X$83,J818),1,IF(COUNTIF(点検表４リスト用!Y$2:Y$100,J818),2,IF(COUNTIF(点検表４リスト用!Z$2:Z$100,J818),3,IF(COUNTIF(点検表４リスト用!AA$2:AA$100,J818),4,""))))</f>
        <v/>
      </c>
      <c r="BT818" s="580" t="str">
        <f t="shared" si="388"/>
        <v/>
      </c>
    </row>
    <row r="819" spans="1:72">
      <c r="A819" s="289"/>
      <c r="B819" s="445"/>
      <c r="C819" s="290"/>
      <c r="D819" s="291"/>
      <c r="E819" s="291"/>
      <c r="F819" s="291"/>
      <c r="G819" s="292"/>
      <c r="H819" s="300"/>
      <c r="I819" s="292"/>
      <c r="J819" s="292"/>
      <c r="K819" s="292"/>
      <c r="L819" s="292"/>
      <c r="M819" s="290"/>
      <c r="N819" s="290"/>
      <c r="O819" s="292"/>
      <c r="P819" s="292"/>
      <c r="Q819" s="481" t="str">
        <f t="shared" si="389"/>
        <v/>
      </c>
      <c r="R819" s="481" t="str">
        <f t="shared" si="390"/>
        <v/>
      </c>
      <c r="S819" s="482" t="str">
        <f t="shared" si="363"/>
        <v/>
      </c>
      <c r="T819" s="482" t="str">
        <f t="shared" si="391"/>
        <v/>
      </c>
      <c r="U819" s="483" t="str">
        <f t="shared" si="392"/>
        <v/>
      </c>
      <c r="V819" s="483" t="str">
        <f t="shared" si="393"/>
        <v/>
      </c>
      <c r="W819" s="483" t="str">
        <f t="shared" si="394"/>
        <v/>
      </c>
      <c r="X819" s="293"/>
      <c r="Y819" s="289"/>
      <c r="Z819" s="473" t="str">
        <f>IF($BS819&lt;&gt;"","確認",IF(COUNTIF(点検表４リスト用!AB$2:AB$100,J819),"○",IF(OR($BQ819="【3】",$BQ819="【2】",$BQ819="【1】"),"○",$BQ819)))</f>
        <v/>
      </c>
      <c r="AA819" s="532"/>
      <c r="AB819" s="559" t="str">
        <f t="shared" si="395"/>
        <v/>
      </c>
      <c r="AC819" s="294" t="str">
        <f>IF(COUNTIF(環境性能の高いＵＤタクシー!$A:$A,点検表４!J819),"○","")</f>
        <v/>
      </c>
      <c r="AD819" s="295" t="str">
        <f t="shared" si="396"/>
        <v/>
      </c>
      <c r="AE819" s="296" t="b">
        <f t="shared" si="364"/>
        <v>0</v>
      </c>
      <c r="AF819" s="296" t="b">
        <f t="shared" si="365"/>
        <v>0</v>
      </c>
      <c r="AG819" s="296" t="str">
        <f t="shared" si="366"/>
        <v/>
      </c>
      <c r="AH819" s="296">
        <f t="shared" si="367"/>
        <v>1</v>
      </c>
      <c r="AI819" s="296">
        <f t="shared" si="368"/>
        <v>0</v>
      </c>
      <c r="AJ819" s="296">
        <f t="shared" si="369"/>
        <v>0</v>
      </c>
      <c r="AK819" s="296" t="str">
        <f>IFERROR(VLOOKUP($I819,点検表４リスト用!$D$2:$G$10,2,FALSE),"")</f>
        <v/>
      </c>
      <c r="AL819" s="296" t="str">
        <f>IFERROR(VLOOKUP($I819,点検表４リスト用!$D$2:$G$10,3,FALSE),"")</f>
        <v/>
      </c>
      <c r="AM819" s="296" t="str">
        <f>IFERROR(VLOOKUP($I819,点検表４リスト用!$D$2:$G$10,4,FALSE),"")</f>
        <v/>
      </c>
      <c r="AN819" s="296" t="str">
        <f>IFERROR(VLOOKUP(LEFT($E819,1),点検表４リスト用!$I$2:$J$11,2,FALSE),"")</f>
        <v/>
      </c>
      <c r="AO819" s="296" t="b">
        <f>IF(IFERROR(VLOOKUP($J819,軽乗用車一覧!$A$2:$A$88,1,FALSE),"")&lt;&gt;"",TRUE,FALSE)</f>
        <v>0</v>
      </c>
      <c r="AP819" s="296" t="b">
        <f t="shared" si="370"/>
        <v>0</v>
      </c>
      <c r="AQ819" s="296" t="b">
        <f t="shared" si="397"/>
        <v>1</v>
      </c>
      <c r="AR819" s="296" t="str">
        <f t="shared" si="371"/>
        <v/>
      </c>
      <c r="AS819" s="296" t="str">
        <f t="shared" si="372"/>
        <v/>
      </c>
      <c r="AT819" s="296">
        <f t="shared" si="373"/>
        <v>1</v>
      </c>
      <c r="AU819" s="296">
        <f t="shared" si="374"/>
        <v>1</v>
      </c>
      <c r="AV819" s="296" t="str">
        <f t="shared" si="375"/>
        <v/>
      </c>
      <c r="AW819" s="296" t="str">
        <f>IFERROR(VLOOKUP($L819,点検表４リスト用!$L$2:$M$11,2,FALSE),"")</f>
        <v/>
      </c>
      <c r="AX819" s="296" t="str">
        <f>IFERROR(VLOOKUP($AV819,排出係数!$H$4:$N$1000,7,FALSE),"")</f>
        <v/>
      </c>
      <c r="AY819" s="296" t="str">
        <f t="shared" si="385"/>
        <v/>
      </c>
      <c r="AZ819" s="296" t="str">
        <f t="shared" si="376"/>
        <v>1</v>
      </c>
      <c r="BA819" s="296" t="str">
        <f>IFERROR(VLOOKUP($AV819,排出係数!$A$4:$G$10000,$AU819+2,FALSE),"")</f>
        <v/>
      </c>
      <c r="BB819" s="296">
        <f>IFERROR(VLOOKUP($AU819,点検表４リスト用!$P$2:$T$6,2,FALSE),"")</f>
        <v>0.48</v>
      </c>
      <c r="BC819" s="296" t="str">
        <f t="shared" si="377"/>
        <v/>
      </c>
      <c r="BD819" s="296" t="str">
        <f t="shared" si="378"/>
        <v/>
      </c>
      <c r="BE819" s="296" t="str">
        <f>IFERROR(VLOOKUP($AV819,排出係数!$H$4:$M$10000,$AU819+2,FALSE),"")</f>
        <v/>
      </c>
      <c r="BF819" s="296">
        <f>IFERROR(VLOOKUP($AU819,点検表４リスト用!$P$2:$T$6,IF($N819="H17",5,3),FALSE),"")</f>
        <v>5.5E-2</v>
      </c>
      <c r="BG819" s="296">
        <f t="shared" si="379"/>
        <v>0</v>
      </c>
      <c r="BH819" s="296">
        <f t="shared" si="383"/>
        <v>0</v>
      </c>
      <c r="BI819" s="296" t="str">
        <f>IFERROR(VLOOKUP($L819,点検表４リスト用!$L$2:$N$11,3,FALSE),"")</f>
        <v/>
      </c>
      <c r="BJ819" s="296" t="str">
        <f t="shared" si="380"/>
        <v/>
      </c>
      <c r="BK819" s="296" t="str">
        <f>IF($AK819="特","",IF($BP819="確認",MSG_電気・燃料電池車確認,IF($BS819=1,日野自動車新型式,IF($BS819=2,日野自動車新型式②,IF($BS819=3,日野自動車新型式③,IF($BS819=4,日野自動車新型式④,IFERROR(VLOOKUP($BJ819,'35条リスト'!$A$3:$C$9998,2,FALSE),"")))))))</f>
        <v/>
      </c>
      <c r="BL819" s="296" t="str">
        <f t="shared" si="381"/>
        <v/>
      </c>
      <c r="BM819" s="296" t="str">
        <f>IFERROR(VLOOKUP($X819,点検表４リスト用!$A$2:$B$10,2,FALSE),"")</f>
        <v/>
      </c>
      <c r="BN819" s="296" t="str">
        <f>IF($AK819="特","",IFERROR(VLOOKUP($BJ819,'35条リスト'!$A$3:$C$9998,3,FALSE),""))</f>
        <v/>
      </c>
      <c r="BO819" s="357" t="str">
        <f t="shared" si="386"/>
        <v/>
      </c>
      <c r="BP819" s="297" t="str">
        <f t="shared" si="382"/>
        <v/>
      </c>
      <c r="BQ819" s="297" t="str">
        <f t="shared" si="387"/>
        <v/>
      </c>
      <c r="BR819" s="296">
        <f t="shared" si="384"/>
        <v>0</v>
      </c>
      <c r="BS819" s="296" t="str">
        <f>IF(COUNTIF(点検表４リスト用!X$2:X$83,J819),1,IF(COUNTIF(点検表４リスト用!Y$2:Y$100,J819),2,IF(COUNTIF(点検表４リスト用!Z$2:Z$100,J819),3,IF(COUNTIF(点検表４リスト用!AA$2:AA$100,J819),4,""))))</f>
        <v/>
      </c>
      <c r="BT819" s="580" t="str">
        <f t="shared" si="388"/>
        <v/>
      </c>
    </row>
    <row r="820" spans="1:72">
      <c r="A820" s="289"/>
      <c r="B820" s="445"/>
      <c r="C820" s="290"/>
      <c r="D820" s="291"/>
      <c r="E820" s="291"/>
      <c r="F820" s="291"/>
      <c r="G820" s="292"/>
      <c r="H820" s="300"/>
      <c r="I820" s="292"/>
      <c r="J820" s="292"/>
      <c r="K820" s="292"/>
      <c r="L820" s="292"/>
      <c r="M820" s="290"/>
      <c r="N820" s="290"/>
      <c r="O820" s="292"/>
      <c r="P820" s="292"/>
      <c r="Q820" s="481" t="str">
        <f t="shared" si="389"/>
        <v/>
      </c>
      <c r="R820" s="481" t="str">
        <f t="shared" si="390"/>
        <v/>
      </c>
      <c r="S820" s="482" t="str">
        <f t="shared" si="363"/>
        <v/>
      </c>
      <c r="T820" s="482" t="str">
        <f t="shared" si="391"/>
        <v/>
      </c>
      <c r="U820" s="483" t="str">
        <f t="shared" si="392"/>
        <v/>
      </c>
      <c r="V820" s="483" t="str">
        <f t="shared" si="393"/>
        <v/>
      </c>
      <c r="W820" s="483" t="str">
        <f t="shared" si="394"/>
        <v/>
      </c>
      <c r="X820" s="293"/>
      <c r="Y820" s="289"/>
      <c r="Z820" s="473" t="str">
        <f>IF($BS820&lt;&gt;"","確認",IF(COUNTIF(点検表４リスト用!AB$2:AB$100,J820),"○",IF(OR($BQ820="【3】",$BQ820="【2】",$BQ820="【1】"),"○",$BQ820)))</f>
        <v/>
      </c>
      <c r="AA820" s="532"/>
      <c r="AB820" s="559" t="str">
        <f t="shared" si="395"/>
        <v/>
      </c>
      <c r="AC820" s="294" t="str">
        <f>IF(COUNTIF(環境性能の高いＵＤタクシー!$A:$A,点検表４!J820),"○","")</f>
        <v/>
      </c>
      <c r="AD820" s="295" t="str">
        <f t="shared" si="396"/>
        <v/>
      </c>
      <c r="AE820" s="296" t="b">
        <f t="shared" si="364"/>
        <v>0</v>
      </c>
      <c r="AF820" s="296" t="b">
        <f t="shared" si="365"/>
        <v>0</v>
      </c>
      <c r="AG820" s="296" t="str">
        <f t="shared" si="366"/>
        <v/>
      </c>
      <c r="AH820" s="296">
        <f t="shared" si="367"/>
        <v>1</v>
      </c>
      <c r="AI820" s="296">
        <f t="shared" si="368"/>
        <v>0</v>
      </c>
      <c r="AJ820" s="296">
        <f t="shared" si="369"/>
        <v>0</v>
      </c>
      <c r="AK820" s="296" t="str">
        <f>IFERROR(VLOOKUP($I820,点検表４リスト用!$D$2:$G$10,2,FALSE),"")</f>
        <v/>
      </c>
      <c r="AL820" s="296" t="str">
        <f>IFERROR(VLOOKUP($I820,点検表４リスト用!$D$2:$G$10,3,FALSE),"")</f>
        <v/>
      </c>
      <c r="AM820" s="296" t="str">
        <f>IFERROR(VLOOKUP($I820,点検表４リスト用!$D$2:$G$10,4,FALSE),"")</f>
        <v/>
      </c>
      <c r="AN820" s="296" t="str">
        <f>IFERROR(VLOOKUP(LEFT($E820,1),点検表４リスト用!$I$2:$J$11,2,FALSE),"")</f>
        <v/>
      </c>
      <c r="AO820" s="296" t="b">
        <f>IF(IFERROR(VLOOKUP($J820,軽乗用車一覧!$A$2:$A$88,1,FALSE),"")&lt;&gt;"",TRUE,FALSE)</f>
        <v>0</v>
      </c>
      <c r="AP820" s="296" t="b">
        <f t="shared" si="370"/>
        <v>0</v>
      </c>
      <c r="AQ820" s="296" t="b">
        <f t="shared" si="397"/>
        <v>1</v>
      </c>
      <c r="AR820" s="296" t="str">
        <f t="shared" si="371"/>
        <v/>
      </c>
      <c r="AS820" s="296" t="str">
        <f t="shared" si="372"/>
        <v/>
      </c>
      <c r="AT820" s="296">
        <f t="shared" si="373"/>
        <v>1</v>
      </c>
      <c r="AU820" s="296">
        <f t="shared" si="374"/>
        <v>1</v>
      </c>
      <c r="AV820" s="296" t="str">
        <f t="shared" si="375"/>
        <v/>
      </c>
      <c r="AW820" s="296" t="str">
        <f>IFERROR(VLOOKUP($L820,点検表４リスト用!$L$2:$M$11,2,FALSE),"")</f>
        <v/>
      </c>
      <c r="AX820" s="296" t="str">
        <f>IFERROR(VLOOKUP($AV820,排出係数!$H$4:$N$1000,7,FALSE),"")</f>
        <v/>
      </c>
      <c r="AY820" s="296" t="str">
        <f t="shared" si="385"/>
        <v/>
      </c>
      <c r="AZ820" s="296" t="str">
        <f t="shared" si="376"/>
        <v>1</v>
      </c>
      <c r="BA820" s="296" t="str">
        <f>IFERROR(VLOOKUP($AV820,排出係数!$A$4:$G$10000,$AU820+2,FALSE),"")</f>
        <v/>
      </c>
      <c r="BB820" s="296">
        <f>IFERROR(VLOOKUP($AU820,点検表４リスト用!$P$2:$T$6,2,FALSE),"")</f>
        <v>0.48</v>
      </c>
      <c r="BC820" s="296" t="str">
        <f t="shared" si="377"/>
        <v/>
      </c>
      <c r="BD820" s="296" t="str">
        <f t="shared" si="378"/>
        <v/>
      </c>
      <c r="BE820" s="296" t="str">
        <f>IFERROR(VLOOKUP($AV820,排出係数!$H$4:$M$10000,$AU820+2,FALSE),"")</f>
        <v/>
      </c>
      <c r="BF820" s="296">
        <f>IFERROR(VLOOKUP($AU820,点検表４リスト用!$P$2:$T$6,IF($N820="H17",5,3),FALSE),"")</f>
        <v>5.5E-2</v>
      </c>
      <c r="BG820" s="296">
        <f t="shared" si="379"/>
        <v>0</v>
      </c>
      <c r="BH820" s="296">
        <f t="shared" si="383"/>
        <v>0</v>
      </c>
      <c r="BI820" s="296" t="str">
        <f>IFERROR(VLOOKUP($L820,点検表４リスト用!$L$2:$N$11,3,FALSE),"")</f>
        <v/>
      </c>
      <c r="BJ820" s="296" t="str">
        <f t="shared" si="380"/>
        <v/>
      </c>
      <c r="BK820" s="296" t="str">
        <f>IF($AK820="特","",IF($BP820="確認",MSG_電気・燃料電池車確認,IF($BS820=1,日野自動車新型式,IF($BS820=2,日野自動車新型式②,IF($BS820=3,日野自動車新型式③,IF($BS820=4,日野自動車新型式④,IFERROR(VLOOKUP($BJ820,'35条リスト'!$A$3:$C$9998,2,FALSE),"")))))))</f>
        <v/>
      </c>
      <c r="BL820" s="296" t="str">
        <f t="shared" si="381"/>
        <v/>
      </c>
      <c r="BM820" s="296" t="str">
        <f>IFERROR(VLOOKUP($X820,点検表４リスト用!$A$2:$B$10,2,FALSE),"")</f>
        <v/>
      </c>
      <c r="BN820" s="296" t="str">
        <f>IF($AK820="特","",IFERROR(VLOOKUP($BJ820,'35条リスト'!$A$3:$C$9998,3,FALSE),""))</f>
        <v/>
      </c>
      <c r="BO820" s="357" t="str">
        <f t="shared" si="386"/>
        <v/>
      </c>
      <c r="BP820" s="297" t="str">
        <f t="shared" si="382"/>
        <v/>
      </c>
      <c r="BQ820" s="297" t="str">
        <f t="shared" si="387"/>
        <v/>
      </c>
      <c r="BR820" s="296">
        <f t="shared" si="384"/>
        <v>0</v>
      </c>
      <c r="BS820" s="296" t="str">
        <f>IF(COUNTIF(点検表４リスト用!X$2:X$83,J820),1,IF(COUNTIF(点検表４リスト用!Y$2:Y$100,J820),2,IF(COUNTIF(点検表４リスト用!Z$2:Z$100,J820),3,IF(COUNTIF(点検表４リスト用!AA$2:AA$100,J820),4,""))))</f>
        <v/>
      </c>
      <c r="BT820" s="580" t="str">
        <f t="shared" si="388"/>
        <v/>
      </c>
    </row>
    <row r="821" spans="1:72">
      <c r="A821" s="289"/>
      <c r="B821" s="445"/>
      <c r="C821" s="290"/>
      <c r="D821" s="291"/>
      <c r="E821" s="291"/>
      <c r="F821" s="291"/>
      <c r="G821" s="292"/>
      <c r="H821" s="300"/>
      <c r="I821" s="292"/>
      <c r="J821" s="292"/>
      <c r="K821" s="292"/>
      <c r="L821" s="292"/>
      <c r="M821" s="290"/>
      <c r="N821" s="290"/>
      <c r="O821" s="292"/>
      <c r="P821" s="292"/>
      <c r="Q821" s="481" t="str">
        <f t="shared" si="389"/>
        <v/>
      </c>
      <c r="R821" s="481" t="str">
        <f t="shared" si="390"/>
        <v/>
      </c>
      <c r="S821" s="482" t="str">
        <f t="shared" si="363"/>
        <v/>
      </c>
      <c r="T821" s="482" t="str">
        <f t="shared" si="391"/>
        <v/>
      </c>
      <c r="U821" s="483" t="str">
        <f t="shared" si="392"/>
        <v/>
      </c>
      <c r="V821" s="483" t="str">
        <f t="shared" si="393"/>
        <v/>
      </c>
      <c r="W821" s="483" t="str">
        <f t="shared" si="394"/>
        <v/>
      </c>
      <c r="X821" s="293"/>
      <c r="Y821" s="289"/>
      <c r="Z821" s="473" t="str">
        <f>IF($BS821&lt;&gt;"","確認",IF(COUNTIF(点検表４リスト用!AB$2:AB$100,J821),"○",IF(OR($BQ821="【3】",$BQ821="【2】",$BQ821="【1】"),"○",$BQ821)))</f>
        <v/>
      </c>
      <c r="AA821" s="532"/>
      <c r="AB821" s="559" t="str">
        <f t="shared" si="395"/>
        <v/>
      </c>
      <c r="AC821" s="294" t="str">
        <f>IF(COUNTIF(環境性能の高いＵＤタクシー!$A:$A,点検表４!J821),"○","")</f>
        <v/>
      </c>
      <c r="AD821" s="295" t="str">
        <f t="shared" si="396"/>
        <v/>
      </c>
      <c r="AE821" s="296" t="b">
        <f t="shared" si="364"/>
        <v>0</v>
      </c>
      <c r="AF821" s="296" t="b">
        <f t="shared" si="365"/>
        <v>0</v>
      </c>
      <c r="AG821" s="296" t="str">
        <f t="shared" si="366"/>
        <v/>
      </c>
      <c r="AH821" s="296">
        <f t="shared" si="367"/>
        <v>1</v>
      </c>
      <c r="AI821" s="296">
        <f t="shared" si="368"/>
        <v>0</v>
      </c>
      <c r="AJ821" s="296">
        <f t="shared" si="369"/>
        <v>0</v>
      </c>
      <c r="AK821" s="296" t="str">
        <f>IFERROR(VLOOKUP($I821,点検表４リスト用!$D$2:$G$10,2,FALSE),"")</f>
        <v/>
      </c>
      <c r="AL821" s="296" t="str">
        <f>IFERROR(VLOOKUP($I821,点検表４リスト用!$D$2:$G$10,3,FALSE),"")</f>
        <v/>
      </c>
      <c r="AM821" s="296" t="str">
        <f>IFERROR(VLOOKUP($I821,点検表４リスト用!$D$2:$G$10,4,FALSE),"")</f>
        <v/>
      </c>
      <c r="AN821" s="296" t="str">
        <f>IFERROR(VLOOKUP(LEFT($E821,1),点検表４リスト用!$I$2:$J$11,2,FALSE),"")</f>
        <v/>
      </c>
      <c r="AO821" s="296" t="b">
        <f>IF(IFERROR(VLOOKUP($J821,軽乗用車一覧!$A$2:$A$88,1,FALSE),"")&lt;&gt;"",TRUE,FALSE)</f>
        <v>0</v>
      </c>
      <c r="AP821" s="296" t="b">
        <f t="shared" si="370"/>
        <v>0</v>
      </c>
      <c r="AQ821" s="296" t="b">
        <f t="shared" si="397"/>
        <v>1</v>
      </c>
      <c r="AR821" s="296" t="str">
        <f t="shared" si="371"/>
        <v/>
      </c>
      <c r="AS821" s="296" t="str">
        <f t="shared" si="372"/>
        <v/>
      </c>
      <c r="AT821" s="296">
        <f t="shared" si="373"/>
        <v>1</v>
      </c>
      <c r="AU821" s="296">
        <f t="shared" si="374"/>
        <v>1</v>
      </c>
      <c r="AV821" s="296" t="str">
        <f t="shared" si="375"/>
        <v/>
      </c>
      <c r="AW821" s="296" t="str">
        <f>IFERROR(VLOOKUP($L821,点検表４リスト用!$L$2:$M$11,2,FALSE),"")</f>
        <v/>
      </c>
      <c r="AX821" s="296" t="str">
        <f>IFERROR(VLOOKUP($AV821,排出係数!$H$4:$N$1000,7,FALSE),"")</f>
        <v/>
      </c>
      <c r="AY821" s="296" t="str">
        <f t="shared" si="385"/>
        <v/>
      </c>
      <c r="AZ821" s="296" t="str">
        <f t="shared" si="376"/>
        <v>1</v>
      </c>
      <c r="BA821" s="296" t="str">
        <f>IFERROR(VLOOKUP($AV821,排出係数!$A$4:$G$10000,$AU821+2,FALSE),"")</f>
        <v/>
      </c>
      <c r="BB821" s="296">
        <f>IFERROR(VLOOKUP($AU821,点検表４リスト用!$P$2:$T$6,2,FALSE),"")</f>
        <v>0.48</v>
      </c>
      <c r="BC821" s="296" t="str">
        <f t="shared" si="377"/>
        <v/>
      </c>
      <c r="BD821" s="296" t="str">
        <f t="shared" si="378"/>
        <v/>
      </c>
      <c r="BE821" s="296" t="str">
        <f>IFERROR(VLOOKUP($AV821,排出係数!$H$4:$M$10000,$AU821+2,FALSE),"")</f>
        <v/>
      </c>
      <c r="BF821" s="296">
        <f>IFERROR(VLOOKUP($AU821,点検表４リスト用!$P$2:$T$6,IF($N821="H17",5,3),FALSE),"")</f>
        <v>5.5E-2</v>
      </c>
      <c r="BG821" s="296">
        <f t="shared" si="379"/>
        <v>0</v>
      </c>
      <c r="BH821" s="296">
        <f t="shared" si="383"/>
        <v>0</v>
      </c>
      <c r="BI821" s="296" t="str">
        <f>IFERROR(VLOOKUP($L821,点検表４リスト用!$L$2:$N$11,3,FALSE),"")</f>
        <v/>
      </c>
      <c r="BJ821" s="296" t="str">
        <f t="shared" si="380"/>
        <v/>
      </c>
      <c r="BK821" s="296" t="str">
        <f>IF($AK821="特","",IF($BP821="確認",MSG_電気・燃料電池車確認,IF($BS821=1,日野自動車新型式,IF($BS821=2,日野自動車新型式②,IF($BS821=3,日野自動車新型式③,IF($BS821=4,日野自動車新型式④,IFERROR(VLOOKUP($BJ821,'35条リスト'!$A$3:$C$9998,2,FALSE),"")))))))</f>
        <v/>
      </c>
      <c r="BL821" s="296" t="str">
        <f t="shared" si="381"/>
        <v/>
      </c>
      <c r="BM821" s="296" t="str">
        <f>IFERROR(VLOOKUP($X821,点検表４リスト用!$A$2:$B$10,2,FALSE),"")</f>
        <v/>
      </c>
      <c r="BN821" s="296" t="str">
        <f>IF($AK821="特","",IFERROR(VLOOKUP($BJ821,'35条リスト'!$A$3:$C$9998,3,FALSE),""))</f>
        <v/>
      </c>
      <c r="BO821" s="357" t="str">
        <f t="shared" si="386"/>
        <v/>
      </c>
      <c r="BP821" s="297" t="str">
        <f t="shared" si="382"/>
        <v/>
      </c>
      <c r="BQ821" s="297" t="str">
        <f t="shared" si="387"/>
        <v/>
      </c>
      <c r="BR821" s="296">
        <f t="shared" si="384"/>
        <v>0</v>
      </c>
      <c r="BS821" s="296" t="str">
        <f>IF(COUNTIF(点検表４リスト用!X$2:X$83,J821),1,IF(COUNTIF(点検表４リスト用!Y$2:Y$100,J821),2,IF(COUNTIF(点検表４リスト用!Z$2:Z$100,J821),3,IF(COUNTIF(点検表４リスト用!AA$2:AA$100,J821),4,""))))</f>
        <v/>
      </c>
      <c r="BT821" s="580" t="str">
        <f t="shared" si="388"/>
        <v/>
      </c>
    </row>
    <row r="822" spans="1:72">
      <c r="A822" s="289"/>
      <c r="B822" s="445"/>
      <c r="C822" s="290"/>
      <c r="D822" s="291"/>
      <c r="E822" s="291"/>
      <c r="F822" s="291"/>
      <c r="G822" s="292"/>
      <c r="H822" s="300"/>
      <c r="I822" s="292"/>
      <c r="J822" s="292"/>
      <c r="K822" s="292"/>
      <c r="L822" s="292"/>
      <c r="M822" s="290"/>
      <c r="N822" s="290"/>
      <c r="O822" s="292"/>
      <c r="P822" s="292"/>
      <c r="Q822" s="481" t="str">
        <f t="shared" si="389"/>
        <v/>
      </c>
      <c r="R822" s="481" t="str">
        <f t="shared" si="390"/>
        <v/>
      </c>
      <c r="S822" s="482" t="str">
        <f t="shared" si="363"/>
        <v/>
      </c>
      <c r="T822" s="482" t="str">
        <f t="shared" si="391"/>
        <v/>
      </c>
      <c r="U822" s="483" t="str">
        <f t="shared" si="392"/>
        <v/>
      </c>
      <c r="V822" s="483" t="str">
        <f t="shared" si="393"/>
        <v/>
      </c>
      <c r="W822" s="483" t="str">
        <f t="shared" si="394"/>
        <v/>
      </c>
      <c r="X822" s="293"/>
      <c r="Y822" s="289"/>
      <c r="Z822" s="473" t="str">
        <f>IF($BS822&lt;&gt;"","確認",IF(COUNTIF(点検表４リスト用!AB$2:AB$100,J822),"○",IF(OR($BQ822="【3】",$BQ822="【2】",$BQ822="【1】"),"○",$BQ822)))</f>
        <v/>
      </c>
      <c r="AA822" s="532"/>
      <c r="AB822" s="559" t="str">
        <f t="shared" si="395"/>
        <v/>
      </c>
      <c r="AC822" s="294" t="str">
        <f>IF(COUNTIF(環境性能の高いＵＤタクシー!$A:$A,点検表４!J822),"○","")</f>
        <v/>
      </c>
      <c r="AD822" s="295" t="str">
        <f t="shared" si="396"/>
        <v/>
      </c>
      <c r="AE822" s="296" t="b">
        <f t="shared" si="364"/>
        <v>0</v>
      </c>
      <c r="AF822" s="296" t="b">
        <f t="shared" si="365"/>
        <v>0</v>
      </c>
      <c r="AG822" s="296" t="str">
        <f t="shared" si="366"/>
        <v/>
      </c>
      <c r="AH822" s="296">
        <f t="shared" si="367"/>
        <v>1</v>
      </c>
      <c r="AI822" s="296">
        <f t="shared" si="368"/>
        <v>0</v>
      </c>
      <c r="AJ822" s="296">
        <f t="shared" si="369"/>
        <v>0</v>
      </c>
      <c r="AK822" s="296" t="str">
        <f>IFERROR(VLOOKUP($I822,点検表４リスト用!$D$2:$G$10,2,FALSE),"")</f>
        <v/>
      </c>
      <c r="AL822" s="296" t="str">
        <f>IFERROR(VLOOKUP($I822,点検表４リスト用!$D$2:$G$10,3,FALSE),"")</f>
        <v/>
      </c>
      <c r="AM822" s="296" t="str">
        <f>IFERROR(VLOOKUP($I822,点検表４リスト用!$D$2:$G$10,4,FALSE),"")</f>
        <v/>
      </c>
      <c r="AN822" s="296" t="str">
        <f>IFERROR(VLOOKUP(LEFT($E822,1),点検表４リスト用!$I$2:$J$11,2,FALSE),"")</f>
        <v/>
      </c>
      <c r="AO822" s="296" t="b">
        <f>IF(IFERROR(VLOOKUP($J822,軽乗用車一覧!$A$2:$A$88,1,FALSE),"")&lt;&gt;"",TRUE,FALSE)</f>
        <v>0</v>
      </c>
      <c r="AP822" s="296" t="b">
        <f t="shared" si="370"/>
        <v>0</v>
      </c>
      <c r="AQ822" s="296" t="b">
        <f t="shared" si="397"/>
        <v>1</v>
      </c>
      <c r="AR822" s="296" t="str">
        <f t="shared" si="371"/>
        <v/>
      </c>
      <c r="AS822" s="296" t="str">
        <f t="shared" si="372"/>
        <v/>
      </c>
      <c r="AT822" s="296">
        <f t="shared" si="373"/>
        <v>1</v>
      </c>
      <c r="AU822" s="296">
        <f t="shared" si="374"/>
        <v>1</v>
      </c>
      <c r="AV822" s="296" t="str">
        <f t="shared" si="375"/>
        <v/>
      </c>
      <c r="AW822" s="296" t="str">
        <f>IFERROR(VLOOKUP($L822,点検表４リスト用!$L$2:$M$11,2,FALSE),"")</f>
        <v/>
      </c>
      <c r="AX822" s="296" t="str">
        <f>IFERROR(VLOOKUP($AV822,排出係数!$H$4:$N$1000,7,FALSE),"")</f>
        <v/>
      </c>
      <c r="AY822" s="296" t="str">
        <f t="shared" si="385"/>
        <v/>
      </c>
      <c r="AZ822" s="296" t="str">
        <f t="shared" si="376"/>
        <v>1</v>
      </c>
      <c r="BA822" s="296" t="str">
        <f>IFERROR(VLOOKUP($AV822,排出係数!$A$4:$G$10000,$AU822+2,FALSE),"")</f>
        <v/>
      </c>
      <c r="BB822" s="296">
        <f>IFERROR(VLOOKUP($AU822,点検表４リスト用!$P$2:$T$6,2,FALSE),"")</f>
        <v>0.48</v>
      </c>
      <c r="BC822" s="296" t="str">
        <f t="shared" si="377"/>
        <v/>
      </c>
      <c r="BD822" s="296" t="str">
        <f t="shared" si="378"/>
        <v/>
      </c>
      <c r="BE822" s="296" t="str">
        <f>IFERROR(VLOOKUP($AV822,排出係数!$H$4:$M$10000,$AU822+2,FALSE),"")</f>
        <v/>
      </c>
      <c r="BF822" s="296">
        <f>IFERROR(VLOOKUP($AU822,点検表４リスト用!$P$2:$T$6,IF($N822="H17",5,3),FALSE),"")</f>
        <v>5.5E-2</v>
      </c>
      <c r="BG822" s="296">
        <f t="shared" si="379"/>
        <v>0</v>
      </c>
      <c r="BH822" s="296">
        <f t="shared" si="383"/>
        <v>0</v>
      </c>
      <c r="BI822" s="296" t="str">
        <f>IFERROR(VLOOKUP($L822,点検表４リスト用!$L$2:$N$11,3,FALSE),"")</f>
        <v/>
      </c>
      <c r="BJ822" s="296" t="str">
        <f t="shared" si="380"/>
        <v/>
      </c>
      <c r="BK822" s="296" t="str">
        <f>IF($AK822="特","",IF($BP822="確認",MSG_電気・燃料電池車確認,IF($BS822=1,日野自動車新型式,IF($BS822=2,日野自動車新型式②,IF($BS822=3,日野自動車新型式③,IF($BS822=4,日野自動車新型式④,IFERROR(VLOOKUP($BJ822,'35条リスト'!$A$3:$C$9998,2,FALSE),"")))))))</f>
        <v/>
      </c>
      <c r="BL822" s="296" t="str">
        <f t="shared" si="381"/>
        <v/>
      </c>
      <c r="BM822" s="296" t="str">
        <f>IFERROR(VLOOKUP($X822,点検表４リスト用!$A$2:$B$10,2,FALSE),"")</f>
        <v/>
      </c>
      <c r="BN822" s="296" t="str">
        <f>IF($AK822="特","",IFERROR(VLOOKUP($BJ822,'35条リスト'!$A$3:$C$9998,3,FALSE),""))</f>
        <v/>
      </c>
      <c r="BO822" s="357" t="str">
        <f t="shared" si="386"/>
        <v/>
      </c>
      <c r="BP822" s="297" t="str">
        <f t="shared" si="382"/>
        <v/>
      </c>
      <c r="BQ822" s="297" t="str">
        <f t="shared" si="387"/>
        <v/>
      </c>
      <c r="BR822" s="296">
        <f t="shared" si="384"/>
        <v>0</v>
      </c>
      <c r="BS822" s="296" t="str">
        <f>IF(COUNTIF(点検表４リスト用!X$2:X$83,J822),1,IF(COUNTIF(点検表４リスト用!Y$2:Y$100,J822),2,IF(COUNTIF(点検表４リスト用!Z$2:Z$100,J822),3,IF(COUNTIF(点検表４リスト用!AA$2:AA$100,J822),4,""))))</f>
        <v/>
      </c>
      <c r="BT822" s="580" t="str">
        <f t="shared" si="388"/>
        <v/>
      </c>
    </row>
    <row r="823" spans="1:72">
      <c r="A823" s="289"/>
      <c r="B823" s="445"/>
      <c r="C823" s="290"/>
      <c r="D823" s="291"/>
      <c r="E823" s="291"/>
      <c r="F823" s="291"/>
      <c r="G823" s="292"/>
      <c r="H823" s="300"/>
      <c r="I823" s="292"/>
      <c r="J823" s="292"/>
      <c r="K823" s="292"/>
      <c r="L823" s="292"/>
      <c r="M823" s="290"/>
      <c r="N823" s="290"/>
      <c r="O823" s="292"/>
      <c r="P823" s="292"/>
      <c r="Q823" s="481" t="str">
        <f t="shared" si="389"/>
        <v/>
      </c>
      <c r="R823" s="481" t="str">
        <f t="shared" si="390"/>
        <v/>
      </c>
      <c r="S823" s="482" t="str">
        <f t="shared" si="363"/>
        <v/>
      </c>
      <c r="T823" s="482" t="str">
        <f t="shared" si="391"/>
        <v/>
      </c>
      <c r="U823" s="483" t="str">
        <f t="shared" si="392"/>
        <v/>
      </c>
      <c r="V823" s="483" t="str">
        <f t="shared" si="393"/>
        <v/>
      </c>
      <c r="W823" s="483" t="str">
        <f t="shared" si="394"/>
        <v/>
      </c>
      <c r="X823" s="293"/>
      <c r="Y823" s="289"/>
      <c r="Z823" s="473" t="str">
        <f>IF($BS823&lt;&gt;"","確認",IF(COUNTIF(点検表４リスト用!AB$2:AB$100,J823),"○",IF(OR($BQ823="【3】",$BQ823="【2】",$BQ823="【1】"),"○",$BQ823)))</f>
        <v/>
      </c>
      <c r="AA823" s="532"/>
      <c r="AB823" s="559" t="str">
        <f t="shared" si="395"/>
        <v/>
      </c>
      <c r="AC823" s="294" t="str">
        <f>IF(COUNTIF(環境性能の高いＵＤタクシー!$A:$A,点検表４!J823),"○","")</f>
        <v/>
      </c>
      <c r="AD823" s="295" t="str">
        <f t="shared" si="396"/>
        <v/>
      </c>
      <c r="AE823" s="296" t="b">
        <f t="shared" si="364"/>
        <v>0</v>
      </c>
      <c r="AF823" s="296" t="b">
        <f t="shared" si="365"/>
        <v>0</v>
      </c>
      <c r="AG823" s="296" t="str">
        <f t="shared" si="366"/>
        <v/>
      </c>
      <c r="AH823" s="296">
        <f t="shared" si="367"/>
        <v>1</v>
      </c>
      <c r="AI823" s="296">
        <f t="shared" si="368"/>
        <v>0</v>
      </c>
      <c r="AJ823" s="296">
        <f t="shared" si="369"/>
        <v>0</v>
      </c>
      <c r="AK823" s="296" t="str">
        <f>IFERROR(VLOOKUP($I823,点検表４リスト用!$D$2:$G$10,2,FALSE),"")</f>
        <v/>
      </c>
      <c r="AL823" s="296" t="str">
        <f>IFERROR(VLOOKUP($I823,点検表４リスト用!$D$2:$G$10,3,FALSE),"")</f>
        <v/>
      </c>
      <c r="AM823" s="296" t="str">
        <f>IFERROR(VLOOKUP($I823,点検表４リスト用!$D$2:$G$10,4,FALSE),"")</f>
        <v/>
      </c>
      <c r="AN823" s="296" t="str">
        <f>IFERROR(VLOOKUP(LEFT($E823,1),点検表４リスト用!$I$2:$J$11,2,FALSE),"")</f>
        <v/>
      </c>
      <c r="AO823" s="296" t="b">
        <f>IF(IFERROR(VLOOKUP($J823,軽乗用車一覧!$A$2:$A$88,1,FALSE),"")&lt;&gt;"",TRUE,FALSE)</f>
        <v>0</v>
      </c>
      <c r="AP823" s="296" t="b">
        <f t="shared" si="370"/>
        <v>0</v>
      </c>
      <c r="AQ823" s="296" t="b">
        <f t="shared" si="397"/>
        <v>1</v>
      </c>
      <c r="AR823" s="296" t="str">
        <f t="shared" si="371"/>
        <v/>
      </c>
      <c r="AS823" s="296" t="str">
        <f t="shared" si="372"/>
        <v/>
      </c>
      <c r="AT823" s="296">
        <f t="shared" si="373"/>
        <v>1</v>
      </c>
      <c r="AU823" s="296">
        <f t="shared" si="374"/>
        <v>1</v>
      </c>
      <c r="AV823" s="296" t="str">
        <f t="shared" si="375"/>
        <v/>
      </c>
      <c r="AW823" s="296" t="str">
        <f>IFERROR(VLOOKUP($L823,点検表４リスト用!$L$2:$M$11,2,FALSE),"")</f>
        <v/>
      </c>
      <c r="AX823" s="296" t="str">
        <f>IFERROR(VLOOKUP($AV823,排出係数!$H$4:$N$1000,7,FALSE),"")</f>
        <v/>
      </c>
      <c r="AY823" s="296" t="str">
        <f t="shared" si="385"/>
        <v/>
      </c>
      <c r="AZ823" s="296" t="str">
        <f t="shared" si="376"/>
        <v>1</v>
      </c>
      <c r="BA823" s="296" t="str">
        <f>IFERROR(VLOOKUP($AV823,排出係数!$A$4:$G$10000,$AU823+2,FALSE),"")</f>
        <v/>
      </c>
      <c r="BB823" s="296">
        <f>IFERROR(VLOOKUP($AU823,点検表４リスト用!$P$2:$T$6,2,FALSE),"")</f>
        <v>0.48</v>
      </c>
      <c r="BC823" s="296" t="str">
        <f t="shared" si="377"/>
        <v/>
      </c>
      <c r="BD823" s="296" t="str">
        <f t="shared" si="378"/>
        <v/>
      </c>
      <c r="BE823" s="296" t="str">
        <f>IFERROR(VLOOKUP($AV823,排出係数!$H$4:$M$10000,$AU823+2,FALSE),"")</f>
        <v/>
      </c>
      <c r="BF823" s="296">
        <f>IFERROR(VLOOKUP($AU823,点検表４リスト用!$P$2:$T$6,IF($N823="H17",5,3),FALSE),"")</f>
        <v>5.5E-2</v>
      </c>
      <c r="BG823" s="296">
        <f t="shared" si="379"/>
        <v>0</v>
      </c>
      <c r="BH823" s="296">
        <f t="shared" si="383"/>
        <v>0</v>
      </c>
      <c r="BI823" s="296" t="str">
        <f>IFERROR(VLOOKUP($L823,点検表４リスト用!$L$2:$N$11,3,FALSE),"")</f>
        <v/>
      </c>
      <c r="BJ823" s="296" t="str">
        <f t="shared" si="380"/>
        <v/>
      </c>
      <c r="BK823" s="296" t="str">
        <f>IF($AK823="特","",IF($BP823="確認",MSG_電気・燃料電池車確認,IF($BS823=1,日野自動車新型式,IF($BS823=2,日野自動車新型式②,IF($BS823=3,日野自動車新型式③,IF($BS823=4,日野自動車新型式④,IFERROR(VLOOKUP($BJ823,'35条リスト'!$A$3:$C$9998,2,FALSE),"")))))))</f>
        <v/>
      </c>
      <c r="BL823" s="296" t="str">
        <f t="shared" si="381"/>
        <v/>
      </c>
      <c r="BM823" s="296" t="str">
        <f>IFERROR(VLOOKUP($X823,点検表４リスト用!$A$2:$B$10,2,FALSE),"")</f>
        <v/>
      </c>
      <c r="BN823" s="296" t="str">
        <f>IF($AK823="特","",IFERROR(VLOOKUP($BJ823,'35条リスト'!$A$3:$C$9998,3,FALSE),""))</f>
        <v/>
      </c>
      <c r="BO823" s="357" t="str">
        <f t="shared" si="386"/>
        <v/>
      </c>
      <c r="BP823" s="297" t="str">
        <f t="shared" si="382"/>
        <v/>
      </c>
      <c r="BQ823" s="297" t="str">
        <f t="shared" si="387"/>
        <v/>
      </c>
      <c r="BR823" s="296">
        <f t="shared" si="384"/>
        <v>0</v>
      </c>
      <c r="BS823" s="296" t="str">
        <f>IF(COUNTIF(点検表４リスト用!X$2:X$83,J823),1,IF(COUNTIF(点検表４リスト用!Y$2:Y$100,J823),2,IF(COUNTIF(点検表４リスト用!Z$2:Z$100,J823),3,IF(COUNTIF(点検表４リスト用!AA$2:AA$100,J823),4,""))))</f>
        <v/>
      </c>
      <c r="BT823" s="580" t="str">
        <f t="shared" si="388"/>
        <v/>
      </c>
    </row>
    <row r="824" spans="1:72">
      <c r="A824" s="289"/>
      <c r="B824" s="445"/>
      <c r="C824" s="290"/>
      <c r="D824" s="291"/>
      <c r="E824" s="291"/>
      <c r="F824" s="291"/>
      <c r="G824" s="292"/>
      <c r="H824" s="300"/>
      <c r="I824" s="292"/>
      <c r="J824" s="292"/>
      <c r="K824" s="292"/>
      <c r="L824" s="292"/>
      <c r="M824" s="290"/>
      <c r="N824" s="290"/>
      <c r="O824" s="292"/>
      <c r="P824" s="292"/>
      <c r="Q824" s="481" t="str">
        <f t="shared" si="389"/>
        <v/>
      </c>
      <c r="R824" s="481" t="str">
        <f t="shared" si="390"/>
        <v/>
      </c>
      <c r="S824" s="482" t="str">
        <f t="shared" si="363"/>
        <v/>
      </c>
      <c r="T824" s="482" t="str">
        <f t="shared" si="391"/>
        <v/>
      </c>
      <c r="U824" s="483" t="str">
        <f t="shared" si="392"/>
        <v/>
      </c>
      <c r="V824" s="483" t="str">
        <f t="shared" si="393"/>
        <v/>
      </c>
      <c r="W824" s="483" t="str">
        <f t="shared" si="394"/>
        <v/>
      </c>
      <c r="X824" s="293"/>
      <c r="Y824" s="289"/>
      <c r="Z824" s="473" t="str">
        <f>IF($BS824&lt;&gt;"","確認",IF(COUNTIF(点検表４リスト用!AB$2:AB$100,J824),"○",IF(OR($BQ824="【3】",$BQ824="【2】",$BQ824="【1】"),"○",$BQ824)))</f>
        <v/>
      </c>
      <c r="AA824" s="532"/>
      <c r="AB824" s="559" t="str">
        <f t="shared" si="395"/>
        <v/>
      </c>
      <c r="AC824" s="294" t="str">
        <f>IF(COUNTIF(環境性能の高いＵＤタクシー!$A:$A,点検表４!J824),"○","")</f>
        <v/>
      </c>
      <c r="AD824" s="295" t="str">
        <f t="shared" si="396"/>
        <v/>
      </c>
      <c r="AE824" s="296" t="b">
        <f t="shared" si="364"/>
        <v>0</v>
      </c>
      <c r="AF824" s="296" t="b">
        <f t="shared" si="365"/>
        <v>0</v>
      </c>
      <c r="AG824" s="296" t="str">
        <f t="shared" si="366"/>
        <v/>
      </c>
      <c r="AH824" s="296">
        <f t="shared" si="367"/>
        <v>1</v>
      </c>
      <c r="AI824" s="296">
        <f t="shared" si="368"/>
        <v>0</v>
      </c>
      <c r="AJ824" s="296">
        <f t="shared" si="369"/>
        <v>0</v>
      </c>
      <c r="AK824" s="296" t="str">
        <f>IFERROR(VLOOKUP($I824,点検表４リスト用!$D$2:$G$10,2,FALSE),"")</f>
        <v/>
      </c>
      <c r="AL824" s="296" t="str">
        <f>IFERROR(VLOOKUP($I824,点検表４リスト用!$D$2:$G$10,3,FALSE),"")</f>
        <v/>
      </c>
      <c r="AM824" s="296" t="str">
        <f>IFERROR(VLOOKUP($I824,点検表４リスト用!$D$2:$G$10,4,FALSE),"")</f>
        <v/>
      </c>
      <c r="AN824" s="296" t="str">
        <f>IFERROR(VLOOKUP(LEFT($E824,1),点検表４リスト用!$I$2:$J$11,2,FALSE),"")</f>
        <v/>
      </c>
      <c r="AO824" s="296" t="b">
        <f>IF(IFERROR(VLOOKUP($J824,軽乗用車一覧!$A$2:$A$88,1,FALSE),"")&lt;&gt;"",TRUE,FALSE)</f>
        <v>0</v>
      </c>
      <c r="AP824" s="296" t="b">
        <f t="shared" si="370"/>
        <v>0</v>
      </c>
      <c r="AQ824" s="296" t="b">
        <f t="shared" si="397"/>
        <v>1</v>
      </c>
      <c r="AR824" s="296" t="str">
        <f t="shared" si="371"/>
        <v/>
      </c>
      <c r="AS824" s="296" t="str">
        <f t="shared" si="372"/>
        <v/>
      </c>
      <c r="AT824" s="296">
        <f t="shared" si="373"/>
        <v>1</v>
      </c>
      <c r="AU824" s="296">
        <f t="shared" si="374"/>
        <v>1</v>
      </c>
      <c r="AV824" s="296" t="str">
        <f t="shared" si="375"/>
        <v/>
      </c>
      <c r="AW824" s="296" t="str">
        <f>IFERROR(VLOOKUP($L824,点検表４リスト用!$L$2:$M$11,2,FALSE),"")</f>
        <v/>
      </c>
      <c r="AX824" s="296" t="str">
        <f>IFERROR(VLOOKUP($AV824,排出係数!$H$4:$N$1000,7,FALSE),"")</f>
        <v/>
      </c>
      <c r="AY824" s="296" t="str">
        <f t="shared" si="385"/>
        <v/>
      </c>
      <c r="AZ824" s="296" t="str">
        <f t="shared" si="376"/>
        <v>1</v>
      </c>
      <c r="BA824" s="296" t="str">
        <f>IFERROR(VLOOKUP($AV824,排出係数!$A$4:$G$10000,$AU824+2,FALSE),"")</f>
        <v/>
      </c>
      <c r="BB824" s="296">
        <f>IFERROR(VLOOKUP($AU824,点検表４リスト用!$P$2:$T$6,2,FALSE),"")</f>
        <v>0.48</v>
      </c>
      <c r="BC824" s="296" t="str">
        <f t="shared" si="377"/>
        <v/>
      </c>
      <c r="BD824" s="296" t="str">
        <f t="shared" si="378"/>
        <v/>
      </c>
      <c r="BE824" s="296" t="str">
        <f>IFERROR(VLOOKUP($AV824,排出係数!$H$4:$M$10000,$AU824+2,FALSE),"")</f>
        <v/>
      </c>
      <c r="BF824" s="296">
        <f>IFERROR(VLOOKUP($AU824,点検表４リスト用!$P$2:$T$6,IF($N824="H17",5,3),FALSE),"")</f>
        <v>5.5E-2</v>
      </c>
      <c r="BG824" s="296">
        <f t="shared" si="379"/>
        <v>0</v>
      </c>
      <c r="BH824" s="296">
        <f t="shared" si="383"/>
        <v>0</v>
      </c>
      <c r="BI824" s="296" t="str">
        <f>IFERROR(VLOOKUP($L824,点検表４リスト用!$L$2:$N$11,3,FALSE),"")</f>
        <v/>
      </c>
      <c r="BJ824" s="296" t="str">
        <f t="shared" si="380"/>
        <v/>
      </c>
      <c r="BK824" s="296" t="str">
        <f>IF($AK824="特","",IF($BP824="確認",MSG_電気・燃料電池車確認,IF($BS824=1,日野自動車新型式,IF($BS824=2,日野自動車新型式②,IF($BS824=3,日野自動車新型式③,IF($BS824=4,日野自動車新型式④,IFERROR(VLOOKUP($BJ824,'35条リスト'!$A$3:$C$9998,2,FALSE),"")))))))</f>
        <v/>
      </c>
      <c r="BL824" s="296" t="str">
        <f t="shared" si="381"/>
        <v/>
      </c>
      <c r="BM824" s="296" t="str">
        <f>IFERROR(VLOOKUP($X824,点検表４リスト用!$A$2:$B$10,2,FALSE),"")</f>
        <v/>
      </c>
      <c r="BN824" s="296" t="str">
        <f>IF($AK824="特","",IFERROR(VLOOKUP($BJ824,'35条リスト'!$A$3:$C$9998,3,FALSE),""))</f>
        <v/>
      </c>
      <c r="BO824" s="357" t="str">
        <f t="shared" si="386"/>
        <v/>
      </c>
      <c r="BP824" s="297" t="str">
        <f t="shared" si="382"/>
        <v/>
      </c>
      <c r="BQ824" s="297" t="str">
        <f t="shared" si="387"/>
        <v/>
      </c>
      <c r="BR824" s="296">
        <f t="shared" si="384"/>
        <v>0</v>
      </c>
      <c r="BS824" s="296" t="str">
        <f>IF(COUNTIF(点検表４リスト用!X$2:X$83,J824),1,IF(COUNTIF(点検表４リスト用!Y$2:Y$100,J824),2,IF(COUNTIF(点検表４リスト用!Z$2:Z$100,J824),3,IF(COUNTIF(点検表４リスト用!AA$2:AA$100,J824),4,""))))</f>
        <v/>
      </c>
      <c r="BT824" s="580" t="str">
        <f t="shared" si="388"/>
        <v/>
      </c>
    </row>
    <row r="825" spans="1:72">
      <c r="A825" s="289"/>
      <c r="B825" s="445"/>
      <c r="C825" s="290"/>
      <c r="D825" s="291"/>
      <c r="E825" s="291"/>
      <c r="F825" s="291"/>
      <c r="G825" s="292"/>
      <c r="H825" s="300"/>
      <c r="I825" s="292"/>
      <c r="J825" s="292"/>
      <c r="K825" s="292"/>
      <c r="L825" s="292"/>
      <c r="M825" s="290"/>
      <c r="N825" s="290"/>
      <c r="O825" s="292"/>
      <c r="P825" s="292"/>
      <c r="Q825" s="481" t="str">
        <f t="shared" si="389"/>
        <v/>
      </c>
      <c r="R825" s="481" t="str">
        <f t="shared" si="390"/>
        <v/>
      </c>
      <c r="S825" s="482" t="str">
        <f t="shared" si="363"/>
        <v/>
      </c>
      <c r="T825" s="482" t="str">
        <f t="shared" si="391"/>
        <v/>
      </c>
      <c r="U825" s="483" t="str">
        <f t="shared" si="392"/>
        <v/>
      </c>
      <c r="V825" s="483" t="str">
        <f t="shared" si="393"/>
        <v/>
      </c>
      <c r="W825" s="483" t="str">
        <f t="shared" si="394"/>
        <v/>
      </c>
      <c r="X825" s="293"/>
      <c r="Y825" s="289"/>
      <c r="Z825" s="473" t="str">
        <f>IF($BS825&lt;&gt;"","確認",IF(COUNTIF(点検表４リスト用!AB$2:AB$100,J825),"○",IF(OR($BQ825="【3】",$BQ825="【2】",$BQ825="【1】"),"○",$BQ825)))</f>
        <v/>
      </c>
      <c r="AA825" s="532"/>
      <c r="AB825" s="559" t="str">
        <f t="shared" si="395"/>
        <v/>
      </c>
      <c r="AC825" s="294" t="str">
        <f>IF(COUNTIF(環境性能の高いＵＤタクシー!$A:$A,点検表４!J825),"○","")</f>
        <v/>
      </c>
      <c r="AD825" s="295" t="str">
        <f t="shared" si="396"/>
        <v/>
      </c>
      <c r="AE825" s="296" t="b">
        <f t="shared" si="364"/>
        <v>0</v>
      </c>
      <c r="AF825" s="296" t="b">
        <f t="shared" si="365"/>
        <v>0</v>
      </c>
      <c r="AG825" s="296" t="str">
        <f t="shared" si="366"/>
        <v/>
      </c>
      <c r="AH825" s="296">
        <f t="shared" si="367"/>
        <v>1</v>
      </c>
      <c r="AI825" s="296">
        <f t="shared" si="368"/>
        <v>0</v>
      </c>
      <c r="AJ825" s="296">
        <f t="shared" si="369"/>
        <v>0</v>
      </c>
      <c r="AK825" s="296" t="str">
        <f>IFERROR(VLOOKUP($I825,点検表４リスト用!$D$2:$G$10,2,FALSE),"")</f>
        <v/>
      </c>
      <c r="AL825" s="296" t="str">
        <f>IFERROR(VLOOKUP($I825,点検表４リスト用!$D$2:$G$10,3,FALSE),"")</f>
        <v/>
      </c>
      <c r="AM825" s="296" t="str">
        <f>IFERROR(VLOOKUP($I825,点検表４リスト用!$D$2:$G$10,4,FALSE),"")</f>
        <v/>
      </c>
      <c r="AN825" s="296" t="str">
        <f>IFERROR(VLOOKUP(LEFT($E825,1),点検表４リスト用!$I$2:$J$11,2,FALSE),"")</f>
        <v/>
      </c>
      <c r="AO825" s="296" t="b">
        <f>IF(IFERROR(VLOOKUP($J825,軽乗用車一覧!$A$2:$A$88,1,FALSE),"")&lt;&gt;"",TRUE,FALSE)</f>
        <v>0</v>
      </c>
      <c r="AP825" s="296" t="b">
        <f t="shared" si="370"/>
        <v>0</v>
      </c>
      <c r="AQ825" s="296" t="b">
        <f t="shared" si="397"/>
        <v>1</v>
      </c>
      <c r="AR825" s="296" t="str">
        <f t="shared" si="371"/>
        <v/>
      </c>
      <c r="AS825" s="296" t="str">
        <f t="shared" si="372"/>
        <v/>
      </c>
      <c r="AT825" s="296">
        <f t="shared" si="373"/>
        <v>1</v>
      </c>
      <c r="AU825" s="296">
        <f t="shared" si="374"/>
        <v>1</v>
      </c>
      <c r="AV825" s="296" t="str">
        <f t="shared" si="375"/>
        <v/>
      </c>
      <c r="AW825" s="296" t="str">
        <f>IFERROR(VLOOKUP($L825,点検表４リスト用!$L$2:$M$11,2,FALSE),"")</f>
        <v/>
      </c>
      <c r="AX825" s="296" t="str">
        <f>IFERROR(VLOOKUP($AV825,排出係数!$H$4:$N$1000,7,FALSE),"")</f>
        <v/>
      </c>
      <c r="AY825" s="296" t="str">
        <f t="shared" si="385"/>
        <v/>
      </c>
      <c r="AZ825" s="296" t="str">
        <f t="shared" si="376"/>
        <v>1</v>
      </c>
      <c r="BA825" s="296" t="str">
        <f>IFERROR(VLOOKUP($AV825,排出係数!$A$4:$G$10000,$AU825+2,FALSE),"")</f>
        <v/>
      </c>
      <c r="BB825" s="296">
        <f>IFERROR(VLOOKUP($AU825,点検表４リスト用!$P$2:$T$6,2,FALSE),"")</f>
        <v>0.48</v>
      </c>
      <c r="BC825" s="296" t="str">
        <f t="shared" si="377"/>
        <v/>
      </c>
      <c r="BD825" s="296" t="str">
        <f t="shared" si="378"/>
        <v/>
      </c>
      <c r="BE825" s="296" t="str">
        <f>IFERROR(VLOOKUP($AV825,排出係数!$H$4:$M$10000,$AU825+2,FALSE),"")</f>
        <v/>
      </c>
      <c r="BF825" s="296">
        <f>IFERROR(VLOOKUP($AU825,点検表４リスト用!$P$2:$T$6,IF($N825="H17",5,3),FALSE),"")</f>
        <v>5.5E-2</v>
      </c>
      <c r="BG825" s="296">
        <f t="shared" si="379"/>
        <v>0</v>
      </c>
      <c r="BH825" s="296">
        <f t="shared" si="383"/>
        <v>0</v>
      </c>
      <c r="BI825" s="296" t="str">
        <f>IFERROR(VLOOKUP($L825,点検表４リスト用!$L$2:$N$11,3,FALSE),"")</f>
        <v/>
      </c>
      <c r="BJ825" s="296" t="str">
        <f t="shared" si="380"/>
        <v/>
      </c>
      <c r="BK825" s="296" t="str">
        <f>IF($AK825="特","",IF($BP825="確認",MSG_電気・燃料電池車確認,IF($BS825=1,日野自動車新型式,IF($BS825=2,日野自動車新型式②,IF($BS825=3,日野自動車新型式③,IF($BS825=4,日野自動車新型式④,IFERROR(VLOOKUP($BJ825,'35条リスト'!$A$3:$C$9998,2,FALSE),"")))))))</f>
        <v/>
      </c>
      <c r="BL825" s="296" t="str">
        <f t="shared" si="381"/>
        <v/>
      </c>
      <c r="BM825" s="296" t="str">
        <f>IFERROR(VLOOKUP($X825,点検表４リスト用!$A$2:$B$10,2,FALSE),"")</f>
        <v/>
      </c>
      <c r="BN825" s="296" t="str">
        <f>IF($AK825="特","",IFERROR(VLOOKUP($BJ825,'35条リスト'!$A$3:$C$9998,3,FALSE),""))</f>
        <v/>
      </c>
      <c r="BO825" s="357" t="str">
        <f t="shared" si="386"/>
        <v/>
      </c>
      <c r="BP825" s="297" t="str">
        <f t="shared" si="382"/>
        <v/>
      </c>
      <c r="BQ825" s="297" t="str">
        <f t="shared" si="387"/>
        <v/>
      </c>
      <c r="BR825" s="296">
        <f t="shared" si="384"/>
        <v>0</v>
      </c>
      <c r="BS825" s="296" t="str">
        <f>IF(COUNTIF(点検表４リスト用!X$2:X$83,J825),1,IF(COUNTIF(点検表４リスト用!Y$2:Y$100,J825),2,IF(COUNTIF(点検表４リスト用!Z$2:Z$100,J825),3,IF(COUNTIF(点検表４リスト用!AA$2:AA$100,J825),4,""))))</f>
        <v/>
      </c>
      <c r="BT825" s="580" t="str">
        <f t="shared" si="388"/>
        <v/>
      </c>
    </row>
    <row r="826" spans="1:72">
      <c r="A826" s="289"/>
      <c r="B826" s="445"/>
      <c r="C826" s="290"/>
      <c r="D826" s="291"/>
      <c r="E826" s="291"/>
      <c r="F826" s="291"/>
      <c r="G826" s="292"/>
      <c r="H826" s="300"/>
      <c r="I826" s="292"/>
      <c r="J826" s="292"/>
      <c r="K826" s="292"/>
      <c r="L826" s="292"/>
      <c r="M826" s="290"/>
      <c r="N826" s="290"/>
      <c r="O826" s="292"/>
      <c r="P826" s="292"/>
      <c r="Q826" s="481" t="str">
        <f t="shared" si="389"/>
        <v/>
      </c>
      <c r="R826" s="481" t="str">
        <f t="shared" si="390"/>
        <v/>
      </c>
      <c r="S826" s="482" t="str">
        <f t="shared" si="363"/>
        <v/>
      </c>
      <c r="T826" s="482" t="str">
        <f t="shared" si="391"/>
        <v/>
      </c>
      <c r="U826" s="483" t="str">
        <f t="shared" si="392"/>
        <v/>
      </c>
      <c r="V826" s="483" t="str">
        <f t="shared" si="393"/>
        <v/>
      </c>
      <c r="W826" s="483" t="str">
        <f t="shared" si="394"/>
        <v/>
      </c>
      <c r="X826" s="293"/>
      <c r="Y826" s="289"/>
      <c r="Z826" s="473" t="str">
        <f>IF($BS826&lt;&gt;"","確認",IF(COUNTIF(点検表４リスト用!AB$2:AB$100,J826),"○",IF(OR($BQ826="【3】",$BQ826="【2】",$BQ826="【1】"),"○",$BQ826)))</f>
        <v/>
      </c>
      <c r="AA826" s="532"/>
      <c r="AB826" s="559" t="str">
        <f t="shared" si="395"/>
        <v/>
      </c>
      <c r="AC826" s="294" t="str">
        <f>IF(COUNTIF(環境性能の高いＵＤタクシー!$A:$A,点検表４!J826),"○","")</f>
        <v/>
      </c>
      <c r="AD826" s="295" t="str">
        <f t="shared" si="396"/>
        <v/>
      </c>
      <c r="AE826" s="296" t="b">
        <f t="shared" si="364"/>
        <v>0</v>
      </c>
      <c r="AF826" s="296" t="b">
        <f t="shared" si="365"/>
        <v>0</v>
      </c>
      <c r="AG826" s="296" t="str">
        <f t="shared" si="366"/>
        <v/>
      </c>
      <c r="AH826" s="296">
        <f t="shared" si="367"/>
        <v>1</v>
      </c>
      <c r="AI826" s="296">
        <f t="shared" si="368"/>
        <v>0</v>
      </c>
      <c r="AJ826" s="296">
        <f t="shared" si="369"/>
        <v>0</v>
      </c>
      <c r="AK826" s="296" t="str">
        <f>IFERROR(VLOOKUP($I826,点検表４リスト用!$D$2:$G$10,2,FALSE),"")</f>
        <v/>
      </c>
      <c r="AL826" s="296" t="str">
        <f>IFERROR(VLOOKUP($I826,点検表４リスト用!$D$2:$G$10,3,FALSE),"")</f>
        <v/>
      </c>
      <c r="AM826" s="296" t="str">
        <f>IFERROR(VLOOKUP($I826,点検表４リスト用!$D$2:$G$10,4,FALSE),"")</f>
        <v/>
      </c>
      <c r="AN826" s="296" t="str">
        <f>IFERROR(VLOOKUP(LEFT($E826,1),点検表４リスト用!$I$2:$J$11,2,FALSE),"")</f>
        <v/>
      </c>
      <c r="AO826" s="296" t="b">
        <f>IF(IFERROR(VLOOKUP($J826,軽乗用車一覧!$A$2:$A$88,1,FALSE),"")&lt;&gt;"",TRUE,FALSE)</f>
        <v>0</v>
      </c>
      <c r="AP826" s="296" t="b">
        <f t="shared" si="370"/>
        <v>0</v>
      </c>
      <c r="AQ826" s="296" t="b">
        <f t="shared" si="397"/>
        <v>1</v>
      </c>
      <c r="AR826" s="296" t="str">
        <f t="shared" si="371"/>
        <v/>
      </c>
      <c r="AS826" s="296" t="str">
        <f t="shared" si="372"/>
        <v/>
      </c>
      <c r="AT826" s="296">
        <f t="shared" si="373"/>
        <v>1</v>
      </c>
      <c r="AU826" s="296">
        <f t="shared" si="374"/>
        <v>1</v>
      </c>
      <c r="AV826" s="296" t="str">
        <f t="shared" si="375"/>
        <v/>
      </c>
      <c r="AW826" s="296" t="str">
        <f>IFERROR(VLOOKUP($L826,点検表４リスト用!$L$2:$M$11,2,FALSE),"")</f>
        <v/>
      </c>
      <c r="AX826" s="296" t="str">
        <f>IFERROR(VLOOKUP($AV826,排出係数!$H$4:$N$1000,7,FALSE),"")</f>
        <v/>
      </c>
      <c r="AY826" s="296" t="str">
        <f t="shared" si="385"/>
        <v/>
      </c>
      <c r="AZ826" s="296" t="str">
        <f t="shared" si="376"/>
        <v>1</v>
      </c>
      <c r="BA826" s="296" t="str">
        <f>IFERROR(VLOOKUP($AV826,排出係数!$A$4:$G$10000,$AU826+2,FALSE),"")</f>
        <v/>
      </c>
      <c r="BB826" s="296">
        <f>IFERROR(VLOOKUP($AU826,点検表４リスト用!$P$2:$T$6,2,FALSE),"")</f>
        <v>0.48</v>
      </c>
      <c r="BC826" s="296" t="str">
        <f t="shared" si="377"/>
        <v/>
      </c>
      <c r="BD826" s="296" t="str">
        <f t="shared" si="378"/>
        <v/>
      </c>
      <c r="BE826" s="296" t="str">
        <f>IFERROR(VLOOKUP($AV826,排出係数!$H$4:$M$10000,$AU826+2,FALSE),"")</f>
        <v/>
      </c>
      <c r="BF826" s="296">
        <f>IFERROR(VLOOKUP($AU826,点検表４リスト用!$P$2:$T$6,IF($N826="H17",5,3),FALSE),"")</f>
        <v>5.5E-2</v>
      </c>
      <c r="BG826" s="296">
        <f t="shared" si="379"/>
        <v>0</v>
      </c>
      <c r="BH826" s="296">
        <f t="shared" si="383"/>
        <v>0</v>
      </c>
      <c r="BI826" s="296" t="str">
        <f>IFERROR(VLOOKUP($L826,点検表４リスト用!$L$2:$N$11,3,FALSE),"")</f>
        <v/>
      </c>
      <c r="BJ826" s="296" t="str">
        <f t="shared" si="380"/>
        <v/>
      </c>
      <c r="BK826" s="296" t="str">
        <f>IF($AK826="特","",IF($BP826="確認",MSG_電気・燃料電池車確認,IF($BS826=1,日野自動車新型式,IF($BS826=2,日野自動車新型式②,IF($BS826=3,日野自動車新型式③,IF($BS826=4,日野自動車新型式④,IFERROR(VLOOKUP($BJ826,'35条リスト'!$A$3:$C$9998,2,FALSE),"")))))))</f>
        <v/>
      </c>
      <c r="BL826" s="296" t="str">
        <f t="shared" si="381"/>
        <v/>
      </c>
      <c r="BM826" s="296" t="str">
        <f>IFERROR(VLOOKUP($X826,点検表４リスト用!$A$2:$B$10,2,FALSE),"")</f>
        <v/>
      </c>
      <c r="BN826" s="296" t="str">
        <f>IF($AK826="特","",IFERROR(VLOOKUP($BJ826,'35条リスト'!$A$3:$C$9998,3,FALSE),""))</f>
        <v/>
      </c>
      <c r="BO826" s="357" t="str">
        <f t="shared" si="386"/>
        <v/>
      </c>
      <c r="BP826" s="297" t="str">
        <f t="shared" si="382"/>
        <v/>
      </c>
      <c r="BQ826" s="297" t="str">
        <f t="shared" si="387"/>
        <v/>
      </c>
      <c r="BR826" s="296">
        <f t="shared" si="384"/>
        <v>0</v>
      </c>
      <c r="BS826" s="296" t="str">
        <f>IF(COUNTIF(点検表４リスト用!X$2:X$83,J826),1,IF(COUNTIF(点検表４リスト用!Y$2:Y$100,J826),2,IF(COUNTIF(点検表４リスト用!Z$2:Z$100,J826),3,IF(COUNTIF(点検表４リスト用!AA$2:AA$100,J826),4,""))))</f>
        <v/>
      </c>
      <c r="BT826" s="580" t="str">
        <f t="shared" si="388"/>
        <v/>
      </c>
    </row>
    <row r="827" spans="1:72">
      <c r="A827" s="289"/>
      <c r="B827" s="445"/>
      <c r="C827" s="290"/>
      <c r="D827" s="291"/>
      <c r="E827" s="291"/>
      <c r="F827" s="291"/>
      <c r="G827" s="292"/>
      <c r="H827" s="300"/>
      <c r="I827" s="292"/>
      <c r="J827" s="292"/>
      <c r="K827" s="292"/>
      <c r="L827" s="292"/>
      <c r="M827" s="290"/>
      <c r="N827" s="290"/>
      <c r="O827" s="292"/>
      <c r="P827" s="292"/>
      <c r="Q827" s="481" t="str">
        <f t="shared" si="389"/>
        <v/>
      </c>
      <c r="R827" s="481" t="str">
        <f t="shared" si="390"/>
        <v/>
      </c>
      <c r="S827" s="482" t="str">
        <f t="shared" si="363"/>
        <v/>
      </c>
      <c r="T827" s="482" t="str">
        <f t="shared" si="391"/>
        <v/>
      </c>
      <c r="U827" s="483" t="str">
        <f t="shared" si="392"/>
        <v/>
      </c>
      <c r="V827" s="483" t="str">
        <f t="shared" si="393"/>
        <v/>
      </c>
      <c r="W827" s="483" t="str">
        <f t="shared" si="394"/>
        <v/>
      </c>
      <c r="X827" s="293"/>
      <c r="Y827" s="289"/>
      <c r="Z827" s="473" t="str">
        <f>IF($BS827&lt;&gt;"","確認",IF(COUNTIF(点検表４リスト用!AB$2:AB$100,J827),"○",IF(OR($BQ827="【3】",$BQ827="【2】",$BQ827="【1】"),"○",$BQ827)))</f>
        <v/>
      </c>
      <c r="AA827" s="532"/>
      <c r="AB827" s="559" t="str">
        <f t="shared" si="395"/>
        <v/>
      </c>
      <c r="AC827" s="294" t="str">
        <f>IF(COUNTIF(環境性能の高いＵＤタクシー!$A:$A,点検表４!J827),"○","")</f>
        <v/>
      </c>
      <c r="AD827" s="295" t="str">
        <f t="shared" si="396"/>
        <v/>
      </c>
      <c r="AE827" s="296" t="b">
        <f t="shared" si="364"/>
        <v>0</v>
      </c>
      <c r="AF827" s="296" t="b">
        <f t="shared" si="365"/>
        <v>0</v>
      </c>
      <c r="AG827" s="296" t="str">
        <f t="shared" si="366"/>
        <v/>
      </c>
      <c r="AH827" s="296">
        <f t="shared" si="367"/>
        <v>1</v>
      </c>
      <c r="AI827" s="296">
        <f t="shared" si="368"/>
        <v>0</v>
      </c>
      <c r="AJ827" s="296">
        <f t="shared" si="369"/>
        <v>0</v>
      </c>
      <c r="AK827" s="296" t="str">
        <f>IFERROR(VLOOKUP($I827,点検表４リスト用!$D$2:$G$10,2,FALSE),"")</f>
        <v/>
      </c>
      <c r="AL827" s="296" t="str">
        <f>IFERROR(VLOOKUP($I827,点検表４リスト用!$D$2:$G$10,3,FALSE),"")</f>
        <v/>
      </c>
      <c r="AM827" s="296" t="str">
        <f>IFERROR(VLOOKUP($I827,点検表４リスト用!$D$2:$G$10,4,FALSE),"")</f>
        <v/>
      </c>
      <c r="AN827" s="296" t="str">
        <f>IFERROR(VLOOKUP(LEFT($E827,1),点検表４リスト用!$I$2:$J$11,2,FALSE),"")</f>
        <v/>
      </c>
      <c r="AO827" s="296" t="b">
        <f>IF(IFERROR(VLOOKUP($J827,軽乗用車一覧!$A$2:$A$88,1,FALSE),"")&lt;&gt;"",TRUE,FALSE)</f>
        <v>0</v>
      </c>
      <c r="AP827" s="296" t="b">
        <f t="shared" si="370"/>
        <v>0</v>
      </c>
      <c r="AQ827" s="296" t="b">
        <f t="shared" si="397"/>
        <v>1</v>
      </c>
      <c r="AR827" s="296" t="str">
        <f t="shared" si="371"/>
        <v/>
      </c>
      <c r="AS827" s="296" t="str">
        <f t="shared" si="372"/>
        <v/>
      </c>
      <c r="AT827" s="296">
        <f t="shared" si="373"/>
        <v>1</v>
      </c>
      <c r="AU827" s="296">
        <f t="shared" si="374"/>
        <v>1</v>
      </c>
      <c r="AV827" s="296" t="str">
        <f t="shared" si="375"/>
        <v/>
      </c>
      <c r="AW827" s="296" t="str">
        <f>IFERROR(VLOOKUP($L827,点検表４リスト用!$L$2:$M$11,2,FALSE),"")</f>
        <v/>
      </c>
      <c r="AX827" s="296" t="str">
        <f>IFERROR(VLOOKUP($AV827,排出係数!$H$4:$N$1000,7,FALSE),"")</f>
        <v/>
      </c>
      <c r="AY827" s="296" t="str">
        <f t="shared" si="385"/>
        <v/>
      </c>
      <c r="AZ827" s="296" t="str">
        <f t="shared" si="376"/>
        <v>1</v>
      </c>
      <c r="BA827" s="296" t="str">
        <f>IFERROR(VLOOKUP($AV827,排出係数!$A$4:$G$10000,$AU827+2,FALSE),"")</f>
        <v/>
      </c>
      <c r="BB827" s="296">
        <f>IFERROR(VLOOKUP($AU827,点検表４リスト用!$P$2:$T$6,2,FALSE),"")</f>
        <v>0.48</v>
      </c>
      <c r="BC827" s="296" t="str">
        <f t="shared" si="377"/>
        <v/>
      </c>
      <c r="BD827" s="296" t="str">
        <f t="shared" si="378"/>
        <v/>
      </c>
      <c r="BE827" s="296" t="str">
        <f>IFERROR(VLOOKUP($AV827,排出係数!$H$4:$M$10000,$AU827+2,FALSE),"")</f>
        <v/>
      </c>
      <c r="BF827" s="296">
        <f>IFERROR(VLOOKUP($AU827,点検表４リスト用!$P$2:$T$6,IF($N827="H17",5,3),FALSE),"")</f>
        <v>5.5E-2</v>
      </c>
      <c r="BG827" s="296">
        <f t="shared" si="379"/>
        <v>0</v>
      </c>
      <c r="BH827" s="296">
        <f t="shared" si="383"/>
        <v>0</v>
      </c>
      <c r="BI827" s="296" t="str">
        <f>IFERROR(VLOOKUP($L827,点検表４リスト用!$L$2:$N$11,3,FALSE),"")</f>
        <v/>
      </c>
      <c r="BJ827" s="296" t="str">
        <f t="shared" si="380"/>
        <v/>
      </c>
      <c r="BK827" s="296" t="str">
        <f>IF($AK827="特","",IF($BP827="確認",MSG_電気・燃料電池車確認,IF($BS827=1,日野自動車新型式,IF($BS827=2,日野自動車新型式②,IF($BS827=3,日野自動車新型式③,IF($BS827=4,日野自動車新型式④,IFERROR(VLOOKUP($BJ827,'35条リスト'!$A$3:$C$9998,2,FALSE),"")))))))</f>
        <v/>
      </c>
      <c r="BL827" s="296" t="str">
        <f t="shared" si="381"/>
        <v/>
      </c>
      <c r="BM827" s="296" t="str">
        <f>IFERROR(VLOOKUP($X827,点検表４リスト用!$A$2:$B$10,2,FALSE),"")</f>
        <v/>
      </c>
      <c r="BN827" s="296" t="str">
        <f>IF($AK827="特","",IFERROR(VLOOKUP($BJ827,'35条リスト'!$A$3:$C$9998,3,FALSE),""))</f>
        <v/>
      </c>
      <c r="BO827" s="357" t="str">
        <f t="shared" si="386"/>
        <v/>
      </c>
      <c r="BP827" s="297" t="str">
        <f t="shared" si="382"/>
        <v/>
      </c>
      <c r="BQ827" s="297" t="str">
        <f t="shared" si="387"/>
        <v/>
      </c>
      <c r="BR827" s="296">
        <f t="shared" si="384"/>
        <v>0</v>
      </c>
      <c r="BS827" s="296" t="str">
        <f>IF(COUNTIF(点検表４リスト用!X$2:X$83,J827),1,IF(COUNTIF(点検表４リスト用!Y$2:Y$100,J827),2,IF(COUNTIF(点検表４リスト用!Z$2:Z$100,J827),3,IF(COUNTIF(点検表４リスト用!AA$2:AA$100,J827),4,""))))</f>
        <v/>
      </c>
      <c r="BT827" s="580" t="str">
        <f t="shared" si="388"/>
        <v/>
      </c>
    </row>
    <row r="828" spans="1:72">
      <c r="A828" s="289"/>
      <c r="B828" s="445"/>
      <c r="C828" s="290"/>
      <c r="D828" s="291"/>
      <c r="E828" s="291"/>
      <c r="F828" s="291"/>
      <c r="G828" s="292"/>
      <c r="H828" s="300"/>
      <c r="I828" s="292"/>
      <c r="J828" s="292"/>
      <c r="K828" s="292"/>
      <c r="L828" s="292"/>
      <c r="M828" s="290"/>
      <c r="N828" s="290"/>
      <c r="O828" s="292"/>
      <c r="P828" s="292"/>
      <c r="Q828" s="481" t="str">
        <f t="shared" si="389"/>
        <v/>
      </c>
      <c r="R828" s="481" t="str">
        <f t="shared" si="390"/>
        <v/>
      </c>
      <c r="S828" s="482" t="str">
        <f t="shared" si="363"/>
        <v/>
      </c>
      <c r="T828" s="482" t="str">
        <f t="shared" si="391"/>
        <v/>
      </c>
      <c r="U828" s="483" t="str">
        <f t="shared" si="392"/>
        <v/>
      </c>
      <c r="V828" s="483" t="str">
        <f t="shared" si="393"/>
        <v/>
      </c>
      <c r="W828" s="483" t="str">
        <f t="shared" si="394"/>
        <v/>
      </c>
      <c r="X828" s="293"/>
      <c r="Y828" s="289"/>
      <c r="Z828" s="473" t="str">
        <f>IF($BS828&lt;&gt;"","確認",IF(COUNTIF(点検表４リスト用!AB$2:AB$100,J828),"○",IF(OR($BQ828="【3】",$BQ828="【2】",$BQ828="【1】"),"○",$BQ828)))</f>
        <v/>
      </c>
      <c r="AA828" s="532"/>
      <c r="AB828" s="559" t="str">
        <f t="shared" si="395"/>
        <v/>
      </c>
      <c r="AC828" s="294" t="str">
        <f>IF(COUNTIF(環境性能の高いＵＤタクシー!$A:$A,点検表４!J828),"○","")</f>
        <v/>
      </c>
      <c r="AD828" s="295" t="str">
        <f t="shared" si="396"/>
        <v/>
      </c>
      <c r="AE828" s="296" t="b">
        <f t="shared" si="364"/>
        <v>0</v>
      </c>
      <c r="AF828" s="296" t="b">
        <f t="shared" si="365"/>
        <v>0</v>
      </c>
      <c r="AG828" s="296" t="str">
        <f t="shared" si="366"/>
        <v/>
      </c>
      <c r="AH828" s="296">
        <f t="shared" si="367"/>
        <v>1</v>
      </c>
      <c r="AI828" s="296">
        <f t="shared" si="368"/>
        <v>0</v>
      </c>
      <c r="AJ828" s="296">
        <f t="shared" si="369"/>
        <v>0</v>
      </c>
      <c r="AK828" s="296" t="str">
        <f>IFERROR(VLOOKUP($I828,点検表４リスト用!$D$2:$G$10,2,FALSE),"")</f>
        <v/>
      </c>
      <c r="AL828" s="296" t="str">
        <f>IFERROR(VLOOKUP($I828,点検表４リスト用!$D$2:$G$10,3,FALSE),"")</f>
        <v/>
      </c>
      <c r="AM828" s="296" t="str">
        <f>IFERROR(VLOOKUP($I828,点検表４リスト用!$D$2:$G$10,4,FALSE),"")</f>
        <v/>
      </c>
      <c r="AN828" s="296" t="str">
        <f>IFERROR(VLOOKUP(LEFT($E828,1),点検表４リスト用!$I$2:$J$11,2,FALSE),"")</f>
        <v/>
      </c>
      <c r="AO828" s="296" t="b">
        <f>IF(IFERROR(VLOOKUP($J828,軽乗用車一覧!$A$2:$A$88,1,FALSE),"")&lt;&gt;"",TRUE,FALSE)</f>
        <v>0</v>
      </c>
      <c r="AP828" s="296" t="b">
        <f t="shared" si="370"/>
        <v>0</v>
      </c>
      <c r="AQ828" s="296" t="b">
        <f t="shared" si="397"/>
        <v>1</v>
      </c>
      <c r="AR828" s="296" t="str">
        <f t="shared" si="371"/>
        <v/>
      </c>
      <c r="AS828" s="296" t="str">
        <f t="shared" si="372"/>
        <v/>
      </c>
      <c r="AT828" s="296">
        <f t="shared" si="373"/>
        <v>1</v>
      </c>
      <c r="AU828" s="296">
        <f t="shared" si="374"/>
        <v>1</v>
      </c>
      <c r="AV828" s="296" t="str">
        <f t="shared" si="375"/>
        <v/>
      </c>
      <c r="AW828" s="296" t="str">
        <f>IFERROR(VLOOKUP($L828,点検表４リスト用!$L$2:$M$11,2,FALSE),"")</f>
        <v/>
      </c>
      <c r="AX828" s="296" t="str">
        <f>IFERROR(VLOOKUP($AV828,排出係数!$H$4:$N$1000,7,FALSE),"")</f>
        <v/>
      </c>
      <c r="AY828" s="296" t="str">
        <f t="shared" si="385"/>
        <v/>
      </c>
      <c r="AZ828" s="296" t="str">
        <f t="shared" si="376"/>
        <v>1</v>
      </c>
      <c r="BA828" s="296" t="str">
        <f>IFERROR(VLOOKUP($AV828,排出係数!$A$4:$G$10000,$AU828+2,FALSE),"")</f>
        <v/>
      </c>
      <c r="BB828" s="296">
        <f>IFERROR(VLOOKUP($AU828,点検表４リスト用!$P$2:$T$6,2,FALSE),"")</f>
        <v>0.48</v>
      </c>
      <c r="BC828" s="296" t="str">
        <f t="shared" si="377"/>
        <v/>
      </c>
      <c r="BD828" s="296" t="str">
        <f t="shared" si="378"/>
        <v/>
      </c>
      <c r="BE828" s="296" t="str">
        <f>IFERROR(VLOOKUP($AV828,排出係数!$H$4:$M$10000,$AU828+2,FALSE),"")</f>
        <v/>
      </c>
      <c r="BF828" s="296">
        <f>IFERROR(VLOOKUP($AU828,点検表４リスト用!$P$2:$T$6,IF($N828="H17",5,3),FALSE),"")</f>
        <v>5.5E-2</v>
      </c>
      <c r="BG828" s="296">
        <f t="shared" si="379"/>
        <v>0</v>
      </c>
      <c r="BH828" s="296">
        <f t="shared" si="383"/>
        <v>0</v>
      </c>
      <c r="BI828" s="296" t="str">
        <f>IFERROR(VLOOKUP($L828,点検表４リスト用!$L$2:$N$11,3,FALSE),"")</f>
        <v/>
      </c>
      <c r="BJ828" s="296" t="str">
        <f t="shared" si="380"/>
        <v/>
      </c>
      <c r="BK828" s="296" t="str">
        <f>IF($AK828="特","",IF($BP828="確認",MSG_電気・燃料電池車確認,IF($BS828=1,日野自動車新型式,IF($BS828=2,日野自動車新型式②,IF($BS828=3,日野自動車新型式③,IF($BS828=4,日野自動車新型式④,IFERROR(VLOOKUP($BJ828,'35条リスト'!$A$3:$C$9998,2,FALSE),"")))))))</f>
        <v/>
      </c>
      <c r="BL828" s="296" t="str">
        <f t="shared" si="381"/>
        <v/>
      </c>
      <c r="BM828" s="296" t="str">
        <f>IFERROR(VLOOKUP($X828,点検表４リスト用!$A$2:$B$10,2,FALSE),"")</f>
        <v/>
      </c>
      <c r="BN828" s="296" t="str">
        <f>IF($AK828="特","",IFERROR(VLOOKUP($BJ828,'35条リスト'!$A$3:$C$9998,3,FALSE),""))</f>
        <v/>
      </c>
      <c r="BO828" s="357" t="str">
        <f t="shared" si="386"/>
        <v/>
      </c>
      <c r="BP828" s="297" t="str">
        <f t="shared" si="382"/>
        <v/>
      </c>
      <c r="BQ828" s="297" t="str">
        <f t="shared" si="387"/>
        <v/>
      </c>
      <c r="BR828" s="296">
        <f t="shared" si="384"/>
        <v>0</v>
      </c>
      <c r="BS828" s="296" t="str">
        <f>IF(COUNTIF(点検表４リスト用!X$2:X$83,J828),1,IF(COUNTIF(点検表４リスト用!Y$2:Y$100,J828),2,IF(COUNTIF(点検表４リスト用!Z$2:Z$100,J828),3,IF(COUNTIF(点検表４リスト用!AA$2:AA$100,J828),4,""))))</f>
        <v/>
      </c>
      <c r="BT828" s="580" t="str">
        <f t="shared" si="388"/>
        <v/>
      </c>
    </row>
    <row r="829" spans="1:72">
      <c r="A829" s="289"/>
      <c r="B829" s="445"/>
      <c r="C829" s="290"/>
      <c r="D829" s="291"/>
      <c r="E829" s="291"/>
      <c r="F829" s="291"/>
      <c r="G829" s="292"/>
      <c r="H829" s="300"/>
      <c r="I829" s="292"/>
      <c r="J829" s="292"/>
      <c r="K829" s="292"/>
      <c r="L829" s="292"/>
      <c r="M829" s="290"/>
      <c r="N829" s="290"/>
      <c r="O829" s="292"/>
      <c r="P829" s="292"/>
      <c r="Q829" s="481" t="str">
        <f t="shared" si="389"/>
        <v/>
      </c>
      <c r="R829" s="481" t="str">
        <f t="shared" si="390"/>
        <v/>
      </c>
      <c r="S829" s="482" t="str">
        <f t="shared" si="363"/>
        <v/>
      </c>
      <c r="T829" s="482" t="str">
        <f t="shared" si="391"/>
        <v/>
      </c>
      <c r="U829" s="483" t="str">
        <f t="shared" si="392"/>
        <v/>
      </c>
      <c r="V829" s="483" t="str">
        <f t="shared" si="393"/>
        <v/>
      </c>
      <c r="W829" s="483" t="str">
        <f t="shared" si="394"/>
        <v/>
      </c>
      <c r="X829" s="293"/>
      <c r="Y829" s="289"/>
      <c r="Z829" s="473" t="str">
        <f>IF($BS829&lt;&gt;"","確認",IF(COUNTIF(点検表４リスト用!AB$2:AB$100,J829),"○",IF(OR($BQ829="【3】",$BQ829="【2】",$BQ829="【1】"),"○",$BQ829)))</f>
        <v/>
      </c>
      <c r="AA829" s="532"/>
      <c r="AB829" s="559" t="str">
        <f t="shared" si="395"/>
        <v/>
      </c>
      <c r="AC829" s="294" t="str">
        <f>IF(COUNTIF(環境性能の高いＵＤタクシー!$A:$A,点検表４!J829),"○","")</f>
        <v/>
      </c>
      <c r="AD829" s="295" t="str">
        <f t="shared" si="396"/>
        <v/>
      </c>
      <c r="AE829" s="296" t="b">
        <f t="shared" si="364"/>
        <v>0</v>
      </c>
      <c r="AF829" s="296" t="b">
        <f t="shared" si="365"/>
        <v>0</v>
      </c>
      <c r="AG829" s="296" t="str">
        <f t="shared" si="366"/>
        <v/>
      </c>
      <c r="AH829" s="296">
        <f t="shared" si="367"/>
        <v>1</v>
      </c>
      <c r="AI829" s="296">
        <f t="shared" si="368"/>
        <v>0</v>
      </c>
      <c r="AJ829" s="296">
        <f t="shared" si="369"/>
        <v>0</v>
      </c>
      <c r="AK829" s="296" t="str">
        <f>IFERROR(VLOOKUP($I829,点検表４リスト用!$D$2:$G$10,2,FALSE),"")</f>
        <v/>
      </c>
      <c r="AL829" s="296" t="str">
        <f>IFERROR(VLOOKUP($I829,点検表４リスト用!$D$2:$G$10,3,FALSE),"")</f>
        <v/>
      </c>
      <c r="AM829" s="296" t="str">
        <f>IFERROR(VLOOKUP($I829,点検表４リスト用!$D$2:$G$10,4,FALSE),"")</f>
        <v/>
      </c>
      <c r="AN829" s="296" t="str">
        <f>IFERROR(VLOOKUP(LEFT($E829,1),点検表４リスト用!$I$2:$J$11,2,FALSE),"")</f>
        <v/>
      </c>
      <c r="AO829" s="296" t="b">
        <f>IF(IFERROR(VLOOKUP($J829,軽乗用車一覧!$A$2:$A$88,1,FALSE),"")&lt;&gt;"",TRUE,FALSE)</f>
        <v>0</v>
      </c>
      <c r="AP829" s="296" t="b">
        <f t="shared" si="370"/>
        <v>0</v>
      </c>
      <c r="AQ829" s="296" t="b">
        <f t="shared" si="397"/>
        <v>1</v>
      </c>
      <c r="AR829" s="296" t="str">
        <f t="shared" si="371"/>
        <v/>
      </c>
      <c r="AS829" s="296" t="str">
        <f t="shared" si="372"/>
        <v/>
      </c>
      <c r="AT829" s="296">
        <f t="shared" si="373"/>
        <v>1</v>
      </c>
      <c r="AU829" s="296">
        <f t="shared" si="374"/>
        <v>1</v>
      </c>
      <c r="AV829" s="296" t="str">
        <f t="shared" si="375"/>
        <v/>
      </c>
      <c r="AW829" s="296" t="str">
        <f>IFERROR(VLOOKUP($L829,点検表４リスト用!$L$2:$M$11,2,FALSE),"")</f>
        <v/>
      </c>
      <c r="AX829" s="296" t="str">
        <f>IFERROR(VLOOKUP($AV829,排出係数!$H$4:$N$1000,7,FALSE),"")</f>
        <v/>
      </c>
      <c r="AY829" s="296" t="str">
        <f t="shared" si="385"/>
        <v/>
      </c>
      <c r="AZ829" s="296" t="str">
        <f t="shared" si="376"/>
        <v>1</v>
      </c>
      <c r="BA829" s="296" t="str">
        <f>IFERROR(VLOOKUP($AV829,排出係数!$A$4:$G$10000,$AU829+2,FALSE),"")</f>
        <v/>
      </c>
      <c r="BB829" s="296">
        <f>IFERROR(VLOOKUP($AU829,点検表４リスト用!$P$2:$T$6,2,FALSE),"")</f>
        <v>0.48</v>
      </c>
      <c r="BC829" s="296" t="str">
        <f t="shared" si="377"/>
        <v/>
      </c>
      <c r="BD829" s="296" t="str">
        <f t="shared" si="378"/>
        <v/>
      </c>
      <c r="BE829" s="296" t="str">
        <f>IFERROR(VLOOKUP($AV829,排出係数!$H$4:$M$10000,$AU829+2,FALSE),"")</f>
        <v/>
      </c>
      <c r="BF829" s="296">
        <f>IFERROR(VLOOKUP($AU829,点検表４リスト用!$P$2:$T$6,IF($N829="H17",5,3),FALSE),"")</f>
        <v>5.5E-2</v>
      </c>
      <c r="BG829" s="296">
        <f t="shared" si="379"/>
        <v>0</v>
      </c>
      <c r="BH829" s="296">
        <f t="shared" si="383"/>
        <v>0</v>
      </c>
      <c r="BI829" s="296" t="str">
        <f>IFERROR(VLOOKUP($L829,点検表４リスト用!$L$2:$N$11,3,FALSE),"")</f>
        <v/>
      </c>
      <c r="BJ829" s="296" t="str">
        <f t="shared" si="380"/>
        <v/>
      </c>
      <c r="BK829" s="296" t="str">
        <f>IF($AK829="特","",IF($BP829="確認",MSG_電気・燃料電池車確認,IF($BS829=1,日野自動車新型式,IF($BS829=2,日野自動車新型式②,IF($BS829=3,日野自動車新型式③,IF($BS829=4,日野自動車新型式④,IFERROR(VLOOKUP($BJ829,'35条リスト'!$A$3:$C$9998,2,FALSE),"")))))))</f>
        <v/>
      </c>
      <c r="BL829" s="296" t="str">
        <f t="shared" si="381"/>
        <v/>
      </c>
      <c r="BM829" s="296" t="str">
        <f>IFERROR(VLOOKUP($X829,点検表４リスト用!$A$2:$B$10,2,FALSE),"")</f>
        <v/>
      </c>
      <c r="BN829" s="296" t="str">
        <f>IF($AK829="特","",IFERROR(VLOOKUP($BJ829,'35条リスト'!$A$3:$C$9998,3,FALSE),""))</f>
        <v/>
      </c>
      <c r="BO829" s="357" t="str">
        <f t="shared" si="386"/>
        <v/>
      </c>
      <c r="BP829" s="297" t="str">
        <f t="shared" si="382"/>
        <v/>
      </c>
      <c r="BQ829" s="297" t="str">
        <f t="shared" si="387"/>
        <v/>
      </c>
      <c r="BR829" s="296">
        <f t="shared" si="384"/>
        <v>0</v>
      </c>
      <c r="BS829" s="296" t="str">
        <f>IF(COUNTIF(点検表４リスト用!X$2:X$83,J829),1,IF(COUNTIF(点検表４リスト用!Y$2:Y$100,J829),2,IF(COUNTIF(点検表４リスト用!Z$2:Z$100,J829),3,IF(COUNTIF(点検表４リスト用!AA$2:AA$100,J829),4,""))))</f>
        <v/>
      </c>
      <c r="BT829" s="580" t="str">
        <f t="shared" si="388"/>
        <v/>
      </c>
    </row>
    <row r="830" spans="1:72">
      <c r="A830" s="289"/>
      <c r="B830" s="445"/>
      <c r="C830" s="290"/>
      <c r="D830" s="291"/>
      <c r="E830" s="291"/>
      <c r="F830" s="291"/>
      <c r="G830" s="292"/>
      <c r="H830" s="300"/>
      <c r="I830" s="292"/>
      <c r="J830" s="292"/>
      <c r="K830" s="292"/>
      <c r="L830" s="292"/>
      <c r="M830" s="290"/>
      <c r="N830" s="290"/>
      <c r="O830" s="292"/>
      <c r="P830" s="292"/>
      <c r="Q830" s="481" t="str">
        <f t="shared" si="389"/>
        <v/>
      </c>
      <c r="R830" s="481" t="str">
        <f t="shared" si="390"/>
        <v/>
      </c>
      <c r="S830" s="482" t="str">
        <f t="shared" si="363"/>
        <v/>
      </c>
      <c r="T830" s="482" t="str">
        <f t="shared" si="391"/>
        <v/>
      </c>
      <c r="U830" s="483" t="str">
        <f t="shared" si="392"/>
        <v/>
      </c>
      <c r="V830" s="483" t="str">
        <f t="shared" si="393"/>
        <v/>
      </c>
      <c r="W830" s="483" t="str">
        <f t="shared" si="394"/>
        <v/>
      </c>
      <c r="X830" s="293"/>
      <c r="Y830" s="289"/>
      <c r="Z830" s="473" t="str">
        <f>IF($BS830&lt;&gt;"","確認",IF(COUNTIF(点検表４リスト用!AB$2:AB$100,J830),"○",IF(OR($BQ830="【3】",$BQ830="【2】",$BQ830="【1】"),"○",$BQ830)))</f>
        <v/>
      </c>
      <c r="AA830" s="532"/>
      <c r="AB830" s="559" t="str">
        <f t="shared" si="395"/>
        <v/>
      </c>
      <c r="AC830" s="294" t="str">
        <f>IF(COUNTIF(環境性能の高いＵＤタクシー!$A:$A,点検表４!J830),"○","")</f>
        <v/>
      </c>
      <c r="AD830" s="295" t="str">
        <f t="shared" si="396"/>
        <v/>
      </c>
      <c r="AE830" s="296" t="b">
        <f t="shared" si="364"/>
        <v>0</v>
      </c>
      <c r="AF830" s="296" t="b">
        <f t="shared" si="365"/>
        <v>0</v>
      </c>
      <c r="AG830" s="296" t="str">
        <f t="shared" si="366"/>
        <v/>
      </c>
      <c r="AH830" s="296">
        <f t="shared" si="367"/>
        <v>1</v>
      </c>
      <c r="AI830" s="296">
        <f t="shared" si="368"/>
        <v>0</v>
      </c>
      <c r="AJ830" s="296">
        <f t="shared" si="369"/>
        <v>0</v>
      </c>
      <c r="AK830" s="296" t="str">
        <f>IFERROR(VLOOKUP($I830,点検表４リスト用!$D$2:$G$10,2,FALSE),"")</f>
        <v/>
      </c>
      <c r="AL830" s="296" t="str">
        <f>IFERROR(VLOOKUP($I830,点検表４リスト用!$D$2:$G$10,3,FALSE),"")</f>
        <v/>
      </c>
      <c r="AM830" s="296" t="str">
        <f>IFERROR(VLOOKUP($I830,点検表４リスト用!$D$2:$G$10,4,FALSE),"")</f>
        <v/>
      </c>
      <c r="AN830" s="296" t="str">
        <f>IFERROR(VLOOKUP(LEFT($E830,1),点検表４リスト用!$I$2:$J$11,2,FALSE),"")</f>
        <v/>
      </c>
      <c r="AO830" s="296" t="b">
        <f>IF(IFERROR(VLOOKUP($J830,軽乗用車一覧!$A$2:$A$88,1,FALSE),"")&lt;&gt;"",TRUE,FALSE)</f>
        <v>0</v>
      </c>
      <c r="AP830" s="296" t="b">
        <f t="shared" si="370"/>
        <v>0</v>
      </c>
      <c r="AQ830" s="296" t="b">
        <f t="shared" si="397"/>
        <v>1</v>
      </c>
      <c r="AR830" s="296" t="str">
        <f t="shared" si="371"/>
        <v/>
      </c>
      <c r="AS830" s="296" t="str">
        <f t="shared" si="372"/>
        <v/>
      </c>
      <c r="AT830" s="296">
        <f t="shared" si="373"/>
        <v>1</v>
      </c>
      <c r="AU830" s="296">
        <f t="shared" si="374"/>
        <v>1</v>
      </c>
      <c r="AV830" s="296" t="str">
        <f t="shared" si="375"/>
        <v/>
      </c>
      <c r="AW830" s="296" t="str">
        <f>IFERROR(VLOOKUP($L830,点検表４リスト用!$L$2:$M$11,2,FALSE),"")</f>
        <v/>
      </c>
      <c r="AX830" s="296" t="str">
        <f>IFERROR(VLOOKUP($AV830,排出係数!$H$4:$N$1000,7,FALSE),"")</f>
        <v/>
      </c>
      <c r="AY830" s="296" t="str">
        <f t="shared" si="385"/>
        <v/>
      </c>
      <c r="AZ830" s="296" t="str">
        <f t="shared" si="376"/>
        <v>1</v>
      </c>
      <c r="BA830" s="296" t="str">
        <f>IFERROR(VLOOKUP($AV830,排出係数!$A$4:$G$10000,$AU830+2,FALSE),"")</f>
        <v/>
      </c>
      <c r="BB830" s="296">
        <f>IFERROR(VLOOKUP($AU830,点検表４リスト用!$P$2:$T$6,2,FALSE),"")</f>
        <v>0.48</v>
      </c>
      <c r="BC830" s="296" t="str">
        <f t="shared" si="377"/>
        <v/>
      </c>
      <c r="BD830" s="296" t="str">
        <f t="shared" si="378"/>
        <v/>
      </c>
      <c r="BE830" s="296" t="str">
        <f>IFERROR(VLOOKUP($AV830,排出係数!$H$4:$M$10000,$AU830+2,FALSE),"")</f>
        <v/>
      </c>
      <c r="BF830" s="296">
        <f>IFERROR(VLOOKUP($AU830,点検表４リスト用!$P$2:$T$6,IF($N830="H17",5,3),FALSE),"")</f>
        <v>5.5E-2</v>
      </c>
      <c r="BG830" s="296">
        <f t="shared" si="379"/>
        <v>0</v>
      </c>
      <c r="BH830" s="296">
        <f t="shared" si="383"/>
        <v>0</v>
      </c>
      <c r="BI830" s="296" t="str">
        <f>IFERROR(VLOOKUP($L830,点検表４リスト用!$L$2:$N$11,3,FALSE),"")</f>
        <v/>
      </c>
      <c r="BJ830" s="296" t="str">
        <f t="shared" si="380"/>
        <v/>
      </c>
      <c r="BK830" s="296" t="str">
        <f>IF($AK830="特","",IF($BP830="確認",MSG_電気・燃料電池車確認,IF($BS830=1,日野自動車新型式,IF($BS830=2,日野自動車新型式②,IF($BS830=3,日野自動車新型式③,IF($BS830=4,日野自動車新型式④,IFERROR(VLOOKUP($BJ830,'35条リスト'!$A$3:$C$9998,2,FALSE),"")))))))</f>
        <v/>
      </c>
      <c r="BL830" s="296" t="str">
        <f t="shared" si="381"/>
        <v/>
      </c>
      <c r="BM830" s="296" t="str">
        <f>IFERROR(VLOOKUP($X830,点検表４リスト用!$A$2:$B$10,2,FALSE),"")</f>
        <v/>
      </c>
      <c r="BN830" s="296" t="str">
        <f>IF($AK830="特","",IFERROR(VLOOKUP($BJ830,'35条リスト'!$A$3:$C$9998,3,FALSE),""))</f>
        <v/>
      </c>
      <c r="BO830" s="357" t="str">
        <f t="shared" si="386"/>
        <v/>
      </c>
      <c r="BP830" s="297" t="str">
        <f t="shared" si="382"/>
        <v/>
      </c>
      <c r="BQ830" s="297" t="str">
        <f t="shared" si="387"/>
        <v/>
      </c>
      <c r="BR830" s="296">
        <f t="shared" si="384"/>
        <v>0</v>
      </c>
      <c r="BS830" s="296" t="str">
        <f>IF(COUNTIF(点検表４リスト用!X$2:X$83,J830),1,IF(COUNTIF(点検表４リスト用!Y$2:Y$100,J830),2,IF(COUNTIF(点検表４リスト用!Z$2:Z$100,J830),3,IF(COUNTIF(点検表４リスト用!AA$2:AA$100,J830),4,""))))</f>
        <v/>
      </c>
      <c r="BT830" s="580" t="str">
        <f t="shared" si="388"/>
        <v/>
      </c>
    </row>
    <row r="831" spans="1:72">
      <c r="A831" s="289"/>
      <c r="B831" s="445"/>
      <c r="C831" s="290"/>
      <c r="D831" s="291"/>
      <c r="E831" s="291"/>
      <c r="F831" s="291"/>
      <c r="G831" s="292"/>
      <c r="H831" s="300"/>
      <c r="I831" s="292"/>
      <c r="J831" s="292"/>
      <c r="K831" s="292"/>
      <c r="L831" s="292"/>
      <c r="M831" s="290"/>
      <c r="N831" s="290"/>
      <c r="O831" s="292"/>
      <c r="P831" s="292"/>
      <c r="Q831" s="481" t="str">
        <f t="shared" si="389"/>
        <v/>
      </c>
      <c r="R831" s="481" t="str">
        <f t="shared" si="390"/>
        <v/>
      </c>
      <c r="S831" s="482" t="str">
        <f t="shared" si="363"/>
        <v/>
      </c>
      <c r="T831" s="482" t="str">
        <f t="shared" si="391"/>
        <v/>
      </c>
      <c r="U831" s="483" t="str">
        <f t="shared" si="392"/>
        <v/>
      </c>
      <c r="V831" s="483" t="str">
        <f t="shared" si="393"/>
        <v/>
      </c>
      <c r="W831" s="483" t="str">
        <f t="shared" si="394"/>
        <v/>
      </c>
      <c r="X831" s="293"/>
      <c r="Y831" s="289"/>
      <c r="Z831" s="473" t="str">
        <f>IF($BS831&lt;&gt;"","確認",IF(COUNTIF(点検表４リスト用!AB$2:AB$100,J831),"○",IF(OR($BQ831="【3】",$BQ831="【2】",$BQ831="【1】"),"○",$BQ831)))</f>
        <v/>
      </c>
      <c r="AA831" s="532"/>
      <c r="AB831" s="559" t="str">
        <f t="shared" si="395"/>
        <v/>
      </c>
      <c r="AC831" s="294" t="str">
        <f>IF(COUNTIF(環境性能の高いＵＤタクシー!$A:$A,点検表４!J831),"○","")</f>
        <v/>
      </c>
      <c r="AD831" s="295" t="str">
        <f t="shared" si="396"/>
        <v/>
      </c>
      <c r="AE831" s="296" t="b">
        <f t="shared" si="364"/>
        <v>0</v>
      </c>
      <c r="AF831" s="296" t="b">
        <f t="shared" si="365"/>
        <v>0</v>
      </c>
      <c r="AG831" s="296" t="str">
        <f t="shared" si="366"/>
        <v/>
      </c>
      <c r="AH831" s="296">
        <f t="shared" si="367"/>
        <v>1</v>
      </c>
      <c r="AI831" s="296">
        <f t="shared" si="368"/>
        <v>0</v>
      </c>
      <c r="AJ831" s="296">
        <f t="shared" si="369"/>
        <v>0</v>
      </c>
      <c r="AK831" s="296" t="str">
        <f>IFERROR(VLOOKUP($I831,点検表４リスト用!$D$2:$G$10,2,FALSE),"")</f>
        <v/>
      </c>
      <c r="AL831" s="296" t="str">
        <f>IFERROR(VLOOKUP($I831,点検表４リスト用!$D$2:$G$10,3,FALSE),"")</f>
        <v/>
      </c>
      <c r="AM831" s="296" t="str">
        <f>IFERROR(VLOOKUP($I831,点検表４リスト用!$D$2:$G$10,4,FALSE),"")</f>
        <v/>
      </c>
      <c r="AN831" s="296" t="str">
        <f>IFERROR(VLOOKUP(LEFT($E831,1),点検表４リスト用!$I$2:$J$11,2,FALSE),"")</f>
        <v/>
      </c>
      <c r="AO831" s="296" t="b">
        <f>IF(IFERROR(VLOOKUP($J831,軽乗用車一覧!$A$2:$A$88,1,FALSE),"")&lt;&gt;"",TRUE,FALSE)</f>
        <v>0</v>
      </c>
      <c r="AP831" s="296" t="b">
        <f t="shared" si="370"/>
        <v>0</v>
      </c>
      <c r="AQ831" s="296" t="b">
        <f t="shared" si="397"/>
        <v>1</v>
      </c>
      <c r="AR831" s="296" t="str">
        <f t="shared" si="371"/>
        <v/>
      </c>
      <c r="AS831" s="296" t="str">
        <f t="shared" si="372"/>
        <v/>
      </c>
      <c r="AT831" s="296">
        <f t="shared" si="373"/>
        <v>1</v>
      </c>
      <c r="AU831" s="296">
        <f t="shared" si="374"/>
        <v>1</v>
      </c>
      <c r="AV831" s="296" t="str">
        <f t="shared" si="375"/>
        <v/>
      </c>
      <c r="AW831" s="296" t="str">
        <f>IFERROR(VLOOKUP($L831,点検表４リスト用!$L$2:$M$11,2,FALSE),"")</f>
        <v/>
      </c>
      <c r="AX831" s="296" t="str">
        <f>IFERROR(VLOOKUP($AV831,排出係数!$H$4:$N$1000,7,FALSE),"")</f>
        <v/>
      </c>
      <c r="AY831" s="296" t="str">
        <f t="shared" si="385"/>
        <v/>
      </c>
      <c r="AZ831" s="296" t="str">
        <f t="shared" si="376"/>
        <v>1</v>
      </c>
      <c r="BA831" s="296" t="str">
        <f>IFERROR(VLOOKUP($AV831,排出係数!$A$4:$G$10000,$AU831+2,FALSE),"")</f>
        <v/>
      </c>
      <c r="BB831" s="296">
        <f>IFERROR(VLOOKUP($AU831,点検表４リスト用!$P$2:$T$6,2,FALSE),"")</f>
        <v>0.48</v>
      </c>
      <c r="BC831" s="296" t="str">
        <f t="shared" si="377"/>
        <v/>
      </c>
      <c r="BD831" s="296" t="str">
        <f t="shared" si="378"/>
        <v/>
      </c>
      <c r="BE831" s="296" t="str">
        <f>IFERROR(VLOOKUP($AV831,排出係数!$H$4:$M$10000,$AU831+2,FALSE),"")</f>
        <v/>
      </c>
      <c r="BF831" s="296">
        <f>IFERROR(VLOOKUP($AU831,点検表４リスト用!$P$2:$T$6,IF($N831="H17",5,3),FALSE),"")</f>
        <v>5.5E-2</v>
      </c>
      <c r="BG831" s="296">
        <f t="shared" si="379"/>
        <v>0</v>
      </c>
      <c r="BH831" s="296">
        <f t="shared" si="383"/>
        <v>0</v>
      </c>
      <c r="BI831" s="296" t="str">
        <f>IFERROR(VLOOKUP($L831,点検表４リスト用!$L$2:$N$11,3,FALSE),"")</f>
        <v/>
      </c>
      <c r="BJ831" s="296" t="str">
        <f t="shared" si="380"/>
        <v/>
      </c>
      <c r="BK831" s="296" t="str">
        <f>IF($AK831="特","",IF($BP831="確認",MSG_電気・燃料電池車確認,IF($BS831=1,日野自動車新型式,IF($BS831=2,日野自動車新型式②,IF($BS831=3,日野自動車新型式③,IF($BS831=4,日野自動車新型式④,IFERROR(VLOOKUP($BJ831,'35条リスト'!$A$3:$C$9998,2,FALSE),"")))))))</f>
        <v/>
      </c>
      <c r="BL831" s="296" t="str">
        <f t="shared" si="381"/>
        <v/>
      </c>
      <c r="BM831" s="296" t="str">
        <f>IFERROR(VLOOKUP($X831,点検表４リスト用!$A$2:$B$10,2,FALSE),"")</f>
        <v/>
      </c>
      <c r="BN831" s="296" t="str">
        <f>IF($AK831="特","",IFERROR(VLOOKUP($BJ831,'35条リスト'!$A$3:$C$9998,3,FALSE),""))</f>
        <v/>
      </c>
      <c r="BO831" s="357" t="str">
        <f t="shared" si="386"/>
        <v/>
      </c>
      <c r="BP831" s="297" t="str">
        <f t="shared" si="382"/>
        <v/>
      </c>
      <c r="BQ831" s="297" t="str">
        <f t="shared" si="387"/>
        <v/>
      </c>
      <c r="BR831" s="296">
        <f t="shared" si="384"/>
        <v>0</v>
      </c>
      <c r="BS831" s="296" t="str">
        <f>IF(COUNTIF(点検表４リスト用!X$2:X$83,J831),1,IF(COUNTIF(点検表４リスト用!Y$2:Y$100,J831),2,IF(COUNTIF(点検表４リスト用!Z$2:Z$100,J831),3,IF(COUNTIF(点検表４リスト用!AA$2:AA$100,J831),4,""))))</f>
        <v/>
      </c>
      <c r="BT831" s="580" t="str">
        <f t="shared" si="388"/>
        <v/>
      </c>
    </row>
    <row r="832" spans="1:72">
      <c r="A832" s="289"/>
      <c r="B832" s="445"/>
      <c r="C832" s="290"/>
      <c r="D832" s="291"/>
      <c r="E832" s="291"/>
      <c r="F832" s="291"/>
      <c r="G832" s="292"/>
      <c r="H832" s="300"/>
      <c r="I832" s="292"/>
      <c r="J832" s="292"/>
      <c r="K832" s="292"/>
      <c r="L832" s="292"/>
      <c r="M832" s="290"/>
      <c r="N832" s="290"/>
      <c r="O832" s="292"/>
      <c r="P832" s="292"/>
      <c r="Q832" s="481" t="str">
        <f t="shared" si="389"/>
        <v/>
      </c>
      <c r="R832" s="481" t="str">
        <f t="shared" si="390"/>
        <v/>
      </c>
      <c r="S832" s="482" t="str">
        <f t="shared" si="363"/>
        <v/>
      </c>
      <c r="T832" s="482" t="str">
        <f t="shared" si="391"/>
        <v/>
      </c>
      <c r="U832" s="483" t="str">
        <f t="shared" si="392"/>
        <v/>
      </c>
      <c r="V832" s="483" t="str">
        <f t="shared" si="393"/>
        <v/>
      </c>
      <c r="W832" s="483" t="str">
        <f t="shared" si="394"/>
        <v/>
      </c>
      <c r="X832" s="293"/>
      <c r="Y832" s="289"/>
      <c r="Z832" s="473" t="str">
        <f>IF($BS832&lt;&gt;"","確認",IF(COUNTIF(点検表４リスト用!AB$2:AB$100,J832),"○",IF(OR($BQ832="【3】",$BQ832="【2】",$BQ832="【1】"),"○",$BQ832)))</f>
        <v/>
      </c>
      <c r="AA832" s="532"/>
      <c r="AB832" s="559" t="str">
        <f t="shared" si="395"/>
        <v/>
      </c>
      <c r="AC832" s="294" t="str">
        <f>IF(COUNTIF(環境性能の高いＵＤタクシー!$A:$A,点検表４!J832),"○","")</f>
        <v/>
      </c>
      <c r="AD832" s="295" t="str">
        <f t="shared" si="396"/>
        <v/>
      </c>
      <c r="AE832" s="296" t="b">
        <f t="shared" si="364"/>
        <v>0</v>
      </c>
      <c r="AF832" s="296" t="b">
        <f t="shared" si="365"/>
        <v>0</v>
      </c>
      <c r="AG832" s="296" t="str">
        <f t="shared" si="366"/>
        <v/>
      </c>
      <c r="AH832" s="296">
        <f t="shared" si="367"/>
        <v>1</v>
      </c>
      <c r="AI832" s="296">
        <f t="shared" si="368"/>
        <v>0</v>
      </c>
      <c r="AJ832" s="296">
        <f t="shared" si="369"/>
        <v>0</v>
      </c>
      <c r="AK832" s="296" t="str">
        <f>IFERROR(VLOOKUP($I832,点検表４リスト用!$D$2:$G$10,2,FALSE),"")</f>
        <v/>
      </c>
      <c r="AL832" s="296" t="str">
        <f>IFERROR(VLOOKUP($I832,点検表４リスト用!$D$2:$G$10,3,FALSE),"")</f>
        <v/>
      </c>
      <c r="AM832" s="296" t="str">
        <f>IFERROR(VLOOKUP($I832,点検表４リスト用!$D$2:$G$10,4,FALSE),"")</f>
        <v/>
      </c>
      <c r="AN832" s="296" t="str">
        <f>IFERROR(VLOOKUP(LEFT($E832,1),点検表４リスト用!$I$2:$J$11,2,FALSE),"")</f>
        <v/>
      </c>
      <c r="AO832" s="296" t="b">
        <f>IF(IFERROR(VLOOKUP($J832,軽乗用車一覧!$A$2:$A$88,1,FALSE),"")&lt;&gt;"",TRUE,FALSE)</f>
        <v>0</v>
      </c>
      <c r="AP832" s="296" t="b">
        <f t="shared" si="370"/>
        <v>0</v>
      </c>
      <c r="AQ832" s="296" t="b">
        <f t="shared" si="397"/>
        <v>1</v>
      </c>
      <c r="AR832" s="296" t="str">
        <f t="shared" si="371"/>
        <v/>
      </c>
      <c r="AS832" s="296" t="str">
        <f t="shared" si="372"/>
        <v/>
      </c>
      <c r="AT832" s="296">
        <f t="shared" si="373"/>
        <v>1</v>
      </c>
      <c r="AU832" s="296">
        <f t="shared" si="374"/>
        <v>1</v>
      </c>
      <c r="AV832" s="296" t="str">
        <f t="shared" si="375"/>
        <v/>
      </c>
      <c r="AW832" s="296" t="str">
        <f>IFERROR(VLOOKUP($L832,点検表４リスト用!$L$2:$M$11,2,FALSE),"")</f>
        <v/>
      </c>
      <c r="AX832" s="296" t="str">
        <f>IFERROR(VLOOKUP($AV832,排出係数!$H$4:$N$1000,7,FALSE),"")</f>
        <v/>
      </c>
      <c r="AY832" s="296" t="str">
        <f t="shared" si="385"/>
        <v/>
      </c>
      <c r="AZ832" s="296" t="str">
        <f t="shared" si="376"/>
        <v>1</v>
      </c>
      <c r="BA832" s="296" t="str">
        <f>IFERROR(VLOOKUP($AV832,排出係数!$A$4:$G$10000,$AU832+2,FALSE),"")</f>
        <v/>
      </c>
      <c r="BB832" s="296">
        <f>IFERROR(VLOOKUP($AU832,点検表４リスト用!$P$2:$T$6,2,FALSE),"")</f>
        <v>0.48</v>
      </c>
      <c r="BC832" s="296" t="str">
        <f t="shared" si="377"/>
        <v/>
      </c>
      <c r="BD832" s="296" t="str">
        <f t="shared" si="378"/>
        <v/>
      </c>
      <c r="BE832" s="296" t="str">
        <f>IFERROR(VLOOKUP($AV832,排出係数!$H$4:$M$10000,$AU832+2,FALSE),"")</f>
        <v/>
      </c>
      <c r="BF832" s="296">
        <f>IFERROR(VLOOKUP($AU832,点検表４リスト用!$P$2:$T$6,IF($N832="H17",5,3),FALSE),"")</f>
        <v>5.5E-2</v>
      </c>
      <c r="BG832" s="296">
        <f t="shared" si="379"/>
        <v>0</v>
      </c>
      <c r="BH832" s="296">
        <f t="shared" si="383"/>
        <v>0</v>
      </c>
      <c r="BI832" s="296" t="str">
        <f>IFERROR(VLOOKUP($L832,点検表４リスト用!$L$2:$N$11,3,FALSE),"")</f>
        <v/>
      </c>
      <c r="BJ832" s="296" t="str">
        <f t="shared" si="380"/>
        <v/>
      </c>
      <c r="BK832" s="296" t="str">
        <f>IF($AK832="特","",IF($BP832="確認",MSG_電気・燃料電池車確認,IF($BS832=1,日野自動車新型式,IF($BS832=2,日野自動車新型式②,IF($BS832=3,日野自動車新型式③,IF($BS832=4,日野自動車新型式④,IFERROR(VLOOKUP($BJ832,'35条リスト'!$A$3:$C$9998,2,FALSE),"")))))))</f>
        <v/>
      </c>
      <c r="BL832" s="296" t="str">
        <f t="shared" si="381"/>
        <v/>
      </c>
      <c r="BM832" s="296" t="str">
        <f>IFERROR(VLOOKUP($X832,点検表４リスト用!$A$2:$B$10,2,FALSE),"")</f>
        <v/>
      </c>
      <c r="BN832" s="296" t="str">
        <f>IF($AK832="特","",IFERROR(VLOOKUP($BJ832,'35条リスト'!$A$3:$C$9998,3,FALSE),""))</f>
        <v/>
      </c>
      <c r="BO832" s="357" t="str">
        <f t="shared" si="386"/>
        <v/>
      </c>
      <c r="BP832" s="297" t="str">
        <f t="shared" si="382"/>
        <v/>
      </c>
      <c r="BQ832" s="297" t="str">
        <f t="shared" si="387"/>
        <v/>
      </c>
      <c r="BR832" s="296">
        <f t="shared" si="384"/>
        <v>0</v>
      </c>
      <c r="BS832" s="296" t="str">
        <f>IF(COUNTIF(点検表４リスト用!X$2:X$83,J832),1,IF(COUNTIF(点検表４リスト用!Y$2:Y$100,J832),2,IF(COUNTIF(点検表４リスト用!Z$2:Z$100,J832),3,IF(COUNTIF(点検表４リスト用!AA$2:AA$100,J832),4,""))))</f>
        <v/>
      </c>
      <c r="BT832" s="580" t="str">
        <f t="shared" si="388"/>
        <v/>
      </c>
    </row>
    <row r="833" spans="1:72">
      <c r="A833" s="289"/>
      <c r="B833" s="445"/>
      <c r="C833" s="290"/>
      <c r="D833" s="291"/>
      <c r="E833" s="291"/>
      <c r="F833" s="291"/>
      <c r="G833" s="292"/>
      <c r="H833" s="300"/>
      <c r="I833" s="292"/>
      <c r="J833" s="292"/>
      <c r="K833" s="292"/>
      <c r="L833" s="292"/>
      <c r="M833" s="290"/>
      <c r="N833" s="290"/>
      <c r="O833" s="292"/>
      <c r="P833" s="292"/>
      <c r="Q833" s="481" t="str">
        <f t="shared" si="389"/>
        <v/>
      </c>
      <c r="R833" s="481" t="str">
        <f t="shared" si="390"/>
        <v/>
      </c>
      <c r="S833" s="482" t="str">
        <f t="shared" si="363"/>
        <v/>
      </c>
      <c r="T833" s="482" t="str">
        <f t="shared" si="391"/>
        <v/>
      </c>
      <c r="U833" s="483" t="str">
        <f t="shared" si="392"/>
        <v/>
      </c>
      <c r="V833" s="483" t="str">
        <f t="shared" si="393"/>
        <v/>
      </c>
      <c r="W833" s="483" t="str">
        <f t="shared" si="394"/>
        <v/>
      </c>
      <c r="X833" s="293"/>
      <c r="Y833" s="289"/>
      <c r="Z833" s="473" t="str">
        <f>IF($BS833&lt;&gt;"","確認",IF(COUNTIF(点検表４リスト用!AB$2:AB$100,J833),"○",IF(OR($BQ833="【3】",$BQ833="【2】",$BQ833="【1】"),"○",$BQ833)))</f>
        <v/>
      </c>
      <c r="AA833" s="532"/>
      <c r="AB833" s="559" t="str">
        <f t="shared" si="395"/>
        <v/>
      </c>
      <c r="AC833" s="294" t="str">
        <f>IF(COUNTIF(環境性能の高いＵＤタクシー!$A:$A,点検表４!J833),"○","")</f>
        <v/>
      </c>
      <c r="AD833" s="295" t="str">
        <f t="shared" si="396"/>
        <v/>
      </c>
      <c r="AE833" s="296" t="b">
        <f t="shared" si="364"/>
        <v>0</v>
      </c>
      <c r="AF833" s="296" t="b">
        <f t="shared" si="365"/>
        <v>0</v>
      </c>
      <c r="AG833" s="296" t="str">
        <f t="shared" si="366"/>
        <v/>
      </c>
      <c r="AH833" s="296">
        <f t="shared" si="367"/>
        <v>1</v>
      </c>
      <c r="AI833" s="296">
        <f t="shared" si="368"/>
        <v>0</v>
      </c>
      <c r="AJ833" s="296">
        <f t="shared" si="369"/>
        <v>0</v>
      </c>
      <c r="AK833" s="296" t="str">
        <f>IFERROR(VLOOKUP($I833,点検表４リスト用!$D$2:$G$10,2,FALSE),"")</f>
        <v/>
      </c>
      <c r="AL833" s="296" t="str">
        <f>IFERROR(VLOOKUP($I833,点検表４リスト用!$D$2:$G$10,3,FALSE),"")</f>
        <v/>
      </c>
      <c r="AM833" s="296" t="str">
        <f>IFERROR(VLOOKUP($I833,点検表４リスト用!$D$2:$G$10,4,FALSE),"")</f>
        <v/>
      </c>
      <c r="AN833" s="296" t="str">
        <f>IFERROR(VLOOKUP(LEFT($E833,1),点検表４リスト用!$I$2:$J$11,2,FALSE),"")</f>
        <v/>
      </c>
      <c r="AO833" s="296" t="b">
        <f>IF(IFERROR(VLOOKUP($J833,軽乗用車一覧!$A$2:$A$88,1,FALSE),"")&lt;&gt;"",TRUE,FALSE)</f>
        <v>0</v>
      </c>
      <c r="AP833" s="296" t="b">
        <f t="shared" si="370"/>
        <v>0</v>
      </c>
      <c r="AQ833" s="296" t="b">
        <f t="shared" si="397"/>
        <v>1</v>
      </c>
      <c r="AR833" s="296" t="str">
        <f t="shared" si="371"/>
        <v/>
      </c>
      <c r="AS833" s="296" t="str">
        <f t="shared" si="372"/>
        <v/>
      </c>
      <c r="AT833" s="296">
        <f t="shared" si="373"/>
        <v>1</v>
      </c>
      <c r="AU833" s="296">
        <f t="shared" si="374"/>
        <v>1</v>
      </c>
      <c r="AV833" s="296" t="str">
        <f t="shared" si="375"/>
        <v/>
      </c>
      <c r="AW833" s="296" t="str">
        <f>IFERROR(VLOOKUP($L833,点検表４リスト用!$L$2:$M$11,2,FALSE),"")</f>
        <v/>
      </c>
      <c r="AX833" s="296" t="str">
        <f>IFERROR(VLOOKUP($AV833,排出係数!$H$4:$N$1000,7,FALSE),"")</f>
        <v/>
      </c>
      <c r="AY833" s="296" t="str">
        <f t="shared" si="385"/>
        <v/>
      </c>
      <c r="AZ833" s="296" t="str">
        <f t="shared" si="376"/>
        <v>1</v>
      </c>
      <c r="BA833" s="296" t="str">
        <f>IFERROR(VLOOKUP($AV833,排出係数!$A$4:$G$10000,$AU833+2,FALSE),"")</f>
        <v/>
      </c>
      <c r="BB833" s="296">
        <f>IFERROR(VLOOKUP($AU833,点検表４リスト用!$P$2:$T$6,2,FALSE),"")</f>
        <v>0.48</v>
      </c>
      <c r="BC833" s="296" t="str">
        <f t="shared" si="377"/>
        <v/>
      </c>
      <c r="BD833" s="296" t="str">
        <f t="shared" si="378"/>
        <v/>
      </c>
      <c r="BE833" s="296" t="str">
        <f>IFERROR(VLOOKUP($AV833,排出係数!$H$4:$M$10000,$AU833+2,FALSE),"")</f>
        <v/>
      </c>
      <c r="BF833" s="296">
        <f>IFERROR(VLOOKUP($AU833,点検表４リスト用!$P$2:$T$6,IF($N833="H17",5,3),FALSE),"")</f>
        <v>5.5E-2</v>
      </c>
      <c r="BG833" s="296">
        <f t="shared" si="379"/>
        <v>0</v>
      </c>
      <c r="BH833" s="296">
        <f t="shared" si="383"/>
        <v>0</v>
      </c>
      <c r="BI833" s="296" t="str">
        <f>IFERROR(VLOOKUP($L833,点検表４リスト用!$L$2:$N$11,3,FALSE),"")</f>
        <v/>
      </c>
      <c r="BJ833" s="296" t="str">
        <f t="shared" si="380"/>
        <v/>
      </c>
      <c r="BK833" s="296" t="str">
        <f>IF($AK833="特","",IF($BP833="確認",MSG_電気・燃料電池車確認,IF($BS833=1,日野自動車新型式,IF($BS833=2,日野自動車新型式②,IF($BS833=3,日野自動車新型式③,IF($BS833=4,日野自動車新型式④,IFERROR(VLOOKUP($BJ833,'35条リスト'!$A$3:$C$9998,2,FALSE),"")))))))</f>
        <v/>
      </c>
      <c r="BL833" s="296" t="str">
        <f t="shared" si="381"/>
        <v/>
      </c>
      <c r="BM833" s="296" t="str">
        <f>IFERROR(VLOOKUP($X833,点検表４リスト用!$A$2:$B$10,2,FALSE),"")</f>
        <v/>
      </c>
      <c r="BN833" s="296" t="str">
        <f>IF($AK833="特","",IFERROR(VLOOKUP($BJ833,'35条リスト'!$A$3:$C$9998,3,FALSE),""))</f>
        <v/>
      </c>
      <c r="BO833" s="357" t="str">
        <f t="shared" si="386"/>
        <v/>
      </c>
      <c r="BP833" s="297" t="str">
        <f t="shared" si="382"/>
        <v/>
      </c>
      <c r="BQ833" s="297" t="str">
        <f t="shared" si="387"/>
        <v/>
      </c>
      <c r="BR833" s="296">
        <f t="shared" si="384"/>
        <v>0</v>
      </c>
      <c r="BS833" s="296" t="str">
        <f>IF(COUNTIF(点検表４リスト用!X$2:X$83,J833),1,IF(COUNTIF(点検表４リスト用!Y$2:Y$100,J833),2,IF(COUNTIF(点検表４リスト用!Z$2:Z$100,J833),3,IF(COUNTIF(点検表４リスト用!AA$2:AA$100,J833),4,""))))</f>
        <v/>
      </c>
      <c r="BT833" s="580" t="str">
        <f t="shared" si="388"/>
        <v/>
      </c>
    </row>
    <row r="834" spans="1:72">
      <c r="A834" s="289"/>
      <c r="B834" s="445"/>
      <c r="C834" s="290"/>
      <c r="D834" s="291"/>
      <c r="E834" s="291"/>
      <c r="F834" s="291"/>
      <c r="G834" s="292"/>
      <c r="H834" s="300"/>
      <c r="I834" s="292"/>
      <c r="J834" s="292"/>
      <c r="K834" s="292"/>
      <c r="L834" s="292"/>
      <c r="M834" s="290"/>
      <c r="N834" s="290"/>
      <c r="O834" s="292"/>
      <c r="P834" s="292"/>
      <c r="Q834" s="481" t="str">
        <f t="shared" si="389"/>
        <v/>
      </c>
      <c r="R834" s="481" t="str">
        <f t="shared" si="390"/>
        <v/>
      </c>
      <c r="S834" s="482" t="str">
        <f t="shared" si="363"/>
        <v/>
      </c>
      <c r="T834" s="482" t="str">
        <f t="shared" si="391"/>
        <v/>
      </c>
      <c r="U834" s="483" t="str">
        <f t="shared" si="392"/>
        <v/>
      </c>
      <c r="V834" s="483" t="str">
        <f t="shared" si="393"/>
        <v/>
      </c>
      <c r="W834" s="483" t="str">
        <f t="shared" si="394"/>
        <v/>
      </c>
      <c r="X834" s="293"/>
      <c r="Y834" s="289"/>
      <c r="Z834" s="473" t="str">
        <f>IF($BS834&lt;&gt;"","確認",IF(COUNTIF(点検表４リスト用!AB$2:AB$100,J834),"○",IF(OR($BQ834="【3】",$BQ834="【2】",$BQ834="【1】"),"○",$BQ834)))</f>
        <v/>
      </c>
      <c r="AA834" s="532"/>
      <c r="AB834" s="559" t="str">
        <f t="shared" si="395"/>
        <v/>
      </c>
      <c r="AC834" s="294" t="str">
        <f>IF(COUNTIF(環境性能の高いＵＤタクシー!$A:$A,点検表４!J834),"○","")</f>
        <v/>
      </c>
      <c r="AD834" s="295" t="str">
        <f t="shared" si="396"/>
        <v/>
      </c>
      <c r="AE834" s="296" t="b">
        <f t="shared" si="364"/>
        <v>0</v>
      </c>
      <c r="AF834" s="296" t="b">
        <f t="shared" si="365"/>
        <v>0</v>
      </c>
      <c r="AG834" s="296" t="str">
        <f t="shared" si="366"/>
        <v/>
      </c>
      <c r="AH834" s="296">
        <f t="shared" si="367"/>
        <v>1</v>
      </c>
      <c r="AI834" s="296">
        <f t="shared" si="368"/>
        <v>0</v>
      </c>
      <c r="AJ834" s="296">
        <f t="shared" si="369"/>
        <v>0</v>
      </c>
      <c r="AK834" s="296" t="str">
        <f>IFERROR(VLOOKUP($I834,点検表４リスト用!$D$2:$G$10,2,FALSE),"")</f>
        <v/>
      </c>
      <c r="AL834" s="296" t="str">
        <f>IFERROR(VLOOKUP($I834,点検表４リスト用!$D$2:$G$10,3,FALSE),"")</f>
        <v/>
      </c>
      <c r="AM834" s="296" t="str">
        <f>IFERROR(VLOOKUP($I834,点検表４リスト用!$D$2:$G$10,4,FALSE),"")</f>
        <v/>
      </c>
      <c r="AN834" s="296" t="str">
        <f>IFERROR(VLOOKUP(LEFT($E834,1),点検表４リスト用!$I$2:$J$11,2,FALSE),"")</f>
        <v/>
      </c>
      <c r="AO834" s="296" t="b">
        <f>IF(IFERROR(VLOOKUP($J834,軽乗用車一覧!$A$2:$A$88,1,FALSE),"")&lt;&gt;"",TRUE,FALSE)</f>
        <v>0</v>
      </c>
      <c r="AP834" s="296" t="b">
        <f t="shared" si="370"/>
        <v>0</v>
      </c>
      <c r="AQ834" s="296" t="b">
        <f t="shared" si="397"/>
        <v>1</v>
      </c>
      <c r="AR834" s="296" t="str">
        <f t="shared" si="371"/>
        <v/>
      </c>
      <c r="AS834" s="296" t="str">
        <f t="shared" si="372"/>
        <v/>
      </c>
      <c r="AT834" s="296">
        <f t="shared" si="373"/>
        <v>1</v>
      </c>
      <c r="AU834" s="296">
        <f t="shared" si="374"/>
        <v>1</v>
      </c>
      <c r="AV834" s="296" t="str">
        <f t="shared" si="375"/>
        <v/>
      </c>
      <c r="AW834" s="296" t="str">
        <f>IFERROR(VLOOKUP($L834,点検表４リスト用!$L$2:$M$11,2,FALSE),"")</f>
        <v/>
      </c>
      <c r="AX834" s="296" t="str">
        <f>IFERROR(VLOOKUP($AV834,排出係数!$H$4:$N$1000,7,FALSE),"")</f>
        <v/>
      </c>
      <c r="AY834" s="296" t="str">
        <f t="shared" si="385"/>
        <v/>
      </c>
      <c r="AZ834" s="296" t="str">
        <f t="shared" si="376"/>
        <v>1</v>
      </c>
      <c r="BA834" s="296" t="str">
        <f>IFERROR(VLOOKUP($AV834,排出係数!$A$4:$G$10000,$AU834+2,FALSE),"")</f>
        <v/>
      </c>
      <c r="BB834" s="296">
        <f>IFERROR(VLOOKUP($AU834,点検表４リスト用!$P$2:$T$6,2,FALSE),"")</f>
        <v>0.48</v>
      </c>
      <c r="BC834" s="296" t="str">
        <f t="shared" si="377"/>
        <v/>
      </c>
      <c r="BD834" s="296" t="str">
        <f t="shared" si="378"/>
        <v/>
      </c>
      <c r="BE834" s="296" t="str">
        <f>IFERROR(VLOOKUP($AV834,排出係数!$H$4:$M$10000,$AU834+2,FALSE),"")</f>
        <v/>
      </c>
      <c r="BF834" s="296">
        <f>IFERROR(VLOOKUP($AU834,点検表４リスト用!$P$2:$T$6,IF($N834="H17",5,3),FALSE),"")</f>
        <v>5.5E-2</v>
      </c>
      <c r="BG834" s="296">
        <f t="shared" si="379"/>
        <v>0</v>
      </c>
      <c r="BH834" s="296">
        <f t="shared" si="383"/>
        <v>0</v>
      </c>
      <c r="BI834" s="296" t="str">
        <f>IFERROR(VLOOKUP($L834,点検表４リスト用!$L$2:$N$11,3,FALSE),"")</f>
        <v/>
      </c>
      <c r="BJ834" s="296" t="str">
        <f t="shared" si="380"/>
        <v/>
      </c>
      <c r="BK834" s="296" t="str">
        <f>IF($AK834="特","",IF($BP834="確認",MSG_電気・燃料電池車確認,IF($BS834=1,日野自動車新型式,IF($BS834=2,日野自動車新型式②,IF($BS834=3,日野自動車新型式③,IF($BS834=4,日野自動車新型式④,IFERROR(VLOOKUP($BJ834,'35条リスト'!$A$3:$C$9998,2,FALSE),"")))))))</f>
        <v/>
      </c>
      <c r="BL834" s="296" t="str">
        <f t="shared" si="381"/>
        <v/>
      </c>
      <c r="BM834" s="296" t="str">
        <f>IFERROR(VLOOKUP($X834,点検表４リスト用!$A$2:$B$10,2,FALSE),"")</f>
        <v/>
      </c>
      <c r="BN834" s="296" t="str">
        <f>IF($AK834="特","",IFERROR(VLOOKUP($BJ834,'35条リスト'!$A$3:$C$9998,3,FALSE),""))</f>
        <v/>
      </c>
      <c r="BO834" s="357" t="str">
        <f t="shared" si="386"/>
        <v/>
      </c>
      <c r="BP834" s="297" t="str">
        <f t="shared" si="382"/>
        <v/>
      </c>
      <c r="BQ834" s="297" t="str">
        <f t="shared" si="387"/>
        <v/>
      </c>
      <c r="BR834" s="296">
        <f t="shared" si="384"/>
        <v>0</v>
      </c>
      <c r="BS834" s="296" t="str">
        <f>IF(COUNTIF(点検表４リスト用!X$2:X$83,J834),1,IF(COUNTIF(点検表４リスト用!Y$2:Y$100,J834),2,IF(COUNTIF(点検表４リスト用!Z$2:Z$100,J834),3,IF(COUNTIF(点検表４リスト用!AA$2:AA$100,J834),4,""))))</f>
        <v/>
      </c>
      <c r="BT834" s="580" t="str">
        <f t="shared" si="388"/>
        <v/>
      </c>
    </row>
    <row r="835" spans="1:72">
      <c r="A835" s="289"/>
      <c r="B835" s="445"/>
      <c r="C835" s="290"/>
      <c r="D835" s="291"/>
      <c r="E835" s="291"/>
      <c r="F835" s="291"/>
      <c r="G835" s="292"/>
      <c r="H835" s="300"/>
      <c r="I835" s="292"/>
      <c r="J835" s="292"/>
      <c r="K835" s="292"/>
      <c r="L835" s="292"/>
      <c r="M835" s="290"/>
      <c r="N835" s="290"/>
      <c r="O835" s="292"/>
      <c r="P835" s="292"/>
      <c r="Q835" s="481" t="str">
        <f t="shared" si="389"/>
        <v/>
      </c>
      <c r="R835" s="481" t="str">
        <f t="shared" si="390"/>
        <v/>
      </c>
      <c r="S835" s="482" t="str">
        <f t="shared" si="363"/>
        <v/>
      </c>
      <c r="T835" s="482" t="str">
        <f t="shared" si="391"/>
        <v/>
      </c>
      <c r="U835" s="483" t="str">
        <f t="shared" si="392"/>
        <v/>
      </c>
      <c r="V835" s="483" t="str">
        <f t="shared" si="393"/>
        <v/>
      </c>
      <c r="W835" s="483" t="str">
        <f t="shared" si="394"/>
        <v/>
      </c>
      <c r="X835" s="293"/>
      <c r="Y835" s="289"/>
      <c r="Z835" s="473" t="str">
        <f>IF($BS835&lt;&gt;"","確認",IF(COUNTIF(点検表４リスト用!AB$2:AB$100,J835),"○",IF(OR($BQ835="【3】",$BQ835="【2】",$BQ835="【1】"),"○",$BQ835)))</f>
        <v/>
      </c>
      <c r="AA835" s="532"/>
      <c r="AB835" s="559" t="str">
        <f t="shared" si="395"/>
        <v/>
      </c>
      <c r="AC835" s="294" t="str">
        <f>IF(COUNTIF(環境性能の高いＵＤタクシー!$A:$A,点検表４!J835),"○","")</f>
        <v/>
      </c>
      <c r="AD835" s="295" t="str">
        <f t="shared" si="396"/>
        <v/>
      </c>
      <c r="AE835" s="296" t="b">
        <f t="shared" si="364"/>
        <v>0</v>
      </c>
      <c r="AF835" s="296" t="b">
        <f t="shared" si="365"/>
        <v>0</v>
      </c>
      <c r="AG835" s="296" t="str">
        <f t="shared" si="366"/>
        <v/>
      </c>
      <c r="AH835" s="296">
        <f t="shared" si="367"/>
        <v>1</v>
      </c>
      <c r="AI835" s="296">
        <f t="shared" si="368"/>
        <v>0</v>
      </c>
      <c r="AJ835" s="296">
        <f t="shared" si="369"/>
        <v>0</v>
      </c>
      <c r="AK835" s="296" t="str">
        <f>IFERROR(VLOOKUP($I835,点検表４リスト用!$D$2:$G$10,2,FALSE),"")</f>
        <v/>
      </c>
      <c r="AL835" s="296" t="str">
        <f>IFERROR(VLOOKUP($I835,点検表４リスト用!$D$2:$G$10,3,FALSE),"")</f>
        <v/>
      </c>
      <c r="AM835" s="296" t="str">
        <f>IFERROR(VLOOKUP($I835,点検表４リスト用!$D$2:$G$10,4,FALSE),"")</f>
        <v/>
      </c>
      <c r="AN835" s="296" t="str">
        <f>IFERROR(VLOOKUP(LEFT($E835,1),点検表４リスト用!$I$2:$J$11,2,FALSE),"")</f>
        <v/>
      </c>
      <c r="AO835" s="296" t="b">
        <f>IF(IFERROR(VLOOKUP($J835,軽乗用車一覧!$A$2:$A$88,1,FALSE),"")&lt;&gt;"",TRUE,FALSE)</f>
        <v>0</v>
      </c>
      <c r="AP835" s="296" t="b">
        <f t="shared" si="370"/>
        <v>0</v>
      </c>
      <c r="AQ835" s="296" t="b">
        <f t="shared" si="397"/>
        <v>1</v>
      </c>
      <c r="AR835" s="296" t="str">
        <f t="shared" si="371"/>
        <v/>
      </c>
      <c r="AS835" s="296" t="str">
        <f t="shared" si="372"/>
        <v/>
      </c>
      <c r="AT835" s="296">
        <f t="shared" si="373"/>
        <v>1</v>
      </c>
      <c r="AU835" s="296">
        <f t="shared" si="374"/>
        <v>1</v>
      </c>
      <c r="AV835" s="296" t="str">
        <f t="shared" si="375"/>
        <v/>
      </c>
      <c r="AW835" s="296" t="str">
        <f>IFERROR(VLOOKUP($L835,点検表４リスト用!$L$2:$M$11,2,FALSE),"")</f>
        <v/>
      </c>
      <c r="AX835" s="296" t="str">
        <f>IFERROR(VLOOKUP($AV835,排出係数!$H$4:$N$1000,7,FALSE),"")</f>
        <v/>
      </c>
      <c r="AY835" s="296" t="str">
        <f t="shared" si="385"/>
        <v/>
      </c>
      <c r="AZ835" s="296" t="str">
        <f t="shared" si="376"/>
        <v>1</v>
      </c>
      <c r="BA835" s="296" t="str">
        <f>IFERROR(VLOOKUP($AV835,排出係数!$A$4:$G$10000,$AU835+2,FALSE),"")</f>
        <v/>
      </c>
      <c r="BB835" s="296">
        <f>IFERROR(VLOOKUP($AU835,点検表４リスト用!$P$2:$T$6,2,FALSE),"")</f>
        <v>0.48</v>
      </c>
      <c r="BC835" s="296" t="str">
        <f t="shared" si="377"/>
        <v/>
      </c>
      <c r="BD835" s="296" t="str">
        <f t="shared" si="378"/>
        <v/>
      </c>
      <c r="BE835" s="296" t="str">
        <f>IFERROR(VLOOKUP($AV835,排出係数!$H$4:$M$10000,$AU835+2,FALSE),"")</f>
        <v/>
      </c>
      <c r="BF835" s="296">
        <f>IFERROR(VLOOKUP($AU835,点検表４リスト用!$P$2:$T$6,IF($N835="H17",5,3),FALSE),"")</f>
        <v>5.5E-2</v>
      </c>
      <c r="BG835" s="296">
        <f t="shared" si="379"/>
        <v>0</v>
      </c>
      <c r="BH835" s="296">
        <f t="shared" si="383"/>
        <v>0</v>
      </c>
      <c r="BI835" s="296" t="str">
        <f>IFERROR(VLOOKUP($L835,点検表４リスト用!$L$2:$N$11,3,FALSE),"")</f>
        <v/>
      </c>
      <c r="BJ835" s="296" t="str">
        <f t="shared" si="380"/>
        <v/>
      </c>
      <c r="BK835" s="296" t="str">
        <f>IF($AK835="特","",IF($BP835="確認",MSG_電気・燃料電池車確認,IF($BS835=1,日野自動車新型式,IF($BS835=2,日野自動車新型式②,IF($BS835=3,日野自動車新型式③,IF($BS835=4,日野自動車新型式④,IFERROR(VLOOKUP($BJ835,'35条リスト'!$A$3:$C$9998,2,FALSE),"")))))))</f>
        <v/>
      </c>
      <c r="BL835" s="296" t="str">
        <f t="shared" si="381"/>
        <v/>
      </c>
      <c r="BM835" s="296" t="str">
        <f>IFERROR(VLOOKUP($X835,点検表４リスト用!$A$2:$B$10,2,FALSE),"")</f>
        <v/>
      </c>
      <c r="BN835" s="296" t="str">
        <f>IF($AK835="特","",IFERROR(VLOOKUP($BJ835,'35条リスト'!$A$3:$C$9998,3,FALSE),""))</f>
        <v/>
      </c>
      <c r="BO835" s="357" t="str">
        <f t="shared" si="386"/>
        <v/>
      </c>
      <c r="BP835" s="297" t="str">
        <f t="shared" si="382"/>
        <v/>
      </c>
      <c r="BQ835" s="297" t="str">
        <f t="shared" si="387"/>
        <v/>
      </c>
      <c r="BR835" s="296">
        <f t="shared" si="384"/>
        <v>0</v>
      </c>
      <c r="BS835" s="296" t="str">
        <f>IF(COUNTIF(点検表４リスト用!X$2:X$83,J835),1,IF(COUNTIF(点検表４リスト用!Y$2:Y$100,J835),2,IF(COUNTIF(点検表４リスト用!Z$2:Z$100,J835),3,IF(COUNTIF(点検表４リスト用!AA$2:AA$100,J835),4,""))))</f>
        <v/>
      </c>
      <c r="BT835" s="580" t="str">
        <f t="shared" si="388"/>
        <v/>
      </c>
    </row>
    <row r="836" spans="1:72">
      <c r="A836" s="289"/>
      <c r="B836" s="445"/>
      <c r="C836" s="290"/>
      <c r="D836" s="291"/>
      <c r="E836" s="291"/>
      <c r="F836" s="291"/>
      <c r="G836" s="292"/>
      <c r="H836" s="300"/>
      <c r="I836" s="292"/>
      <c r="J836" s="292"/>
      <c r="K836" s="292"/>
      <c r="L836" s="292"/>
      <c r="M836" s="290"/>
      <c r="N836" s="290"/>
      <c r="O836" s="292"/>
      <c r="P836" s="292"/>
      <c r="Q836" s="481" t="str">
        <f t="shared" si="389"/>
        <v/>
      </c>
      <c r="R836" s="481" t="str">
        <f t="shared" si="390"/>
        <v/>
      </c>
      <c r="S836" s="482" t="str">
        <f t="shared" ref="S836:S899" si="398">IF($L836="","",IF($AE836=TRUE,"-",IF(ISNUMBER($BI836)=TRUE,$BI836,"エラー")))</f>
        <v/>
      </c>
      <c r="T836" s="482" t="str">
        <f t="shared" si="391"/>
        <v/>
      </c>
      <c r="U836" s="483" t="str">
        <f t="shared" si="392"/>
        <v/>
      </c>
      <c r="V836" s="483" t="str">
        <f t="shared" si="393"/>
        <v/>
      </c>
      <c r="W836" s="483" t="str">
        <f t="shared" si="394"/>
        <v/>
      </c>
      <c r="X836" s="293"/>
      <c r="Y836" s="289"/>
      <c r="Z836" s="473" t="str">
        <f>IF($BS836&lt;&gt;"","確認",IF(COUNTIF(点検表４リスト用!AB$2:AB$100,J836),"○",IF(OR($BQ836="【3】",$BQ836="【2】",$BQ836="【1】"),"○",$BQ836)))</f>
        <v/>
      </c>
      <c r="AA836" s="532"/>
      <c r="AB836" s="559" t="str">
        <f t="shared" si="395"/>
        <v/>
      </c>
      <c r="AC836" s="294" t="str">
        <f>IF(COUNTIF(環境性能の高いＵＤタクシー!$A:$A,点検表４!J836),"○","")</f>
        <v/>
      </c>
      <c r="AD836" s="295" t="str">
        <f t="shared" si="396"/>
        <v/>
      </c>
      <c r="AE836" s="296" t="b">
        <f t="shared" ref="AE836:AE899" si="399">IF(OR($I836="大型特殊自動車",$I836="小型特殊自動車",$Y836=3),TRUE,FALSE)</f>
        <v>0</v>
      </c>
      <c r="AF836" s="296" t="b">
        <f t="shared" ref="AF836:AF899" si="400">IF(OR($AE836=TRUE,AND($I836&lt;&gt;"",$J836&lt;&gt;"",$K836&lt;&gt;"",$L836&lt;&gt;"")),TRUE,FALSE)</f>
        <v>0</v>
      </c>
      <c r="AG836" s="296" t="str">
        <f t="shared" ref="AG836:AG899" si="401">IF($AF836=TRUE,ROW()-5,"")</f>
        <v/>
      </c>
      <c r="AH836" s="296">
        <f t="shared" ref="AH836:AH899" si="402">IF($B836="減車",0,1)</f>
        <v>1</v>
      </c>
      <c r="AI836" s="296">
        <f t="shared" ref="AI836:AI899" si="403">IF($B836="増車",1,0)</f>
        <v>0</v>
      </c>
      <c r="AJ836" s="296">
        <f t="shared" ref="AJ836:AJ899" si="404">IF($B836="減車",1,0)</f>
        <v>0</v>
      </c>
      <c r="AK836" s="296" t="str">
        <f>IFERROR(VLOOKUP($I836,点検表４リスト用!$D$2:$G$10,2,FALSE),"")</f>
        <v/>
      </c>
      <c r="AL836" s="296" t="str">
        <f>IFERROR(VLOOKUP($I836,点検表４リスト用!$D$2:$G$10,3,FALSE),"")</f>
        <v/>
      </c>
      <c r="AM836" s="296" t="str">
        <f>IFERROR(VLOOKUP($I836,点検表４リスト用!$D$2:$G$10,4,FALSE),"")</f>
        <v/>
      </c>
      <c r="AN836" s="296" t="str">
        <f>IFERROR(VLOOKUP(LEFT($E836,1),点検表４リスト用!$I$2:$J$11,2,FALSE),"")</f>
        <v/>
      </c>
      <c r="AO836" s="296" t="b">
        <f>IF(IFERROR(VLOOKUP($J836,軽乗用車一覧!$A$2:$A$88,1,FALSE),"")&lt;&gt;"",TRUE,FALSE)</f>
        <v>0</v>
      </c>
      <c r="AP836" s="296" t="b">
        <f t="shared" ref="AP836:AP899" si="405">IF(OR(AND($AO836=TRUE,$I836&lt;&gt;"軽自動車（乗用）"),AND($AO836=FALSE,$I836="軽自動車（乗用）")),TRUE,FALSE)</f>
        <v>0</v>
      </c>
      <c r="AQ836" s="296" t="b">
        <f t="shared" si="397"/>
        <v>1</v>
      </c>
      <c r="AR836" s="296" t="str">
        <f t="shared" ref="AR836:AR899" si="406">$AL836&amp;IF($AL836&gt;=5,"",IF($K836&lt;=1700,1,IF($K836&lt;=2500,2,IF($K836&lt;=3500,3,IF($K836&lt;8000,4,5)))))</f>
        <v/>
      </c>
      <c r="AS836" s="296" t="str">
        <f t="shared" ref="AS836:AS899" si="407">IF(OR($I836="小型・普通乗用車",$I836="軽自動車（乗用）"),"乗用",IF(AND($K836&gt;1,$K836&lt;=1700),"軽量",IF(AND($K836&gt;1700,$K836&lt;=3500),"中量",IF(AND($K836&gt;3500,$K836&lt;=7500),"重量1",IF($K836&gt;7500,"重量2","")))))</f>
        <v/>
      </c>
      <c r="AT836" s="296">
        <f t="shared" ref="AT836:AT899" si="408">IF($K836&gt;3500,$K836/1000,1)</f>
        <v>1</v>
      </c>
      <c r="AU836" s="296">
        <f t="shared" ref="AU836:AU899" si="409">IF($AK836="乗",0,IF(OR($AK836="軽",$AK836="特"),5,IF($K836&lt;=1700,1,IF($K836&lt;=2500,2,IF($K836&lt;=3500,3,4)))))</f>
        <v>1</v>
      </c>
      <c r="AV836" s="296" t="str">
        <f t="shared" ref="AV836:AV899" si="410">IFERROR(LEFT($J836,SEARCH("-",$J836,1)-1),"")</f>
        <v/>
      </c>
      <c r="AW836" s="296" t="str">
        <f>IFERROR(VLOOKUP($L836,点検表４リスト用!$L$2:$M$11,2,FALSE),"")</f>
        <v/>
      </c>
      <c r="AX836" s="296" t="str">
        <f>IFERROR(VLOOKUP($AV836,排出係数!$H$4:$N$1000,7,FALSE),"")</f>
        <v/>
      </c>
      <c r="AY836" s="296" t="str">
        <f t="shared" si="385"/>
        <v/>
      </c>
      <c r="AZ836" s="296" t="str">
        <f t="shared" ref="AZ836:AZ899" si="411">IF(OR($AW836="電",$AW836="燃電"),$AW836,$AK836&amp;$AU836&amp;$AW836&amp;$AV836)</f>
        <v>1</v>
      </c>
      <c r="BA836" s="296" t="str">
        <f>IFERROR(VLOOKUP($AV836,排出係数!$A$4:$G$10000,$AU836+2,FALSE),"")</f>
        <v/>
      </c>
      <c r="BB836" s="296">
        <f>IFERROR(VLOOKUP($AU836,点検表４リスト用!$P$2:$T$6,2,FALSE),"")</f>
        <v>0.48</v>
      </c>
      <c r="BC836" s="296" t="str">
        <f t="shared" ref="BC836:BC899" si="412">IF(OR($AW836="C",$AW836="ハガ",$AW836="ハ軽"),$BA836/2,$BA836)</f>
        <v/>
      </c>
      <c r="BD836" s="296" t="str">
        <f t="shared" ref="BD836:BD899" si="413">IF(OR($AZ836="電",$AZ836="燃電"),0,IF(OR(AND($M836=1,$AW836="軽"),AND($M836=1,$AW836="ハ軽")),$BB836,$BC836))</f>
        <v/>
      </c>
      <c r="BE836" s="296" t="str">
        <f>IFERROR(VLOOKUP($AV836,排出係数!$H$4:$M$10000,$AU836+2,FALSE),"")</f>
        <v/>
      </c>
      <c r="BF836" s="296">
        <f>IFERROR(VLOOKUP($AU836,点検表４リスト用!$P$2:$T$6,IF($N836="H17",5,3),FALSE),"")</f>
        <v>5.5E-2</v>
      </c>
      <c r="BG836" s="296">
        <f t="shared" ref="BG836:BG899" si="414">IF($AW836="軽",$BE836,IF($AW836="ハ軽",$BE836/2,0))</f>
        <v>0</v>
      </c>
      <c r="BH836" s="296">
        <f t="shared" si="383"/>
        <v>0</v>
      </c>
      <c r="BI836" s="296" t="str">
        <f>IFERROR(VLOOKUP($L836,点検表４リスト用!$L$2:$N$11,3,FALSE),"")</f>
        <v/>
      </c>
      <c r="BJ836" s="296" t="str">
        <f t="shared" ref="BJ836:BJ899" si="415">LEFT($L836,2)&amp;IF(AND($Y836=1,RIGHT($J836,1)="改"),LEFT($J836,LEN($J836)-1),$J836)</f>
        <v/>
      </c>
      <c r="BK836" s="296" t="str">
        <f>IF($AK836="特","",IF($BP836="確認",MSG_電気・燃料電池車確認,IF($BS836=1,日野自動車新型式,IF($BS836=2,日野自動車新型式②,IF($BS836=3,日野自動車新型式③,IF($BS836=4,日野自動車新型式④,IFERROR(VLOOKUP($BJ836,'35条リスト'!$A$3:$C$9998,2,FALSE),"")))))))</f>
        <v/>
      </c>
      <c r="BL836" s="296" t="str">
        <f t="shared" ref="BL836:BL899" si="416">IF(OR(LEFT($J836,1)="D",LEFT($J836,1)="6"),75,IF(OR(LEFT($J836,1)="C",LEFT($J836,1)="5"),50,""))</f>
        <v/>
      </c>
      <c r="BM836" s="296" t="str">
        <f>IFERROR(VLOOKUP($X836,点検表４リスト用!$A$2:$B$10,2,FALSE),"")</f>
        <v/>
      </c>
      <c r="BN836" s="296" t="str">
        <f>IF($AK836="特","",IFERROR(VLOOKUP($BJ836,'35条リスト'!$A$3:$C$9998,3,FALSE),""))</f>
        <v/>
      </c>
      <c r="BO836" s="357" t="str">
        <f t="shared" si="386"/>
        <v/>
      </c>
      <c r="BP836" s="297" t="str">
        <f t="shared" ref="BP836:BP899" si="417">IF(AND(OR($AW836="電",$AW836="燃電"),$AE836=FALSE),IF(LEFT($J836,1)&lt;&gt;"Z","確認","【3】"),"")</f>
        <v/>
      </c>
      <c r="BQ836" s="297" t="str">
        <f t="shared" si="387"/>
        <v/>
      </c>
      <c r="BR836" s="296">
        <f t="shared" si="384"/>
        <v>0</v>
      </c>
      <c r="BS836" s="296" t="str">
        <f>IF(COUNTIF(点検表４リスト用!X$2:X$83,J836),1,IF(COUNTIF(点検表４リスト用!Y$2:Y$100,J836),2,IF(COUNTIF(点検表４リスト用!Z$2:Z$100,J836),3,IF(COUNTIF(点検表４リスト用!AA$2:AA$100,J836),4,""))))</f>
        <v/>
      </c>
      <c r="BT836" s="580" t="str">
        <f t="shared" si="388"/>
        <v/>
      </c>
    </row>
    <row r="837" spans="1:72">
      <c r="A837" s="289"/>
      <c r="B837" s="445"/>
      <c r="C837" s="290"/>
      <c r="D837" s="291"/>
      <c r="E837" s="291"/>
      <c r="F837" s="291"/>
      <c r="G837" s="292"/>
      <c r="H837" s="300"/>
      <c r="I837" s="292"/>
      <c r="J837" s="292"/>
      <c r="K837" s="292"/>
      <c r="L837" s="292"/>
      <c r="M837" s="290"/>
      <c r="N837" s="290"/>
      <c r="O837" s="292"/>
      <c r="P837" s="292"/>
      <c r="Q837" s="481" t="str">
        <f t="shared" si="389"/>
        <v/>
      </c>
      <c r="R837" s="481" t="str">
        <f t="shared" si="390"/>
        <v/>
      </c>
      <c r="S837" s="482" t="str">
        <f t="shared" si="398"/>
        <v/>
      </c>
      <c r="T837" s="482" t="str">
        <f t="shared" si="391"/>
        <v/>
      </c>
      <c r="U837" s="483" t="str">
        <f t="shared" si="392"/>
        <v/>
      </c>
      <c r="V837" s="483" t="str">
        <f t="shared" si="393"/>
        <v/>
      </c>
      <c r="W837" s="483" t="str">
        <f t="shared" si="394"/>
        <v/>
      </c>
      <c r="X837" s="293"/>
      <c r="Y837" s="289"/>
      <c r="Z837" s="473" t="str">
        <f>IF($BS837&lt;&gt;"","確認",IF(COUNTIF(点検表４リスト用!AB$2:AB$100,J837),"○",IF(OR($BQ837="【3】",$BQ837="【2】",$BQ837="【1】"),"○",$BQ837)))</f>
        <v/>
      </c>
      <c r="AA837" s="532"/>
      <c r="AB837" s="559" t="str">
        <f t="shared" si="395"/>
        <v/>
      </c>
      <c r="AC837" s="294" t="str">
        <f>IF(COUNTIF(環境性能の高いＵＤタクシー!$A:$A,点検表４!J837),"○","")</f>
        <v/>
      </c>
      <c r="AD837" s="295" t="str">
        <f t="shared" si="396"/>
        <v/>
      </c>
      <c r="AE837" s="296" t="b">
        <f t="shared" si="399"/>
        <v>0</v>
      </c>
      <c r="AF837" s="296" t="b">
        <f t="shared" si="400"/>
        <v>0</v>
      </c>
      <c r="AG837" s="296" t="str">
        <f t="shared" si="401"/>
        <v/>
      </c>
      <c r="AH837" s="296">
        <f t="shared" si="402"/>
        <v>1</v>
      </c>
      <c r="AI837" s="296">
        <f t="shared" si="403"/>
        <v>0</v>
      </c>
      <c r="AJ837" s="296">
        <f t="shared" si="404"/>
        <v>0</v>
      </c>
      <c r="AK837" s="296" t="str">
        <f>IFERROR(VLOOKUP($I837,点検表４リスト用!$D$2:$G$10,2,FALSE),"")</f>
        <v/>
      </c>
      <c r="AL837" s="296" t="str">
        <f>IFERROR(VLOOKUP($I837,点検表４リスト用!$D$2:$G$10,3,FALSE),"")</f>
        <v/>
      </c>
      <c r="AM837" s="296" t="str">
        <f>IFERROR(VLOOKUP($I837,点検表４リスト用!$D$2:$G$10,4,FALSE),"")</f>
        <v/>
      </c>
      <c r="AN837" s="296" t="str">
        <f>IFERROR(VLOOKUP(LEFT($E837,1),点検表４リスト用!$I$2:$J$11,2,FALSE),"")</f>
        <v/>
      </c>
      <c r="AO837" s="296" t="b">
        <f>IF(IFERROR(VLOOKUP($J837,軽乗用車一覧!$A$2:$A$88,1,FALSE),"")&lt;&gt;"",TRUE,FALSE)</f>
        <v>0</v>
      </c>
      <c r="AP837" s="296" t="b">
        <f t="shared" si="405"/>
        <v>0</v>
      </c>
      <c r="AQ837" s="296" t="b">
        <f t="shared" si="397"/>
        <v>1</v>
      </c>
      <c r="AR837" s="296" t="str">
        <f t="shared" si="406"/>
        <v/>
      </c>
      <c r="AS837" s="296" t="str">
        <f t="shared" si="407"/>
        <v/>
      </c>
      <c r="AT837" s="296">
        <f t="shared" si="408"/>
        <v>1</v>
      </c>
      <c r="AU837" s="296">
        <f t="shared" si="409"/>
        <v>1</v>
      </c>
      <c r="AV837" s="296" t="str">
        <f t="shared" si="410"/>
        <v/>
      </c>
      <c r="AW837" s="296" t="str">
        <f>IFERROR(VLOOKUP($L837,点検表４リスト用!$L$2:$M$11,2,FALSE),"")</f>
        <v/>
      </c>
      <c r="AX837" s="296" t="str">
        <f>IFERROR(VLOOKUP($AV837,排出係数!$H$4:$N$1000,7,FALSE),"")</f>
        <v/>
      </c>
      <c r="AY837" s="296" t="str">
        <f t="shared" si="385"/>
        <v/>
      </c>
      <c r="AZ837" s="296" t="str">
        <f t="shared" si="411"/>
        <v>1</v>
      </c>
      <c r="BA837" s="296" t="str">
        <f>IFERROR(VLOOKUP($AV837,排出係数!$A$4:$G$10000,$AU837+2,FALSE),"")</f>
        <v/>
      </c>
      <c r="BB837" s="296">
        <f>IFERROR(VLOOKUP($AU837,点検表４リスト用!$P$2:$T$6,2,FALSE),"")</f>
        <v>0.48</v>
      </c>
      <c r="BC837" s="296" t="str">
        <f t="shared" si="412"/>
        <v/>
      </c>
      <c r="BD837" s="296" t="str">
        <f t="shared" si="413"/>
        <v/>
      </c>
      <c r="BE837" s="296" t="str">
        <f>IFERROR(VLOOKUP($AV837,排出係数!$H$4:$M$10000,$AU837+2,FALSE),"")</f>
        <v/>
      </c>
      <c r="BF837" s="296">
        <f>IFERROR(VLOOKUP($AU837,点検表４リスト用!$P$2:$T$6,IF($N837="H17",5,3),FALSE),"")</f>
        <v>5.5E-2</v>
      </c>
      <c r="BG837" s="296">
        <f t="shared" si="414"/>
        <v>0</v>
      </c>
      <c r="BH837" s="296">
        <f t="shared" ref="BH837:BH900" si="418">IF(OR($N837="H17",AND($M837=1,$N837="")),$BF837,$BG837)</f>
        <v>0</v>
      </c>
      <c r="BI837" s="296" t="str">
        <f>IFERROR(VLOOKUP($L837,点検表４リスト用!$L$2:$N$11,3,FALSE),"")</f>
        <v/>
      </c>
      <c r="BJ837" s="296" t="str">
        <f t="shared" si="415"/>
        <v/>
      </c>
      <c r="BK837" s="296" t="str">
        <f>IF($AK837="特","",IF($BP837="確認",MSG_電気・燃料電池車確認,IF($BS837=1,日野自動車新型式,IF($BS837=2,日野自動車新型式②,IF($BS837=3,日野自動車新型式③,IF($BS837=4,日野自動車新型式④,IFERROR(VLOOKUP($BJ837,'35条リスト'!$A$3:$C$9998,2,FALSE),"")))))))</f>
        <v/>
      </c>
      <c r="BL837" s="296" t="str">
        <f t="shared" si="416"/>
        <v/>
      </c>
      <c r="BM837" s="296" t="str">
        <f>IFERROR(VLOOKUP($X837,点検表４リスト用!$A$2:$B$10,2,FALSE),"")</f>
        <v/>
      </c>
      <c r="BN837" s="296" t="str">
        <f>IF($AK837="特","",IFERROR(VLOOKUP($BJ837,'35条リスト'!$A$3:$C$9998,3,FALSE),""))</f>
        <v/>
      </c>
      <c r="BO837" s="357" t="str">
        <f t="shared" si="386"/>
        <v/>
      </c>
      <c r="BP837" s="297" t="str">
        <f t="shared" si="417"/>
        <v/>
      </c>
      <c r="BQ837" s="297" t="str">
        <f t="shared" si="387"/>
        <v/>
      </c>
      <c r="BR837" s="296">
        <f t="shared" ref="BR837:BR900" si="419">IF($Z837="○",$Z837,IF($AA837="○",$AA837,0))</f>
        <v>0</v>
      </c>
      <c r="BS837" s="296" t="str">
        <f>IF(COUNTIF(点検表４リスト用!X$2:X$83,J837),1,IF(COUNTIF(点検表４リスト用!Y$2:Y$100,J837),2,IF(COUNTIF(点検表４リスト用!Z$2:Z$100,J837),3,IF(COUNTIF(点検表４リスト用!AA$2:AA$100,J837),4,""))))</f>
        <v/>
      </c>
      <c r="BT837" s="580" t="str">
        <f t="shared" si="388"/>
        <v/>
      </c>
    </row>
    <row r="838" spans="1:72">
      <c r="A838" s="289"/>
      <c r="B838" s="445"/>
      <c r="C838" s="290"/>
      <c r="D838" s="291"/>
      <c r="E838" s="291"/>
      <c r="F838" s="291"/>
      <c r="G838" s="292"/>
      <c r="H838" s="300"/>
      <c r="I838" s="292"/>
      <c r="J838" s="292"/>
      <c r="K838" s="292"/>
      <c r="L838" s="292"/>
      <c r="M838" s="290"/>
      <c r="N838" s="290"/>
      <c r="O838" s="292"/>
      <c r="P838" s="292"/>
      <c r="Q838" s="481" t="str">
        <f t="shared" si="389"/>
        <v/>
      </c>
      <c r="R838" s="481" t="str">
        <f t="shared" si="390"/>
        <v/>
      </c>
      <c r="S838" s="482" t="str">
        <f t="shared" si="398"/>
        <v/>
      </c>
      <c r="T838" s="482" t="str">
        <f t="shared" si="391"/>
        <v/>
      </c>
      <c r="U838" s="483" t="str">
        <f t="shared" si="392"/>
        <v/>
      </c>
      <c r="V838" s="483" t="str">
        <f t="shared" si="393"/>
        <v/>
      </c>
      <c r="W838" s="483" t="str">
        <f t="shared" si="394"/>
        <v/>
      </c>
      <c r="X838" s="293"/>
      <c r="Y838" s="289"/>
      <c r="Z838" s="473" t="str">
        <f>IF($BS838&lt;&gt;"","確認",IF(COUNTIF(点検表４リスト用!AB$2:AB$100,J838),"○",IF(OR($BQ838="【3】",$BQ838="【2】",$BQ838="【1】"),"○",$BQ838)))</f>
        <v/>
      </c>
      <c r="AA838" s="532"/>
      <c r="AB838" s="559" t="str">
        <f t="shared" si="395"/>
        <v/>
      </c>
      <c r="AC838" s="294" t="str">
        <f>IF(COUNTIF(環境性能の高いＵＤタクシー!$A:$A,点検表４!J838),"○","")</f>
        <v/>
      </c>
      <c r="AD838" s="295" t="str">
        <f t="shared" si="396"/>
        <v/>
      </c>
      <c r="AE838" s="296" t="b">
        <f t="shared" si="399"/>
        <v>0</v>
      </c>
      <c r="AF838" s="296" t="b">
        <f t="shared" si="400"/>
        <v>0</v>
      </c>
      <c r="AG838" s="296" t="str">
        <f t="shared" si="401"/>
        <v/>
      </c>
      <c r="AH838" s="296">
        <f t="shared" si="402"/>
        <v>1</v>
      </c>
      <c r="AI838" s="296">
        <f t="shared" si="403"/>
        <v>0</v>
      </c>
      <c r="AJ838" s="296">
        <f t="shared" si="404"/>
        <v>0</v>
      </c>
      <c r="AK838" s="296" t="str">
        <f>IFERROR(VLOOKUP($I838,点検表４リスト用!$D$2:$G$10,2,FALSE),"")</f>
        <v/>
      </c>
      <c r="AL838" s="296" t="str">
        <f>IFERROR(VLOOKUP($I838,点検表４リスト用!$D$2:$G$10,3,FALSE),"")</f>
        <v/>
      </c>
      <c r="AM838" s="296" t="str">
        <f>IFERROR(VLOOKUP($I838,点検表４リスト用!$D$2:$G$10,4,FALSE),"")</f>
        <v/>
      </c>
      <c r="AN838" s="296" t="str">
        <f>IFERROR(VLOOKUP(LEFT($E838,1),点検表４リスト用!$I$2:$J$11,2,FALSE),"")</f>
        <v/>
      </c>
      <c r="AO838" s="296" t="b">
        <f>IF(IFERROR(VLOOKUP($J838,軽乗用車一覧!$A$2:$A$88,1,FALSE),"")&lt;&gt;"",TRUE,FALSE)</f>
        <v>0</v>
      </c>
      <c r="AP838" s="296" t="b">
        <f t="shared" si="405"/>
        <v>0</v>
      </c>
      <c r="AQ838" s="296" t="b">
        <f t="shared" si="397"/>
        <v>1</v>
      </c>
      <c r="AR838" s="296" t="str">
        <f t="shared" si="406"/>
        <v/>
      </c>
      <c r="AS838" s="296" t="str">
        <f t="shared" si="407"/>
        <v/>
      </c>
      <c r="AT838" s="296">
        <f t="shared" si="408"/>
        <v>1</v>
      </c>
      <c r="AU838" s="296">
        <f t="shared" si="409"/>
        <v>1</v>
      </c>
      <c r="AV838" s="296" t="str">
        <f t="shared" si="410"/>
        <v/>
      </c>
      <c r="AW838" s="296" t="str">
        <f>IFERROR(VLOOKUP($L838,点検表４リスト用!$L$2:$M$11,2,FALSE),"")</f>
        <v/>
      </c>
      <c r="AX838" s="296" t="str">
        <f>IFERROR(VLOOKUP($AV838,排出係数!$H$4:$N$1000,7,FALSE),"")</f>
        <v/>
      </c>
      <c r="AY838" s="296" t="str">
        <f t="shared" si="385"/>
        <v/>
      </c>
      <c r="AZ838" s="296" t="str">
        <f t="shared" si="411"/>
        <v>1</v>
      </c>
      <c r="BA838" s="296" t="str">
        <f>IFERROR(VLOOKUP($AV838,排出係数!$A$4:$G$10000,$AU838+2,FALSE),"")</f>
        <v/>
      </c>
      <c r="BB838" s="296">
        <f>IFERROR(VLOOKUP($AU838,点検表４リスト用!$P$2:$T$6,2,FALSE),"")</f>
        <v>0.48</v>
      </c>
      <c r="BC838" s="296" t="str">
        <f t="shared" si="412"/>
        <v/>
      </c>
      <c r="BD838" s="296" t="str">
        <f t="shared" si="413"/>
        <v/>
      </c>
      <c r="BE838" s="296" t="str">
        <f>IFERROR(VLOOKUP($AV838,排出係数!$H$4:$M$10000,$AU838+2,FALSE),"")</f>
        <v/>
      </c>
      <c r="BF838" s="296">
        <f>IFERROR(VLOOKUP($AU838,点検表４リスト用!$P$2:$T$6,IF($N838="H17",5,3),FALSE),"")</f>
        <v>5.5E-2</v>
      </c>
      <c r="BG838" s="296">
        <f t="shared" si="414"/>
        <v>0</v>
      </c>
      <c r="BH838" s="296">
        <f t="shared" si="418"/>
        <v>0</v>
      </c>
      <c r="BI838" s="296" t="str">
        <f>IFERROR(VLOOKUP($L838,点検表４リスト用!$L$2:$N$11,3,FALSE),"")</f>
        <v/>
      </c>
      <c r="BJ838" s="296" t="str">
        <f t="shared" si="415"/>
        <v/>
      </c>
      <c r="BK838" s="296" t="str">
        <f>IF($AK838="特","",IF($BP838="確認",MSG_電気・燃料電池車確認,IF($BS838=1,日野自動車新型式,IF($BS838=2,日野自動車新型式②,IF($BS838=3,日野自動車新型式③,IF($BS838=4,日野自動車新型式④,IFERROR(VLOOKUP($BJ838,'35条リスト'!$A$3:$C$9998,2,FALSE),"")))))))</f>
        <v/>
      </c>
      <c r="BL838" s="296" t="str">
        <f t="shared" si="416"/>
        <v/>
      </c>
      <c r="BM838" s="296" t="str">
        <f>IFERROR(VLOOKUP($X838,点検表４リスト用!$A$2:$B$10,2,FALSE),"")</f>
        <v/>
      </c>
      <c r="BN838" s="296" t="str">
        <f>IF($AK838="特","",IFERROR(VLOOKUP($BJ838,'35条リスト'!$A$3:$C$9998,3,FALSE),""))</f>
        <v/>
      </c>
      <c r="BO838" s="357" t="str">
        <f t="shared" si="386"/>
        <v/>
      </c>
      <c r="BP838" s="297" t="str">
        <f t="shared" si="417"/>
        <v/>
      </c>
      <c r="BQ838" s="297" t="str">
        <f t="shared" si="387"/>
        <v/>
      </c>
      <c r="BR838" s="296">
        <f t="shared" si="419"/>
        <v>0</v>
      </c>
      <c r="BS838" s="296" t="str">
        <f>IF(COUNTIF(点検表４リスト用!X$2:X$83,J838),1,IF(COUNTIF(点検表４リスト用!Y$2:Y$100,J838),2,IF(COUNTIF(点検表４リスト用!Z$2:Z$100,J838),3,IF(COUNTIF(点検表４リスト用!AA$2:AA$100,J838),4,""))))</f>
        <v/>
      </c>
      <c r="BT838" s="580" t="str">
        <f t="shared" si="388"/>
        <v/>
      </c>
    </row>
    <row r="839" spans="1:72">
      <c r="A839" s="289"/>
      <c r="B839" s="445"/>
      <c r="C839" s="290"/>
      <c r="D839" s="291"/>
      <c r="E839" s="291"/>
      <c r="F839" s="291"/>
      <c r="G839" s="292"/>
      <c r="H839" s="300"/>
      <c r="I839" s="292"/>
      <c r="J839" s="292"/>
      <c r="K839" s="292"/>
      <c r="L839" s="292"/>
      <c r="M839" s="290"/>
      <c r="N839" s="290"/>
      <c r="O839" s="292"/>
      <c r="P839" s="292"/>
      <c r="Q839" s="481" t="str">
        <f t="shared" si="389"/>
        <v/>
      </c>
      <c r="R839" s="481" t="str">
        <f t="shared" si="390"/>
        <v/>
      </c>
      <c r="S839" s="482" t="str">
        <f t="shared" si="398"/>
        <v/>
      </c>
      <c r="T839" s="482" t="str">
        <f t="shared" si="391"/>
        <v/>
      </c>
      <c r="U839" s="483" t="str">
        <f t="shared" si="392"/>
        <v/>
      </c>
      <c r="V839" s="483" t="str">
        <f t="shared" si="393"/>
        <v/>
      </c>
      <c r="W839" s="483" t="str">
        <f t="shared" si="394"/>
        <v/>
      </c>
      <c r="X839" s="293"/>
      <c r="Y839" s="289"/>
      <c r="Z839" s="473" t="str">
        <f>IF($BS839&lt;&gt;"","確認",IF(COUNTIF(点検表４リスト用!AB$2:AB$100,J839),"○",IF(OR($BQ839="【3】",$BQ839="【2】",$BQ839="【1】"),"○",$BQ839)))</f>
        <v/>
      </c>
      <c r="AA839" s="532"/>
      <c r="AB839" s="559" t="str">
        <f t="shared" si="395"/>
        <v/>
      </c>
      <c r="AC839" s="294" t="str">
        <f>IF(COUNTIF(環境性能の高いＵＤタクシー!$A:$A,点検表４!J839),"○","")</f>
        <v/>
      </c>
      <c r="AD839" s="295" t="str">
        <f t="shared" si="396"/>
        <v/>
      </c>
      <c r="AE839" s="296" t="b">
        <f t="shared" si="399"/>
        <v>0</v>
      </c>
      <c r="AF839" s="296" t="b">
        <f t="shared" si="400"/>
        <v>0</v>
      </c>
      <c r="AG839" s="296" t="str">
        <f t="shared" si="401"/>
        <v/>
      </c>
      <c r="AH839" s="296">
        <f t="shared" si="402"/>
        <v>1</v>
      </c>
      <c r="AI839" s="296">
        <f t="shared" si="403"/>
        <v>0</v>
      </c>
      <c r="AJ839" s="296">
        <f t="shared" si="404"/>
        <v>0</v>
      </c>
      <c r="AK839" s="296" t="str">
        <f>IFERROR(VLOOKUP($I839,点検表４リスト用!$D$2:$G$10,2,FALSE),"")</f>
        <v/>
      </c>
      <c r="AL839" s="296" t="str">
        <f>IFERROR(VLOOKUP($I839,点検表４リスト用!$D$2:$G$10,3,FALSE),"")</f>
        <v/>
      </c>
      <c r="AM839" s="296" t="str">
        <f>IFERROR(VLOOKUP($I839,点検表４リスト用!$D$2:$G$10,4,FALSE),"")</f>
        <v/>
      </c>
      <c r="AN839" s="296" t="str">
        <f>IFERROR(VLOOKUP(LEFT($E839,1),点検表４リスト用!$I$2:$J$11,2,FALSE),"")</f>
        <v/>
      </c>
      <c r="AO839" s="296" t="b">
        <f>IF(IFERROR(VLOOKUP($J839,軽乗用車一覧!$A$2:$A$88,1,FALSE),"")&lt;&gt;"",TRUE,FALSE)</f>
        <v>0</v>
      </c>
      <c r="AP839" s="296" t="b">
        <f t="shared" si="405"/>
        <v>0</v>
      </c>
      <c r="AQ839" s="296" t="b">
        <f t="shared" si="397"/>
        <v>1</v>
      </c>
      <c r="AR839" s="296" t="str">
        <f t="shared" si="406"/>
        <v/>
      </c>
      <c r="AS839" s="296" t="str">
        <f t="shared" si="407"/>
        <v/>
      </c>
      <c r="AT839" s="296">
        <f t="shared" si="408"/>
        <v>1</v>
      </c>
      <c r="AU839" s="296">
        <f t="shared" si="409"/>
        <v>1</v>
      </c>
      <c r="AV839" s="296" t="str">
        <f t="shared" si="410"/>
        <v/>
      </c>
      <c r="AW839" s="296" t="str">
        <f>IFERROR(VLOOKUP($L839,点検表４リスト用!$L$2:$M$11,2,FALSE),"")</f>
        <v/>
      </c>
      <c r="AX839" s="296" t="str">
        <f>IFERROR(VLOOKUP($AV839,排出係数!$H$4:$N$1000,7,FALSE),"")</f>
        <v/>
      </c>
      <c r="AY839" s="296" t="str">
        <f t="shared" si="385"/>
        <v/>
      </c>
      <c r="AZ839" s="296" t="str">
        <f t="shared" si="411"/>
        <v>1</v>
      </c>
      <c r="BA839" s="296" t="str">
        <f>IFERROR(VLOOKUP($AV839,排出係数!$A$4:$G$10000,$AU839+2,FALSE),"")</f>
        <v/>
      </c>
      <c r="BB839" s="296">
        <f>IFERROR(VLOOKUP($AU839,点検表４リスト用!$P$2:$T$6,2,FALSE),"")</f>
        <v>0.48</v>
      </c>
      <c r="BC839" s="296" t="str">
        <f t="shared" si="412"/>
        <v/>
      </c>
      <c r="BD839" s="296" t="str">
        <f t="shared" si="413"/>
        <v/>
      </c>
      <c r="BE839" s="296" t="str">
        <f>IFERROR(VLOOKUP($AV839,排出係数!$H$4:$M$10000,$AU839+2,FALSE),"")</f>
        <v/>
      </c>
      <c r="BF839" s="296">
        <f>IFERROR(VLOOKUP($AU839,点検表４リスト用!$P$2:$T$6,IF($N839="H17",5,3),FALSE),"")</f>
        <v>5.5E-2</v>
      </c>
      <c r="BG839" s="296">
        <f t="shared" si="414"/>
        <v>0</v>
      </c>
      <c r="BH839" s="296">
        <f t="shared" si="418"/>
        <v>0</v>
      </c>
      <c r="BI839" s="296" t="str">
        <f>IFERROR(VLOOKUP($L839,点検表４リスト用!$L$2:$N$11,3,FALSE),"")</f>
        <v/>
      </c>
      <c r="BJ839" s="296" t="str">
        <f t="shared" si="415"/>
        <v/>
      </c>
      <c r="BK839" s="296" t="str">
        <f>IF($AK839="特","",IF($BP839="確認",MSG_電気・燃料電池車確認,IF($BS839=1,日野自動車新型式,IF($BS839=2,日野自動車新型式②,IF($BS839=3,日野自動車新型式③,IF($BS839=4,日野自動車新型式④,IFERROR(VLOOKUP($BJ839,'35条リスト'!$A$3:$C$9998,2,FALSE),"")))))))</f>
        <v/>
      </c>
      <c r="BL839" s="296" t="str">
        <f t="shared" si="416"/>
        <v/>
      </c>
      <c r="BM839" s="296" t="str">
        <f>IFERROR(VLOOKUP($X839,点検表４リスト用!$A$2:$B$10,2,FALSE),"")</f>
        <v/>
      </c>
      <c r="BN839" s="296" t="str">
        <f>IF($AK839="特","",IFERROR(VLOOKUP($BJ839,'35条リスト'!$A$3:$C$9998,3,FALSE),""))</f>
        <v/>
      </c>
      <c r="BO839" s="357" t="str">
        <f t="shared" si="386"/>
        <v/>
      </c>
      <c r="BP839" s="297" t="str">
        <f t="shared" si="417"/>
        <v/>
      </c>
      <c r="BQ839" s="297" t="str">
        <f t="shared" si="387"/>
        <v/>
      </c>
      <c r="BR839" s="296">
        <f t="shared" si="419"/>
        <v>0</v>
      </c>
      <c r="BS839" s="296" t="str">
        <f>IF(COUNTIF(点検表４リスト用!X$2:X$83,J839),1,IF(COUNTIF(点検表４リスト用!Y$2:Y$100,J839),2,IF(COUNTIF(点検表４リスト用!Z$2:Z$100,J839),3,IF(COUNTIF(点検表４リスト用!AA$2:AA$100,J839),4,""))))</f>
        <v/>
      </c>
      <c r="BT839" s="580" t="str">
        <f t="shared" si="388"/>
        <v/>
      </c>
    </row>
    <row r="840" spans="1:72">
      <c r="A840" s="289"/>
      <c r="B840" s="445"/>
      <c r="C840" s="290"/>
      <c r="D840" s="291"/>
      <c r="E840" s="291"/>
      <c r="F840" s="291"/>
      <c r="G840" s="292"/>
      <c r="H840" s="300"/>
      <c r="I840" s="292"/>
      <c r="J840" s="292"/>
      <c r="K840" s="292"/>
      <c r="L840" s="292"/>
      <c r="M840" s="290"/>
      <c r="N840" s="290"/>
      <c r="O840" s="292"/>
      <c r="P840" s="292"/>
      <c r="Q840" s="481" t="str">
        <f t="shared" si="389"/>
        <v/>
      </c>
      <c r="R840" s="481" t="str">
        <f t="shared" si="390"/>
        <v/>
      </c>
      <c r="S840" s="482" t="str">
        <f t="shared" si="398"/>
        <v/>
      </c>
      <c r="T840" s="482" t="str">
        <f t="shared" si="391"/>
        <v/>
      </c>
      <c r="U840" s="483" t="str">
        <f t="shared" si="392"/>
        <v/>
      </c>
      <c r="V840" s="483" t="str">
        <f t="shared" si="393"/>
        <v/>
      </c>
      <c r="W840" s="483" t="str">
        <f t="shared" si="394"/>
        <v/>
      </c>
      <c r="X840" s="293"/>
      <c r="Y840" s="289"/>
      <c r="Z840" s="473" t="str">
        <f>IF($BS840&lt;&gt;"","確認",IF(COUNTIF(点検表４リスト用!AB$2:AB$100,J840),"○",IF(OR($BQ840="【3】",$BQ840="【2】",$BQ840="【1】"),"○",$BQ840)))</f>
        <v/>
      </c>
      <c r="AA840" s="532"/>
      <c r="AB840" s="559" t="str">
        <f t="shared" si="395"/>
        <v/>
      </c>
      <c r="AC840" s="294" t="str">
        <f>IF(COUNTIF(環境性能の高いＵＤタクシー!$A:$A,点検表４!J840),"○","")</f>
        <v/>
      </c>
      <c r="AD840" s="295" t="str">
        <f t="shared" si="396"/>
        <v/>
      </c>
      <c r="AE840" s="296" t="b">
        <f t="shared" si="399"/>
        <v>0</v>
      </c>
      <c r="AF840" s="296" t="b">
        <f t="shared" si="400"/>
        <v>0</v>
      </c>
      <c r="AG840" s="296" t="str">
        <f t="shared" si="401"/>
        <v/>
      </c>
      <c r="AH840" s="296">
        <f t="shared" si="402"/>
        <v>1</v>
      </c>
      <c r="AI840" s="296">
        <f t="shared" si="403"/>
        <v>0</v>
      </c>
      <c r="AJ840" s="296">
        <f t="shared" si="404"/>
        <v>0</v>
      </c>
      <c r="AK840" s="296" t="str">
        <f>IFERROR(VLOOKUP($I840,点検表４リスト用!$D$2:$G$10,2,FALSE),"")</f>
        <v/>
      </c>
      <c r="AL840" s="296" t="str">
        <f>IFERROR(VLOOKUP($I840,点検表４リスト用!$D$2:$G$10,3,FALSE),"")</f>
        <v/>
      </c>
      <c r="AM840" s="296" t="str">
        <f>IFERROR(VLOOKUP($I840,点検表４リスト用!$D$2:$G$10,4,FALSE),"")</f>
        <v/>
      </c>
      <c r="AN840" s="296" t="str">
        <f>IFERROR(VLOOKUP(LEFT($E840,1),点検表４リスト用!$I$2:$J$11,2,FALSE),"")</f>
        <v/>
      </c>
      <c r="AO840" s="296" t="b">
        <f>IF(IFERROR(VLOOKUP($J840,軽乗用車一覧!$A$2:$A$88,1,FALSE),"")&lt;&gt;"",TRUE,FALSE)</f>
        <v>0</v>
      </c>
      <c r="AP840" s="296" t="b">
        <f t="shared" si="405"/>
        <v>0</v>
      </c>
      <c r="AQ840" s="296" t="b">
        <f t="shared" si="397"/>
        <v>1</v>
      </c>
      <c r="AR840" s="296" t="str">
        <f t="shared" si="406"/>
        <v/>
      </c>
      <c r="AS840" s="296" t="str">
        <f t="shared" si="407"/>
        <v/>
      </c>
      <c r="AT840" s="296">
        <f t="shared" si="408"/>
        <v>1</v>
      </c>
      <c r="AU840" s="296">
        <f t="shared" si="409"/>
        <v>1</v>
      </c>
      <c r="AV840" s="296" t="str">
        <f t="shared" si="410"/>
        <v/>
      </c>
      <c r="AW840" s="296" t="str">
        <f>IFERROR(VLOOKUP($L840,点検表４リスト用!$L$2:$M$11,2,FALSE),"")</f>
        <v/>
      </c>
      <c r="AX840" s="296" t="str">
        <f>IFERROR(VLOOKUP($AV840,排出係数!$H$4:$N$1000,7,FALSE),"")</f>
        <v/>
      </c>
      <c r="AY840" s="296" t="str">
        <f t="shared" si="385"/>
        <v/>
      </c>
      <c r="AZ840" s="296" t="str">
        <f t="shared" si="411"/>
        <v>1</v>
      </c>
      <c r="BA840" s="296" t="str">
        <f>IFERROR(VLOOKUP($AV840,排出係数!$A$4:$G$10000,$AU840+2,FALSE),"")</f>
        <v/>
      </c>
      <c r="BB840" s="296">
        <f>IFERROR(VLOOKUP($AU840,点検表４リスト用!$P$2:$T$6,2,FALSE),"")</f>
        <v>0.48</v>
      </c>
      <c r="BC840" s="296" t="str">
        <f t="shared" si="412"/>
        <v/>
      </c>
      <c r="BD840" s="296" t="str">
        <f t="shared" si="413"/>
        <v/>
      </c>
      <c r="BE840" s="296" t="str">
        <f>IFERROR(VLOOKUP($AV840,排出係数!$H$4:$M$10000,$AU840+2,FALSE),"")</f>
        <v/>
      </c>
      <c r="BF840" s="296">
        <f>IFERROR(VLOOKUP($AU840,点検表４リスト用!$P$2:$T$6,IF($N840="H17",5,3),FALSE),"")</f>
        <v>5.5E-2</v>
      </c>
      <c r="BG840" s="296">
        <f t="shared" si="414"/>
        <v>0</v>
      </c>
      <c r="BH840" s="296">
        <f t="shared" si="418"/>
        <v>0</v>
      </c>
      <c r="BI840" s="296" t="str">
        <f>IFERROR(VLOOKUP($L840,点検表４リスト用!$L$2:$N$11,3,FALSE),"")</f>
        <v/>
      </c>
      <c r="BJ840" s="296" t="str">
        <f t="shared" si="415"/>
        <v/>
      </c>
      <c r="BK840" s="296" t="str">
        <f>IF($AK840="特","",IF($BP840="確認",MSG_電気・燃料電池車確認,IF($BS840=1,日野自動車新型式,IF($BS840=2,日野自動車新型式②,IF($BS840=3,日野自動車新型式③,IF($BS840=4,日野自動車新型式④,IFERROR(VLOOKUP($BJ840,'35条リスト'!$A$3:$C$9998,2,FALSE),"")))))))</f>
        <v/>
      </c>
      <c r="BL840" s="296" t="str">
        <f t="shared" si="416"/>
        <v/>
      </c>
      <c r="BM840" s="296" t="str">
        <f>IFERROR(VLOOKUP($X840,点検表４リスト用!$A$2:$B$10,2,FALSE),"")</f>
        <v/>
      </c>
      <c r="BN840" s="296" t="str">
        <f>IF($AK840="特","",IFERROR(VLOOKUP($BJ840,'35条リスト'!$A$3:$C$9998,3,FALSE),""))</f>
        <v/>
      </c>
      <c r="BO840" s="357" t="str">
        <f t="shared" si="386"/>
        <v/>
      </c>
      <c r="BP840" s="297" t="str">
        <f t="shared" si="417"/>
        <v/>
      </c>
      <c r="BQ840" s="297" t="str">
        <f t="shared" si="387"/>
        <v/>
      </c>
      <c r="BR840" s="296">
        <f t="shared" si="419"/>
        <v>0</v>
      </c>
      <c r="BS840" s="296" t="str">
        <f>IF(COUNTIF(点検表４リスト用!X$2:X$83,J840),1,IF(COUNTIF(点検表４リスト用!Y$2:Y$100,J840),2,IF(COUNTIF(点検表４リスト用!Z$2:Z$100,J840),3,IF(COUNTIF(点検表４リスト用!AA$2:AA$100,J840),4,""))))</f>
        <v/>
      </c>
      <c r="BT840" s="580" t="str">
        <f t="shared" si="388"/>
        <v/>
      </c>
    </row>
    <row r="841" spans="1:72">
      <c r="A841" s="289"/>
      <c r="B841" s="445"/>
      <c r="C841" s="290"/>
      <c r="D841" s="291"/>
      <c r="E841" s="291"/>
      <c r="F841" s="291"/>
      <c r="G841" s="292"/>
      <c r="H841" s="300"/>
      <c r="I841" s="292"/>
      <c r="J841" s="292"/>
      <c r="K841" s="292"/>
      <c r="L841" s="292"/>
      <c r="M841" s="290"/>
      <c r="N841" s="290"/>
      <c r="O841" s="292"/>
      <c r="P841" s="292"/>
      <c r="Q841" s="481" t="str">
        <f t="shared" si="389"/>
        <v/>
      </c>
      <c r="R841" s="481" t="str">
        <f t="shared" si="390"/>
        <v/>
      </c>
      <c r="S841" s="482" t="str">
        <f t="shared" si="398"/>
        <v/>
      </c>
      <c r="T841" s="482" t="str">
        <f t="shared" si="391"/>
        <v/>
      </c>
      <c r="U841" s="483" t="str">
        <f t="shared" si="392"/>
        <v/>
      </c>
      <c r="V841" s="483" t="str">
        <f t="shared" si="393"/>
        <v/>
      </c>
      <c r="W841" s="483" t="str">
        <f t="shared" si="394"/>
        <v/>
      </c>
      <c r="X841" s="293"/>
      <c r="Y841" s="289"/>
      <c r="Z841" s="473" t="str">
        <f>IF($BS841&lt;&gt;"","確認",IF(COUNTIF(点検表４リスト用!AB$2:AB$100,J841),"○",IF(OR($BQ841="【3】",$BQ841="【2】",$BQ841="【1】"),"○",$BQ841)))</f>
        <v/>
      </c>
      <c r="AA841" s="532"/>
      <c r="AB841" s="559" t="str">
        <f t="shared" si="395"/>
        <v/>
      </c>
      <c r="AC841" s="294" t="str">
        <f>IF(COUNTIF(環境性能の高いＵＤタクシー!$A:$A,点検表４!J841),"○","")</f>
        <v/>
      </c>
      <c r="AD841" s="295" t="str">
        <f t="shared" si="396"/>
        <v/>
      </c>
      <c r="AE841" s="296" t="b">
        <f t="shared" si="399"/>
        <v>0</v>
      </c>
      <c r="AF841" s="296" t="b">
        <f t="shared" si="400"/>
        <v>0</v>
      </c>
      <c r="AG841" s="296" t="str">
        <f t="shared" si="401"/>
        <v/>
      </c>
      <c r="AH841" s="296">
        <f t="shared" si="402"/>
        <v>1</v>
      </c>
      <c r="AI841" s="296">
        <f t="shared" si="403"/>
        <v>0</v>
      </c>
      <c r="AJ841" s="296">
        <f t="shared" si="404"/>
        <v>0</v>
      </c>
      <c r="AK841" s="296" t="str">
        <f>IFERROR(VLOOKUP($I841,点検表４リスト用!$D$2:$G$10,2,FALSE),"")</f>
        <v/>
      </c>
      <c r="AL841" s="296" t="str">
        <f>IFERROR(VLOOKUP($I841,点検表４リスト用!$D$2:$G$10,3,FALSE),"")</f>
        <v/>
      </c>
      <c r="AM841" s="296" t="str">
        <f>IFERROR(VLOOKUP($I841,点検表４リスト用!$D$2:$G$10,4,FALSE),"")</f>
        <v/>
      </c>
      <c r="AN841" s="296" t="str">
        <f>IFERROR(VLOOKUP(LEFT($E841,1),点検表４リスト用!$I$2:$J$11,2,FALSE),"")</f>
        <v/>
      </c>
      <c r="AO841" s="296" t="b">
        <f>IF(IFERROR(VLOOKUP($J841,軽乗用車一覧!$A$2:$A$88,1,FALSE),"")&lt;&gt;"",TRUE,FALSE)</f>
        <v>0</v>
      </c>
      <c r="AP841" s="296" t="b">
        <f t="shared" si="405"/>
        <v>0</v>
      </c>
      <c r="AQ841" s="296" t="b">
        <f t="shared" si="397"/>
        <v>1</v>
      </c>
      <c r="AR841" s="296" t="str">
        <f t="shared" si="406"/>
        <v/>
      </c>
      <c r="AS841" s="296" t="str">
        <f t="shared" si="407"/>
        <v/>
      </c>
      <c r="AT841" s="296">
        <f t="shared" si="408"/>
        <v>1</v>
      </c>
      <c r="AU841" s="296">
        <f t="shared" si="409"/>
        <v>1</v>
      </c>
      <c r="AV841" s="296" t="str">
        <f t="shared" si="410"/>
        <v/>
      </c>
      <c r="AW841" s="296" t="str">
        <f>IFERROR(VLOOKUP($L841,点検表４リスト用!$L$2:$M$11,2,FALSE),"")</f>
        <v/>
      </c>
      <c r="AX841" s="296" t="str">
        <f>IFERROR(VLOOKUP($AV841,排出係数!$H$4:$N$1000,7,FALSE),"")</f>
        <v/>
      </c>
      <c r="AY841" s="296" t="str">
        <f t="shared" si="385"/>
        <v/>
      </c>
      <c r="AZ841" s="296" t="str">
        <f t="shared" si="411"/>
        <v>1</v>
      </c>
      <c r="BA841" s="296" t="str">
        <f>IFERROR(VLOOKUP($AV841,排出係数!$A$4:$G$10000,$AU841+2,FALSE),"")</f>
        <v/>
      </c>
      <c r="BB841" s="296">
        <f>IFERROR(VLOOKUP($AU841,点検表４リスト用!$P$2:$T$6,2,FALSE),"")</f>
        <v>0.48</v>
      </c>
      <c r="BC841" s="296" t="str">
        <f t="shared" si="412"/>
        <v/>
      </c>
      <c r="BD841" s="296" t="str">
        <f t="shared" si="413"/>
        <v/>
      </c>
      <c r="BE841" s="296" t="str">
        <f>IFERROR(VLOOKUP($AV841,排出係数!$H$4:$M$10000,$AU841+2,FALSE),"")</f>
        <v/>
      </c>
      <c r="BF841" s="296">
        <f>IFERROR(VLOOKUP($AU841,点検表４リスト用!$P$2:$T$6,IF($N841="H17",5,3),FALSE),"")</f>
        <v>5.5E-2</v>
      </c>
      <c r="BG841" s="296">
        <f t="shared" si="414"/>
        <v>0</v>
      </c>
      <c r="BH841" s="296">
        <f t="shared" si="418"/>
        <v>0</v>
      </c>
      <c r="BI841" s="296" t="str">
        <f>IFERROR(VLOOKUP($L841,点検表４リスト用!$L$2:$N$11,3,FALSE),"")</f>
        <v/>
      </c>
      <c r="BJ841" s="296" t="str">
        <f t="shared" si="415"/>
        <v/>
      </c>
      <c r="BK841" s="296" t="str">
        <f>IF($AK841="特","",IF($BP841="確認",MSG_電気・燃料電池車確認,IF($BS841=1,日野自動車新型式,IF($BS841=2,日野自動車新型式②,IF($BS841=3,日野自動車新型式③,IF($BS841=4,日野自動車新型式④,IFERROR(VLOOKUP($BJ841,'35条リスト'!$A$3:$C$9998,2,FALSE),"")))))))</f>
        <v/>
      </c>
      <c r="BL841" s="296" t="str">
        <f t="shared" si="416"/>
        <v/>
      </c>
      <c r="BM841" s="296" t="str">
        <f>IFERROR(VLOOKUP($X841,点検表４リスト用!$A$2:$B$10,2,FALSE),"")</f>
        <v/>
      </c>
      <c r="BN841" s="296" t="str">
        <f>IF($AK841="特","",IFERROR(VLOOKUP($BJ841,'35条リスト'!$A$3:$C$9998,3,FALSE),""))</f>
        <v/>
      </c>
      <c r="BO841" s="357" t="str">
        <f t="shared" si="386"/>
        <v/>
      </c>
      <c r="BP841" s="297" t="str">
        <f t="shared" si="417"/>
        <v/>
      </c>
      <c r="BQ841" s="297" t="str">
        <f t="shared" si="387"/>
        <v/>
      </c>
      <c r="BR841" s="296">
        <f t="shared" si="419"/>
        <v>0</v>
      </c>
      <c r="BS841" s="296" t="str">
        <f>IF(COUNTIF(点検表４リスト用!X$2:X$83,J841),1,IF(COUNTIF(点検表４リスト用!Y$2:Y$100,J841),2,IF(COUNTIF(点検表４リスト用!Z$2:Z$100,J841),3,IF(COUNTIF(点検表４リスト用!AA$2:AA$100,J841),4,""))))</f>
        <v/>
      </c>
      <c r="BT841" s="580" t="str">
        <f t="shared" si="388"/>
        <v/>
      </c>
    </row>
    <row r="842" spans="1:72">
      <c r="A842" s="289"/>
      <c r="B842" s="445"/>
      <c r="C842" s="290"/>
      <c r="D842" s="291"/>
      <c r="E842" s="291"/>
      <c r="F842" s="291"/>
      <c r="G842" s="292"/>
      <c r="H842" s="300"/>
      <c r="I842" s="292"/>
      <c r="J842" s="292"/>
      <c r="K842" s="292"/>
      <c r="L842" s="292"/>
      <c r="M842" s="290"/>
      <c r="N842" s="290"/>
      <c r="O842" s="292"/>
      <c r="P842" s="292"/>
      <c r="Q842" s="481" t="str">
        <f t="shared" si="389"/>
        <v/>
      </c>
      <c r="R842" s="481" t="str">
        <f t="shared" si="390"/>
        <v/>
      </c>
      <c r="S842" s="482" t="str">
        <f t="shared" si="398"/>
        <v/>
      </c>
      <c r="T842" s="482" t="str">
        <f t="shared" si="391"/>
        <v/>
      </c>
      <c r="U842" s="483" t="str">
        <f t="shared" si="392"/>
        <v/>
      </c>
      <c r="V842" s="483" t="str">
        <f t="shared" si="393"/>
        <v/>
      </c>
      <c r="W842" s="483" t="str">
        <f t="shared" si="394"/>
        <v/>
      </c>
      <c r="X842" s="293"/>
      <c r="Y842" s="289"/>
      <c r="Z842" s="473" t="str">
        <f>IF($BS842&lt;&gt;"","確認",IF(COUNTIF(点検表４リスト用!AB$2:AB$100,J842),"○",IF(OR($BQ842="【3】",$BQ842="【2】",$BQ842="【1】"),"○",$BQ842)))</f>
        <v/>
      </c>
      <c r="AA842" s="532"/>
      <c r="AB842" s="559" t="str">
        <f t="shared" si="395"/>
        <v/>
      </c>
      <c r="AC842" s="294" t="str">
        <f>IF(COUNTIF(環境性能の高いＵＤタクシー!$A:$A,点検表４!J842),"○","")</f>
        <v/>
      </c>
      <c r="AD842" s="295" t="str">
        <f t="shared" si="396"/>
        <v/>
      </c>
      <c r="AE842" s="296" t="b">
        <f t="shared" si="399"/>
        <v>0</v>
      </c>
      <c r="AF842" s="296" t="b">
        <f t="shared" si="400"/>
        <v>0</v>
      </c>
      <c r="AG842" s="296" t="str">
        <f t="shared" si="401"/>
        <v/>
      </c>
      <c r="AH842" s="296">
        <f t="shared" si="402"/>
        <v>1</v>
      </c>
      <c r="AI842" s="296">
        <f t="shared" si="403"/>
        <v>0</v>
      </c>
      <c r="AJ842" s="296">
        <f t="shared" si="404"/>
        <v>0</v>
      </c>
      <c r="AK842" s="296" t="str">
        <f>IFERROR(VLOOKUP($I842,点検表４リスト用!$D$2:$G$10,2,FALSE),"")</f>
        <v/>
      </c>
      <c r="AL842" s="296" t="str">
        <f>IFERROR(VLOOKUP($I842,点検表４リスト用!$D$2:$G$10,3,FALSE),"")</f>
        <v/>
      </c>
      <c r="AM842" s="296" t="str">
        <f>IFERROR(VLOOKUP($I842,点検表４リスト用!$D$2:$G$10,4,FALSE),"")</f>
        <v/>
      </c>
      <c r="AN842" s="296" t="str">
        <f>IFERROR(VLOOKUP(LEFT($E842,1),点検表４リスト用!$I$2:$J$11,2,FALSE),"")</f>
        <v/>
      </c>
      <c r="AO842" s="296" t="b">
        <f>IF(IFERROR(VLOOKUP($J842,軽乗用車一覧!$A$2:$A$88,1,FALSE),"")&lt;&gt;"",TRUE,FALSE)</f>
        <v>0</v>
      </c>
      <c r="AP842" s="296" t="b">
        <f t="shared" si="405"/>
        <v>0</v>
      </c>
      <c r="AQ842" s="296" t="b">
        <f t="shared" si="397"/>
        <v>1</v>
      </c>
      <c r="AR842" s="296" t="str">
        <f t="shared" si="406"/>
        <v/>
      </c>
      <c r="AS842" s="296" t="str">
        <f t="shared" si="407"/>
        <v/>
      </c>
      <c r="AT842" s="296">
        <f t="shared" si="408"/>
        <v>1</v>
      </c>
      <c r="AU842" s="296">
        <f t="shared" si="409"/>
        <v>1</v>
      </c>
      <c r="AV842" s="296" t="str">
        <f t="shared" si="410"/>
        <v/>
      </c>
      <c r="AW842" s="296" t="str">
        <f>IFERROR(VLOOKUP($L842,点検表４リスト用!$L$2:$M$11,2,FALSE),"")</f>
        <v/>
      </c>
      <c r="AX842" s="296" t="str">
        <f>IFERROR(VLOOKUP($AV842,排出係数!$H$4:$N$1000,7,FALSE),"")</f>
        <v/>
      </c>
      <c r="AY842" s="296" t="str">
        <f t="shared" ref="AY842:AY905" si="420">IF(OR($AW842="C",$AW842="電",$AW842="燃電"),$AW842,IF(AND(LEFT($AW842,1)&lt;&gt;"ハ",RIGHT($AX842,1)&lt;&gt;"ハ"),IF(AND(OR($AW842="ガ",$AW842="L"),LEFT($AX842,2)&lt;&gt;"ガL"),"ガL3",IF(AND($AW842="軽",LEFT($AX842,1)&lt;&gt;"軽"),"軽3",IF(RIGHT($AX842,1)="ハ","ハ",$AX842))),IF($AX842="",$BT842,$AX842)))</f>
        <v/>
      </c>
      <c r="AZ842" s="296" t="str">
        <f t="shared" si="411"/>
        <v>1</v>
      </c>
      <c r="BA842" s="296" t="str">
        <f>IFERROR(VLOOKUP($AV842,排出係数!$A$4:$G$10000,$AU842+2,FALSE),"")</f>
        <v/>
      </c>
      <c r="BB842" s="296">
        <f>IFERROR(VLOOKUP($AU842,点検表４リスト用!$P$2:$T$6,2,FALSE),"")</f>
        <v>0.48</v>
      </c>
      <c r="BC842" s="296" t="str">
        <f t="shared" si="412"/>
        <v/>
      </c>
      <c r="BD842" s="296" t="str">
        <f t="shared" si="413"/>
        <v/>
      </c>
      <c r="BE842" s="296" t="str">
        <f>IFERROR(VLOOKUP($AV842,排出係数!$H$4:$M$10000,$AU842+2,FALSE),"")</f>
        <v/>
      </c>
      <c r="BF842" s="296">
        <f>IFERROR(VLOOKUP($AU842,点検表４リスト用!$P$2:$T$6,IF($N842="H17",5,3),FALSE),"")</f>
        <v>5.5E-2</v>
      </c>
      <c r="BG842" s="296">
        <f t="shared" si="414"/>
        <v>0</v>
      </c>
      <c r="BH842" s="296">
        <f t="shared" si="418"/>
        <v>0</v>
      </c>
      <c r="BI842" s="296" t="str">
        <f>IFERROR(VLOOKUP($L842,点検表４リスト用!$L$2:$N$11,3,FALSE),"")</f>
        <v/>
      </c>
      <c r="BJ842" s="296" t="str">
        <f t="shared" si="415"/>
        <v/>
      </c>
      <c r="BK842" s="296" t="str">
        <f>IF($AK842="特","",IF($BP842="確認",MSG_電気・燃料電池車確認,IF($BS842=1,日野自動車新型式,IF($BS842=2,日野自動車新型式②,IF($BS842=3,日野自動車新型式③,IF($BS842=4,日野自動車新型式④,IFERROR(VLOOKUP($BJ842,'35条リスト'!$A$3:$C$9998,2,FALSE),"")))))))</f>
        <v/>
      </c>
      <c r="BL842" s="296" t="str">
        <f t="shared" si="416"/>
        <v/>
      </c>
      <c r="BM842" s="296" t="str">
        <f>IFERROR(VLOOKUP($X842,点検表４リスト用!$A$2:$B$10,2,FALSE),"")</f>
        <v/>
      </c>
      <c r="BN842" s="296" t="str">
        <f>IF($AK842="特","",IFERROR(VLOOKUP($BJ842,'35条リスト'!$A$3:$C$9998,3,FALSE),""))</f>
        <v/>
      </c>
      <c r="BO842" s="357" t="str">
        <f t="shared" ref="BO842:BO905" si="421">IF(AND($AS842="乗用",OR($L842="ハイブリッド（ガソリン）",$L842="ガソリン",$L842="ハイブリッド（ＬＰＧ）",$L842="液化石油ガス（ＬＰＧ）"),$BL842=75,$BM842=6),"【1】",IF(AND($AS842="乗用",$L842="プラグインハイブリッド",$BL842=75),"【2】",IF(AND($AS842="軽量",OR($L842="ハイブリッド（ガソリン）",$L842="ガソリン"),$BL842=75,$BM842=4),"【1】",IF(AND($AS842="中量",OR($L842="ハイブリッド（ガソリン）",$L842="ガソリン"),$BL842=75,OR($BM842=4,$BM842=3,$BM842=2,$BM842=1)),"【1】",IF(AND($AS842="中量",OR($L842="ハイブリッド（ガソリン）",$L842="ガソリン"),$BL842=50,OR($BM842=4,$BM842=3,$BM842=2)),"【1】",IF(AND($AS842="重量1",OR($L842="ハイブリッド（軽油）",$L842="軽油"),LEFT($J842,1)="2",OR($BM842=4,$BM842=3,$BM842=2,$BM842=1)),"【1】",IF(AND($AS842="重量2",OR($L842="ハイブリッド（軽油）",$L842="軽油"),LEFT($J842,1)="2",OR($BM842=4,$BM842=3,$BM842=2,$BM842=1,$BM842=0)),"【1】","")))))))</f>
        <v/>
      </c>
      <c r="BP842" s="297" t="str">
        <f t="shared" si="417"/>
        <v/>
      </c>
      <c r="BQ842" s="297" t="str">
        <f t="shared" ref="BQ842:BQ905" si="422">IF($BO842="【2】",$BO842,IF($BN842&lt;&gt;"",$BN842,IF($BO842&lt;&gt;"",$BO842,$BP842)))</f>
        <v/>
      </c>
      <c r="BR842" s="296">
        <f t="shared" si="419"/>
        <v>0</v>
      </c>
      <c r="BS842" s="296" t="str">
        <f>IF(COUNTIF(点検表４リスト用!X$2:X$83,J842),1,IF(COUNTIF(点検表４リスト用!Y$2:Y$100,J842),2,IF(COUNTIF(点検表４リスト用!Z$2:Z$100,J842),3,IF(COUNTIF(点検表４リスト用!AA$2:AA$100,J842),4,""))))</f>
        <v/>
      </c>
      <c r="BT842" s="580" t="str">
        <f t="shared" ref="BT842:BT905" si="423">IF(OR($J842="不明",$AX842=""),IF(LEFT($L842,1)="ハ","ハ",IF($L842="プラグインハイブリッド","Pハ",$AW842)),$AW842)</f>
        <v/>
      </c>
    </row>
    <row r="843" spans="1:72">
      <c r="A843" s="289"/>
      <c r="B843" s="445"/>
      <c r="C843" s="290"/>
      <c r="D843" s="291"/>
      <c r="E843" s="291"/>
      <c r="F843" s="291"/>
      <c r="G843" s="292"/>
      <c r="H843" s="300"/>
      <c r="I843" s="292"/>
      <c r="J843" s="292"/>
      <c r="K843" s="292"/>
      <c r="L843" s="292"/>
      <c r="M843" s="290"/>
      <c r="N843" s="290"/>
      <c r="O843" s="292"/>
      <c r="P843" s="292"/>
      <c r="Q843" s="481" t="str">
        <f t="shared" si="389"/>
        <v/>
      </c>
      <c r="R843" s="481" t="str">
        <f t="shared" si="390"/>
        <v/>
      </c>
      <c r="S843" s="482" t="str">
        <f t="shared" si="398"/>
        <v/>
      </c>
      <c r="T843" s="482" t="str">
        <f t="shared" si="391"/>
        <v/>
      </c>
      <c r="U843" s="483" t="str">
        <f t="shared" si="392"/>
        <v/>
      </c>
      <c r="V843" s="483" t="str">
        <f t="shared" si="393"/>
        <v/>
      </c>
      <c r="W843" s="483" t="str">
        <f t="shared" si="394"/>
        <v/>
      </c>
      <c r="X843" s="293"/>
      <c r="Y843" s="289"/>
      <c r="Z843" s="473" t="str">
        <f>IF($BS843&lt;&gt;"","確認",IF(COUNTIF(点検表４リスト用!AB$2:AB$100,J843),"○",IF(OR($BQ843="【3】",$BQ843="【2】",$BQ843="【1】"),"○",$BQ843)))</f>
        <v/>
      </c>
      <c r="AA843" s="532"/>
      <c r="AB843" s="559" t="str">
        <f t="shared" si="395"/>
        <v/>
      </c>
      <c r="AC843" s="294" t="str">
        <f>IF(COUNTIF(環境性能の高いＵＤタクシー!$A:$A,点検表４!J843),"○","")</f>
        <v/>
      </c>
      <c r="AD843" s="295" t="str">
        <f t="shared" si="396"/>
        <v/>
      </c>
      <c r="AE843" s="296" t="b">
        <f t="shared" si="399"/>
        <v>0</v>
      </c>
      <c r="AF843" s="296" t="b">
        <f t="shared" si="400"/>
        <v>0</v>
      </c>
      <c r="AG843" s="296" t="str">
        <f t="shared" si="401"/>
        <v/>
      </c>
      <c r="AH843" s="296">
        <f t="shared" si="402"/>
        <v>1</v>
      </c>
      <c r="AI843" s="296">
        <f t="shared" si="403"/>
        <v>0</v>
      </c>
      <c r="AJ843" s="296">
        <f t="shared" si="404"/>
        <v>0</v>
      </c>
      <c r="AK843" s="296" t="str">
        <f>IFERROR(VLOOKUP($I843,点検表４リスト用!$D$2:$G$10,2,FALSE),"")</f>
        <v/>
      </c>
      <c r="AL843" s="296" t="str">
        <f>IFERROR(VLOOKUP($I843,点検表４リスト用!$D$2:$G$10,3,FALSE),"")</f>
        <v/>
      </c>
      <c r="AM843" s="296" t="str">
        <f>IFERROR(VLOOKUP($I843,点検表４リスト用!$D$2:$G$10,4,FALSE),"")</f>
        <v/>
      </c>
      <c r="AN843" s="296" t="str">
        <f>IFERROR(VLOOKUP(LEFT($E843,1),点検表４リスト用!$I$2:$J$11,2,FALSE),"")</f>
        <v/>
      </c>
      <c r="AO843" s="296" t="b">
        <f>IF(IFERROR(VLOOKUP($J843,軽乗用車一覧!$A$2:$A$88,1,FALSE),"")&lt;&gt;"",TRUE,FALSE)</f>
        <v>0</v>
      </c>
      <c r="AP843" s="296" t="b">
        <f t="shared" si="405"/>
        <v>0</v>
      </c>
      <c r="AQ843" s="296" t="b">
        <f t="shared" si="397"/>
        <v>1</v>
      </c>
      <c r="AR843" s="296" t="str">
        <f t="shared" si="406"/>
        <v/>
      </c>
      <c r="AS843" s="296" t="str">
        <f t="shared" si="407"/>
        <v/>
      </c>
      <c r="AT843" s="296">
        <f t="shared" si="408"/>
        <v>1</v>
      </c>
      <c r="AU843" s="296">
        <f t="shared" si="409"/>
        <v>1</v>
      </c>
      <c r="AV843" s="296" t="str">
        <f t="shared" si="410"/>
        <v/>
      </c>
      <c r="AW843" s="296" t="str">
        <f>IFERROR(VLOOKUP($L843,点検表４リスト用!$L$2:$M$11,2,FALSE),"")</f>
        <v/>
      </c>
      <c r="AX843" s="296" t="str">
        <f>IFERROR(VLOOKUP($AV843,排出係数!$H$4:$N$1000,7,FALSE),"")</f>
        <v/>
      </c>
      <c r="AY843" s="296" t="str">
        <f t="shared" si="420"/>
        <v/>
      </c>
      <c r="AZ843" s="296" t="str">
        <f t="shared" si="411"/>
        <v>1</v>
      </c>
      <c r="BA843" s="296" t="str">
        <f>IFERROR(VLOOKUP($AV843,排出係数!$A$4:$G$10000,$AU843+2,FALSE),"")</f>
        <v/>
      </c>
      <c r="BB843" s="296">
        <f>IFERROR(VLOOKUP($AU843,点検表４リスト用!$P$2:$T$6,2,FALSE),"")</f>
        <v>0.48</v>
      </c>
      <c r="BC843" s="296" t="str">
        <f t="shared" si="412"/>
        <v/>
      </c>
      <c r="BD843" s="296" t="str">
        <f t="shared" si="413"/>
        <v/>
      </c>
      <c r="BE843" s="296" t="str">
        <f>IFERROR(VLOOKUP($AV843,排出係数!$H$4:$M$10000,$AU843+2,FALSE),"")</f>
        <v/>
      </c>
      <c r="BF843" s="296">
        <f>IFERROR(VLOOKUP($AU843,点検表４リスト用!$P$2:$T$6,IF($N843="H17",5,3),FALSE),"")</f>
        <v>5.5E-2</v>
      </c>
      <c r="BG843" s="296">
        <f t="shared" si="414"/>
        <v>0</v>
      </c>
      <c r="BH843" s="296">
        <f t="shared" si="418"/>
        <v>0</v>
      </c>
      <c r="BI843" s="296" t="str">
        <f>IFERROR(VLOOKUP($L843,点検表４リスト用!$L$2:$N$11,3,FALSE),"")</f>
        <v/>
      </c>
      <c r="BJ843" s="296" t="str">
        <f t="shared" si="415"/>
        <v/>
      </c>
      <c r="BK843" s="296" t="str">
        <f>IF($AK843="特","",IF($BP843="確認",MSG_電気・燃料電池車確認,IF($BS843=1,日野自動車新型式,IF($BS843=2,日野自動車新型式②,IF($BS843=3,日野自動車新型式③,IF($BS843=4,日野自動車新型式④,IFERROR(VLOOKUP($BJ843,'35条リスト'!$A$3:$C$9998,2,FALSE),"")))))))</f>
        <v/>
      </c>
      <c r="BL843" s="296" t="str">
        <f t="shared" si="416"/>
        <v/>
      </c>
      <c r="BM843" s="296" t="str">
        <f>IFERROR(VLOOKUP($X843,点検表４リスト用!$A$2:$B$10,2,FALSE),"")</f>
        <v/>
      </c>
      <c r="BN843" s="296" t="str">
        <f>IF($AK843="特","",IFERROR(VLOOKUP($BJ843,'35条リスト'!$A$3:$C$9998,3,FALSE),""))</f>
        <v/>
      </c>
      <c r="BO843" s="357" t="str">
        <f t="shared" si="421"/>
        <v/>
      </c>
      <c r="BP843" s="297" t="str">
        <f t="shared" si="417"/>
        <v/>
      </c>
      <c r="BQ843" s="297" t="str">
        <f t="shared" si="422"/>
        <v/>
      </c>
      <c r="BR843" s="296">
        <f t="shared" si="419"/>
        <v>0</v>
      </c>
      <c r="BS843" s="296" t="str">
        <f>IF(COUNTIF(点検表４リスト用!X$2:X$83,J843),1,IF(COUNTIF(点検表４リスト用!Y$2:Y$100,J843),2,IF(COUNTIF(点検表４リスト用!Z$2:Z$100,J843),3,IF(COUNTIF(点検表４リスト用!AA$2:AA$100,J843),4,""))))</f>
        <v/>
      </c>
      <c r="BT843" s="580" t="str">
        <f t="shared" si="423"/>
        <v/>
      </c>
    </row>
    <row r="844" spans="1:72">
      <c r="A844" s="289"/>
      <c r="B844" s="445"/>
      <c r="C844" s="290"/>
      <c r="D844" s="291"/>
      <c r="E844" s="291"/>
      <c r="F844" s="291"/>
      <c r="G844" s="292"/>
      <c r="H844" s="300"/>
      <c r="I844" s="292"/>
      <c r="J844" s="292"/>
      <c r="K844" s="292"/>
      <c r="L844" s="292"/>
      <c r="M844" s="290"/>
      <c r="N844" s="290"/>
      <c r="O844" s="292"/>
      <c r="P844" s="292"/>
      <c r="Q844" s="481" t="str">
        <f t="shared" si="389"/>
        <v/>
      </c>
      <c r="R844" s="481" t="str">
        <f t="shared" si="390"/>
        <v/>
      </c>
      <c r="S844" s="482" t="str">
        <f t="shared" si="398"/>
        <v/>
      </c>
      <c r="T844" s="482" t="str">
        <f t="shared" si="391"/>
        <v/>
      </c>
      <c r="U844" s="483" t="str">
        <f t="shared" si="392"/>
        <v/>
      </c>
      <c r="V844" s="483" t="str">
        <f t="shared" si="393"/>
        <v/>
      </c>
      <c r="W844" s="483" t="str">
        <f t="shared" si="394"/>
        <v/>
      </c>
      <c r="X844" s="293"/>
      <c r="Y844" s="289"/>
      <c r="Z844" s="473" t="str">
        <f>IF($BS844&lt;&gt;"","確認",IF(COUNTIF(点検表４リスト用!AB$2:AB$100,J844),"○",IF(OR($BQ844="【3】",$BQ844="【2】",$BQ844="【1】"),"○",$BQ844)))</f>
        <v/>
      </c>
      <c r="AA844" s="532"/>
      <c r="AB844" s="559" t="str">
        <f t="shared" si="395"/>
        <v/>
      </c>
      <c r="AC844" s="294" t="str">
        <f>IF(COUNTIF(環境性能の高いＵＤタクシー!$A:$A,点検表４!J844),"○","")</f>
        <v/>
      </c>
      <c r="AD844" s="295" t="str">
        <f t="shared" si="396"/>
        <v/>
      </c>
      <c r="AE844" s="296" t="b">
        <f t="shared" si="399"/>
        <v>0</v>
      </c>
      <c r="AF844" s="296" t="b">
        <f t="shared" si="400"/>
        <v>0</v>
      </c>
      <c r="AG844" s="296" t="str">
        <f t="shared" si="401"/>
        <v/>
      </c>
      <c r="AH844" s="296">
        <f t="shared" si="402"/>
        <v>1</v>
      </c>
      <c r="AI844" s="296">
        <f t="shared" si="403"/>
        <v>0</v>
      </c>
      <c r="AJ844" s="296">
        <f t="shared" si="404"/>
        <v>0</v>
      </c>
      <c r="AK844" s="296" t="str">
        <f>IFERROR(VLOOKUP($I844,点検表４リスト用!$D$2:$G$10,2,FALSE),"")</f>
        <v/>
      </c>
      <c r="AL844" s="296" t="str">
        <f>IFERROR(VLOOKUP($I844,点検表４リスト用!$D$2:$G$10,3,FALSE),"")</f>
        <v/>
      </c>
      <c r="AM844" s="296" t="str">
        <f>IFERROR(VLOOKUP($I844,点検表４リスト用!$D$2:$G$10,4,FALSE),"")</f>
        <v/>
      </c>
      <c r="AN844" s="296" t="str">
        <f>IFERROR(VLOOKUP(LEFT($E844,1),点検表４リスト用!$I$2:$J$11,2,FALSE),"")</f>
        <v/>
      </c>
      <c r="AO844" s="296" t="b">
        <f>IF(IFERROR(VLOOKUP($J844,軽乗用車一覧!$A$2:$A$88,1,FALSE),"")&lt;&gt;"",TRUE,FALSE)</f>
        <v>0</v>
      </c>
      <c r="AP844" s="296" t="b">
        <f t="shared" si="405"/>
        <v>0</v>
      </c>
      <c r="AQ844" s="296" t="b">
        <f t="shared" si="397"/>
        <v>1</v>
      </c>
      <c r="AR844" s="296" t="str">
        <f t="shared" si="406"/>
        <v/>
      </c>
      <c r="AS844" s="296" t="str">
        <f t="shared" si="407"/>
        <v/>
      </c>
      <c r="AT844" s="296">
        <f t="shared" si="408"/>
        <v>1</v>
      </c>
      <c r="AU844" s="296">
        <f t="shared" si="409"/>
        <v>1</v>
      </c>
      <c r="AV844" s="296" t="str">
        <f t="shared" si="410"/>
        <v/>
      </c>
      <c r="AW844" s="296" t="str">
        <f>IFERROR(VLOOKUP($L844,点検表４リスト用!$L$2:$M$11,2,FALSE),"")</f>
        <v/>
      </c>
      <c r="AX844" s="296" t="str">
        <f>IFERROR(VLOOKUP($AV844,排出係数!$H$4:$N$1000,7,FALSE),"")</f>
        <v/>
      </c>
      <c r="AY844" s="296" t="str">
        <f t="shared" si="420"/>
        <v/>
      </c>
      <c r="AZ844" s="296" t="str">
        <f t="shared" si="411"/>
        <v>1</v>
      </c>
      <c r="BA844" s="296" t="str">
        <f>IFERROR(VLOOKUP($AV844,排出係数!$A$4:$G$10000,$AU844+2,FALSE),"")</f>
        <v/>
      </c>
      <c r="BB844" s="296">
        <f>IFERROR(VLOOKUP($AU844,点検表４リスト用!$P$2:$T$6,2,FALSE),"")</f>
        <v>0.48</v>
      </c>
      <c r="BC844" s="296" t="str">
        <f t="shared" si="412"/>
        <v/>
      </c>
      <c r="BD844" s="296" t="str">
        <f t="shared" si="413"/>
        <v/>
      </c>
      <c r="BE844" s="296" t="str">
        <f>IFERROR(VLOOKUP($AV844,排出係数!$H$4:$M$10000,$AU844+2,FALSE),"")</f>
        <v/>
      </c>
      <c r="BF844" s="296">
        <f>IFERROR(VLOOKUP($AU844,点検表４リスト用!$P$2:$T$6,IF($N844="H17",5,3),FALSE),"")</f>
        <v>5.5E-2</v>
      </c>
      <c r="BG844" s="296">
        <f t="shared" si="414"/>
        <v>0</v>
      </c>
      <c r="BH844" s="296">
        <f t="shared" si="418"/>
        <v>0</v>
      </c>
      <c r="BI844" s="296" t="str">
        <f>IFERROR(VLOOKUP($L844,点検表４リスト用!$L$2:$N$11,3,FALSE),"")</f>
        <v/>
      </c>
      <c r="BJ844" s="296" t="str">
        <f t="shared" si="415"/>
        <v/>
      </c>
      <c r="BK844" s="296" t="str">
        <f>IF($AK844="特","",IF($BP844="確認",MSG_電気・燃料電池車確認,IF($BS844=1,日野自動車新型式,IF($BS844=2,日野自動車新型式②,IF($BS844=3,日野自動車新型式③,IF($BS844=4,日野自動車新型式④,IFERROR(VLOOKUP($BJ844,'35条リスト'!$A$3:$C$9998,2,FALSE),"")))))))</f>
        <v/>
      </c>
      <c r="BL844" s="296" t="str">
        <f t="shared" si="416"/>
        <v/>
      </c>
      <c r="BM844" s="296" t="str">
        <f>IFERROR(VLOOKUP($X844,点検表４リスト用!$A$2:$B$10,2,FALSE),"")</f>
        <v/>
      </c>
      <c r="BN844" s="296" t="str">
        <f>IF($AK844="特","",IFERROR(VLOOKUP($BJ844,'35条リスト'!$A$3:$C$9998,3,FALSE),""))</f>
        <v/>
      </c>
      <c r="BO844" s="357" t="str">
        <f t="shared" si="421"/>
        <v/>
      </c>
      <c r="BP844" s="297" t="str">
        <f t="shared" si="417"/>
        <v/>
      </c>
      <c r="BQ844" s="297" t="str">
        <f t="shared" si="422"/>
        <v/>
      </c>
      <c r="BR844" s="296">
        <f t="shared" si="419"/>
        <v>0</v>
      </c>
      <c r="BS844" s="296" t="str">
        <f>IF(COUNTIF(点検表４リスト用!X$2:X$83,J844),1,IF(COUNTIF(点検表４リスト用!Y$2:Y$100,J844),2,IF(COUNTIF(点検表４リスト用!Z$2:Z$100,J844),3,IF(COUNTIF(点検表４リスト用!AA$2:AA$100,J844),4,""))))</f>
        <v/>
      </c>
      <c r="BT844" s="580" t="str">
        <f t="shared" si="423"/>
        <v/>
      </c>
    </row>
    <row r="845" spans="1:72">
      <c r="A845" s="289"/>
      <c r="B845" s="445"/>
      <c r="C845" s="290"/>
      <c r="D845" s="291"/>
      <c r="E845" s="291"/>
      <c r="F845" s="291"/>
      <c r="G845" s="292"/>
      <c r="H845" s="300"/>
      <c r="I845" s="292"/>
      <c r="J845" s="292"/>
      <c r="K845" s="292"/>
      <c r="L845" s="292"/>
      <c r="M845" s="290"/>
      <c r="N845" s="290"/>
      <c r="O845" s="292"/>
      <c r="P845" s="292"/>
      <c r="Q845" s="481" t="str">
        <f t="shared" ref="Q845:Q908" si="424">IF($L845="","",IF(OR($AE845=TRUE,$AK845="軽",J845="不明",J845="型式不明"),"-",IF(ISNUMBER($BD845)=TRUE,$BD845,"エラー")))</f>
        <v/>
      </c>
      <c r="R845" s="481" t="str">
        <f t="shared" ref="R845:R908" si="425">IF($L845="","",IF(OR($AE845=TRUE,$AK845="軽",J845="不明",J845="型式不明"),"-",IF(ISNUMBER($BH845)=TRUE,$BH845,"エラー")))</f>
        <v/>
      </c>
      <c r="S845" s="482" t="str">
        <f t="shared" si="398"/>
        <v/>
      </c>
      <c r="T845" s="482" t="str">
        <f t="shared" ref="T845:T908" si="426">IF(OR(O845="",P845="",P845=0),"",IFERROR(O845/P845,"エラー"))</f>
        <v/>
      </c>
      <c r="U845" s="483" t="str">
        <f t="shared" ref="U845:U908" si="427">IF($L845="","",IF(OR($AE845=TRUE,$AK845="軽",B845="減車",J845="不明",J845="型式不明"),"-",IFERROR($O845*$Q845*$AT845/1000,"エラー")))</f>
        <v/>
      </c>
      <c r="V845" s="483" t="str">
        <f t="shared" ref="V845:V908" si="428">IF($L845="","",IF(OR($AE845=TRUE,$AK845="軽",B845="減車",J845="不明",J845="型式不明"),"-",IFERROR($O845*$R845*$AT845/1000,"エラー")))</f>
        <v/>
      </c>
      <c r="W845" s="483" t="str">
        <f t="shared" ref="W845:W908" si="429">IF($L845="","",IF(OR($AE845=TRUE,B845="減車"),"-",IFERROR($P845*$S845/1000,"エラー")))</f>
        <v/>
      </c>
      <c r="X845" s="293"/>
      <c r="Y845" s="289"/>
      <c r="Z845" s="473" t="str">
        <f>IF($BS845&lt;&gt;"","確認",IF(COUNTIF(点検表４リスト用!AB$2:AB$100,J845),"○",IF(OR($BQ845="【3】",$BQ845="【2】",$BQ845="【1】"),"○",$BQ845)))</f>
        <v/>
      </c>
      <c r="AA845" s="532"/>
      <c r="AB845" s="559" t="str">
        <f t="shared" ref="AB845:AB908" si="430">IF(AND(AK845="乗",OR(AW845="電",AW845="燃電",AW845="ハガ",AW845="ハL",AW845="ハ軽"),OR(Z845="○",AA845="○")),"○","")</f>
        <v/>
      </c>
      <c r="AC845" s="294" t="str">
        <f>IF(COUNTIF(環境性能の高いＵＤタクシー!$A:$A,点検表４!J845),"○","")</f>
        <v/>
      </c>
      <c r="AD845" s="295" t="str">
        <f t="shared" ref="AD845:AD908" si="431">IF(Z845="確認",BK845,"")</f>
        <v/>
      </c>
      <c r="AE845" s="296" t="b">
        <f t="shared" si="399"/>
        <v>0</v>
      </c>
      <c r="AF845" s="296" t="b">
        <f t="shared" si="400"/>
        <v>0</v>
      </c>
      <c r="AG845" s="296" t="str">
        <f t="shared" si="401"/>
        <v/>
      </c>
      <c r="AH845" s="296">
        <f t="shared" si="402"/>
        <v>1</v>
      </c>
      <c r="AI845" s="296">
        <f t="shared" si="403"/>
        <v>0</v>
      </c>
      <c r="AJ845" s="296">
        <f t="shared" si="404"/>
        <v>0</v>
      </c>
      <c r="AK845" s="296" t="str">
        <f>IFERROR(VLOOKUP($I845,点検表４リスト用!$D$2:$G$10,2,FALSE),"")</f>
        <v/>
      </c>
      <c r="AL845" s="296" t="str">
        <f>IFERROR(VLOOKUP($I845,点検表４リスト用!$D$2:$G$10,3,FALSE),"")</f>
        <v/>
      </c>
      <c r="AM845" s="296" t="str">
        <f>IFERROR(VLOOKUP($I845,点検表４リスト用!$D$2:$G$10,4,FALSE),"")</f>
        <v/>
      </c>
      <c r="AN845" s="296" t="str">
        <f>IFERROR(VLOOKUP(LEFT($E845,1),点検表４リスト用!$I$2:$J$11,2,FALSE),"")</f>
        <v/>
      </c>
      <c r="AO845" s="296" t="b">
        <f>IF(IFERROR(VLOOKUP($J845,軽乗用車一覧!$A$2:$A$88,1,FALSE),"")&lt;&gt;"",TRUE,FALSE)</f>
        <v>0</v>
      </c>
      <c r="AP845" s="296" t="b">
        <f t="shared" si="405"/>
        <v>0</v>
      </c>
      <c r="AQ845" s="296" t="b">
        <f t="shared" ref="AQ845:AQ908" si="432">IF(AND($E845&lt;&gt;"",$I845&lt;&gt;""),IF($AM845=$AN845,TRUE,IF(LEFT(E845,1)="8",TRUE,FALSE)),TRUE)</f>
        <v>1</v>
      </c>
      <c r="AR845" s="296" t="str">
        <f t="shared" si="406"/>
        <v/>
      </c>
      <c r="AS845" s="296" t="str">
        <f t="shared" si="407"/>
        <v/>
      </c>
      <c r="AT845" s="296">
        <f t="shared" si="408"/>
        <v>1</v>
      </c>
      <c r="AU845" s="296">
        <f t="shared" si="409"/>
        <v>1</v>
      </c>
      <c r="AV845" s="296" t="str">
        <f t="shared" si="410"/>
        <v/>
      </c>
      <c r="AW845" s="296" t="str">
        <f>IFERROR(VLOOKUP($L845,点検表４リスト用!$L$2:$M$11,2,FALSE),"")</f>
        <v/>
      </c>
      <c r="AX845" s="296" t="str">
        <f>IFERROR(VLOOKUP($AV845,排出係数!$H$4:$N$1000,7,FALSE),"")</f>
        <v/>
      </c>
      <c r="AY845" s="296" t="str">
        <f t="shared" si="420"/>
        <v/>
      </c>
      <c r="AZ845" s="296" t="str">
        <f t="shared" si="411"/>
        <v>1</v>
      </c>
      <c r="BA845" s="296" t="str">
        <f>IFERROR(VLOOKUP($AV845,排出係数!$A$4:$G$10000,$AU845+2,FALSE),"")</f>
        <v/>
      </c>
      <c r="BB845" s="296">
        <f>IFERROR(VLOOKUP($AU845,点検表４リスト用!$P$2:$T$6,2,FALSE),"")</f>
        <v>0.48</v>
      </c>
      <c r="BC845" s="296" t="str">
        <f t="shared" si="412"/>
        <v/>
      </c>
      <c r="BD845" s="296" t="str">
        <f t="shared" si="413"/>
        <v/>
      </c>
      <c r="BE845" s="296" t="str">
        <f>IFERROR(VLOOKUP($AV845,排出係数!$H$4:$M$10000,$AU845+2,FALSE),"")</f>
        <v/>
      </c>
      <c r="BF845" s="296">
        <f>IFERROR(VLOOKUP($AU845,点検表４リスト用!$P$2:$T$6,IF($N845="H17",5,3),FALSE),"")</f>
        <v>5.5E-2</v>
      </c>
      <c r="BG845" s="296">
        <f t="shared" si="414"/>
        <v>0</v>
      </c>
      <c r="BH845" s="296">
        <f t="shared" si="418"/>
        <v>0</v>
      </c>
      <c r="BI845" s="296" t="str">
        <f>IFERROR(VLOOKUP($L845,点検表４リスト用!$L$2:$N$11,3,FALSE),"")</f>
        <v/>
      </c>
      <c r="BJ845" s="296" t="str">
        <f t="shared" si="415"/>
        <v/>
      </c>
      <c r="BK845" s="296" t="str">
        <f>IF($AK845="特","",IF($BP845="確認",MSG_電気・燃料電池車確認,IF($BS845=1,日野自動車新型式,IF($BS845=2,日野自動車新型式②,IF($BS845=3,日野自動車新型式③,IF($BS845=4,日野自動車新型式④,IFERROR(VLOOKUP($BJ845,'35条リスト'!$A$3:$C$9998,2,FALSE),"")))))))</f>
        <v/>
      </c>
      <c r="BL845" s="296" t="str">
        <f t="shared" si="416"/>
        <v/>
      </c>
      <c r="BM845" s="296" t="str">
        <f>IFERROR(VLOOKUP($X845,点検表４リスト用!$A$2:$B$10,2,FALSE),"")</f>
        <v/>
      </c>
      <c r="BN845" s="296" t="str">
        <f>IF($AK845="特","",IFERROR(VLOOKUP($BJ845,'35条リスト'!$A$3:$C$9998,3,FALSE),""))</f>
        <v/>
      </c>
      <c r="BO845" s="357" t="str">
        <f t="shared" si="421"/>
        <v/>
      </c>
      <c r="BP845" s="297" t="str">
        <f t="shared" si="417"/>
        <v/>
      </c>
      <c r="BQ845" s="297" t="str">
        <f t="shared" si="422"/>
        <v/>
      </c>
      <c r="BR845" s="296">
        <f t="shared" si="419"/>
        <v>0</v>
      </c>
      <c r="BS845" s="296" t="str">
        <f>IF(COUNTIF(点検表４リスト用!X$2:X$83,J845),1,IF(COUNTIF(点検表４リスト用!Y$2:Y$100,J845),2,IF(COUNTIF(点検表４リスト用!Z$2:Z$100,J845),3,IF(COUNTIF(点検表４リスト用!AA$2:AA$100,J845),4,""))))</f>
        <v/>
      </c>
      <c r="BT845" s="580" t="str">
        <f t="shared" si="423"/>
        <v/>
      </c>
    </row>
    <row r="846" spans="1:72">
      <c r="A846" s="289"/>
      <c r="B846" s="445"/>
      <c r="C846" s="290"/>
      <c r="D846" s="291"/>
      <c r="E846" s="291"/>
      <c r="F846" s="291"/>
      <c r="G846" s="292"/>
      <c r="H846" s="300"/>
      <c r="I846" s="292"/>
      <c r="J846" s="292"/>
      <c r="K846" s="292"/>
      <c r="L846" s="292"/>
      <c r="M846" s="290"/>
      <c r="N846" s="290"/>
      <c r="O846" s="292"/>
      <c r="P846" s="292"/>
      <c r="Q846" s="481" t="str">
        <f t="shared" si="424"/>
        <v/>
      </c>
      <c r="R846" s="481" t="str">
        <f t="shared" si="425"/>
        <v/>
      </c>
      <c r="S846" s="482" t="str">
        <f t="shared" si="398"/>
        <v/>
      </c>
      <c r="T846" s="482" t="str">
        <f t="shared" si="426"/>
        <v/>
      </c>
      <c r="U846" s="483" t="str">
        <f t="shared" si="427"/>
        <v/>
      </c>
      <c r="V846" s="483" t="str">
        <f t="shared" si="428"/>
        <v/>
      </c>
      <c r="W846" s="483" t="str">
        <f t="shared" si="429"/>
        <v/>
      </c>
      <c r="X846" s="293"/>
      <c r="Y846" s="289"/>
      <c r="Z846" s="473" t="str">
        <f>IF($BS846&lt;&gt;"","確認",IF(COUNTIF(点検表４リスト用!AB$2:AB$100,J846),"○",IF(OR($BQ846="【3】",$BQ846="【2】",$BQ846="【1】"),"○",$BQ846)))</f>
        <v/>
      </c>
      <c r="AA846" s="532"/>
      <c r="AB846" s="559" t="str">
        <f t="shared" si="430"/>
        <v/>
      </c>
      <c r="AC846" s="294" t="str">
        <f>IF(COUNTIF(環境性能の高いＵＤタクシー!$A:$A,点検表４!J846),"○","")</f>
        <v/>
      </c>
      <c r="AD846" s="295" t="str">
        <f t="shared" si="431"/>
        <v/>
      </c>
      <c r="AE846" s="296" t="b">
        <f t="shared" si="399"/>
        <v>0</v>
      </c>
      <c r="AF846" s="296" t="b">
        <f t="shared" si="400"/>
        <v>0</v>
      </c>
      <c r="AG846" s="296" t="str">
        <f t="shared" si="401"/>
        <v/>
      </c>
      <c r="AH846" s="296">
        <f t="shared" si="402"/>
        <v>1</v>
      </c>
      <c r="AI846" s="296">
        <f t="shared" si="403"/>
        <v>0</v>
      </c>
      <c r="AJ846" s="296">
        <f t="shared" si="404"/>
        <v>0</v>
      </c>
      <c r="AK846" s="296" t="str">
        <f>IFERROR(VLOOKUP($I846,点検表４リスト用!$D$2:$G$10,2,FALSE),"")</f>
        <v/>
      </c>
      <c r="AL846" s="296" t="str">
        <f>IFERROR(VLOOKUP($I846,点検表４リスト用!$D$2:$G$10,3,FALSE),"")</f>
        <v/>
      </c>
      <c r="AM846" s="296" t="str">
        <f>IFERROR(VLOOKUP($I846,点検表４リスト用!$D$2:$G$10,4,FALSE),"")</f>
        <v/>
      </c>
      <c r="AN846" s="296" t="str">
        <f>IFERROR(VLOOKUP(LEFT($E846,1),点検表４リスト用!$I$2:$J$11,2,FALSE),"")</f>
        <v/>
      </c>
      <c r="AO846" s="296" t="b">
        <f>IF(IFERROR(VLOOKUP($J846,軽乗用車一覧!$A$2:$A$88,1,FALSE),"")&lt;&gt;"",TRUE,FALSE)</f>
        <v>0</v>
      </c>
      <c r="AP846" s="296" t="b">
        <f t="shared" si="405"/>
        <v>0</v>
      </c>
      <c r="AQ846" s="296" t="b">
        <f t="shared" si="432"/>
        <v>1</v>
      </c>
      <c r="AR846" s="296" t="str">
        <f t="shared" si="406"/>
        <v/>
      </c>
      <c r="AS846" s="296" t="str">
        <f t="shared" si="407"/>
        <v/>
      </c>
      <c r="AT846" s="296">
        <f t="shared" si="408"/>
        <v>1</v>
      </c>
      <c r="AU846" s="296">
        <f t="shared" si="409"/>
        <v>1</v>
      </c>
      <c r="AV846" s="296" t="str">
        <f t="shared" si="410"/>
        <v/>
      </c>
      <c r="AW846" s="296" t="str">
        <f>IFERROR(VLOOKUP($L846,点検表４リスト用!$L$2:$M$11,2,FALSE),"")</f>
        <v/>
      </c>
      <c r="AX846" s="296" t="str">
        <f>IFERROR(VLOOKUP($AV846,排出係数!$H$4:$N$1000,7,FALSE),"")</f>
        <v/>
      </c>
      <c r="AY846" s="296" t="str">
        <f t="shared" si="420"/>
        <v/>
      </c>
      <c r="AZ846" s="296" t="str">
        <f t="shared" si="411"/>
        <v>1</v>
      </c>
      <c r="BA846" s="296" t="str">
        <f>IFERROR(VLOOKUP($AV846,排出係数!$A$4:$G$10000,$AU846+2,FALSE),"")</f>
        <v/>
      </c>
      <c r="BB846" s="296">
        <f>IFERROR(VLOOKUP($AU846,点検表４リスト用!$P$2:$T$6,2,FALSE),"")</f>
        <v>0.48</v>
      </c>
      <c r="BC846" s="296" t="str">
        <f t="shared" si="412"/>
        <v/>
      </c>
      <c r="BD846" s="296" t="str">
        <f t="shared" si="413"/>
        <v/>
      </c>
      <c r="BE846" s="296" t="str">
        <f>IFERROR(VLOOKUP($AV846,排出係数!$H$4:$M$10000,$AU846+2,FALSE),"")</f>
        <v/>
      </c>
      <c r="BF846" s="296">
        <f>IFERROR(VLOOKUP($AU846,点検表４リスト用!$P$2:$T$6,IF($N846="H17",5,3),FALSE),"")</f>
        <v>5.5E-2</v>
      </c>
      <c r="BG846" s="296">
        <f t="shared" si="414"/>
        <v>0</v>
      </c>
      <c r="BH846" s="296">
        <f t="shared" si="418"/>
        <v>0</v>
      </c>
      <c r="BI846" s="296" t="str">
        <f>IFERROR(VLOOKUP($L846,点検表４リスト用!$L$2:$N$11,3,FALSE),"")</f>
        <v/>
      </c>
      <c r="BJ846" s="296" t="str">
        <f t="shared" si="415"/>
        <v/>
      </c>
      <c r="BK846" s="296" t="str">
        <f>IF($AK846="特","",IF($BP846="確認",MSG_電気・燃料電池車確認,IF($BS846=1,日野自動車新型式,IF($BS846=2,日野自動車新型式②,IF($BS846=3,日野自動車新型式③,IF($BS846=4,日野自動車新型式④,IFERROR(VLOOKUP($BJ846,'35条リスト'!$A$3:$C$9998,2,FALSE),"")))))))</f>
        <v/>
      </c>
      <c r="BL846" s="296" t="str">
        <f t="shared" si="416"/>
        <v/>
      </c>
      <c r="BM846" s="296" t="str">
        <f>IFERROR(VLOOKUP($X846,点検表４リスト用!$A$2:$B$10,2,FALSE),"")</f>
        <v/>
      </c>
      <c r="BN846" s="296" t="str">
        <f>IF($AK846="特","",IFERROR(VLOOKUP($BJ846,'35条リスト'!$A$3:$C$9998,3,FALSE),""))</f>
        <v/>
      </c>
      <c r="BO846" s="357" t="str">
        <f t="shared" si="421"/>
        <v/>
      </c>
      <c r="BP846" s="297" t="str">
        <f t="shared" si="417"/>
        <v/>
      </c>
      <c r="BQ846" s="297" t="str">
        <f t="shared" si="422"/>
        <v/>
      </c>
      <c r="BR846" s="296">
        <f t="shared" si="419"/>
        <v>0</v>
      </c>
      <c r="BS846" s="296" t="str">
        <f>IF(COUNTIF(点検表４リスト用!X$2:X$83,J846),1,IF(COUNTIF(点検表４リスト用!Y$2:Y$100,J846),2,IF(COUNTIF(点検表４リスト用!Z$2:Z$100,J846),3,IF(COUNTIF(点検表４リスト用!AA$2:AA$100,J846),4,""))))</f>
        <v/>
      </c>
      <c r="BT846" s="580" t="str">
        <f t="shared" si="423"/>
        <v/>
      </c>
    </row>
    <row r="847" spans="1:72">
      <c r="A847" s="289"/>
      <c r="B847" s="445"/>
      <c r="C847" s="290"/>
      <c r="D847" s="291"/>
      <c r="E847" s="291"/>
      <c r="F847" s="291"/>
      <c r="G847" s="292"/>
      <c r="H847" s="300"/>
      <c r="I847" s="292"/>
      <c r="J847" s="292"/>
      <c r="K847" s="292"/>
      <c r="L847" s="292"/>
      <c r="M847" s="290"/>
      <c r="N847" s="290"/>
      <c r="O847" s="292"/>
      <c r="P847" s="292"/>
      <c r="Q847" s="481" t="str">
        <f t="shared" si="424"/>
        <v/>
      </c>
      <c r="R847" s="481" t="str">
        <f t="shared" si="425"/>
        <v/>
      </c>
      <c r="S847" s="482" t="str">
        <f t="shared" si="398"/>
        <v/>
      </c>
      <c r="T847" s="482" t="str">
        <f t="shared" si="426"/>
        <v/>
      </c>
      <c r="U847" s="483" t="str">
        <f t="shared" si="427"/>
        <v/>
      </c>
      <c r="V847" s="483" t="str">
        <f t="shared" si="428"/>
        <v/>
      </c>
      <c r="W847" s="483" t="str">
        <f t="shared" si="429"/>
        <v/>
      </c>
      <c r="X847" s="293"/>
      <c r="Y847" s="289"/>
      <c r="Z847" s="473" t="str">
        <f>IF($BS847&lt;&gt;"","確認",IF(COUNTIF(点検表４リスト用!AB$2:AB$100,J847),"○",IF(OR($BQ847="【3】",$BQ847="【2】",$BQ847="【1】"),"○",$BQ847)))</f>
        <v/>
      </c>
      <c r="AA847" s="532"/>
      <c r="AB847" s="559" t="str">
        <f t="shared" si="430"/>
        <v/>
      </c>
      <c r="AC847" s="294" t="str">
        <f>IF(COUNTIF(環境性能の高いＵＤタクシー!$A:$A,点検表４!J847),"○","")</f>
        <v/>
      </c>
      <c r="AD847" s="295" t="str">
        <f t="shared" si="431"/>
        <v/>
      </c>
      <c r="AE847" s="296" t="b">
        <f t="shared" si="399"/>
        <v>0</v>
      </c>
      <c r="AF847" s="296" t="b">
        <f t="shared" si="400"/>
        <v>0</v>
      </c>
      <c r="AG847" s="296" t="str">
        <f t="shared" si="401"/>
        <v/>
      </c>
      <c r="AH847" s="296">
        <f t="shared" si="402"/>
        <v>1</v>
      </c>
      <c r="AI847" s="296">
        <f t="shared" si="403"/>
        <v>0</v>
      </c>
      <c r="AJ847" s="296">
        <f t="shared" si="404"/>
        <v>0</v>
      </c>
      <c r="AK847" s="296" t="str">
        <f>IFERROR(VLOOKUP($I847,点検表４リスト用!$D$2:$G$10,2,FALSE),"")</f>
        <v/>
      </c>
      <c r="AL847" s="296" t="str">
        <f>IFERROR(VLOOKUP($I847,点検表４リスト用!$D$2:$G$10,3,FALSE),"")</f>
        <v/>
      </c>
      <c r="AM847" s="296" t="str">
        <f>IFERROR(VLOOKUP($I847,点検表４リスト用!$D$2:$G$10,4,FALSE),"")</f>
        <v/>
      </c>
      <c r="AN847" s="296" t="str">
        <f>IFERROR(VLOOKUP(LEFT($E847,1),点検表４リスト用!$I$2:$J$11,2,FALSE),"")</f>
        <v/>
      </c>
      <c r="AO847" s="296" t="b">
        <f>IF(IFERROR(VLOOKUP($J847,軽乗用車一覧!$A$2:$A$88,1,FALSE),"")&lt;&gt;"",TRUE,FALSE)</f>
        <v>0</v>
      </c>
      <c r="AP847" s="296" t="b">
        <f t="shared" si="405"/>
        <v>0</v>
      </c>
      <c r="AQ847" s="296" t="b">
        <f t="shared" si="432"/>
        <v>1</v>
      </c>
      <c r="AR847" s="296" t="str">
        <f t="shared" si="406"/>
        <v/>
      </c>
      <c r="AS847" s="296" t="str">
        <f t="shared" si="407"/>
        <v/>
      </c>
      <c r="AT847" s="296">
        <f t="shared" si="408"/>
        <v>1</v>
      </c>
      <c r="AU847" s="296">
        <f t="shared" si="409"/>
        <v>1</v>
      </c>
      <c r="AV847" s="296" t="str">
        <f t="shared" si="410"/>
        <v/>
      </c>
      <c r="AW847" s="296" t="str">
        <f>IFERROR(VLOOKUP($L847,点検表４リスト用!$L$2:$M$11,2,FALSE),"")</f>
        <v/>
      </c>
      <c r="AX847" s="296" t="str">
        <f>IFERROR(VLOOKUP($AV847,排出係数!$H$4:$N$1000,7,FALSE),"")</f>
        <v/>
      </c>
      <c r="AY847" s="296" t="str">
        <f t="shared" si="420"/>
        <v/>
      </c>
      <c r="AZ847" s="296" t="str">
        <f t="shared" si="411"/>
        <v>1</v>
      </c>
      <c r="BA847" s="296" t="str">
        <f>IFERROR(VLOOKUP($AV847,排出係数!$A$4:$G$10000,$AU847+2,FALSE),"")</f>
        <v/>
      </c>
      <c r="BB847" s="296">
        <f>IFERROR(VLOOKUP($AU847,点検表４リスト用!$P$2:$T$6,2,FALSE),"")</f>
        <v>0.48</v>
      </c>
      <c r="BC847" s="296" t="str">
        <f t="shared" si="412"/>
        <v/>
      </c>
      <c r="BD847" s="296" t="str">
        <f t="shared" si="413"/>
        <v/>
      </c>
      <c r="BE847" s="296" t="str">
        <f>IFERROR(VLOOKUP($AV847,排出係数!$H$4:$M$10000,$AU847+2,FALSE),"")</f>
        <v/>
      </c>
      <c r="BF847" s="296">
        <f>IFERROR(VLOOKUP($AU847,点検表４リスト用!$P$2:$T$6,IF($N847="H17",5,3),FALSE),"")</f>
        <v>5.5E-2</v>
      </c>
      <c r="BG847" s="296">
        <f t="shared" si="414"/>
        <v>0</v>
      </c>
      <c r="BH847" s="296">
        <f t="shared" si="418"/>
        <v>0</v>
      </c>
      <c r="BI847" s="296" t="str">
        <f>IFERROR(VLOOKUP($L847,点検表４リスト用!$L$2:$N$11,3,FALSE),"")</f>
        <v/>
      </c>
      <c r="BJ847" s="296" t="str">
        <f t="shared" si="415"/>
        <v/>
      </c>
      <c r="BK847" s="296" t="str">
        <f>IF($AK847="特","",IF($BP847="確認",MSG_電気・燃料電池車確認,IF($BS847=1,日野自動車新型式,IF($BS847=2,日野自動車新型式②,IF($BS847=3,日野自動車新型式③,IF($BS847=4,日野自動車新型式④,IFERROR(VLOOKUP($BJ847,'35条リスト'!$A$3:$C$9998,2,FALSE),"")))))))</f>
        <v/>
      </c>
      <c r="BL847" s="296" t="str">
        <f t="shared" si="416"/>
        <v/>
      </c>
      <c r="BM847" s="296" t="str">
        <f>IFERROR(VLOOKUP($X847,点検表４リスト用!$A$2:$B$10,2,FALSE),"")</f>
        <v/>
      </c>
      <c r="BN847" s="296" t="str">
        <f>IF($AK847="特","",IFERROR(VLOOKUP($BJ847,'35条リスト'!$A$3:$C$9998,3,FALSE),""))</f>
        <v/>
      </c>
      <c r="BO847" s="357" t="str">
        <f t="shared" si="421"/>
        <v/>
      </c>
      <c r="BP847" s="297" t="str">
        <f t="shared" si="417"/>
        <v/>
      </c>
      <c r="BQ847" s="297" t="str">
        <f t="shared" si="422"/>
        <v/>
      </c>
      <c r="BR847" s="296">
        <f t="shared" si="419"/>
        <v>0</v>
      </c>
      <c r="BS847" s="296" t="str">
        <f>IF(COUNTIF(点検表４リスト用!X$2:X$83,J847),1,IF(COUNTIF(点検表４リスト用!Y$2:Y$100,J847),2,IF(COUNTIF(点検表４リスト用!Z$2:Z$100,J847),3,IF(COUNTIF(点検表４リスト用!AA$2:AA$100,J847),4,""))))</f>
        <v/>
      </c>
      <c r="BT847" s="580" t="str">
        <f t="shared" si="423"/>
        <v/>
      </c>
    </row>
    <row r="848" spans="1:72">
      <c r="A848" s="289"/>
      <c r="B848" s="445"/>
      <c r="C848" s="290"/>
      <c r="D848" s="291"/>
      <c r="E848" s="291"/>
      <c r="F848" s="291"/>
      <c r="G848" s="292"/>
      <c r="H848" s="300"/>
      <c r="I848" s="292"/>
      <c r="J848" s="292"/>
      <c r="K848" s="292"/>
      <c r="L848" s="292"/>
      <c r="M848" s="290"/>
      <c r="N848" s="290"/>
      <c r="O848" s="292"/>
      <c r="P848" s="292"/>
      <c r="Q848" s="481" t="str">
        <f t="shared" si="424"/>
        <v/>
      </c>
      <c r="R848" s="481" t="str">
        <f t="shared" si="425"/>
        <v/>
      </c>
      <c r="S848" s="482" t="str">
        <f t="shared" si="398"/>
        <v/>
      </c>
      <c r="T848" s="482" t="str">
        <f t="shared" si="426"/>
        <v/>
      </c>
      <c r="U848" s="483" t="str">
        <f t="shared" si="427"/>
        <v/>
      </c>
      <c r="V848" s="483" t="str">
        <f t="shared" si="428"/>
        <v/>
      </c>
      <c r="W848" s="483" t="str">
        <f t="shared" si="429"/>
        <v/>
      </c>
      <c r="X848" s="293"/>
      <c r="Y848" s="289"/>
      <c r="Z848" s="473" t="str">
        <f>IF($BS848&lt;&gt;"","確認",IF(COUNTIF(点検表４リスト用!AB$2:AB$100,J848),"○",IF(OR($BQ848="【3】",$BQ848="【2】",$BQ848="【1】"),"○",$BQ848)))</f>
        <v/>
      </c>
      <c r="AA848" s="532"/>
      <c r="AB848" s="559" t="str">
        <f t="shared" si="430"/>
        <v/>
      </c>
      <c r="AC848" s="294" t="str">
        <f>IF(COUNTIF(環境性能の高いＵＤタクシー!$A:$A,点検表４!J848),"○","")</f>
        <v/>
      </c>
      <c r="AD848" s="295" t="str">
        <f t="shared" si="431"/>
        <v/>
      </c>
      <c r="AE848" s="296" t="b">
        <f t="shared" si="399"/>
        <v>0</v>
      </c>
      <c r="AF848" s="296" t="b">
        <f t="shared" si="400"/>
        <v>0</v>
      </c>
      <c r="AG848" s="296" t="str">
        <f t="shared" si="401"/>
        <v/>
      </c>
      <c r="AH848" s="296">
        <f t="shared" si="402"/>
        <v>1</v>
      </c>
      <c r="AI848" s="296">
        <f t="shared" si="403"/>
        <v>0</v>
      </c>
      <c r="AJ848" s="296">
        <f t="shared" si="404"/>
        <v>0</v>
      </c>
      <c r="AK848" s="296" t="str">
        <f>IFERROR(VLOOKUP($I848,点検表４リスト用!$D$2:$G$10,2,FALSE),"")</f>
        <v/>
      </c>
      <c r="AL848" s="296" t="str">
        <f>IFERROR(VLOOKUP($I848,点検表４リスト用!$D$2:$G$10,3,FALSE),"")</f>
        <v/>
      </c>
      <c r="AM848" s="296" t="str">
        <f>IFERROR(VLOOKUP($I848,点検表４リスト用!$D$2:$G$10,4,FALSE),"")</f>
        <v/>
      </c>
      <c r="AN848" s="296" t="str">
        <f>IFERROR(VLOOKUP(LEFT($E848,1),点検表４リスト用!$I$2:$J$11,2,FALSE),"")</f>
        <v/>
      </c>
      <c r="AO848" s="296" t="b">
        <f>IF(IFERROR(VLOOKUP($J848,軽乗用車一覧!$A$2:$A$88,1,FALSE),"")&lt;&gt;"",TRUE,FALSE)</f>
        <v>0</v>
      </c>
      <c r="AP848" s="296" t="b">
        <f t="shared" si="405"/>
        <v>0</v>
      </c>
      <c r="AQ848" s="296" t="b">
        <f t="shared" si="432"/>
        <v>1</v>
      </c>
      <c r="AR848" s="296" t="str">
        <f t="shared" si="406"/>
        <v/>
      </c>
      <c r="AS848" s="296" t="str">
        <f t="shared" si="407"/>
        <v/>
      </c>
      <c r="AT848" s="296">
        <f t="shared" si="408"/>
        <v>1</v>
      </c>
      <c r="AU848" s="296">
        <f t="shared" si="409"/>
        <v>1</v>
      </c>
      <c r="AV848" s="296" t="str">
        <f t="shared" si="410"/>
        <v/>
      </c>
      <c r="AW848" s="296" t="str">
        <f>IFERROR(VLOOKUP($L848,点検表４リスト用!$L$2:$M$11,2,FALSE),"")</f>
        <v/>
      </c>
      <c r="AX848" s="296" t="str">
        <f>IFERROR(VLOOKUP($AV848,排出係数!$H$4:$N$1000,7,FALSE),"")</f>
        <v/>
      </c>
      <c r="AY848" s="296" t="str">
        <f t="shared" si="420"/>
        <v/>
      </c>
      <c r="AZ848" s="296" t="str">
        <f t="shared" si="411"/>
        <v>1</v>
      </c>
      <c r="BA848" s="296" t="str">
        <f>IFERROR(VLOOKUP($AV848,排出係数!$A$4:$G$10000,$AU848+2,FALSE),"")</f>
        <v/>
      </c>
      <c r="BB848" s="296">
        <f>IFERROR(VLOOKUP($AU848,点検表４リスト用!$P$2:$T$6,2,FALSE),"")</f>
        <v>0.48</v>
      </c>
      <c r="BC848" s="296" t="str">
        <f t="shared" si="412"/>
        <v/>
      </c>
      <c r="BD848" s="296" t="str">
        <f t="shared" si="413"/>
        <v/>
      </c>
      <c r="BE848" s="296" t="str">
        <f>IFERROR(VLOOKUP($AV848,排出係数!$H$4:$M$10000,$AU848+2,FALSE),"")</f>
        <v/>
      </c>
      <c r="BF848" s="296">
        <f>IFERROR(VLOOKUP($AU848,点検表４リスト用!$P$2:$T$6,IF($N848="H17",5,3),FALSE),"")</f>
        <v>5.5E-2</v>
      </c>
      <c r="BG848" s="296">
        <f t="shared" si="414"/>
        <v>0</v>
      </c>
      <c r="BH848" s="296">
        <f t="shared" si="418"/>
        <v>0</v>
      </c>
      <c r="BI848" s="296" t="str">
        <f>IFERROR(VLOOKUP($L848,点検表４リスト用!$L$2:$N$11,3,FALSE),"")</f>
        <v/>
      </c>
      <c r="BJ848" s="296" t="str">
        <f t="shared" si="415"/>
        <v/>
      </c>
      <c r="BK848" s="296" t="str">
        <f>IF($AK848="特","",IF($BP848="確認",MSG_電気・燃料電池車確認,IF($BS848=1,日野自動車新型式,IF($BS848=2,日野自動車新型式②,IF($BS848=3,日野自動車新型式③,IF($BS848=4,日野自動車新型式④,IFERROR(VLOOKUP($BJ848,'35条リスト'!$A$3:$C$9998,2,FALSE),"")))))))</f>
        <v/>
      </c>
      <c r="BL848" s="296" t="str">
        <f t="shared" si="416"/>
        <v/>
      </c>
      <c r="BM848" s="296" t="str">
        <f>IFERROR(VLOOKUP($X848,点検表４リスト用!$A$2:$B$10,2,FALSE),"")</f>
        <v/>
      </c>
      <c r="BN848" s="296" t="str">
        <f>IF($AK848="特","",IFERROR(VLOOKUP($BJ848,'35条リスト'!$A$3:$C$9998,3,FALSE),""))</f>
        <v/>
      </c>
      <c r="BO848" s="357" t="str">
        <f t="shared" si="421"/>
        <v/>
      </c>
      <c r="BP848" s="297" t="str">
        <f t="shared" si="417"/>
        <v/>
      </c>
      <c r="BQ848" s="297" t="str">
        <f t="shared" si="422"/>
        <v/>
      </c>
      <c r="BR848" s="296">
        <f t="shared" si="419"/>
        <v>0</v>
      </c>
      <c r="BS848" s="296" t="str">
        <f>IF(COUNTIF(点検表４リスト用!X$2:X$83,J848),1,IF(COUNTIF(点検表４リスト用!Y$2:Y$100,J848),2,IF(COUNTIF(点検表４リスト用!Z$2:Z$100,J848),3,IF(COUNTIF(点検表４リスト用!AA$2:AA$100,J848),4,""))))</f>
        <v/>
      </c>
      <c r="BT848" s="580" t="str">
        <f t="shared" si="423"/>
        <v/>
      </c>
    </row>
    <row r="849" spans="1:72">
      <c r="A849" s="289"/>
      <c r="B849" s="445"/>
      <c r="C849" s="290"/>
      <c r="D849" s="291"/>
      <c r="E849" s="291"/>
      <c r="F849" s="291"/>
      <c r="G849" s="292"/>
      <c r="H849" s="300"/>
      <c r="I849" s="292"/>
      <c r="J849" s="292"/>
      <c r="K849" s="292"/>
      <c r="L849" s="292"/>
      <c r="M849" s="290"/>
      <c r="N849" s="290"/>
      <c r="O849" s="292"/>
      <c r="P849" s="292"/>
      <c r="Q849" s="481" t="str">
        <f t="shared" si="424"/>
        <v/>
      </c>
      <c r="R849" s="481" t="str">
        <f t="shared" si="425"/>
        <v/>
      </c>
      <c r="S849" s="482" t="str">
        <f t="shared" si="398"/>
        <v/>
      </c>
      <c r="T849" s="482" t="str">
        <f t="shared" si="426"/>
        <v/>
      </c>
      <c r="U849" s="483" t="str">
        <f t="shared" si="427"/>
        <v/>
      </c>
      <c r="V849" s="483" t="str">
        <f t="shared" si="428"/>
        <v/>
      </c>
      <c r="W849" s="483" t="str">
        <f t="shared" si="429"/>
        <v/>
      </c>
      <c r="X849" s="293"/>
      <c r="Y849" s="289"/>
      <c r="Z849" s="473" t="str">
        <f>IF($BS849&lt;&gt;"","確認",IF(COUNTIF(点検表４リスト用!AB$2:AB$100,J849),"○",IF(OR($BQ849="【3】",$BQ849="【2】",$BQ849="【1】"),"○",$BQ849)))</f>
        <v/>
      </c>
      <c r="AA849" s="532"/>
      <c r="AB849" s="559" t="str">
        <f t="shared" si="430"/>
        <v/>
      </c>
      <c r="AC849" s="294" t="str">
        <f>IF(COUNTIF(環境性能の高いＵＤタクシー!$A:$A,点検表４!J849),"○","")</f>
        <v/>
      </c>
      <c r="AD849" s="295" t="str">
        <f t="shared" si="431"/>
        <v/>
      </c>
      <c r="AE849" s="296" t="b">
        <f t="shared" si="399"/>
        <v>0</v>
      </c>
      <c r="AF849" s="296" t="b">
        <f t="shared" si="400"/>
        <v>0</v>
      </c>
      <c r="AG849" s="296" t="str">
        <f t="shared" si="401"/>
        <v/>
      </c>
      <c r="AH849" s="296">
        <f t="shared" si="402"/>
        <v>1</v>
      </c>
      <c r="AI849" s="296">
        <f t="shared" si="403"/>
        <v>0</v>
      </c>
      <c r="AJ849" s="296">
        <f t="shared" si="404"/>
        <v>0</v>
      </c>
      <c r="AK849" s="296" t="str">
        <f>IFERROR(VLOOKUP($I849,点検表４リスト用!$D$2:$G$10,2,FALSE),"")</f>
        <v/>
      </c>
      <c r="AL849" s="296" t="str">
        <f>IFERROR(VLOOKUP($I849,点検表４リスト用!$D$2:$G$10,3,FALSE),"")</f>
        <v/>
      </c>
      <c r="AM849" s="296" t="str">
        <f>IFERROR(VLOOKUP($I849,点検表４リスト用!$D$2:$G$10,4,FALSE),"")</f>
        <v/>
      </c>
      <c r="AN849" s="296" t="str">
        <f>IFERROR(VLOOKUP(LEFT($E849,1),点検表４リスト用!$I$2:$J$11,2,FALSE),"")</f>
        <v/>
      </c>
      <c r="AO849" s="296" t="b">
        <f>IF(IFERROR(VLOOKUP($J849,軽乗用車一覧!$A$2:$A$88,1,FALSE),"")&lt;&gt;"",TRUE,FALSE)</f>
        <v>0</v>
      </c>
      <c r="AP849" s="296" t="b">
        <f t="shared" si="405"/>
        <v>0</v>
      </c>
      <c r="AQ849" s="296" t="b">
        <f t="shared" si="432"/>
        <v>1</v>
      </c>
      <c r="AR849" s="296" t="str">
        <f t="shared" si="406"/>
        <v/>
      </c>
      <c r="AS849" s="296" t="str">
        <f t="shared" si="407"/>
        <v/>
      </c>
      <c r="AT849" s="296">
        <f t="shared" si="408"/>
        <v>1</v>
      </c>
      <c r="AU849" s="296">
        <f t="shared" si="409"/>
        <v>1</v>
      </c>
      <c r="AV849" s="296" t="str">
        <f t="shared" si="410"/>
        <v/>
      </c>
      <c r="AW849" s="296" t="str">
        <f>IFERROR(VLOOKUP($L849,点検表４リスト用!$L$2:$M$11,2,FALSE),"")</f>
        <v/>
      </c>
      <c r="AX849" s="296" t="str">
        <f>IFERROR(VLOOKUP($AV849,排出係数!$H$4:$N$1000,7,FALSE),"")</f>
        <v/>
      </c>
      <c r="AY849" s="296" t="str">
        <f t="shared" si="420"/>
        <v/>
      </c>
      <c r="AZ849" s="296" t="str">
        <f t="shared" si="411"/>
        <v>1</v>
      </c>
      <c r="BA849" s="296" t="str">
        <f>IFERROR(VLOOKUP($AV849,排出係数!$A$4:$G$10000,$AU849+2,FALSE),"")</f>
        <v/>
      </c>
      <c r="BB849" s="296">
        <f>IFERROR(VLOOKUP($AU849,点検表４リスト用!$P$2:$T$6,2,FALSE),"")</f>
        <v>0.48</v>
      </c>
      <c r="BC849" s="296" t="str">
        <f t="shared" si="412"/>
        <v/>
      </c>
      <c r="BD849" s="296" t="str">
        <f t="shared" si="413"/>
        <v/>
      </c>
      <c r="BE849" s="296" t="str">
        <f>IFERROR(VLOOKUP($AV849,排出係数!$H$4:$M$10000,$AU849+2,FALSE),"")</f>
        <v/>
      </c>
      <c r="BF849" s="296">
        <f>IFERROR(VLOOKUP($AU849,点検表４リスト用!$P$2:$T$6,IF($N849="H17",5,3),FALSE),"")</f>
        <v>5.5E-2</v>
      </c>
      <c r="BG849" s="296">
        <f t="shared" si="414"/>
        <v>0</v>
      </c>
      <c r="BH849" s="296">
        <f t="shared" si="418"/>
        <v>0</v>
      </c>
      <c r="BI849" s="296" t="str">
        <f>IFERROR(VLOOKUP($L849,点検表４リスト用!$L$2:$N$11,3,FALSE),"")</f>
        <v/>
      </c>
      <c r="BJ849" s="296" t="str">
        <f t="shared" si="415"/>
        <v/>
      </c>
      <c r="BK849" s="296" t="str">
        <f>IF($AK849="特","",IF($BP849="確認",MSG_電気・燃料電池車確認,IF($BS849=1,日野自動車新型式,IF($BS849=2,日野自動車新型式②,IF($BS849=3,日野自動車新型式③,IF($BS849=4,日野自動車新型式④,IFERROR(VLOOKUP($BJ849,'35条リスト'!$A$3:$C$9998,2,FALSE),"")))))))</f>
        <v/>
      </c>
      <c r="BL849" s="296" t="str">
        <f t="shared" si="416"/>
        <v/>
      </c>
      <c r="BM849" s="296" t="str">
        <f>IFERROR(VLOOKUP($X849,点検表４リスト用!$A$2:$B$10,2,FALSE),"")</f>
        <v/>
      </c>
      <c r="BN849" s="296" t="str">
        <f>IF($AK849="特","",IFERROR(VLOOKUP($BJ849,'35条リスト'!$A$3:$C$9998,3,FALSE),""))</f>
        <v/>
      </c>
      <c r="BO849" s="357" t="str">
        <f t="shared" si="421"/>
        <v/>
      </c>
      <c r="BP849" s="297" t="str">
        <f t="shared" si="417"/>
        <v/>
      </c>
      <c r="BQ849" s="297" t="str">
        <f t="shared" si="422"/>
        <v/>
      </c>
      <c r="BR849" s="296">
        <f t="shared" si="419"/>
        <v>0</v>
      </c>
      <c r="BS849" s="296" t="str">
        <f>IF(COUNTIF(点検表４リスト用!X$2:X$83,J849),1,IF(COUNTIF(点検表４リスト用!Y$2:Y$100,J849),2,IF(COUNTIF(点検表４リスト用!Z$2:Z$100,J849),3,IF(COUNTIF(点検表４リスト用!AA$2:AA$100,J849),4,""))))</f>
        <v/>
      </c>
      <c r="BT849" s="580" t="str">
        <f t="shared" si="423"/>
        <v/>
      </c>
    </row>
    <row r="850" spans="1:72">
      <c r="A850" s="289"/>
      <c r="B850" s="445"/>
      <c r="C850" s="290"/>
      <c r="D850" s="291"/>
      <c r="E850" s="291"/>
      <c r="F850" s="291"/>
      <c r="G850" s="292"/>
      <c r="H850" s="300"/>
      <c r="I850" s="292"/>
      <c r="J850" s="292"/>
      <c r="K850" s="292"/>
      <c r="L850" s="292"/>
      <c r="M850" s="290"/>
      <c r="N850" s="290"/>
      <c r="O850" s="292"/>
      <c r="P850" s="292"/>
      <c r="Q850" s="481" t="str">
        <f t="shared" si="424"/>
        <v/>
      </c>
      <c r="R850" s="481" t="str">
        <f t="shared" si="425"/>
        <v/>
      </c>
      <c r="S850" s="482" t="str">
        <f t="shared" si="398"/>
        <v/>
      </c>
      <c r="T850" s="482" t="str">
        <f t="shared" si="426"/>
        <v/>
      </c>
      <c r="U850" s="483" t="str">
        <f t="shared" si="427"/>
        <v/>
      </c>
      <c r="V850" s="483" t="str">
        <f t="shared" si="428"/>
        <v/>
      </c>
      <c r="W850" s="483" t="str">
        <f t="shared" si="429"/>
        <v/>
      </c>
      <c r="X850" s="293"/>
      <c r="Y850" s="289"/>
      <c r="Z850" s="473" t="str">
        <f>IF($BS850&lt;&gt;"","確認",IF(COUNTIF(点検表４リスト用!AB$2:AB$100,J850),"○",IF(OR($BQ850="【3】",$BQ850="【2】",$BQ850="【1】"),"○",$BQ850)))</f>
        <v/>
      </c>
      <c r="AA850" s="532"/>
      <c r="AB850" s="559" t="str">
        <f t="shared" si="430"/>
        <v/>
      </c>
      <c r="AC850" s="294" t="str">
        <f>IF(COUNTIF(環境性能の高いＵＤタクシー!$A:$A,点検表４!J850),"○","")</f>
        <v/>
      </c>
      <c r="AD850" s="295" t="str">
        <f t="shared" si="431"/>
        <v/>
      </c>
      <c r="AE850" s="296" t="b">
        <f t="shared" si="399"/>
        <v>0</v>
      </c>
      <c r="AF850" s="296" t="b">
        <f t="shared" si="400"/>
        <v>0</v>
      </c>
      <c r="AG850" s="296" t="str">
        <f t="shared" si="401"/>
        <v/>
      </c>
      <c r="AH850" s="296">
        <f t="shared" si="402"/>
        <v>1</v>
      </c>
      <c r="AI850" s="296">
        <f t="shared" si="403"/>
        <v>0</v>
      </c>
      <c r="AJ850" s="296">
        <f t="shared" si="404"/>
        <v>0</v>
      </c>
      <c r="AK850" s="296" t="str">
        <f>IFERROR(VLOOKUP($I850,点検表４リスト用!$D$2:$G$10,2,FALSE),"")</f>
        <v/>
      </c>
      <c r="AL850" s="296" t="str">
        <f>IFERROR(VLOOKUP($I850,点検表４リスト用!$D$2:$G$10,3,FALSE),"")</f>
        <v/>
      </c>
      <c r="AM850" s="296" t="str">
        <f>IFERROR(VLOOKUP($I850,点検表４リスト用!$D$2:$G$10,4,FALSE),"")</f>
        <v/>
      </c>
      <c r="AN850" s="296" t="str">
        <f>IFERROR(VLOOKUP(LEFT($E850,1),点検表４リスト用!$I$2:$J$11,2,FALSE),"")</f>
        <v/>
      </c>
      <c r="AO850" s="296" t="b">
        <f>IF(IFERROR(VLOOKUP($J850,軽乗用車一覧!$A$2:$A$88,1,FALSE),"")&lt;&gt;"",TRUE,FALSE)</f>
        <v>0</v>
      </c>
      <c r="AP850" s="296" t="b">
        <f t="shared" si="405"/>
        <v>0</v>
      </c>
      <c r="AQ850" s="296" t="b">
        <f t="shared" si="432"/>
        <v>1</v>
      </c>
      <c r="AR850" s="296" t="str">
        <f t="shared" si="406"/>
        <v/>
      </c>
      <c r="AS850" s="296" t="str">
        <f t="shared" si="407"/>
        <v/>
      </c>
      <c r="AT850" s="296">
        <f t="shared" si="408"/>
        <v>1</v>
      </c>
      <c r="AU850" s="296">
        <f t="shared" si="409"/>
        <v>1</v>
      </c>
      <c r="AV850" s="296" t="str">
        <f t="shared" si="410"/>
        <v/>
      </c>
      <c r="AW850" s="296" t="str">
        <f>IFERROR(VLOOKUP($L850,点検表４リスト用!$L$2:$M$11,2,FALSE),"")</f>
        <v/>
      </c>
      <c r="AX850" s="296" t="str">
        <f>IFERROR(VLOOKUP($AV850,排出係数!$H$4:$N$1000,7,FALSE),"")</f>
        <v/>
      </c>
      <c r="AY850" s="296" t="str">
        <f t="shared" si="420"/>
        <v/>
      </c>
      <c r="AZ850" s="296" t="str">
        <f t="shared" si="411"/>
        <v>1</v>
      </c>
      <c r="BA850" s="296" t="str">
        <f>IFERROR(VLOOKUP($AV850,排出係数!$A$4:$G$10000,$AU850+2,FALSE),"")</f>
        <v/>
      </c>
      <c r="BB850" s="296">
        <f>IFERROR(VLOOKUP($AU850,点検表４リスト用!$P$2:$T$6,2,FALSE),"")</f>
        <v>0.48</v>
      </c>
      <c r="BC850" s="296" t="str">
        <f t="shared" si="412"/>
        <v/>
      </c>
      <c r="BD850" s="296" t="str">
        <f t="shared" si="413"/>
        <v/>
      </c>
      <c r="BE850" s="296" t="str">
        <f>IFERROR(VLOOKUP($AV850,排出係数!$H$4:$M$10000,$AU850+2,FALSE),"")</f>
        <v/>
      </c>
      <c r="BF850" s="296">
        <f>IFERROR(VLOOKUP($AU850,点検表４リスト用!$P$2:$T$6,IF($N850="H17",5,3),FALSE),"")</f>
        <v>5.5E-2</v>
      </c>
      <c r="BG850" s="296">
        <f t="shared" si="414"/>
        <v>0</v>
      </c>
      <c r="BH850" s="296">
        <f t="shared" si="418"/>
        <v>0</v>
      </c>
      <c r="BI850" s="296" t="str">
        <f>IFERROR(VLOOKUP($L850,点検表４リスト用!$L$2:$N$11,3,FALSE),"")</f>
        <v/>
      </c>
      <c r="BJ850" s="296" t="str">
        <f t="shared" si="415"/>
        <v/>
      </c>
      <c r="BK850" s="296" t="str">
        <f>IF($AK850="特","",IF($BP850="確認",MSG_電気・燃料電池車確認,IF($BS850=1,日野自動車新型式,IF($BS850=2,日野自動車新型式②,IF($BS850=3,日野自動車新型式③,IF($BS850=4,日野自動車新型式④,IFERROR(VLOOKUP($BJ850,'35条リスト'!$A$3:$C$9998,2,FALSE),"")))))))</f>
        <v/>
      </c>
      <c r="BL850" s="296" t="str">
        <f t="shared" si="416"/>
        <v/>
      </c>
      <c r="BM850" s="296" t="str">
        <f>IFERROR(VLOOKUP($X850,点検表４リスト用!$A$2:$B$10,2,FALSE),"")</f>
        <v/>
      </c>
      <c r="BN850" s="296" t="str">
        <f>IF($AK850="特","",IFERROR(VLOOKUP($BJ850,'35条リスト'!$A$3:$C$9998,3,FALSE),""))</f>
        <v/>
      </c>
      <c r="BO850" s="357" t="str">
        <f t="shared" si="421"/>
        <v/>
      </c>
      <c r="BP850" s="297" t="str">
        <f t="shared" si="417"/>
        <v/>
      </c>
      <c r="BQ850" s="297" t="str">
        <f t="shared" si="422"/>
        <v/>
      </c>
      <c r="BR850" s="296">
        <f t="shared" si="419"/>
        <v>0</v>
      </c>
      <c r="BS850" s="296" t="str">
        <f>IF(COUNTIF(点検表４リスト用!X$2:X$83,J850),1,IF(COUNTIF(点検表４リスト用!Y$2:Y$100,J850),2,IF(COUNTIF(点検表４リスト用!Z$2:Z$100,J850),3,IF(COUNTIF(点検表４リスト用!AA$2:AA$100,J850),4,""))))</f>
        <v/>
      </c>
      <c r="BT850" s="580" t="str">
        <f t="shared" si="423"/>
        <v/>
      </c>
    </row>
    <row r="851" spans="1:72">
      <c r="A851" s="289"/>
      <c r="B851" s="445"/>
      <c r="C851" s="290"/>
      <c r="D851" s="291"/>
      <c r="E851" s="291"/>
      <c r="F851" s="291"/>
      <c r="G851" s="292"/>
      <c r="H851" s="300"/>
      <c r="I851" s="292"/>
      <c r="J851" s="292"/>
      <c r="K851" s="292"/>
      <c r="L851" s="292"/>
      <c r="M851" s="290"/>
      <c r="N851" s="290"/>
      <c r="O851" s="292"/>
      <c r="P851" s="292"/>
      <c r="Q851" s="481" t="str">
        <f t="shared" si="424"/>
        <v/>
      </c>
      <c r="R851" s="481" t="str">
        <f t="shared" si="425"/>
        <v/>
      </c>
      <c r="S851" s="482" t="str">
        <f t="shared" si="398"/>
        <v/>
      </c>
      <c r="T851" s="482" t="str">
        <f t="shared" si="426"/>
        <v/>
      </c>
      <c r="U851" s="483" t="str">
        <f t="shared" si="427"/>
        <v/>
      </c>
      <c r="V851" s="483" t="str">
        <f t="shared" si="428"/>
        <v/>
      </c>
      <c r="W851" s="483" t="str">
        <f t="shared" si="429"/>
        <v/>
      </c>
      <c r="X851" s="293"/>
      <c r="Y851" s="289"/>
      <c r="Z851" s="473" t="str">
        <f>IF($BS851&lt;&gt;"","確認",IF(COUNTIF(点検表４リスト用!AB$2:AB$100,J851),"○",IF(OR($BQ851="【3】",$BQ851="【2】",$BQ851="【1】"),"○",$BQ851)))</f>
        <v/>
      </c>
      <c r="AA851" s="532"/>
      <c r="AB851" s="559" t="str">
        <f t="shared" si="430"/>
        <v/>
      </c>
      <c r="AC851" s="294" t="str">
        <f>IF(COUNTIF(環境性能の高いＵＤタクシー!$A:$A,点検表４!J851),"○","")</f>
        <v/>
      </c>
      <c r="AD851" s="295" t="str">
        <f t="shared" si="431"/>
        <v/>
      </c>
      <c r="AE851" s="296" t="b">
        <f t="shared" si="399"/>
        <v>0</v>
      </c>
      <c r="AF851" s="296" t="b">
        <f t="shared" si="400"/>
        <v>0</v>
      </c>
      <c r="AG851" s="296" t="str">
        <f t="shared" si="401"/>
        <v/>
      </c>
      <c r="AH851" s="296">
        <f t="shared" si="402"/>
        <v>1</v>
      </c>
      <c r="AI851" s="296">
        <f t="shared" si="403"/>
        <v>0</v>
      </c>
      <c r="AJ851" s="296">
        <f t="shared" si="404"/>
        <v>0</v>
      </c>
      <c r="AK851" s="296" t="str">
        <f>IFERROR(VLOOKUP($I851,点検表４リスト用!$D$2:$G$10,2,FALSE),"")</f>
        <v/>
      </c>
      <c r="AL851" s="296" t="str">
        <f>IFERROR(VLOOKUP($I851,点検表４リスト用!$D$2:$G$10,3,FALSE),"")</f>
        <v/>
      </c>
      <c r="AM851" s="296" t="str">
        <f>IFERROR(VLOOKUP($I851,点検表４リスト用!$D$2:$G$10,4,FALSE),"")</f>
        <v/>
      </c>
      <c r="AN851" s="296" t="str">
        <f>IFERROR(VLOOKUP(LEFT($E851,1),点検表４リスト用!$I$2:$J$11,2,FALSE),"")</f>
        <v/>
      </c>
      <c r="AO851" s="296" t="b">
        <f>IF(IFERROR(VLOOKUP($J851,軽乗用車一覧!$A$2:$A$88,1,FALSE),"")&lt;&gt;"",TRUE,FALSE)</f>
        <v>0</v>
      </c>
      <c r="AP851" s="296" t="b">
        <f t="shared" si="405"/>
        <v>0</v>
      </c>
      <c r="AQ851" s="296" t="b">
        <f t="shared" si="432"/>
        <v>1</v>
      </c>
      <c r="AR851" s="296" t="str">
        <f t="shared" si="406"/>
        <v/>
      </c>
      <c r="AS851" s="296" t="str">
        <f t="shared" si="407"/>
        <v/>
      </c>
      <c r="AT851" s="296">
        <f t="shared" si="408"/>
        <v>1</v>
      </c>
      <c r="AU851" s="296">
        <f t="shared" si="409"/>
        <v>1</v>
      </c>
      <c r="AV851" s="296" t="str">
        <f t="shared" si="410"/>
        <v/>
      </c>
      <c r="AW851" s="296" t="str">
        <f>IFERROR(VLOOKUP($L851,点検表４リスト用!$L$2:$M$11,2,FALSE),"")</f>
        <v/>
      </c>
      <c r="AX851" s="296" t="str">
        <f>IFERROR(VLOOKUP($AV851,排出係数!$H$4:$N$1000,7,FALSE),"")</f>
        <v/>
      </c>
      <c r="AY851" s="296" t="str">
        <f t="shared" si="420"/>
        <v/>
      </c>
      <c r="AZ851" s="296" t="str">
        <f t="shared" si="411"/>
        <v>1</v>
      </c>
      <c r="BA851" s="296" t="str">
        <f>IFERROR(VLOOKUP($AV851,排出係数!$A$4:$G$10000,$AU851+2,FALSE),"")</f>
        <v/>
      </c>
      <c r="BB851" s="296">
        <f>IFERROR(VLOOKUP($AU851,点検表４リスト用!$P$2:$T$6,2,FALSE),"")</f>
        <v>0.48</v>
      </c>
      <c r="BC851" s="296" t="str">
        <f t="shared" si="412"/>
        <v/>
      </c>
      <c r="BD851" s="296" t="str">
        <f t="shared" si="413"/>
        <v/>
      </c>
      <c r="BE851" s="296" t="str">
        <f>IFERROR(VLOOKUP($AV851,排出係数!$H$4:$M$10000,$AU851+2,FALSE),"")</f>
        <v/>
      </c>
      <c r="BF851" s="296">
        <f>IFERROR(VLOOKUP($AU851,点検表４リスト用!$P$2:$T$6,IF($N851="H17",5,3),FALSE),"")</f>
        <v>5.5E-2</v>
      </c>
      <c r="BG851" s="296">
        <f t="shared" si="414"/>
        <v>0</v>
      </c>
      <c r="BH851" s="296">
        <f t="shared" si="418"/>
        <v>0</v>
      </c>
      <c r="BI851" s="296" t="str">
        <f>IFERROR(VLOOKUP($L851,点検表４リスト用!$L$2:$N$11,3,FALSE),"")</f>
        <v/>
      </c>
      <c r="BJ851" s="296" t="str">
        <f t="shared" si="415"/>
        <v/>
      </c>
      <c r="BK851" s="296" t="str">
        <f>IF($AK851="特","",IF($BP851="確認",MSG_電気・燃料電池車確認,IF($BS851=1,日野自動車新型式,IF($BS851=2,日野自動車新型式②,IF($BS851=3,日野自動車新型式③,IF($BS851=4,日野自動車新型式④,IFERROR(VLOOKUP($BJ851,'35条リスト'!$A$3:$C$9998,2,FALSE),"")))))))</f>
        <v/>
      </c>
      <c r="BL851" s="296" t="str">
        <f t="shared" si="416"/>
        <v/>
      </c>
      <c r="BM851" s="296" t="str">
        <f>IFERROR(VLOOKUP($X851,点検表４リスト用!$A$2:$B$10,2,FALSE),"")</f>
        <v/>
      </c>
      <c r="BN851" s="296" t="str">
        <f>IF($AK851="特","",IFERROR(VLOOKUP($BJ851,'35条リスト'!$A$3:$C$9998,3,FALSE),""))</f>
        <v/>
      </c>
      <c r="BO851" s="357" t="str">
        <f t="shared" si="421"/>
        <v/>
      </c>
      <c r="BP851" s="297" t="str">
        <f t="shared" si="417"/>
        <v/>
      </c>
      <c r="BQ851" s="297" t="str">
        <f t="shared" si="422"/>
        <v/>
      </c>
      <c r="BR851" s="296">
        <f t="shared" si="419"/>
        <v>0</v>
      </c>
      <c r="BS851" s="296" t="str">
        <f>IF(COUNTIF(点検表４リスト用!X$2:X$83,J851),1,IF(COUNTIF(点検表４リスト用!Y$2:Y$100,J851),2,IF(COUNTIF(点検表４リスト用!Z$2:Z$100,J851),3,IF(COUNTIF(点検表４リスト用!AA$2:AA$100,J851),4,""))))</f>
        <v/>
      </c>
      <c r="BT851" s="580" t="str">
        <f t="shared" si="423"/>
        <v/>
      </c>
    </row>
    <row r="852" spans="1:72">
      <c r="A852" s="289"/>
      <c r="B852" s="445"/>
      <c r="C852" s="290"/>
      <c r="D852" s="291"/>
      <c r="E852" s="291"/>
      <c r="F852" s="291"/>
      <c r="G852" s="292"/>
      <c r="H852" s="300"/>
      <c r="I852" s="292"/>
      <c r="J852" s="292"/>
      <c r="K852" s="292"/>
      <c r="L852" s="292"/>
      <c r="M852" s="290"/>
      <c r="N852" s="290"/>
      <c r="O852" s="292"/>
      <c r="P852" s="292"/>
      <c r="Q852" s="481" t="str">
        <f t="shared" si="424"/>
        <v/>
      </c>
      <c r="R852" s="481" t="str">
        <f t="shared" si="425"/>
        <v/>
      </c>
      <c r="S852" s="482" t="str">
        <f t="shared" si="398"/>
        <v/>
      </c>
      <c r="T852" s="482" t="str">
        <f t="shared" si="426"/>
        <v/>
      </c>
      <c r="U852" s="483" t="str">
        <f t="shared" si="427"/>
        <v/>
      </c>
      <c r="V852" s="483" t="str">
        <f t="shared" si="428"/>
        <v/>
      </c>
      <c r="W852" s="483" t="str">
        <f t="shared" si="429"/>
        <v/>
      </c>
      <c r="X852" s="293"/>
      <c r="Y852" s="289"/>
      <c r="Z852" s="473" t="str">
        <f>IF($BS852&lt;&gt;"","確認",IF(COUNTIF(点検表４リスト用!AB$2:AB$100,J852),"○",IF(OR($BQ852="【3】",$BQ852="【2】",$BQ852="【1】"),"○",$BQ852)))</f>
        <v/>
      </c>
      <c r="AA852" s="532"/>
      <c r="AB852" s="559" t="str">
        <f t="shared" si="430"/>
        <v/>
      </c>
      <c r="AC852" s="294" t="str">
        <f>IF(COUNTIF(環境性能の高いＵＤタクシー!$A:$A,点検表４!J852),"○","")</f>
        <v/>
      </c>
      <c r="AD852" s="295" t="str">
        <f t="shared" si="431"/>
        <v/>
      </c>
      <c r="AE852" s="296" t="b">
        <f t="shared" si="399"/>
        <v>0</v>
      </c>
      <c r="AF852" s="296" t="b">
        <f t="shared" si="400"/>
        <v>0</v>
      </c>
      <c r="AG852" s="296" t="str">
        <f t="shared" si="401"/>
        <v/>
      </c>
      <c r="AH852" s="296">
        <f t="shared" si="402"/>
        <v>1</v>
      </c>
      <c r="AI852" s="296">
        <f t="shared" si="403"/>
        <v>0</v>
      </c>
      <c r="AJ852" s="296">
        <f t="shared" si="404"/>
        <v>0</v>
      </c>
      <c r="AK852" s="296" t="str">
        <f>IFERROR(VLOOKUP($I852,点検表４リスト用!$D$2:$G$10,2,FALSE),"")</f>
        <v/>
      </c>
      <c r="AL852" s="296" t="str">
        <f>IFERROR(VLOOKUP($I852,点検表４リスト用!$D$2:$G$10,3,FALSE),"")</f>
        <v/>
      </c>
      <c r="AM852" s="296" t="str">
        <f>IFERROR(VLOOKUP($I852,点検表４リスト用!$D$2:$G$10,4,FALSE),"")</f>
        <v/>
      </c>
      <c r="AN852" s="296" t="str">
        <f>IFERROR(VLOOKUP(LEFT($E852,1),点検表４リスト用!$I$2:$J$11,2,FALSE),"")</f>
        <v/>
      </c>
      <c r="AO852" s="296" t="b">
        <f>IF(IFERROR(VLOOKUP($J852,軽乗用車一覧!$A$2:$A$88,1,FALSE),"")&lt;&gt;"",TRUE,FALSE)</f>
        <v>0</v>
      </c>
      <c r="AP852" s="296" t="b">
        <f t="shared" si="405"/>
        <v>0</v>
      </c>
      <c r="AQ852" s="296" t="b">
        <f t="shared" si="432"/>
        <v>1</v>
      </c>
      <c r="AR852" s="296" t="str">
        <f t="shared" si="406"/>
        <v/>
      </c>
      <c r="AS852" s="296" t="str">
        <f t="shared" si="407"/>
        <v/>
      </c>
      <c r="AT852" s="296">
        <f t="shared" si="408"/>
        <v>1</v>
      </c>
      <c r="AU852" s="296">
        <f t="shared" si="409"/>
        <v>1</v>
      </c>
      <c r="AV852" s="296" t="str">
        <f t="shared" si="410"/>
        <v/>
      </c>
      <c r="AW852" s="296" t="str">
        <f>IFERROR(VLOOKUP($L852,点検表４リスト用!$L$2:$M$11,2,FALSE),"")</f>
        <v/>
      </c>
      <c r="AX852" s="296" t="str">
        <f>IFERROR(VLOOKUP($AV852,排出係数!$H$4:$N$1000,7,FALSE),"")</f>
        <v/>
      </c>
      <c r="AY852" s="296" t="str">
        <f t="shared" si="420"/>
        <v/>
      </c>
      <c r="AZ852" s="296" t="str">
        <f t="shared" si="411"/>
        <v>1</v>
      </c>
      <c r="BA852" s="296" t="str">
        <f>IFERROR(VLOOKUP($AV852,排出係数!$A$4:$G$10000,$AU852+2,FALSE),"")</f>
        <v/>
      </c>
      <c r="BB852" s="296">
        <f>IFERROR(VLOOKUP($AU852,点検表４リスト用!$P$2:$T$6,2,FALSE),"")</f>
        <v>0.48</v>
      </c>
      <c r="BC852" s="296" t="str">
        <f t="shared" si="412"/>
        <v/>
      </c>
      <c r="BD852" s="296" t="str">
        <f t="shared" si="413"/>
        <v/>
      </c>
      <c r="BE852" s="296" t="str">
        <f>IFERROR(VLOOKUP($AV852,排出係数!$H$4:$M$10000,$AU852+2,FALSE),"")</f>
        <v/>
      </c>
      <c r="BF852" s="296">
        <f>IFERROR(VLOOKUP($AU852,点検表４リスト用!$P$2:$T$6,IF($N852="H17",5,3),FALSE),"")</f>
        <v>5.5E-2</v>
      </c>
      <c r="BG852" s="296">
        <f t="shared" si="414"/>
        <v>0</v>
      </c>
      <c r="BH852" s="296">
        <f t="shared" si="418"/>
        <v>0</v>
      </c>
      <c r="BI852" s="296" t="str">
        <f>IFERROR(VLOOKUP($L852,点検表４リスト用!$L$2:$N$11,3,FALSE),"")</f>
        <v/>
      </c>
      <c r="BJ852" s="296" t="str">
        <f t="shared" si="415"/>
        <v/>
      </c>
      <c r="BK852" s="296" t="str">
        <f>IF($AK852="特","",IF($BP852="確認",MSG_電気・燃料電池車確認,IF($BS852=1,日野自動車新型式,IF($BS852=2,日野自動車新型式②,IF($BS852=3,日野自動車新型式③,IF($BS852=4,日野自動車新型式④,IFERROR(VLOOKUP($BJ852,'35条リスト'!$A$3:$C$9998,2,FALSE),"")))))))</f>
        <v/>
      </c>
      <c r="BL852" s="296" t="str">
        <f t="shared" si="416"/>
        <v/>
      </c>
      <c r="BM852" s="296" t="str">
        <f>IFERROR(VLOOKUP($X852,点検表４リスト用!$A$2:$B$10,2,FALSE),"")</f>
        <v/>
      </c>
      <c r="BN852" s="296" t="str">
        <f>IF($AK852="特","",IFERROR(VLOOKUP($BJ852,'35条リスト'!$A$3:$C$9998,3,FALSE),""))</f>
        <v/>
      </c>
      <c r="BO852" s="357" t="str">
        <f t="shared" si="421"/>
        <v/>
      </c>
      <c r="BP852" s="297" t="str">
        <f t="shared" si="417"/>
        <v/>
      </c>
      <c r="BQ852" s="297" t="str">
        <f t="shared" si="422"/>
        <v/>
      </c>
      <c r="BR852" s="296">
        <f t="shared" si="419"/>
        <v>0</v>
      </c>
      <c r="BS852" s="296" t="str">
        <f>IF(COUNTIF(点検表４リスト用!X$2:X$83,J852),1,IF(COUNTIF(点検表４リスト用!Y$2:Y$100,J852),2,IF(COUNTIF(点検表４リスト用!Z$2:Z$100,J852),3,IF(COUNTIF(点検表４リスト用!AA$2:AA$100,J852),4,""))))</f>
        <v/>
      </c>
      <c r="BT852" s="580" t="str">
        <f t="shared" si="423"/>
        <v/>
      </c>
    </row>
    <row r="853" spans="1:72">
      <c r="A853" s="289"/>
      <c r="B853" s="445"/>
      <c r="C853" s="290"/>
      <c r="D853" s="291"/>
      <c r="E853" s="291"/>
      <c r="F853" s="291"/>
      <c r="G853" s="292"/>
      <c r="H853" s="300"/>
      <c r="I853" s="292"/>
      <c r="J853" s="292"/>
      <c r="K853" s="292"/>
      <c r="L853" s="292"/>
      <c r="M853" s="290"/>
      <c r="N853" s="290"/>
      <c r="O853" s="292"/>
      <c r="P853" s="292"/>
      <c r="Q853" s="481" t="str">
        <f t="shared" si="424"/>
        <v/>
      </c>
      <c r="R853" s="481" t="str">
        <f t="shared" si="425"/>
        <v/>
      </c>
      <c r="S853" s="482" t="str">
        <f t="shared" si="398"/>
        <v/>
      </c>
      <c r="T853" s="482" t="str">
        <f t="shared" si="426"/>
        <v/>
      </c>
      <c r="U853" s="483" t="str">
        <f t="shared" si="427"/>
        <v/>
      </c>
      <c r="V853" s="483" t="str">
        <f t="shared" si="428"/>
        <v/>
      </c>
      <c r="W853" s="483" t="str">
        <f t="shared" si="429"/>
        <v/>
      </c>
      <c r="X853" s="293"/>
      <c r="Y853" s="289"/>
      <c r="Z853" s="473" t="str">
        <f>IF($BS853&lt;&gt;"","確認",IF(COUNTIF(点検表４リスト用!AB$2:AB$100,J853),"○",IF(OR($BQ853="【3】",$BQ853="【2】",$BQ853="【1】"),"○",$BQ853)))</f>
        <v/>
      </c>
      <c r="AA853" s="532"/>
      <c r="AB853" s="559" t="str">
        <f t="shared" si="430"/>
        <v/>
      </c>
      <c r="AC853" s="294" t="str">
        <f>IF(COUNTIF(環境性能の高いＵＤタクシー!$A:$A,点検表４!J853),"○","")</f>
        <v/>
      </c>
      <c r="AD853" s="295" t="str">
        <f t="shared" si="431"/>
        <v/>
      </c>
      <c r="AE853" s="296" t="b">
        <f t="shared" si="399"/>
        <v>0</v>
      </c>
      <c r="AF853" s="296" t="b">
        <f t="shared" si="400"/>
        <v>0</v>
      </c>
      <c r="AG853" s="296" t="str">
        <f t="shared" si="401"/>
        <v/>
      </c>
      <c r="AH853" s="296">
        <f t="shared" si="402"/>
        <v>1</v>
      </c>
      <c r="AI853" s="296">
        <f t="shared" si="403"/>
        <v>0</v>
      </c>
      <c r="AJ853" s="296">
        <f t="shared" si="404"/>
        <v>0</v>
      </c>
      <c r="AK853" s="296" t="str">
        <f>IFERROR(VLOOKUP($I853,点検表４リスト用!$D$2:$G$10,2,FALSE),"")</f>
        <v/>
      </c>
      <c r="AL853" s="296" t="str">
        <f>IFERROR(VLOOKUP($I853,点検表４リスト用!$D$2:$G$10,3,FALSE),"")</f>
        <v/>
      </c>
      <c r="AM853" s="296" t="str">
        <f>IFERROR(VLOOKUP($I853,点検表４リスト用!$D$2:$G$10,4,FALSE),"")</f>
        <v/>
      </c>
      <c r="AN853" s="296" t="str">
        <f>IFERROR(VLOOKUP(LEFT($E853,1),点検表４リスト用!$I$2:$J$11,2,FALSE),"")</f>
        <v/>
      </c>
      <c r="AO853" s="296" t="b">
        <f>IF(IFERROR(VLOOKUP($J853,軽乗用車一覧!$A$2:$A$88,1,FALSE),"")&lt;&gt;"",TRUE,FALSE)</f>
        <v>0</v>
      </c>
      <c r="AP853" s="296" t="b">
        <f t="shared" si="405"/>
        <v>0</v>
      </c>
      <c r="AQ853" s="296" t="b">
        <f t="shared" si="432"/>
        <v>1</v>
      </c>
      <c r="AR853" s="296" t="str">
        <f t="shared" si="406"/>
        <v/>
      </c>
      <c r="AS853" s="296" t="str">
        <f t="shared" si="407"/>
        <v/>
      </c>
      <c r="AT853" s="296">
        <f t="shared" si="408"/>
        <v>1</v>
      </c>
      <c r="AU853" s="296">
        <f t="shared" si="409"/>
        <v>1</v>
      </c>
      <c r="AV853" s="296" t="str">
        <f t="shared" si="410"/>
        <v/>
      </c>
      <c r="AW853" s="296" t="str">
        <f>IFERROR(VLOOKUP($L853,点検表４リスト用!$L$2:$M$11,2,FALSE),"")</f>
        <v/>
      </c>
      <c r="AX853" s="296" t="str">
        <f>IFERROR(VLOOKUP($AV853,排出係数!$H$4:$N$1000,7,FALSE),"")</f>
        <v/>
      </c>
      <c r="AY853" s="296" t="str">
        <f t="shared" si="420"/>
        <v/>
      </c>
      <c r="AZ853" s="296" t="str">
        <f t="shared" si="411"/>
        <v>1</v>
      </c>
      <c r="BA853" s="296" t="str">
        <f>IFERROR(VLOOKUP($AV853,排出係数!$A$4:$G$10000,$AU853+2,FALSE),"")</f>
        <v/>
      </c>
      <c r="BB853" s="296">
        <f>IFERROR(VLOOKUP($AU853,点検表４リスト用!$P$2:$T$6,2,FALSE),"")</f>
        <v>0.48</v>
      </c>
      <c r="BC853" s="296" t="str">
        <f t="shared" si="412"/>
        <v/>
      </c>
      <c r="BD853" s="296" t="str">
        <f t="shared" si="413"/>
        <v/>
      </c>
      <c r="BE853" s="296" t="str">
        <f>IFERROR(VLOOKUP($AV853,排出係数!$H$4:$M$10000,$AU853+2,FALSE),"")</f>
        <v/>
      </c>
      <c r="BF853" s="296">
        <f>IFERROR(VLOOKUP($AU853,点検表４リスト用!$P$2:$T$6,IF($N853="H17",5,3),FALSE),"")</f>
        <v>5.5E-2</v>
      </c>
      <c r="BG853" s="296">
        <f t="shared" si="414"/>
        <v>0</v>
      </c>
      <c r="BH853" s="296">
        <f t="shared" si="418"/>
        <v>0</v>
      </c>
      <c r="BI853" s="296" t="str">
        <f>IFERROR(VLOOKUP($L853,点検表４リスト用!$L$2:$N$11,3,FALSE),"")</f>
        <v/>
      </c>
      <c r="BJ853" s="296" t="str">
        <f t="shared" si="415"/>
        <v/>
      </c>
      <c r="BK853" s="296" t="str">
        <f>IF($AK853="特","",IF($BP853="確認",MSG_電気・燃料電池車確認,IF($BS853=1,日野自動車新型式,IF($BS853=2,日野自動車新型式②,IF($BS853=3,日野自動車新型式③,IF($BS853=4,日野自動車新型式④,IFERROR(VLOOKUP($BJ853,'35条リスト'!$A$3:$C$9998,2,FALSE),"")))))))</f>
        <v/>
      </c>
      <c r="BL853" s="296" t="str">
        <f t="shared" si="416"/>
        <v/>
      </c>
      <c r="BM853" s="296" t="str">
        <f>IFERROR(VLOOKUP($X853,点検表４リスト用!$A$2:$B$10,2,FALSE),"")</f>
        <v/>
      </c>
      <c r="BN853" s="296" t="str">
        <f>IF($AK853="特","",IFERROR(VLOOKUP($BJ853,'35条リスト'!$A$3:$C$9998,3,FALSE),""))</f>
        <v/>
      </c>
      <c r="BO853" s="357" t="str">
        <f t="shared" si="421"/>
        <v/>
      </c>
      <c r="BP853" s="297" t="str">
        <f t="shared" si="417"/>
        <v/>
      </c>
      <c r="BQ853" s="297" t="str">
        <f t="shared" si="422"/>
        <v/>
      </c>
      <c r="BR853" s="296">
        <f t="shared" si="419"/>
        <v>0</v>
      </c>
      <c r="BS853" s="296" t="str">
        <f>IF(COUNTIF(点検表４リスト用!X$2:X$83,J853),1,IF(COUNTIF(点検表４リスト用!Y$2:Y$100,J853),2,IF(COUNTIF(点検表４リスト用!Z$2:Z$100,J853),3,IF(COUNTIF(点検表４リスト用!AA$2:AA$100,J853),4,""))))</f>
        <v/>
      </c>
      <c r="BT853" s="580" t="str">
        <f t="shared" si="423"/>
        <v/>
      </c>
    </row>
    <row r="854" spans="1:72">
      <c r="A854" s="289"/>
      <c r="B854" s="445"/>
      <c r="C854" s="290"/>
      <c r="D854" s="291"/>
      <c r="E854" s="291"/>
      <c r="F854" s="291"/>
      <c r="G854" s="292"/>
      <c r="H854" s="300"/>
      <c r="I854" s="292"/>
      <c r="J854" s="292"/>
      <c r="K854" s="292"/>
      <c r="L854" s="292"/>
      <c r="M854" s="290"/>
      <c r="N854" s="290"/>
      <c r="O854" s="292"/>
      <c r="P854" s="292"/>
      <c r="Q854" s="481" t="str">
        <f t="shared" si="424"/>
        <v/>
      </c>
      <c r="R854" s="481" t="str">
        <f t="shared" si="425"/>
        <v/>
      </c>
      <c r="S854" s="482" t="str">
        <f t="shared" si="398"/>
        <v/>
      </c>
      <c r="T854" s="482" t="str">
        <f t="shared" si="426"/>
        <v/>
      </c>
      <c r="U854" s="483" t="str">
        <f t="shared" si="427"/>
        <v/>
      </c>
      <c r="V854" s="483" t="str">
        <f t="shared" si="428"/>
        <v/>
      </c>
      <c r="W854" s="483" t="str">
        <f t="shared" si="429"/>
        <v/>
      </c>
      <c r="X854" s="293"/>
      <c r="Y854" s="289"/>
      <c r="Z854" s="473" t="str">
        <f>IF($BS854&lt;&gt;"","確認",IF(COUNTIF(点検表４リスト用!AB$2:AB$100,J854),"○",IF(OR($BQ854="【3】",$BQ854="【2】",$BQ854="【1】"),"○",$BQ854)))</f>
        <v/>
      </c>
      <c r="AA854" s="532"/>
      <c r="AB854" s="559" t="str">
        <f t="shared" si="430"/>
        <v/>
      </c>
      <c r="AC854" s="294" t="str">
        <f>IF(COUNTIF(環境性能の高いＵＤタクシー!$A:$A,点検表４!J854),"○","")</f>
        <v/>
      </c>
      <c r="AD854" s="295" t="str">
        <f t="shared" si="431"/>
        <v/>
      </c>
      <c r="AE854" s="296" t="b">
        <f t="shared" si="399"/>
        <v>0</v>
      </c>
      <c r="AF854" s="296" t="b">
        <f t="shared" si="400"/>
        <v>0</v>
      </c>
      <c r="AG854" s="296" t="str">
        <f t="shared" si="401"/>
        <v/>
      </c>
      <c r="AH854" s="296">
        <f t="shared" si="402"/>
        <v>1</v>
      </c>
      <c r="AI854" s="296">
        <f t="shared" si="403"/>
        <v>0</v>
      </c>
      <c r="AJ854" s="296">
        <f t="shared" si="404"/>
        <v>0</v>
      </c>
      <c r="AK854" s="296" t="str">
        <f>IFERROR(VLOOKUP($I854,点検表４リスト用!$D$2:$G$10,2,FALSE),"")</f>
        <v/>
      </c>
      <c r="AL854" s="296" t="str">
        <f>IFERROR(VLOOKUP($I854,点検表４リスト用!$D$2:$G$10,3,FALSE),"")</f>
        <v/>
      </c>
      <c r="AM854" s="296" t="str">
        <f>IFERROR(VLOOKUP($I854,点検表４リスト用!$D$2:$G$10,4,FALSE),"")</f>
        <v/>
      </c>
      <c r="AN854" s="296" t="str">
        <f>IFERROR(VLOOKUP(LEFT($E854,1),点検表４リスト用!$I$2:$J$11,2,FALSE),"")</f>
        <v/>
      </c>
      <c r="AO854" s="296" t="b">
        <f>IF(IFERROR(VLOOKUP($J854,軽乗用車一覧!$A$2:$A$88,1,FALSE),"")&lt;&gt;"",TRUE,FALSE)</f>
        <v>0</v>
      </c>
      <c r="AP854" s="296" t="b">
        <f t="shared" si="405"/>
        <v>0</v>
      </c>
      <c r="AQ854" s="296" t="b">
        <f t="shared" si="432"/>
        <v>1</v>
      </c>
      <c r="AR854" s="296" t="str">
        <f t="shared" si="406"/>
        <v/>
      </c>
      <c r="AS854" s="296" t="str">
        <f t="shared" si="407"/>
        <v/>
      </c>
      <c r="AT854" s="296">
        <f t="shared" si="408"/>
        <v>1</v>
      </c>
      <c r="AU854" s="296">
        <f t="shared" si="409"/>
        <v>1</v>
      </c>
      <c r="AV854" s="296" t="str">
        <f t="shared" si="410"/>
        <v/>
      </c>
      <c r="AW854" s="296" t="str">
        <f>IFERROR(VLOOKUP($L854,点検表４リスト用!$L$2:$M$11,2,FALSE),"")</f>
        <v/>
      </c>
      <c r="AX854" s="296" t="str">
        <f>IFERROR(VLOOKUP($AV854,排出係数!$H$4:$N$1000,7,FALSE),"")</f>
        <v/>
      </c>
      <c r="AY854" s="296" t="str">
        <f t="shared" si="420"/>
        <v/>
      </c>
      <c r="AZ854" s="296" t="str">
        <f t="shared" si="411"/>
        <v>1</v>
      </c>
      <c r="BA854" s="296" t="str">
        <f>IFERROR(VLOOKUP($AV854,排出係数!$A$4:$G$10000,$AU854+2,FALSE),"")</f>
        <v/>
      </c>
      <c r="BB854" s="296">
        <f>IFERROR(VLOOKUP($AU854,点検表４リスト用!$P$2:$T$6,2,FALSE),"")</f>
        <v>0.48</v>
      </c>
      <c r="BC854" s="296" t="str">
        <f t="shared" si="412"/>
        <v/>
      </c>
      <c r="BD854" s="296" t="str">
        <f t="shared" si="413"/>
        <v/>
      </c>
      <c r="BE854" s="296" t="str">
        <f>IFERROR(VLOOKUP($AV854,排出係数!$H$4:$M$10000,$AU854+2,FALSE),"")</f>
        <v/>
      </c>
      <c r="BF854" s="296">
        <f>IFERROR(VLOOKUP($AU854,点検表４リスト用!$P$2:$T$6,IF($N854="H17",5,3),FALSE),"")</f>
        <v>5.5E-2</v>
      </c>
      <c r="BG854" s="296">
        <f t="shared" si="414"/>
        <v>0</v>
      </c>
      <c r="BH854" s="296">
        <f t="shared" si="418"/>
        <v>0</v>
      </c>
      <c r="BI854" s="296" t="str">
        <f>IFERROR(VLOOKUP($L854,点検表４リスト用!$L$2:$N$11,3,FALSE),"")</f>
        <v/>
      </c>
      <c r="BJ854" s="296" t="str">
        <f t="shared" si="415"/>
        <v/>
      </c>
      <c r="BK854" s="296" t="str">
        <f>IF($AK854="特","",IF($BP854="確認",MSG_電気・燃料電池車確認,IF($BS854=1,日野自動車新型式,IF($BS854=2,日野自動車新型式②,IF($BS854=3,日野自動車新型式③,IF($BS854=4,日野自動車新型式④,IFERROR(VLOOKUP($BJ854,'35条リスト'!$A$3:$C$9998,2,FALSE),"")))))))</f>
        <v/>
      </c>
      <c r="BL854" s="296" t="str">
        <f t="shared" si="416"/>
        <v/>
      </c>
      <c r="BM854" s="296" t="str">
        <f>IFERROR(VLOOKUP($X854,点検表４リスト用!$A$2:$B$10,2,FALSE),"")</f>
        <v/>
      </c>
      <c r="BN854" s="296" t="str">
        <f>IF($AK854="特","",IFERROR(VLOOKUP($BJ854,'35条リスト'!$A$3:$C$9998,3,FALSE),""))</f>
        <v/>
      </c>
      <c r="BO854" s="357" t="str">
        <f t="shared" si="421"/>
        <v/>
      </c>
      <c r="BP854" s="297" t="str">
        <f t="shared" si="417"/>
        <v/>
      </c>
      <c r="BQ854" s="297" t="str">
        <f t="shared" si="422"/>
        <v/>
      </c>
      <c r="BR854" s="296">
        <f t="shared" si="419"/>
        <v>0</v>
      </c>
      <c r="BS854" s="296" t="str">
        <f>IF(COUNTIF(点検表４リスト用!X$2:X$83,J854),1,IF(COUNTIF(点検表４リスト用!Y$2:Y$100,J854),2,IF(COUNTIF(点検表４リスト用!Z$2:Z$100,J854),3,IF(COUNTIF(点検表４リスト用!AA$2:AA$100,J854),4,""))))</f>
        <v/>
      </c>
      <c r="BT854" s="580" t="str">
        <f t="shared" si="423"/>
        <v/>
      </c>
    </row>
    <row r="855" spans="1:72">
      <c r="A855" s="289"/>
      <c r="B855" s="445"/>
      <c r="C855" s="290"/>
      <c r="D855" s="291"/>
      <c r="E855" s="291"/>
      <c r="F855" s="291"/>
      <c r="G855" s="292"/>
      <c r="H855" s="300"/>
      <c r="I855" s="292"/>
      <c r="J855" s="292"/>
      <c r="K855" s="292"/>
      <c r="L855" s="292"/>
      <c r="M855" s="290"/>
      <c r="N855" s="290"/>
      <c r="O855" s="292"/>
      <c r="P855" s="292"/>
      <c r="Q855" s="481" t="str">
        <f t="shared" si="424"/>
        <v/>
      </c>
      <c r="R855" s="481" t="str">
        <f t="shared" si="425"/>
        <v/>
      </c>
      <c r="S855" s="482" t="str">
        <f t="shared" si="398"/>
        <v/>
      </c>
      <c r="T855" s="482" t="str">
        <f t="shared" si="426"/>
        <v/>
      </c>
      <c r="U855" s="483" t="str">
        <f t="shared" si="427"/>
        <v/>
      </c>
      <c r="V855" s="483" t="str">
        <f t="shared" si="428"/>
        <v/>
      </c>
      <c r="W855" s="483" t="str">
        <f t="shared" si="429"/>
        <v/>
      </c>
      <c r="X855" s="293"/>
      <c r="Y855" s="289"/>
      <c r="Z855" s="473" t="str">
        <f>IF($BS855&lt;&gt;"","確認",IF(COUNTIF(点検表４リスト用!AB$2:AB$100,J855),"○",IF(OR($BQ855="【3】",$BQ855="【2】",$BQ855="【1】"),"○",$BQ855)))</f>
        <v/>
      </c>
      <c r="AA855" s="532"/>
      <c r="AB855" s="559" t="str">
        <f t="shared" si="430"/>
        <v/>
      </c>
      <c r="AC855" s="294" t="str">
        <f>IF(COUNTIF(環境性能の高いＵＤタクシー!$A:$A,点検表４!J855),"○","")</f>
        <v/>
      </c>
      <c r="AD855" s="295" t="str">
        <f t="shared" si="431"/>
        <v/>
      </c>
      <c r="AE855" s="296" t="b">
        <f t="shared" si="399"/>
        <v>0</v>
      </c>
      <c r="AF855" s="296" t="b">
        <f t="shared" si="400"/>
        <v>0</v>
      </c>
      <c r="AG855" s="296" t="str">
        <f t="shared" si="401"/>
        <v/>
      </c>
      <c r="AH855" s="296">
        <f t="shared" si="402"/>
        <v>1</v>
      </c>
      <c r="AI855" s="296">
        <f t="shared" si="403"/>
        <v>0</v>
      </c>
      <c r="AJ855" s="296">
        <f t="shared" si="404"/>
        <v>0</v>
      </c>
      <c r="AK855" s="296" t="str">
        <f>IFERROR(VLOOKUP($I855,点検表４リスト用!$D$2:$G$10,2,FALSE),"")</f>
        <v/>
      </c>
      <c r="AL855" s="296" t="str">
        <f>IFERROR(VLOOKUP($I855,点検表４リスト用!$D$2:$G$10,3,FALSE),"")</f>
        <v/>
      </c>
      <c r="AM855" s="296" t="str">
        <f>IFERROR(VLOOKUP($I855,点検表４リスト用!$D$2:$G$10,4,FALSE),"")</f>
        <v/>
      </c>
      <c r="AN855" s="296" t="str">
        <f>IFERROR(VLOOKUP(LEFT($E855,1),点検表４リスト用!$I$2:$J$11,2,FALSE),"")</f>
        <v/>
      </c>
      <c r="AO855" s="296" t="b">
        <f>IF(IFERROR(VLOOKUP($J855,軽乗用車一覧!$A$2:$A$88,1,FALSE),"")&lt;&gt;"",TRUE,FALSE)</f>
        <v>0</v>
      </c>
      <c r="AP855" s="296" t="b">
        <f t="shared" si="405"/>
        <v>0</v>
      </c>
      <c r="AQ855" s="296" t="b">
        <f t="shared" si="432"/>
        <v>1</v>
      </c>
      <c r="AR855" s="296" t="str">
        <f t="shared" si="406"/>
        <v/>
      </c>
      <c r="AS855" s="296" t="str">
        <f t="shared" si="407"/>
        <v/>
      </c>
      <c r="AT855" s="296">
        <f t="shared" si="408"/>
        <v>1</v>
      </c>
      <c r="AU855" s="296">
        <f t="shared" si="409"/>
        <v>1</v>
      </c>
      <c r="AV855" s="296" t="str">
        <f t="shared" si="410"/>
        <v/>
      </c>
      <c r="AW855" s="296" t="str">
        <f>IFERROR(VLOOKUP($L855,点検表４リスト用!$L$2:$M$11,2,FALSE),"")</f>
        <v/>
      </c>
      <c r="AX855" s="296" t="str">
        <f>IFERROR(VLOOKUP($AV855,排出係数!$H$4:$N$1000,7,FALSE),"")</f>
        <v/>
      </c>
      <c r="AY855" s="296" t="str">
        <f t="shared" si="420"/>
        <v/>
      </c>
      <c r="AZ855" s="296" t="str">
        <f t="shared" si="411"/>
        <v>1</v>
      </c>
      <c r="BA855" s="296" t="str">
        <f>IFERROR(VLOOKUP($AV855,排出係数!$A$4:$G$10000,$AU855+2,FALSE),"")</f>
        <v/>
      </c>
      <c r="BB855" s="296">
        <f>IFERROR(VLOOKUP($AU855,点検表４リスト用!$P$2:$T$6,2,FALSE),"")</f>
        <v>0.48</v>
      </c>
      <c r="BC855" s="296" t="str">
        <f t="shared" si="412"/>
        <v/>
      </c>
      <c r="BD855" s="296" t="str">
        <f t="shared" si="413"/>
        <v/>
      </c>
      <c r="BE855" s="296" t="str">
        <f>IFERROR(VLOOKUP($AV855,排出係数!$H$4:$M$10000,$AU855+2,FALSE),"")</f>
        <v/>
      </c>
      <c r="BF855" s="296">
        <f>IFERROR(VLOOKUP($AU855,点検表４リスト用!$P$2:$T$6,IF($N855="H17",5,3),FALSE),"")</f>
        <v>5.5E-2</v>
      </c>
      <c r="BG855" s="296">
        <f t="shared" si="414"/>
        <v>0</v>
      </c>
      <c r="BH855" s="296">
        <f t="shared" si="418"/>
        <v>0</v>
      </c>
      <c r="BI855" s="296" t="str">
        <f>IFERROR(VLOOKUP($L855,点検表４リスト用!$L$2:$N$11,3,FALSE),"")</f>
        <v/>
      </c>
      <c r="BJ855" s="296" t="str">
        <f t="shared" si="415"/>
        <v/>
      </c>
      <c r="BK855" s="296" t="str">
        <f>IF($AK855="特","",IF($BP855="確認",MSG_電気・燃料電池車確認,IF($BS855=1,日野自動車新型式,IF($BS855=2,日野自動車新型式②,IF($BS855=3,日野自動車新型式③,IF($BS855=4,日野自動車新型式④,IFERROR(VLOOKUP($BJ855,'35条リスト'!$A$3:$C$9998,2,FALSE),"")))))))</f>
        <v/>
      </c>
      <c r="BL855" s="296" t="str">
        <f t="shared" si="416"/>
        <v/>
      </c>
      <c r="BM855" s="296" t="str">
        <f>IFERROR(VLOOKUP($X855,点検表４リスト用!$A$2:$B$10,2,FALSE),"")</f>
        <v/>
      </c>
      <c r="BN855" s="296" t="str">
        <f>IF($AK855="特","",IFERROR(VLOOKUP($BJ855,'35条リスト'!$A$3:$C$9998,3,FALSE),""))</f>
        <v/>
      </c>
      <c r="BO855" s="357" t="str">
        <f t="shared" si="421"/>
        <v/>
      </c>
      <c r="BP855" s="297" t="str">
        <f t="shared" si="417"/>
        <v/>
      </c>
      <c r="BQ855" s="297" t="str">
        <f t="shared" si="422"/>
        <v/>
      </c>
      <c r="BR855" s="296">
        <f t="shared" si="419"/>
        <v>0</v>
      </c>
      <c r="BS855" s="296" t="str">
        <f>IF(COUNTIF(点検表４リスト用!X$2:X$83,J855),1,IF(COUNTIF(点検表４リスト用!Y$2:Y$100,J855),2,IF(COUNTIF(点検表４リスト用!Z$2:Z$100,J855),3,IF(COUNTIF(点検表４リスト用!AA$2:AA$100,J855),4,""))))</f>
        <v/>
      </c>
      <c r="BT855" s="580" t="str">
        <f t="shared" si="423"/>
        <v/>
      </c>
    </row>
    <row r="856" spans="1:72">
      <c r="A856" s="289"/>
      <c r="B856" s="445"/>
      <c r="C856" s="290"/>
      <c r="D856" s="291"/>
      <c r="E856" s="291"/>
      <c r="F856" s="291"/>
      <c r="G856" s="292"/>
      <c r="H856" s="300"/>
      <c r="I856" s="292"/>
      <c r="J856" s="292"/>
      <c r="K856" s="292"/>
      <c r="L856" s="292"/>
      <c r="M856" s="290"/>
      <c r="N856" s="290"/>
      <c r="O856" s="292"/>
      <c r="P856" s="292"/>
      <c r="Q856" s="481" t="str">
        <f t="shared" si="424"/>
        <v/>
      </c>
      <c r="R856" s="481" t="str">
        <f t="shared" si="425"/>
        <v/>
      </c>
      <c r="S856" s="482" t="str">
        <f t="shared" si="398"/>
        <v/>
      </c>
      <c r="T856" s="482" t="str">
        <f t="shared" si="426"/>
        <v/>
      </c>
      <c r="U856" s="483" t="str">
        <f t="shared" si="427"/>
        <v/>
      </c>
      <c r="V856" s="483" t="str">
        <f t="shared" si="428"/>
        <v/>
      </c>
      <c r="W856" s="483" t="str">
        <f t="shared" si="429"/>
        <v/>
      </c>
      <c r="X856" s="293"/>
      <c r="Y856" s="289"/>
      <c r="Z856" s="473" t="str">
        <f>IF($BS856&lt;&gt;"","確認",IF(COUNTIF(点検表４リスト用!AB$2:AB$100,J856),"○",IF(OR($BQ856="【3】",$BQ856="【2】",$BQ856="【1】"),"○",$BQ856)))</f>
        <v/>
      </c>
      <c r="AA856" s="532"/>
      <c r="AB856" s="559" t="str">
        <f t="shared" si="430"/>
        <v/>
      </c>
      <c r="AC856" s="294" t="str">
        <f>IF(COUNTIF(環境性能の高いＵＤタクシー!$A:$A,点検表４!J856),"○","")</f>
        <v/>
      </c>
      <c r="AD856" s="295" t="str">
        <f t="shared" si="431"/>
        <v/>
      </c>
      <c r="AE856" s="296" t="b">
        <f t="shared" si="399"/>
        <v>0</v>
      </c>
      <c r="AF856" s="296" t="b">
        <f t="shared" si="400"/>
        <v>0</v>
      </c>
      <c r="AG856" s="296" t="str">
        <f t="shared" si="401"/>
        <v/>
      </c>
      <c r="AH856" s="296">
        <f t="shared" si="402"/>
        <v>1</v>
      </c>
      <c r="AI856" s="296">
        <f t="shared" si="403"/>
        <v>0</v>
      </c>
      <c r="AJ856" s="296">
        <f t="shared" si="404"/>
        <v>0</v>
      </c>
      <c r="AK856" s="296" t="str">
        <f>IFERROR(VLOOKUP($I856,点検表４リスト用!$D$2:$G$10,2,FALSE),"")</f>
        <v/>
      </c>
      <c r="AL856" s="296" t="str">
        <f>IFERROR(VLOOKUP($I856,点検表４リスト用!$D$2:$G$10,3,FALSE),"")</f>
        <v/>
      </c>
      <c r="AM856" s="296" t="str">
        <f>IFERROR(VLOOKUP($I856,点検表４リスト用!$D$2:$G$10,4,FALSE),"")</f>
        <v/>
      </c>
      <c r="AN856" s="296" t="str">
        <f>IFERROR(VLOOKUP(LEFT($E856,1),点検表４リスト用!$I$2:$J$11,2,FALSE),"")</f>
        <v/>
      </c>
      <c r="AO856" s="296" t="b">
        <f>IF(IFERROR(VLOOKUP($J856,軽乗用車一覧!$A$2:$A$88,1,FALSE),"")&lt;&gt;"",TRUE,FALSE)</f>
        <v>0</v>
      </c>
      <c r="AP856" s="296" t="b">
        <f t="shared" si="405"/>
        <v>0</v>
      </c>
      <c r="AQ856" s="296" t="b">
        <f t="shared" si="432"/>
        <v>1</v>
      </c>
      <c r="AR856" s="296" t="str">
        <f t="shared" si="406"/>
        <v/>
      </c>
      <c r="AS856" s="296" t="str">
        <f t="shared" si="407"/>
        <v/>
      </c>
      <c r="AT856" s="296">
        <f t="shared" si="408"/>
        <v>1</v>
      </c>
      <c r="AU856" s="296">
        <f t="shared" si="409"/>
        <v>1</v>
      </c>
      <c r="AV856" s="296" t="str">
        <f t="shared" si="410"/>
        <v/>
      </c>
      <c r="AW856" s="296" t="str">
        <f>IFERROR(VLOOKUP($L856,点検表４リスト用!$L$2:$M$11,2,FALSE),"")</f>
        <v/>
      </c>
      <c r="AX856" s="296" t="str">
        <f>IFERROR(VLOOKUP($AV856,排出係数!$H$4:$N$1000,7,FALSE),"")</f>
        <v/>
      </c>
      <c r="AY856" s="296" t="str">
        <f t="shared" si="420"/>
        <v/>
      </c>
      <c r="AZ856" s="296" t="str">
        <f t="shared" si="411"/>
        <v>1</v>
      </c>
      <c r="BA856" s="296" t="str">
        <f>IFERROR(VLOOKUP($AV856,排出係数!$A$4:$G$10000,$AU856+2,FALSE),"")</f>
        <v/>
      </c>
      <c r="BB856" s="296">
        <f>IFERROR(VLOOKUP($AU856,点検表４リスト用!$P$2:$T$6,2,FALSE),"")</f>
        <v>0.48</v>
      </c>
      <c r="BC856" s="296" t="str">
        <f t="shared" si="412"/>
        <v/>
      </c>
      <c r="BD856" s="296" t="str">
        <f t="shared" si="413"/>
        <v/>
      </c>
      <c r="BE856" s="296" t="str">
        <f>IFERROR(VLOOKUP($AV856,排出係数!$H$4:$M$10000,$AU856+2,FALSE),"")</f>
        <v/>
      </c>
      <c r="BF856" s="296">
        <f>IFERROR(VLOOKUP($AU856,点検表４リスト用!$P$2:$T$6,IF($N856="H17",5,3),FALSE),"")</f>
        <v>5.5E-2</v>
      </c>
      <c r="BG856" s="296">
        <f t="shared" si="414"/>
        <v>0</v>
      </c>
      <c r="BH856" s="296">
        <f t="shared" si="418"/>
        <v>0</v>
      </c>
      <c r="BI856" s="296" t="str">
        <f>IFERROR(VLOOKUP($L856,点検表４リスト用!$L$2:$N$11,3,FALSE),"")</f>
        <v/>
      </c>
      <c r="BJ856" s="296" t="str">
        <f t="shared" si="415"/>
        <v/>
      </c>
      <c r="BK856" s="296" t="str">
        <f>IF($AK856="特","",IF($BP856="確認",MSG_電気・燃料電池車確認,IF($BS856=1,日野自動車新型式,IF($BS856=2,日野自動車新型式②,IF($BS856=3,日野自動車新型式③,IF($BS856=4,日野自動車新型式④,IFERROR(VLOOKUP($BJ856,'35条リスト'!$A$3:$C$9998,2,FALSE),"")))))))</f>
        <v/>
      </c>
      <c r="BL856" s="296" t="str">
        <f t="shared" si="416"/>
        <v/>
      </c>
      <c r="BM856" s="296" t="str">
        <f>IFERROR(VLOOKUP($X856,点検表４リスト用!$A$2:$B$10,2,FALSE),"")</f>
        <v/>
      </c>
      <c r="BN856" s="296" t="str">
        <f>IF($AK856="特","",IFERROR(VLOOKUP($BJ856,'35条リスト'!$A$3:$C$9998,3,FALSE),""))</f>
        <v/>
      </c>
      <c r="BO856" s="357" t="str">
        <f t="shared" si="421"/>
        <v/>
      </c>
      <c r="BP856" s="297" t="str">
        <f t="shared" si="417"/>
        <v/>
      </c>
      <c r="BQ856" s="297" t="str">
        <f t="shared" si="422"/>
        <v/>
      </c>
      <c r="BR856" s="296">
        <f t="shared" si="419"/>
        <v>0</v>
      </c>
      <c r="BS856" s="296" t="str">
        <f>IF(COUNTIF(点検表４リスト用!X$2:X$83,J856),1,IF(COUNTIF(点検表４リスト用!Y$2:Y$100,J856),2,IF(COUNTIF(点検表４リスト用!Z$2:Z$100,J856),3,IF(COUNTIF(点検表４リスト用!AA$2:AA$100,J856),4,""))))</f>
        <v/>
      </c>
      <c r="BT856" s="580" t="str">
        <f t="shared" si="423"/>
        <v/>
      </c>
    </row>
    <row r="857" spans="1:72">
      <c r="A857" s="289"/>
      <c r="B857" s="445"/>
      <c r="C857" s="290"/>
      <c r="D857" s="291"/>
      <c r="E857" s="291"/>
      <c r="F857" s="291"/>
      <c r="G857" s="292"/>
      <c r="H857" s="300"/>
      <c r="I857" s="292"/>
      <c r="J857" s="292"/>
      <c r="K857" s="292"/>
      <c r="L857" s="292"/>
      <c r="M857" s="290"/>
      <c r="N857" s="290"/>
      <c r="O857" s="292"/>
      <c r="P857" s="292"/>
      <c r="Q857" s="481" t="str">
        <f t="shared" si="424"/>
        <v/>
      </c>
      <c r="R857" s="481" t="str">
        <f t="shared" si="425"/>
        <v/>
      </c>
      <c r="S857" s="482" t="str">
        <f t="shared" si="398"/>
        <v/>
      </c>
      <c r="T857" s="482" t="str">
        <f t="shared" si="426"/>
        <v/>
      </c>
      <c r="U857" s="483" t="str">
        <f t="shared" si="427"/>
        <v/>
      </c>
      <c r="V857" s="483" t="str">
        <f t="shared" si="428"/>
        <v/>
      </c>
      <c r="W857" s="483" t="str">
        <f t="shared" si="429"/>
        <v/>
      </c>
      <c r="X857" s="293"/>
      <c r="Y857" s="289"/>
      <c r="Z857" s="473" t="str">
        <f>IF($BS857&lt;&gt;"","確認",IF(COUNTIF(点検表４リスト用!AB$2:AB$100,J857),"○",IF(OR($BQ857="【3】",$BQ857="【2】",$BQ857="【1】"),"○",$BQ857)))</f>
        <v/>
      </c>
      <c r="AA857" s="532"/>
      <c r="AB857" s="559" t="str">
        <f t="shared" si="430"/>
        <v/>
      </c>
      <c r="AC857" s="294" t="str">
        <f>IF(COUNTIF(環境性能の高いＵＤタクシー!$A:$A,点検表４!J857),"○","")</f>
        <v/>
      </c>
      <c r="AD857" s="295" t="str">
        <f t="shared" si="431"/>
        <v/>
      </c>
      <c r="AE857" s="296" t="b">
        <f t="shared" si="399"/>
        <v>0</v>
      </c>
      <c r="AF857" s="296" t="b">
        <f t="shared" si="400"/>
        <v>0</v>
      </c>
      <c r="AG857" s="296" t="str">
        <f t="shared" si="401"/>
        <v/>
      </c>
      <c r="AH857" s="296">
        <f t="shared" si="402"/>
        <v>1</v>
      </c>
      <c r="AI857" s="296">
        <f t="shared" si="403"/>
        <v>0</v>
      </c>
      <c r="AJ857" s="296">
        <f t="shared" si="404"/>
        <v>0</v>
      </c>
      <c r="AK857" s="296" t="str">
        <f>IFERROR(VLOOKUP($I857,点検表４リスト用!$D$2:$G$10,2,FALSE),"")</f>
        <v/>
      </c>
      <c r="AL857" s="296" t="str">
        <f>IFERROR(VLOOKUP($I857,点検表４リスト用!$D$2:$G$10,3,FALSE),"")</f>
        <v/>
      </c>
      <c r="AM857" s="296" t="str">
        <f>IFERROR(VLOOKUP($I857,点検表４リスト用!$D$2:$G$10,4,FALSE),"")</f>
        <v/>
      </c>
      <c r="AN857" s="296" t="str">
        <f>IFERROR(VLOOKUP(LEFT($E857,1),点検表４リスト用!$I$2:$J$11,2,FALSE),"")</f>
        <v/>
      </c>
      <c r="AO857" s="296" t="b">
        <f>IF(IFERROR(VLOOKUP($J857,軽乗用車一覧!$A$2:$A$88,1,FALSE),"")&lt;&gt;"",TRUE,FALSE)</f>
        <v>0</v>
      </c>
      <c r="AP857" s="296" t="b">
        <f t="shared" si="405"/>
        <v>0</v>
      </c>
      <c r="AQ857" s="296" t="b">
        <f t="shared" si="432"/>
        <v>1</v>
      </c>
      <c r="AR857" s="296" t="str">
        <f t="shared" si="406"/>
        <v/>
      </c>
      <c r="AS857" s="296" t="str">
        <f t="shared" si="407"/>
        <v/>
      </c>
      <c r="AT857" s="296">
        <f t="shared" si="408"/>
        <v>1</v>
      </c>
      <c r="AU857" s="296">
        <f t="shared" si="409"/>
        <v>1</v>
      </c>
      <c r="AV857" s="296" t="str">
        <f t="shared" si="410"/>
        <v/>
      </c>
      <c r="AW857" s="296" t="str">
        <f>IFERROR(VLOOKUP($L857,点検表４リスト用!$L$2:$M$11,2,FALSE),"")</f>
        <v/>
      </c>
      <c r="AX857" s="296" t="str">
        <f>IFERROR(VLOOKUP($AV857,排出係数!$H$4:$N$1000,7,FALSE),"")</f>
        <v/>
      </c>
      <c r="AY857" s="296" t="str">
        <f t="shared" si="420"/>
        <v/>
      </c>
      <c r="AZ857" s="296" t="str">
        <f t="shared" si="411"/>
        <v>1</v>
      </c>
      <c r="BA857" s="296" t="str">
        <f>IFERROR(VLOOKUP($AV857,排出係数!$A$4:$G$10000,$AU857+2,FALSE),"")</f>
        <v/>
      </c>
      <c r="BB857" s="296">
        <f>IFERROR(VLOOKUP($AU857,点検表４リスト用!$P$2:$T$6,2,FALSE),"")</f>
        <v>0.48</v>
      </c>
      <c r="BC857" s="296" t="str">
        <f t="shared" si="412"/>
        <v/>
      </c>
      <c r="BD857" s="296" t="str">
        <f t="shared" si="413"/>
        <v/>
      </c>
      <c r="BE857" s="296" t="str">
        <f>IFERROR(VLOOKUP($AV857,排出係数!$H$4:$M$10000,$AU857+2,FALSE),"")</f>
        <v/>
      </c>
      <c r="BF857" s="296">
        <f>IFERROR(VLOOKUP($AU857,点検表４リスト用!$P$2:$T$6,IF($N857="H17",5,3),FALSE),"")</f>
        <v>5.5E-2</v>
      </c>
      <c r="BG857" s="296">
        <f t="shared" si="414"/>
        <v>0</v>
      </c>
      <c r="BH857" s="296">
        <f t="shared" si="418"/>
        <v>0</v>
      </c>
      <c r="BI857" s="296" t="str">
        <f>IFERROR(VLOOKUP($L857,点検表４リスト用!$L$2:$N$11,3,FALSE),"")</f>
        <v/>
      </c>
      <c r="BJ857" s="296" t="str">
        <f t="shared" si="415"/>
        <v/>
      </c>
      <c r="BK857" s="296" t="str">
        <f>IF($AK857="特","",IF($BP857="確認",MSG_電気・燃料電池車確認,IF($BS857=1,日野自動車新型式,IF($BS857=2,日野自動車新型式②,IF($BS857=3,日野自動車新型式③,IF($BS857=4,日野自動車新型式④,IFERROR(VLOOKUP($BJ857,'35条リスト'!$A$3:$C$9998,2,FALSE),"")))))))</f>
        <v/>
      </c>
      <c r="BL857" s="296" t="str">
        <f t="shared" si="416"/>
        <v/>
      </c>
      <c r="BM857" s="296" t="str">
        <f>IFERROR(VLOOKUP($X857,点検表４リスト用!$A$2:$B$10,2,FALSE),"")</f>
        <v/>
      </c>
      <c r="BN857" s="296" t="str">
        <f>IF($AK857="特","",IFERROR(VLOOKUP($BJ857,'35条リスト'!$A$3:$C$9998,3,FALSE),""))</f>
        <v/>
      </c>
      <c r="BO857" s="357" t="str">
        <f t="shared" si="421"/>
        <v/>
      </c>
      <c r="BP857" s="297" t="str">
        <f t="shared" si="417"/>
        <v/>
      </c>
      <c r="BQ857" s="297" t="str">
        <f t="shared" si="422"/>
        <v/>
      </c>
      <c r="BR857" s="296">
        <f t="shared" si="419"/>
        <v>0</v>
      </c>
      <c r="BS857" s="296" t="str">
        <f>IF(COUNTIF(点検表４リスト用!X$2:X$83,J857),1,IF(COUNTIF(点検表４リスト用!Y$2:Y$100,J857),2,IF(COUNTIF(点検表４リスト用!Z$2:Z$100,J857),3,IF(COUNTIF(点検表４リスト用!AA$2:AA$100,J857),4,""))))</f>
        <v/>
      </c>
      <c r="BT857" s="580" t="str">
        <f t="shared" si="423"/>
        <v/>
      </c>
    </row>
    <row r="858" spans="1:72">
      <c r="A858" s="289"/>
      <c r="B858" s="445"/>
      <c r="C858" s="290"/>
      <c r="D858" s="291"/>
      <c r="E858" s="291"/>
      <c r="F858" s="291"/>
      <c r="G858" s="292"/>
      <c r="H858" s="300"/>
      <c r="I858" s="292"/>
      <c r="J858" s="292"/>
      <c r="K858" s="292"/>
      <c r="L858" s="292"/>
      <c r="M858" s="290"/>
      <c r="N858" s="290"/>
      <c r="O858" s="292"/>
      <c r="P858" s="292"/>
      <c r="Q858" s="481" t="str">
        <f t="shared" si="424"/>
        <v/>
      </c>
      <c r="R858" s="481" t="str">
        <f t="shared" si="425"/>
        <v/>
      </c>
      <c r="S858" s="482" t="str">
        <f t="shared" si="398"/>
        <v/>
      </c>
      <c r="T858" s="482" t="str">
        <f t="shared" si="426"/>
        <v/>
      </c>
      <c r="U858" s="483" t="str">
        <f t="shared" si="427"/>
        <v/>
      </c>
      <c r="V858" s="483" t="str">
        <f t="shared" si="428"/>
        <v/>
      </c>
      <c r="W858" s="483" t="str">
        <f t="shared" si="429"/>
        <v/>
      </c>
      <c r="X858" s="293"/>
      <c r="Y858" s="289"/>
      <c r="Z858" s="473" t="str">
        <f>IF($BS858&lt;&gt;"","確認",IF(COUNTIF(点検表４リスト用!AB$2:AB$100,J858),"○",IF(OR($BQ858="【3】",$BQ858="【2】",$BQ858="【1】"),"○",$BQ858)))</f>
        <v/>
      </c>
      <c r="AA858" s="532"/>
      <c r="AB858" s="559" t="str">
        <f t="shared" si="430"/>
        <v/>
      </c>
      <c r="AC858" s="294" t="str">
        <f>IF(COUNTIF(環境性能の高いＵＤタクシー!$A:$A,点検表４!J858),"○","")</f>
        <v/>
      </c>
      <c r="AD858" s="295" t="str">
        <f t="shared" si="431"/>
        <v/>
      </c>
      <c r="AE858" s="296" t="b">
        <f t="shared" si="399"/>
        <v>0</v>
      </c>
      <c r="AF858" s="296" t="b">
        <f t="shared" si="400"/>
        <v>0</v>
      </c>
      <c r="AG858" s="296" t="str">
        <f t="shared" si="401"/>
        <v/>
      </c>
      <c r="AH858" s="296">
        <f t="shared" si="402"/>
        <v>1</v>
      </c>
      <c r="AI858" s="296">
        <f t="shared" si="403"/>
        <v>0</v>
      </c>
      <c r="AJ858" s="296">
        <f t="shared" si="404"/>
        <v>0</v>
      </c>
      <c r="AK858" s="296" t="str">
        <f>IFERROR(VLOOKUP($I858,点検表４リスト用!$D$2:$G$10,2,FALSE),"")</f>
        <v/>
      </c>
      <c r="AL858" s="296" t="str">
        <f>IFERROR(VLOOKUP($I858,点検表４リスト用!$D$2:$G$10,3,FALSE),"")</f>
        <v/>
      </c>
      <c r="AM858" s="296" t="str">
        <f>IFERROR(VLOOKUP($I858,点検表４リスト用!$D$2:$G$10,4,FALSE),"")</f>
        <v/>
      </c>
      <c r="AN858" s="296" t="str">
        <f>IFERROR(VLOOKUP(LEFT($E858,1),点検表４リスト用!$I$2:$J$11,2,FALSE),"")</f>
        <v/>
      </c>
      <c r="AO858" s="296" t="b">
        <f>IF(IFERROR(VLOOKUP($J858,軽乗用車一覧!$A$2:$A$88,1,FALSE),"")&lt;&gt;"",TRUE,FALSE)</f>
        <v>0</v>
      </c>
      <c r="AP858" s="296" t="b">
        <f t="shared" si="405"/>
        <v>0</v>
      </c>
      <c r="AQ858" s="296" t="b">
        <f t="shared" si="432"/>
        <v>1</v>
      </c>
      <c r="AR858" s="296" t="str">
        <f t="shared" si="406"/>
        <v/>
      </c>
      <c r="AS858" s="296" t="str">
        <f t="shared" si="407"/>
        <v/>
      </c>
      <c r="AT858" s="296">
        <f t="shared" si="408"/>
        <v>1</v>
      </c>
      <c r="AU858" s="296">
        <f t="shared" si="409"/>
        <v>1</v>
      </c>
      <c r="AV858" s="296" t="str">
        <f t="shared" si="410"/>
        <v/>
      </c>
      <c r="AW858" s="296" t="str">
        <f>IFERROR(VLOOKUP($L858,点検表４リスト用!$L$2:$M$11,2,FALSE),"")</f>
        <v/>
      </c>
      <c r="AX858" s="296" t="str">
        <f>IFERROR(VLOOKUP($AV858,排出係数!$H$4:$N$1000,7,FALSE),"")</f>
        <v/>
      </c>
      <c r="AY858" s="296" t="str">
        <f t="shared" si="420"/>
        <v/>
      </c>
      <c r="AZ858" s="296" t="str">
        <f t="shared" si="411"/>
        <v>1</v>
      </c>
      <c r="BA858" s="296" t="str">
        <f>IFERROR(VLOOKUP($AV858,排出係数!$A$4:$G$10000,$AU858+2,FALSE),"")</f>
        <v/>
      </c>
      <c r="BB858" s="296">
        <f>IFERROR(VLOOKUP($AU858,点検表４リスト用!$P$2:$T$6,2,FALSE),"")</f>
        <v>0.48</v>
      </c>
      <c r="BC858" s="296" t="str">
        <f t="shared" si="412"/>
        <v/>
      </c>
      <c r="BD858" s="296" t="str">
        <f t="shared" si="413"/>
        <v/>
      </c>
      <c r="BE858" s="296" t="str">
        <f>IFERROR(VLOOKUP($AV858,排出係数!$H$4:$M$10000,$AU858+2,FALSE),"")</f>
        <v/>
      </c>
      <c r="BF858" s="296">
        <f>IFERROR(VLOOKUP($AU858,点検表４リスト用!$P$2:$T$6,IF($N858="H17",5,3),FALSE),"")</f>
        <v>5.5E-2</v>
      </c>
      <c r="BG858" s="296">
        <f t="shared" si="414"/>
        <v>0</v>
      </c>
      <c r="BH858" s="296">
        <f t="shared" si="418"/>
        <v>0</v>
      </c>
      <c r="BI858" s="296" t="str">
        <f>IFERROR(VLOOKUP($L858,点検表４リスト用!$L$2:$N$11,3,FALSE),"")</f>
        <v/>
      </c>
      <c r="BJ858" s="296" t="str">
        <f t="shared" si="415"/>
        <v/>
      </c>
      <c r="BK858" s="296" t="str">
        <f>IF($AK858="特","",IF($BP858="確認",MSG_電気・燃料電池車確認,IF($BS858=1,日野自動車新型式,IF($BS858=2,日野自動車新型式②,IF($BS858=3,日野自動車新型式③,IF($BS858=4,日野自動車新型式④,IFERROR(VLOOKUP($BJ858,'35条リスト'!$A$3:$C$9998,2,FALSE),"")))))))</f>
        <v/>
      </c>
      <c r="BL858" s="296" t="str">
        <f t="shared" si="416"/>
        <v/>
      </c>
      <c r="BM858" s="296" t="str">
        <f>IFERROR(VLOOKUP($X858,点検表４リスト用!$A$2:$B$10,2,FALSE),"")</f>
        <v/>
      </c>
      <c r="BN858" s="296" t="str">
        <f>IF($AK858="特","",IFERROR(VLOOKUP($BJ858,'35条リスト'!$A$3:$C$9998,3,FALSE),""))</f>
        <v/>
      </c>
      <c r="BO858" s="357" t="str">
        <f t="shared" si="421"/>
        <v/>
      </c>
      <c r="BP858" s="297" t="str">
        <f t="shared" si="417"/>
        <v/>
      </c>
      <c r="BQ858" s="297" t="str">
        <f t="shared" si="422"/>
        <v/>
      </c>
      <c r="BR858" s="296">
        <f t="shared" si="419"/>
        <v>0</v>
      </c>
      <c r="BS858" s="296" t="str">
        <f>IF(COUNTIF(点検表４リスト用!X$2:X$83,J858),1,IF(COUNTIF(点検表４リスト用!Y$2:Y$100,J858),2,IF(COUNTIF(点検表４リスト用!Z$2:Z$100,J858),3,IF(COUNTIF(点検表４リスト用!AA$2:AA$100,J858),4,""))))</f>
        <v/>
      </c>
      <c r="BT858" s="580" t="str">
        <f t="shared" si="423"/>
        <v/>
      </c>
    </row>
    <row r="859" spans="1:72">
      <c r="A859" s="289"/>
      <c r="B859" s="445"/>
      <c r="C859" s="290"/>
      <c r="D859" s="291"/>
      <c r="E859" s="291"/>
      <c r="F859" s="291"/>
      <c r="G859" s="292"/>
      <c r="H859" s="300"/>
      <c r="I859" s="292"/>
      <c r="J859" s="292"/>
      <c r="K859" s="292"/>
      <c r="L859" s="292"/>
      <c r="M859" s="290"/>
      <c r="N859" s="290"/>
      <c r="O859" s="292"/>
      <c r="P859" s="292"/>
      <c r="Q859" s="481" t="str">
        <f t="shared" si="424"/>
        <v/>
      </c>
      <c r="R859" s="481" t="str">
        <f t="shared" si="425"/>
        <v/>
      </c>
      <c r="S859" s="482" t="str">
        <f t="shared" si="398"/>
        <v/>
      </c>
      <c r="T859" s="482" t="str">
        <f t="shared" si="426"/>
        <v/>
      </c>
      <c r="U859" s="483" t="str">
        <f t="shared" si="427"/>
        <v/>
      </c>
      <c r="V859" s="483" t="str">
        <f t="shared" si="428"/>
        <v/>
      </c>
      <c r="W859" s="483" t="str">
        <f t="shared" si="429"/>
        <v/>
      </c>
      <c r="X859" s="293"/>
      <c r="Y859" s="289"/>
      <c r="Z859" s="473" t="str">
        <f>IF($BS859&lt;&gt;"","確認",IF(COUNTIF(点検表４リスト用!AB$2:AB$100,J859),"○",IF(OR($BQ859="【3】",$BQ859="【2】",$BQ859="【1】"),"○",$BQ859)))</f>
        <v/>
      </c>
      <c r="AA859" s="532"/>
      <c r="AB859" s="559" t="str">
        <f t="shared" si="430"/>
        <v/>
      </c>
      <c r="AC859" s="294" t="str">
        <f>IF(COUNTIF(環境性能の高いＵＤタクシー!$A:$A,点検表４!J859),"○","")</f>
        <v/>
      </c>
      <c r="AD859" s="295" t="str">
        <f t="shared" si="431"/>
        <v/>
      </c>
      <c r="AE859" s="296" t="b">
        <f t="shared" si="399"/>
        <v>0</v>
      </c>
      <c r="AF859" s="296" t="b">
        <f t="shared" si="400"/>
        <v>0</v>
      </c>
      <c r="AG859" s="296" t="str">
        <f t="shared" si="401"/>
        <v/>
      </c>
      <c r="AH859" s="296">
        <f t="shared" si="402"/>
        <v>1</v>
      </c>
      <c r="AI859" s="296">
        <f t="shared" si="403"/>
        <v>0</v>
      </c>
      <c r="AJ859" s="296">
        <f t="shared" si="404"/>
        <v>0</v>
      </c>
      <c r="AK859" s="296" t="str">
        <f>IFERROR(VLOOKUP($I859,点検表４リスト用!$D$2:$G$10,2,FALSE),"")</f>
        <v/>
      </c>
      <c r="AL859" s="296" t="str">
        <f>IFERROR(VLOOKUP($I859,点検表４リスト用!$D$2:$G$10,3,FALSE),"")</f>
        <v/>
      </c>
      <c r="AM859" s="296" t="str">
        <f>IFERROR(VLOOKUP($I859,点検表４リスト用!$D$2:$G$10,4,FALSE),"")</f>
        <v/>
      </c>
      <c r="AN859" s="296" t="str">
        <f>IFERROR(VLOOKUP(LEFT($E859,1),点検表４リスト用!$I$2:$J$11,2,FALSE),"")</f>
        <v/>
      </c>
      <c r="AO859" s="296" t="b">
        <f>IF(IFERROR(VLOOKUP($J859,軽乗用車一覧!$A$2:$A$88,1,FALSE),"")&lt;&gt;"",TRUE,FALSE)</f>
        <v>0</v>
      </c>
      <c r="AP859" s="296" t="b">
        <f t="shared" si="405"/>
        <v>0</v>
      </c>
      <c r="AQ859" s="296" t="b">
        <f t="shared" si="432"/>
        <v>1</v>
      </c>
      <c r="AR859" s="296" t="str">
        <f t="shared" si="406"/>
        <v/>
      </c>
      <c r="AS859" s="296" t="str">
        <f t="shared" si="407"/>
        <v/>
      </c>
      <c r="AT859" s="296">
        <f t="shared" si="408"/>
        <v>1</v>
      </c>
      <c r="AU859" s="296">
        <f t="shared" si="409"/>
        <v>1</v>
      </c>
      <c r="AV859" s="296" t="str">
        <f t="shared" si="410"/>
        <v/>
      </c>
      <c r="AW859" s="296" t="str">
        <f>IFERROR(VLOOKUP($L859,点検表４リスト用!$L$2:$M$11,2,FALSE),"")</f>
        <v/>
      </c>
      <c r="AX859" s="296" t="str">
        <f>IFERROR(VLOOKUP($AV859,排出係数!$H$4:$N$1000,7,FALSE),"")</f>
        <v/>
      </c>
      <c r="AY859" s="296" t="str">
        <f t="shared" si="420"/>
        <v/>
      </c>
      <c r="AZ859" s="296" t="str">
        <f t="shared" si="411"/>
        <v>1</v>
      </c>
      <c r="BA859" s="296" t="str">
        <f>IFERROR(VLOOKUP($AV859,排出係数!$A$4:$G$10000,$AU859+2,FALSE),"")</f>
        <v/>
      </c>
      <c r="BB859" s="296">
        <f>IFERROR(VLOOKUP($AU859,点検表４リスト用!$P$2:$T$6,2,FALSE),"")</f>
        <v>0.48</v>
      </c>
      <c r="BC859" s="296" t="str">
        <f t="shared" si="412"/>
        <v/>
      </c>
      <c r="BD859" s="296" t="str">
        <f t="shared" si="413"/>
        <v/>
      </c>
      <c r="BE859" s="296" t="str">
        <f>IFERROR(VLOOKUP($AV859,排出係数!$H$4:$M$10000,$AU859+2,FALSE),"")</f>
        <v/>
      </c>
      <c r="BF859" s="296">
        <f>IFERROR(VLOOKUP($AU859,点検表４リスト用!$P$2:$T$6,IF($N859="H17",5,3),FALSE),"")</f>
        <v>5.5E-2</v>
      </c>
      <c r="BG859" s="296">
        <f t="shared" si="414"/>
        <v>0</v>
      </c>
      <c r="BH859" s="296">
        <f t="shared" si="418"/>
        <v>0</v>
      </c>
      <c r="BI859" s="296" t="str">
        <f>IFERROR(VLOOKUP($L859,点検表４リスト用!$L$2:$N$11,3,FALSE),"")</f>
        <v/>
      </c>
      <c r="BJ859" s="296" t="str">
        <f t="shared" si="415"/>
        <v/>
      </c>
      <c r="BK859" s="296" t="str">
        <f>IF($AK859="特","",IF($BP859="確認",MSG_電気・燃料電池車確認,IF($BS859=1,日野自動車新型式,IF($BS859=2,日野自動車新型式②,IF($BS859=3,日野自動車新型式③,IF($BS859=4,日野自動車新型式④,IFERROR(VLOOKUP($BJ859,'35条リスト'!$A$3:$C$9998,2,FALSE),"")))))))</f>
        <v/>
      </c>
      <c r="BL859" s="296" t="str">
        <f t="shared" si="416"/>
        <v/>
      </c>
      <c r="BM859" s="296" t="str">
        <f>IFERROR(VLOOKUP($X859,点検表４リスト用!$A$2:$B$10,2,FALSE),"")</f>
        <v/>
      </c>
      <c r="BN859" s="296" t="str">
        <f>IF($AK859="特","",IFERROR(VLOOKUP($BJ859,'35条リスト'!$A$3:$C$9998,3,FALSE),""))</f>
        <v/>
      </c>
      <c r="BO859" s="357" t="str">
        <f t="shared" si="421"/>
        <v/>
      </c>
      <c r="BP859" s="297" t="str">
        <f t="shared" si="417"/>
        <v/>
      </c>
      <c r="BQ859" s="297" t="str">
        <f t="shared" si="422"/>
        <v/>
      </c>
      <c r="BR859" s="296">
        <f t="shared" si="419"/>
        <v>0</v>
      </c>
      <c r="BS859" s="296" t="str">
        <f>IF(COUNTIF(点検表４リスト用!X$2:X$83,J859),1,IF(COUNTIF(点検表４リスト用!Y$2:Y$100,J859),2,IF(COUNTIF(点検表４リスト用!Z$2:Z$100,J859),3,IF(COUNTIF(点検表４リスト用!AA$2:AA$100,J859),4,""))))</f>
        <v/>
      </c>
      <c r="BT859" s="580" t="str">
        <f t="shared" si="423"/>
        <v/>
      </c>
    </row>
    <row r="860" spans="1:72">
      <c r="A860" s="289"/>
      <c r="B860" s="445"/>
      <c r="C860" s="290"/>
      <c r="D860" s="291"/>
      <c r="E860" s="291"/>
      <c r="F860" s="291"/>
      <c r="G860" s="292"/>
      <c r="H860" s="300"/>
      <c r="I860" s="292"/>
      <c r="J860" s="292"/>
      <c r="K860" s="292"/>
      <c r="L860" s="292"/>
      <c r="M860" s="290"/>
      <c r="N860" s="290"/>
      <c r="O860" s="292"/>
      <c r="P860" s="292"/>
      <c r="Q860" s="481" t="str">
        <f t="shared" si="424"/>
        <v/>
      </c>
      <c r="R860" s="481" t="str">
        <f t="shared" si="425"/>
        <v/>
      </c>
      <c r="S860" s="482" t="str">
        <f t="shared" si="398"/>
        <v/>
      </c>
      <c r="T860" s="482" t="str">
        <f t="shared" si="426"/>
        <v/>
      </c>
      <c r="U860" s="483" t="str">
        <f t="shared" si="427"/>
        <v/>
      </c>
      <c r="V860" s="483" t="str">
        <f t="shared" si="428"/>
        <v/>
      </c>
      <c r="W860" s="483" t="str">
        <f t="shared" si="429"/>
        <v/>
      </c>
      <c r="X860" s="293"/>
      <c r="Y860" s="289"/>
      <c r="Z860" s="473" t="str">
        <f>IF($BS860&lt;&gt;"","確認",IF(COUNTIF(点検表４リスト用!AB$2:AB$100,J860),"○",IF(OR($BQ860="【3】",$BQ860="【2】",$BQ860="【1】"),"○",$BQ860)))</f>
        <v/>
      </c>
      <c r="AA860" s="532"/>
      <c r="AB860" s="559" t="str">
        <f t="shared" si="430"/>
        <v/>
      </c>
      <c r="AC860" s="294" t="str">
        <f>IF(COUNTIF(環境性能の高いＵＤタクシー!$A:$A,点検表４!J860),"○","")</f>
        <v/>
      </c>
      <c r="AD860" s="295" t="str">
        <f t="shared" si="431"/>
        <v/>
      </c>
      <c r="AE860" s="296" t="b">
        <f t="shared" si="399"/>
        <v>0</v>
      </c>
      <c r="AF860" s="296" t="b">
        <f t="shared" si="400"/>
        <v>0</v>
      </c>
      <c r="AG860" s="296" t="str">
        <f t="shared" si="401"/>
        <v/>
      </c>
      <c r="AH860" s="296">
        <f t="shared" si="402"/>
        <v>1</v>
      </c>
      <c r="AI860" s="296">
        <f t="shared" si="403"/>
        <v>0</v>
      </c>
      <c r="AJ860" s="296">
        <f t="shared" si="404"/>
        <v>0</v>
      </c>
      <c r="AK860" s="296" t="str">
        <f>IFERROR(VLOOKUP($I860,点検表４リスト用!$D$2:$G$10,2,FALSE),"")</f>
        <v/>
      </c>
      <c r="AL860" s="296" t="str">
        <f>IFERROR(VLOOKUP($I860,点検表４リスト用!$D$2:$G$10,3,FALSE),"")</f>
        <v/>
      </c>
      <c r="AM860" s="296" t="str">
        <f>IFERROR(VLOOKUP($I860,点検表４リスト用!$D$2:$G$10,4,FALSE),"")</f>
        <v/>
      </c>
      <c r="AN860" s="296" t="str">
        <f>IFERROR(VLOOKUP(LEFT($E860,1),点検表４リスト用!$I$2:$J$11,2,FALSE),"")</f>
        <v/>
      </c>
      <c r="AO860" s="296" t="b">
        <f>IF(IFERROR(VLOOKUP($J860,軽乗用車一覧!$A$2:$A$88,1,FALSE),"")&lt;&gt;"",TRUE,FALSE)</f>
        <v>0</v>
      </c>
      <c r="AP860" s="296" t="b">
        <f t="shared" si="405"/>
        <v>0</v>
      </c>
      <c r="AQ860" s="296" t="b">
        <f t="shared" si="432"/>
        <v>1</v>
      </c>
      <c r="AR860" s="296" t="str">
        <f t="shared" si="406"/>
        <v/>
      </c>
      <c r="AS860" s="296" t="str">
        <f t="shared" si="407"/>
        <v/>
      </c>
      <c r="AT860" s="296">
        <f t="shared" si="408"/>
        <v>1</v>
      </c>
      <c r="AU860" s="296">
        <f t="shared" si="409"/>
        <v>1</v>
      </c>
      <c r="AV860" s="296" t="str">
        <f t="shared" si="410"/>
        <v/>
      </c>
      <c r="AW860" s="296" t="str">
        <f>IFERROR(VLOOKUP($L860,点検表４リスト用!$L$2:$M$11,2,FALSE),"")</f>
        <v/>
      </c>
      <c r="AX860" s="296" t="str">
        <f>IFERROR(VLOOKUP($AV860,排出係数!$H$4:$N$1000,7,FALSE),"")</f>
        <v/>
      </c>
      <c r="AY860" s="296" t="str">
        <f t="shared" si="420"/>
        <v/>
      </c>
      <c r="AZ860" s="296" t="str">
        <f t="shared" si="411"/>
        <v>1</v>
      </c>
      <c r="BA860" s="296" t="str">
        <f>IFERROR(VLOOKUP($AV860,排出係数!$A$4:$G$10000,$AU860+2,FALSE),"")</f>
        <v/>
      </c>
      <c r="BB860" s="296">
        <f>IFERROR(VLOOKUP($AU860,点検表４リスト用!$P$2:$T$6,2,FALSE),"")</f>
        <v>0.48</v>
      </c>
      <c r="BC860" s="296" t="str">
        <f t="shared" si="412"/>
        <v/>
      </c>
      <c r="BD860" s="296" t="str">
        <f t="shared" si="413"/>
        <v/>
      </c>
      <c r="BE860" s="296" t="str">
        <f>IFERROR(VLOOKUP($AV860,排出係数!$H$4:$M$10000,$AU860+2,FALSE),"")</f>
        <v/>
      </c>
      <c r="BF860" s="296">
        <f>IFERROR(VLOOKUP($AU860,点検表４リスト用!$P$2:$T$6,IF($N860="H17",5,3),FALSE),"")</f>
        <v>5.5E-2</v>
      </c>
      <c r="BG860" s="296">
        <f t="shared" si="414"/>
        <v>0</v>
      </c>
      <c r="BH860" s="296">
        <f t="shared" si="418"/>
        <v>0</v>
      </c>
      <c r="BI860" s="296" t="str">
        <f>IFERROR(VLOOKUP($L860,点検表４リスト用!$L$2:$N$11,3,FALSE),"")</f>
        <v/>
      </c>
      <c r="BJ860" s="296" t="str">
        <f t="shared" si="415"/>
        <v/>
      </c>
      <c r="BK860" s="296" t="str">
        <f>IF($AK860="特","",IF($BP860="確認",MSG_電気・燃料電池車確認,IF($BS860=1,日野自動車新型式,IF($BS860=2,日野自動車新型式②,IF($BS860=3,日野自動車新型式③,IF($BS860=4,日野自動車新型式④,IFERROR(VLOOKUP($BJ860,'35条リスト'!$A$3:$C$9998,2,FALSE),"")))))))</f>
        <v/>
      </c>
      <c r="BL860" s="296" t="str">
        <f t="shared" si="416"/>
        <v/>
      </c>
      <c r="BM860" s="296" t="str">
        <f>IFERROR(VLOOKUP($X860,点検表４リスト用!$A$2:$B$10,2,FALSE),"")</f>
        <v/>
      </c>
      <c r="BN860" s="296" t="str">
        <f>IF($AK860="特","",IFERROR(VLOOKUP($BJ860,'35条リスト'!$A$3:$C$9998,3,FALSE),""))</f>
        <v/>
      </c>
      <c r="BO860" s="357" t="str">
        <f t="shared" si="421"/>
        <v/>
      </c>
      <c r="BP860" s="297" t="str">
        <f t="shared" si="417"/>
        <v/>
      </c>
      <c r="BQ860" s="297" t="str">
        <f t="shared" si="422"/>
        <v/>
      </c>
      <c r="BR860" s="296">
        <f t="shared" si="419"/>
        <v>0</v>
      </c>
      <c r="BS860" s="296" t="str">
        <f>IF(COUNTIF(点検表４リスト用!X$2:X$83,J860),1,IF(COUNTIF(点検表４リスト用!Y$2:Y$100,J860),2,IF(COUNTIF(点検表４リスト用!Z$2:Z$100,J860),3,IF(COUNTIF(点検表４リスト用!AA$2:AA$100,J860),4,""))))</f>
        <v/>
      </c>
      <c r="BT860" s="580" t="str">
        <f t="shared" si="423"/>
        <v/>
      </c>
    </row>
    <row r="861" spans="1:72">
      <c r="A861" s="289"/>
      <c r="B861" s="445"/>
      <c r="C861" s="290"/>
      <c r="D861" s="291"/>
      <c r="E861" s="291"/>
      <c r="F861" s="291"/>
      <c r="G861" s="292"/>
      <c r="H861" s="300"/>
      <c r="I861" s="292"/>
      <c r="J861" s="292"/>
      <c r="K861" s="292"/>
      <c r="L861" s="292"/>
      <c r="M861" s="290"/>
      <c r="N861" s="290"/>
      <c r="O861" s="292"/>
      <c r="P861" s="292"/>
      <c r="Q861" s="481" t="str">
        <f t="shared" si="424"/>
        <v/>
      </c>
      <c r="R861" s="481" t="str">
        <f t="shared" si="425"/>
        <v/>
      </c>
      <c r="S861" s="482" t="str">
        <f t="shared" si="398"/>
        <v/>
      </c>
      <c r="T861" s="482" t="str">
        <f t="shared" si="426"/>
        <v/>
      </c>
      <c r="U861" s="483" t="str">
        <f t="shared" si="427"/>
        <v/>
      </c>
      <c r="V861" s="483" t="str">
        <f t="shared" si="428"/>
        <v/>
      </c>
      <c r="W861" s="483" t="str">
        <f t="shared" si="429"/>
        <v/>
      </c>
      <c r="X861" s="293"/>
      <c r="Y861" s="289"/>
      <c r="Z861" s="473" t="str">
        <f>IF($BS861&lt;&gt;"","確認",IF(COUNTIF(点検表４リスト用!AB$2:AB$100,J861),"○",IF(OR($BQ861="【3】",$BQ861="【2】",$BQ861="【1】"),"○",$BQ861)))</f>
        <v/>
      </c>
      <c r="AA861" s="532"/>
      <c r="AB861" s="559" t="str">
        <f t="shared" si="430"/>
        <v/>
      </c>
      <c r="AC861" s="294" t="str">
        <f>IF(COUNTIF(環境性能の高いＵＤタクシー!$A:$A,点検表４!J861),"○","")</f>
        <v/>
      </c>
      <c r="AD861" s="295" t="str">
        <f t="shared" si="431"/>
        <v/>
      </c>
      <c r="AE861" s="296" t="b">
        <f t="shared" si="399"/>
        <v>0</v>
      </c>
      <c r="AF861" s="296" t="b">
        <f t="shared" si="400"/>
        <v>0</v>
      </c>
      <c r="AG861" s="296" t="str">
        <f t="shared" si="401"/>
        <v/>
      </c>
      <c r="AH861" s="296">
        <f t="shared" si="402"/>
        <v>1</v>
      </c>
      <c r="AI861" s="296">
        <f t="shared" si="403"/>
        <v>0</v>
      </c>
      <c r="AJ861" s="296">
        <f t="shared" si="404"/>
        <v>0</v>
      </c>
      <c r="AK861" s="296" t="str">
        <f>IFERROR(VLOOKUP($I861,点検表４リスト用!$D$2:$G$10,2,FALSE),"")</f>
        <v/>
      </c>
      <c r="AL861" s="296" t="str">
        <f>IFERROR(VLOOKUP($I861,点検表４リスト用!$D$2:$G$10,3,FALSE),"")</f>
        <v/>
      </c>
      <c r="AM861" s="296" t="str">
        <f>IFERROR(VLOOKUP($I861,点検表４リスト用!$D$2:$G$10,4,FALSE),"")</f>
        <v/>
      </c>
      <c r="AN861" s="296" t="str">
        <f>IFERROR(VLOOKUP(LEFT($E861,1),点検表４リスト用!$I$2:$J$11,2,FALSE),"")</f>
        <v/>
      </c>
      <c r="AO861" s="296" t="b">
        <f>IF(IFERROR(VLOOKUP($J861,軽乗用車一覧!$A$2:$A$88,1,FALSE),"")&lt;&gt;"",TRUE,FALSE)</f>
        <v>0</v>
      </c>
      <c r="AP861" s="296" t="b">
        <f t="shared" si="405"/>
        <v>0</v>
      </c>
      <c r="AQ861" s="296" t="b">
        <f t="shared" si="432"/>
        <v>1</v>
      </c>
      <c r="AR861" s="296" t="str">
        <f t="shared" si="406"/>
        <v/>
      </c>
      <c r="AS861" s="296" t="str">
        <f t="shared" si="407"/>
        <v/>
      </c>
      <c r="AT861" s="296">
        <f t="shared" si="408"/>
        <v>1</v>
      </c>
      <c r="AU861" s="296">
        <f t="shared" si="409"/>
        <v>1</v>
      </c>
      <c r="AV861" s="296" t="str">
        <f t="shared" si="410"/>
        <v/>
      </c>
      <c r="AW861" s="296" t="str">
        <f>IFERROR(VLOOKUP($L861,点検表４リスト用!$L$2:$M$11,2,FALSE),"")</f>
        <v/>
      </c>
      <c r="AX861" s="296" t="str">
        <f>IFERROR(VLOOKUP($AV861,排出係数!$H$4:$N$1000,7,FALSE),"")</f>
        <v/>
      </c>
      <c r="AY861" s="296" t="str">
        <f t="shared" si="420"/>
        <v/>
      </c>
      <c r="AZ861" s="296" t="str">
        <f t="shared" si="411"/>
        <v>1</v>
      </c>
      <c r="BA861" s="296" t="str">
        <f>IFERROR(VLOOKUP($AV861,排出係数!$A$4:$G$10000,$AU861+2,FALSE),"")</f>
        <v/>
      </c>
      <c r="BB861" s="296">
        <f>IFERROR(VLOOKUP($AU861,点検表４リスト用!$P$2:$T$6,2,FALSE),"")</f>
        <v>0.48</v>
      </c>
      <c r="BC861" s="296" t="str">
        <f t="shared" si="412"/>
        <v/>
      </c>
      <c r="BD861" s="296" t="str">
        <f t="shared" si="413"/>
        <v/>
      </c>
      <c r="BE861" s="296" t="str">
        <f>IFERROR(VLOOKUP($AV861,排出係数!$H$4:$M$10000,$AU861+2,FALSE),"")</f>
        <v/>
      </c>
      <c r="BF861" s="296">
        <f>IFERROR(VLOOKUP($AU861,点検表４リスト用!$P$2:$T$6,IF($N861="H17",5,3),FALSE),"")</f>
        <v>5.5E-2</v>
      </c>
      <c r="BG861" s="296">
        <f t="shared" si="414"/>
        <v>0</v>
      </c>
      <c r="BH861" s="296">
        <f t="shared" si="418"/>
        <v>0</v>
      </c>
      <c r="BI861" s="296" t="str">
        <f>IFERROR(VLOOKUP($L861,点検表４リスト用!$L$2:$N$11,3,FALSE),"")</f>
        <v/>
      </c>
      <c r="BJ861" s="296" t="str">
        <f t="shared" si="415"/>
        <v/>
      </c>
      <c r="BK861" s="296" t="str">
        <f>IF($AK861="特","",IF($BP861="確認",MSG_電気・燃料電池車確認,IF($BS861=1,日野自動車新型式,IF($BS861=2,日野自動車新型式②,IF($BS861=3,日野自動車新型式③,IF($BS861=4,日野自動車新型式④,IFERROR(VLOOKUP($BJ861,'35条リスト'!$A$3:$C$9998,2,FALSE),"")))))))</f>
        <v/>
      </c>
      <c r="BL861" s="296" t="str">
        <f t="shared" si="416"/>
        <v/>
      </c>
      <c r="BM861" s="296" t="str">
        <f>IFERROR(VLOOKUP($X861,点検表４リスト用!$A$2:$B$10,2,FALSE),"")</f>
        <v/>
      </c>
      <c r="BN861" s="296" t="str">
        <f>IF($AK861="特","",IFERROR(VLOOKUP($BJ861,'35条リスト'!$A$3:$C$9998,3,FALSE),""))</f>
        <v/>
      </c>
      <c r="BO861" s="357" t="str">
        <f t="shared" si="421"/>
        <v/>
      </c>
      <c r="BP861" s="297" t="str">
        <f t="shared" si="417"/>
        <v/>
      </c>
      <c r="BQ861" s="297" t="str">
        <f t="shared" si="422"/>
        <v/>
      </c>
      <c r="BR861" s="296">
        <f t="shared" si="419"/>
        <v>0</v>
      </c>
      <c r="BS861" s="296" t="str">
        <f>IF(COUNTIF(点検表４リスト用!X$2:X$83,J861),1,IF(COUNTIF(点検表４リスト用!Y$2:Y$100,J861),2,IF(COUNTIF(点検表４リスト用!Z$2:Z$100,J861),3,IF(COUNTIF(点検表４リスト用!AA$2:AA$100,J861),4,""))))</f>
        <v/>
      </c>
      <c r="BT861" s="580" t="str">
        <f t="shared" si="423"/>
        <v/>
      </c>
    </row>
    <row r="862" spans="1:72">
      <c r="A862" s="289"/>
      <c r="B862" s="445"/>
      <c r="C862" s="290"/>
      <c r="D862" s="291"/>
      <c r="E862" s="291"/>
      <c r="F862" s="291"/>
      <c r="G862" s="292"/>
      <c r="H862" s="300"/>
      <c r="I862" s="292"/>
      <c r="J862" s="292"/>
      <c r="K862" s="292"/>
      <c r="L862" s="292"/>
      <c r="M862" s="290"/>
      <c r="N862" s="290"/>
      <c r="O862" s="292"/>
      <c r="P862" s="292"/>
      <c r="Q862" s="481" t="str">
        <f t="shared" si="424"/>
        <v/>
      </c>
      <c r="R862" s="481" t="str">
        <f t="shared" si="425"/>
        <v/>
      </c>
      <c r="S862" s="482" t="str">
        <f t="shared" si="398"/>
        <v/>
      </c>
      <c r="T862" s="482" t="str">
        <f t="shared" si="426"/>
        <v/>
      </c>
      <c r="U862" s="483" t="str">
        <f t="shared" si="427"/>
        <v/>
      </c>
      <c r="V862" s="483" t="str">
        <f t="shared" si="428"/>
        <v/>
      </c>
      <c r="W862" s="483" t="str">
        <f t="shared" si="429"/>
        <v/>
      </c>
      <c r="X862" s="293"/>
      <c r="Y862" s="289"/>
      <c r="Z862" s="473" t="str">
        <f>IF($BS862&lt;&gt;"","確認",IF(COUNTIF(点検表４リスト用!AB$2:AB$100,J862),"○",IF(OR($BQ862="【3】",$BQ862="【2】",$BQ862="【1】"),"○",$BQ862)))</f>
        <v/>
      </c>
      <c r="AA862" s="532"/>
      <c r="AB862" s="559" t="str">
        <f t="shared" si="430"/>
        <v/>
      </c>
      <c r="AC862" s="294" t="str">
        <f>IF(COUNTIF(環境性能の高いＵＤタクシー!$A:$A,点検表４!J862),"○","")</f>
        <v/>
      </c>
      <c r="AD862" s="295" t="str">
        <f t="shared" si="431"/>
        <v/>
      </c>
      <c r="AE862" s="296" t="b">
        <f t="shared" si="399"/>
        <v>0</v>
      </c>
      <c r="AF862" s="296" t="b">
        <f t="shared" si="400"/>
        <v>0</v>
      </c>
      <c r="AG862" s="296" t="str">
        <f t="shared" si="401"/>
        <v/>
      </c>
      <c r="AH862" s="296">
        <f t="shared" si="402"/>
        <v>1</v>
      </c>
      <c r="AI862" s="296">
        <f t="shared" si="403"/>
        <v>0</v>
      </c>
      <c r="AJ862" s="296">
        <f t="shared" si="404"/>
        <v>0</v>
      </c>
      <c r="AK862" s="296" t="str">
        <f>IFERROR(VLOOKUP($I862,点検表４リスト用!$D$2:$G$10,2,FALSE),"")</f>
        <v/>
      </c>
      <c r="AL862" s="296" t="str">
        <f>IFERROR(VLOOKUP($I862,点検表４リスト用!$D$2:$G$10,3,FALSE),"")</f>
        <v/>
      </c>
      <c r="AM862" s="296" t="str">
        <f>IFERROR(VLOOKUP($I862,点検表４リスト用!$D$2:$G$10,4,FALSE),"")</f>
        <v/>
      </c>
      <c r="AN862" s="296" t="str">
        <f>IFERROR(VLOOKUP(LEFT($E862,1),点検表４リスト用!$I$2:$J$11,2,FALSE),"")</f>
        <v/>
      </c>
      <c r="AO862" s="296" t="b">
        <f>IF(IFERROR(VLOOKUP($J862,軽乗用車一覧!$A$2:$A$88,1,FALSE),"")&lt;&gt;"",TRUE,FALSE)</f>
        <v>0</v>
      </c>
      <c r="AP862" s="296" t="b">
        <f t="shared" si="405"/>
        <v>0</v>
      </c>
      <c r="AQ862" s="296" t="b">
        <f t="shared" si="432"/>
        <v>1</v>
      </c>
      <c r="AR862" s="296" t="str">
        <f t="shared" si="406"/>
        <v/>
      </c>
      <c r="AS862" s="296" t="str">
        <f t="shared" si="407"/>
        <v/>
      </c>
      <c r="AT862" s="296">
        <f t="shared" si="408"/>
        <v>1</v>
      </c>
      <c r="AU862" s="296">
        <f t="shared" si="409"/>
        <v>1</v>
      </c>
      <c r="AV862" s="296" t="str">
        <f t="shared" si="410"/>
        <v/>
      </c>
      <c r="AW862" s="296" t="str">
        <f>IFERROR(VLOOKUP($L862,点検表４リスト用!$L$2:$M$11,2,FALSE),"")</f>
        <v/>
      </c>
      <c r="AX862" s="296" t="str">
        <f>IFERROR(VLOOKUP($AV862,排出係数!$H$4:$N$1000,7,FALSE),"")</f>
        <v/>
      </c>
      <c r="AY862" s="296" t="str">
        <f t="shared" si="420"/>
        <v/>
      </c>
      <c r="AZ862" s="296" t="str">
        <f t="shared" si="411"/>
        <v>1</v>
      </c>
      <c r="BA862" s="296" t="str">
        <f>IFERROR(VLOOKUP($AV862,排出係数!$A$4:$G$10000,$AU862+2,FALSE),"")</f>
        <v/>
      </c>
      <c r="BB862" s="296">
        <f>IFERROR(VLOOKUP($AU862,点検表４リスト用!$P$2:$T$6,2,FALSE),"")</f>
        <v>0.48</v>
      </c>
      <c r="BC862" s="296" t="str">
        <f t="shared" si="412"/>
        <v/>
      </c>
      <c r="BD862" s="296" t="str">
        <f t="shared" si="413"/>
        <v/>
      </c>
      <c r="BE862" s="296" t="str">
        <f>IFERROR(VLOOKUP($AV862,排出係数!$H$4:$M$10000,$AU862+2,FALSE),"")</f>
        <v/>
      </c>
      <c r="BF862" s="296">
        <f>IFERROR(VLOOKUP($AU862,点検表４リスト用!$P$2:$T$6,IF($N862="H17",5,3),FALSE),"")</f>
        <v>5.5E-2</v>
      </c>
      <c r="BG862" s="296">
        <f t="shared" si="414"/>
        <v>0</v>
      </c>
      <c r="BH862" s="296">
        <f t="shared" si="418"/>
        <v>0</v>
      </c>
      <c r="BI862" s="296" t="str">
        <f>IFERROR(VLOOKUP($L862,点検表４リスト用!$L$2:$N$11,3,FALSE),"")</f>
        <v/>
      </c>
      <c r="BJ862" s="296" t="str">
        <f t="shared" si="415"/>
        <v/>
      </c>
      <c r="BK862" s="296" t="str">
        <f>IF($AK862="特","",IF($BP862="確認",MSG_電気・燃料電池車確認,IF($BS862=1,日野自動車新型式,IF($BS862=2,日野自動車新型式②,IF($BS862=3,日野自動車新型式③,IF($BS862=4,日野自動車新型式④,IFERROR(VLOOKUP($BJ862,'35条リスト'!$A$3:$C$9998,2,FALSE),"")))))))</f>
        <v/>
      </c>
      <c r="BL862" s="296" t="str">
        <f t="shared" si="416"/>
        <v/>
      </c>
      <c r="BM862" s="296" t="str">
        <f>IFERROR(VLOOKUP($X862,点検表４リスト用!$A$2:$B$10,2,FALSE),"")</f>
        <v/>
      </c>
      <c r="BN862" s="296" t="str">
        <f>IF($AK862="特","",IFERROR(VLOOKUP($BJ862,'35条リスト'!$A$3:$C$9998,3,FALSE),""))</f>
        <v/>
      </c>
      <c r="BO862" s="357" t="str">
        <f t="shared" si="421"/>
        <v/>
      </c>
      <c r="BP862" s="297" t="str">
        <f t="shared" si="417"/>
        <v/>
      </c>
      <c r="BQ862" s="297" t="str">
        <f t="shared" si="422"/>
        <v/>
      </c>
      <c r="BR862" s="296">
        <f t="shared" si="419"/>
        <v>0</v>
      </c>
      <c r="BS862" s="296" t="str">
        <f>IF(COUNTIF(点検表４リスト用!X$2:X$83,J862),1,IF(COUNTIF(点検表４リスト用!Y$2:Y$100,J862),2,IF(COUNTIF(点検表４リスト用!Z$2:Z$100,J862),3,IF(COUNTIF(点検表４リスト用!AA$2:AA$100,J862),4,""))))</f>
        <v/>
      </c>
      <c r="BT862" s="580" t="str">
        <f t="shared" si="423"/>
        <v/>
      </c>
    </row>
    <row r="863" spans="1:72">
      <c r="A863" s="289"/>
      <c r="B863" s="445"/>
      <c r="C863" s="290"/>
      <c r="D863" s="291"/>
      <c r="E863" s="291"/>
      <c r="F863" s="291"/>
      <c r="G863" s="292"/>
      <c r="H863" s="300"/>
      <c r="I863" s="292"/>
      <c r="J863" s="292"/>
      <c r="K863" s="292"/>
      <c r="L863" s="292"/>
      <c r="M863" s="290"/>
      <c r="N863" s="290"/>
      <c r="O863" s="292"/>
      <c r="P863" s="292"/>
      <c r="Q863" s="481" t="str">
        <f t="shared" si="424"/>
        <v/>
      </c>
      <c r="R863" s="481" t="str">
        <f t="shared" si="425"/>
        <v/>
      </c>
      <c r="S863" s="482" t="str">
        <f t="shared" si="398"/>
        <v/>
      </c>
      <c r="T863" s="482" t="str">
        <f t="shared" si="426"/>
        <v/>
      </c>
      <c r="U863" s="483" t="str">
        <f t="shared" si="427"/>
        <v/>
      </c>
      <c r="V863" s="483" t="str">
        <f t="shared" si="428"/>
        <v/>
      </c>
      <c r="W863" s="483" t="str">
        <f t="shared" si="429"/>
        <v/>
      </c>
      <c r="X863" s="293"/>
      <c r="Y863" s="289"/>
      <c r="Z863" s="473" t="str">
        <f>IF($BS863&lt;&gt;"","確認",IF(COUNTIF(点検表４リスト用!AB$2:AB$100,J863),"○",IF(OR($BQ863="【3】",$BQ863="【2】",$BQ863="【1】"),"○",$BQ863)))</f>
        <v/>
      </c>
      <c r="AA863" s="532"/>
      <c r="AB863" s="559" t="str">
        <f t="shared" si="430"/>
        <v/>
      </c>
      <c r="AC863" s="294" t="str">
        <f>IF(COUNTIF(環境性能の高いＵＤタクシー!$A:$A,点検表４!J863),"○","")</f>
        <v/>
      </c>
      <c r="AD863" s="295" t="str">
        <f t="shared" si="431"/>
        <v/>
      </c>
      <c r="AE863" s="296" t="b">
        <f t="shared" si="399"/>
        <v>0</v>
      </c>
      <c r="AF863" s="296" t="b">
        <f t="shared" si="400"/>
        <v>0</v>
      </c>
      <c r="AG863" s="296" t="str">
        <f t="shared" si="401"/>
        <v/>
      </c>
      <c r="AH863" s="296">
        <f t="shared" si="402"/>
        <v>1</v>
      </c>
      <c r="AI863" s="296">
        <f t="shared" si="403"/>
        <v>0</v>
      </c>
      <c r="AJ863" s="296">
        <f t="shared" si="404"/>
        <v>0</v>
      </c>
      <c r="AK863" s="296" t="str">
        <f>IFERROR(VLOOKUP($I863,点検表４リスト用!$D$2:$G$10,2,FALSE),"")</f>
        <v/>
      </c>
      <c r="AL863" s="296" t="str">
        <f>IFERROR(VLOOKUP($I863,点検表４リスト用!$D$2:$G$10,3,FALSE),"")</f>
        <v/>
      </c>
      <c r="AM863" s="296" t="str">
        <f>IFERROR(VLOOKUP($I863,点検表４リスト用!$D$2:$G$10,4,FALSE),"")</f>
        <v/>
      </c>
      <c r="AN863" s="296" t="str">
        <f>IFERROR(VLOOKUP(LEFT($E863,1),点検表４リスト用!$I$2:$J$11,2,FALSE),"")</f>
        <v/>
      </c>
      <c r="AO863" s="296" t="b">
        <f>IF(IFERROR(VLOOKUP($J863,軽乗用車一覧!$A$2:$A$88,1,FALSE),"")&lt;&gt;"",TRUE,FALSE)</f>
        <v>0</v>
      </c>
      <c r="AP863" s="296" t="b">
        <f t="shared" si="405"/>
        <v>0</v>
      </c>
      <c r="AQ863" s="296" t="b">
        <f t="shared" si="432"/>
        <v>1</v>
      </c>
      <c r="AR863" s="296" t="str">
        <f t="shared" si="406"/>
        <v/>
      </c>
      <c r="AS863" s="296" t="str">
        <f t="shared" si="407"/>
        <v/>
      </c>
      <c r="AT863" s="296">
        <f t="shared" si="408"/>
        <v>1</v>
      </c>
      <c r="AU863" s="296">
        <f t="shared" si="409"/>
        <v>1</v>
      </c>
      <c r="AV863" s="296" t="str">
        <f t="shared" si="410"/>
        <v/>
      </c>
      <c r="AW863" s="296" t="str">
        <f>IFERROR(VLOOKUP($L863,点検表４リスト用!$L$2:$M$11,2,FALSE),"")</f>
        <v/>
      </c>
      <c r="AX863" s="296" t="str">
        <f>IFERROR(VLOOKUP($AV863,排出係数!$H$4:$N$1000,7,FALSE),"")</f>
        <v/>
      </c>
      <c r="AY863" s="296" t="str">
        <f t="shared" si="420"/>
        <v/>
      </c>
      <c r="AZ863" s="296" t="str">
        <f t="shared" si="411"/>
        <v>1</v>
      </c>
      <c r="BA863" s="296" t="str">
        <f>IFERROR(VLOOKUP($AV863,排出係数!$A$4:$G$10000,$AU863+2,FALSE),"")</f>
        <v/>
      </c>
      <c r="BB863" s="296">
        <f>IFERROR(VLOOKUP($AU863,点検表４リスト用!$P$2:$T$6,2,FALSE),"")</f>
        <v>0.48</v>
      </c>
      <c r="BC863" s="296" t="str">
        <f t="shared" si="412"/>
        <v/>
      </c>
      <c r="BD863" s="296" t="str">
        <f t="shared" si="413"/>
        <v/>
      </c>
      <c r="BE863" s="296" t="str">
        <f>IFERROR(VLOOKUP($AV863,排出係数!$H$4:$M$10000,$AU863+2,FALSE),"")</f>
        <v/>
      </c>
      <c r="BF863" s="296">
        <f>IFERROR(VLOOKUP($AU863,点検表４リスト用!$P$2:$T$6,IF($N863="H17",5,3),FALSE),"")</f>
        <v>5.5E-2</v>
      </c>
      <c r="BG863" s="296">
        <f t="shared" si="414"/>
        <v>0</v>
      </c>
      <c r="BH863" s="296">
        <f t="shared" si="418"/>
        <v>0</v>
      </c>
      <c r="BI863" s="296" t="str">
        <f>IFERROR(VLOOKUP($L863,点検表４リスト用!$L$2:$N$11,3,FALSE),"")</f>
        <v/>
      </c>
      <c r="BJ863" s="296" t="str">
        <f t="shared" si="415"/>
        <v/>
      </c>
      <c r="BK863" s="296" t="str">
        <f>IF($AK863="特","",IF($BP863="確認",MSG_電気・燃料電池車確認,IF($BS863=1,日野自動車新型式,IF($BS863=2,日野自動車新型式②,IF($BS863=3,日野自動車新型式③,IF($BS863=4,日野自動車新型式④,IFERROR(VLOOKUP($BJ863,'35条リスト'!$A$3:$C$9998,2,FALSE),"")))))))</f>
        <v/>
      </c>
      <c r="BL863" s="296" t="str">
        <f t="shared" si="416"/>
        <v/>
      </c>
      <c r="BM863" s="296" t="str">
        <f>IFERROR(VLOOKUP($X863,点検表４リスト用!$A$2:$B$10,2,FALSE),"")</f>
        <v/>
      </c>
      <c r="BN863" s="296" t="str">
        <f>IF($AK863="特","",IFERROR(VLOOKUP($BJ863,'35条リスト'!$A$3:$C$9998,3,FALSE),""))</f>
        <v/>
      </c>
      <c r="BO863" s="357" t="str">
        <f t="shared" si="421"/>
        <v/>
      </c>
      <c r="BP863" s="297" t="str">
        <f t="shared" si="417"/>
        <v/>
      </c>
      <c r="BQ863" s="297" t="str">
        <f t="shared" si="422"/>
        <v/>
      </c>
      <c r="BR863" s="296">
        <f t="shared" si="419"/>
        <v>0</v>
      </c>
      <c r="BS863" s="296" t="str">
        <f>IF(COUNTIF(点検表４リスト用!X$2:X$83,J863),1,IF(COUNTIF(点検表４リスト用!Y$2:Y$100,J863),2,IF(COUNTIF(点検表４リスト用!Z$2:Z$100,J863),3,IF(COUNTIF(点検表４リスト用!AA$2:AA$100,J863),4,""))))</f>
        <v/>
      </c>
      <c r="BT863" s="580" t="str">
        <f t="shared" si="423"/>
        <v/>
      </c>
    </row>
    <row r="864" spans="1:72">
      <c r="A864" s="289"/>
      <c r="B864" s="445"/>
      <c r="C864" s="290"/>
      <c r="D864" s="291"/>
      <c r="E864" s="291"/>
      <c r="F864" s="291"/>
      <c r="G864" s="292"/>
      <c r="H864" s="300"/>
      <c r="I864" s="292"/>
      <c r="J864" s="292"/>
      <c r="K864" s="292"/>
      <c r="L864" s="292"/>
      <c r="M864" s="290"/>
      <c r="N864" s="290"/>
      <c r="O864" s="292"/>
      <c r="P864" s="292"/>
      <c r="Q864" s="481" t="str">
        <f t="shared" si="424"/>
        <v/>
      </c>
      <c r="R864" s="481" t="str">
        <f t="shared" si="425"/>
        <v/>
      </c>
      <c r="S864" s="482" t="str">
        <f t="shared" si="398"/>
        <v/>
      </c>
      <c r="T864" s="482" t="str">
        <f t="shared" si="426"/>
        <v/>
      </c>
      <c r="U864" s="483" t="str">
        <f t="shared" si="427"/>
        <v/>
      </c>
      <c r="V864" s="483" t="str">
        <f t="shared" si="428"/>
        <v/>
      </c>
      <c r="W864" s="483" t="str">
        <f t="shared" si="429"/>
        <v/>
      </c>
      <c r="X864" s="293"/>
      <c r="Y864" s="289"/>
      <c r="Z864" s="473" t="str">
        <f>IF($BS864&lt;&gt;"","確認",IF(COUNTIF(点検表４リスト用!AB$2:AB$100,J864),"○",IF(OR($BQ864="【3】",$BQ864="【2】",$BQ864="【1】"),"○",$BQ864)))</f>
        <v/>
      </c>
      <c r="AA864" s="532"/>
      <c r="AB864" s="559" t="str">
        <f t="shared" si="430"/>
        <v/>
      </c>
      <c r="AC864" s="294" t="str">
        <f>IF(COUNTIF(環境性能の高いＵＤタクシー!$A:$A,点検表４!J864),"○","")</f>
        <v/>
      </c>
      <c r="AD864" s="295" t="str">
        <f t="shared" si="431"/>
        <v/>
      </c>
      <c r="AE864" s="296" t="b">
        <f t="shared" si="399"/>
        <v>0</v>
      </c>
      <c r="AF864" s="296" t="b">
        <f t="shared" si="400"/>
        <v>0</v>
      </c>
      <c r="AG864" s="296" t="str">
        <f t="shared" si="401"/>
        <v/>
      </c>
      <c r="AH864" s="296">
        <f t="shared" si="402"/>
        <v>1</v>
      </c>
      <c r="AI864" s="296">
        <f t="shared" si="403"/>
        <v>0</v>
      </c>
      <c r="AJ864" s="296">
        <f t="shared" si="404"/>
        <v>0</v>
      </c>
      <c r="AK864" s="296" t="str">
        <f>IFERROR(VLOOKUP($I864,点検表４リスト用!$D$2:$G$10,2,FALSE),"")</f>
        <v/>
      </c>
      <c r="AL864" s="296" t="str">
        <f>IFERROR(VLOOKUP($I864,点検表４リスト用!$D$2:$G$10,3,FALSE),"")</f>
        <v/>
      </c>
      <c r="AM864" s="296" t="str">
        <f>IFERROR(VLOOKUP($I864,点検表４リスト用!$D$2:$G$10,4,FALSE),"")</f>
        <v/>
      </c>
      <c r="AN864" s="296" t="str">
        <f>IFERROR(VLOOKUP(LEFT($E864,1),点検表４リスト用!$I$2:$J$11,2,FALSE),"")</f>
        <v/>
      </c>
      <c r="AO864" s="296" t="b">
        <f>IF(IFERROR(VLOOKUP($J864,軽乗用車一覧!$A$2:$A$88,1,FALSE),"")&lt;&gt;"",TRUE,FALSE)</f>
        <v>0</v>
      </c>
      <c r="AP864" s="296" t="b">
        <f t="shared" si="405"/>
        <v>0</v>
      </c>
      <c r="AQ864" s="296" t="b">
        <f t="shared" si="432"/>
        <v>1</v>
      </c>
      <c r="AR864" s="296" t="str">
        <f t="shared" si="406"/>
        <v/>
      </c>
      <c r="AS864" s="296" t="str">
        <f t="shared" si="407"/>
        <v/>
      </c>
      <c r="AT864" s="296">
        <f t="shared" si="408"/>
        <v>1</v>
      </c>
      <c r="AU864" s="296">
        <f t="shared" si="409"/>
        <v>1</v>
      </c>
      <c r="AV864" s="296" t="str">
        <f t="shared" si="410"/>
        <v/>
      </c>
      <c r="AW864" s="296" t="str">
        <f>IFERROR(VLOOKUP($L864,点検表４リスト用!$L$2:$M$11,2,FALSE),"")</f>
        <v/>
      </c>
      <c r="AX864" s="296" t="str">
        <f>IFERROR(VLOOKUP($AV864,排出係数!$H$4:$N$1000,7,FALSE),"")</f>
        <v/>
      </c>
      <c r="AY864" s="296" t="str">
        <f t="shared" si="420"/>
        <v/>
      </c>
      <c r="AZ864" s="296" t="str">
        <f t="shared" si="411"/>
        <v>1</v>
      </c>
      <c r="BA864" s="296" t="str">
        <f>IFERROR(VLOOKUP($AV864,排出係数!$A$4:$G$10000,$AU864+2,FALSE),"")</f>
        <v/>
      </c>
      <c r="BB864" s="296">
        <f>IFERROR(VLOOKUP($AU864,点検表４リスト用!$P$2:$T$6,2,FALSE),"")</f>
        <v>0.48</v>
      </c>
      <c r="BC864" s="296" t="str">
        <f t="shared" si="412"/>
        <v/>
      </c>
      <c r="BD864" s="296" t="str">
        <f t="shared" si="413"/>
        <v/>
      </c>
      <c r="BE864" s="296" t="str">
        <f>IFERROR(VLOOKUP($AV864,排出係数!$H$4:$M$10000,$AU864+2,FALSE),"")</f>
        <v/>
      </c>
      <c r="BF864" s="296">
        <f>IFERROR(VLOOKUP($AU864,点検表４リスト用!$P$2:$T$6,IF($N864="H17",5,3),FALSE),"")</f>
        <v>5.5E-2</v>
      </c>
      <c r="BG864" s="296">
        <f t="shared" si="414"/>
        <v>0</v>
      </c>
      <c r="BH864" s="296">
        <f t="shared" si="418"/>
        <v>0</v>
      </c>
      <c r="BI864" s="296" t="str">
        <f>IFERROR(VLOOKUP($L864,点検表４リスト用!$L$2:$N$11,3,FALSE),"")</f>
        <v/>
      </c>
      <c r="BJ864" s="296" t="str">
        <f t="shared" si="415"/>
        <v/>
      </c>
      <c r="BK864" s="296" t="str">
        <f>IF($AK864="特","",IF($BP864="確認",MSG_電気・燃料電池車確認,IF($BS864=1,日野自動車新型式,IF($BS864=2,日野自動車新型式②,IF($BS864=3,日野自動車新型式③,IF($BS864=4,日野自動車新型式④,IFERROR(VLOOKUP($BJ864,'35条リスト'!$A$3:$C$9998,2,FALSE),"")))))))</f>
        <v/>
      </c>
      <c r="BL864" s="296" t="str">
        <f t="shared" si="416"/>
        <v/>
      </c>
      <c r="BM864" s="296" t="str">
        <f>IFERROR(VLOOKUP($X864,点検表４リスト用!$A$2:$B$10,2,FALSE),"")</f>
        <v/>
      </c>
      <c r="BN864" s="296" t="str">
        <f>IF($AK864="特","",IFERROR(VLOOKUP($BJ864,'35条リスト'!$A$3:$C$9998,3,FALSE),""))</f>
        <v/>
      </c>
      <c r="BO864" s="357" t="str">
        <f t="shared" si="421"/>
        <v/>
      </c>
      <c r="BP864" s="297" t="str">
        <f t="shared" si="417"/>
        <v/>
      </c>
      <c r="BQ864" s="297" t="str">
        <f t="shared" si="422"/>
        <v/>
      </c>
      <c r="BR864" s="296">
        <f t="shared" si="419"/>
        <v>0</v>
      </c>
      <c r="BS864" s="296" t="str">
        <f>IF(COUNTIF(点検表４リスト用!X$2:X$83,J864),1,IF(COUNTIF(点検表４リスト用!Y$2:Y$100,J864),2,IF(COUNTIF(点検表４リスト用!Z$2:Z$100,J864),3,IF(COUNTIF(点検表４リスト用!AA$2:AA$100,J864),4,""))))</f>
        <v/>
      </c>
      <c r="BT864" s="580" t="str">
        <f t="shared" si="423"/>
        <v/>
      </c>
    </row>
    <row r="865" spans="1:72">
      <c r="A865" s="289"/>
      <c r="B865" s="445"/>
      <c r="C865" s="290"/>
      <c r="D865" s="291"/>
      <c r="E865" s="291"/>
      <c r="F865" s="291"/>
      <c r="G865" s="292"/>
      <c r="H865" s="300"/>
      <c r="I865" s="292"/>
      <c r="J865" s="292"/>
      <c r="K865" s="292"/>
      <c r="L865" s="292"/>
      <c r="M865" s="290"/>
      <c r="N865" s="290"/>
      <c r="O865" s="292"/>
      <c r="P865" s="292"/>
      <c r="Q865" s="481" t="str">
        <f t="shared" si="424"/>
        <v/>
      </c>
      <c r="R865" s="481" t="str">
        <f t="shared" si="425"/>
        <v/>
      </c>
      <c r="S865" s="482" t="str">
        <f t="shared" si="398"/>
        <v/>
      </c>
      <c r="T865" s="482" t="str">
        <f t="shared" si="426"/>
        <v/>
      </c>
      <c r="U865" s="483" t="str">
        <f t="shared" si="427"/>
        <v/>
      </c>
      <c r="V865" s="483" t="str">
        <f t="shared" si="428"/>
        <v/>
      </c>
      <c r="W865" s="483" t="str">
        <f t="shared" si="429"/>
        <v/>
      </c>
      <c r="X865" s="293"/>
      <c r="Y865" s="289"/>
      <c r="Z865" s="473" t="str">
        <f>IF($BS865&lt;&gt;"","確認",IF(COUNTIF(点検表４リスト用!AB$2:AB$100,J865),"○",IF(OR($BQ865="【3】",$BQ865="【2】",$BQ865="【1】"),"○",$BQ865)))</f>
        <v/>
      </c>
      <c r="AA865" s="532"/>
      <c r="AB865" s="559" t="str">
        <f t="shared" si="430"/>
        <v/>
      </c>
      <c r="AC865" s="294" t="str">
        <f>IF(COUNTIF(環境性能の高いＵＤタクシー!$A:$A,点検表４!J865),"○","")</f>
        <v/>
      </c>
      <c r="AD865" s="295" t="str">
        <f t="shared" si="431"/>
        <v/>
      </c>
      <c r="AE865" s="296" t="b">
        <f t="shared" si="399"/>
        <v>0</v>
      </c>
      <c r="AF865" s="296" t="b">
        <f t="shared" si="400"/>
        <v>0</v>
      </c>
      <c r="AG865" s="296" t="str">
        <f t="shared" si="401"/>
        <v/>
      </c>
      <c r="AH865" s="296">
        <f t="shared" si="402"/>
        <v>1</v>
      </c>
      <c r="AI865" s="296">
        <f t="shared" si="403"/>
        <v>0</v>
      </c>
      <c r="AJ865" s="296">
        <f t="shared" si="404"/>
        <v>0</v>
      </c>
      <c r="AK865" s="296" t="str">
        <f>IFERROR(VLOOKUP($I865,点検表４リスト用!$D$2:$G$10,2,FALSE),"")</f>
        <v/>
      </c>
      <c r="AL865" s="296" t="str">
        <f>IFERROR(VLOOKUP($I865,点検表４リスト用!$D$2:$G$10,3,FALSE),"")</f>
        <v/>
      </c>
      <c r="AM865" s="296" t="str">
        <f>IFERROR(VLOOKUP($I865,点検表４リスト用!$D$2:$G$10,4,FALSE),"")</f>
        <v/>
      </c>
      <c r="AN865" s="296" t="str">
        <f>IFERROR(VLOOKUP(LEFT($E865,1),点検表４リスト用!$I$2:$J$11,2,FALSE),"")</f>
        <v/>
      </c>
      <c r="AO865" s="296" t="b">
        <f>IF(IFERROR(VLOOKUP($J865,軽乗用車一覧!$A$2:$A$88,1,FALSE),"")&lt;&gt;"",TRUE,FALSE)</f>
        <v>0</v>
      </c>
      <c r="AP865" s="296" t="b">
        <f t="shared" si="405"/>
        <v>0</v>
      </c>
      <c r="AQ865" s="296" t="b">
        <f t="shared" si="432"/>
        <v>1</v>
      </c>
      <c r="AR865" s="296" t="str">
        <f t="shared" si="406"/>
        <v/>
      </c>
      <c r="AS865" s="296" t="str">
        <f t="shared" si="407"/>
        <v/>
      </c>
      <c r="AT865" s="296">
        <f t="shared" si="408"/>
        <v>1</v>
      </c>
      <c r="AU865" s="296">
        <f t="shared" si="409"/>
        <v>1</v>
      </c>
      <c r="AV865" s="296" t="str">
        <f t="shared" si="410"/>
        <v/>
      </c>
      <c r="AW865" s="296" t="str">
        <f>IFERROR(VLOOKUP($L865,点検表４リスト用!$L$2:$M$11,2,FALSE),"")</f>
        <v/>
      </c>
      <c r="AX865" s="296" t="str">
        <f>IFERROR(VLOOKUP($AV865,排出係数!$H$4:$N$1000,7,FALSE),"")</f>
        <v/>
      </c>
      <c r="AY865" s="296" t="str">
        <f t="shared" si="420"/>
        <v/>
      </c>
      <c r="AZ865" s="296" t="str">
        <f t="shared" si="411"/>
        <v>1</v>
      </c>
      <c r="BA865" s="296" t="str">
        <f>IFERROR(VLOOKUP($AV865,排出係数!$A$4:$G$10000,$AU865+2,FALSE),"")</f>
        <v/>
      </c>
      <c r="BB865" s="296">
        <f>IFERROR(VLOOKUP($AU865,点検表４リスト用!$P$2:$T$6,2,FALSE),"")</f>
        <v>0.48</v>
      </c>
      <c r="BC865" s="296" t="str">
        <f t="shared" si="412"/>
        <v/>
      </c>
      <c r="BD865" s="296" t="str">
        <f t="shared" si="413"/>
        <v/>
      </c>
      <c r="BE865" s="296" t="str">
        <f>IFERROR(VLOOKUP($AV865,排出係数!$H$4:$M$10000,$AU865+2,FALSE),"")</f>
        <v/>
      </c>
      <c r="BF865" s="296">
        <f>IFERROR(VLOOKUP($AU865,点検表４リスト用!$P$2:$T$6,IF($N865="H17",5,3),FALSE),"")</f>
        <v>5.5E-2</v>
      </c>
      <c r="BG865" s="296">
        <f t="shared" si="414"/>
        <v>0</v>
      </c>
      <c r="BH865" s="296">
        <f t="shared" si="418"/>
        <v>0</v>
      </c>
      <c r="BI865" s="296" t="str">
        <f>IFERROR(VLOOKUP($L865,点検表４リスト用!$L$2:$N$11,3,FALSE),"")</f>
        <v/>
      </c>
      <c r="BJ865" s="296" t="str">
        <f t="shared" si="415"/>
        <v/>
      </c>
      <c r="BK865" s="296" t="str">
        <f>IF($AK865="特","",IF($BP865="確認",MSG_電気・燃料電池車確認,IF($BS865=1,日野自動車新型式,IF($BS865=2,日野自動車新型式②,IF($BS865=3,日野自動車新型式③,IF($BS865=4,日野自動車新型式④,IFERROR(VLOOKUP($BJ865,'35条リスト'!$A$3:$C$9998,2,FALSE),"")))))))</f>
        <v/>
      </c>
      <c r="BL865" s="296" t="str">
        <f t="shared" si="416"/>
        <v/>
      </c>
      <c r="BM865" s="296" t="str">
        <f>IFERROR(VLOOKUP($X865,点検表４リスト用!$A$2:$B$10,2,FALSE),"")</f>
        <v/>
      </c>
      <c r="BN865" s="296" t="str">
        <f>IF($AK865="特","",IFERROR(VLOOKUP($BJ865,'35条リスト'!$A$3:$C$9998,3,FALSE),""))</f>
        <v/>
      </c>
      <c r="BO865" s="357" t="str">
        <f t="shared" si="421"/>
        <v/>
      </c>
      <c r="BP865" s="297" t="str">
        <f t="shared" si="417"/>
        <v/>
      </c>
      <c r="BQ865" s="297" t="str">
        <f t="shared" si="422"/>
        <v/>
      </c>
      <c r="BR865" s="296">
        <f t="shared" si="419"/>
        <v>0</v>
      </c>
      <c r="BS865" s="296" t="str">
        <f>IF(COUNTIF(点検表４リスト用!X$2:X$83,J865),1,IF(COUNTIF(点検表４リスト用!Y$2:Y$100,J865),2,IF(COUNTIF(点検表４リスト用!Z$2:Z$100,J865),3,IF(COUNTIF(点検表４リスト用!AA$2:AA$100,J865),4,""))))</f>
        <v/>
      </c>
      <c r="BT865" s="580" t="str">
        <f t="shared" si="423"/>
        <v/>
      </c>
    </row>
    <row r="866" spans="1:72">
      <c r="A866" s="289"/>
      <c r="B866" s="445"/>
      <c r="C866" s="290"/>
      <c r="D866" s="291"/>
      <c r="E866" s="291"/>
      <c r="F866" s="291"/>
      <c r="G866" s="292"/>
      <c r="H866" s="300"/>
      <c r="I866" s="292"/>
      <c r="J866" s="292"/>
      <c r="K866" s="292"/>
      <c r="L866" s="292"/>
      <c r="M866" s="290"/>
      <c r="N866" s="290"/>
      <c r="O866" s="292"/>
      <c r="P866" s="292"/>
      <c r="Q866" s="481" t="str">
        <f t="shared" si="424"/>
        <v/>
      </c>
      <c r="R866" s="481" t="str">
        <f t="shared" si="425"/>
        <v/>
      </c>
      <c r="S866" s="482" t="str">
        <f t="shared" si="398"/>
        <v/>
      </c>
      <c r="T866" s="482" t="str">
        <f t="shared" si="426"/>
        <v/>
      </c>
      <c r="U866" s="483" t="str">
        <f t="shared" si="427"/>
        <v/>
      </c>
      <c r="V866" s="483" t="str">
        <f t="shared" si="428"/>
        <v/>
      </c>
      <c r="W866" s="483" t="str">
        <f t="shared" si="429"/>
        <v/>
      </c>
      <c r="X866" s="293"/>
      <c r="Y866" s="289"/>
      <c r="Z866" s="473" t="str">
        <f>IF($BS866&lt;&gt;"","確認",IF(COUNTIF(点検表４リスト用!AB$2:AB$100,J866),"○",IF(OR($BQ866="【3】",$BQ866="【2】",$BQ866="【1】"),"○",$BQ866)))</f>
        <v/>
      </c>
      <c r="AA866" s="532"/>
      <c r="AB866" s="559" t="str">
        <f t="shared" si="430"/>
        <v/>
      </c>
      <c r="AC866" s="294" t="str">
        <f>IF(COUNTIF(環境性能の高いＵＤタクシー!$A:$A,点検表４!J866),"○","")</f>
        <v/>
      </c>
      <c r="AD866" s="295" t="str">
        <f t="shared" si="431"/>
        <v/>
      </c>
      <c r="AE866" s="296" t="b">
        <f t="shared" si="399"/>
        <v>0</v>
      </c>
      <c r="AF866" s="296" t="b">
        <f t="shared" si="400"/>
        <v>0</v>
      </c>
      <c r="AG866" s="296" t="str">
        <f t="shared" si="401"/>
        <v/>
      </c>
      <c r="AH866" s="296">
        <f t="shared" si="402"/>
        <v>1</v>
      </c>
      <c r="AI866" s="296">
        <f t="shared" si="403"/>
        <v>0</v>
      </c>
      <c r="AJ866" s="296">
        <f t="shared" si="404"/>
        <v>0</v>
      </c>
      <c r="AK866" s="296" t="str">
        <f>IFERROR(VLOOKUP($I866,点検表４リスト用!$D$2:$G$10,2,FALSE),"")</f>
        <v/>
      </c>
      <c r="AL866" s="296" t="str">
        <f>IFERROR(VLOOKUP($I866,点検表４リスト用!$D$2:$G$10,3,FALSE),"")</f>
        <v/>
      </c>
      <c r="AM866" s="296" t="str">
        <f>IFERROR(VLOOKUP($I866,点検表４リスト用!$D$2:$G$10,4,FALSE),"")</f>
        <v/>
      </c>
      <c r="AN866" s="296" t="str">
        <f>IFERROR(VLOOKUP(LEFT($E866,1),点検表４リスト用!$I$2:$J$11,2,FALSE),"")</f>
        <v/>
      </c>
      <c r="AO866" s="296" t="b">
        <f>IF(IFERROR(VLOOKUP($J866,軽乗用車一覧!$A$2:$A$88,1,FALSE),"")&lt;&gt;"",TRUE,FALSE)</f>
        <v>0</v>
      </c>
      <c r="AP866" s="296" t="b">
        <f t="shared" si="405"/>
        <v>0</v>
      </c>
      <c r="AQ866" s="296" t="b">
        <f t="shared" si="432"/>
        <v>1</v>
      </c>
      <c r="AR866" s="296" t="str">
        <f t="shared" si="406"/>
        <v/>
      </c>
      <c r="AS866" s="296" t="str">
        <f t="shared" si="407"/>
        <v/>
      </c>
      <c r="AT866" s="296">
        <f t="shared" si="408"/>
        <v>1</v>
      </c>
      <c r="AU866" s="296">
        <f t="shared" si="409"/>
        <v>1</v>
      </c>
      <c r="AV866" s="296" t="str">
        <f t="shared" si="410"/>
        <v/>
      </c>
      <c r="AW866" s="296" t="str">
        <f>IFERROR(VLOOKUP($L866,点検表４リスト用!$L$2:$M$11,2,FALSE),"")</f>
        <v/>
      </c>
      <c r="AX866" s="296" t="str">
        <f>IFERROR(VLOOKUP($AV866,排出係数!$H$4:$N$1000,7,FALSE),"")</f>
        <v/>
      </c>
      <c r="AY866" s="296" t="str">
        <f t="shared" si="420"/>
        <v/>
      </c>
      <c r="AZ866" s="296" t="str">
        <f t="shared" si="411"/>
        <v>1</v>
      </c>
      <c r="BA866" s="296" t="str">
        <f>IFERROR(VLOOKUP($AV866,排出係数!$A$4:$G$10000,$AU866+2,FALSE),"")</f>
        <v/>
      </c>
      <c r="BB866" s="296">
        <f>IFERROR(VLOOKUP($AU866,点検表４リスト用!$P$2:$T$6,2,FALSE),"")</f>
        <v>0.48</v>
      </c>
      <c r="BC866" s="296" t="str">
        <f t="shared" si="412"/>
        <v/>
      </c>
      <c r="BD866" s="296" t="str">
        <f t="shared" si="413"/>
        <v/>
      </c>
      <c r="BE866" s="296" t="str">
        <f>IFERROR(VLOOKUP($AV866,排出係数!$H$4:$M$10000,$AU866+2,FALSE),"")</f>
        <v/>
      </c>
      <c r="BF866" s="296">
        <f>IFERROR(VLOOKUP($AU866,点検表４リスト用!$P$2:$T$6,IF($N866="H17",5,3),FALSE),"")</f>
        <v>5.5E-2</v>
      </c>
      <c r="BG866" s="296">
        <f t="shared" si="414"/>
        <v>0</v>
      </c>
      <c r="BH866" s="296">
        <f t="shared" si="418"/>
        <v>0</v>
      </c>
      <c r="BI866" s="296" t="str">
        <f>IFERROR(VLOOKUP($L866,点検表４リスト用!$L$2:$N$11,3,FALSE),"")</f>
        <v/>
      </c>
      <c r="BJ866" s="296" t="str">
        <f t="shared" si="415"/>
        <v/>
      </c>
      <c r="BK866" s="296" t="str">
        <f>IF($AK866="特","",IF($BP866="確認",MSG_電気・燃料電池車確認,IF($BS866=1,日野自動車新型式,IF($BS866=2,日野自動車新型式②,IF($BS866=3,日野自動車新型式③,IF($BS866=4,日野自動車新型式④,IFERROR(VLOOKUP($BJ866,'35条リスト'!$A$3:$C$9998,2,FALSE),"")))))))</f>
        <v/>
      </c>
      <c r="BL866" s="296" t="str">
        <f t="shared" si="416"/>
        <v/>
      </c>
      <c r="BM866" s="296" t="str">
        <f>IFERROR(VLOOKUP($X866,点検表４リスト用!$A$2:$B$10,2,FALSE),"")</f>
        <v/>
      </c>
      <c r="BN866" s="296" t="str">
        <f>IF($AK866="特","",IFERROR(VLOOKUP($BJ866,'35条リスト'!$A$3:$C$9998,3,FALSE),""))</f>
        <v/>
      </c>
      <c r="BO866" s="357" t="str">
        <f t="shared" si="421"/>
        <v/>
      </c>
      <c r="BP866" s="297" t="str">
        <f t="shared" si="417"/>
        <v/>
      </c>
      <c r="BQ866" s="297" t="str">
        <f t="shared" si="422"/>
        <v/>
      </c>
      <c r="BR866" s="296">
        <f t="shared" si="419"/>
        <v>0</v>
      </c>
      <c r="BS866" s="296" t="str">
        <f>IF(COUNTIF(点検表４リスト用!X$2:X$83,J866),1,IF(COUNTIF(点検表４リスト用!Y$2:Y$100,J866),2,IF(COUNTIF(点検表４リスト用!Z$2:Z$100,J866),3,IF(COUNTIF(点検表４リスト用!AA$2:AA$100,J866),4,""))))</f>
        <v/>
      </c>
      <c r="BT866" s="580" t="str">
        <f t="shared" si="423"/>
        <v/>
      </c>
    </row>
    <row r="867" spans="1:72">
      <c r="A867" s="289"/>
      <c r="B867" s="445"/>
      <c r="C867" s="290"/>
      <c r="D867" s="291"/>
      <c r="E867" s="291"/>
      <c r="F867" s="291"/>
      <c r="G867" s="292"/>
      <c r="H867" s="300"/>
      <c r="I867" s="292"/>
      <c r="J867" s="292"/>
      <c r="K867" s="292"/>
      <c r="L867" s="292"/>
      <c r="M867" s="290"/>
      <c r="N867" s="290"/>
      <c r="O867" s="292"/>
      <c r="P867" s="292"/>
      <c r="Q867" s="481" t="str">
        <f t="shared" si="424"/>
        <v/>
      </c>
      <c r="R867" s="481" t="str">
        <f t="shared" si="425"/>
        <v/>
      </c>
      <c r="S867" s="482" t="str">
        <f t="shared" si="398"/>
        <v/>
      </c>
      <c r="T867" s="482" t="str">
        <f t="shared" si="426"/>
        <v/>
      </c>
      <c r="U867" s="483" t="str">
        <f t="shared" si="427"/>
        <v/>
      </c>
      <c r="V867" s="483" t="str">
        <f t="shared" si="428"/>
        <v/>
      </c>
      <c r="W867" s="483" t="str">
        <f t="shared" si="429"/>
        <v/>
      </c>
      <c r="X867" s="293"/>
      <c r="Y867" s="289"/>
      <c r="Z867" s="473" t="str">
        <f>IF($BS867&lt;&gt;"","確認",IF(COUNTIF(点検表４リスト用!AB$2:AB$100,J867),"○",IF(OR($BQ867="【3】",$BQ867="【2】",$BQ867="【1】"),"○",$BQ867)))</f>
        <v/>
      </c>
      <c r="AA867" s="532"/>
      <c r="AB867" s="559" t="str">
        <f t="shared" si="430"/>
        <v/>
      </c>
      <c r="AC867" s="294" t="str">
        <f>IF(COUNTIF(環境性能の高いＵＤタクシー!$A:$A,点検表４!J867),"○","")</f>
        <v/>
      </c>
      <c r="AD867" s="295" t="str">
        <f t="shared" si="431"/>
        <v/>
      </c>
      <c r="AE867" s="296" t="b">
        <f t="shared" si="399"/>
        <v>0</v>
      </c>
      <c r="AF867" s="296" t="b">
        <f t="shared" si="400"/>
        <v>0</v>
      </c>
      <c r="AG867" s="296" t="str">
        <f t="shared" si="401"/>
        <v/>
      </c>
      <c r="AH867" s="296">
        <f t="shared" si="402"/>
        <v>1</v>
      </c>
      <c r="AI867" s="296">
        <f t="shared" si="403"/>
        <v>0</v>
      </c>
      <c r="AJ867" s="296">
        <f t="shared" si="404"/>
        <v>0</v>
      </c>
      <c r="AK867" s="296" t="str">
        <f>IFERROR(VLOOKUP($I867,点検表４リスト用!$D$2:$G$10,2,FALSE),"")</f>
        <v/>
      </c>
      <c r="AL867" s="296" t="str">
        <f>IFERROR(VLOOKUP($I867,点検表４リスト用!$D$2:$G$10,3,FALSE),"")</f>
        <v/>
      </c>
      <c r="AM867" s="296" t="str">
        <f>IFERROR(VLOOKUP($I867,点検表４リスト用!$D$2:$G$10,4,FALSE),"")</f>
        <v/>
      </c>
      <c r="AN867" s="296" t="str">
        <f>IFERROR(VLOOKUP(LEFT($E867,1),点検表４リスト用!$I$2:$J$11,2,FALSE),"")</f>
        <v/>
      </c>
      <c r="AO867" s="296" t="b">
        <f>IF(IFERROR(VLOOKUP($J867,軽乗用車一覧!$A$2:$A$88,1,FALSE),"")&lt;&gt;"",TRUE,FALSE)</f>
        <v>0</v>
      </c>
      <c r="AP867" s="296" t="b">
        <f t="shared" si="405"/>
        <v>0</v>
      </c>
      <c r="AQ867" s="296" t="b">
        <f t="shared" si="432"/>
        <v>1</v>
      </c>
      <c r="AR867" s="296" t="str">
        <f t="shared" si="406"/>
        <v/>
      </c>
      <c r="AS867" s="296" t="str">
        <f t="shared" si="407"/>
        <v/>
      </c>
      <c r="AT867" s="296">
        <f t="shared" si="408"/>
        <v>1</v>
      </c>
      <c r="AU867" s="296">
        <f t="shared" si="409"/>
        <v>1</v>
      </c>
      <c r="AV867" s="296" t="str">
        <f t="shared" si="410"/>
        <v/>
      </c>
      <c r="AW867" s="296" t="str">
        <f>IFERROR(VLOOKUP($L867,点検表４リスト用!$L$2:$M$11,2,FALSE),"")</f>
        <v/>
      </c>
      <c r="AX867" s="296" t="str">
        <f>IFERROR(VLOOKUP($AV867,排出係数!$H$4:$N$1000,7,FALSE),"")</f>
        <v/>
      </c>
      <c r="AY867" s="296" t="str">
        <f t="shared" si="420"/>
        <v/>
      </c>
      <c r="AZ867" s="296" t="str">
        <f t="shared" si="411"/>
        <v>1</v>
      </c>
      <c r="BA867" s="296" t="str">
        <f>IFERROR(VLOOKUP($AV867,排出係数!$A$4:$G$10000,$AU867+2,FALSE),"")</f>
        <v/>
      </c>
      <c r="BB867" s="296">
        <f>IFERROR(VLOOKUP($AU867,点検表４リスト用!$P$2:$T$6,2,FALSE),"")</f>
        <v>0.48</v>
      </c>
      <c r="BC867" s="296" t="str">
        <f t="shared" si="412"/>
        <v/>
      </c>
      <c r="BD867" s="296" t="str">
        <f t="shared" si="413"/>
        <v/>
      </c>
      <c r="BE867" s="296" t="str">
        <f>IFERROR(VLOOKUP($AV867,排出係数!$H$4:$M$10000,$AU867+2,FALSE),"")</f>
        <v/>
      </c>
      <c r="BF867" s="296">
        <f>IFERROR(VLOOKUP($AU867,点検表４リスト用!$P$2:$T$6,IF($N867="H17",5,3),FALSE),"")</f>
        <v>5.5E-2</v>
      </c>
      <c r="BG867" s="296">
        <f t="shared" si="414"/>
        <v>0</v>
      </c>
      <c r="BH867" s="296">
        <f t="shared" si="418"/>
        <v>0</v>
      </c>
      <c r="BI867" s="296" t="str">
        <f>IFERROR(VLOOKUP($L867,点検表４リスト用!$L$2:$N$11,3,FALSE),"")</f>
        <v/>
      </c>
      <c r="BJ867" s="296" t="str">
        <f t="shared" si="415"/>
        <v/>
      </c>
      <c r="BK867" s="296" t="str">
        <f>IF($AK867="特","",IF($BP867="確認",MSG_電気・燃料電池車確認,IF($BS867=1,日野自動車新型式,IF($BS867=2,日野自動車新型式②,IF($BS867=3,日野自動車新型式③,IF($BS867=4,日野自動車新型式④,IFERROR(VLOOKUP($BJ867,'35条リスト'!$A$3:$C$9998,2,FALSE),"")))))))</f>
        <v/>
      </c>
      <c r="BL867" s="296" t="str">
        <f t="shared" si="416"/>
        <v/>
      </c>
      <c r="BM867" s="296" t="str">
        <f>IFERROR(VLOOKUP($X867,点検表４リスト用!$A$2:$B$10,2,FALSE),"")</f>
        <v/>
      </c>
      <c r="BN867" s="296" t="str">
        <f>IF($AK867="特","",IFERROR(VLOOKUP($BJ867,'35条リスト'!$A$3:$C$9998,3,FALSE),""))</f>
        <v/>
      </c>
      <c r="BO867" s="357" t="str">
        <f t="shared" si="421"/>
        <v/>
      </c>
      <c r="BP867" s="297" t="str">
        <f t="shared" si="417"/>
        <v/>
      </c>
      <c r="BQ867" s="297" t="str">
        <f t="shared" si="422"/>
        <v/>
      </c>
      <c r="BR867" s="296">
        <f t="shared" si="419"/>
        <v>0</v>
      </c>
      <c r="BS867" s="296" t="str">
        <f>IF(COUNTIF(点検表４リスト用!X$2:X$83,J867),1,IF(COUNTIF(点検表４リスト用!Y$2:Y$100,J867),2,IF(COUNTIF(点検表４リスト用!Z$2:Z$100,J867),3,IF(COUNTIF(点検表４リスト用!AA$2:AA$100,J867),4,""))))</f>
        <v/>
      </c>
      <c r="BT867" s="580" t="str">
        <f t="shared" si="423"/>
        <v/>
      </c>
    </row>
    <row r="868" spans="1:72">
      <c r="A868" s="289"/>
      <c r="B868" s="445"/>
      <c r="C868" s="290"/>
      <c r="D868" s="291"/>
      <c r="E868" s="291"/>
      <c r="F868" s="291"/>
      <c r="G868" s="292"/>
      <c r="H868" s="300"/>
      <c r="I868" s="292"/>
      <c r="J868" s="292"/>
      <c r="K868" s="292"/>
      <c r="L868" s="292"/>
      <c r="M868" s="290"/>
      <c r="N868" s="290"/>
      <c r="O868" s="292"/>
      <c r="P868" s="292"/>
      <c r="Q868" s="481" t="str">
        <f t="shared" si="424"/>
        <v/>
      </c>
      <c r="R868" s="481" t="str">
        <f t="shared" si="425"/>
        <v/>
      </c>
      <c r="S868" s="482" t="str">
        <f t="shared" si="398"/>
        <v/>
      </c>
      <c r="T868" s="482" t="str">
        <f t="shared" si="426"/>
        <v/>
      </c>
      <c r="U868" s="483" t="str">
        <f t="shared" si="427"/>
        <v/>
      </c>
      <c r="V868" s="483" t="str">
        <f t="shared" si="428"/>
        <v/>
      </c>
      <c r="W868" s="483" t="str">
        <f t="shared" si="429"/>
        <v/>
      </c>
      <c r="X868" s="293"/>
      <c r="Y868" s="289"/>
      <c r="Z868" s="473" t="str">
        <f>IF($BS868&lt;&gt;"","確認",IF(COUNTIF(点検表４リスト用!AB$2:AB$100,J868),"○",IF(OR($BQ868="【3】",$BQ868="【2】",$BQ868="【1】"),"○",$BQ868)))</f>
        <v/>
      </c>
      <c r="AA868" s="532"/>
      <c r="AB868" s="559" t="str">
        <f t="shared" si="430"/>
        <v/>
      </c>
      <c r="AC868" s="294" t="str">
        <f>IF(COUNTIF(環境性能の高いＵＤタクシー!$A:$A,点検表４!J868),"○","")</f>
        <v/>
      </c>
      <c r="AD868" s="295" t="str">
        <f t="shared" si="431"/>
        <v/>
      </c>
      <c r="AE868" s="296" t="b">
        <f t="shared" si="399"/>
        <v>0</v>
      </c>
      <c r="AF868" s="296" t="b">
        <f t="shared" si="400"/>
        <v>0</v>
      </c>
      <c r="AG868" s="296" t="str">
        <f t="shared" si="401"/>
        <v/>
      </c>
      <c r="AH868" s="296">
        <f t="shared" si="402"/>
        <v>1</v>
      </c>
      <c r="AI868" s="296">
        <f t="shared" si="403"/>
        <v>0</v>
      </c>
      <c r="AJ868" s="296">
        <f t="shared" si="404"/>
        <v>0</v>
      </c>
      <c r="AK868" s="296" t="str">
        <f>IFERROR(VLOOKUP($I868,点検表４リスト用!$D$2:$G$10,2,FALSE),"")</f>
        <v/>
      </c>
      <c r="AL868" s="296" t="str">
        <f>IFERROR(VLOOKUP($I868,点検表４リスト用!$D$2:$G$10,3,FALSE),"")</f>
        <v/>
      </c>
      <c r="AM868" s="296" t="str">
        <f>IFERROR(VLOOKUP($I868,点検表４リスト用!$D$2:$G$10,4,FALSE),"")</f>
        <v/>
      </c>
      <c r="AN868" s="296" t="str">
        <f>IFERROR(VLOOKUP(LEFT($E868,1),点検表４リスト用!$I$2:$J$11,2,FALSE),"")</f>
        <v/>
      </c>
      <c r="AO868" s="296" t="b">
        <f>IF(IFERROR(VLOOKUP($J868,軽乗用車一覧!$A$2:$A$88,1,FALSE),"")&lt;&gt;"",TRUE,FALSE)</f>
        <v>0</v>
      </c>
      <c r="AP868" s="296" t="b">
        <f t="shared" si="405"/>
        <v>0</v>
      </c>
      <c r="AQ868" s="296" t="b">
        <f t="shared" si="432"/>
        <v>1</v>
      </c>
      <c r="AR868" s="296" t="str">
        <f t="shared" si="406"/>
        <v/>
      </c>
      <c r="AS868" s="296" t="str">
        <f t="shared" si="407"/>
        <v/>
      </c>
      <c r="AT868" s="296">
        <f t="shared" si="408"/>
        <v>1</v>
      </c>
      <c r="AU868" s="296">
        <f t="shared" si="409"/>
        <v>1</v>
      </c>
      <c r="AV868" s="296" t="str">
        <f t="shared" si="410"/>
        <v/>
      </c>
      <c r="AW868" s="296" t="str">
        <f>IFERROR(VLOOKUP($L868,点検表４リスト用!$L$2:$M$11,2,FALSE),"")</f>
        <v/>
      </c>
      <c r="AX868" s="296" t="str">
        <f>IFERROR(VLOOKUP($AV868,排出係数!$H$4:$N$1000,7,FALSE),"")</f>
        <v/>
      </c>
      <c r="AY868" s="296" t="str">
        <f t="shared" si="420"/>
        <v/>
      </c>
      <c r="AZ868" s="296" t="str">
        <f t="shared" si="411"/>
        <v>1</v>
      </c>
      <c r="BA868" s="296" t="str">
        <f>IFERROR(VLOOKUP($AV868,排出係数!$A$4:$G$10000,$AU868+2,FALSE),"")</f>
        <v/>
      </c>
      <c r="BB868" s="296">
        <f>IFERROR(VLOOKUP($AU868,点検表４リスト用!$P$2:$T$6,2,FALSE),"")</f>
        <v>0.48</v>
      </c>
      <c r="BC868" s="296" t="str">
        <f t="shared" si="412"/>
        <v/>
      </c>
      <c r="BD868" s="296" t="str">
        <f t="shared" si="413"/>
        <v/>
      </c>
      <c r="BE868" s="296" t="str">
        <f>IFERROR(VLOOKUP($AV868,排出係数!$H$4:$M$10000,$AU868+2,FALSE),"")</f>
        <v/>
      </c>
      <c r="BF868" s="296">
        <f>IFERROR(VLOOKUP($AU868,点検表４リスト用!$P$2:$T$6,IF($N868="H17",5,3),FALSE),"")</f>
        <v>5.5E-2</v>
      </c>
      <c r="BG868" s="296">
        <f t="shared" si="414"/>
        <v>0</v>
      </c>
      <c r="BH868" s="296">
        <f t="shared" si="418"/>
        <v>0</v>
      </c>
      <c r="BI868" s="296" t="str">
        <f>IFERROR(VLOOKUP($L868,点検表４リスト用!$L$2:$N$11,3,FALSE),"")</f>
        <v/>
      </c>
      <c r="BJ868" s="296" t="str">
        <f t="shared" si="415"/>
        <v/>
      </c>
      <c r="BK868" s="296" t="str">
        <f>IF($AK868="特","",IF($BP868="確認",MSG_電気・燃料電池車確認,IF($BS868=1,日野自動車新型式,IF($BS868=2,日野自動車新型式②,IF($BS868=3,日野自動車新型式③,IF($BS868=4,日野自動車新型式④,IFERROR(VLOOKUP($BJ868,'35条リスト'!$A$3:$C$9998,2,FALSE),"")))))))</f>
        <v/>
      </c>
      <c r="BL868" s="296" t="str">
        <f t="shared" si="416"/>
        <v/>
      </c>
      <c r="BM868" s="296" t="str">
        <f>IFERROR(VLOOKUP($X868,点検表４リスト用!$A$2:$B$10,2,FALSE),"")</f>
        <v/>
      </c>
      <c r="BN868" s="296" t="str">
        <f>IF($AK868="特","",IFERROR(VLOOKUP($BJ868,'35条リスト'!$A$3:$C$9998,3,FALSE),""))</f>
        <v/>
      </c>
      <c r="BO868" s="357" t="str">
        <f t="shared" si="421"/>
        <v/>
      </c>
      <c r="BP868" s="297" t="str">
        <f t="shared" si="417"/>
        <v/>
      </c>
      <c r="BQ868" s="297" t="str">
        <f t="shared" si="422"/>
        <v/>
      </c>
      <c r="BR868" s="296">
        <f t="shared" si="419"/>
        <v>0</v>
      </c>
      <c r="BS868" s="296" t="str">
        <f>IF(COUNTIF(点検表４リスト用!X$2:X$83,J868),1,IF(COUNTIF(点検表４リスト用!Y$2:Y$100,J868),2,IF(COUNTIF(点検表４リスト用!Z$2:Z$100,J868),3,IF(COUNTIF(点検表４リスト用!AA$2:AA$100,J868),4,""))))</f>
        <v/>
      </c>
      <c r="BT868" s="580" t="str">
        <f t="shared" si="423"/>
        <v/>
      </c>
    </row>
    <row r="869" spans="1:72">
      <c r="A869" s="289"/>
      <c r="B869" s="445"/>
      <c r="C869" s="290"/>
      <c r="D869" s="291"/>
      <c r="E869" s="291"/>
      <c r="F869" s="291"/>
      <c r="G869" s="292"/>
      <c r="H869" s="300"/>
      <c r="I869" s="292"/>
      <c r="J869" s="292"/>
      <c r="K869" s="292"/>
      <c r="L869" s="292"/>
      <c r="M869" s="290"/>
      <c r="N869" s="290"/>
      <c r="O869" s="292"/>
      <c r="P869" s="292"/>
      <c r="Q869" s="481" t="str">
        <f t="shared" si="424"/>
        <v/>
      </c>
      <c r="R869" s="481" t="str">
        <f t="shared" si="425"/>
        <v/>
      </c>
      <c r="S869" s="482" t="str">
        <f t="shared" si="398"/>
        <v/>
      </c>
      <c r="T869" s="482" t="str">
        <f t="shared" si="426"/>
        <v/>
      </c>
      <c r="U869" s="483" t="str">
        <f t="shared" si="427"/>
        <v/>
      </c>
      <c r="V869" s="483" t="str">
        <f t="shared" si="428"/>
        <v/>
      </c>
      <c r="W869" s="483" t="str">
        <f t="shared" si="429"/>
        <v/>
      </c>
      <c r="X869" s="293"/>
      <c r="Y869" s="289"/>
      <c r="Z869" s="473" t="str">
        <f>IF($BS869&lt;&gt;"","確認",IF(COUNTIF(点検表４リスト用!AB$2:AB$100,J869),"○",IF(OR($BQ869="【3】",$BQ869="【2】",$BQ869="【1】"),"○",$BQ869)))</f>
        <v/>
      </c>
      <c r="AA869" s="532"/>
      <c r="AB869" s="559" t="str">
        <f t="shared" si="430"/>
        <v/>
      </c>
      <c r="AC869" s="294" t="str">
        <f>IF(COUNTIF(環境性能の高いＵＤタクシー!$A:$A,点検表４!J869),"○","")</f>
        <v/>
      </c>
      <c r="AD869" s="295" t="str">
        <f t="shared" si="431"/>
        <v/>
      </c>
      <c r="AE869" s="296" t="b">
        <f t="shared" si="399"/>
        <v>0</v>
      </c>
      <c r="AF869" s="296" t="b">
        <f t="shared" si="400"/>
        <v>0</v>
      </c>
      <c r="AG869" s="296" t="str">
        <f t="shared" si="401"/>
        <v/>
      </c>
      <c r="AH869" s="296">
        <f t="shared" si="402"/>
        <v>1</v>
      </c>
      <c r="AI869" s="296">
        <f t="shared" si="403"/>
        <v>0</v>
      </c>
      <c r="AJ869" s="296">
        <f t="shared" si="404"/>
        <v>0</v>
      </c>
      <c r="AK869" s="296" t="str">
        <f>IFERROR(VLOOKUP($I869,点検表４リスト用!$D$2:$G$10,2,FALSE),"")</f>
        <v/>
      </c>
      <c r="AL869" s="296" t="str">
        <f>IFERROR(VLOOKUP($I869,点検表４リスト用!$D$2:$G$10,3,FALSE),"")</f>
        <v/>
      </c>
      <c r="AM869" s="296" t="str">
        <f>IFERROR(VLOOKUP($I869,点検表４リスト用!$D$2:$G$10,4,FALSE),"")</f>
        <v/>
      </c>
      <c r="AN869" s="296" t="str">
        <f>IFERROR(VLOOKUP(LEFT($E869,1),点検表４リスト用!$I$2:$J$11,2,FALSE),"")</f>
        <v/>
      </c>
      <c r="AO869" s="296" t="b">
        <f>IF(IFERROR(VLOOKUP($J869,軽乗用車一覧!$A$2:$A$88,1,FALSE),"")&lt;&gt;"",TRUE,FALSE)</f>
        <v>0</v>
      </c>
      <c r="AP869" s="296" t="b">
        <f t="shared" si="405"/>
        <v>0</v>
      </c>
      <c r="AQ869" s="296" t="b">
        <f t="shared" si="432"/>
        <v>1</v>
      </c>
      <c r="AR869" s="296" t="str">
        <f t="shared" si="406"/>
        <v/>
      </c>
      <c r="AS869" s="296" t="str">
        <f t="shared" si="407"/>
        <v/>
      </c>
      <c r="AT869" s="296">
        <f t="shared" si="408"/>
        <v>1</v>
      </c>
      <c r="AU869" s="296">
        <f t="shared" si="409"/>
        <v>1</v>
      </c>
      <c r="AV869" s="296" t="str">
        <f t="shared" si="410"/>
        <v/>
      </c>
      <c r="AW869" s="296" t="str">
        <f>IFERROR(VLOOKUP($L869,点検表４リスト用!$L$2:$M$11,2,FALSE),"")</f>
        <v/>
      </c>
      <c r="AX869" s="296" t="str">
        <f>IFERROR(VLOOKUP($AV869,排出係数!$H$4:$N$1000,7,FALSE),"")</f>
        <v/>
      </c>
      <c r="AY869" s="296" t="str">
        <f t="shared" si="420"/>
        <v/>
      </c>
      <c r="AZ869" s="296" t="str">
        <f t="shared" si="411"/>
        <v>1</v>
      </c>
      <c r="BA869" s="296" t="str">
        <f>IFERROR(VLOOKUP($AV869,排出係数!$A$4:$G$10000,$AU869+2,FALSE),"")</f>
        <v/>
      </c>
      <c r="BB869" s="296">
        <f>IFERROR(VLOOKUP($AU869,点検表４リスト用!$P$2:$T$6,2,FALSE),"")</f>
        <v>0.48</v>
      </c>
      <c r="BC869" s="296" t="str">
        <f t="shared" si="412"/>
        <v/>
      </c>
      <c r="BD869" s="296" t="str">
        <f t="shared" si="413"/>
        <v/>
      </c>
      <c r="BE869" s="296" t="str">
        <f>IFERROR(VLOOKUP($AV869,排出係数!$H$4:$M$10000,$AU869+2,FALSE),"")</f>
        <v/>
      </c>
      <c r="BF869" s="296">
        <f>IFERROR(VLOOKUP($AU869,点検表４リスト用!$P$2:$T$6,IF($N869="H17",5,3),FALSE),"")</f>
        <v>5.5E-2</v>
      </c>
      <c r="BG869" s="296">
        <f t="shared" si="414"/>
        <v>0</v>
      </c>
      <c r="BH869" s="296">
        <f t="shared" si="418"/>
        <v>0</v>
      </c>
      <c r="BI869" s="296" t="str">
        <f>IFERROR(VLOOKUP($L869,点検表４リスト用!$L$2:$N$11,3,FALSE),"")</f>
        <v/>
      </c>
      <c r="BJ869" s="296" t="str">
        <f t="shared" si="415"/>
        <v/>
      </c>
      <c r="BK869" s="296" t="str">
        <f>IF($AK869="特","",IF($BP869="確認",MSG_電気・燃料電池車確認,IF($BS869=1,日野自動車新型式,IF($BS869=2,日野自動車新型式②,IF($BS869=3,日野自動車新型式③,IF($BS869=4,日野自動車新型式④,IFERROR(VLOOKUP($BJ869,'35条リスト'!$A$3:$C$9998,2,FALSE),"")))))))</f>
        <v/>
      </c>
      <c r="BL869" s="296" t="str">
        <f t="shared" si="416"/>
        <v/>
      </c>
      <c r="BM869" s="296" t="str">
        <f>IFERROR(VLOOKUP($X869,点検表４リスト用!$A$2:$B$10,2,FALSE),"")</f>
        <v/>
      </c>
      <c r="BN869" s="296" t="str">
        <f>IF($AK869="特","",IFERROR(VLOOKUP($BJ869,'35条リスト'!$A$3:$C$9998,3,FALSE),""))</f>
        <v/>
      </c>
      <c r="BO869" s="357" t="str">
        <f t="shared" si="421"/>
        <v/>
      </c>
      <c r="BP869" s="297" t="str">
        <f t="shared" si="417"/>
        <v/>
      </c>
      <c r="BQ869" s="297" t="str">
        <f t="shared" si="422"/>
        <v/>
      </c>
      <c r="BR869" s="296">
        <f t="shared" si="419"/>
        <v>0</v>
      </c>
      <c r="BS869" s="296" t="str">
        <f>IF(COUNTIF(点検表４リスト用!X$2:X$83,J869),1,IF(COUNTIF(点検表４リスト用!Y$2:Y$100,J869),2,IF(COUNTIF(点検表４リスト用!Z$2:Z$100,J869),3,IF(COUNTIF(点検表４リスト用!AA$2:AA$100,J869),4,""))))</f>
        <v/>
      </c>
      <c r="BT869" s="580" t="str">
        <f t="shared" si="423"/>
        <v/>
      </c>
    </row>
    <row r="870" spans="1:72">
      <c r="A870" s="289"/>
      <c r="B870" s="445"/>
      <c r="C870" s="290"/>
      <c r="D870" s="291"/>
      <c r="E870" s="291"/>
      <c r="F870" s="291"/>
      <c r="G870" s="292"/>
      <c r="H870" s="300"/>
      <c r="I870" s="292"/>
      <c r="J870" s="292"/>
      <c r="K870" s="292"/>
      <c r="L870" s="292"/>
      <c r="M870" s="290"/>
      <c r="N870" s="290"/>
      <c r="O870" s="292"/>
      <c r="P870" s="292"/>
      <c r="Q870" s="481" t="str">
        <f t="shared" si="424"/>
        <v/>
      </c>
      <c r="R870" s="481" t="str">
        <f t="shared" si="425"/>
        <v/>
      </c>
      <c r="S870" s="482" t="str">
        <f t="shared" si="398"/>
        <v/>
      </c>
      <c r="T870" s="482" t="str">
        <f t="shared" si="426"/>
        <v/>
      </c>
      <c r="U870" s="483" t="str">
        <f t="shared" si="427"/>
        <v/>
      </c>
      <c r="V870" s="483" t="str">
        <f t="shared" si="428"/>
        <v/>
      </c>
      <c r="W870" s="483" t="str">
        <f t="shared" si="429"/>
        <v/>
      </c>
      <c r="X870" s="293"/>
      <c r="Y870" s="289"/>
      <c r="Z870" s="473" t="str">
        <f>IF($BS870&lt;&gt;"","確認",IF(COUNTIF(点検表４リスト用!AB$2:AB$100,J870),"○",IF(OR($BQ870="【3】",$BQ870="【2】",$BQ870="【1】"),"○",$BQ870)))</f>
        <v/>
      </c>
      <c r="AA870" s="532"/>
      <c r="AB870" s="559" t="str">
        <f t="shared" si="430"/>
        <v/>
      </c>
      <c r="AC870" s="294" t="str">
        <f>IF(COUNTIF(環境性能の高いＵＤタクシー!$A:$A,点検表４!J870),"○","")</f>
        <v/>
      </c>
      <c r="AD870" s="295" t="str">
        <f t="shared" si="431"/>
        <v/>
      </c>
      <c r="AE870" s="296" t="b">
        <f t="shared" si="399"/>
        <v>0</v>
      </c>
      <c r="AF870" s="296" t="b">
        <f t="shared" si="400"/>
        <v>0</v>
      </c>
      <c r="AG870" s="296" t="str">
        <f t="shared" si="401"/>
        <v/>
      </c>
      <c r="AH870" s="296">
        <f t="shared" si="402"/>
        <v>1</v>
      </c>
      <c r="AI870" s="296">
        <f t="shared" si="403"/>
        <v>0</v>
      </c>
      <c r="AJ870" s="296">
        <f t="shared" si="404"/>
        <v>0</v>
      </c>
      <c r="AK870" s="296" t="str">
        <f>IFERROR(VLOOKUP($I870,点検表４リスト用!$D$2:$G$10,2,FALSE),"")</f>
        <v/>
      </c>
      <c r="AL870" s="296" t="str">
        <f>IFERROR(VLOOKUP($I870,点検表４リスト用!$D$2:$G$10,3,FALSE),"")</f>
        <v/>
      </c>
      <c r="AM870" s="296" t="str">
        <f>IFERROR(VLOOKUP($I870,点検表４リスト用!$D$2:$G$10,4,FALSE),"")</f>
        <v/>
      </c>
      <c r="AN870" s="296" t="str">
        <f>IFERROR(VLOOKUP(LEFT($E870,1),点検表４リスト用!$I$2:$J$11,2,FALSE),"")</f>
        <v/>
      </c>
      <c r="AO870" s="296" t="b">
        <f>IF(IFERROR(VLOOKUP($J870,軽乗用車一覧!$A$2:$A$88,1,FALSE),"")&lt;&gt;"",TRUE,FALSE)</f>
        <v>0</v>
      </c>
      <c r="AP870" s="296" t="b">
        <f t="shared" si="405"/>
        <v>0</v>
      </c>
      <c r="AQ870" s="296" t="b">
        <f t="shared" si="432"/>
        <v>1</v>
      </c>
      <c r="AR870" s="296" t="str">
        <f t="shared" si="406"/>
        <v/>
      </c>
      <c r="AS870" s="296" t="str">
        <f t="shared" si="407"/>
        <v/>
      </c>
      <c r="AT870" s="296">
        <f t="shared" si="408"/>
        <v>1</v>
      </c>
      <c r="AU870" s="296">
        <f t="shared" si="409"/>
        <v>1</v>
      </c>
      <c r="AV870" s="296" t="str">
        <f t="shared" si="410"/>
        <v/>
      </c>
      <c r="AW870" s="296" t="str">
        <f>IFERROR(VLOOKUP($L870,点検表４リスト用!$L$2:$M$11,2,FALSE),"")</f>
        <v/>
      </c>
      <c r="AX870" s="296" t="str">
        <f>IFERROR(VLOOKUP($AV870,排出係数!$H$4:$N$1000,7,FALSE),"")</f>
        <v/>
      </c>
      <c r="AY870" s="296" t="str">
        <f t="shared" si="420"/>
        <v/>
      </c>
      <c r="AZ870" s="296" t="str">
        <f t="shared" si="411"/>
        <v>1</v>
      </c>
      <c r="BA870" s="296" t="str">
        <f>IFERROR(VLOOKUP($AV870,排出係数!$A$4:$G$10000,$AU870+2,FALSE),"")</f>
        <v/>
      </c>
      <c r="BB870" s="296">
        <f>IFERROR(VLOOKUP($AU870,点検表４リスト用!$P$2:$T$6,2,FALSE),"")</f>
        <v>0.48</v>
      </c>
      <c r="BC870" s="296" t="str">
        <f t="shared" si="412"/>
        <v/>
      </c>
      <c r="BD870" s="296" t="str">
        <f t="shared" si="413"/>
        <v/>
      </c>
      <c r="BE870" s="296" t="str">
        <f>IFERROR(VLOOKUP($AV870,排出係数!$H$4:$M$10000,$AU870+2,FALSE),"")</f>
        <v/>
      </c>
      <c r="BF870" s="296">
        <f>IFERROR(VLOOKUP($AU870,点検表４リスト用!$P$2:$T$6,IF($N870="H17",5,3),FALSE),"")</f>
        <v>5.5E-2</v>
      </c>
      <c r="BG870" s="296">
        <f t="shared" si="414"/>
        <v>0</v>
      </c>
      <c r="BH870" s="296">
        <f t="shared" si="418"/>
        <v>0</v>
      </c>
      <c r="BI870" s="296" t="str">
        <f>IFERROR(VLOOKUP($L870,点検表４リスト用!$L$2:$N$11,3,FALSE),"")</f>
        <v/>
      </c>
      <c r="BJ870" s="296" t="str">
        <f t="shared" si="415"/>
        <v/>
      </c>
      <c r="BK870" s="296" t="str">
        <f>IF($AK870="特","",IF($BP870="確認",MSG_電気・燃料電池車確認,IF($BS870=1,日野自動車新型式,IF($BS870=2,日野自動車新型式②,IF($BS870=3,日野自動車新型式③,IF($BS870=4,日野自動車新型式④,IFERROR(VLOOKUP($BJ870,'35条リスト'!$A$3:$C$9998,2,FALSE),"")))))))</f>
        <v/>
      </c>
      <c r="BL870" s="296" t="str">
        <f t="shared" si="416"/>
        <v/>
      </c>
      <c r="BM870" s="296" t="str">
        <f>IFERROR(VLOOKUP($X870,点検表４リスト用!$A$2:$B$10,2,FALSE),"")</f>
        <v/>
      </c>
      <c r="BN870" s="296" t="str">
        <f>IF($AK870="特","",IFERROR(VLOOKUP($BJ870,'35条リスト'!$A$3:$C$9998,3,FALSE),""))</f>
        <v/>
      </c>
      <c r="BO870" s="357" t="str">
        <f t="shared" si="421"/>
        <v/>
      </c>
      <c r="BP870" s="297" t="str">
        <f t="shared" si="417"/>
        <v/>
      </c>
      <c r="BQ870" s="297" t="str">
        <f t="shared" si="422"/>
        <v/>
      </c>
      <c r="BR870" s="296">
        <f t="shared" si="419"/>
        <v>0</v>
      </c>
      <c r="BS870" s="296" t="str">
        <f>IF(COUNTIF(点検表４リスト用!X$2:X$83,J870),1,IF(COUNTIF(点検表４リスト用!Y$2:Y$100,J870),2,IF(COUNTIF(点検表４リスト用!Z$2:Z$100,J870),3,IF(COUNTIF(点検表４リスト用!AA$2:AA$100,J870),4,""))))</f>
        <v/>
      </c>
      <c r="BT870" s="580" t="str">
        <f t="shared" si="423"/>
        <v/>
      </c>
    </row>
    <row r="871" spans="1:72">
      <c r="A871" s="289"/>
      <c r="B871" s="445"/>
      <c r="C871" s="290"/>
      <c r="D871" s="291"/>
      <c r="E871" s="291"/>
      <c r="F871" s="291"/>
      <c r="G871" s="292"/>
      <c r="H871" s="300"/>
      <c r="I871" s="292"/>
      <c r="J871" s="292"/>
      <c r="K871" s="292"/>
      <c r="L871" s="292"/>
      <c r="M871" s="290"/>
      <c r="N871" s="290"/>
      <c r="O871" s="292"/>
      <c r="P871" s="292"/>
      <c r="Q871" s="481" t="str">
        <f t="shared" si="424"/>
        <v/>
      </c>
      <c r="R871" s="481" t="str">
        <f t="shared" si="425"/>
        <v/>
      </c>
      <c r="S871" s="482" t="str">
        <f t="shared" si="398"/>
        <v/>
      </c>
      <c r="T871" s="482" t="str">
        <f t="shared" si="426"/>
        <v/>
      </c>
      <c r="U871" s="483" t="str">
        <f t="shared" si="427"/>
        <v/>
      </c>
      <c r="V871" s="483" t="str">
        <f t="shared" si="428"/>
        <v/>
      </c>
      <c r="W871" s="483" t="str">
        <f t="shared" si="429"/>
        <v/>
      </c>
      <c r="X871" s="293"/>
      <c r="Y871" s="289"/>
      <c r="Z871" s="473" t="str">
        <f>IF($BS871&lt;&gt;"","確認",IF(COUNTIF(点検表４リスト用!AB$2:AB$100,J871),"○",IF(OR($BQ871="【3】",$BQ871="【2】",$BQ871="【1】"),"○",$BQ871)))</f>
        <v/>
      </c>
      <c r="AA871" s="532"/>
      <c r="AB871" s="559" t="str">
        <f t="shared" si="430"/>
        <v/>
      </c>
      <c r="AC871" s="294" t="str">
        <f>IF(COUNTIF(環境性能の高いＵＤタクシー!$A:$A,点検表４!J871),"○","")</f>
        <v/>
      </c>
      <c r="AD871" s="295" t="str">
        <f t="shared" si="431"/>
        <v/>
      </c>
      <c r="AE871" s="296" t="b">
        <f t="shared" si="399"/>
        <v>0</v>
      </c>
      <c r="AF871" s="296" t="b">
        <f t="shared" si="400"/>
        <v>0</v>
      </c>
      <c r="AG871" s="296" t="str">
        <f t="shared" si="401"/>
        <v/>
      </c>
      <c r="AH871" s="296">
        <f t="shared" si="402"/>
        <v>1</v>
      </c>
      <c r="AI871" s="296">
        <f t="shared" si="403"/>
        <v>0</v>
      </c>
      <c r="AJ871" s="296">
        <f t="shared" si="404"/>
        <v>0</v>
      </c>
      <c r="AK871" s="296" t="str">
        <f>IFERROR(VLOOKUP($I871,点検表４リスト用!$D$2:$G$10,2,FALSE),"")</f>
        <v/>
      </c>
      <c r="AL871" s="296" t="str">
        <f>IFERROR(VLOOKUP($I871,点検表４リスト用!$D$2:$G$10,3,FALSE),"")</f>
        <v/>
      </c>
      <c r="AM871" s="296" t="str">
        <f>IFERROR(VLOOKUP($I871,点検表４リスト用!$D$2:$G$10,4,FALSE),"")</f>
        <v/>
      </c>
      <c r="AN871" s="296" t="str">
        <f>IFERROR(VLOOKUP(LEFT($E871,1),点検表４リスト用!$I$2:$J$11,2,FALSE),"")</f>
        <v/>
      </c>
      <c r="AO871" s="296" t="b">
        <f>IF(IFERROR(VLOOKUP($J871,軽乗用車一覧!$A$2:$A$88,1,FALSE),"")&lt;&gt;"",TRUE,FALSE)</f>
        <v>0</v>
      </c>
      <c r="AP871" s="296" t="b">
        <f t="shared" si="405"/>
        <v>0</v>
      </c>
      <c r="AQ871" s="296" t="b">
        <f t="shared" si="432"/>
        <v>1</v>
      </c>
      <c r="AR871" s="296" t="str">
        <f t="shared" si="406"/>
        <v/>
      </c>
      <c r="AS871" s="296" t="str">
        <f t="shared" si="407"/>
        <v/>
      </c>
      <c r="AT871" s="296">
        <f t="shared" si="408"/>
        <v>1</v>
      </c>
      <c r="AU871" s="296">
        <f t="shared" si="409"/>
        <v>1</v>
      </c>
      <c r="AV871" s="296" t="str">
        <f t="shared" si="410"/>
        <v/>
      </c>
      <c r="AW871" s="296" t="str">
        <f>IFERROR(VLOOKUP($L871,点検表４リスト用!$L$2:$M$11,2,FALSE),"")</f>
        <v/>
      </c>
      <c r="AX871" s="296" t="str">
        <f>IFERROR(VLOOKUP($AV871,排出係数!$H$4:$N$1000,7,FALSE),"")</f>
        <v/>
      </c>
      <c r="AY871" s="296" t="str">
        <f t="shared" si="420"/>
        <v/>
      </c>
      <c r="AZ871" s="296" t="str">
        <f t="shared" si="411"/>
        <v>1</v>
      </c>
      <c r="BA871" s="296" t="str">
        <f>IFERROR(VLOOKUP($AV871,排出係数!$A$4:$G$10000,$AU871+2,FALSE),"")</f>
        <v/>
      </c>
      <c r="BB871" s="296">
        <f>IFERROR(VLOOKUP($AU871,点検表４リスト用!$P$2:$T$6,2,FALSE),"")</f>
        <v>0.48</v>
      </c>
      <c r="BC871" s="296" t="str">
        <f t="shared" si="412"/>
        <v/>
      </c>
      <c r="BD871" s="296" t="str">
        <f t="shared" si="413"/>
        <v/>
      </c>
      <c r="BE871" s="296" t="str">
        <f>IFERROR(VLOOKUP($AV871,排出係数!$H$4:$M$10000,$AU871+2,FALSE),"")</f>
        <v/>
      </c>
      <c r="BF871" s="296">
        <f>IFERROR(VLOOKUP($AU871,点検表４リスト用!$P$2:$T$6,IF($N871="H17",5,3),FALSE),"")</f>
        <v>5.5E-2</v>
      </c>
      <c r="BG871" s="296">
        <f t="shared" si="414"/>
        <v>0</v>
      </c>
      <c r="BH871" s="296">
        <f t="shared" si="418"/>
        <v>0</v>
      </c>
      <c r="BI871" s="296" t="str">
        <f>IFERROR(VLOOKUP($L871,点検表４リスト用!$L$2:$N$11,3,FALSE),"")</f>
        <v/>
      </c>
      <c r="BJ871" s="296" t="str">
        <f t="shared" si="415"/>
        <v/>
      </c>
      <c r="BK871" s="296" t="str">
        <f>IF($AK871="特","",IF($BP871="確認",MSG_電気・燃料電池車確認,IF($BS871=1,日野自動車新型式,IF($BS871=2,日野自動車新型式②,IF($BS871=3,日野自動車新型式③,IF($BS871=4,日野自動車新型式④,IFERROR(VLOOKUP($BJ871,'35条リスト'!$A$3:$C$9998,2,FALSE),"")))))))</f>
        <v/>
      </c>
      <c r="BL871" s="296" t="str">
        <f t="shared" si="416"/>
        <v/>
      </c>
      <c r="BM871" s="296" t="str">
        <f>IFERROR(VLOOKUP($X871,点検表４リスト用!$A$2:$B$10,2,FALSE),"")</f>
        <v/>
      </c>
      <c r="BN871" s="296" t="str">
        <f>IF($AK871="特","",IFERROR(VLOOKUP($BJ871,'35条リスト'!$A$3:$C$9998,3,FALSE),""))</f>
        <v/>
      </c>
      <c r="BO871" s="357" t="str">
        <f t="shared" si="421"/>
        <v/>
      </c>
      <c r="BP871" s="297" t="str">
        <f t="shared" si="417"/>
        <v/>
      </c>
      <c r="BQ871" s="297" t="str">
        <f t="shared" si="422"/>
        <v/>
      </c>
      <c r="BR871" s="296">
        <f t="shared" si="419"/>
        <v>0</v>
      </c>
      <c r="BS871" s="296" t="str">
        <f>IF(COUNTIF(点検表４リスト用!X$2:X$83,J871),1,IF(COUNTIF(点検表４リスト用!Y$2:Y$100,J871),2,IF(COUNTIF(点検表４リスト用!Z$2:Z$100,J871),3,IF(COUNTIF(点検表４リスト用!AA$2:AA$100,J871),4,""))))</f>
        <v/>
      </c>
      <c r="BT871" s="580" t="str">
        <f t="shared" si="423"/>
        <v/>
      </c>
    </row>
    <row r="872" spans="1:72">
      <c r="A872" s="289"/>
      <c r="B872" s="445"/>
      <c r="C872" s="290"/>
      <c r="D872" s="291"/>
      <c r="E872" s="291"/>
      <c r="F872" s="291"/>
      <c r="G872" s="292"/>
      <c r="H872" s="300"/>
      <c r="I872" s="292"/>
      <c r="J872" s="292"/>
      <c r="K872" s="292"/>
      <c r="L872" s="292"/>
      <c r="M872" s="290"/>
      <c r="N872" s="290"/>
      <c r="O872" s="292"/>
      <c r="P872" s="292"/>
      <c r="Q872" s="481" t="str">
        <f t="shared" si="424"/>
        <v/>
      </c>
      <c r="R872" s="481" t="str">
        <f t="shared" si="425"/>
        <v/>
      </c>
      <c r="S872" s="482" t="str">
        <f t="shared" si="398"/>
        <v/>
      </c>
      <c r="T872" s="482" t="str">
        <f t="shared" si="426"/>
        <v/>
      </c>
      <c r="U872" s="483" t="str">
        <f t="shared" si="427"/>
        <v/>
      </c>
      <c r="V872" s="483" t="str">
        <f t="shared" si="428"/>
        <v/>
      </c>
      <c r="W872" s="483" t="str">
        <f t="shared" si="429"/>
        <v/>
      </c>
      <c r="X872" s="293"/>
      <c r="Y872" s="289"/>
      <c r="Z872" s="473" t="str">
        <f>IF($BS872&lt;&gt;"","確認",IF(COUNTIF(点検表４リスト用!AB$2:AB$100,J872),"○",IF(OR($BQ872="【3】",$BQ872="【2】",$BQ872="【1】"),"○",$BQ872)))</f>
        <v/>
      </c>
      <c r="AA872" s="532"/>
      <c r="AB872" s="559" t="str">
        <f t="shared" si="430"/>
        <v/>
      </c>
      <c r="AC872" s="294" t="str">
        <f>IF(COUNTIF(環境性能の高いＵＤタクシー!$A:$A,点検表４!J872),"○","")</f>
        <v/>
      </c>
      <c r="AD872" s="295" t="str">
        <f t="shared" si="431"/>
        <v/>
      </c>
      <c r="AE872" s="296" t="b">
        <f t="shared" si="399"/>
        <v>0</v>
      </c>
      <c r="AF872" s="296" t="b">
        <f t="shared" si="400"/>
        <v>0</v>
      </c>
      <c r="AG872" s="296" t="str">
        <f t="shared" si="401"/>
        <v/>
      </c>
      <c r="AH872" s="296">
        <f t="shared" si="402"/>
        <v>1</v>
      </c>
      <c r="AI872" s="296">
        <f t="shared" si="403"/>
        <v>0</v>
      </c>
      <c r="AJ872" s="296">
        <f t="shared" si="404"/>
        <v>0</v>
      </c>
      <c r="AK872" s="296" t="str">
        <f>IFERROR(VLOOKUP($I872,点検表４リスト用!$D$2:$G$10,2,FALSE),"")</f>
        <v/>
      </c>
      <c r="AL872" s="296" t="str">
        <f>IFERROR(VLOOKUP($I872,点検表４リスト用!$D$2:$G$10,3,FALSE),"")</f>
        <v/>
      </c>
      <c r="AM872" s="296" t="str">
        <f>IFERROR(VLOOKUP($I872,点検表４リスト用!$D$2:$G$10,4,FALSE),"")</f>
        <v/>
      </c>
      <c r="AN872" s="296" t="str">
        <f>IFERROR(VLOOKUP(LEFT($E872,1),点検表４リスト用!$I$2:$J$11,2,FALSE),"")</f>
        <v/>
      </c>
      <c r="AO872" s="296" t="b">
        <f>IF(IFERROR(VLOOKUP($J872,軽乗用車一覧!$A$2:$A$88,1,FALSE),"")&lt;&gt;"",TRUE,FALSE)</f>
        <v>0</v>
      </c>
      <c r="AP872" s="296" t="b">
        <f t="shared" si="405"/>
        <v>0</v>
      </c>
      <c r="AQ872" s="296" t="b">
        <f t="shared" si="432"/>
        <v>1</v>
      </c>
      <c r="AR872" s="296" t="str">
        <f t="shared" si="406"/>
        <v/>
      </c>
      <c r="AS872" s="296" t="str">
        <f t="shared" si="407"/>
        <v/>
      </c>
      <c r="AT872" s="296">
        <f t="shared" si="408"/>
        <v>1</v>
      </c>
      <c r="AU872" s="296">
        <f t="shared" si="409"/>
        <v>1</v>
      </c>
      <c r="AV872" s="296" t="str">
        <f t="shared" si="410"/>
        <v/>
      </c>
      <c r="AW872" s="296" t="str">
        <f>IFERROR(VLOOKUP($L872,点検表４リスト用!$L$2:$M$11,2,FALSE),"")</f>
        <v/>
      </c>
      <c r="AX872" s="296" t="str">
        <f>IFERROR(VLOOKUP($AV872,排出係数!$H$4:$N$1000,7,FALSE),"")</f>
        <v/>
      </c>
      <c r="AY872" s="296" t="str">
        <f t="shared" si="420"/>
        <v/>
      </c>
      <c r="AZ872" s="296" t="str">
        <f t="shared" si="411"/>
        <v>1</v>
      </c>
      <c r="BA872" s="296" t="str">
        <f>IFERROR(VLOOKUP($AV872,排出係数!$A$4:$G$10000,$AU872+2,FALSE),"")</f>
        <v/>
      </c>
      <c r="BB872" s="296">
        <f>IFERROR(VLOOKUP($AU872,点検表４リスト用!$P$2:$T$6,2,FALSE),"")</f>
        <v>0.48</v>
      </c>
      <c r="BC872" s="296" t="str">
        <f t="shared" si="412"/>
        <v/>
      </c>
      <c r="BD872" s="296" t="str">
        <f t="shared" si="413"/>
        <v/>
      </c>
      <c r="BE872" s="296" t="str">
        <f>IFERROR(VLOOKUP($AV872,排出係数!$H$4:$M$10000,$AU872+2,FALSE),"")</f>
        <v/>
      </c>
      <c r="BF872" s="296">
        <f>IFERROR(VLOOKUP($AU872,点検表４リスト用!$P$2:$T$6,IF($N872="H17",5,3),FALSE),"")</f>
        <v>5.5E-2</v>
      </c>
      <c r="BG872" s="296">
        <f t="shared" si="414"/>
        <v>0</v>
      </c>
      <c r="BH872" s="296">
        <f t="shared" si="418"/>
        <v>0</v>
      </c>
      <c r="BI872" s="296" t="str">
        <f>IFERROR(VLOOKUP($L872,点検表４リスト用!$L$2:$N$11,3,FALSE),"")</f>
        <v/>
      </c>
      <c r="BJ872" s="296" t="str">
        <f t="shared" si="415"/>
        <v/>
      </c>
      <c r="BK872" s="296" t="str">
        <f>IF($AK872="特","",IF($BP872="確認",MSG_電気・燃料電池車確認,IF($BS872=1,日野自動車新型式,IF($BS872=2,日野自動車新型式②,IF($BS872=3,日野自動車新型式③,IF($BS872=4,日野自動車新型式④,IFERROR(VLOOKUP($BJ872,'35条リスト'!$A$3:$C$9998,2,FALSE),"")))))))</f>
        <v/>
      </c>
      <c r="BL872" s="296" t="str">
        <f t="shared" si="416"/>
        <v/>
      </c>
      <c r="BM872" s="296" t="str">
        <f>IFERROR(VLOOKUP($X872,点検表４リスト用!$A$2:$B$10,2,FALSE),"")</f>
        <v/>
      </c>
      <c r="BN872" s="296" t="str">
        <f>IF($AK872="特","",IFERROR(VLOOKUP($BJ872,'35条リスト'!$A$3:$C$9998,3,FALSE),""))</f>
        <v/>
      </c>
      <c r="BO872" s="357" t="str">
        <f t="shared" si="421"/>
        <v/>
      </c>
      <c r="BP872" s="297" t="str">
        <f t="shared" si="417"/>
        <v/>
      </c>
      <c r="BQ872" s="297" t="str">
        <f t="shared" si="422"/>
        <v/>
      </c>
      <c r="BR872" s="296">
        <f t="shared" si="419"/>
        <v>0</v>
      </c>
      <c r="BS872" s="296" t="str">
        <f>IF(COUNTIF(点検表４リスト用!X$2:X$83,J872),1,IF(COUNTIF(点検表４リスト用!Y$2:Y$100,J872),2,IF(COUNTIF(点検表４リスト用!Z$2:Z$100,J872),3,IF(COUNTIF(点検表４リスト用!AA$2:AA$100,J872),4,""))))</f>
        <v/>
      </c>
      <c r="BT872" s="580" t="str">
        <f t="shared" si="423"/>
        <v/>
      </c>
    </row>
    <row r="873" spans="1:72">
      <c r="A873" s="289"/>
      <c r="B873" s="445"/>
      <c r="C873" s="290"/>
      <c r="D873" s="291"/>
      <c r="E873" s="291"/>
      <c r="F873" s="291"/>
      <c r="G873" s="292"/>
      <c r="H873" s="300"/>
      <c r="I873" s="292"/>
      <c r="J873" s="292"/>
      <c r="K873" s="292"/>
      <c r="L873" s="292"/>
      <c r="M873" s="290"/>
      <c r="N873" s="290"/>
      <c r="O873" s="292"/>
      <c r="P873" s="292"/>
      <c r="Q873" s="481" t="str">
        <f t="shared" si="424"/>
        <v/>
      </c>
      <c r="R873" s="481" t="str">
        <f t="shared" si="425"/>
        <v/>
      </c>
      <c r="S873" s="482" t="str">
        <f t="shared" si="398"/>
        <v/>
      </c>
      <c r="T873" s="482" t="str">
        <f t="shared" si="426"/>
        <v/>
      </c>
      <c r="U873" s="483" t="str">
        <f t="shared" si="427"/>
        <v/>
      </c>
      <c r="V873" s="483" t="str">
        <f t="shared" si="428"/>
        <v/>
      </c>
      <c r="W873" s="483" t="str">
        <f t="shared" si="429"/>
        <v/>
      </c>
      <c r="X873" s="293"/>
      <c r="Y873" s="289"/>
      <c r="Z873" s="473" t="str">
        <f>IF($BS873&lt;&gt;"","確認",IF(COUNTIF(点検表４リスト用!AB$2:AB$100,J873),"○",IF(OR($BQ873="【3】",$BQ873="【2】",$BQ873="【1】"),"○",$BQ873)))</f>
        <v/>
      </c>
      <c r="AA873" s="532"/>
      <c r="AB873" s="559" t="str">
        <f t="shared" si="430"/>
        <v/>
      </c>
      <c r="AC873" s="294" t="str">
        <f>IF(COUNTIF(環境性能の高いＵＤタクシー!$A:$A,点検表４!J873),"○","")</f>
        <v/>
      </c>
      <c r="AD873" s="295" t="str">
        <f t="shared" si="431"/>
        <v/>
      </c>
      <c r="AE873" s="296" t="b">
        <f t="shared" si="399"/>
        <v>0</v>
      </c>
      <c r="AF873" s="296" t="b">
        <f t="shared" si="400"/>
        <v>0</v>
      </c>
      <c r="AG873" s="296" t="str">
        <f t="shared" si="401"/>
        <v/>
      </c>
      <c r="AH873" s="296">
        <f t="shared" si="402"/>
        <v>1</v>
      </c>
      <c r="AI873" s="296">
        <f t="shared" si="403"/>
        <v>0</v>
      </c>
      <c r="AJ873" s="296">
        <f t="shared" si="404"/>
        <v>0</v>
      </c>
      <c r="AK873" s="296" t="str">
        <f>IFERROR(VLOOKUP($I873,点検表４リスト用!$D$2:$G$10,2,FALSE),"")</f>
        <v/>
      </c>
      <c r="AL873" s="296" t="str">
        <f>IFERROR(VLOOKUP($I873,点検表４リスト用!$D$2:$G$10,3,FALSE),"")</f>
        <v/>
      </c>
      <c r="AM873" s="296" t="str">
        <f>IFERROR(VLOOKUP($I873,点検表４リスト用!$D$2:$G$10,4,FALSE),"")</f>
        <v/>
      </c>
      <c r="AN873" s="296" t="str">
        <f>IFERROR(VLOOKUP(LEFT($E873,1),点検表４リスト用!$I$2:$J$11,2,FALSE),"")</f>
        <v/>
      </c>
      <c r="AO873" s="296" t="b">
        <f>IF(IFERROR(VLOOKUP($J873,軽乗用車一覧!$A$2:$A$88,1,FALSE),"")&lt;&gt;"",TRUE,FALSE)</f>
        <v>0</v>
      </c>
      <c r="AP873" s="296" t="b">
        <f t="shared" si="405"/>
        <v>0</v>
      </c>
      <c r="AQ873" s="296" t="b">
        <f t="shared" si="432"/>
        <v>1</v>
      </c>
      <c r="AR873" s="296" t="str">
        <f t="shared" si="406"/>
        <v/>
      </c>
      <c r="AS873" s="296" t="str">
        <f t="shared" si="407"/>
        <v/>
      </c>
      <c r="AT873" s="296">
        <f t="shared" si="408"/>
        <v>1</v>
      </c>
      <c r="AU873" s="296">
        <f t="shared" si="409"/>
        <v>1</v>
      </c>
      <c r="AV873" s="296" t="str">
        <f t="shared" si="410"/>
        <v/>
      </c>
      <c r="AW873" s="296" t="str">
        <f>IFERROR(VLOOKUP($L873,点検表４リスト用!$L$2:$M$11,2,FALSE),"")</f>
        <v/>
      </c>
      <c r="AX873" s="296" t="str">
        <f>IFERROR(VLOOKUP($AV873,排出係数!$H$4:$N$1000,7,FALSE),"")</f>
        <v/>
      </c>
      <c r="AY873" s="296" t="str">
        <f t="shared" si="420"/>
        <v/>
      </c>
      <c r="AZ873" s="296" t="str">
        <f t="shared" si="411"/>
        <v>1</v>
      </c>
      <c r="BA873" s="296" t="str">
        <f>IFERROR(VLOOKUP($AV873,排出係数!$A$4:$G$10000,$AU873+2,FALSE),"")</f>
        <v/>
      </c>
      <c r="BB873" s="296">
        <f>IFERROR(VLOOKUP($AU873,点検表４リスト用!$P$2:$T$6,2,FALSE),"")</f>
        <v>0.48</v>
      </c>
      <c r="BC873" s="296" t="str">
        <f t="shared" si="412"/>
        <v/>
      </c>
      <c r="BD873" s="296" t="str">
        <f t="shared" si="413"/>
        <v/>
      </c>
      <c r="BE873" s="296" t="str">
        <f>IFERROR(VLOOKUP($AV873,排出係数!$H$4:$M$10000,$AU873+2,FALSE),"")</f>
        <v/>
      </c>
      <c r="BF873" s="296">
        <f>IFERROR(VLOOKUP($AU873,点検表４リスト用!$P$2:$T$6,IF($N873="H17",5,3),FALSE),"")</f>
        <v>5.5E-2</v>
      </c>
      <c r="BG873" s="296">
        <f t="shared" si="414"/>
        <v>0</v>
      </c>
      <c r="BH873" s="296">
        <f t="shared" si="418"/>
        <v>0</v>
      </c>
      <c r="BI873" s="296" t="str">
        <f>IFERROR(VLOOKUP($L873,点検表４リスト用!$L$2:$N$11,3,FALSE),"")</f>
        <v/>
      </c>
      <c r="BJ873" s="296" t="str">
        <f t="shared" si="415"/>
        <v/>
      </c>
      <c r="BK873" s="296" t="str">
        <f>IF($AK873="特","",IF($BP873="確認",MSG_電気・燃料電池車確認,IF($BS873=1,日野自動車新型式,IF($BS873=2,日野自動車新型式②,IF($BS873=3,日野自動車新型式③,IF($BS873=4,日野自動車新型式④,IFERROR(VLOOKUP($BJ873,'35条リスト'!$A$3:$C$9998,2,FALSE),"")))))))</f>
        <v/>
      </c>
      <c r="BL873" s="296" t="str">
        <f t="shared" si="416"/>
        <v/>
      </c>
      <c r="BM873" s="296" t="str">
        <f>IFERROR(VLOOKUP($X873,点検表４リスト用!$A$2:$B$10,2,FALSE),"")</f>
        <v/>
      </c>
      <c r="BN873" s="296" t="str">
        <f>IF($AK873="特","",IFERROR(VLOOKUP($BJ873,'35条リスト'!$A$3:$C$9998,3,FALSE),""))</f>
        <v/>
      </c>
      <c r="BO873" s="357" t="str">
        <f t="shared" si="421"/>
        <v/>
      </c>
      <c r="BP873" s="297" t="str">
        <f t="shared" si="417"/>
        <v/>
      </c>
      <c r="BQ873" s="297" t="str">
        <f t="shared" si="422"/>
        <v/>
      </c>
      <c r="BR873" s="296">
        <f t="shared" si="419"/>
        <v>0</v>
      </c>
      <c r="BS873" s="296" t="str">
        <f>IF(COUNTIF(点検表４リスト用!X$2:X$83,J873),1,IF(COUNTIF(点検表４リスト用!Y$2:Y$100,J873),2,IF(COUNTIF(点検表４リスト用!Z$2:Z$100,J873),3,IF(COUNTIF(点検表４リスト用!AA$2:AA$100,J873),4,""))))</f>
        <v/>
      </c>
      <c r="BT873" s="580" t="str">
        <f t="shared" si="423"/>
        <v/>
      </c>
    </row>
    <row r="874" spans="1:72">
      <c r="A874" s="289"/>
      <c r="B874" s="445"/>
      <c r="C874" s="290"/>
      <c r="D874" s="291"/>
      <c r="E874" s="291"/>
      <c r="F874" s="291"/>
      <c r="G874" s="292"/>
      <c r="H874" s="300"/>
      <c r="I874" s="292"/>
      <c r="J874" s="292"/>
      <c r="K874" s="292"/>
      <c r="L874" s="292"/>
      <c r="M874" s="290"/>
      <c r="N874" s="290"/>
      <c r="O874" s="292"/>
      <c r="P874" s="292"/>
      <c r="Q874" s="481" t="str">
        <f t="shared" si="424"/>
        <v/>
      </c>
      <c r="R874" s="481" t="str">
        <f t="shared" si="425"/>
        <v/>
      </c>
      <c r="S874" s="482" t="str">
        <f t="shared" si="398"/>
        <v/>
      </c>
      <c r="T874" s="482" t="str">
        <f t="shared" si="426"/>
        <v/>
      </c>
      <c r="U874" s="483" t="str">
        <f t="shared" si="427"/>
        <v/>
      </c>
      <c r="V874" s="483" t="str">
        <f t="shared" si="428"/>
        <v/>
      </c>
      <c r="W874" s="483" t="str">
        <f t="shared" si="429"/>
        <v/>
      </c>
      <c r="X874" s="293"/>
      <c r="Y874" s="289"/>
      <c r="Z874" s="473" t="str">
        <f>IF($BS874&lt;&gt;"","確認",IF(COUNTIF(点検表４リスト用!AB$2:AB$100,J874),"○",IF(OR($BQ874="【3】",$BQ874="【2】",$BQ874="【1】"),"○",$BQ874)))</f>
        <v/>
      </c>
      <c r="AA874" s="532"/>
      <c r="AB874" s="559" t="str">
        <f t="shared" si="430"/>
        <v/>
      </c>
      <c r="AC874" s="294" t="str">
        <f>IF(COUNTIF(環境性能の高いＵＤタクシー!$A:$A,点検表４!J874),"○","")</f>
        <v/>
      </c>
      <c r="AD874" s="295" t="str">
        <f t="shared" si="431"/>
        <v/>
      </c>
      <c r="AE874" s="296" t="b">
        <f t="shared" si="399"/>
        <v>0</v>
      </c>
      <c r="AF874" s="296" t="b">
        <f t="shared" si="400"/>
        <v>0</v>
      </c>
      <c r="AG874" s="296" t="str">
        <f t="shared" si="401"/>
        <v/>
      </c>
      <c r="AH874" s="296">
        <f t="shared" si="402"/>
        <v>1</v>
      </c>
      <c r="AI874" s="296">
        <f t="shared" si="403"/>
        <v>0</v>
      </c>
      <c r="AJ874" s="296">
        <f t="shared" si="404"/>
        <v>0</v>
      </c>
      <c r="AK874" s="296" t="str">
        <f>IFERROR(VLOOKUP($I874,点検表４リスト用!$D$2:$G$10,2,FALSE),"")</f>
        <v/>
      </c>
      <c r="AL874" s="296" t="str">
        <f>IFERROR(VLOOKUP($I874,点検表４リスト用!$D$2:$G$10,3,FALSE),"")</f>
        <v/>
      </c>
      <c r="AM874" s="296" t="str">
        <f>IFERROR(VLOOKUP($I874,点検表４リスト用!$D$2:$G$10,4,FALSE),"")</f>
        <v/>
      </c>
      <c r="AN874" s="296" t="str">
        <f>IFERROR(VLOOKUP(LEFT($E874,1),点検表４リスト用!$I$2:$J$11,2,FALSE),"")</f>
        <v/>
      </c>
      <c r="AO874" s="296" t="b">
        <f>IF(IFERROR(VLOOKUP($J874,軽乗用車一覧!$A$2:$A$88,1,FALSE),"")&lt;&gt;"",TRUE,FALSE)</f>
        <v>0</v>
      </c>
      <c r="AP874" s="296" t="b">
        <f t="shared" si="405"/>
        <v>0</v>
      </c>
      <c r="AQ874" s="296" t="b">
        <f t="shared" si="432"/>
        <v>1</v>
      </c>
      <c r="AR874" s="296" t="str">
        <f t="shared" si="406"/>
        <v/>
      </c>
      <c r="AS874" s="296" t="str">
        <f t="shared" si="407"/>
        <v/>
      </c>
      <c r="AT874" s="296">
        <f t="shared" si="408"/>
        <v>1</v>
      </c>
      <c r="AU874" s="296">
        <f t="shared" si="409"/>
        <v>1</v>
      </c>
      <c r="AV874" s="296" t="str">
        <f t="shared" si="410"/>
        <v/>
      </c>
      <c r="AW874" s="296" t="str">
        <f>IFERROR(VLOOKUP($L874,点検表４リスト用!$L$2:$M$11,2,FALSE),"")</f>
        <v/>
      </c>
      <c r="AX874" s="296" t="str">
        <f>IFERROR(VLOOKUP($AV874,排出係数!$H$4:$N$1000,7,FALSE),"")</f>
        <v/>
      </c>
      <c r="AY874" s="296" t="str">
        <f t="shared" si="420"/>
        <v/>
      </c>
      <c r="AZ874" s="296" t="str">
        <f t="shared" si="411"/>
        <v>1</v>
      </c>
      <c r="BA874" s="296" t="str">
        <f>IFERROR(VLOOKUP($AV874,排出係数!$A$4:$G$10000,$AU874+2,FALSE),"")</f>
        <v/>
      </c>
      <c r="BB874" s="296">
        <f>IFERROR(VLOOKUP($AU874,点検表４リスト用!$P$2:$T$6,2,FALSE),"")</f>
        <v>0.48</v>
      </c>
      <c r="BC874" s="296" t="str">
        <f t="shared" si="412"/>
        <v/>
      </c>
      <c r="BD874" s="296" t="str">
        <f t="shared" si="413"/>
        <v/>
      </c>
      <c r="BE874" s="296" t="str">
        <f>IFERROR(VLOOKUP($AV874,排出係数!$H$4:$M$10000,$AU874+2,FALSE),"")</f>
        <v/>
      </c>
      <c r="BF874" s="296">
        <f>IFERROR(VLOOKUP($AU874,点検表４リスト用!$P$2:$T$6,IF($N874="H17",5,3),FALSE),"")</f>
        <v>5.5E-2</v>
      </c>
      <c r="BG874" s="296">
        <f t="shared" si="414"/>
        <v>0</v>
      </c>
      <c r="BH874" s="296">
        <f t="shared" si="418"/>
        <v>0</v>
      </c>
      <c r="BI874" s="296" t="str">
        <f>IFERROR(VLOOKUP($L874,点検表４リスト用!$L$2:$N$11,3,FALSE),"")</f>
        <v/>
      </c>
      <c r="BJ874" s="296" t="str">
        <f t="shared" si="415"/>
        <v/>
      </c>
      <c r="BK874" s="296" t="str">
        <f>IF($AK874="特","",IF($BP874="確認",MSG_電気・燃料電池車確認,IF($BS874=1,日野自動車新型式,IF($BS874=2,日野自動車新型式②,IF($BS874=3,日野自動車新型式③,IF($BS874=4,日野自動車新型式④,IFERROR(VLOOKUP($BJ874,'35条リスト'!$A$3:$C$9998,2,FALSE),"")))))))</f>
        <v/>
      </c>
      <c r="BL874" s="296" t="str">
        <f t="shared" si="416"/>
        <v/>
      </c>
      <c r="BM874" s="296" t="str">
        <f>IFERROR(VLOOKUP($X874,点検表４リスト用!$A$2:$B$10,2,FALSE),"")</f>
        <v/>
      </c>
      <c r="BN874" s="296" t="str">
        <f>IF($AK874="特","",IFERROR(VLOOKUP($BJ874,'35条リスト'!$A$3:$C$9998,3,FALSE),""))</f>
        <v/>
      </c>
      <c r="BO874" s="357" t="str">
        <f t="shared" si="421"/>
        <v/>
      </c>
      <c r="BP874" s="297" t="str">
        <f t="shared" si="417"/>
        <v/>
      </c>
      <c r="BQ874" s="297" t="str">
        <f t="shared" si="422"/>
        <v/>
      </c>
      <c r="BR874" s="296">
        <f t="shared" si="419"/>
        <v>0</v>
      </c>
      <c r="BS874" s="296" t="str">
        <f>IF(COUNTIF(点検表４リスト用!X$2:X$83,J874),1,IF(COUNTIF(点検表４リスト用!Y$2:Y$100,J874),2,IF(COUNTIF(点検表４リスト用!Z$2:Z$100,J874),3,IF(COUNTIF(点検表４リスト用!AA$2:AA$100,J874),4,""))))</f>
        <v/>
      </c>
      <c r="BT874" s="580" t="str">
        <f t="shared" si="423"/>
        <v/>
      </c>
    </row>
    <row r="875" spans="1:72">
      <c r="A875" s="289"/>
      <c r="B875" s="445"/>
      <c r="C875" s="290"/>
      <c r="D875" s="291"/>
      <c r="E875" s="291"/>
      <c r="F875" s="291"/>
      <c r="G875" s="292"/>
      <c r="H875" s="300"/>
      <c r="I875" s="292"/>
      <c r="J875" s="292"/>
      <c r="K875" s="292"/>
      <c r="L875" s="292"/>
      <c r="M875" s="290"/>
      <c r="N875" s="290"/>
      <c r="O875" s="292"/>
      <c r="P875" s="292"/>
      <c r="Q875" s="481" t="str">
        <f t="shared" si="424"/>
        <v/>
      </c>
      <c r="R875" s="481" t="str">
        <f t="shared" si="425"/>
        <v/>
      </c>
      <c r="S875" s="482" t="str">
        <f t="shared" si="398"/>
        <v/>
      </c>
      <c r="T875" s="482" t="str">
        <f t="shared" si="426"/>
        <v/>
      </c>
      <c r="U875" s="483" t="str">
        <f t="shared" si="427"/>
        <v/>
      </c>
      <c r="V875" s="483" t="str">
        <f t="shared" si="428"/>
        <v/>
      </c>
      <c r="W875" s="483" t="str">
        <f t="shared" si="429"/>
        <v/>
      </c>
      <c r="X875" s="293"/>
      <c r="Y875" s="289"/>
      <c r="Z875" s="473" t="str">
        <f>IF($BS875&lt;&gt;"","確認",IF(COUNTIF(点検表４リスト用!AB$2:AB$100,J875),"○",IF(OR($BQ875="【3】",$BQ875="【2】",$BQ875="【1】"),"○",$BQ875)))</f>
        <v/>
      </c>
      <c r="AA875" s="532"/>
      <c r="AB875" s="559" t="str">
        <f t="shared" si="430"/>
        <v/>
      </c>
      <c r="AC875" s="294" t="str">
        <f>IF(COUNTIF(環境性能の高いＵＤタクシー!$A:$A,点検表４!J875),"○","")</f>
        <v/>
      </c>
      <c r="AD875" s="295" t="str">
        <f t="shared" si="431"/>
        <v/>
      </c>
      <c r="AE875" s="296" t="b">
        <f t="shared" si="399"/>
        <v>0</v>
      </c>
      <c r="AF875" s="296" t="b">
        <f t="shared" si="400"/>
        <v>0</v>
      </c>
      <c r="AG875" s="296" t="str">
        <f t="shared" si="401"/>
        <v/>
      </c>
      <c r="AH875" s="296">
        <f t="shared" si="402"/>
        <v>1</v>
      </c>
      <c r="AI875" s="296">
        <f t="shared" si="403"/>
        <v>0</v>
      </c>
      <c r="AJ875" s="296">
        <f t="shared" si="404"/>
        <v>0</v>
      </c>
      <c r="AK875" s="296" t="str">
        <f>IFERROR(VLOOKUP($I875,点検表４リスト用!$D$2:$G$10,2,FALSE),"")</f>
        <v/>
      </c>
      <c r="AL875" s="296" t="str">
        <f>IFERROR(VLOOKUP($I875,点検表４リスト用!$D$2:$G$10,3,FALSE),"")</f>
        <v/>
      </c>
      <c r="AM875" s="296" t="str">
        <f>IFERROR(VLOOKUP($I875,点検表４リスト用!$D$2:$G$10,4,FALSE),"")</f>
        <v/>
      </c>
      <c r="AN875" s="296" t="str">
        <f>IFERROR(VLOOKUP(LEFT($E875,1),点検表４リスト用!$I$2:$J$11,2,FALSE),"")</f>
        <v/>
      </c>
      <c r="AO875" s="296" t="b">
        <f>IF(IFERROR(VLOOKUP($J875,軽乗用車一覧!$A$2:$A$88,1,FALSE),"")&lt;&gt;"",TRUE,FALSE)</f>
        <v>0</v>
      </c>
      <c r="AP875" s="296" t="b">
        <f t="shared" si="405"/>
        <v>0</v>
      </c>
      <c r="AQ875" s="296" t="b">
        <f t="shared" si="432"/>
        <v>1</v>
      </c>
      <c r="AR875" s="296" t="str">
        <f t="shared" si="406"/>
        <v/>
      </c>
      <c r="AS875" s="296" t="str">
        <f t="shared" si="407"/>
        <v/>
      </c>
      <c r="AT875" s="296">
        <f t="shared" si="408"/>
        <v>1</v>
      </c>
      <c r="AU875" s="296">
        <f t="shared" si="409"/>
        <v>1</v>
      </c>
      <c r="AV875" s="296" t="str">
        <f t="shared" si="410"/>
        <v/>
      </c>
      <c r="AW875" s="296" t="str">
        <f>IFERROR(VLOOKUP($L875,点検表４リスト用!$L$2:$M$11,2,FALSE),"")</f>
        <v/>
      </c>
      <c r="AX875" s="296" t="str">
        <f>IFERROR(VLOOKUP($AV875,排出係数!$H$4:$N$1000,7,FALSE),"")</f>
        <v/>
      </c>
      <c r="AY875" s="296" t="str">
        <f t="shared" si="420"/>
        <v/>
      </c>
      <c r="AZ875" s="296" t="str">
        <f t="shared" si="411"/>
        <v>1</v>
      </c>
      <c r="BA875" s="296" t="str">
        <f>IFERROR(VLOOKUP($AV875,排出係数!$A$4:$G$10000,$AU875+2,FALSE),"")</f>
        <v/>
      </c>
      <c r="BB875" s="296">
        <f>IFERROR(VLOOKUP($AU875,点検表４リスト用!$P$2:$T$6,2,FALSE),"")</f>
        <v>0.48</v>
      </c>
      <c r="BC875" s="296" t="str">
        <f t="shared" si="412"/>
        <v/>
      </c>
      <c r="BD875" s="296" t="str">
        <f t="shared" si="413"/>
        <v/>
      </c>
      <c r="BE875" s="296" t="str">
        <f>IFERROR(VLOOKUP($AV875,排出係数!$H$4:$M$10000,$AU875+2,FALSE),"")</f>
        <v/>
      </c>
      <c r="BF875" s="296">
        <f>IFERROR(VLOOKUP($AU875,点検表４リスト用!$P$2:$T$6,IF($N875="H17",5,3),FALSE),"")</f>
        <v>5.5E-2</v>
      </c>
      <c r="BG875" s="296">
        <f t="shared" si="414"/>
        <v>0</v>
      </c>
      <c r="BH875" s="296">
        <f t="shared" si="418"/>
        <v>0</v>
      </c>
      <c r="BI875" s="296" t="str">
        <f>IFERROR(VLOOKUP($L875,点検表４リスト用!$L$2:$N$11,3,FALSE),"")</f>
        <v/>
      </c>
      <c r="BJ875" s="296" t="str">
        <f t="shared" si="415"/>
        <v/>
      </c>
      <c r="BK875" s="296" t="str">
        <f>IF($AK875="特","",IF($BP875="確認",MSG_電気・燃料電池車確認,IF($BS875=1,日野自動車新型式,IF($BS875=2,日野自動車新型式②,IF($BS875=3,日野自動車新型式③,IF($BS875=4,日野自動車新型式④,IFERROR(VLOOKUP($BJ875,'35条リスト'!$A$3:$C$9998,2,FALSE),"")))))))</f>
        <v/>
      </c>
      <c r="BL875" s="296" t="str">
        <f t="shared" si="416"/>
        <v/>
      </c>
      <c r="BM875" s="296" t="str">
        <f>IFERROR(VLOOKUP($X875,点検表４リスト用!$A$2:$B$10,2,FALSE),"")</f>
        <v/>
      </c>
      <c r="BN875" s="296" t="str">
        <f>IF($AK875="特","",IFERROR(VLOOKUP($BJ875,'35条リスト'!$A$3:$C$9998,3,FALSE),""))</f>
        <v/>
      </c>
      <c r="BO875" s="357" t="str">
        <f t="shared" si="421"/>
        <v/>
      </c>
      <c r="BP875" s="297" t="str">
        <f t="shared" si="417"/>
        <v/>
      </c>
      <c r="BQ875" s="297" t="str">
        <f t="shared" si="422"/>
        <v/>
      </c>
      <c r="BR875" s="296">
        <f t="shared" si="419"/>
        <v>0</v>
      </c>
      <c r="BS875" s="296" t="str">
        <f>IF(COUNTIF(点検表４リスト用!X$2:X$83,J875),1,IF(COUNTIF(点検表４リスト用!Y$2:Y$100,J875),2,IF(COUNTIF(点検表４リスト用!Z$2:Z$100,J875),3,IF(COUNTIF(点検表４リスト用!AA$2:AA$100,J875),4,""))))</f>
        <v/>
      </c>
      <c r="BT875" s="580" t="str">
        <f t="shared" si="423"/>
        <v/>
      </c>
    </row>
    <row r="876" spans="1:72">
      <c r="A876" s="289"/>
      <c r="B876" s="445"/>
      <c r="C876" s="290"/>
      <c r="D876" s="291"/>
      <c r="E876" s="291"/>
      <c r="F876" s="291"/>
      <c r="G876" s="292"/>
      <c r="H876" s="300"/>
      <c r="I876" s="292"/>
      <c r="J876" s="292"/>
      <c r="K876" s="292"/>
      <c r="L876" s="292"/>
      <c r="M876" s="290"/>
      <c r="N876" s="290"/>
      <c r="O876" s="292"/>
      <c r="P876" s="292"/>
      <c r="Q876" s="481" t="str">
        <f t="shared" si="424"/>
        <v/>
      </c>
      <c r="R876" s="481" t="str">
        <f t="shared" si="425"/>
        <v/>
      </c>
      <c r="S876" s="482" t="str">
        <f t="shared" si="398"/>
        <v/>
      </c>
      <c r="T876" s="482" t="str">
        <f t="shared" si="426"/>
        <v/>
      </c>
      <c r="U876" s="483" t="str">
        <f t="shared" si="427"/>
        <v/>
      </c>
      <c r="V876" s="483" t="str">
        <f t="shared" si="428"/>
        <v/>
      </c>
      <c r="W876" s="483" t="str">
        <f t="shared" si="429"/>
        <v/>
      </c>
      <c r="X876" s="293"/>
      <c r="Y876" s="289"/>
      <c r="Z876" s="473" t="str">
        <f>IF($BS876&lt;&gt;"","確認",IF(COUNTIF(点検表４リスト用!AB$2:AB$100,J876),"○",IF(OR($BQ876="【3】",$BQ876="【2】",$BQ876="【1】"),"○",$BQ876)))</f>
        <v/>
      </c>
      <c r="AA876" s="532"/>
      <c r="AB876" s="559" t="str">
        <f t="shared" si="430"/>
        <v/>
      </c>
      <c r="AC876" s="294" t="str">
        <f>IF(COUNTIF(環境性能の高いＵＤタクシー!$A:$A,点検表４!J876),"○","")</f>
        <v/>
      </c>
      <c r="AD876" s="295" t="str">
        <f t="shared" si="431"/>
        <v/>
      </c>
      <c r="AE876" s="296" t="b">
        <f t="shared" si="399"/>
        <v>0</v>
      </c>
      <c r="AF876" s="296" t="b">
        <f t="shared" si="400"/>
        <v>0</v>
      </c>
      <c r="AG876" s="296" t="str">
        <f t="shared" si="401"/>
        <v/>
      </c>
      <c r="AH876" s="296">
        <f t="shared" si="402"/>
        <v>1</v>
      </c>
      <c r="AI876" s="296">
        <f t="shared" si="403"/>
        <v>0</v>
      </c>
      <c r="AJ876" s="296">
        <f t="shared" si="404"/>
        <v>0</v>
      </c>
      <c r="AK876" s="296" t="str">
        <f>IFERROR(VLOOKUP($I876,点検表４リスト用!$D$2:$G$10,2,FALSE),"")</f>
        <v/>
      </c>
      <c r="AL876" s="296" t="str">
        <f>IFERROR(VLOOKUP($I876,点検表４リスト用!$D$2:$G$10,3,FALSE),"")</f>
        <v/>
      </c>
      <c r="AM876" s="296" t="str">
        <f>IFERROR(VLOOKUP($I876,点検表４リスト用!$D$2:$G$10,4,FALSE),"")</f>
        <v/>
      </c>
      <c r="AN876" s="296" t="str">
        <f>IFERROR(VLOOKUP(LEFT($E876,1),点検表４リスト用!$I$2:$J$11,2,FALSE),"")</f>
        <v/>
      </c>
      <c r="AO876" s="296" t="b">
        <f>IF(IFERROR(VLOOKUP($J876,軽乗用車一覧!$A$2:$A$88,1,FALSE),"")&lt;&gt;"",TRUE,FALSE)</f>
        <v>0</v>
      </c>
      <c r="AP876" s="296" t="b">
        <f t="shared" si="405"/>
        <v>0</v>
      </c>
      <c r="AQ876" s="296" t="b">
        <f t="shared" si="432"/>
        <v>1</v>
      </c>
      <c r="AR876" s="296" t="str">
        <f t="shared" si="406"/>
        <v/>
      </c>
      <c r="AS876" s="296" t="str">
        <f t="shared" si="407"/>
        <v/>
      </c>
      <c r="AT876" s="296">
        <f t="shared" si="408"/>
        <v>1</v>
      </c>
      <c r="AU876" s="296">
        <f t="shared" si="409"/>
        <v>1</v>
      </c>
      <c r="AV876" s="296" t="str">
        <f t="shared" si="410"/>
        <v/>
      </c>
      <c r="AW876" s="296" t="str">
        <f>IFERROR(VLOOKUP($L876,点検表４リスト用!$L$2:$M$11,2,FALSE),"")</f>
        <v/>
      </c>
      <c r="AX876" s="296" t="str">
        <f>IFERROR(VLOOKUP($AV876,排出係数!$H$4:$N$1000,7,FALSE),"")</f>
        <v/>
      </c>
      <c r="AY876" s="296" t="str">
        <f t="shared" si="420"/>
        <v/>
      </c>
      <c r="AZ876" s="296" t="str">
        <f t="shared" si="411"/>
        <v>1</v>
      </c>
      <c r="BA876" s="296" t="str">
        <f>IFERROR(VLOOKUP($AV876,排出係数!$A$4:$G$10000,$AU876+2,FALSE),"")</f>
        <v/>
      </c>
      <c r="BB876" s="296">
        <f>IFERROR(VLOOKUP($AU876,点検表４リスト用!$P$2:$T$6,2,FALSE),"")</f>
        <v>0.48</v>
      </c>
      <c r="BC876" s="296" t="str">
        <f t="shared" si="412"/>
        <v/>
      </c>
      <c r="BD876" s="296" t="str">
        <f t="shared" si="413"/>
        <v/>
      </c>
      <c r="BE876" s="296" t="str">
        <f>IFERROR(VLOOKUP($AV876,排出係数!$H$4:$M$10000,$AU876+2,FALSE),"")</f>
        <v/>
      </c>
      <c r="BF876" s="296">
        <f>IFERROR(VLOOKUP($AU876,点検表４リスト用!$P$2:$T$6,IF($N876="H17",5,3),FALSE),"")</f>
        <v>5.5E-2</v>
      </c>
      <c r="BG876" s="296">
        <f t="shared" si="414"/>
        <v>0</v>
      </c>
      <c r="BH876" s="296">
        <f t="shared" si="418"/>
        <v>0</v>
      </c>
      <c r="BI876" s="296" t="str">
        <f>IFERROR(VLOOKUP($L876,点検表４リスト用!$L$2:$N$11,3,FALSE),"")</f>
        <v/>
      </c>
      <c r="BJ876" s="296" t="str">
        <f t="shared" si="415"/>
        <v/>
      </c>
      <c r="BK876" s="296" t="str">
        <f>IF($AK876="特","",IF($BP876="確認",MSG_電気・燃料電池車確認,IF($BS876=1,日野自動車新型式,IF($BS876=2,日野自動車新型式②,IF($BS876=3,日野自動車新型式③,IF($BS876=4,日野自動車新型式④,IFERROR(VLOOKUP($BJ876,'35条リスト'!$A$3:$C$9998,2,FALSE),"")))))))</f>
        <v/>
      </c>
      <c r="BL876" s="296" t="str">
        <f t="shared" si="416"/>
        <v/>
      </c>
      <c r="BM876" s="296" t="str">
        <f>IFERROR(VLOOKUP($X876,点検表４リスト用!$A$2:$B$10,2,FALSE),"")</f>
        <v/>
      </c>
      <c r="BN876" s="296" t="str">
        <f>IF($AK876="特","",IFERROR(VLOOKUP($BJ876,'35条リスト'!$A$3:$C$9998,3,FALSE),""))</f>
        <v/>
      </c>
      <c r="BO876" s="357" t="str">
        <f t="shared" si="421"/>
        <v/>
      </c>
      <c r="BP876" s="297" t="str">
        <f t="shared" si="417"/>
        <v/>
      </c>
      <c r="BQ876" s="297" t="str">
        <f t="shared" si="422"/>
        <v/>
      </c>
      <c r="BR876" s="296">
        <f t="shared" si="419"/>
        <v>0</v>
      </c>
      <c r="BS876" s="296" t="str">
        <f>IF(COUNTIF(点検表４リスト用!X$2:X$83,J876),1,IF(COUNTIF(点検表４リスト用!Y$2:Y$100,J876),2,IF(COUNTIF(点検表４リスト用!Z$2:Z$100,J876),3,IF(COUNTIF(点検表４リスト用!AA$2:AA$100,J876),4,""))))</f>
        <v/>
      </c>
      <c r="BT876" s="580" t="str">
        <f t="shared" si="423"/>
        <v/>
      </c>
    </row>
    <row r="877" spans="1:72">
      <c r="A877" s="289"/>
      <c r="B877" s="445"/>
      <c r="C877" s="290"/>
      <c r="D877" s="291"/>
      <c r="E877" s="291"/>
      <c r="F877" s="291"/>
      <c r="G877" s="292"/>
      <c r="H877" s="300"/>
      <c r="I877" s="292"/>
      <c r="J877" s="292"/>
      <c r="K877" s="292"/>
      <c r="L877" s="292"/>
      <c r="M877" s="290"/>
      <c r="N877" s="290"/>
      <c r="O877" s="292"/>
      <c r="P877" s="292"/>
      <c r="Q877" s="481" t="str">
        <f t="shared" si="424"/>
        <v/>
      </c>
      <c r="R877" s="481" t="str">
        <f t="shared" si="425"/>
        <v/>
      </c>
      <c r="S877" s="482" t="str">
        <f t="shared" si="398"/>
        <v/>
      </c>
      <c r="T877" s="482" t="str">
        <f t="shared" si="426"/>
        <v/>
      </c>
      <c r="U877" s="483" t="str">
        <f t="shared" si="427"/>
        <v/>
      </c>
      <c r="V877" s="483" t="str">
        <f t="shared" si="428"/>
        <v/>
      </c>
      <c r="W877" s="483" t="str">
        <f t="shared" si="429"/>
        <v/>
      </c>
      <c r="X877" s="293"/>
      <c r="Y877" s="289"/>
      <c r="Z877" s="473" t="str">
        <f>IF($BS877&lt;&gt;"","確認",IF(COUNTIF(点検表４リスト用!AB$2:AB$100,J877),"○",IF(OR($BQ877="【3】",$BQ877="【2】",$BQ877="【1】"),"○",$BQ877)))</f>
        <v/>
      </c>
      <c r="AA877" s="532"/>
      <c r="AB877" s="559" t="str">
        <f t="shared" si="430"/>
        <v/>
      </c>
      <c r="AC877" s="294" t="str">
        <f>IF(COUNTIF(環境性能の高いＵＤタクシー!$A:$A,点検表４!J877),"○","")</f>
        <v/>
      </c>
      <c r="AD877" s="295" t="str">
        <f t="shared" si="431"/>
        <v/>
      </c>
      <c r="AE877" s="296" t="b">
        <f t="shared" si="399"/>
        <v>0</v>
      </c>
      <c r="AF877" s="296" t="b">
        <f t="shared" si="400"/>
        <v>0</v>
      </c>
      <c r="AG877" s="296" t="str">
        <f t="shared" si="401"/>
        <v/>
      </c>
      <c r="AH877" s="296">
        <f t="shared" si="402"/>
        <v>1</v>
      </c>
      <c r="AI877" s="296">
        <f t="shared" si="403"/>
        <v>0</v>
      </c>
      <c r="AJ877" s="296">
        <f t="shared" si="404"/>
        <v>0</v>
      </c>
      <c r="AK877" s="296" t="str">
        <f>IFERROR(VLOOKUP($I877,点検表４リスト用!$D$2:$G$10,2,FALSE),"")</f>
        <v/>
      </c>
      <c r="AL877" s="296" t="str">
        <f>IFERROR(VLOOKUP($I877,点検表４リスト用!$D$2:$G$10,3,FALSE),"")</f>
        <v/>
      </c>
      <c r="AM877" s="296" t="str">
        <f>IFERROR(VLOOKUP($I877,点検表４リスト用!$D$2:$G$10,4,FALSE),"")</f>
        <v/>
      </c>
      <c r="AN877" s="296" t="str">
        <f>IFERROR(VLOOKUP(LEFT($E877,1),点検表４リスト用!$I$2:$J$11,2,FALSE),"")</f>
        <v/>
      </c>
      <c r="AO877" s="296" t="b">
        <f>IF(IFERROR(VLOOKUP($J877,軽乗用車一覧!$A$2:$A$88,1,FALSE),"")&lt;&gt;"",TRUE,FALSE)</f>
        <v>0</v>
      </c>
      <c r="AP877" s="296" t="b">
        <f t="shared" si="405"/>
        <v>0</v>
      </c>
      <c r="AQ877" s="296" t="b">
        <f t="shared" si="432"/>
        <v>1</v>
      </c>
      <c r="AR877" s="296" t="str">
        <f t="shared" si="406"/>
        <v/>
      </c>
      <c r="AS877" s="296" t="str">
        <f t="shared" si="407"/>
        <v/>
      </c>
      <c r="AT877" s="296">
        <f t="shared" si="408"/>
        <v>1</v>
      </c>
      <c r="AU877" s="296">
        <f t="shared" si="409"/>
        <v>1</v>
      </c>
      <c r="AV877" s="296" t="str">
        <f t="shared" si="410"/>
        <v/>
      </c>
      <c r="AW877" s="296" t="str">
        <f>IFERROR(VLOOKUP($L877,点検表４リスト用!$L$2:$M$11,2,FALSE),"")</f>
        <v/>
      </c>
      <c r="AX877" s="296" t="str">
        <f>IFERROR(VLOOKUP($AV877,排出係数!$H$4:$N$1000,7,FALSE),"")</f>
        <v/>
      </c>
      <c r="AY877" s="296" t="str">
        <f t="shared" si="420"/>
        <v/>
      </c>
      <c r="AZ877" s="296" t="str">
        <f t="shared" si="411"/>
        <v>1</v>
      </c>
      <c r="BA877" s="296" t="str">
        <f>IFERROR(VLOOKUP($AV877,排出係数!$A$4:$G$10000,$AU877+2,FALSE),"")</f>
        <v/>
      </c>
      <c r="BB877" s="296">
        <f>IFERROR(VLOOKUP($AU877,点検表４リスト用!$P$2:$T$6,2,FALSE),"")</f>
        <v>0.48</v>
      </c>
      <c r="BC877" s="296" t="str">
        <f t="shared" si="412"/>
        <v/>
      </c>
      <c r="BD877" s="296" t="str">
        <f t="shared" si="413"/>
        <v/>
      </c>
      <c r="BE877" s="296" t="str">
        <f>IFERROR(VLOOKUP($AV877,排出係数!$H$4:$M$10000,$AU877+2,FALSE),"")</f>
        <v/>
      </c>
      <c r="BF877" s="296">
        <f>IFERROR(VLOOKUP($AU877,点検表４リスト用!$P$2:$T$6,IF($N877="H17",5,3),FALSE),"")</f>
        <v>5.5E-2</v>
      </c>
      <c r="BG877" s="296">
        <f t="shared" si="414"/>
        <v>0</v>
      </c>
      <c r="BH877" s="296">
        <f t="shared" si="418"/>
        <v>0</v>
      </c>
      <c r="BI877" s="296" t="str">
        <f>IFERROR(VLOOKUP($L877,点検表４リスト用!$L$2:$N$11,3,FALSE),"")</f>
        <v/>
      </c>
      <c r="BJ877" s="296" t="str">
        <f t="shared" si="415"/>
        <v/>
      </c>
      <c r="BK877" s="296" t="str">
        <f>IF($AK877="特","",IF($BP877="確認",MSG_電気・燃料電池車確認,IF($BS877=1,日野自動車新型式,IF($BS877=2,日野自動車新型式②,IF($BS877=3,日野自動車新型式③,IF($BS877=4,日野自動車新型式④,IFERROR(VLOOKUP($BJ877,'35条リスト'!$A$3:$C$9998,2,FALSE),"")))))))</f>
        <v/>
      </c>
      <c r="BL877" s="296" t="str">
        <f t="shared" si="416"/>
        <v/>
      </c>
      <c r="BM877" s="296" t="str">
        <f>IFERROR(VLOOKUP($X877,点検表４リスト用!$A$2:$B$10,2,FALSE),"")</f>
        <v/>
      </c>
      <c r="BN877" s="296" t="str">
        <f>IF($AK877="特","",IFERROR(VLOOKUP($BJ877,'35条リスト'!$A$3:$C$9998,3,FALSE),""))</f>
        <v/>
      </c>
      <c r="BO877" s="357" t="str">
        <f t="shared" si="421"/>
        <v/>
      </c>
      <c r="BP877" s="297" t="str">
        <f t="shared" si="417"/>
        <v/>
      </c>
      <c r="BQ877" s="297" t="str">
        <f t="shared" si="422"/>
        <v/>
      </c>
      <c r="BR877" s="296">
        <f t="shared" si="419"/>
        <v>0</v>
      </c>
      <c r="BS877" s="296" t="str">
        <f>IF(COUNTIF(点検表４リスト用!X$2:X$83,J877),1,IF(COUNTIF(点検表４リスト用!Y$2:Y$100,J877),2,IF(COUNTIF(点検表４リスト用!Z$2:Z$100,J877),3,IF(COUNTIF(点検表４リスト用!AA$2:AA$100,J877),4,""))))</f>
        <v/>
      </c>
      <c r="BT877" s="580" t="str">
        <f t="shared" si="423"/>
        <v/>
      </c>
    </row>
    <row r="878" spans="1:72">
      <c r="A878" s="289"/>
      <c r="B878" s="445"/>
      <c r="C878" s="290"/>
      <c r="D878" s="291"/>
      <c r="E878" s="291"/>
      <c r="F878" s="291"/>
      <c r="G878" s="292"/>
      <c r="H878" s="300"/>
      <c r="I878" s="292"/>
      <c r="J878" s="292"/>
      <c r="K878" s="292"/>
      <c r="L878" s="292"/>
      <c r="M878" s="290"/>
      <c r="N878" s="290"/>
      <c r="O878" s="292"/>
      <c r="P878" s="292"/>
      <c r="Q878" s="481" t="str">
        <f t="shared" si="424"/>
        <v/>
      </c>
      <c r="R878" s="481" t="str">
        <f t="shared" si="425"/>
        <v/>
      </c>
      <c r="S878" s="482" t="str">
        <f t="shared" si="398"/>
        <v/>
      </c>
      <c r="T878" s="482" t="str">
        <f t="shared" si="426"/>
        <v/>
      </c>
      <c r="U878" s="483" t="str">
        <f t="shared" si="427"/>
        <v/>
      </c>
      <c r="V878" s="483" t="str">
        <f t="shared" si="428"/>
        <v/>
      </c>
      <c r="W878" s="483" t="str">
        <f t="shared" si="429"/>
        <v/>
      </c>
      <c r="X878" s="293"/>
      <c r="Y878" s="289"/>
      <c r="Z878" s="473" t="str">
        <f>IF($BS878&lt;&gt;"","確認",IF(COUNTIF(点検表４リスト用!AB$2:AB$100,J878),"○",IF(OR($BQ878="【3】",$BQ878="【2】",$BQ878="【1】"),"○",$BQ878)))</f>
        <v/>
      </c>
      <c r="AA878" s="532"/>
      <c r="AB878" s="559" t="str">
        <f t="shared" si="430"/>
        <v/>
      </c>
      <c r="AC878" s="294" t="str">
        <f>IF(COUNTIF(環境性能の高いＵＤタクシー!$A:$A,点検表４!J878),"○","")</f>
        <v/>
      </c>
      <c r="AD878" s="295" t="str">
        <f t="shared" si="431"/>
        <v/>
      </c>
      <c r="AE878" s="296" t="b">
        <f t="shared" si="399"/>
        <v>0</v>
      </c>
      <c r="AF878" s="296" t="b">
        <f t="shared" si="400"/>
        <v>0</v>
      </c>
      <c r="AG878" s="296" t="str">
        <f t="shared" si="401"/>
        <v/>
      </c>
      <c r="AH878" s="296">
        <f t="shared" si="402"/>
        <v>1</v>
      </c>
      <c r="AI878" s="296">
        <f t="shared" si="403"/>
        <v>0</v>
      </c>
      <c r="AJ878" s="296">
        <f t="shared" si="404"/>
        <v>0</v>
      </c>
      <c r="AK878" s="296" t="str">
        <f>IFERROR(VLOOKUP($I878,点検表４リスト用!$D$2:$G$10,2,FALSE),"")</f>
        <v/>
      </c>
      <c r="AL878" s="296" t="str">
        <f>IFERROR(VLOOKUP($I878,点検表４リスト用!$D$2:$G$10,3,FALSE),"")</f>
        <v/>
      </c>
      <c r="AM878" s="296" t="str">
        <f>IFERROR(VLOOKUP($I878,点検表４リスト用!$D$2:$G$10,4,FALSE),"")</f>
        <v/>
      </c>
      <c r="AN878" s="296" t="str">
        <f>IFERROR(VLOOKUP(LEFT($E878,1),点検表４リスト用!$I$2:$J$11,2,FALSE),"")</f>
        <v/>
      </c>
      <c r="AO878" s="296" t="b">
        <f>IF(IFERROR(VLOOKUP($J878,軽乗用車一覧!$A$2:$A$88,1,FALSE),"")&lt;&gt;"",TRUE,FALSE)</f>
        <v>0</v>
      </c>
      <c r="AP878" s="296" t="b">
        <f t="shared" si="405"/>
        <v>0</v>
      </c>
      <c r="AQ878" s="296" t="b">
        <f t="shared" si="432"/>
        <v>1</v>
      </c>
      <c r="AR878" s="296" t="str">
        <f t="shared" si="406"/>
        <v/>
      </c>
      <c r="AS878" s="296" t="str">
        <f t="shared" si="407"/>
        <v/>
      </c>
      <c r="AT878" s="296">
        <f t="shared" si="408"/>
        <v>1</v>
      </c>
      <c r="AU878" s="296">
        <f t="shared" si="409"/>
        <v>1</v>
      </c>
      <c r="AV878" s="296" t="str">
        <f t="shared" si="410"/>
        <v/>
      </c>
      <c r="AW878" s="296" t="str">
        <f>IFERROR(VLOOKUP($L878,点検表４リスト用!$L$2:$M$11,2,FALSE),"")</f>
        <v/>
      </c>
      <c r="AX878" s="296" t="str">
        <f>IFERROR(VLOOKUP($AV878,排出係数!$H$4:$N$1000,7,FALSE),"")</f>
        <v/>
      </c>
      <c r="AY878" s="296" t="str">
        <f t="shared" si="420"/>
        <v/>
      </c>
      <c r="AZ878" s="296" t="str">
        <f t="shared" si="411"/>
        <v>1</v>
      </c>
      <c r="BA878" s="296" t="str">
        <f>IFERROR(VLOOKUP($AV878,排出係数!$A$4:$G$10000,$AU878+2,FALSE),"")</f>
        <v/>
      </c>
      <c r="BB878" s="296">
        <f>IFERROR(VLOOKUP($AU878,点検表４リスト用!$P$2:$T$6,2,FALSE),"")</f>
        <v>0.48</v>
      </c>
      <c r="BC878" s="296" t="str">
        <f t="shared" si="412"/>
        <v/>
      </c>
      <c r="BD878" s="296" t="str">
        <f t="shared" si="413"/>
        <v/>
      </c>
      <c r="BE878" s="296" t="str">
        <f>IFERROR(VLOOKUP($AV878,排出係数!$H$4:$M$10000,$AU878+2,FALSE),"")</f>
        <v/>
      </c>
      <c r="BF878" s="296">
        <f>IFERROR(VLOOKUP($AU878,点検表４リスト用!$P$2:$T$6,IF($N878="H17",5,3),FALSE),"")</f>
        <v>5.5E-2</v>
      </c>
      <c r="BG878" s="296">
        <f t="shared" si="414"/>
        <v>0</v>
      </c>
      <c r="BH878" s="296">
        <f t="shared" si="418"/>
        <v>0</v>
      </c>
      <c r="BI878" s="296" t="str">
        <f>IFERROR(VLOOKUP($L878,点検表４リスト用!$L$2:$N$11,3,FALSE),"")</f>
        <v/>
      </c>
      <c r="BJ878" s="296" t="str">
        <f t="shared" si="415"/>
        <v/>
      </c>
      <c r="BK878" s="296" t="str">
        <f>IF($AK878="特","",IF($BP878="確認",MSG_電気・燃料電池車確認,IF($BS878=1,日野自動車新型式,IF($BS878=2,日野自動車新型式②,IF($BS878=3,日野自動車新型式③,IF($BS878=4,日野自動車新型式④,IFERROR(VLOOKUP($BJ878,'35条リスト'!$A$3:$C$9998,2,FALSE),"")))))))</f>
        <v/>
      </c>
      <c r="BL878" s="296" t="str">
        <f t="shared" si="416"/>
        <v/>
      </c>
      <c r="BM878" s="296" t="str">
        <f>IFERROR(VLOOKUP($X878,点検表４リスト用!$A$2:$B$10,2,FALSE),"")</f>
        <v/>
      </c>
      <c r="BN878" s="296" t="str">
        <f>IF($AK878="特","",IFERROR(VLOOKUP($BJ878,'35条リスト'!$A$3:$C$9998,3,FALSE),""))</f>
        <v/>
      </c>
      <c r="BO878" s="357" t="str">
        <f t="shared" si="421"/>
        <v/>
      </c>
      <c r="BP878" s="297" t="str">
        <f t="shared" si="417"/>
        <v/>
      </c>
      <c r="BQ878" s="297" t="str">
        <f t="shared" si="422"/>
        <v/>
      </c>
      <c r="BR878" s="296">
        <f t="shared" si="419"/>
        <v>0</v>
      </c>
      <c r="BS878" s="296" t="str">
        <f>IF(COUNTIF(点検表４リスト用!X$2:X$83,J878),1,IF(COUNTIF(点検表４リスト用!Y$2:Y$100,J878),2,IF(COUNTIF(点検表４リスト用!Z$2:Z$100,J878),3,IF(COUNTIF(点検表４リスト用!AA$2:AA$100,J878),4,""))))</f>
        <v/>
      </c>
      <c r="BT878" s="580" t="str">
        <f t="shared" si="423"/>
        <v/>
      </c>
    </row>
    <row r="879" spans="1:72">
      <c r="A879" s="289"/>
      <c r="B879" s="445"/>
      <c r="C879" s="290"/>
      <c r="D879" s="291"/>
      <c r="E879" s="291"/>
      <c r="F879" s="291"/>
      <c r="G879" s="292"/>
      <c r="H879" s="300"/>
      <c r="I879" s="292"/>
      <c r="J879" s="292"/>
      <c r="K879" s="292"/>
      <c r="L879" s="292"/>
      <c r="M879" s="290"/>
      <c r="N879" s="290"/>
      <c r="O879" s="292"/>
      <c r="P879" s="292"/>
      <c r="Q879" s="481" t="str">
        <f t="shared" si="424"/>
        <v/>
      </c>
      <c r="R879" s="481" t="str">
        <f t="shared" si="425"/>
        <v/>
      </c>
      <c r="S879" s="482" t="str">
        <f t="shared" si="398"/>
        <v/>
      </c>
      <c r="T879" s="482" t="str">
        <f t="shared" si="426"/>
        <v/>
      </c>
      <c r="U879" s="483" t="str">
        <f t="shared" si="427"/>
        <v/>
      </c>
      <c r="V879" s="483" t="str">
        <f t="shared" si="428"/>
        <v/>
      </c>
      <c r="W879" s="483" t="str">
        <f t="shared" si="429"/>
        <v/>
      </c>
      <c r="X879" s="293"/>
      <c r="Y879" s="289"/>
      <c r="Z879" s="473" t="str">
        <f>IF($BS879&lt;&gt;"","確認",IF(COUNTIF(点検表４リスト用!AB$2:AB$100,J879),"○",IF(OR($BQ879="【3】",$BQ879="【2】",$BQ879="【1】"),"○",$BQ879)))</f>
        <v/>
      </c>
      <c r="AA879" s="532"/>
      <c r="AB879" s="559" t="str">
        <f t="shared" si="430"/>
        <v/>
      </c>
      <c r="AC879" s="294" t="str">
        <f>IF(COUNTIF(環境性能の高いＵＤタクシー!$A:$A,点検表４!J879),"○","")</f>
        <v/>
      </c>
      <c r="AD879" s="295" t="str">
        <f t="shared" si="431"/>
        <v/>
      </c>
      <c r="AE879" s="296" t="b">
        <f t="shared" si="399"/>
        <v>0</v>
      </c>
      <c r="AF879" s="296" t="b">
        <f t="shared" si="400"/>
        <v>0</v>
      </c>
      <c r="AG879" s="296" t="str">
        <f t="shared" si="401"/>
        <v/>
      </c>
      <c r="AH879" s="296">
        <f t="shared" si="402"/>
        <v>1</v>
      </c>
      <c r="AI879" s="296">
        <f t="shared" si="403"/>
        <v>0</v>
      </c>
      <c r="AJ879" s="296">
        <f t="shared" si="404"/>
        <v>0</v>
      </c>
      <c r="AK879" s="296" t="str">
        <f>IFERROR(VLOOKUP($I879,点検表４リスト用!$D$2:$G$10,2,FALSE),"")</f>
        <v/>
      </c>
      <c r="AL879" s="296" t="str">
        <f>IFERROR(VLOOKUP($I879,点検表４リスト用!$D$2:$G$10,3,FALSE),"")</f>
        <v/>
      </c>
      <c r="AM879" s="296" t="str">
        <f>IFERROR(VLOOKUP($I879,点検表４リスト用!$D$2:$G$10,4,FALSE),"")</f>
        <v/>
      </c>
      <c r="AN879" s="296" t="str">
        <f>IFERROR(VLOOKUP(LEFT($E879,1),点検表４リスト用!$I$2:$J$11,2,FALSE),"")</f>
        <v/>
      </c>
      <c r="AO879" s="296" t="b">
        <f>IF(IFERROR(VLOOKUP($J879,軽乗用車一覧!$A$2:$A$88,1,FALSE),"")&lt;&gt;"",TRUE,FALSE)</f>
        <v>0</v>
      </c>
      <c r="AP879" s="296" t="b">
        <f t="shared" si="405"/>
        <v>0</v>
      </c>
      <c r="AQ879" s="296" t="b">
        <f t="shared" si="432"/>
        <v>1</v>
      </c>
      <c r="AR879" s="296" t="str">
        <f t="shared" si="406"/>
        <v/>
      </c>
      <c r="AS879" s="296" t="str">
        <f t="shared" si="407"/>
        <v/>
      </c>
      <c r="AT879" s="296">
        <f t="shared" si="408"/>
        <v>1</v>
      </c>
      <c r="AU879" s="296">
        <f t="shared" si="409"/>
        <v>1</v>
      </c>
      <c r="AV879" s="296" t="str">
        <f t="shared" si="410"/>
        <v/>
      </c>
      <c r="AW879" s="296" t="str">
        <f>IFERROR(VLOOKUP($L879,点検表４リスト用!$L$2:$M$11,2,FALSE),"")</f>
        <v/>
      </c>
      <c r="AX879" s="296" t="str">
        <f>IFERROR(VLOOKUP($AV879,排出係数!$H$4:$N$1000,7,FALSE),"")</f>
        <v/>
      </c>
      <c r="AY879" s="296" t="str">
        <f t="shared" si="420"/>
        <v/>
      </c>
      <c r="AZ879" s="296" t="str">
        <f t="shared" si="411"/>
        <v>1</v>
      </c>
      <c r="BA879" s="296" t="str">
        <f>IFERROR(VLOOKUP($AV879,排出係数!$A$4:$G$10000,$AU879+2,FALSE),"")</f>
        <v/>
      </c>
      <c r="BB879" s="296">
        <f>IFERROR(VLOOKUP($AU879,点検表４リスト用!$P$2:$T$6,2,FALSE),"")</f>
        <v>0.48</v>
      </c>
      <c r="BC879" s="296" t="str">
        <f t="shared" si="412"/>
        <v/>
      </c>
      <c r="BD879" s="296" t="str">
        <f t="shared" si="413"/>
        <v/>
      </c>
      <c r="BE879" s="296" t="str">
        <f>IFERROR(VLOOKUP($AV879,排出係数!$H$4:$M$10000,$AU879+2,FALSE),"")</f>
        <v/>
      </c>
      <c r="BF879" s="296">
        <f>IFERROR(VLOOKUP($AU879,点検表４リスト用!$P$2:$T$6,IF($N879="H17",5,3),FALSE),"")</f>
        <v>5.5E-2</v>
      </c>
      <c r="BG879" s="296">
        <f t="shared" si="414"/>
        <v>0</v>
      </c>
      <c r="BH879" s="296">
        <f t="shared" si="418"/>
        <v>0</v>
      </c>
      <c r="BI879" s="296" t="str">
        <f>IFERROR(VLOOKUP($L879,点検表４リスト用!$L$2:$N$11,3,FALSE),"")</f>
        <v/>
      </c>
      <c r="BJ879" s="296" t="str">
        <f t="shared" si="415"/>
        <v/>
      </c>
      <c r="BK879" s="296" t="str">
        <f>IF($AK879="特","",IF($BP879="確認",MSG_電気・燃料電池車確認,IF($BS879=1,日野自動車新型式,IF($BS879=2,日野自動車新型式②,IF($BS879=3,日野自動車新型式③,IF($BS879=4,日野自動車新型式④,IFERROR(VLOOKUP($BJ879,'35条リスト'!$A$3:$C$9998,2,FALSE),"")))))))</f>
        <v/>
      </c>
      <c r="BL879" s="296" t="str">
        <f t="shared" si="416"/>
        <v/>
      </c>
      <c r="BM879" s="296" t="str">
        <f>IFERROR(VLOOKUP($X879,点検表４リスト用!$A$2:$B$10,2,FALSE),"")</f>
        <v/>
      </c>
      <c r="BN879" s="296" t="str">
        <f>IF($AK879="特","",IFERROR(VLOOKUP($BJ879,'35条リスト'!$A$3:$C$9998,3,FALSE),""))</f>
        <v/>
      </c>
      <c r="BO879" s="357" t="str">
        <f t="shared" si="421"/>
        <v/>
      </c>
      <c r="BP879" s="297" t="str">
        <f t="shared" si="417"/>
        <v/>
      </c>
      <c r="BQ879" s="297" t="str">
        <f t="shared" si="422"/>
        <v/>
      </c>
      <c r="BR879" s="296">
        <f t="shared" si="419"/>
        <v>0</v>
      </c>
      <c r="BS879" s="296" t="str">
        <f>IF(COUNTIF(点検表４リスト用!X$2:X$83,J879),1,IF(COUNTIF(点検表４リスト用!Y$2:Y$100,J879),2,IF(COUNTIF(点検表４リスト用!Z$2:Z$100,J879),3,IF(COUNTIF(点検表４リスト用!AA$2:AA$100,J879),4,""))))</f>
        <v/>
      </c>
      <c r="BT879" s="580" t="str">
        <f t="shared" si="423"/>
        <v/>
      </c>
    </row>
    <row r="880" spans="1:72">
      <c r="A880" s="289"/>
      <c r="B880" s="445"/>
      <c r="C880" s="290"/>
      <c r="D880" s="291"/>
      <c r="E880" s="291"/>
      <c r="F880" s="291"/>
      <c r="G880" s="292"/>
      <c r="H880" s="300"/>
      <c r="I880" s="292"/>
      <c r="J880" s="292"/>
      <c r="K880" s="292"/>
      <c r="L880" s="292"/>
      <c r="M880" s="290"/>
      <c r="N880" s="290"/>
      <c r="O880" s="292"/>
      <c r="P880" s="292"/>
      <c r="Q880" s="481" t="str">
        <f t="shared" si="424"/>
        <v/>
      </c>
      <c r="R880" s="481" t="str">
        <f t="shared" si="425"/>
        <v/>
      </c>
      <c r="S880" s="482" t="str">
        <f t="shared" si="398"/>
        <v/>
      </c>
      <c r="T880" s="482" t="str">
        <f t="shared" si="426"/>
        <v/>
      </c>
      <c r="U880" s="483" t="str">
        <f t="shared" si="427"/>
        <v/>
      </c>
      <c r="V880" s="483" t="str">
        <f t="shared" si="428"/>
        <v/>
      </c>
      <c r="W880" s="483" t="str">
        <f t="shared" si="429"/>
        <v/>
      </c>
      <c r="X880" s="293"/>
      <c r="Y880" s="289"/>
      <c r="Z880" s="473" t="str">
        <f>IF($BS880&lt;&gt;"","確認",IF(COUNTIF(点検表４リスト用!AB$2:AB$100,J880),"○",IF(OR($BQ880="【3】",$BQ880="【2】",$BQ880="【1】"),"○",$BQ880)))</f>
        <v/>
      </c>
      <c r="AA880" s="532"/>
      <c r="AB880" s="559" t="str">
        <f t="shared" si="430"/>
        <v/>
      </c>
      <c r="AC880" s="294" t="str">
        <f>IF(COUNTIF(環境性能の高いＵＤタクシー!$A:$A,点検表４!J880),"○","")</f>
        <v/>
      </c>
      <c r="AD880" s="295" t="str">
        <f t="shared" si="431"/>
        <v/>
      </c>
      <c r="AE880" s="296" t="b">
        <f t="shared" si="399"/>
        <v>0</v>
      </c>
      <c r="AF880" s="296" t="b">
        <f t="shared" si="400"/>
        <v>0</v>
      </c>
      <c r="AG880" s="296" t="str">
        <f t="shared" si="401"/>
        <v/>
      </c>
      <c r="AH880" s="296">
        <f t="shared" si="402"/>
        <v>1</v>
      </c>
      <c r="AI880" s="296">
        <f t="shared" si="403"/>
        <v>0</v>
      </c>
      <c r="AJ880" s="296">
        <f t="shared" si="404"/>
        <v>0</v>
      </c>
      <c r="AK880" s="296" t="str">
        <f>IFERROR(VLOOKUP($I880,点検表４リスト用!$D$2:$G$10,2,FALSE),"")</f>
        <v/>
      </c>
      <c r="AL880" s="296" t="str">
        <f>IFERROR(VLOOKUP($I880,点検表４リスト用!$D$2:$G$10,3,FALSE),"")</f>
        <v/>
      </c>
      <c r="AM880" s="296" t="str">
        <f>IFERROR(VLOOKUP($I880,点検表４リスト用!$D$2:$G$10,4,FALSE),"")</f>
        <v/>
      </c>
      <c r="AN880" s="296" t="str">
        <f>IFERROR(VLOOKUP(LEFT($E880,1),点検表４リスト用!$I$2:$J$11,2,FALSE),"")</f>
        <v/>
      </c>
      <c r="AO880" s="296" t="b">
        <f>IF(IFERROR(VLOOKUP($J880,軽乗用車一覧!$A$2:$A$88,1,FALSE),"")&lt;&gt;"",TRUE,FALSE)</f>
        <v>0</v>
      </c>
      <c r="AP880" s="296" t="b">
        <f t="shared" si="405"/>
        <v>0</v>
      </c>
      <c r="AQ880" s="296" t="b">
        <f t="shared" si="432"/>
        <v>1</v>
      </c>
      <c r="AR880" s="296" t="str">
        <f t="shared" si="406"/>
        <v/>
      </c>
      <c r="AS880" s="296" t="str">
        <f t="shared" si="407"/>
        <v/>
      </c>
      <c r="AT880" s="296">
        <f t="shared" si="408"/>
        <v>1</v>
      </c>
      <c r="AU880" s="296">
        <f t="shared" si="409"/>
        <v>1</v>
      </c>
      <c r="AV880" s="296" t="str">
        <f t="shared" si="410"/>
        <v/>
      </c>
      <c r="AW880" s="296" t="str">
        <f>IFERROR(VLOOKUP($L880,点検表４リスト用!$L$2:$M$11,2,FALSE),"")</f>
        <v/>
      </c>
      <c r="AX880" s="296" t="str">
        <f>IFERROR(VLOOKUP($AV880,排出係数!$H$4:$N$1000,7,FALSE),"")</f>
        <v/>
      </c>
      <c r="AY880" s="296" t="str">
        <f t="shared" si="420"/>
        <v/>
      </c>
      <c r="AZ880" s="296" t="str">
        <f t="shared" si="411"/>
        <v>1</v>
      </c>
      <c r="BA880" s="296" t="str">
        <f>IFERROR(VLOOKUP($AV880,排出係数!$A$4:$G$10000,$AU880+2,FALSE),"")</f>
        <v/>
      </c>
      <c r="BB880" s="296">
        <f>IFERROR(VLOOKUP($AU880,点検表４リスト用!$P$2:$T$6,2,FALSE),"")</f>
        <v>0.48</v>
      </c>
      <c r="BC880" s="296" t="str">
        <f t="shared" si="412"/>
        <v/>
      </c>
      <c r="BD880" s="296" t="str">
        <f t="shared" si="413"/>
        <v/>
      </c>
      <c r="BE880" s="296" t="str">
        <f>IFERROR(VLOOKUP($AV880,排出係数!$H$4:$M$10000,$AU880+2,FALSE),"")</f>
        <v/>
      </c>
      <c r="BF880" s="296">
        <f>IFERROR(VLOOKUP($AU880,点検表４リスト用!$P$2:$T$6,IF($N880="H17",5,3),FALSE),"")</f>
        <v>5.5E-2</v>
      </c>
      <c r="BG880" s="296">
        <f t="shared" si="414"/>
        <v>0</v>
      </c>
      <c r="BH880" s="296">
        <f t="shared" si="418"/>
        <v>0</v>
      </c>
      <c r="BI880" s="296" t="str">
        <f>IFERROR(VLOOKUP($L880,点検表４リスト用!$L$2:$N$11,3,FALSE),"")</f>
        <v/>
      </c>
      <c r="BJ880" s="296" t="str">
        <f t="shared" si="415"/>
        <v/>
      </c>
      <c r="BK880" s="296" t="str">
        <f>IF($AK880="特","",IF($BP880="確認",MSG_電気・燃料電池車確認,IF($BS880=1,日野自動車新型式,IF($BS880=2,日野自動車新型式②,IF($BS880=3,日野自動車新型式③,IF($BS880=4,日野自動車新型式④,IFERROR(VLOOKUP($BJ880,'35条リスト'!$A$3:$C$9998,2,FALSE),"")))))))</f>
        <v/>
      </c>
      <c r="BL880" s="296" t="str">
        <f t="shared" si="416"/>
        <v/>
      </c>
      <c r="BM880" s="296" t="str">
        <f>IFERROR(VLOOKUP($X880,点検表４リスト用!$A$2:$B$10,2,FALSE),"")</f>
        <v/>
      </c>
      <c r="BN880" s="296" t="str">
        <f>IF($AK880="特","",IFERROR(VLOOKUP($BJ880,'35条リスト'!$A$3:$C$9998,3,FALSE),""))</f>
        <v/>
      </c>
      <c r="BO880" s="357" t="str">
        <f t="shared" si="421"/>
        <v/>
      </c>
      <c r="BP880" s="297" t="str">
        <f t="shared" si="417"/>
        <v/>
      </c>
      <c r="BQ880" s="297" t="str">
        <f t="shared" si="422"/>
        <v/>
      </c>
      <c r="BR880" s="296">
        <f t="shared" si="419"/>
        <v>0</v>
      </c>
      <c r="BS880" s="296" t="str">
        <f>IF(COUNTIF(点検表４リスト用!X$2:X$83,J880),1,IF(COUNTIF(点検表４リスト用!Y$2:Y$100,J880),2,IF(COUNTIF(点検表４リスト用!Z$2:Z$100,J880),3,IF(COUNTIF(点検表４リスト用!AA$2:AA$100,J880),4,""))))</f>
        <v/>
      </c>
      <c r="BT880" s="580" t="str">
        <f t="shared" si="423"/>
        <v/>
      </c>
    </row>
    <row r="881" spans="1:72">
      <c r="A881" s="289"/>
      <c r="B881" s="445"/>
      <c r="C881" s="290"/>
      <c r="D881" s="291"/>
      <c r="E881" s="291"/>
      <c r="F881" s="291"/>
      <c r="G881" s="292"/>
      <c r="H881" s="300"/>
      <c r="I881" s="292"/>
      <c r="J881" s="292"/>
      <c r="K881" s="292"/>
      <c r="L881" s="292"/>
      <c r="M881" s="290"/>
      <c r="N881" s="290"/>
      <c r="O881" s="292"/>
      <c r="P881" s="292"/>
      <c r="Q881" s="481" t="str">
        <f t="shared" si="424"/>
        <v/>
      </c>
      <c r="R881" s="481" t="str">
        <f t="shared" si="425"/>
        <v/>
      </c>
      <c r="S881" s="482" t="str">
        <f t="shared" si="398"/>
        <v/>
      </c>
      <c r="T881" s="482" t="str">
        <f t="shared" si="426"/>
        <v/>
      </c>
      <c r="U881" s="483" t="str">
        <f t="shared" si="427"/>
        <v/>
      </c>
      <c r="V881" s="483" t="str">
        <f t="shared" si="428"/>
        <v/>
      </c>
      <c r="W881" s="483" t="str">
        <f t="shared" si="429"/>
        <v/>
      </c>
      <c r="X881" s="293"/>
      <c r="Y881" s="289"/>
      <c r="Z881" s="473" t="str">
        <f>IF($BS881&lt;&gt;"","確認",IF(COUNTIF(点検表４リスト用!AB$2:AB$100,J881),"○",IF(OR($BQ881="【3】",$BQ881="【2】",$BQ881="【1】"),"○",$BQ881)))</f>
        <v/>
      </c>
      <c r="AA881" s="532"/>
      <c r="AB881" s="559" t="str">
        <f t="shared" si="430"/>
        <v/>
      </c>
      <c r="AC881" s="294" t="str">
        <f>IF(COUNTIF(環境性能の高いＵＤタクシー!$A:$A,点検表４!J881),"○","")</f>
        <v/>
      </c>
      <c r="AD881" s="295" t="str">
        <f t="shared" si="431"/>
        <v/>
      </c>
      <c r="AE881" s="296" t="b">
        <f t="shared" si="399"/>
        <v>0</v>
      </c>
      <c r="AF881" s="296" t="b">
        <f t="shared" si="400"/>
        <v>0</v>
      </c>
      <c r="AG881" s="296" t="str">
        <f t="shared" si="401"/>
        <v/>
      </c>
      <c r="AH881" s="296">
        <f t="shared" si="402"/>
        <v>1</v>
      </c>
      <c r="AI881" s="296">
        <f t="shared" si="403"/>
        <v>0</v>
      </c>
      <c r="AJ881" s="296">
        <f t="shared" si="404"/>
        <v>0</v>
      </c>
      <c r="AK881" s="296" t="str">
        <f>IFERROR(VLOOKUP($I881,点検表４リスト用!$D$2:$G$10,2,FALSE),"")</f>
        <v/>
      </c>
      <c r="AL881" s="296" t="str">
        <f>IFERROR(VLOOKUP($I881,点検表４リスト用!$D$2:$G$10,3,FALSE),"")</f>
        <v/>
      </c>
      <c r="AM881" s="296" t="str">
        <f>IFERROR(VLOOKUP($I881,点検表４リスト用!$D$2:$G$10,4,FALSE),"")</f>
        <v/>
      </c>
      <c r="AN881" s="296" t="str">
        <f>IFERROR(VLOOKUP(LEFT($E881,1),点検表４リスト用!$I$2:$J$11,2,FALSE),"")</f>
        <v/>
      </c>
      <c r="AO881" s="296" t="b">
        <f>IF(IFERROR(VLOOKUP($J881,軽乗用車一覧!$A$2:$A$88,1,FALSE),"")&lt;&gt;"",TRUE,FALSE)</f>
        <v>0</v>
      </c>
      <c r="AP881" s="296" t="b">
        <f t="shared" si="405"/>
        <v>0</v>
      </c>
      <c r="AQ881" s="296" t="b">
        <f t="shared" si="432"/>
        <v>1</v>
      </c>
      <c r="AR881" s="296" t="str">
        <f t="shared" si="406"/>
        <v/>
      </c>
      <c r="AS881" s="296" t="str">
        <f t="shared" si="407"/>
        <v/>
      </c>
      <c r="AT881" s="296">
        <f t="shared" si="408"/>
        <v>1</v>
      </c>
      <c r="AU881" s="296">
        <f t="shared" si="409"/>
        <v>1</v>
      </c>
      <c r="AV881" s="296" t="str">
        <f t="shared" si="410"/>
        <v/>
      </c>
      <c r="AW881" s="296" t="str">
        <f>IFERROR(VLOOKUP($L881,点検表４リスト用!$L$2:$M$11,2,FALSE),"")</f>
        <v/>
      </c>
      <c r="AX881" s="296" t="str">
        <f>IFERROR(VLOOKUP($AV881,排出係数!$H$4:$N$1000,7,FALSE),"")</f>
        <v/>
      </c>
      <c r="AY881" s="296" t="str">
        <f t="shared" si="420"/>
        <v/>
      </c>
      <c r="AZ881" s="296" t="str">
        <f t="shared" si="411"/>
        <v>1</v>
      </c>
      <c r="BA881" s="296" t="str">
        <f>IFERROR(VLOOKUP($AV881,排出係数!$A$4:$G$10000,$AU881+2,FALSE),"")</f>
        <v/>
      </c>
      <c r="BB881" s="296">
        <f>IFERROR(VLOOKUP($AU881,点検表４リスト用!$P$2:$T$6,2,FALSE),"")</f>
        <v>0.48</v>
      </c>
      <c r="BC881" s="296" t="str">
        <f t="shared" si="412"/>
        <v/>
      </c>
      <c r="BD881" s="296" t="str">
        <f t="shared" si="413"/>
        <v/>
      </c>
      <c r="BE881" s="296" t="str">
        <f>IFERROR(VLOOKUP($AV881,排出係数!$H$4:$M$10000,$AU881+2,FALSE),"")</f>
        <v/>
      </c>
      <c r="BF881" s="296">
        <f>IFERROR(VLOOKUP($AU881,点検表４リスト用!$P$2:$T$6,IF($N881="H17",5,3),FALSE),"")</f>
        <v>5.5E-2</v>
      </c>
      <c r="BG881" s="296">
        <f t="shared" si="414"/>
        <v>0</v>
      </c>
      <c r="BH881" s="296">
        <f t="shared" si="418"/>
        <v>0</v>
      </c>
      <c r="BI881" s="296" t="str">
        <f>IFERROR(VLOOKUP($L881,点検表４リスト用!$L$2:$N$11,3,FALSE),"")</f>
        <v/>
      </c>
      <c r="BJ881" s="296" t="str">
        <f t="shared" si="415"/>
        <v/>
      </c>
      <c r="BK881" s="296" t="str">
        <f>IF($AK881="特","",IF($BP881="確認",MSG_電気・燃料電池車確認,IF($BS881=1,日野自動車新型式,IF($BS881=2,日野自動車新型式②,IF($BS881=3,日野自動車新型式③,IF($BS881=4,日野自動車新型式④,IFERROR(VLOOKUP($BJ881,'35条リスト'!$A$3:$C$9998,2,FALSE),"")))))))</f>
        <v/>
      </c>
      <c r="BL881" s="296" t="str">
        <f t="shared" si="416"/>
        <v/>
      </c>
      <c r="BM881" s="296" t="str">
        <f>IFERROR(VLOOKUP($X881,点検表４リスト用!$A$2:$B$10,2,FALSE),"")</f>
        <v/>
      </c>
      <c r="BN881" s="296" t="str">
        <f>IF($AK881="特","",IFERROR(VLOOKUP($BJ881,'35条リスト'!$A$3:$C$9998,3,FALSE),""))</f>
        <v/>
      </c>
      <c r="BO881" s="357" t="str">
        <f t="shared" si="421"/>
        <v/>
      </c>
      <c r="BP881" s="297" t="str">
        <f t="shared" si="417"/>
        <v/>
      </c>
      <c r="BQ881" s="297" t="str">
        <f t="shared" si="422"/>
        <v/>
      </c>
      <c r="BR881" s="296">
        <f t="shared" si="419"/>
        <v>0</v>
      </c>
      <c r="BS881" s="296" t="str">
        <f>IF(COUNTIF(点検表４リスト用!X$2:X$83,J881),1,IF(COUNTIF(点検表４リスト用!Y$2:Y$100,J881),2,IF(COUNTIF(点検表４リスト用!Z$2:Z$100,J881),3,IF(COUNTIF(点検表４リスト用!AA$2:AA$100,J881),4,""))))</f>
        <v/>
      </c>
      <c r="BT881" s="580" t="str">
        <f t="shared" si="423"/>
        <v/>
      </c>
    </row>
    <row r="882" spans="1:72">
      <c r="A882" s="289"/>
      <c r="B882" s="445"/>
      <c r="C882" s="290"/>
      <c r="D882" s="291"/>
      <c r="E882" s="291"/>
      <c r="F882" s="291"/>
      <c r="G882" s="292"/>
      <c r="H882" s="300"/>
      <c r="I882" s="292"/>
      <c r="J882" s="292"/>
      <c r="K882" s="292"/>
      <c r="L882" s="292"/>
      <c r="M882" s="290"/>
      <c r="N882" s="290"/>
      <c r="O882" s="292"/>
      <c r="P882" s="292"/>
      <c r="Q882" s="481" t="str">
        <f t="shared" si="424"/>
        <v/>
      </c>
      <c r="R882" s="481" t="str">
        <f t="shared" si="425"/>
        <v/>
      </c>
      <c r="S882" s="482" t="str">
        <f t="shared" si="398"/>
        <v/>
      </c>
      <c r="T882" s="482" t="str">
        <f t="shared" si="426"/>
        <v/>
      </c>
      <c r="U882" s="483" t="str">
        <f t="shared" si="427"/>
        <v/>
      </c>
      <c r="V882" s="483" t="str">
        <f t="shared" si="428"/>
        <v/>
      </c>
      <c r="W882" s="483" t="str">
        <f t="shared" si="429"/>
        <v/>
      </c>
      <c r="X882" s="293"/>
      <c r="Y882" s="289"/>
      <c r="Z882" s="473" t="str">
        <f>IF($BS882&lt;&gt;"","確認",IF(COUNTIF(点検表４リスト用!AB$2:AB$100,J882),"○",IF(OR($BQ882="【3】",$BQ882="【2】",$BQ882="【1】"),"○",$BQ882)))</f>
        <v/>
      </c>
      <c r="AA882" s="532"/>
      <c r="AB882" s="559" t="str">
        <f t="shared" si="430"/>
        <v/>
      </c>
      <c r="AC882" s="294" t="str">
        <f>IF(COUNTIF(環境性能の高いＵＤタクシー!$A:$A,点検表４!J882),"○","")</f>
        <v/>
      </c>
      <c r="AD882" s="295" t="str">
        <f t="shared" si="431"/>
        <v/>
      </c>
      <c r="AE882" s="296" t="b">
        <f t="shared" si="399"/>
        <v>0</v>
      </c>
      <c r="AF882" s="296" t="b">
        <f t="shared" si="400"/>
        <v>0</v>
      </c>
      <c r="AG882" s="296" t="str">
        <f t="shared" si="401"/>
        <v/>
      </c>
      <c r="AH882" s="296">
        <f t="shared" si="402"/>
        <v>1</v>
      </c>
      <c r="AI882" s="296">
        <f t="shared" si="403"/>
        <v>0</v>
      </c>
      <c r="AJ882" s="296">
        <f t="shared" si="404"/>
        <v>0</v>
      </c>
      <c r="AK882" s="296" t="str">
        <f>IFERROR(VLOOKUP($I882,点検表４リスト用!$D$2:$G$10,2,FALSE),"")</f>
        <v/>
      </c>
      <c r="AL882" s="296" t="str">
        <f>IFERROR(VLOOKUP($I882,点検表４リスト用!$D$2:$G$10,3,FALSE),"")</f>
        <v/>
      </c>
      <c r="AM882" s="296" t="str">
        <f>IFERROR(VLOOKUP($I882,点検表４リスト用!$D$2:$G$10,4,FALSE),"")</f>
        <v/>
      </c>
      <c r="AN882" s="296" t="str">
        <f>IFERROR(VLOOKUP(LEFT($E882,1),点検表４リスト用!$I$2:$J$11,2,FALSE),"")</f>
        <v/>
      </c>
      <c r="AO882" s="296" t="b">
        <f>IF(IFERROR(VLOOKUP($J882,軽乗用車一覧!$A$2:$A$88,1,FALSE),"")&lt;&gt;"",TRUE,FALSE)</f>
        <v>0</v>
      </c>
      <c r="AP882" s="296" t="b">
        <f t="shared" si="405"/>
        <v>0</v>
      </c>
      <c r="AQ882" s="296" t="b">
        <f t="shared" si="432"/>
        <v>1</v>
      </c>
      <c r="AR882" s="296" t="str">
        <f t="shared" si="406"/>
        <v/>
      </c>
      <c r="AS882" s="296" t="str">
        <f t="shared" si="407"/>
        <v/>
      </c>
      <c r="AT882" s="296">
        <f t="shared" si="408"/>
        <v>1</v>
      </c>
      <c r="AU882" s="296">
        <f t="shared" si="409"/>
        <v>1</v>
      </c>
      <c r="AV882" s="296" t="str">
        <f t="shared" si="410"/>
        <v/>
      </c>
      <c r="AW882" s="296" t="str">
        <f>IFERROR(VLOOKUP($L882,点検表４リスト用!$L$2:$M$11,2,FALSE),"")</f>
        <v/>
      </c>
      <c r="AX882" s="296" t="str">
        <f>IFERROR(VLOOKUP($AV882,排出係数!$H$4:$N$1000,7,FALSE),"")</f>
        <v/>
      </c>
      <c r="AY882" s="296" t="str">
        <f t="shared" si="420"/>
        <v/>
      </c>
      <c r="AZ882" s="296" t="str">
        <f t="shared" si="411"/>
        <v>1</v>
      </c>
      <c r="BA882" s="296" t="str">
        <f>IFERROR(VLOOKUP($AV882,排出係数!$A$4:$G$10000,$AU882+2,FALSE),"")</f>
        <v/>
      </c>
      <c r="BB882" s="296">
        <f>IFERROR(VLOOKUP($AU882,点検表４リスト用!$P$2:$T$6,2,FALSE),"")</f>
        <v>0.48</v>
      </c>
      <c r="BC882" s="296" t="str">
        <f t="shared" si="412"/>
        <v/>
      </c>
      <c r="BD882" s="296" t="str">
        <f t="shared" si="413"/>
        <v/>
      </c>
      <c r="BE882" s="296" t="str">
        <f>IFERROR(VLOOKUP($AV882,排出係数!$H$4:$M$10000,$AU882+2,FALSE),"")</f>
        <v/>
      </c>
      <c r="BF882" s="296">
        <f>IFERROR(VLOOKUP($AU882,点検表４リスト用!$P$2:$T$6,IF($N882="H17",5,3),FALSE),"")</f>
        <v>5.5E-2</v>
      </c>
      <c r="BG882" s="296">
        <f t="shared" si="414"/>
        <v>0</v>
      </c>
      <c r="BH882" s="296">
        <f t="shared" si="418"/>
        <v>0</v>
      </c>
      <c r="BI882" s="296" t="str">
        <f>IFERROR(VLOOKUP($L882,点検表４リスト用!$L$2:$N$11,3,FALSE),"")</f>
        <v/>
      </c>
      <c r="BJ882" s="296" t="str">
        <f t="shared" si="415"/>
        <v/>
      </c>
      <c r="BK882" s="296" t="str">
        <f>IF($AK882="特","",IF($BP882="確認",MSG_電気・燃料電池車確認,IF($BS882=1,日野自動車新型式,IF($BS882=2,日野自動車新型式②,IF($BS882=3,日野自動車新型式③,IF($BS882=4,日野自動車新型式④,IFERROR(VLOOKUP($BJ882,'35条リスト'!$A$3:$C$9998,2,FALSE),"")))))))</f>
        <v/>
      </c>
      <c r="BL882" s="296" t="str">
        <f t="shared" si="416"/>
        <v/>
      </c>
      <c r="BM882" s="296" t="str">
        <f>IFERROR(VLOOKUP($X882,点検表４リスト用!$A$2:$B$10,2,FALSE),"")</f>
        <v/>
      </c>
      <c r="BN882" s="296" t="str">
        <f>IF($AK882="特","",IFERROR(VLOOKUP($BJ882,'35条リスト'!$A$3:$C$9998,3,FALSE),""))</f>
        <v/>
      </c>
      <c r="BO882" s="357" t="str">
        <f t="shared" si="421"/>
        <v/>
      </c>
      <c r="BP882" s="297" t="str">
        <f t="shared" si="417"/>
        <v/>
      </c>
      <c r="BQ882" s="297" t="str">
        <f t="shared" si="422"/>
        <v/>
      </c>
      <c r="BR882" s="296">
        <f t="shared" si="419"/>
        <v>0</v>
      </c>
      <c r="BS882" s="296" t="str">
        <f>IF(COUNTIF(点検表４リスト用!X$2:X$83,J882),1,IF(COUNTIF(点検表４リスト用!Y$2:Y$100,J882),2,IF(COUNTIF(点検表４リスト用!Z$2:Z$100,J882),3,IF(COUNTIF(点検表４リスト用!AA$2:AA$100,J882),4,""))))</f>
        <v/>
      </c>
      <c r="BT882" s="580" t="str">
        <f t="shared" si="423"/>
        <v/>
      </c>
    </row>
    <row r="883" spans="1:72">
      <c r="A883" s="289"/>
      <c r="B883" s="445"/>
      <c r="C883" s="290"/>
      <c r="D883" s="291"/>
      <c r="E883" s="291"/>
      <c r="F883" s="291"/>
      <c r="G883" s="292"/>
      <c r="H883" s="300"/>
      <c r="I883" s="292"/>
      <c r="J883" s="292"/>
      <c r="K883" s="292"/>
      <c r="L883" s="292"/>
      <c r="M883" s="290"/>
      <c r="N883" s="290"/>
      <c r="O883" s="292"/>
      <c r="P883" s="292"/>
      <c r="Q883" s="481" t="str">
        <f t="shared" si="424"/>
        <v/>
      </c>
      <c r="R883" s="481" t="str">
        <f t="shared" si="425"/>
        <v/>
      </c>
      <c r="S883" s="482" t="str">
        <f t="shared" si="398"/>
        <v/>
      </c>
      <c r="T883" s="482" t="str">
        <f t="shared" si="426"/>
        <v/>
      </c>
      <c r="U883" s="483" t="str">
        <f t="shared" si="427"/>
        <v/>
      </c>
      <c r="V883" s="483" t="str">
        <f t="shared" si="428"/>
        <v/>
      </c>
      <c r="W883" s="483" t="str">
        <f t="shared" si="429"/>
        <v/>
      </c>
      <c r="X883" s="293"/>
      <c r="Y883" s="289"/>
      <c r="Z883" s="473" t="str">
        <f>IF($BS883&lt;&gt;"","確認",IF(COUNTIF(点検表４リスト用!AB$2:AB$100,J883),"○",IF(OR($BQ883="【3】",$BQ883="【2】",$BQ883="【1】"),"○",$BQ883)))</f>
        <v/>
      </c>
      <c r="AA883" s="532"/>
      <c r="AB883" s="559" t="str">
        <f t="shared" si="430"/>
        <v/>
      </c>
      <c r="AC883" s="294" t="str">
        <f>IF(COUNTIF(環境性能の高いＵＤタクシー!$A:$A,点検表４!J883),"○","")</f>
        <v/>
      </c>
      <c r="AD883" s="295" t="str">
        <f t="shared" si="431"/>
        <v/>
      </c>
      <c r="AE883" s="296" t="b">
        <f t="shared" si="399"/>
        <v>0</v>
      </c>
      <c r="AF883" s="296" t="b">
        <f t="shared" si="400"/>
        <v>0</v>
      </c>
      <c r="AG883" s="296" t="str">
        <f t="shared" si="401"/>
        <v/>
      </c>
      <c r="AH883" s="296">
        <f t="shared" si="402"/>
        <v>1</v>
      </c>
      <c r="AI883" s="296">
        <f t="shared" si="403"/>
        <v>0</v>
      </c>
      <c r="AJ883" s="296">
        <f t="shared" si="404"/>
        <v>0</v>
      </c>
      <c r="AK883" s="296" t="str">
        <f>IFERROR(VLOOKUP($I883,点検表４リスト用!$D$2:$G$10,2,FALSE),"")</f>
        <v/>
      </c>
      <c r="AL883" s="296" t="str">
        <f>IFERROR(VLOOKUP($I883,点検表４リスト用!$D$2:$G$10,3,FALSE),"")</f>
        <v/>
      </c>
      <c r="AM883" s="296" t="str">
        <f>IFERROR(VLOOKUP($I883,点検表４リスト用!$D$2:$G$10,4,FALSE),"")</f>
        <v/>
      </c>
      <c r="AN883" s="296" t="str">
        <f>IFERROR(VLOOKUP(LEFT($E883,1),点検表４リスト用!$I$2:$J$11,2,FALSE),"")</f>
        <v/>
      </c>
      <c r="AO883" s="296" t="b">
        <f>IF(IFERROR(VLOOKUP($J883,軽乗用車一覧!$A$2:$A$88,1,FALSE),"")&lt;&gt;"",TRUE,FALSE)</f>
        <v>0</v>
      </c>
      <c r="AP883" s="296" t="b">
        <f t="shared" si="405"/>
        <v>0</v>
      </c>
      <c r="AQ883" s="296" t="b">
        <f t="shared" si="432"/>
        <v>1</v>
      </c>
      <c r="AR883" s="296" t="str">
        <f t="shared" si="406"/>
        <v/>
      </c>
      <c r="AS883" s="296" t="str">
        <f t="shared" si="407"/>
        <v/>
      </c>
      <c r="AT883" s="296">
        <f t="shared" si="408"/>
        <v>1</v>
      </c>
      <c r="AU883" s="296">
        <f t="shared" si="409"/>
        <v>1</v>
      </c>
      <c r="AV883" s="296" t="str">
        <f t="shared" si="410"/>
        <v/>
      </c>
      <c r="AW883" s="296" t="str">
        <f>IFERROR(VLOOKUP($L883,点検表４リスト用!$L$2:$M$11,2,FALSE),"")</f>
        <v/>
      </c>
      <c r="AX883" s="296" t="str">
        <f>IFERROR(VLOOKUP($AV883,排出係数!$H$4:$N$1000,7,FALSE),"")</f>
        <v/>
      </c>
      <c r="AY883" s="296" t="str">
        <f t="shared" si="420"/>
        <v/>
      </c>
      <c r="AZ883" s="296" t="str">
        <f t="shared" si="411"/>
        <v>1</v>
      </c>
      <c r="BA883" s="296" t="str">
        <f>IFERROR(VLOOKUP($AV883,排出係数!$A$4:$G$10000,$AU883+2,FALSE),"")</f>
        <v/>
      </c>
      <c r="BB883" s="296">
        <f>IFERROR(VLOOKUP($AU883,点検表４リスト用!$P$2:$T$6,2,FALSE),"")</f>
        <v>0.48</v>
      </c>
      <c r="BC883" s="296" t="str">
        <f t="shared" si="412"/>
        <v/>
      </c>
      <c r="BD883" s="296" t="str">
        <f t="shared" si="413"/>
        <v/>
      </c>
      <c r="BE883" s="296" t="str">
        <f>IFERROR(VLOOKUP($AV883,排出係数!$H$4:$M$10000,$AU883+2,FALSE),"")</f>
        <v/>
      </c>
      <c r="BF883" s="296">
        <f>IFERROR(VLOOKUP($AU883,点検表４リスト用!$P$2:$T$6,IF($N883="H17",5,3),FALSE),"")</f>
        <v>5.5E-2</v>
      </c>
      <c r="BG883" s="296">
        <f t="shared" si="414"/>
        <v>0</v>
      </c>
      <c r="BH883" s="296">
        <f t="shared" si="418"/>
        <v>0</v>
      </c>
      <c r="BI883" s="296" t="str">
        <f>IFERROR(VLOOKUP($L883,点検表４リスト用!$L$2:$N$11,3,FALSE),"")</f>
        <v/>
      </c>
      <c r="BJ883" s="296" t="str">
        <f t="shared" si="415"/>
        <v/>
      </c>
      <c r="BK883" s="296" t="str">
        <f>IF($AK883="特","",IF($BP883="確認",MSG_電気・燃料電池車確認,IF($BS883=1,日野自動車新型式,IF($BS883=2,日野自動車新型式②,IF($BS883=3,日野自動車新型式③,IF($BS883=4,日野自動車新型式④,IFERROR(VLOOKUP($BJ883,'35条リスト'!$A$3:$C$9998,2,FALSE),"")))))))</f>
        <v/>
      </c>
      <c r="BL883" s="296" t="str">
        <f t="shared" si="416"/>
        <v/>
      </c>
      <c r="BM883" s="296" t="str">
        <f>IFERROR(VLOOKUP($X883,点検表４リスト用!$A$2:$B$10,2,FALSE),"")</f>
        <v/>
      </c>
      <c r="BN883" s="296" t="str">
        <f>IF($AK883="特","",IFERROR(VLOOKUP($BJ883,'35条リスト'!$A$3:$C$9998,3,FALSE),""))</f>
        <v/>
      </c>
      <c r="BO883" s="357" t="str">
        <f t="shared" si="421"/>
        <v/>
      </c>
      <c r="BP883" s="297" t="str">
        <f t="shared" si="417"/>
        <v/>
      </c>
      <c r="BQ883" s="297" t="str">
        <f t="shared" si="422"/>
        <v/>
      </c>
      <c r="BR883" s="296">
        <f t="shared" si="419"/>
        <v>0</v>
      </c>
      <c r="BS883" s="296" t="str">
        <f>IF(COUNTIF(点検表４リスト用!X$2:X$83,J883),1,IF(COUNTIF(点検表４リスト用!Y$2:Y$100,J883),2,IF(COUNTIF(点検表４リスト用!Z$2:Z$100,J883),3,IF(COUNTIF(点検表４リスト用!AA$2:AA$100,J883),4,""))))</f>
        <v/>
      </c>
      <c r="BT883" s="580" t="str">
        <f t="shared" si="423"/>
        <v/>
      </c>
    </row>
    <row r="884" spans="1:72">
      <c r="A884" s="289"/>
      <c r="B884" s="445"/>
      <c r="C884" s="290"/>
      <c r="D884" s="291"/>
      <c r="E884" s="291"/>
      <c r="F884" s="291"/>
      <c r="G884" s="292"/>
      <c r="H884" s="300"/>
      <c r="I884" s="292"/>
      <c r="J884" s="292"/>
      <c r="K884" s="292"/>
      <c r="L884" s="292"/>
      <c r="M884" s="290"/>
      <c r="N884" s="290"/>
      <c r="O884" s="292"/>
      <c r="P884" s="292"/>
      <c r="Q884" s="481" t="str">
        <f t="shared" si="424"/>
        <v/>
      </c>
      <c r="R884" s="481" t="str">
        <f t="shared" si="425"/>
        <v/>
      </c>
      <c r="S884" s="482" t="str">
        <f t="shared" si="398"/>
        <v/>
      </c>
      <c r="T884" s="482" t="str">
        <f t="shared" si="426"/>
        <v/>
      </c>
      <c r="U884" s="483" t="str">
        <f t="shared" si="427"/>
        <v/>
      </c>
      <c r="V884" s="483" t="str">
        <f t="shared" si="428"/>
        <v/>
      </c>
      <c r="W884" s="483" t="str">
        <f t="shared" si="429"/>
        <v/>
      </c>
      <c r="X884" s="293"/>
      <c r="Y884" s="289"/>
      <c r="Z884" s="473" t="str">
        <f>IF($BS884&lt;&gt;"","確認",IF(COUNTIF(点検表４リスト用!AB$2:AB$100,J884),"○",IF(OR($BQ884="【3】",$BQ884="【2】",$BQ884="【1】"),"○",$BQ884)))</f>
        <v/>
      </c>
      <c r="AA884" s="532"/>
      <c r="AB884" s="559" t="str">
        <f t="shared" si="430"/>
        <v/>
      </c>
      <c r="AC884" s="294" t="str">
        <f>IF(COUNTIF(環境性能の高いＵＤタクシー!$A:$A,点検表４!J884),"○","")</f>
        <v/>
      </c>
      <c r="AD884" s="295" t="str">
        <f t="shared" si="431"/>
        <v/>
      </c>
      <c r="AE884" s="296" t="b">
        <f t="shared" si="399"/>
        <v>0</v>
      </c>
      <c r="AF884" s="296" t="b">
        <f t="shared" si="400"/>
        <v>0</v>
      </c>
      <c r="AG884" s="296" t="str">
        <f t="shared" si="401"/>
        <v/>
      </c>
      <c r="AH884" s="296">
        <f t="shared" si="402"/>
        <v>1</v>
      </c>
      <c r="AI884" s="296">
        <f t="shared" si="403"/>
        <v>0</v>
      </c>
      <c r="AJ884" s="296">
        <f t="shared" si="404"/>
        <v>0</v>
      </c>
      <c r="AK884" s="296" t="str">
        <f>IFERROR(VLOOKUP($I884,点検表４リスト用!$D$2:$G$10,2,FALSE),"")</f>
        <v/>
      </c>
      <c r="AL884" s="296" t="str">
        <f>IFERROR(VLOOKUP($I884,点検表４リスト用!$D$2:$G$10,3,FALSE),"")</f>
        <v/>
      </c>
      <c r="AM884" s="296" t="str">
        <f>IFERROR(VLOOKUP($I884,点検表４リスト用!$D$2:$G$10,4,FALSE),"")</f>
        <v/>
      </c>
      <c r="AN884" s="296" t="str">
        <f>IFERROR(VLOOKUP(LEFT($E884,1),点検表４リスト用!$I$2:$J$11,2,FALSE),"")</f>
        <v/>
      </c>
      <c r="AO884" s="296" t="b">
        <f>IF(IFERROR(VLOOKUP($J884,軽乗用車一覧!$A$2:$A$88,1,FALSE),"")&lt;&gt;"",TRUE,FALSE)</f>
        <v>0</v>
      </c>
      <c r="AP884" s="296" t="b">
        <f t="shared" si="405"/>
        <v>0</v>
      </c>
      <c r="AQ884" s="296" t="b">
        <f t="shared" si="432"/>
        <v>1</v>
      </c>
      <c r="AR884" s="296" t="str">
        <f t="shared" si="406"/>
        <v/>
      </c>
      <c r="AS884" s="296" t="str">
        <f t="shared" si="407"/>
        <v/>
      </c>
      <c r="AT884" s="296">
        <f t="shared" si="408"/>
        <v>1</v>
      </c>
      <c r="AU884" s="296">
        <f t="shared" si="409"/>
        <v>1</v>
      </c>
      <c r="AV884" s="296" t="str">
        <f t="shared" si="410"/>
        <v/>
      </c>
      <c r="AW884" s="296" t="str">
        <f>IFERROR(VLOOKUP($L884,点検表４リスト用!$L$2:$M$11,2,FALSE),"")</f>
        <v/>
      </c>
      <c r="AX884" s="296" t="str">
        <f>IFERROR(VLOOKUP($AV884,排出係数!$H$4:$N$1000,7,FALSE),"")</f>
        <v/>
      </c>
      <c r="AY884" s="296" t="str">
        <f t="shared" si="420"/>
        <v/>
      </c>
      <c r="AZ884" s="296" t="str">
        <f t="shared" si="411"/>
        <v>1</v>
      </c>
      <c r="BA884" s="296" t="str">
        <f>IFERROR(VLOOKUP($AV884,排出係数!$A$4:$G$10000,$AU884+2,FALSE),"")</f>
        <v/>
      </c>
      <c r="BB884" s="296">
        <f>IFERROR(VLOOKUP($AU884,点検表４リスト用!$P$2:$T$6,2,FALSE),"")</f>
        <v>0.48</v>
      </c>
      <c r="BC884" s="296" t="str">
        <f t="shared" si="412"/>
        <v/>
      </c>
      <c r="BD884" s="296" t="str">
        <f t="shared" si="413"/>
        <v/>
      </c>
      <c r="BE884" s="296" t="str">
        <f>IFERROR(VLOOKUP($AV884,排出係数!$H$4:$M$10000,$AU884+2,FALSE),"")</f>
        <v/>
      </c>
      <c r="BF884" s="296">
        <f>IFERROR(VLOOKUP($AU884,点検表４リスト用!$P$2:$T$6,IF($N884="H17",5,3),FALSE),"")</f>
        <v>5.5E-2</v>
      </c>
      <c r="BG884" s="296">
        <f t="shared" si="414"/>
        <v>0</v>
      </c>
      <c r="BH884" s="296">
        <f t="shared" si="418"/>
        <v>0</v>
      </c>
      <c r="BI884" s="296" t="str">
        <f>IFERROR(VLOOKUP($L884,点検表４リスト用!$L$2:$N$11,3,FALSE),"")</f>
        <v/>
      </c>
      <c r="BJ884" s="296" t="str">
        <f t="shared" si="415"/>
        <v/>
      </c>
      <c r="BK884" s="296" t="str">
        <f>IF($AK884="特","",IF($BP884="確認",MSG_電気・燃料電池車確認,IF($BS884=1,日野自動車新型式,IF($BS884=2,日野自動車新型式②,IF($BS884=3,日野自動車新型式③,IF($BS884=4,日野自動車新型式④,IFERROR(VLOOKUP($BJ884,'35条リスト'!$A$3:$C$9998,2,FALSE),"")))))))</f>
        <v/>
      </c>
      <c r="BL884" s="296" t="str">
        <f t="shared" si="416"/>
        <v/>
      </c>
      <c r="BM884" s="296" t="str">
        <f>IFERROR(VLOOKUP($X884,点検表４リスト用!$A$2:$B$10,2,FALSE),"")</f>
        <v/>
      </c>
      <c r="BN884" s="296" t="str">
        <f>IF($AK884="特","",IFERROR(VLOOKUP($BJ884,'35条リスト'!$A$3:$C$9998,3,FALSE),""))</f>
        <v/>
      </c>
      <c r="BO884" s="357" t="str">
        <f t="shared" si="421"/>
        <v/>
      </c>
      <c r="BP884" s="297" t="str">
        <f t="shared" si="417"/>
        <v/>
      </c>
      <c r="BQ884" s="297" t="str">
        <f t="shared" si="422"/>
        <v/>
      </c>
      <c r="BR884" s="296">
        <f t="shared" si="419"/>
        <v>0</v>
      </c>
      <c r="BS884" s="296" t="str">
        <f>IF(COUNTIF(点検表４リスト用!X$2:X$83,J884),1,IF(COUNTIF(点検表４リスト用!Y$2:Y$100,J884),2,IF(COUNTIF(点検表４リスト用!Z$2:Z$100,J884),3,IF(COUNTIF(点検表４リスト用!AA$2:AA$100,J884),4,""))))</f>
        <v/>
      </c>
      <c r="BT884" s="580" t="str">
        <f t="shared" si="423"/>
        <v/>
      </c>
    </row>
    <row r="885" spans="1:72">
      <c r="A885" s="289"/>
      <c r="B885" s="445"/>
      <c r="C885" s="290"/>
      <c r="D885" s="291"/>
      <c r="E885" s="291"/>
      <c r="F885" s="291"/>
      <c r="G885" s="292"/>
      <c r="H885" s="300"/>
      <c r="I885" s="292"/>
      <c r="J885" s="292"/>
      <c r="K885" s="292"/>
      <c r="L885" s="292"/>
      <c r="M885" s="290"/>
      <c r="N885" s="290"/>
      <c r="O885" s="292"/>
      <c r="P885" s="292"/>
      <c r="Q885" s="481" t="str">
        <f t="shared" si="424"/>
        <v/>
      </c>
      <c r="R885" s="481" t="str">
        <f t="shared" si="425"/>
        <v/>
      </c>
      <c r="S885" s="482" t="str">
        <f t="shared" si="398"/>
        <v/>
      </c>
      <c r="T885" s="482" t="str">
        <f t="shared" si="426"/>
        <v/>
      </c>
      <c r="U885" s="483" t="str">
        <f t="shared" si="427"/>
        <v/>
      </c>
      <c r="V885" s="483" t="str">
        <f t="shared" si="428"/>
        <v/>
      </c>
      <c r="W885" s="483" t="str">
        <f t="shared" si="429"/>
        <v/>
      </c>
      <c r="X885" s="293"/>
      <c r="Y885" s="289"/>
      <c r="Z885" s="473" t="str">
        <f>IF($BS885&lt;&gt;"","確認",IF(COUNTIF(点検表４リスト用!AB$2:AB$100,J885),"○",IF(OR($BQ885="【3】",$BQ885="【2】",$BQ885="【1】"),"○",$BQ885)))</f>
        <v/>
      </c>
      <c r="AA885" s="532"/>
      <c r="AB885" s="559" t="str">
        <f t="shared" si="430"/>
        <v/>
      </c>
      <c r="AC885" s="294" t="str">
        <f>IF(COUNTIF(環境性能の高いＵＤタクシー!$A:$A,点検表４!J885),"○","")</f>
        <v/>
      </c>
      <c r="AD885" s="295" t="str">
        <f t="shared" si="431"/>
        <v/>
      </c>
      <c r="AE885" s="296" t="b">
        <f t="shared" si="399"/>
        <v>0</v>
      </c>
      <c r="AF885" s="296" t="b">
        <f t="shared" si="400"/>
        <v>0</v>
      </c>
      <c r="AG885" s="296" t="str">
        <f t="shared" si="401"/>
        <v/>
      </c>
      <c r="AH885" s="296">
        <f t="shared" si="402"/>
        <v>1</v>
      </c>
      <c r="AI885" s="296">
        <f t="shared" si="403"/>
        <v>0</v>
      </c>
      <c r="AJ885" s="296">
        <f t="shared" si="404"/>
        <v>0</v>
      </c>
      <c r="AK885" s="296" t="str">
        <f>IFERROR(VLOOKUP($I885,点検表４リスト用!$D$2:$G$10,2,FALSE),"")</f>
        <v/>
      </c>
      <c r="AL885" s="296" t="str">
        <f>IFERROR(VLOOKUP($I885,点検表４リスト用!$D$2:$G$10,3,FALSE),"")</f>
        <v/>
      </c>
      <c r="AM885" s="296" t="str">
        <f>IFERROR(VLOOKUP($I885,点検表４リスト用!$D$2:$G$10,4,FALSE),"")</f>
        <v/>
      </c>
      <c r="AN885" s="296" t="str">
        <f>IFERROR(VLOOKUP(LEFT($E885,1),点検表４リスト用!$I$2:$J$11,2,FALSE),"")</f>
        <v/>
      </c>
      <c r="AO885" s="296" t="b">
        <f>IF(IFERROR(VLOOKUP($J885,軽乗用車一覧!$A$2:$A$88,1,FALSE),"")&lt;&gt;"",TRUE,FALSE)</f>
        <v>0</v>
      </c>
      <c r="AP885" s="296" t="b">
        <f t="shared" si="405"/>
        <v>0</v>
      </c>
      <c r="AQ885" s="296" t="b">
        <f t="shared" si="432"/>
        <v>1</v>
      </c>
      <c r="AR885" s="296" t="str">
        <f t="shared" si="406"/>
        <v/>
      </c>
      <c r="AS885" s="296" t="str">
        <f t="shared" si="407"/>
        <v/>
      </c>
      <c r="AT885" s="296">
        <f t="shared" si="408"/>
        <v>1</v>
      </c>
      <c r="AU885" s="296">
        <f t="shared" si="409"/>
        <v>1</v>
      </c>
      <c r="AV885" s="296" t="str">
        <f t="shared" si="410"/>
        <v/>
      </c>
      <c r="AW885" s="296" t="str">
        <f>IFERROR(VLOOKUP($L885,点検表４リスト用!$L$2:$M$11,2,FALSE),"")</f>
        <v/>
      </c>
      <c r="AX885" s="296" t="str">
        <f>IFERROR(VLOOKUP($AV885,排出係数!$H$4:$N$1000,7,FALSE),"")</f>
        <v/>
      </c>
      <c r="AY885" s="296" t="str">
        <f t="shared" si="420"/>
        <v/>
      </c>
      <c r="AZ885" s="296" t="str">
        <f t="shared" si="411"/>
        <v>1</v>
      </c>
      <c r="BA885" s="296" t="str">
        <f>IFERROR(VLOOKUP($AV885,排出係数!$A$4:$G$10000,$AU885+2,FALSE),"")</f>
        <v/>
      </c>
      <c r="BB885" s="296">
        <f>IFERROR(VLOOKUP($AU885,点検表４リスト用!$P$2:$T$6,2,FALSE),"")</f>
        <v>0.48</v>
      </c>
      <c r="BC885" s="296" t="str">
        <f t="shared" si="412"/>
        <v/>
      </c>
      <c r="BD885" s="296" t="str">
        <f t="shared" si="413"/>
        <v/>
      </c>
      <c r="BE885" s="296" t="str">
        <f>IFERROR(VLOOKUP($AV885,排出係数!$H$4:$M$10000,$AU885+2,FALSE),"")</f>
        <v/>
      </c>
      <c r="BF885" s="296">
        <f>IFERROR(VLOOKUP($AU885,点検表４リスト用!$P$2:$T$6,IF($N885="H17",5,3),FALSE),"")</f>
        <v>5.5E-2</v>
      </c>
      <c r="BG885" s="296">
        <f t="shared" si="414"/>
        <v>0</v>
      </c>
      <c r="BH885" s="296">
        <f t="shared" si="418"/>
        <v>0</v>
      </c>
      <c r="BI885" s="296" t="str">
        <f>IFERROR(VLOOKUP($L885,点検表４リスト用!$L$2:$N$11,3,FALSE),"")</f>
        <v/>
      </c>
      <c r="BJ885" s="296" t="str">
        <f t="shared" si="415"/>
        <v/>
      </c>
      <c r="BK885" s="296" t="str">
        <f>IF($AK885="特","",IF($BP885="確認",MSG_電気・燃料電池車確認,IF($BS885=1,日野自動車新型式,IF($BS885=2,日野自動車新型式②,IF($BS885=3,日野自動車新型式③,IF($BS885=4,日野自動車新型式④,IFERROR(VLOOKUP($BJ885,'35条リスト'!$A$3:$C$9998,2,FALSE),"")))))))</f>
        <v/>
      </c>
      <c r="BL885" s="296" t="str">
        <f t="shared" si="416"/>
        <v/>
      </c>
      <c r="BM885" s="296" t="str">
        <f>IFERROR(VLOOKUP($X885,点検表４リスト用!$A$2:$B$10,2,FALSE),"")</f>
        <v/>
      </c>
      <c r="BN885" s="296" t="str">
        <f>IF($AK885="特","",IFERROR(VLOOKUP($BJ885,'35条リスト'!$A$3:$C$9998,3,FALSE),""))</f>
        <v/>
      </c>
      <c r="BO885" s="357" t="str">
        <f t="shared" si="421"/>
        <v/>
      </c>
      <c r="BP885" s="297" t="str">
        <f t="shared" si="417"/>
        <v/>
      </c>
      <c r="BQ885" s="297" t="str">
        <f t="shared" si="422"/>
        <v/>
      </c>
      <c r="BR885" s="296">
        <f t="shared" si="419"/>
        <v>0</v>
      </c>
      <c r="BS885" s="296" t="str">
        <f>IF(COUNTIF(点検表４リスト用!X$2:X$83,J885),1,IF(COUNTIF(点検表４リスト用!Y$2:Y$100,J885),2,IF(COUNTIF(点検表４リスト用!Z$2:Z$100,J885),3,IF(COUNTIF(点検表４リスト用!AA$2:AA$100,J885),4,""))))</f>
        <v/>
      </c>
      <c r="BT885" s="580" t="str">
        <f t="shared" si="423"/>
        <v/>
      </c>
    </row>
    <row r="886" spans="1:72">
      <c r="A886" s="289"/>
      <c r="B886" s="445"/>
      <c r="C886" s="290"/>
      <c r="D886" s="291"/>
      <c r="E886" s="291"/>
      <c r="F886" s="291"/>
      <c r="G886" s="292"/>
      <c r="H886" s="300"/>
      <c r="I886" s="292"/>
      <c r="J886" s="292"/>
      <c r="K886" s="292"/>
      <c r="L886" s="292"/>
      <c r="M886" s="290"/>
      <c r="N886" s="290"/>
      <c r="O886" s="292"/>
      <c r="P886" s="292"/>
      <c r="Q886" s="481" t="str">
        <f t="shared" si="424"/>
        <v/>
      </c>
      <c r="R886" s="481" t="str">
        <f t="shared" si="425"/>
        <v/>
      </c>
      <c r="S886" s="482" t="str">
        <f t="shared" si="398"/>
        <v/>
      </c>
      <c r="T886" s="482" t="str">
        <f t="shared" si="426"/>
        <v/>
      </c>
      <c r="U886" s="483" t="str">
        <f t="shared" si="427"/>
        <v/>
      </c>
      <c r="V886" s="483" t="str">
        <f t="shared" si="428"/>
        <v/>
      </c>
      <c r="W886" s="483" t="str">
        <f t="shared" si="429"/>
        <v/>
      </c>
      <c r="X886" s="293"/>
      <c r="Y886" s="289"/>
      <c r="Z886" s="473" t="str">
        <f>IF($BS886&lt;&gt;"","確認",IF(COUNTIF(点検表４リスト用!AB$2:AB$100,J886),"○",IF(OR($BQ886="【3】",$BQ886="【2】",$BQ886="【1】"),"○",$BQ886)))</f>
        <v/>
      </c>
      <c r="AA886" s="532"/>
      <c r="AB886" s="559" t="str">
        <f t="shared" si="430"/>
        <v/>
      </c>
      <c r="AC886" s="294" t="str">
        <f>IF(COUNTIF(環境性能の高いＵＤタクシー!$A:$A,点検表４!J886),"○","")</f>
        <v/>
      </c>
      <c r="AD886" s="295" t="str">
        <f t="shared" si="431"/>
        <v/>
      </c>
      <c r="AE886" s="296" t="b">
        <f t="shared" si="399"/>
        <v>0</v>
      </c>
      <c r="AF886" s="296" t="b">
        <f t="shared" si="400"/>
        <v>0</v>
      </c>
      <c r="AG886" s="296" t="str">
        <f t="shared" si="401"/>
        <v/>
      </c>
      <c r="AH886" s="296">
        <f t="shared" si="402"/>
        <v>1</v>
      </c>
      <c r="AI886" s="296">
        <f t="shared" si="403"/>
        <v>0</v>
      </c>
      <c r="AJ886" s="296">
        <f t="shared" si="404"/>
        <v>0</v>
      </c>
      <c r="AK886" s="296" t="str">
        <f>IFERROR(VLOOKUP($I886,点検表４リスト用!$D$2:$G$10,2,FALSE),"")</f>
        <v/>
      </c>
      <c r="AL886" s="296" t="str">
        <f>IFERROR(VLOOKUP($I886,点検表４リスト用!$D$2:$G$10,3,FALSE),"")</f>
        <v/>
      </c>
      <c r="AM886" s="296" t="str">
        <f>IFERROR(VLOOKUP($I886,点検表４リスト用!$D$2:$G$10,4,FALSE),"")</f>
        <v/>
      </c>
      <c r="AN886" s="296" t="str">
        <f>IFERROR(VLOOKUP(LEFT($E886,1),点検表４リスト用!$I$2:$J$11,2,FALSE),"")</f>
        <v/>
      </c>
      <c r="AO886" s="296" t="b">
        <f>IF(IFERROR(VLOOKUP($J886,軽乗用車一覧!$A$2:$A$88,1,FALSE),"")&lt;&gt;"",TRUE,FALSE)</f>
        <v>0</v>
      </c>
      <c r="AP886" s="296" t="b">
        <f t="shared" si="405"/>
        <v>0</v>
      </c>
      <c r="AQ886" s="296" t="b">
        <f t="shared" si="432"/>
        <v>1</v>
      </c>
      <c r="AR886" s="296" t="str">
        <f t="shared" si="406"/>
        <v/>
      </c>
      <c r="AS886" s="296" t="str">
        <f t="shared" si="407"/>
        <v/>
      </c>
      <c r="AT886" s="296">
        <f t="shared" si="408"/>
        <v>1</v>
      </c>
      <c r="AU886" s="296">
        <f t="shared" si="409"/>
        <v>1</v>
      </c>
      <c r="AV886" s="296" t="str">
        <f t="shared" si="410"/>
        <v/>
      </c>
      <c r="AW886" s="296" t="str">
        <f>IFERROR(VLOOKUP($L886,点検表４リスト用!$L$2:$M$11,2,FALSE),"")</f>
        <v/>
      </c>
      <c r="AX886" s="296" t="str">
        <f>IFERROR(VLOOKUP($AV886,排出係数!$H$4:$N$1000,7,FALSE),"")</f>
        <v/>
      </c>
      <c r="AY886" s="296" t="str">
        <f t="shared" si="420"/>
        <v/>
      </c>
      <c r="AZ886" s="296" t="str">
        <f t="shared" si="411"/>
        <v>1</v>
      </c>
      <c r="BA886" s="296" t="str">
        <f>IFERROR(VLOOKUP($AV886,排出係数!$A$4:$G$10000,$AU886+2,FALSE),"")</f>
        <v/>
      </c>
      <c r="BB886" s="296">
        <f>IFERROR(VLOOKUP($AU886,点検表４リスト用!$P$2:$T$6,2,FALSE),"")</f>
        <v>0.48</v>
      </c>
      <c r="BC886" s="296" t="str">
        <f t="shared" si="412"/>
        <v/>
      </c>
      <c r="BD886" s="296" t="str">
        <f t="shared" si="413"/>
        <v/>
      </c>
      <c r="BE886" s="296" t="str">
        <f>IFERROR(VLOOKUP($AV886,排出係数!$H$4:$M$10000,$AU886+2,FALSE),"")</f>
        <v/>
      </c>
      <c r="BF886" s="296">
        <f>IFERROR(VLOOKUP($AU886,点検表４リスト用!$P$2:$T$6,IF($N886="H17",5,3),FALSE),"")</f>
        <v>5.5E-2</v>
      </c>
      <c r="BG886" s="296">
        <f t="shared" si="414"/>
        <v>0</v>
      </c>
      <c r="BH886" s="296">
        <f t="shared" si="418"/>
        <v>0</v>
      </c>
      <c r="BI886" s="296" t="str">
        <f>IFERROR(VLOOKUP($L886,点検表４リスト用!$L$2:$N$11,3,FALSE),"")</f>
        <v/>
      </c>
      <c r="BJ886" s="296" t="str">
        <f t="shared" si="415"/>
        <v/>
      </c>
      <c r="BK886" s="296" t="str">
        <f>IF($AK886="特","",IF($BP886="確認",MSG_電気・燃料電池車確認,IF($BS886=1,日野自動車新型式,IF($BS886=2,日野自動車新型式②,IF($BS886=3,日野自動車新型式③,IF($BS886=4,日野自動車新型式④,IFERROR(VLOOKUP($BJ886,'35条リスト'!$A$3:$C$9998,2,FALSE),"")))))))</f>
        <v/>
      </c>
      <c r="BL886" s="296" t="str">
        <f t="shared" si="416"/>
        <v/>
      </c>
      <c r="BM886" s="296" t="str">
        <f>IFERROR(VLOOKUP($X886,点検表４リスト用!$A$2:$B$10,2,FALSE),"")</f>
        <v/>
      </c>
      <c r="BN886" s="296" t="str">
        <f>IF($AK886="特","",IFERROR(VLOOKUP($BJ886,'35条リスト'!$A$3:$C$9998,3,FALSE),""))</f>
        <v/>
      </c>
      <c r="BO886" s="357" t="str">
        <f t="shared" si="421"/>
        <v/>
      </c>
      <c r="BP886" s="297" t="str">
        <f t="shared" si="417"/>
        <v/>
      </c>
      <c r="BQ886" s="297" t="str">
        <f t="shared" si="422"/>
        <v/>
      </c>
      <c r="BR886" s="296">
        <f t="shared" si="419"/>
        <v>0</v>
      </c>
      <c r="BS886" s="296" t="str">
        <f>IF(COUNTIF(点検表４リスト用!X$2:X$83,J886),1,IF(COUNTIF(点検表４リスト用!Y$2:Y$100,J886),2,IF(COUNTIF(点検表４リスト用!Z$2:Z$100,J886),3,IF(COUNTIF(点検表４リスト用!AA$2:AA$100,J886),4,""))))</f>
        <v/>
      </c>
      <c r="BT886" s="580" t="str">
        <f t="shared" si="423"/>
        <v/>
      </c>
    </row>
    <row r="887" spans="1:72">
      <c r="A887" s="289"/>
      <c r="B887" s="445"/>
      <c r="C887" s="290"/>
      <c r="D887" s="291"/>
      <c r="E887" s="291"/>
      <c r="F887" s="291"/>
      <c r="G887" s="292"/>
      <c r="H887" s="300"/>
      <c r="I887" s="292"/>
      <c r="J887" s="292"/>
      <c r="K887" s="292"/>
      <c r="L887" s="292"/>
      <c r="M887" s="290"/>
      <c r="N887" s="290"/>
      <c r="O887" s="292"/>
      <c r="P887" s="292"/>
      <c r="Q887" s="481" t="str">
        <f t="shared" si="424"/>
        <v/>
      </c>
      <c r="R887" s="481" t="str">
        <f t="shared" si="425"/>
        <v/>
      </c>
      <c r="S887" s="482" t="str">
        <f t="shared" si="398"/>
        <v/>
      </c>
      <c r="T887" s="482" t="str">
        <f t="shared" si="426"/>
        <v/>
      </c>
      <c r="U887" s="483" t="str">
        <f t="shared" si="427"/>
        <v/>
      </c>
      <c r="V887" s="483" t="str">
        <f t="shared" si="428"/>
        <v/>
      </c>
      <c r="W887" s="483" t="str">
        <f t="shared" si="429"/>
        <v/>
      </c>
      <c r="X887" s="293"/>
      <c r="Y887" s="289"/>
      <c r="Z887" s="473" t="str">
        <f>IF($BS887&lt;&gt;"","確認",IF(COUNTIF(点検表４リスト用!AB$2:AB$100,J887),"○",IF(OR($BQ887="【3】",$BQ887="【2】",$BQ887="【1】"),"○",$BQ887)))</f>
        <v/>
      </c>
      <c r="AA887" s="532"/>
      <c r="AB887" s="559" t="str">
        <f t="shared" si="430"/>
        <v/>
      </c>
      <c r="AC887" s="294" t="str">
        <f>IF(COUNTIF(環境性能の高いＵＤタクシー!$A:$A,点検表４!J887),"○","")</f>
        <v/>
      </c>
      <c r="AD887" s="295" t="str">
        <f t="shared" si="431"/>
        <v/>
      </c>
      <c r="AE887" s="296" t="b">
        <f t="shared" si="399"/>
        <v>0</v>
      </c>
      <c r="AF887" s="296" t="b">
        <f t="shared" si="400"/>
        <v>0</v>
      </c>
      <c r="AG887" s="296" t="str">
        <f t="shared" si="401"/>
        <v/>
      </c>
      <c r="AH887" s="296">
        <f t="shared" si="402"/>
        <v>1</v>
      </c>
      <c r="AI887" s="296">
        <f t="shared" si="403"/>
        <v>0</v>
      </c>
      <c r="AJ887" s="296">
        <f t="shared" si="404"/>
        <v>0</v>
      </c>
      <c r="AK887" s="296" t="str">
        <f>IFERROR(VLOOKUP($I887,点検表４リスト用!$D$2:$G$10,2,FALSE),"")</f>
        <v/>
      </c>
      <c r="AL887" s="296" t="str">
        <f>IFERROR(VLOOKUP($I887,点検表４リスト用!$D$2:$G$10,3,FALSE),"")</f>
        <v/>
      </c>
      <c r="AM887" s="296" t="str">
        <f>IFERROR(VLOOKUP($I887,点検表４リスト用!$D$2:$G$10,4,FALSE),"")</f>
        <v/>
      </c>
      <c r="AN887" s="296" t="str">
        <f>IFERROR(VLOOKUP(LEFT($E887,1),点検表４リスト用!$I$2:$J$11,2,FALSE),"")</f>
        <v/>
      </c>
      <c r="AO887" s="296" t="b">
        <f>IF(IFERROR(VLOOKUP($J887,軽乗用車一覧!$A$2:$A$88,1,FALSE),"")&lt;&gt;"",TRUE,FALSE)</f>
        <v>0</v>
      </c>
      <c r="AP887" s="296" t="b">
        <f t="shared" si="405"/>
        <v>0</v>
      </c>
      <c r="AQ887" s="296" t="b">
        <f t="shared" si="432"/>
        <v>1</v>
      </c>
      <c r="AR887" s="296" t="str">
        <f t="shared" si="406"/>
        <v/>
      </c>
      <c r="AS887" s="296" t="str">
        <f t="shared" si="407"/>
        <v/>
      </c>
      <c r="AT887" s="296">
        <f t="shared" si="408"/>
        <v>1</v>
      </c>
      <c r="AU887" s="296">
        <f t="shared" si="409"/>
        <v>1</v>
      </c>
      <c r="AV887" s="296" t="str">
        <f t="shared" si="410"/>
        <v/>
      </c>
      <c r="AW887" s="296" t="str">
        <f>IFERROR(VLOOKUP($L887,点検表４リスト用!$L$2:$M$11,2,FALSE),"")</f>
        <v/>
      </c>
      <c r="AX887" s="296" t="str">
        <f>IFERROR(VLOOKUP($AV887,排出係数!$H$4:$N$1000,7,FALSE),"")</f>
        <v/>
      </c>
      <c r="AY887" s="296" t="str">
        <f t="shared" si="420"/>
        <v/>
      </c>
      <c r="AZ887" s="296" t="str">
        <f t="shared" si="411"/>
        <v>1</v>
      </c>
      <c r="BA887" s="296" t="str">
        <f>IFERROR(VLOOKUP($AV887,排出係数!$A$4:$G$10000,$AU887+2,FALSE),"")</f>
        <v/>
      </c>
      <c r="BB887" s="296">
        <f>IFERROR(VLOOKUP($AU887,点検表４リスト用!$P$2:$T$6,2,FALSE),"")</f>
        <v>0.48</v>
      </c>
      <c r="BC887" s="296" t="str">
        <f t="shared" si="412"/>
        <v/>
      </c>
      <c r="BD887" s="296" t="str">
        <f t="shared" si="413"/>
        <v/>
      </c>
      <c r="BE887" s="296" t="str">
        <f>IFERROR(VLOOKUP($AV887,排出係数!$H$4:$M$10000,$AU887+2,FALSE),"")</f>
        <v/>
      </c>
      <c r="BF887" s="296">
        <f>IFERROR(VLOOKUP($AU887,点検表４リスト用!$P$2:$T$6,IF($N887="H17",5,3),FALSE),"")</f>
        <v>5.5E-2</v>
      </c>
      <c r="BG887" s="296">
        <f t="shared" si="414"/>
        <v>0</v>
      </c>
      <c r="BH887" s="296">
        <f t="shared" si="418"/>
        <v>0</v>
      </c>
      <c r="BI887" s="296" t="str">
        <f>IFERROR(VLOOKUP($L887,点検表４リスト用!$L$2:$N$11,3,FALSE),"")</f>
        <v/>
      </c>
      <c r="BJ887" s="296" t="str">
        <f t="shared" si="415"/>
        <v/>
      </c>
      <c r="BK887" s="296" t="str">
        <f>IF($AK887="特","",IF($BP887="確認",MSG_電気・燃料電池車確認,IF($BS887=1,日野自動車新型式,IF($BS887=2,日野自動車新型式②,IF($BS887=3,日野自動車新型式③,IF($BS887=4,日野自動車新型式④,IFERROR(VLOOKUP($BJ887,'35条リスト'!$A$3:$C$9998,2,FALSE),"")))))))</f>
        <v/>
      </c>
      <c r="BL887" s="296" t="str">
        <f t="shared" si="416"/>
        <v/>
      </c>
      <c r="BM887" s="296" t="str">
        <f>IFERROR(VLOOKUP($X887,点検表４リスト用!$A$2:$B$10,2,FALSE),"")</f>
        <v/>
      </c>
      <c r="BN887" s="296" t="str">
        <f>IF($AK887="特","",IFERROR(VLOOKUP($BJ887,'35条リスト'!$A$3:$C$9998,3,FALSE),""))</f>
        <v/>
      </c>
      <c r="BO887" s="357" t="str">
        <f t="shared" si="421"/>
        <v/>
      </c>
      <c r="BP887" s="297" t="str">
        <f t="shared" si="417"/>
        <v/>
      </c>
      <c r="BQ887" s="297" t="str">
        <f t="shared" si="422"/>
        <v/>
      </c>
      <c r="BR887" s="296">
        <f t="shared" si="419"/>
        <v>0</v>
      </c>
      <c r="BS887" s="296" t="str">
        <f>IF(COUNTIF(点検表４リスト用!X$2:X$83,J887),1,IF(COUNTIF(点検表４リスト用!Y$2:Y$100,J887),2,IF(COUNTIF(点検表４リスト用!Z$2:Z$100,J887),3,IF(COUNTIF(点検表４リスト用!AA$2:AA$100,J887),4,""))))</f>
        <v/>
      </c>
      <c r="BT887" s="580" t="str">
        <f t="shared" si="423"/>
        <v/>
      </c>
    </row>
    <row r="888" spans="1:72">
      <c r="A888" s="289"/>
      <c r="B888" s="445"/>
      <c r="C888" s="290"/>
      <c r="D888" s="291"/>
      <c r="E888" s="291"/>
      <c r="F888" s="291"/>
      <c r="G888" s="292"/>
      <c r="H888" s="300"/>
      <c r="I888" s="292"/>
      <c r="J888" s="292"/>
      <c r="K888" s="292"/>
      <c r="L888" s="292"/>
      <c r="M888" s="290"/>
      <c r="N888" s="290"/>
      <c r="O888" s="292"/>
      <c r="P888" s="292"/>
      <c r="Q888" s="481" t="str">
        <f t="shared" si="424"/>
        <v/>
      </c>
      <c r="R888" s="481" t="str">
        <f t="shared" si="425"/>
        <v/>
      </c>
      <c r="S888" s="482" t="str">
        <f t="shared" si="398"/>
        <v/>
      </c>
      <c r="T888" s="482" t="str">
        <f t="shared" si="426"/>
        <v/>
      </c>
      <c r="U888" s="483" t="str">
        <f t="shared" si="427"/>
        <v/>
      </c>
      <c r="V888" s="483" t="str">
        <f t="shared" si="428"/>
        <v/>
      </c>
      <c r="W888" s="483" t="str">
        <f t="shared" si="429"/>
        <v/>
      </c>
      <c r="X888" s="293"/>
      <c r="Y888" s="289"/>
      <c r="Z888" s="473" t="str">
        <f>IF($BS888&lt;&gt;"","確認",IF(COUNTIF(点検表４リスト用!AB$2:AB$100,J888),"○",IF(OR($BQ888="【3】",$BQ888="【2】",$BQ888="【1】"),"○",$BQ888)))</f>
        <v/>
      </c>
      <c r="AA888" s="532"/>
      <c r="AB888" s="559" t="str">
        <f t="shared" si="430"/>
        <v/>
      </c>
      <c r="AC888" s="294" t="str">
        <f>IF(COUNTIF(環境性能の高いＵＤタクシー!$A:$A,点検表４!J888),"○","")</f>
        <v/>
      </c>
      <c r="AD888" s="295" t="str">
        <f t="shared" si="431"/>
        <v/>
      </c>
      <c r="AE888" s="296" t="b">
        <f t="shared" si="399"/>
        <v>0</v>
      </c>
      <c r="AF888" s="296" t="b">
        <f t="shared" si="400"/>
        <v>0</v>
      </c>
      <c r="AG888" s="296" t="str">
        <f t="shared" si="401"/>
        <v/>
      </c>
      <c r="AH888" s="296">
        <f t="shared" si="402"/>
        <v>1</v>
      </c>
      <c r="AI888" s="296">
        <f t="shared" si="403"/>
        <v>0</v>
      </c>
      <c r="AJ888" s="296">
        <f t="shared" si="404"/>
        <v>0</v>
      </c>
      <c r="AK888" s="296" t="str">
        <f>IFERROR(VLOOKUP($I888,点検表４リスト用!$D$2:$G$10,2,FALSE),"")</f>
        <v/>
      </c>
      <c r="AL888" s="296" t="str">
        <f>IFERROR(VLOOKUP($I888,点検表４リスト用!$D$2:$G$10,3,FALSE),"")</f>
        <v/>
      </c>
      <c r="AM888" s="296" t="str">
        <f>IFERROR(VLOOKUP($I888,点検表４リスト用!$D$2:$G$10,4,FALSE),"")</f>
        <v/>
      </c>
      <c r="AN888" s="296" t="str">
        <f>IFERROR(VLOOKUP(LEFT($E888,1),点検表４リスト用!$I$2:$J$11,2,FALSE),"")</f>
        <v/>
      </c>
      <c r="AO888" s="296" t="b">
        <f>IF(IFERROR(VLOOKUP($J888,軽乗用車一覧!$A$2:$A$88,1,FALSE),"")&lt;&gt;"",TRUE,FALSE)</f>
        <v>0</v>
      </c>
      <c r="AP888" s="296" t="b">
        <f t="shared" si="405"/>
        <v>0</v>
      </c>
      <c r="AQ888" s="296" t="b">
        <f t="shared" si="432"/>
        <v>1</v>
      </c>
      <c r="AR888" s="296" t="str">
        <f t="shared" si="406"/>
        <v/>
      </c>
      <c r="AS888" s="296" t="str">
        <f t="shared" si="407"/>
        <v/>
      </c>
      <c r="AT888" s="296">
        <f t="shared" si="408"/>
        <v>1</v>
      </c>
      <c r="AU888" s="296">
        <f t="shared" si="409"/>
        <v>1</v>
      </c>
      <c r="AV888" s="296" t="str">
        <f t="shared" si="410"/>
        <v/>
      </c>
      <c r="AW888" s="296" t="str">
        <f>IFERROR(VLOOKUP($L888,点検表４リスト用!$L$2:$M$11,2,FALSE),"")</f>
        <v/>
      </c>
      <c r="AX888" s="296" t="str">
        <f>IFERROR(VLOOKUP($AV888,排出係数!$H$4:$N$1000,7,FALSE),"")</f>
        <v/>
      </c>
      <c r="AY888" s="296" t="str">
        <f t="shared" si="420"/>
        <v/>
      </c>
      <c r="AZ888" s="296" t="str">
        <f t="shared" si="411"/>
        <v>1</v>
      </c>
      <c r="BA888" s="296" t="str">
        <f>IFERROR(VLOOKUP($AV888,排出係数!$A$4:$G$10000,$AU888+2,FALSE),"")</f>
        <v/>
      </c>
      <c r="BB888" s="296">
        <f>IFERROR(VLOOKUP($AU888,点検表４リスト用!$P$2:$T$6,2,FALSE),"")</f>
        <v>0.48</v>
      </c>
      <c r="BC888" s="296" t="str">
        <f t="shared" si="412"/>
        <v/>
      </c>
      <c r="BD888" s="296" t="str">
        <f t="shared" si="413"/>
        <v/>
      </c>
      <c r="BE888" s="296" t="str">
        <f>IFERROR(VLOOKUP($AV888,排出係数!$H$4:$M$10000,$AU888+2,FALSE),"")</f>
        <v/>
      </c>
      <c r="BF888" s="296">
        <f>IFERROR(VLOOKUP($AU888,点検表４リスト用!$P$2:$T$6,IF($N888="H17",5,3),FALSE),"")</f>
        <v>5.5E-2</v>
      </c>
      <c r="BG888" s="296">
        <f t="shared" si="414"/>
        <v>0</v>
      </c>
      <c r="BH888" s="296">
        <f t="shared" si="418"/>
        <v>0</v>
      </c>
      <c r="BI888" s="296" t="str">
        <f>IFERROR(VLOOKUP($L888,点検表４リスト用!$L$2:$N$11,3,FALSE),"")</f>
        <v/>
      </c>
      <c r="BJ888" s="296" t="str">
        <f t="shared" si="415"/>
        <v/>
      </c>
      <c r="BK888" s="296" t="str">
        <f>IF($AK888="特","",IF($BP888="確認",MSG_電気・燃料電池車確認,IF($BS888=1,日野自動車新型式,IF($BS888=2,日野自動車新型式②,IF($BS888=3,日野自動車新型式③,IF($BS888=4,日野自動車新型式④,IFERROR(VLOOKUP($BJ888,'35条リスト'!$A$3:$C$9998,2,FALSE),"")))))))</f>
        <v/>
      </c>
      <c r="BL888" s="296" t="str">
        <f t="shared" si="416"/>
        <v/>
      </c>
      <c r="BM888" s="296" t="str">
        <f>IFERROR(VLOOKUP($X888,点検表４リスト用!$A$2:$B$10,2,FALSE),"")</f>
        <v/>
      </c>
      <c r="BN888" s="296" t="str">
        <f>IF($AK888="特","",IFERROR(VLOOKUP($BJ888,'35条リスト'!$A$3:$C$9998,3,FALSE),""))</f>
        <v/>
      </c>
      <c r="BO888" s="357" t="str">
        <f t="shared" si="421"/>
        <v/>
      </c>
      <c r="BP888" s="297" t="str">
        <f t="shared" si="417"/>
        <v/>
      </c>
      <c r="BQ888" s="297" t="str">
        <f t="shared" si="422"/>
        <v/>
      </c>
      <c r="BR888" s="296">
        <f t="shared" si="419"/>
        <v>0</v>
      </c>
      <c r="BS888" s="296" t="str">
        <f>IF(COUNTIF(点検表４リスト用!X$2:X$83,J888),1,IF(COUNTIF(点検表４リスト用!Y$2:Y$100,J888),2,IF(COUNTIF(点検表４リスト用!Z$2:Z$100,J888),3,IF(COUNTIF(点検表４リスト用!AA$2:AA$100,J888),4,""))))</f>
        <v/>
      </c>
      <c r="BT888" s="580" t="str">
        <f t="shared" si="423"/>
        <v/>
      </c>
    </row>
    <row r="889" spans="1:72">
      <c r="A889" s="289"/>
      <c r="B889" s="445"/>
      <c r="C889" s="290"/>
      <c r="D889" s="291"/>
      <c r="E889" s="291"/>
      <c r="F889" s="291"/>
      <c r="G889" s="292"/>
      <c r="H889" s="300"/>
      <c r="I889" s="292"/>
      <c r="J889" s="292"/>
      <c r="K889" s="292"/>
      <c r="L889" s="292"/>
      <c r="M889" s="290"/>
      <c r="N889" s="290"/>
      <c r="O889" s="292"/>
      <c r="P889" s="292"/>
      <c r="Q889" s="481" t="str">
        <f t="shared" si="424"/>
        <v/>
      </c>
      <c r="R889" s="481" t="str">
        <f t="shared" si="425"/>
        <v/>
      </c>
      <c r="S889" s="482" t="str">
        <f t="shared" si="398"/>
        <v/>
      </c>
      <c r="T889" s="482" t="str">
        <f t="shared" si="426"/>
        <v/>
      </c>
      <c r="U889" s="483" t="str">
        <f t="shared" si="427"/>
        <v/>
      </c>
      <c r="V889" s="483" t="str">
        <f t="shared" si="428"/>
        <v/>
      </c>
      <c r="W889" s="483" t="str">
        <f t="shared" si="429"/>
        <v/>
      </c>
      <c r="X889" s="293"/>
      <c r="Y889" s="289"/>
      <c r="Z889" s="473" t="str">
        <f>IF($BS889&lt;&gt;"","確認",IF(COUNTIF(点検表４リスト用!AB$2:AB$100,J889),"○",IF(OR($BQ889="【3】",$BQ889="【2】",$BQ889="【1】"),"○",$BQ889)))</f>
        <v/>
      </c>
      <c r="AA889" s="532"/>
      <c r="AB889" s="559" t="str">
        <f t="shared" si="430"/>
        <v/>
      </c>
      <c r="AC889" s="294" t="str">
        <f>IF(COUNTIF(環境性能の高いＵＤタクシー!$A:$A,点検表４!J889),"○","")</f>
        <v/>
      </c>
      <c r="AD889" s="295" t="str">
        <f t="shared" si="431"/>
        <v/>
      </c>
      <c r="AE889" s="296" t="b">
        <f t="shared" si="399"/>
        <v>0</v>
      </c>
      <c r="AF889" s="296" t="b">
        <f t="shared" si="400"/>
        <v>0</v>
      </c>
      <c r="AG889" s="296" t="str">
        <f t="shared" si="401"/>
        <v/>
      </c>
      <c r="AH889" s="296">
        <f t="shared" si="402"/>
        <v>1</v>
      </c>
      <c r="AI889" s="296">
        <f t="shared" si="403"/>
        <v>0</v>
      </c>
      <c r="AJ889" s="296">
        <f t="shared" si="404"/>
        <v>0</v>
      </c>
      <c r="AK889" s="296" t="str">
        <f>IFERROR(VLOOKUP($I889,点検表４リスト用!$D$2:$G$10,2,FALSE),"")</f>
        <v/>
      </c>
      <c r="AL889" s="296" t="str">
        <f>IFERROR(VLOOKUP($I889,点検表４リスト用!$D$2:$G$10,3,FALSE),"")</f>
        <v/>
      </c>
      <c r="AM889" s="296" t="str">
        <f>IFERROR(VLOOKUP($I889,点検表４リスト用!$D$2:$G$10,4,FALSE),"")</f>
        <v/>
      </c>
      <c r="AN889" s="296" t="str">
        <f>IFERROR(VLOOKUP(LEFT($E889,1),点検表４リスト用!$I$2:$J$11,2,FALSE),"")</f>
        <v/>
      </c>
      <c r="AO889" s="296" t="b">
        <f>IF(IFERROR(VLOOKUP($J889,軽乗用車一覧!$A$2:$A$88,1,FALSE),"")&lt;&gt;"",TRUE,FALSE)</f>
        <v>0</v>
      </c>
      <c r="AP889" s="296" t="b">
        <f t="shared" si="405"/>
        <v>0</v>
      </c>
      <c r="AQ889" s="296" t="b">
        <f t="shared" si="432"/>
        <v>1</v>
      </c>
      <c r="AR889" s="296" t="str">
        <f t="shared" si="406"/>
        <v/>
      </c>
      <c r="AS889" s="296" t="str">
        <f t="shared" si="407"/>
        <v/>
      </c>
      <c r="AT889" s="296">
        <f t="shared" si="408"/>
        <v>1</v>
      </c>
      <c r="AU889" s="296">
        <f t="shared" si="409"/>
        <v>1</v>
      </c>
      <c r="AV889" s="296" t="str">
        <f t="shared" si="410"/>
        <v/>
      </c>
      <c r="AW889" s="296" t="str">
        <f>IFERROR(VLOOKUP($L889,点検表４リスト用!$L$2:$M$11,2,FALSE),"")</f>
        <v/>
      </c>
      <c r="AX889" s="296" t="str">
        <f>IFERROR(VLOOKUP($AV889,排出係数!$H$4:$N$1000,7,FALSE),"")</f>
        <v/>
      </c>
      <c r="AY889" s="296" t="str">
        <f t="shared" si="420"/>
        <v/>
      </c>
      <c r="AZ889" s="296" t="str">
        <f t="shared" si="411"/>
        <v>1</v>
      </c>
      <c r="BA889" s="296" t="str">
        <f>IFERROR(VLOOKUP($AV889,排出係数!$A$4:$G$10000,$AU889+2,FALSE),"")</f>
        <v/>
      </c>
      <c r="BB889" s="296">
        <f>IFERROR(VLOOKUP($AU889,点検表４リスト用!$P$2:$T$6,2,FALSE),"")</f>
        <v>0.48</v>
      </c>
      <c r="BC889" s="296" t="str">
        <f t="shared" si="412"/>
        <v/>
      </c>
      <c r="BD889" s="296" t="str">
        <f t="shared" si="413"/>
        <v/>
      </c>
      <c r="BE889" s="296" t="str">
        <f>IFERROR(VLOOKUP($AV889,排出係数!$H$4:$M$10000,$AU889+2,FALSE),"")</f>
        <v/>
      </c>
      <c r="BF889" s="296">
        <f>IFERROR(VLOOKUP($AU889,点検表４リスト用!$P$2:$T$6,IF($N889="H17",5,3),FALSE),"")</f>
        <v>5.5E-2</v>
      </c>
      <c r="BG889" s="296">
        <f t="shared" si="414"/>
        <v>0</v>
      </c>
      <c r="BH889" s="296">
        <f t="shared" si="418"/>
        <v>0</v>
      </c>
      <c r="BI889" s="296" t="str">
        <f>IFERROR(VLOOKUP($L889,点検表４リスト用!$L$2:$N$11,3,FALSE),"")</f>
        <v/>
      </c>
      <c r="BJ889" s="296" t="str">
        <f t="shared" si="415"/>
        <v/>
      </c>
      <c r="BK889" s="296" t="str">
        <f>IF($AK889="特","",IF($BP889="確認",MSG_電気・燃料電池車確認,IF($BS889=1,日野自動車新型式,IF($BS889=2,日野自動車新型式②,IF($BS889=3,日野自動車新型式③,IF($BS889=4,日野自動車新型式④,IFERROR(VLOOKUP($BJ889,'35条リスト'!$A$3:$C$9998,2,FALSE),"")))))))</f>
        <v/>
      </c>
      <c r="BL889" s="296" t="str">
        <f t="shared" si="416"/>
        <v/>
      </c>
      <c r="BM889" s="296" t="str">
        <f>IFERROR(VLOOKUP($X889,点検表４リスト用!$A$2:$B$10,2,FALSE),"")</f>
        <v/>
      </c>
      <c r="BN889" s="296" t="str">
        <f>IF($AK889="特","",IFERROR(VLOOKUP($BJ889,'35条リスト'!$A$3:$C$9998,3,FALSE),""))</f>
        <v/>
      </c>
      <c r="BO889" s="357" t="str">
        <f t="shared" si="421"/>
        <v/>
      </c>
      <c r="BP889" s="297" t="str">
        <f t="shared" si="417"/>
        <v/>
      </c>
      <c r="BQ889" s="297" t="str">
        <f t="shared" si="422"/>
        <v/>
      </c>
      <c r="BR889" s="296">
        <f t="shared" si="419"/>
        <v>0</v>
      </c>
      <c r="BS889" s="296" t="str">
        <f>IF(COUNTIF(点検表４リスト用!X$2:X$83,J889),1,IF(COUNTIF(点検表４リスト用!Y$2:Y$100,J889),2,IF(COUNTIF(点検表４リスト用!Z$2:Z$100,J889),3,IF(COUNTIF(点検表４リスト用!AA$2:AA$100,J889),4,""))))</f>
        <v/>
      </c>
      <c r="BT889" s="580" t="str">
        <f t="shared" si="423"/>
        <v/>
      </c>
    </row>
    <row r="890" spans="1:72">
      <c r="A890" s="289"/>
      <c r="B890" s="445"/>
      <c r="C890" s="290"/>
      <c r="D890" s="291"/>
      <c r="E890" s="291"/>
      <c r="F890" s="291"/>
      <c r="G890" s="292"/>
      <c r="H890" s="300"/>
      <c r="I890" s="292"/>
      <c r="J890" s="292"/>
      <c r="K890" s="292"/>
      <c r="L890" s="292"/>
      <c r="M890" s="290"/>
      <c r="N890" s="290"/>
      <c r="O890" s="292"/>
      <c r="P890" s="292"/>
      <c r="Q890" s="481" t="str">
        <f t="shared" si="424"/>
        <v/>
      </c>
      <c r="R890" s="481" t="str">
        <f t="shared" si="425"/>
        <v/>
      </c>
      <c r="S890" s="482" t="str">
        <f t="shared" si="398"/>
        <v/>
      </c>
      <c r="T890" s="482" t="str">
        <f t="shared" si="426"/>
        <v/>
      </c>
      <c r="U890" s="483" t="str">
        <f t="shared" si="427"/>
        <v/>
      </c>
      <c r="V890" s="483" t="str">
        <f t="shared" si="428"/>
        <v/>
      </c>
      <c r="W890" s="483" t="str">
        <f t="shared" si="429"/>
        <v/>
      </c>
      <c r="X890" s="293"/>
      <c r="Y890" s="289"/>
      <c r="Z890" s="473" t="str">
        <f>IF($BS890&lt;&gt;"","確認",IF(COUNTIF(点検表４リスト用!AB$2:AB$100,J890),"○",IF(OR($BQ890="【3】",$BQ890="【2】",$BQ890="【1】"),"○",$BQ890)))</f>
        <v/>
      </c>
      <c r="AA890" s="532"/>
      <c r="AB890" s="559" t="str">
        <f t="shared" si="430"/>
        <v/>
      </c>
      <c r="AC890" s="294" t="str">
        <f>IF(COUNTIF(環境性能の高いＵＤタクシー!$A:$A,点検表４!J890),"○","")</f>
        <v/>
      </c>
      <c r="AD890" s="295" t="str">
        <f t="shared" si="431"/>
        <v/>
      </c>
      <c r="AE890" s="296" t="b">
        <f t="shared" si="399"/>
        <v>0</v>
      </c>
      <c r="AF890" s="296" t="b">
        <f t="shared" si="400"/>
        <v>0</v>
      </c>
      <c r="AG890" s="296" t="str">
        <f t="shared" si="401"/>
        <v/>
      </c>
      <c r="AH890" s="296">
        <f t="shared" si="402"/>
        <v>1</v>
      </c>
      <c r="AI890" s="296">
        <f t="shared" si="403"/>
        <v>0</v>
      </c>
      <c r="AJ890" s="296">
        <f t="shared" si="404"/>
        <v>0</v>
      </c>
      <c r="AK890" s="296" t="str">
        <f>IFERROR(VLOOKUP($I890,点検表４リスト用!$D$2:$G$10,2,FALSE),"")</f>
        <v/>
      </c>
      <c r="AL890" s="296" t="str">
        <f>IFERROR(VLOOKUP($I890,点検表４リスト用!$D$2:$G$10,3,FALSE),"")</f>
        <v/>
      </c>
      <c r="AM890" s="296" t="str">
        <f>IFERROR(VLOOKUP($I890,点検表４リスト用!$D$2:$G$10,4,FALSE),"")</f>
        <v/>
      </c>
      <c r="AN890" s="296" t="str">
        <f>IFERROR(VLOOKUP(LEFT($E890,1),点検表４リスト用!$I$2:$J$11,2,FALSE),"")</f>
        <v/>
      </c>
      <c r="AO890" s="296" t="b">
        <f>IF(IFERROR(VLOOKUP($J890,軽乗用車一覧!$A$2:$A$88,1,FALSE),"")&lt;&gt;"",TRUE,FALSE)</f>
        <v>0</v>
      </c>
      <c r="AP890" s="296" t="b">
        <f t="shared" si="405"/>
        <v>0</v>
      </c>
      <c r="AQ890" s="296" t="b">
        <f t="shared" si="432"/>
        <v>1</v>
      </c>
      <c r="AR890" s="296" t="str">
        <f t="shared" si="406"/>
        <v/>
      </c>
      <c r="AS890" s="296" t="str">
        <f t="shared" si="407"/>
        <v/>
      </c>
      <c r="AT890" s="296">
        <f t="shared" si="408"/>
        <v>1</v>
      </c>
      <c r="AU890" s="296">
        <f t="shared" si="409"/>
        <v>1</v>
      </c>
      <c r="AV890" s="296" t="str">
        <f t="shared" si="410"/>
        <v/>
      </c>
      <c r="AW890" s="296" t="str">
        <f>IFERROR(VLOOKUP($L890,点検表４リスト用!$L$2:$M$11,2,FALSE),"")</f>
        <v/>
      </c>
      <c r="AX890" s="296" t="str">
        <f>IFERROR(VLOOKUP($AV890,排出係数!$H$4:$N$1000,7,FALSE),"")</f>
        <v/>
      </c>
      <c r="AY890" s="296" t="str">
        <f t="shared" si="420"/>
        <v/>
      </c>
      <c r="AZ890" s="296" t="str">
        <f t="shared" si="411"/>
        <v>1</v>
      </c>
      <c r="BA890" s="296" t="str">
        <f>IFERROR(VLOOKUP($AV890,排出係数!$A$4:$G$10000,$AU890+2,FALSE),"")</f>
        <v/>
      </c>
      <c r="BB890" s="296">
        <f>IFERROR(VLOOKUP($AU890,点検表４リスト用!$P$2:$T$6,2,FALSE),"")</f>
        <v>0.48</v>
      </c>
      <c r="BC890" s="296" t="str">
        <f t="shared" si="412"/>
        <v/>
      </c>
      <c r="BD890" s="296" t="str">
        <f t="shared" si="413"/>
        <v/>
      </c>
      <c r="BE890" s="296" t="str">
        <f>IFERROR(VLOOKUP($AV890,排出係数!$H$4:$M$10000,$AU890+2,FALSE),"")</f>
        <v/>
      </c>
      <c r="BF890" s="296">
        <f>IFERROR(VLOOKUP($AU890,点検表４リスト用!$P$2:$T$6,IF($N890="H17",5,3),FALSE),"")</f>
        <v>5.5E-2</v>
      </c>
      <c r="BG890" s="296">
        <f t="shared" si="414"/>
        <v>0</v>
      </c>
      <c r="BH890" s="296">
        <f t="shared" si="418"/>
        <v>0</v>
      </c>
      <c r="BI890" s="296" t="str">
        <f>IFERROR(VLOOKUP($L890,点検表４リスト用!$L$2:$N$11,3,FALSE),"")</f>
        <v/>
      </c>
      <c r="BJ890" s="296" t="str">
        <f t="shared" si="415"/>
        <v/>
      </c>
      <c r="BK890" s="296" t="str">
        <f>IF($AK890="特","",IF($BP890="確認",MSG_電気・燃料電池車確認,IF($BS890=1,日野自動車新型式,IF($BS890=2,日野自動車新型式②,IF($BS890=3,日野自動車新型式③,IF($BS890=4,日野自動車新型式④,IFERROR(VLOOKUP($BJ890,'35条リスト'!$A$3:$C$9998,2,FALSE),"")))))))</f>
        <v/>
      </c>
      <c r="BL890" s="296" t="str">
        <f t="shared" si="416"/>
        <v/>
      </c>
      <c r="BM890" s="296" t="str">
        <f>IFERROR(VLOOKUP($X890,点検表４リスト用!$A$2:$B$10,2,FALSE),"")</f>
        <v/>
      </c>
      <c r="BN890" s="296" t="str">
        <f>IF($AK890="特","",IFERROR(VLOOKUP($BJ890,'35条リスト'!$A$3:$C$9998,3,FALSE),""))</f>
        <v/>
      </c>
      <c r="BO890" s="357" t="str">
        <f t="shared" si="421"/>
        <v/>
      </c>
      <c r="BP890" s="297" t="str">
        <f t="shared" si="417"/>
        <v/>
      </c>
      <c r="BQ890" s="297" t="str">
        <f t="shared" si="422"/>
        <v/>
      </c>
      <c r="BR890" s="296">
        <f t="shared" si="419"/>
        <v>0</v>
      </c>
      <c r="BS890" s="296" t="str">
        <f>IF(COUNTIF(点検表４リスト用!X$2:X$83,J890),1,IF(COUNTIF(点検表４リスト用!Y$2:Y$100,J890),2,IF(COUNTIF(点検表４リスト用!Z$2:Z$100,J890),3,IF(COUNTIF(点検表４リスト用!AA$2:AA$100,J890),4,""))))</f>
        <v/>
      </c>
      <c r="BT890" s="580" t="str">
        <f t="shared" si="423"/>
        <v/>
      </c>
    </row>
    <row r="891" spans="1:72">
      <c r="A891" s="289"/>
      <c r="B891" s="445"/>
      <c r="C891" s="290"/>
      <c r="D891" s="291"/>
      <c r="E891" s="291"/>
      <c r="F891" s="291"/>
      <c r="G891" s="292"/>
      <c r="H891" s="300"/>
      <c r="I891" s="292"/>
      <c r="J891" s="292"/>
      <c r="K891" s="292"/>
      <c r="L891" s="292"/>
      <c r="M891" s="290"/>
      <c r="N891" s="290"/>
      <c r="O891" s="292"/>
      <c r="P891" s="292"/>
      <c r="Q891" s="481" t="str">
        <f t="shared" si="424"/>
        <v/>
      </c>
      <c r="R891" s="481" t="str">
        <f t="shared" si="425"/>
        <v/>
      </c>
      <c r="S891" s="482" t="str">
        <f t="shared" si="398"/>
        <v/>
      </c>
      <c r="T891" s="482" t="str">
        <f t="shared" si="426"/>
        <v/>
      </c>
      <c r="U891" s="483" t="str">
        <f t="shared" si="427"/>
        <v/>
      </c>
      <c r="V891" s="483" t="str">
        <f t="shared" si="428"/>
        <v/>
      </c>
      <c r="W891" s="483" t="str">
        <f t="shared" si="429"/>
        <v/>
      </c>
      <c r="X891" s="293"/>
      <c r="Y891" s="289"/>
      <c r="Z891" s="473" t="str">
        <f>IF($BS891&lt;&gt;"","確認",IF(COUNTIF(点検表４リスト用!AB$2:AB$100,J891),"○",IF(OR($BQ891="【3】",$BQ891="【2】",$BQ891="【1】"),"○",$BQ891)))</f>
        <v/>
      </c>
      <c r="AA891" s="532"/>
      <c r="AB891" s="559" t="str">
        <f t="shared" si="430"/>
        <v/>
      </c>
      <c r="AC891" s="294" t="str">
        <f>IF(COUNTIF(環境性能の高いＵＤタクシー!$A:$A,点検表４!J891),"○","")</f>
        <v/>
      </c>
      <c r="AD891" s="295" t="str">
        <f t="shared" si="431"/>
        <v/>
      </c>
      <c r="AE891" s="296" t="b">
        <f t="shared" si="399"/>
        <v>0</v>
      </c>
      <c r="AF891" s="296" t="b">
        <f t="shared" si="400"/>
        <v>0</v>
      </c>
      <c r="AG891" s="296" t="str">
        <f t="shared" si="401"/>
        <v/>
      </c>
      <c r="AH891" s="296">
        <f t="shared" si="402"/>
        <v>1</v>
      </c>
      <c r="AI891" s="296">
        <f t="shared" si="403"/>
        <v>0</v>
      </c>
      <c r="AJ891" s="296">
        <f t="shared" si="404"/>
        <v>0</v>
      </c>
      <c r="AK891" s="296" t="str">
        <f>IFERROR(VLOOKUP($I891,点検表４リスト用!$D$2:$G$10,2,FALSE),"")</f>
        <v/>
      </c>
      <c r="AL891" s="296" t="str">
        <f>IFERROR(VLOOKUP($I891,点検表４リスト用!$D$2:$G$10,3,FALSE),"")</f>
        <v/>
      </c>
      <c r="AM891" s="296" t="str">
        <f>IFERROR(VLOOKUP($I891,点検表４リスト用!$D$2:$G$10,4,FALSE),"")</f>
        <v/>
      </c>
      <c r="AN891" s="296" t="str">
        <f>IFERROR(VLOOKUP(LEFT($E891,1),点検表４リスト用!$I$2:$J$11,2,FALSE),"")</f>
        <v/>
      </c>
      <c r="AO891" s="296" t="b">
        <f>IF(IFERROR(VLOOKUP($J891,軽乗用車一覧!$A$2:$A$88,1,FALSE),"")&lt;&gt;"",TRUE,FALSE)</f>
        <v>0</v>
      </c>
      <c r="AP891" s="296" t="b">
        <f t="shared" si="405"/>
        <v>0</v>
      </c>
      <c r="AQ891" s="296" t="b">
        <f t="shared" si="432"/>
        <v>1</v>
      </c>
      <c r="AR891" s="296" t="str">
        <f t="shared" si="406"/>
        <v/>
      </c>
      <c r="AS891" s="296" t="str">
        <f t="shared" si="407"/>
        <v/>
      </c>
      <c r="AT891" s="296">
        <f t="shared" si="408"/>
        <v>1</v>
      </c>
      <c r="AU891" s="296">
        <f t="shared" si="409"/>
        <v>1</v>
      </c>
      <c r="AV891" s="296" t="str">
        <f t="shared" si="410"/>
        <v/>
      </c>
      <c r="AW891" s="296" t="str">
        <f>IFERROR(VLOOKUP($L891,点検表４リスト用!$L$2:$M$11,2,FALSE),"")</f>
        <v/>
      </c>
      <c r="AX891" s="296" t="str">
        <f>IFERROR(VLOOKUP($AV891,排出係数!$H$4:$N$1000,7,FALSE),"")</f>
        <v/>
      </c>
      <c r="AY891" s="296" t="str">
        <f t="shared" si="420"/>
        <v/>
      </c>
      <c r="AZ891" s="296" t="str">
        <f t="shared" si="411"/>
        <v>1</v>
      </c>
      <c r="BA891" s="296" t="str">
        <f>IFERROR(VLOOKUP($AV891,排出係数!$A$4:$G$10000,$AU891+2,FALSE),"")</f>
        <v/>
      </c>
      <c r="BB891" s="296">
        <f>IFERROR(VLOOKUP($AU891,点検表４リスト用!$P$2:$T$6,2,FALSE),"")</f>
        <v>0.48</v>
      </c>
      <c r="BC891" s="296" t="str">
        <f t="shared" si="412"/>
        <v/>
      </c>
      <c r="BD891" s="296" t="str">
        <f t="shared" si="413"/>
        <v/>
      </c>
      <c r="BE891" s="296" t="str">
        <f>IFERROR(VLOOKUP($AV891,排出係数!$H$4:$M$10000,$AU891+2,FALSE),"")</f>
        <v/>
      </c>
      <c r="BF891" s="296">
        <f>IFERROR(VLOOKUP($AU891,点検表４リスト用!$P$2:$T$6,IF($N891="H17",5,3),FALSE),"")</f>
        <v>5.5E-2</v>
      </c>
      <c r="BG891" s="296">
        <f t="shared" si="414"/>
        <v>0</v>
      </c>
      <c r="BH891" s="296">
        <f t="shared" si="418"/>
        <v>0</v>
      </c>
      <c r="BI891" s="296" t="str">
        <f>IFERROR(VLOOKUP($L891,点検表４リスト用!$L$2:$N$11,3,FALSE),"")</f>
        <v/>
      </c>
      <c r="BJ891" s="296" t="str">
        <f t="shared" si="415"/>
        <v/>
      </c>
      <c r="BK891" s="296" t="str">
        <f>IF($AK891="特","",IF($BP891="確認",MSG_電気・燃料電池車確認,IF($BS891=1,日野自動車新型式,IF($BS891=2,日野自動車新型式②,IF($BS891=3,日野自動車新型式③,IF($BS891=4,日野自動車新型式④,IFERROR(VLOOKUP($BJ891,'35条リスト'!$A$3:$C$9998,2,FALSE),"")))))))</f>
        <v/>
      </c>
      <c r="BL891" s="296" t="str">
        <f t="shared" si="416"/>
        <v/>
      </c>
      <c r="BM891" s="296" t="str">
        <f>IFERROR(VLOOKUP($X891,点検表４リスト用!$A$2:$B$10,2,FALSE),"")</f>
        <v/>
      </c>
      <c r="BN891" s="296" t="str">
        <f>IF($AK891="特","",IFERROR(VLOOKUP($BJ891,'35条リスト'!$A$3:$C$9998,3,FALSE),""))</f>
        <v/>
      </c>
      <c r="BO891" s="357" t="str">
        <f t="shared" si="421"/>
        <v/>
      </c>
      <c r="BP891" s="297" t="str">
        <f t="shared" si="417"/>
        <v/>
      </c>
      <c r="BQ891" s="297" t="str">
        <f t="shared" si="422"/>
        <v/>
      </c>
      <c r="BR891" s="296">
        <f t="shared" si="419"/>
        <v>0</v>
      </c>
      <c r="BS891" s="296" t="str">
        <f>IF(COUNTIF(点検表４リスト用!X$2:X$83,J891),1,IF(COUNTIF(点検表４リスト用!Y$2:Y$100,J891),2,IF(COUNTIF(点検表４リスト用!Z$2:Z$100,J891),3,IF(COUNTIF(点検表４リスト用!AA$2:AA$100,J891),4,""))))</f>
        <v/>
      </c>
      <c r="BT891" s="580" t="str">
        <f t="shared" si="423"/>
        <v/>
      </c>
    </row>
    <row r="892" spans="1:72">
      <c r="A892" s="289"/>
      <c r="B892" s="445"/>
      <c r="C892" s="290"/>
      <c r="D892" s="291"/>
      <c r="E892" s="291"/>
      <c r="F892" s="291"/>
      <c r="G892" s="292"/>
      <c r="H892" s="300"/>
      <c r="I892" s="292"/>
      <c r="J892" s="292"/>
      <c r="K892" s="292"/>
      <c r="L892" s="292"/>
      <c r="M892" s="290"/>
      <c r="N892" s="290"/>
      <c r="O892" s="292"/>
      <c r="P892" s="292"/>
      <c r="Q892" s="481" t="str">
        <f t="shared" si="424"/>
        <v/>
      </c>
      <c r="R892" s="481" t="str">
        <f t="shared" si="425"/>
        <v/>
      </c>
      <c r="S892" s="482" t="str">
        <f t="shared" si="398"/>
        <v/>
      </c>
      <c r="T892" s="482" t="str">
        <f t="shared" si="426"/>
        <v/>
      </c>
      <c r="U892" s="483" t="str">
        <f t="shared" si="427"/>
        <v/>
      </c>
      <c r="V892" s="483" t="str">
        <f t="shared" si="428"/>
        <v/>
      </c>
      <c r="W892" s="483" t="str">
        <f t="shared" si="429"/>
        <v/>
      </c>
      <c r="X892" s="293"/>
      <c r="Y892" s="289"/>
      <c r="Z892" s="473" t="str">
        <f>IF($BS892&lt;&gt;"","確認",IF(COUNTIF(点検表４リスト用!AB$2:AB$100,J892),"○",IF(OR($BQ892="【3】",$BQ892="【2】",$BQ892="【1】"),"○",$BQ892)))</f>
        <v/>
      </c>
      <c r="AA892" s="532"/>
      <c r="AB892" s="559" t="str">
        <f t="shared" si="430"/>
        <v/>
      </c>
      <c r="AC892" s="294" t="str">
        <f>IF(COUNTIF(環境性能の高いＵＤタクシー!$A:$A,点検表４!J892),"○","")</f>
        <v/>
      </c>
      <c r="AD892" s="295" t="str">
        <f t="shared" si="431"/>
        <v/>
      </c>
      <c r="AE892" s="296" t="b">
        <f t="shared" si="399"/>
        <v>0</v>
      </c>
      <c r="AF892" s="296" t="b">
        <f t="shared" si="400"/>
        <v>0</v>
      </c>
      <c r="AG892" s="296" t="str">
        <f t="shared" si="401"/>
        <v/>
      </c>
      <c r="AH892" s="296">
        <f t="shared" si="402"/>
        <v>1</v>
      </c>
      <c r="AI892" s="296">
        <f t="shared" si="403"/>
        <v>0</v>
      </c>
      <c r="AJ892" s="296">
        <f t="shared" si="404"/>
        <v>0</v>
      </c>
      <c r="AK892" s="296" t="str">
        <f>IFERROR(VLOOKUP($I892,点検表４リスト用!$D$2:$G$10,2,FALSE),"")</f>
        <v/>
      </c>
      <c r="AL892" s="296" t="str">
        <f>IFERROR(VLOOKUP($I892,点検表４リスト用!$D$2:$G$10,3,FALSE),"")</f>
        <v/>
      </c>
      <c r="AM892" s="296" t="str">
        <f>IFERROR(VLOOKUP($I892,点検表４リスト用!$D$2:$G$10,4,FALSE),"")</f>
        <v/>
      </c>
      <c r="AN892" s="296" t="str">
        <f>IFERROR(VLOOKUP(LEFT($E892,1),点検表４リスト用!$I$2:$J$11,2,FALSE),"")</f>
        <v/>
      </c>
      <c r="AO892" s="296" t="b">
        <f>IF(IFERROR(VLOOKUP($J892,軽乗用車一覧!$A$2:$A$88,1,FALSE),"")&lt;&gt;"",TRUE,FALSE)</f>
        <v>0</v>
      </c>
      <c r="AP892" s="296" t="b">
        <f t="shared" si="405"/>
        <v>0</v>
      </c>
      <c r="AQ892" s="296" t="b">
        <f t="shared" si="432"/>
        <v>1</v>
      </c>
      <c r="AR892" s="296" t="str">
        <f t="shared" si="406"/>
        <v/>
      </c>
      <c r="AS892" s="296" t="str">
        <f t="shared" si="407"/>
        <v/>
      </c>
      <c r="AT892" s="296">
        <f t="shared" si="408"/>
        <v>1</v>
      </c>
      <c r="AU892" s="296">
        <f t="shared" si="409"/>
        <v>1</v>
      </c>
      <c r="AV892" s="296" t="str">
        <f t="shared" si="410"/>
        <v/>
      </c>
      <c r="AW892" s="296" t="str">
        <f>IFERROR(VLOOKUP($L892,点検表４リスト用!$L$2:$M$11,2,FALSE),"")</f>
        <v/>
      </c>
      <c r="AX892" s="296" t="str">
        <f>IFERROR(VLOOKUP($AV892,排出係数!$H$4:$N$1000,7,FALSE),"")</f>
        <v/>
      </c>
      <c r="AY892" s="296" t="str">
        <f t="shared" si="420"/>
        <v/>
      </c>
      <c r="AZ892" s="296" t="str">
        <f t="shared" si="411"/>
        <v>1</v>
      </c>
      <c r="BA892" s="296" t="str">
        <f>IFERROR(VLOOKUP($AV892,排出係数!$A$4:$G$10000,$AU892+2,FALSE),"")</f>
        <v/>
      </c>
      <c r="BB892" s="296">
        <f>IFERROR(VLOOKUP($AU892,点検表４リスト用!$P$2:$T$6,2,FALSE),"")</f>
        <v>0.48</v>
      </c>
      <c r="BC892" s="296" t="str">
        <f t="shared" si="412"/>
        <v/>
      </c>
      <c r="BD892" s="296" t="str">
        <f t="shared" si="413"/>
        <v/>
      </c>
      <c r="BE892" s="296" t="str">
        <f>IFERROR(VLOOKUP($AV892,排出係数!$H$4:$M$10000,$AU892+2,FALSE),"")</f>
        <v/>
      </c>
      <c r="BF892" s="296">
        <f>IFERROR(VLOOKUP($AU892,点検表４リスト用!$P$2:$T$6,IF($N892="H17",5,3),FALSE),"")</f>
        <v>5.5E-2</v>
      </c>
      <c r="BG892" s="296">
        <f t="shared" si="414"/>
        <v>0</v>
      </c>
      <c r="BH892" s="296">
        <f t="shared" si="418"/>
        <v>0</v>
      </c>
      <c r="BI892" s="296" t="str">
        <f>IFERROR(VLOOKUP($L892,点検表４リスト用!$L$2:$N$11,3,FALSE),"")</f>
        <v/>
      </c>
      <c r="BJ892" s="296" t="str">
        <f t="shared" si="415"/>
        <v/>
      </c>
      <c r="BK892" s="296" t="str">
        <f>IF($AK892="特","",IF($BP892="確認",MSG_電気・燃料電池車確認,IF($BS892=1,日野自動車新型式,IF($BS892=2,日野自動車新型式②,IF($BS892=3,日野自動車新型式③,IF($BS892=4,日野自動車新型式④,IFERROR(VLOOKUP($BJ892,'35条リスト'!$A$3:$C$9998,2,FALSE),"")))))))</f>
        <v/>
      </c>
      <c r="BL892" s="296" t="str">
        <f t="shared" si="416"/>
        <v/>
      </c>
      <c r="BM892" s="296" t="str">
        <f>IFERROR(VLOOKUP($X892,点検表４リスト用!$A$2:$B$10,2,FALSE),"")</f>
        <v/>
      </c>
      <c r="BN892" s="296" t="str">
        <f>IF($AK892="特","",IFERROR(VLOOKUP($BJ892,'35条リスト'!$A$3:$C$9998,3,FALSE),""))</f>
        <v/>
      </c>
      <c r="BO892" s="357" t="str">
        <f t="shared" si="421"/>
        <v/>
      </c>
      <c r="BP892" s="297" t="str">
        <f t="shared" si="417"/>
        <v/>
      </c>
      <c r="BQ892" s="297" t="str">
        <f t="shared" si="422"/>
        <v/>
      </c>
      <c r="BR892" s="296">
        <f t="shared" si="419"/>
        <v>0</v>
      </c>
      <c r="BS892" s="296" t="str">
        <f>IF(COUNTIF(点検表４リスト用!X$2:X$83,J892),1,IF(COUNTIF(点検表４リスト用!Y$2:Y$100,J892),2,IF(COUNTIF(点検表４リスト用!Z$2:Z$100,J892),3,IF(COUNTIF(点検表４リスト用!AA$2:AA$100,J892),4,""))))</f>
        <v/>
      </c>
      <c r="BT892" s="580" t="str">
        <f t="shared" si="423"/>
        <v/>
      </c>
    </row>
    <row r="893" spans="1:72">
      <c r="A893" s="289"/>
      <c r="B893" s="445"/>
      <c r="C893" s="290"/>
      <c r="D893" s="291"/>
      <c r="E893" s="291"/>
      <c r="F893" s="291"/>
      <c r="G893" s="292"/>
      <c r="H893" s="300"/>
      <c r="I893" s="292"/>
      <c r="J893" s="292"/>
      <c r="K893" s="292"/>
      <c r="L893" s="292"/>
      <c r="M893" s="290"/>
      <c r="N893" s="290"/>
      <c r="O893" s="292"/>
      <c r="P893" s="292"/>
      <c r="Q893" s="481" t="str">
        <f t="shared" si="424"/>
        <v/>
      </c>
      <c r="R893" s="481" t="str">
        <f t="shared" si="425"/>
        <v/>
      </c>
      <c r="S893" s="482" t="str">
        <f t="shared" si="398"/>
        <v/>
      </c>
      <c r="T893" s="482" t="str">
        <f t="shared" si="426"/>
        <v/>
      </c>
      <c r="U893" s="483" t="str">
        <f t="shared" si="427"/>
        <v/>
      </c>
      <c r="V893" s="483" t="str">
        <f t="shared" si="428"/>
        <v/>
      </c>
      <c r="W893" s="483" t="str">
        <f t="shared" si="429"/>
        <v/>
      </c>
      <c r="X893" s="293"/>
      <c r="Y893" s="289"/>
      <c r="Z893" s="473" t="str">
        <f>IF($BS893&lt;&gt;"","確認",IF(COUNTIF(点検表４リスト用!AB$2:AB$100,J893),"○",IF(OR($BQ893="【3】",$BQ893="【2】",$BQ893="【1】"),"○",$BQ893)))</f>
        <v/>
      </c>
      <c r="AA893" s="532"/>
      <c r="AB893" s="559" t="str">
        <f t="shared" si="430"/>
        <v/>
      </c>
      <c r="AC893" s="294" t="str">
        <f>IF(COUNTIF(環境性能の高いＵＤタクシー!$A:$A,点検表４!J893),"○","")</f>
        <v/>
      </c>
      <c r="AD893" s="295" t="str">
        <f t="shared" si="431"/>
        <v/>
      </c>
      <c r="AE893" s="296" t="b">
        <f t="shared" si="399"/>
        <v>0</v>
      </c>
      <c r="AF893" s="296" t="b">
        <f t="shared" si="400"/>
        <v>0</v>
      </c>
      <c r="AG893" s="296" t="str">
        <f t="shared" si="401"/>
        <v/>
      </c>
      <c r="AH893" s="296">
        <f t="shared" si="402"/>
        <v>1</v>
      </c>
      <c r="AI893" s="296">
        <f t="shared" si="403"/>
        <v>0</v>
      </c>
      <c r="AJ893" s="296">
        <f t="shared" si="404"/>
        <v>0</v>
      </c>
      <c r="AK893" s="296" t="str">
        <f>IFERROR(VLOOKUP($I893,点検表４リスト用!$D$2:$G$10,2,FALSE),"")</f>
        <v/>
      </c>
      <c r="AL893" s="296" t="str">
        <f>IFERROR(VLOOKUP($I893,点検表４リスト用!$D$2:$G$10,3,FALSE),"")</f>
        <v/>
      </c>
      <c r="AM893" s="296" t="str">
        <f>IFERROR(VLOOKUP($I893,点検表４リスト用!$D$2:$G$10,4,FALSE),"")</f>
        <v/>
      </c>
      <c r="AN893" s="296" t="str">
        <f>IFERROR(VLOOKUP(LEFT($E893,1),点検表４リスト用!$I$2:$J$11,2,FALSE),"")</f>
        <v/>
      </c>
      <c r="AO893" s="296" t="b">
        <f>IF(IFERROR(VLOOKUP($J893,軽乗用車一覧!$A$2:$A$88,1,FALSE),"")&lt;&gt;"",TRUE,FALSE)</f>
        <v>0</v>
      </c>
      <c r="AP893" s="296" t="b">
        <f t="shared" si="405"/>
        <v>0</v>
      </c>
      <c r="AQ893" s="296" t="b">
        <f t="shared" si="432"/>
        <v>1</v>
      </c>
      <c r="AR893" s="296" t="str">
        <f t="shared" si="406"/>
        <v/>
      </c>
      <c r="AS893" s="296" t="str">
        <f t="shared" si="407"/>
        <v/>
      </c>
      <c r="AT893" s="296">
        <f t="shared" si="408"/>
        <v>1</v>
      </c>
      <c r="AU893" s="296">
        <f t="shared" si="409"/>
        <v>1</v>
      </c>
      <c r="AV893" s="296" t="str">
        <f t="shared" si="410"/>
        <v/>
      </c>
      <c r="AW893" s="296" t="str">
        <f>IFERROR(VLOOKUP($L893,点検表４リスト用!$L$2:$M$11,2,FALSE),"")</f>
        <v/>
      </c>
      <c r="AX893" s="296" t="str">
        <f>IFERROR(VLOOKUP($AV893,排出係数!$H$4:$N$1000,7,FALSE),"")</f>
        <v/>
      </c>
      <c r="AY893" s="296" t="str">
        <f t="shared" si="420"/>
        <v/>
      </c>
      <c r="AZ893" s="296" t="str">
        <f t="shared" si="411"/>
        <v>1</v>
      </c>
      <c r="BA893" s="296" t="str">
        <f>IFERROR(VLOOKUP($AV893,排出係数!$A$4:$G$10000,$AU893+2,FALSE),"")</f>
        <v/>
      </c>
      <c r="BB893" s="296">
        <f>IFERROR(VLOOKUP($AU893,点検表４リスト用!$P$2:$T$6,2,FALSE),"")</f>
        <v>0.48</v>
      </c>
      <c r="BC893" s="296" t="str">
        <f t="shared" si="412"/>
        <v/>
      </c>
      <c r="BD893" s="296" t="str">
        <f t="shared" si="413"/>
        <v/>
      </c>
      <c r="BE893" s="296" t="str">
        <f>IFERROR(VLOOKUP($AV893,排出係数!$H$4:$M$10000,$AU893+2,FALSE),"")</f>
        <v/>
      </c>
      <c r="BF893" s="296">
        <f>IFERROR(VLOOKUP($AU893,点検表４リスト用!$P$2:$T$6,IF($N893="H17",5,3),FALSE),"")</f>
        <v>5.5E-2</v>
      </c>
      <c r="BG893" s="296">
        <f t="shared" si="414"/>
        <v>0</v>
      </c>
      <c r="BH893" s="296">
        <f t="shared" si="418"/>
        <v>0</v>
      </c>
      <c r="BI893" s="296" t="str">
        <f>IFERROR(VLOOKUP($L893,点検表４リスト用!$L$2:$N$11,3,FALSE),"")</f>
        <v/>
      </c>
      <c r="BJ893" s="296" t="str">
        <f t="shared" si="415"/>
        <v/>
      </c>
      <c r="BK893" s="296" t="str">
        <f>IF($AK893="特","",IF($BP893="確認",MSG_電気・燃料電池車確認,IF($BS893=1,日野自動車新型式,IF($BS893=2,日野自動車新型式②,IF($BS893=3,日野自動車新型式③,IF($BS893=4,日野自動車新型式④,IFERROR(VLOOKUP($BJ893,'35条リスト'!$A$3:$C$9998,2,FALSE),"")))))))</f>
        <v/>
      </c>
      <c r="BL893" s="296" t="str">
        <f t="shared" si="416"/>
        <v/>
      </c>
      <c r="BM893" s="296" t="str">
        <f>IFERROR(VLOOKUP($X893,点検表４リスト用!$A$2:$B$10,2,FALSE),"")</f>
        <v/>
      </c>
      <c r="BN893" s="296" t="str">
        <f>IF($AK893="特","",IFERROR(VLOOKUP($BJ893,'35条リスト'!$A$3:$C$9998,3,FALSE),""))</f>
        <v/>
      </c>
      <c r="BO893" s="357" t="str">
        <f t="shared" si="421"/>
        <v/>
      </c>
      <c r="BP893" s="297" t="str">
        <f t="shared" si="417"/>
        <v/>
      </c>
      <c r="BQ893" s="297" t="str">
        <f t="shared" si="422"/>
        <v/>
      </c>
      <c r="BR893" s="296">
        <f t="shared" si="419"/>
        <v>0</v>
      </c>
      <c r="BS893" s="296" t="str">
        <f>IF(COUNTIF(点検表４リスト用!X$2:X$83,J893),1,IF(COUNTIF(点検表４リスト用!Y$2:Y$100,J893),2,IF(COUNTIF(点検表４リスト用!Z$2:Z$100,J893),3,IF(COUNTIF(点検表４リスト用!AA$2:AA$100,J893),4,""))))</f>
        <v/>
      </c>
      <c r="BT893" s="580" t="str">
        <f t="shared" si="423"/>
        <v/>
      </c>
    </row>
    <row r="894" spans="1:72">
      <c r="A894" s="289"/>
      <c r="B894" s="445"/>
      <c r="C894" s="290"/>
      <c r="D894" s="291"/>
      <c r="E894" s="291"/>
      <c r="F894" s="291"/>
      <c r="G894" s="292"/>
      <c r="H894" s="300"/>
      <c r="I894" s="292"/>
      <c r="J894" s="292"/>
      <c r="K894" s="292"/>
      <c r="L894" s="292"/>
      <c r="M894" s="290"/>
      <c r="N894" s="290"/>
      <c r="O894" s="292"/>
      <c r="P894" s="292"/>
      <c r="Q894" s="481" t="str">
        <f t="shared" si="424"/>
        <v/>
      </c>
      <c r="R894" s="481" t="str">
        <f t="shared" si="425"/>
        <v/>
      </c>
      <c r="S894" s="482" t="str">
        <f t="shared" si="398"/>
        <v/>
      </c>
      <c r="T894" s="482" t="str">
        <f t="shared" si="426"/>
        <v/>
      </c>
      <c r="U894" s="483" t="str">
        <f t="shared" si="427"/>
        <v/>
      </c>
      <c r="V894" s="483" t="str">
        <f t="shared" si="428"/>
        <v/>
      </c>
      <c r="W894" s="483" t="str">
        <f t="shared" si="429"/>
        <v/>
      </c>
      <c r="X894" s="293"/>
      <c r="Y894" s="289"/>
      <c r="Z894" s="473" t="str">
        <f>IF($BS894&lt;&gt;"","確認",IF(COUNTIF(点検表４リスト用!AB$2:AB$100,J894),"○",IF(OR($BQ894="【3】",$BQ894="【2】",$BQ894="【1】"),"○",$BQ894)))</f>
        <v/>
      </c>
      <c r="AA894" s="532"/>
      <c r="AB894" s="559" t="str">
        <f t="shared" si="430"/>
        <v/>
      </c>
      <c r="AC894" s="294" t="str">
        <f>IF(COUNTIF(環境性能の高いＵＤタクシー!$A:$A,点検表４!J894),"○","")</f>
        <v/>
      </c>
      <c r="AD894" s="295" t="str">
        <f t="shared" si="431"/>
        <v/>
      </c>
      <c r="AE894" s="296" t="b">
        <f t="shared" si="399"/>
        <v>0</v>
      </c>
      <c r="AF894" s="296" t="b">
        <f t="shared" si="400"/>
        <v>0</v>
      </c>
      <c r="AG894" s="296" t="str">
        <f t="shared" si="401"/>
        <v/>
      </c>
      <c r="AH894" s="296">
        <f t="shared" si="402"/>
        <v>1</v>
      </c>
      <c r="AI894" s="296">
        <f t="shared" si="403"/>
        <v>0</v>
      </c>
      <c r="AJ894" s="296">
        <f t="shared" si="404"/>
        <v>0</v>
      </c>
      <c r="AK894" s="296" t="str">
        <f>IFERROR(VLOOKUP($I894,点検表４リスト用!$D$2:$G$10,2,FALSE),"")</f>
        <v/>
      </c>
      <c r="AL894" s="296" t="str">
        <f>IFERROR(VLOOKUP($I894,点検表４リスト用!$D$2:$G$10,3,FALSE),"")</f>
        <v/>
      </c>
      <c r="AM894" s="296" t="str">
        <f>IFERROR(VLOOKUP($I894,点検表４リスト用!$D$2:$G$10,4,FALSE),"")</f>
        <v/>
      </c>
      <c r="AN894" s="296" t="str">
        <f>IFERROR(VLOOKUP(LEFT($E894,1),点検表４リスト用!$I$2:$J$11,2,FALSE),"")</f>
        <v/>
      </c>
      <c r="AO894" s="296" t="b">
        <f>IF(IFERROR(VLOOKUP($J894,軽乗用車一覧!$A$2:$A$88,1,FALSE),"")&lt;&gt;"",TRUE,FALSE)</f>
        <v>0</v>
      </c>
      <c r="AP894" s="296" t="b">
        <f t="shared" si="405"/>
        <v>0</v>
      </c>
      <c r="AQ894" s="296" t="b">
        <f t="shared" si="432"/>
        <v>1</v>
      </c>
      <c r="AR894" s="296" t="str">
        <f t="shared" si="406"/>
        <v/>
      </c>
      <c r="AS894" s="296" t="str">
        <f t="shared" si="407"/>
        <v/>
      </c>
      <c r="AT894" s="296">
        <f t="shared" si="408"/>
        <v>1</v>
      </c>
      <c r="AU894" s="296">
        <f t="shared" si="409"/>
        <v>1</v>
      </c>
      <c r="AV894" s="296" t="str">
        <f t="shared" si="410"/>
        <v/>
      </c>
      <c r="AW894" s="296" t="str">
        <f>IFERROR(VLOOKUP($L894,点検表４リスト用!$L$2:$M$11,2,FALSE),"")</f>
        <v/>
      </c>
      <c r="AX894" s="296" t="str">
        <f>IFERROR(VLOOKUP($AV894,排出係数!$H$4:$N$1000,7,FALSE),"")</f>
        <v/>
      </c>
      <c r="AY894" s="296" t="str">
        <f t="shared" si="420"/>
        <v/>
      </c>
      <c r="AZ894" s="296" t="str">
        <f t="shared" si="411"/>
        <v>1</v>
      </c>
      <c r="BA894" s="296" t="str">
        <f>IFERROR(VLOOKUP($AV894,排出係数!$A$4:$G$10000,$AU894+2,FALSE),"")</f>
        <v/>
      </c>
      <c r="BB894" s="296">
        <f>IFERROR(VLOOKUP($AU894,点検表４リスト用!$P$2:$T$6,2,FALSE),"")</f>
        <v>0.48</v>
      </c>
      <c r="BC894" s="296" t="str">
        <f t="shared" si="412"/>
        <v/>
      </c>
      <c r="BD894" s="296" t="str">
        <f t="shared" si="413"/>
        <v/>
      </c>
      <c r="BE894" s="296" t="str">
        <f>IFERROR(VLOOKUP($AV894,排出係数!$H$4:$M$10000,$AU894+2,FALSE),"")</f>
        <v/>
      </c>
      <c r="BF894" s="296">
        <f>IFERROR(VLOOKUP($AU894,点検表４リスト用!$P$2:$T$6,IF($N894="H17",5,3),FALSE),"")</f>
        <v>5.5E-2</v>
      </c>
      <c r="BG894" s="296">
        <f t="shared" si="414"/>
        <v>0</v>
      </c>
      <c r="BH894" s="296">
        <f t="shared" si="418"/>
        <v>0</v>
      </c>
      <c r="BI894" s="296" t="str">
        <f>IFERROR(VLOOKUP($L894,点検表４リスト用!$L$2:$N$11,3,FALSE),"")</f>
        <v/>
      </c>
      <c r="BJ894" s="296" t="str">
        <f t="shared" si="415"/>
        <v/>
      </c>
      <c r="BK894" s="296" t="str">
        <f>IF($AK894="特","",IF($BP894="確認",MSG_電気・燃料電池車確認,IF($BS894=1,日野自動車新型式,IF($BS894=2,日野自動車新型式②,IF($BS894=3,日野自動車新型式③,IF($BS894=4,日野自動車新型式④,IFERROR(VLOOKUP($BJ894,'35条リスト'!$A$3:$C$9998,2,FALSE),"")))))))</f>
        <v/>
      </c>
      <c r="BL894" s="296" t="str">
        <f t="shared" si="416"/>
        <v/>
      </c>
      <c r="BM894" s="296" t="str">
        <f>IFERROR(VLOOKUP($X894,点検表４リスト用!$A$2:$B$10,2,FALSE),"")</f>
        <v/>
      </c>
      <c r="BN894" s="296" t="str">
        <f>IF($AK894="特","",IFERROR(VLOOKUP($BJ894,'35条リスト'!$A$3:$C$9998,3,FALSE),""))</f>
        <v/>
      </c>
      <c r="BO894" s="357" t="str">
        <f t="shared" si="421"/>
        <v/>
      </c>
      <c r="BP894" s="297" t="str">
        <f t="shared" si="417"/>
        <v/>
      </c>
      <c r="BQ894" s="297" t="str">
        <f t="shared" si="422"/>
        <v/>
      </c>
      <c r="BR894" s="296">
        <f t="shared" si="419"/>
        <v>0</v>
      </c>
      <c r="BS894" s="296" t="str">
        <f>IF(COUNTIF(点検表４リスト用!X$2:X$83,J894),1,IF(COUNTIF(点検表４リスト用!Y$2:Y$100,J894),2,IF(COUNTIF(点検表４リスト用!Z$2:Z$100,J894),3,IF(COUNTIF(点検表４リスト用!AA$2:AA$100,J894),4,""))))</f>
        <v/>
      </c>
      <c r="BT894" s="580" t="str">
        <f t="shared" si="423"/>
        <v/>
      </c>
    </row>
    <row r="895" spans="1:72">
      <c r="A895" s="289"/>
      <c r="B895" s="445"/>
      <c r="C895" s="290"/>
      <c r="D895" s="291"/>
      <c r="E895" s="291"/>
      <c r="F895" s="291"/>
      <c r="G895" s="292"/>
      <c r="H895" s="300"/>
      <c r="I895" s="292"/>
      <c r="J895" s="292"/>
      <c r="K895" s="292"/>
      <c r="L895" s="292"/>
      <c r="M895" s="290"/>
      <c r="N895" s="290"/>
      <c r="O895" s="292"/>
      <c r="P895" s="292"/>
      <c r="Q895" s="481" t="str">
        <f t="shared" si="424"/>
        <v/>
      </c>
      <c r="R895" s="481" t="str">
        <f t="shared" si="425"/>
        <v/>
      </c>
      <c r="S895" s="482" t="str">
        <f t="shared" si="398"/>
        <v/>
      </c>
      <c r="T895" s="482" t="str">
        <f t="shared" si="426"/>
        <v/>
      </c>
      <c r="U895" s="483" t="str">
        <f t="shared" si="427"/>
        <v/>
      </c>
      <c r="V895" s="483" t="str">
        <f t="shared" si="428"/>
        <v/>
      </c>
      <c r="W895" s="483" t="str">
        <f t="shared" si="429"/>
        <v/>
      </c>
      <c r="X895" s="293"/>
      <c r="Y895" s="289"/>
      <c r="Z895" s="473" t="str">
        <f>IF($BS895&lt;&gt;"","確認",IF(COUNTIF(点検表４リスト用!AB$2:AB$100,J895),"○",IF(OR($BQ895="【3】",$BQ895="【2】",$BQ895="【1】"),"○",$BQ895)))</f>
        <v/>
      </c>
      <c r="AA895" s="532"/>
      <c r="AB895" s="559" t="str">
        <f t="shared" si="430"/>
        <v/>
      </c>
      <c r="AC895" s="294" t="str">
        <f>IF(COUNTIF(環境性能の高いＵＤタクシー!$A:$A,点検表４!J895),"○","")</f>
        <v/>
      </c>
      <c r="AD895" s="295" t="str">
        <f t="shared" si="431"/>
        <v/>
      </c>
      <c r="AE895" s="296" t="b">
        <f t="shared" si="399"/>
        <v>0</v>
      </c>
      <c r="AF895" s="296" t="b">
        <f t="shared" si="400"/>
        <v>0</v>
      </c>
      <c r="AG895" s="296" t="str">
        <f t="shared" si="401"/>
        <v/>
      </c>
      <c r="AH895" s="296">
        <f t="shared" si="402"/>
        <v>1</v>
      </c>
      <c r="AI895" s="296">
        <f t="shared" si="403"/>
        <v>0</v>
      </c>
      <c r="AJ895" s="296">
        <f t="shared" si="404"/>
        <v>0</v>
      </c>
      <c r="AK895" s="296" t="str">
        <f>IFERROR(VLOOKUP($I895,点検表４リスト用!$D$2:$G$10,2,FALSE),"")</f>
        <v/>
      </c>
      <c r="AL895" s="296" t="str">
        <f>IFERROR(VLOOKUP($I895,点検表４リスト用!$D$2:$G$10,3,FALSE),"")</f>
        <v/>
      </c>
      <c r="AM895" s="296" t="str">
        <f>IFERROR(VLOOKUP($I895,点検表４リスト用!$D$2:$G$10,4,FALSE),"")</f>
        <v/>
      </c>
      <c r="AN895" s="296" t="str">
        <f>IFERROR(VLOOKUP(LEFT($E895,1),点検表４リスト用!$I$2:$J$11,2,FALSE),"")</f>
        <v/>
      </c>
      <c r="AO895" s="296" t="b">
        <f>IF(IFERROR(VLOOKUP($J895,軽乗用車一覧!$A$2:$A$88,1,FALSE),"")&lt;&gt;"",TRUE,FALSE)</f>
        <v>0</v>
      </c>
      <c r="AP895" s="296" t="b">
        <f t="shared" si="405"/>
        <v>0</v>
      </c>
      <c r="AQ895" s="296" t="b">
        <f t="shared" si="432"/>
        <v>1</v>
      </c>
      <c r="AR895" s="296" t="str">
        <f t="shared" si="406"/>
        <v/>
      </c>
      <c r="AS895" s="296" t="str">
        <f t="shared" si="407"/>
        <v/>
      </c>
      <c r="AT895" s="296">
        <f t="shared" si="408"/>
        <v>1</v>
      </c>
      <c r="AU895" s="296">
        <f t="shared" si="409"/>
        <v>1</v>
      </c>
      <c r="AV895" s="296" t="str">
        <f t="shared" si="410"/>
        <v/>
      </c>
      <c r="AW895" s="296" t="str">
        <f>IFERROR(VLOOKUP($L895,点検表４リスト用!$L$2:$M$11,2,FALSE),"")</f>
        <v/>
      </c>
      <c r="AX895" s="296" t="str">
        <f>IFERROR(VLOOKUP($AV895,排出係数!$H$4:$N$1000,7,FALSE),"")</f>
        <v/>
      </c>
      <c r="AY895" s="296" t="str">
        <f t="shared" si="420"/>
        <v/>
      </c>
      <c r="AZ895" s="296" t="str">
        <f t="shared" si="411"/>
        <v>1</v>
      </c>
      <c r="BA895" s="296" t="str">
        <f>IFERROR(VLOOKUP($AV895,排出係数!$A$4:$G$10000,$AU895+2,FALSE),"")</f>
        <v/>
      </c>
      <c r="BB895" s="296">
        <f>IFERROR(VLOOKUP($AU895,点検表４リスト用!$P$2:$T$6,2,FALSE),"")</f>
        <v>0.48</v>
      </c>
      <c r="BC895" s="296" t="str">
        <f t="shared" si="412"/>
        <v/>
      </c>
      <c r="BD895" s="296" t="str">
        <f t="shared" si="413"/>
        <v/>
      </c>
      <c r="BE895" s="296" t="str">
        <f>IFERROR(VLOOKUP($AV895,排出係数!$H$4:$M$10000,$AU895+2,FALSE),"")</f>
        <v/>
      </c>
      <c r="BF895" s="296">
        <f>IFERROR(VLOOKUP($AU895,点検表４リスト用!$P$2:$T$6,IF($N895="H17",5,3),FALSE),"")</f>
        <v>5.5E-2</v>
      </c>
      <c r="BG895" s="296">
        <f t="shared" si="414"/>
        <v>0</v>
      </c>
      <c r="BH895" s="296">
        <f t="shared" si="418"/>
        <v>0</v>
      </c>
      <c r="BI895" s="296" t="str">
        <f>IFERROR(VLOOKUP($L895,点検表４リスト用!$L$2:$N$11,3,FALSE),"")</f>
        <v/>
      </c>
      <c r="BJ895" s="296" t="str">
        <f t="shared" si="415"/>
        <v/>
      </c>
      <c r="BK895" s="296" t="str">
        <f>IF($AK895="特","",IF($BP895="確認",MSG_電気・燃料電池車確認,IF($BS895=1,日野自動車新型式,IF($BS895=2,日野自動車新型式②,IF($BS895=3,日野自動車新型式③,IF($BS895=4,日野自動車新型式④,IFERROR(VLOOKUP($BJ895,'35条リスト'!$A$3:$C$9998,2,FALSE),"")))))))</f>
        <v/>
      </c>
      <c r="BL895" s="296" t="str">
        <f t="shared" si="416"/>
        <v/>
      </c>
      <c r="BM895" s="296" t="str">
        <f>IFERROR(VLOOKUP($X895,点検表４リスト用!$A$2:$B$10,2,FALSE),"")</f>
        <v/>
      </c>
      <c r="BN895" s="296" t="str">
        <f>IF($AK895="特","",IFERROR(VLOOKUP($BJ895,'35条リスト'!$A$3:$C$9998,3,FALSE),""))</f>
        <v/>
      </c>
      <c r="BO895" s="357" t="str">
        <f t="shared" si="421"/>
        <v/>
      </c>
      <c r="BP895" s="297" t="str">
        <f t="shared" si="417"/>
        <v/>
      </c>
      <c r="BQ895" s="297" t="str">
        <f t="shared" si="422"/>
        <v/>
      </c>
      <c r="BR895" s="296">
        <f t="shared" si="419"/>
        <v>0</v>
      </c>
      <c r="BS895" s="296" t="str">
        <f>IF(COUNTIF(点検表４リスト用!X$2:X$83,J895),1,IF(COUNTIF(点検表４リスト用!Y$2:Y$100,J895),2,IF(COUNTIF(点検表４リスト用!Z$2:Z$100,J895),3,IF(COUNTIF(点検表４リスト用!AA$2:AA$100,J895),4,""))))</f>
        <v/>
      </c>
      <c r="BT895" s="580" t="str">
        <f t="shared" si="423"/>
        <v/>
      </c>
    </row>
    <row r="896" spans="1:72">
      <c r="A896" s="289"/>
      <c r="B896" s="445"/>
      <c r="C896" s="290"/>
      <c r="D896" s="291"/>
      <c r="E896" s="291"/>
      <c r="F896" s="291"/>
      <c r="G896" s="292"/>
      <c r="H896" s="300"/>
      <c r="I896" s="292"/>
      <c r="J896" s="292"/>
      <c r="K896" s="292"/>
      <c r="L896" s="292"/>
      <c r="M896" s="290"/>
      <c r="N896" s="290"/>
      <c r="O896" s="292"/>
      <c r="P896" s="292"/>
      <c r="Q896" s="481" t="str">
        <f t="shared" si="424"/>
        <v/>
      </c>
      <c r="R896" s="481" t="str">
        <f t="shared" si="425"/>
        <v/>
      </c>
      <c r="S896" s="482" t="str">
        <f t="shared" si="398"/>
        <v/>
      </c>
      <c r="T896" s="482" t="str">
        <f t="shared" si="426"/>
        <v/>
      </c>
      <c r="U896" s="483" t="str">
        <f t="shared" si="427"/>
        <v/>
      </c>
      <c r="V896" s="483" t="str">
        <f t="shared" si="428"/>
        <v/>
      </c>
      <c r="W896" s="483" t="str">
        <f t="shared" si="429"/>
        <v/>
      </c>
      <c r="X896" s="293"/>
      <c r="Y896" s="289"/>
      <c r="Z896" s="473" t="str">
        <f>IF($BS896&lt;&gt;"","確認",IF(COUNTIF(点検表４リスト用!AB$2:AB$100,J896),"○",IF(OR($BQ896="【3】",$BQ896="【2】",$BQ896="【1】"),"○",$BQ896)))</f>
        <v/>
      </c>
      <c r="AA896" s="532"/>
      <c r="AB896" s="559" t="str">
        <f t="shared" si="430"/>
        <v/>
      </c>
      <c r="AC896" s="294" t="str">
        <f>IF(COUNTIF(環境性能の高いＵＤタクシー!$A:$A,点検表４!J896),"○","")</f>
        <v/>
      </c>
      <c r="AD896" s="295" t="str">
        <f t="shared" si="431"/>
        <v/>
      </c>
      <c r="AE896" s="296" t="b">
        <f t="shared" si="399"/>
        <v>0</v>
      </c>
      <c r="AF896" s="296" t="b">
        <f t="shared" si="400"/>
        <v>0</v>
      </c>
      <c r="AG896" s="296" t="str">
        <f t="shared" si="401"/>
        <v/>
      </c>
      <c r="AH896" s="296">
        <f t="shared" si="402"/>
        <v>1</v>
      </c>
      <c r="AI896" s="296">
        <f t="shared" si="403"/>
        <v>0</v>
      </c>
      <c r="AJ896" s="296">
        <f t="shared" si="404"/>
        <v>0</v>
      </c>
      <c r="AK896" s="296" t="str">
        <f>IFERROR(VLOOKUP($I896,点検表４リスト用!$D$2:$G$10,2,FALSE),"")</f>
        <v/>
      </c>
      <c r="AL896" s="296" t="str">
        <f>IFERROR(VLOOKUP($I896,点検表４リスト用!$D$2:$G$10,3,FALSE),"")</f>
        <v/>
      </c>
      <c r="AM896" s="296" t="str">
        <f>IFERROR(VLOOKUP($I896,点検表４リスト用!$D$2:$G$10,4,FALSE),"")</f>
        <v/>
      </c>
      <c r="AN896" s="296" t="str">
        <f>IFERROR(VLOOKUP(LEFT($E896,1),点検表４リスト用!$I$2:$J$11,2,FALSE),"")</f>
        <v/>
      </c>
      <c r="AO896" s="296" t="b">
        <f>IF(IFERROR(VLOOKUP($J896,軽乗用車一覧!$A$2:$A$88,1,FALSE),"")&lt;&gt;"",TRUE,FALSE)</f>
        <v>0</v>
      </c>
      <c r="AP896" s="296" t="b">
        <f t="shared" si="405"/>
        <v>0</v>
      </c>
      <c r="AQ896" s="296" t="b">
        <f t="shared" si="432"/>
        <v>1</v>
      </c>
      <c r="AR896" s="296" t="str">
        <f t="shared" si="406"/>
        <v/>
      </c>
      <c r="AS896" s="296" t="str">
        <f t="shared" si="407"/>
        <v/>
      </c>
      <c r="AT896" s="296">
        <f t="shared" si="408"/>
        <v>1</v>
      </c>
      <c r="AU896" s="296">
        <f t="shared" si="409"/>
        <v>1</v>
      </c>
      <c r="AV896" s="296" t="str">
        <f t="shared" si="410"/>
        <v/>
      </c>
      <c r="AW896" s="296" t="str">
        <f>IFERROR(VLOOKUP($L896,点検表４リスト用!$L$2:$M$11,2,FALSE),"")</f>
        <v/>
      </c>
      <c r="AX896" s="296" t="str">
        <f>IFERROR(VLOOKUP($AV896,排出係数!$H$4:$N$1000,7,FALSE),"")</f>
        <v/>
      </c>
      <c r="AY896" s="296" t="str">
        <f t="shared" si="420"/>
        <v/>
      </c>
      <c r="AZ896" s="296" t="str">
        <f t="shared" si="411"/>
        <v>1</v>
      </c>
      <c r="BA896" s="296" t="str">
        <f>IFERROR(VLOOKUP($AV896,排出係数!$A$4:$G$10000,$AU896+2,FALSE),"")</f>
        <v/>
      </c>
      <c r="BB896" s="296">
        <f>IFERROR(VLOOKUP($AU896,点検表４リスト用!$P$2:$T$6,2,FALSE),"")</f>
        <v>0.48</v>
      </c>
      <c r="BC896" s="296" t="str">
        <f t="shared" si="412"/>
        <v/>
      </c>
      <c r="BD896" s="296" t="str">
        <f t="shared" si="413"/>
        <v/>
      </c>
      <c r="BE896" s="296" t="str">
        <f>IFERROR(VLOOKUP($AV896,排出係数!$H$4:$M$10000,$AU896+2,FALSE),"")</f>
        <v/>
      </c>
      <c r="BF896" s="296">
        <f>IFERROR(VLOOKUP($AU896,点検表４リスト用!$P$2:$T$6,IF($N896="H17",5,3),FALSE),"")</f>
        <v>5.5E-2</v>
      </c>
      <c r="BG896" s="296">
        <f t="shared" si="414"/>
        <v>0</v>
      </c>
      <c r="BH896" s="296">
        <f t="shared" si="418"/>
        <v>0</v>
      </c>
      <c r="BI896" s="296" t="str">
        <f>IFERROR(VLOOKUP($L896,点検表４リスト用!$L$2:$N$11,3,FALSE),"")</f>
        <v/>
      </c>
      <c r="BJ896" s="296" t="str">
        <f t="shared" si="415"/>
        <v/>
      </c>
      <c r="BK896" s="296" t="str">
        <f>IF($AK896="特","",IF($BP896="確認",MSG_電気・燃料電池車確認,IF($BS896=1,日野自動車新型式,IF($BS896=2,日野自動車新型式②,IF($BS896=3,日野自動車新型式③,IF($BS896=4,日野自動車新型式④,IFERROR(VLOOKUP($BJ896,'35条リスト'!$A$3:$C$9998,2,FALSE),"")))))))</f>
        <v/>
      </c>
      <c r="BL896" s="296" t="str">
        <f t="shared" si="416"/>
        <v/>
      </c>
      <c r="BM896" s="296" t="str">
        <f>IFERROR(VLOOKUP($X896,点検表４リスト用!$A$2:$B$10,2,FALSE),"")</f>
        <v/>
      </c>
      <c r="BN896" s="296" t="str">
        <f>IF($AK896="特","",IFERROR(VLOOKUP($BJ896,'35条リスト'!$A$3:$C$9998,3,FALSE),""))</f>
        <v/>
      </c>
      <c r="BO896" s="357" t="str">
        <f t="shared" si="421"/>
        <v/>
      </c>
      <c r="BP896" s="297" t="str">
        <f t="shared" si="417"/>
        <v/>
      </c>
      <c r="BQ896" s="297" t="str">
        <f t="shared" si="422"/>
        <v/>
      </c>
      <c r="BR896" s="296">
        <f t="shared" si="419"/>
        <v>0</v>
      </c>
      <c r="BS896" s="296" t="str">
        <f>IF(COUNTIF(点検表４リスト用!X$2:X$83,J896),1,IF(COUNTIF(点検表４リスト用!Y$2:Y$100,J896),2,IF(COUNTIF(点検表４リスト用!Z$2:Z$100,J896),3,IF(COUNTIF(点検表４リスト用!AA$2:AA$100,J896),4,""))))</f>
        <v/>
      </c>
      <c r="BT896" s="580" t="str">
        <f t="shared" si="423"/>
        <v/>
      </c>
    </row>
    <row r="897" spans="1:72">
      <c r="A897" s="289"/>
      <c r="B897" s="445"/>
      <c r="C897" s="290"/>
      <c r="D897" s="291"/>
      <c r="E897" s="291"/>
      <c r="F897" s="291"/>
      <c r="G897" s="292"/>
      <c r="H897" s="300"/>
      <c r="I897" s="292"/>
      <c r="J897" s="292"/>
      <c r="K897" s="292"/>
      <c r="L897" s="292"/>
      <c r="M897" s="290"/>
      <c r="N897" s="290"/>
      <c r="O897" s="292"/>
      <c r="P897" s="292"/>
      <c r="Q897" s="481" t="str">
        <f t="shared" si="424"/>
        <v/>
      </c>
      <c r="R897" s="481" t="str">
        <f t="shared" si="425"/>
        <v/>
      </c>
      <c r="S897" s="482" t="str">
        <f t="shared" si="398"/>
        <v/>
      </c>
      <c r="T897" s="482" t="str">
        <f t="shared" si="426"/>
        <v/>
      </c>
      <c r="U897" s="483" t="str">
        <f t="shared" si="427"/>
        <v/>
      </c>
      <c r="V897" s="483" t="str">
        <f t="shared" si="428"/>
        <v/>
      </c>
      <c r="W897" s="483" t="str">
        <f t="shared" si="429"/>
        <v/>
      </c>
      <c r="X897" s="293"/>
      <c r="Y897" s="289"/>
      <c r="Z897" s="473" t="str">
        <f>IF($BS897&lt;&gt;"","確認",IF(COUNTIF(点検表４リスト用!AB$2:AB$100,J897),"○",IF(OR($BQ897="【3】",$BQ897="【2】",$BQ897="【1】"),"○",$BQ897)))</f>
        <v/>
      </c>
      <c r="AA897" s="532"/>
      <c r="AB897" s="559" t="str">
        <f t="shared" si="430"/>
        <v/>
      </c>
      <c r="AC897" s="294" t="str">
        <f>IF(COUNTIF(環境性能の高いＵＤタクシー!$A:$A,点検表４!J897),"○","")</f>
        <v/>
      </c>
      <c r="AD897" s="295" t="str">
        <f t="shared" si="431"/>
        <v/>
      </c>
      <c r="AE897" s="296" t="b">
        <f t="shared" si="399"/>
        <v>0</v>
      </c>
      <c r="AF897" s="296" t="b">
        <f t="shared" si="400"/>
        <v>0</v>
      </c>
      <c r="AG897" s="296" t="str">
        <f t="shared" si="401"/>
        <v/>
      </c>
      <c r="AH897" s="296">
        <f t="shared" si="402"/>
        <v>1</v>
      </c>
      <c r="AI897" s="296">
        <f t="shared" si="403"/>
        <v>0</v>
      </c>
      <c r="AJ897" s="296">
        <f t="shared" si="404"/>
        <v>0</v>
      </c>
      <c r="AK897" s="296" t="str">
        <f>IFERROR(VLOOKUP($I897,点検表４リスト用!$D$2:$G$10,2,FALSE),"")</f>
        <v/>
      </c>
      <c r="AL897" s="296" t="str">
        <f>IFERROR(VLOOKUP($I897,点検表４リスト用!$D$2:$G$10,3,FALSE),"")</f>
        <v/>
      </c>
      <c r="AM897" s="296" t="str">
        <f>IFERROR(VLOOKUP($I897,点検表４リスト用!$D$2:$G$10,4,FALSE),"")</f>
        <v/>
      </c>
      <c r="AN897" s="296" t="str">
        <f>IFERROR(VLOOKUP(LEFT($E897,1),点検表４リスト用!$I$2:$J$11,2,FALSE),"")</f>
        <v/>
      </c>
      <c r="AO897" s="296" t="b">
        <f>IF(IFERROR(VLOOKUP($J897,軽乗用車一覧!$A$2:$A$88,1,FALSE),"")&lt;&gt;"",TRUE,FALSE)</f>
        <v>0</v>
      </c>
      <c r="AP897" s="296" t="b">
        <f t="shared" si="405"/>
        <v>0</v>
      </c>
      <c r="AQ897" s="296" t="b">
        <f t="shared" si="432"/>
        <v>1</v>
      </c>
      <c r="AR897" s="296" t="str">
        <f t="shared" si="406"/>
        <v/>
      </c>
      <c r="AS897" s="296" t="str">
        <f t="shared" si="407"/>
        <v/>
      </c>
      <c r="AT897" s="296">
        <f t="shared" si="408"/>
        <v>1</v>
      </c>
      <c r="AU897" s="296">
        <f t="shared" si="409"/>
        <v>1</v>
      </c>
      <c r="AV897" s="296" t="str">
        <f t="shared" si="410"/>
        <v/>
      </c>
      <c r="AW897" s="296" t="str">
        <f>IFERROR(VLOOKUP($L897,点検表４リスト用!$L$2:$M$11,2,FALSE),"")</f>
        <v/>
      </c>
      <c r="AX897" s="296" t="str">
        <f>IFERROR(VLOOKUP($AV897,排出係数!$H$4:$N$1000,7,FALSE),"")</f>
        <v/>
      </c>
      <c r="AY897" s="296" t="str">
        <f t="shared" si="420"/>
        <v/>
      </c>
      <c r="AZ897" s="296" t="str">
        <f t="shared" si="411"/>
        <v>1</v>
      </c>
      <c r="BA897" s="296" t="str">
        <f>IFERROR(VLOOKUP($AV897,排出係数!$A$4:$G$10000,$AU897+2,FALSE),"")</f>
        <v/>
      </c>
      <c r="BB897" s="296">
        <f>IFERROR(VLOOKUP($AU897,点検表４リスト用!$P$2:$T$6,2,FALSE),"")</f>
        <v>0.48</v>
      </c>
      <c r="BC897" s="296" t="str">
        <f t="shared" si="412"/>
        <v/>
      </c>
      <c r="BD897" s="296" t="str">
        <f t="shared" si="413"/>
        <v/>
      </c>
      <c r="BE897" s="296" t="str">
        <f>IFERROR(VLOOKUP($AV897,排出係数!$H$4:$M$10000,$AU897+2,FALSE),"")</f>
        <v/>
      </c>
      <c r="BF897" s="296">
        <f>IFERROR(VLOOKUP($AU897,点検表４リスト用!$P$2:$T$6,IF($N897="H17",5,3),FALSE),"")</f>
        <v>5.5E-2</v>
      </c>
      <c r="BG897" s="296">
        <f t="shared" si="414"/>
        <v>0</v>
      </c>
      <c r="BH897" s="296">
        <f t="shared" si="418"/>
        <v>0</v>
      </c>
      <c r="BI897" s="296" t="str">
        <f>IFERROR(VLOOKUP($L897,点検表４リスト用!$L$2:$N$11,3,FALSE),"")</f>
        <v/>
      </c>
      <c r="BJ897" s="296" t="str">
        <f t="shared" si="415"/>
        <v/>
      </c>
      <c r="BK897" s="296" t="str">
        <f>IF($AK897="特","",IF($BP897="確認",MSG_電気・燃料電池車確認,IF($BS897=1,日野自動車新型式,IF($BS897=2,日野自動車新型式②,IF($BS897=3,日野自動車新型式③,IF($BS897=4,日野自動車新型式④,IFERROR(VLOOKUP($BJ897,'35条リスト'!$A$3:$C$9998,2,FALSE),"")))))))</f>
        <v/>
      </c>
      <c r="BL897" s="296" t="str">
        <f t="shared" si="416"/>
        <v/>
      </c>
      <c r="BM897" s="296" t="str">
        <f>IFERROR(VLOOKUP($X897,点検表４リスト用!$A$2:$B$10,2,FALSE),"")</f>
        <v/>
      </c>
      <c r="BN897" s="296" t="str">
        <f>IF($AK897="特","",IFERROR(VLOOKUP($BJ897,'35条リスト'!$A$3:$C$9998,3,FALSE),""))</f>
        <v/>
      </c>
      <c r="BO897" s="357" t="str">
        <f t="shared" si="421"/>
        <v/>
      </c>
      <c r="BP897" s="297" t="str">
        <f t="shared" si="417"/>
        <v/>
      </c>
      <c r="BQ897" s="297" t="str">
        <f t="shared" si="422"/>
        <v/>
      </c>
      <c r="BR897" s="296">
        <f t="shared" si="419"/>
        <v>0</v>
      </c>
      <c r="BS897" s="296" t="str">
        <f>IF(COUNTIF(点検表４リスト用!X$2:X$83,J897),1,IF(COUNTIF(点検表４リスト用!Y$2:Y$100,J897),2,IF(COUNTIF(点検表４リスト用!Z$2:Z$100,J897),3,IF(COUNTIF(点検表４リスト用!AA$2:AA$100,J897),4,""))))</f>
        <v/>
      </c>
      <c r="BT897" s="580" t="str">
        <f t="shared" si="423"/>
        <v/>
      </c>
    </row>
    <row r="898" spans="1:72">
      <c r="A898" s="289"/>
      <c r="B898" s="445"/>
      <c r="C898" s="290"/>
      <c r="D898" s="291"/>
      <c r="E898" s="291"/>
      <c r="F898" s="291"/>
      <c r="G898" s="292"/>
      <c r="H898" s="300"/>
      <c r="I898" s="292"/>
      <c r="J898" s="292"/>
      <c r="K898" s="292"/>
      <c r="L898" s="292"/>
      <c r="M898" s="290"/>
      <c r="N898" s="290"/>
      <c r="O898" s="292"/>
      <c r="P898" s="292"/>
      <c r="Q898" s="481" t="str">
        <f t="shared" si="424"/>
        <v/>
      </c>
      <c r="R898" s="481" t="str">
        <f t="shared" si="425"/>
        <v/>
      </c>
      <c r="S898" s="482" t="str">
        <f t="shared" si="398"/>
        <v/>
      </c>
      <c r="T898" s="482" t="str">
        <f t="shared" si="426"/>
        <v/>
      </c>
      <c r="U898" s="483" t="str">
        <f t="shared" si="427"/>
        <v/>
      </c>
      <c r="V898" s="483" t="str">
        <f t="shared" si="428"/>
        <v/>
      </c>
      <c r="W898" s="483" t="str">
        <f t="shared" si="429"/>
        <v/>
      </c>
      <c r="X898" s="293"/>
      <c r="Y898" s="289"/>
      <c r="Z898" s="473" t="str">
        <f>IF($BS898&lt;&gt;"","確認",IF(COUNTIF(点検表４リスト用!AB$2:AB$100,J898),"○",IF(OR($BQ898="【3】",$BQ898="【2】",$BQ898="【1】"),"○",$BQ898)))</f>
        <v/>
      </c>
      <c r="AA898" s="532"/>
      <c r="AB898" s="559" t="str">
        <f t="shared" si="430"/>
        <v/>
      </c>
      <c r="AC898" s="294" t="str">
        <f>IF(COUNTIF(環境性能の高いＵＤタクシー!$A:$A,点検表４!J898),"○","")</f>
        <v/>
      </c>
      <c r="AD898" s="295" t="str">
        <f t="shared" si="431"/>
        <v/>
      </c>
      <c r="AE898" s="296" t="b">
        <f t="shared" si="399"/>
        <v>0</v>
      </c>
      <c r="AF898" s="296" t="b">
        <f t="shared" si="400"/>
        <v>0</v>
      </c>
      <c r="AG898" s="296" t="str">
        <f t="shared" si="401"/>
        <v/>
      </c>
      <c r="AH898" s="296">
        <f t="shared" si="402"/>
        <v>1</v>
      </c>
      <c r="AI898" s="296">
        <f t="shared" si="403"/>
        <v>0</v>
      </c>
      <c r="AJ898" s="296">
        <f t="shared" si="404"/>
        <v>0</v>
      </c>
      <c r="AK898" s="296" t="str">
        <f>IFERROR(VLOOKUP($I898,点検表４リスト用!$D$2:$G$10,2,FALSE),"")</f>
        <v/>
      </c>
      <c r="AL898" s="296" t="str">
        <f>IFERROR(VLOOKUP($I898,点検表４リスト用!$D$2:$G$10,3,FALSE),"")</f>
        <v/>
      </c>
      <c r="AM898" s="296" t="str">
        <f>IFERROR(VLOOKUP($I898,点検表４リスト用!$D$2:$G$10,4,FALSE),"")</f>
        <v/>
      </c>
      <c r="AN898" s="296" t="str">
        <f>IFERROR(VLOOKUP(LEFT($E898,1),点検表４リスト用!$I$2:$J$11,2,FALSE),"")</f>
        <v/>
      </c>
      <c r="AO898" s="296" t="b">
        <f>IF(IFERROR(VLOOKUP($J898,軽乗用車一覧!$A$2:$A$88,1,FALSE),"")&lt;&gt;"",TRUE,FALSE)</f>
        <v>0</v>
      </c>
      <c r="AP898" s="296" t="b">
        <f t="shared" si="405"/>
        <v>0</v>
      </c>
      <c r="AQ898" s="296" t="b">
        <f t="shared" si="432"/>
        <v>1</v>
      </c>
      <c r="AR898" s="296" t="str">
        <f t="shared" si="406"/>
        <v/>
      </c>
      <c r="AS898" s="296" t="str">
        <f t="shared" si="407"/>
        <v/>
      </c>
      <c r="AT898" s="296">
        <f t="shared" si="408"/>
        <v>1</v>
      </c>
      <c r="AU898" s="296">
        <f t="shared" si="409"/>
        <v>1</v>
      </c>
      <c r="AV898" s="296" t="str">
        <f t="shared" si="410"/>
        <v/>
      </c>
      <c r="AW898" s="296" t="str">
        <f>IFERROR(VLOOKUP($L898,点検表４リスト用!$L$2:$M$11,2,FALSE),"")</f>
        <v/>
      </c>
      <c r="AX898" s="296" t="str">
        <f>IFERROR(VLOOKUP($AV898,排出係数!$H$4:$N$1000,7,FALSE),"")</f>
        <v/>
      </c>
      <c r="AY898" s="296" t="str">
        <f t="shared" si="420"/>
        <v/>
      </c>
      <c r="AZ898" s="296" t="str">
        <f t="shared" si="411"/>
        <v>1</v>
      </c>
      <c r="BA898" s="296" t="str">
        <f>IFERROR(VLOOKUP($AV898,排出係数!$A$4:$G$10000,$AU898+2,FALSE),"")</f>
        <v/>
      </c>
      <c r="BB898" s="296">
        <f>IFERROR(VLOOKUP($AU898,点検表４リスト用!$P$2:$T$6,2,FALSE),"")</f>
        <v>0.48</v>
      </c>
      <c r="BC898" s="296" t="str">
        <f t="shared" si="412"/>
        <v/>
      </c>
      <c r="BD898" s="296" t="str">
        <f t="shared" si="413"/>
        <v/>
      </c>
      <c r="BE898" s="296" t="str">
        <f>IFERROR(VLOOKUP($AV898,排出係数!$H$4:$M$10000,$AU898+2,FALSE),"")</f>
        <v/>
      </c>
      <c r="BF898" s="296">
        <f>IFERROR(VLOOKUP($AU898,点検表４リスト用!$P$2:$T$6,IF($N898="H17",5,3),FALSE),"")</f>
        <v>5.5E-2</v>
      </c>
      <c r="BG898" s="296">
        <f t="shared" si="414"/>
        <v>0</v>
      </c>
      <c r="BH898" s="296">
        <f t="shared" si="418"/>
        <v>0</v>
      </c>
      <c r="BI898" s="296" t="str">
        <f>IFERROR(VLOOKUP($L898,点検表４リスト用!$L$2:$N$11,3,FALSE),"")</f>
        <v/>
      </c>
      <c r="BJ898" s="296" t="str">
        <f t="shared" si="415"/>
        <v/>
      </c>
      <c r="BK898" s="296" t="str">
        <f>IF($AK898="特","",IF($BP898="確認",MSG_電気・燃料電池車確認,IF($BS898=1,日野自動車新型式,IF($BS898=2,日野自動車新型式②,IF($BS898=3,日野自動車新型式③,IF($BS898=4,日野自動車新型式④,IFERROR(VLOOKUP($BJ898,'35条リスト'!$A$3:$C$9998,2,FALSE),"")))))))</f>
        <v/>
      </c>
      <c r="BL898" s="296" t="str">
        <f t="shared" si="416"/>
        <v/>
      </c>
      <c r="BM898" s="296" t="str">
        <f>IFERROR(VLOOKUP($X898,点検表４リスト用!$A$2:$B$10,2,FALSE),"")</f>
        <v/>
      </c>
      <c r="BN898" s="296" t="str">
        <f>IF($AK898="特","",IFERROR(VLOOKUP($BJ898,'35条リスト'!$A$3:$C$9998,3,FALSE),""))</f>
        <v/>
      </c>
      <c r="BO898" s="357" t="str">
        <f t="shared" si="421"/>
        <v/>
      </c>
      <c r="BP898" s="297" t="str">
        <f t="shared" si="417"/>
        <v/>
      </c>
      <c r="BQ898" s="297" t="str">
        <f t="shared" si="422"/>
        <v/>
      </c>
      <c r="BR898" s="296">
        <f t="shared" si="419"/>
        <v>0</v>
      </c>
      <c r="BS898" s="296" t="str">
        <f>IF(COUNTIF(点検表４リスト用!X$2:X$83,J898),1,IF(COUNTIF(点検表４リスト用!Y$2:Y$100,J898),2,IF(COUNTIF(点検表４リスト用!Z$2:Z$100,J898),3,IF(COUNTIF(点検表４リスト用!AA$2:AA$100,J898),4,""))))</f>
        <v/>
      </c>
      <c r="BT898" s="580" t="str">
        <f t="shared" si="423"/>
        <v/>
      </c>
    </row>
    <row r="899" spans="1:72">
      <c r="A899" s="289"/>
      <c r="B899" s="445"/>
      <c r="C899" s="290"/>
      <c r="D899" s="291"/>
      <c r="E899" s="291"/>
      <c r="F899" s="291"/>
      <c r="G899" s="292"/>
      <c r="H899" s="300"/>
      <c r="I899" s="292"/>
      <c r="J899" s="292"/>
      <c r="K899" s="292"/>
      <c r="L899" s="292"/>
      <c r="M899" s="290"/>
      <c r="N899" s="290"/>
      <c r="O899" s="292"/>
      <c r="P899" s="292"/>
      <c r="Q899" s="481" t="str">
        <f t="shared" si="424"/>
        <v/>
      </c>
      <c r="R899" s="481" t="str">
        <f t="shared" si="425"/>
        <v/>
      </c>
      <c r="S899" s="482" t="str">
        <f t="shared" si="398"/>
        <v/>
      </c>
      <c r="T899" s="482" t="str">
        <f t="shared" si="426"/>
        <v/>
      </c>
      <c r="U899" s="483" t="str">
        <f t="shared" si="427"/>
        <v/>
      </c>
      <c r="V899" s="483" t="str">
        <f t="shared" si="428"/>
        <v/>
      </c>
      <c r="W899" s="483" t="str">
        <f t="shared" si="429"/>
        <v/>
      </c>
      <c r="X899" s="293"/>
      <c r="Y899" s="289"/>
      <c r="Z899" s="473" t="str">
        <f>IF($BS899&lt;&gt;"","確認",IF(COUNTIF(点検表４リスト用!AB$2:AB$100,J899),"○",IF(OR($BQ899="【3】",$BQ899="【2】",$BQ899="【1】"),"○",$BQ899)))</f>
        <v/>
      </c>
      <c r="AA899" s="532"/>
      <c r="AB899" s="559" t="str">
        <f t="shared" si="430"/>
        <v/>
      </c>
      <c r="AC899" s="294" t="str">
        <f>IF(COUNTIF(環境性能の高いＵＤタクシー!$A:$A,点検表４!J899),"○","")</f>
        <v/>
      </c>
      <c r="AD899" s="295" t="str">
        <f t="shared" si="431"/>
        <v/>
      </c>
      <c r="AE899" s="296" t="b">
        <f t="shared" si="399"/>
        <v>0</v>
      </c>
      <c r="AF899" s="296" t="b">
        <f t="shared" si="400"/>
        <v>0</v>
      </c>
      <c r="AG899" s="296" t="str">
        <f t="shared" si="401"/>
        <v/>
      </c>
      <c r="AH899" s="296">
        <f t="shared" si="402"/>
        <v>1</v>
      </c>
      <c r="AI899" s="296">
        <f t="shared" si="403"/>
        <v>0</v>
      </c>
      <c r="AJ899" s="296">
        <f t="shared" si="404"/>
        <v>0</v>
      </c>
      <c r="AK899" s="296" t="str">
        <f>IFERROR(VLOOKUP($I899,点検表４リスト用!$D$2:$G$10,2,FALSE),"")</f>
        <v/>
      </c>
      <c r="AL899" s="296" t="str">
        <f>IFERROR(VLOOKUP($I899,点検表４リスト用!$D$2:$G$10,3,FALSE),"")</f>
        <v/>
      </c>
      <c r="AM899" s="296" t="str">
        <f>IFERROR(VLOOKUP($I899,点検表４リスト用!$D$2:$G$10,4,FALSE),"")</f>
        <v/>
      </c>
      <c r="AN899" s="296" t="str">
        <f>IFERROR(VLOOKUP(LEFT($E899,1),点検表４リスト用!$I$2:$J$11,2,FALSE),"")</f>
        <v/>
      </c>
      <c r="AO899" s="296" t="b">
        <f>IF(IFERROR(VLOOKUP($J899,軽乗用車一覧!$A$2:$A$88,1,FALSE),"")&lt;&gt;"",TRUE,FALSE)</f>
        <v>0</v>
      </c>
      <c r="AP899" s="296" t="b">
        <f t="shared" si="405"/>
        <v>0</v>
      </c>
      <c r="AQ899" s="296" t="b">
        <f t="shared" si="432"/>
        <v>1</v>
      </c>
      <c r="AR899" s="296" t="str">
        <f t="shared" si="406"/>
        <v/>
      </c>
      <c r="AS899" s="296" t="str">
        <f t="shared" si="407"/>
        <v/>
      </c>
      <c r="AT899" s="296">
        <f t="shared" si="408"/>
        <v>1</v>
      </c>
      <c r="AU899" s="296">
        <f t="shared" si="409"/>
        <v>1</v>
      </c>
      <c r="AV899" s="296" t="str">
        <f t="shared" si="410"/>
        <v/>
      </c>
      <c r="AW899" s="296" t="str">
        <f>IFERROR(VLOOKUP($L899,点検表４リスト用!$L$2:$M$11,2,FALSE),"")</f>
        <v/>
      </c>
      <c r="AX899" s="296" t="str">
        <f>IFERROR(VLOOKUP($AV899,排出係数!$H$4:$N$1000,7,FALSE),"")</f>
        <v/>
      </c>
      <c r="AY899" s="296" t="str">
        <f t="shared" si="420"/>
        <v/>
      </c>
      <c r="AZ899" s="296" t="str">
        <f t="shared" si="411"/>
        <v>1</v>
      </c>
      <c r="BA899" s="296" t="str">
        <f>IFERROR(VLOOKUP($AV899,排出係数!$A$4:$G$10000,$AU899+2,FALSE),"")</f>
        <v/>
      </c>
      <c r="BB899" s="296">
        <f>IFERROR(VLOOKUP($AU899,点検表４リスト用!$P$2:$T$6,2,FALSE),"")</f>
        <v>0.48</v>
      </c>
      <c r="BC899" s="296" t="str">
        <f t="shared" si="412"/>
        <v/>
      </c>
      <c r="BD899" s="296" t="str">
        <f t="shared" si="413"/>
        <v/>
      </c>
      <c r="BE899" s="296" t="str">
        <f>IFERROR(VLOOKUP($AV899,排出係数!$H$4:$M$10000,$AU899+2,FALSE),"")</f>
        <v/>
      </c>
      <c r="BF899" s="296">
        <f>IFERROR(VLOOKUP($AU899,点検表４リスト用!$P$2:$T$6,IF($N899="H17",5,3),FALSE),"")</f>
        <v>5.5E-2</v>
      </c>
      <c r="BG899" s="296">
        <f t="shared" si="414"/>
        <v>0</v>
      </c>
      <c r="BH899" s="296">
        <f t="shared" si="418"/>
        <v>0</v>
      </c>
      <c r="BI899" s="296" t="str">
        <f>IFERROR(VLOOKUP($L899,点検表４リスト用!$L$2:$N$11,3,FALSE),"")</f>
        <v/>
      </c>
      <c r="BJ899" s="296" t="str">
        <f t="shared" si="415"/>
        <v/>
      </c>
      <c r="BK899" s="296" t="str">
        <f>IF($AK899="特","",IF($BP899="確認",MSG_電気・燃料電池車確認,IF($BS899=1,日野自動車新型式,IF($BS899=2,日野自動車新型式②,IF($BS899=3,日野自動車新型式③,IF($BS899=4,日野自動車新型式④,IFERROR(VLOOKUP($BJ899,'35条リスト'!$A$3:$C$9998,2,FALSE),"")))))))</f>
        <v/>
      </c>
      <c r="BL899" s="296" t="str">
        <f t="shared" si="416"/>
        <v/>
      </c>
      <c r="BM899" s="296" t="str">
        <f>IFERROR(VLOOKUP($X899,点検表４リスト用!$A$2:$B$10,2,FALSE),"")</f>
        <v/>
      </c>
      <c r="BN899" s="296" t="str">
        <f>IF($AK899="特","",IFERROR(VLOOKUP($BJ899,'35条リスト'!$A$3:$C$9998,3,FALSE),""))</f>
        <v/>
      </c>
      <c r="BO899" s="357" t="str">
        <f t="shared" si="421"/>
        <v/>
      </c>
      <c r="BP899" s="297" t="str">
        <f t="shared" si="417"/>
        <v/>
      </c>
      <c r="BQ899" s="297" t="str">
        <f t="shared" si="422"/>
        <v/>
      </c>
      <c r="BR899" s="296">
        <f t="shared" si="419"/>
        <v>0</v>
      </c>
      <c r="BS899" s="296" t="str">
        <f>IF(COUNTIF(点検表４リスト用!X$2:X$83,J899),1,IF(COUNTIF(点検表４リスト用!Y$2:Y$100,J899),2,IF(COUNTIF(点検表４リスト用!Z$2:Z$100,J899),3,IF(COUNTIF(点検表４リスト用!AA$2:AA$100,J899),4,""))))</f>
        <v/>
      </c>
      <c r="BT899" s="580" t="str">
        <f t="shared" si="423"/>
        <v/>
      </c>
    </row>
    <row r="900" spans="1:72">
      <c r="A900" s="289"/>
      <c r="B900" s="445"/>
      <c r="C900" s="290"/>
      <c r="D900" s="291"/>
      <c r="E900" s="291"/>
      <c r="F900" s="291"/>
      <c r="G900" s="292"/>
      <c r="H900" s="300"/>
      <c r="I900" s="292"/>
      <c r="J900" s="292"/>
      <c r="K900" s="292"/>
      <c r="L900" s="292"/>
      <c r="M900" s="290"/>
      <c r="N900" s="290"/>
      <c r="O900" s="292"/>
      <c r="P900" s="292"/>
      <c r="Q900" s="481" t="str">
        <f t="shared" si="424"/>
        <v/>
      </c>
      <c r="R900" s="481" t="str">
        <f t="shared" si="425"/>
        <v/>
      </c>
      <c r="S900" s="482" t="str">
        <f t="shared" ref="S900:S963" si="433">IF($L900="","",IF($AE900=TRUE,"-",IF(ISNUMBER($BI900)=TRUE,$BI900,"エラー")))</f>
        <v/>
      </c>
      <c r="T900" s="482" t="str">
        <f t="shared" si="426"/>
        <v/>
      </c>
      <c r="U900" s="483" t="str">
        <f t="shared" si="427"/>
        <v/>
      </c>
      <c r="V900" s="483" t="str">
        <f t="shared" si="428"/>
        <v/>
      </c>
      <c r="W900" s="483" t="str">
        <f t="shared" si="429"/>
        <v/>
      </c>
      <c r="X900" s="293"/>
      <c r="Y900" s="289"/>
      <c r="Z900" s="473" t="str">
        <f>IF($BS900&lt;&gt;"","確認",IF(COUNTIF(点検表４リスト用!AB$2:AB$100,J900),"○",IF(OR($BQ900="【3】",$BQ900="【2】",$BQ900="【1】"),"○",$BQ900)))</f>
        <v/>
      </c>
      <c r="AA900" s="532"/>
      <c r="AB900" s="559" t="str">
        <f t="shared" si="430"/>
        <v/>
      </c>
      <c r="AC900" s="294" t="str">
        <f>IF(COUNTIF(環境性能の高いＵＤタクシー!$A:$A,点検表４!J900),"○","")</f>
        <v/>
      </c>
      <c r="AD900" s="295" t="str">
        <f t="shared" si="431"/>
        <v/>
      </c>
      <c r="AE900" s="296" t="b">
        <f t="shared" ref="AE900:AE963" si="434">IF(OR($I900="大型特殊自動車",$I900="小型特殊自動車",$Y900=3),TRUE,FALSE)</f>
        <v>0</v>
      </c>
      <c r="AF900" s="296" t="b">
        <f t="shared" ref="AF900:AF963" si="435">IF(OR($AE900=TRUE,AND($I900&lt;&gt;"",$J900&lt;&gt;"",$K900&lt;&gt;"",$L900&lt;&gt;"")),TRUE,FALSE)</f>
        <v>0</v>
      </c>
      <c r="AG900" s="296" t="str">
        <f t="shared" ref="AG900:AG963" si="436">IF($AF900=TRUE,ROW()-5,"")</f>
        <v/>
      </c>
      <c r="AH900" s="296">
        <f t="shared" ref="AH900:AH963" si="437">IF($B900="減車",0,1)</f>
        <v>1</v>
      </c>
      <c r="AI900" s="296">
        <f t="shared" ref="AI900:AI963" si="438">IF($B900="増車",1,0)</f>
        <v>0</v>
      </c>
      <c r="AJ900" s="296">
        <f t="shared" ref="AJ900:AJ963" si="439">IF($B900="減車",1,0)</f>
        <v>0</v>
      </c>
      <c r="AK900" s="296" t="str">
        <f>IFERROR(VLOOKUP($I900,点検表４リスト用!$D$2:$G$10,2,FALSE),"")</f>
        <v/>
      </c>
      <c r="AL900" s="296" t="str">
        <f>IFERROR(VLOOKUP($I900,点検表４リスト用!$D$2:$G$10,3,FALSE),"")</f>
        <v/>
      </c>
      <c r="AM900" s="296" t="str">
        <f>IFERROR(VLOOKUP($I900,点検表４リスト用!$D$2:$G$10,4,FALSE),"")</f>
        <v/>
      </c>
      <c r="AN900" s="296" t="str">
        <f>IFERROR(VLOOKUP(LEFT($E900,1),点検表４リスト用!$I$2:$J$11,2,FALSE),"")</f>
        <v/>
      </c>
      <c r="AO900" s="296" t="b">
        <f>IF(IFERROR(VLOOKUP($J900,軽乗用車一覧!$A$2:$A$88,1,FALSE),"")&lt;&gt;"",TRUE,FALSE)</f>
        <v>0</v>
      </c>
      <c r="AP900" s="296" t="b">
        <f t="shared" ref="AP900:AP963" si="440">IF(OR(AND($AO900=TRUE,$I900&lt;&gt;"軽自動車（乗用）"),AND($AO900=FALSE,$I900="軽自動車（乗用）")),TRUE,FALSE)</f>
        <v>0</v>
      </c>
      <c r="AQ900" s="296" t="b">
        <f t="shared" si="432"/>
        <v>1</v>
      </c>
      <c r="AR900" s="296" t="str">
        <f t="shared" ref="AR900:AR963" si="441">$AL900&amp;IF($AL900&gt;=5,"",IF($K900&lt;=1700,1,IF($K900&lt;=2500,2,IF($K900&lt;=3500,3,IF($K900&lt;8000,4,5)))))</f>
        <v/>
      </c>
      <c r="AS900" s="296" t="str">
        <f t="shared" ref="AS900:AS963" si="442">IF(OR($I900="小型・普通乗用車",$I900="軽自動車（乗用）"),"乗用",IF(AND($K900&gt;1,$K900&lt;=1700),"軽量",IF(AND($K900&gt;1700,$K900&lt;=3500),"中量",IF(AND($K900&gt;3500,$K900&lt;=7500),"重量1",IF($K900&gt;7500,"重量2","")))))</f>
        <v/>
      </c>
      <c r="AT900" s="296">
        <f t="shared" ref="AT900:AT963" si="443">IF($K900&gt;3500,$K900/1000,1)</f>
        <v>1</v>
      </c>
      <c r="AU900" s="296">
        <f t="shared" ref="AU900:AU963" si="444">IF($AK900="乗",0,IF(OR($AK900="軽",$AK900="特"),5,IF($K900&lt;=1700,1,IF($K900&lt;=2500,2,IF($K900&lt;=3500,3,4)))))</f>
        <v>1</v>
      </c>
      <c r="AV900" s="296" t="str">
        <f t="shared" ref="AV900:AV963" si="445">IFERROR(LEFT($J900,SEARCH("-",$J900,1)-1),"")</f>
        <v/>
      </c>
      <c r="AW900" s="296" t="str">
        <f>IFERROR(VLOOKUP($L900,点検表４リスト用!$L$2:$M$11,2,FALSE),"")</f>
        <v/>
      </c>
      <c r="AX900" s="296" t="str">
        <f>IFERROR(VLOOKUP($AV900,排出係数!$H$4:$N$1000,7,FALSE),"")</f>
        <v/>
      </c>
      <c r="AY900" s="296" t="str">
        <f t="shared" si="420"/>
        <v/>
      </c>
      <c r="AZ900" s="296" t="str">
        <f t="shared" ref="AZ900:AZ963" si="446">IF(OR($AW900="電",$AW900="燃電"),$AW900,$AK900&amp;$AU900&amp;$AW900&amp;$AV900)</f>
        <v>1</v>
      </c>
      <c r="BA900" s="296" t="str">
        <f>IFERROR(VLOOKUP($AV900,排出係数!$A$4:$G$10000,$AU900+2,FALSE),"")</f>
        <v/>
      </c>
      <c r="BB900" s="296">
        <f>IFERROR(VLOOKUP($AU900,点検表４リスト用!$P$2:$T$6,2,FALSE),"")</f>
        <v>0.48</v>
      </c>
      <c r="BC900" s="296" t="str">
        <f t="shared" ref="BC900:BC963" si="447">IF(OR($AW900="C",$AW900="ハガ",$AW900="ハ軽"),$BA900/2,$BA900)</f>
        <v/>
      </c>
      <c r="BD900" s="296" t="str">
        <f t="shared" ref="BD900:BD963" si="448">IF(OR($AZ900="電",$AZ900="燃電"),0,IF(OR(AND($M900=1,$AW900="軽"),AND($M900=1,$AW900="ハ軽")),$BB900,$BC900))</f>
        <v/>
      </c>
      <c r="BE900" s="296" t="str">
        <f>IFERROR(VLOOKUP($AV900,排出係数!$H$4:$M$10000,$AU900+2,FALSE),"")</f>
        <v/>
      </c>
      <c r="BF900" s="296">
        <f>IFERROR(VLOOKUP($AU900,点検表４リスト用!$P$2:$T$6,IF($N900="H17",5,3),FALSE),"")</f>
        <v>5.5E-2</v>
      </c>
      <c r="BG900" s="296">
        <f t="shared" ref="BG900:BG963" si="449">IF($AW900="軽",$BE900,IF($AW900="ハ軽",$BE900/2,0))</f>
        <v>0</v>
      </c>
      <c r="BH900" s="296">
        <f t="shared" si="418"/>
        <v>0</v>
      </c>
      <c r="BI900" s="296" t="str">
        <f>IFERROR(VLOOKUP($L900,点検表４リスト用!$L$2:$N$11,3,FALSE),"")</f>
        <v/>
      </c>
      <c r="BJ900" s="296" t="str">
        <f t="shared" ref="BJ900:BJ963" si="450">LEFT($L900,2)&amp;IF(AND($Y900=1,RIGHT($J900,1)="改"),LEFT($J900,LEN($J900)-1),$J900)</f>
        <v/>
      </c>
      <c r="BK900" s="296" t="str">
        <f>IF($AK900="特","",IF($BP900="確認",MSG_電気・燃料電池車確認,IF($BS900=1,日野自動車新型式,IF($BS900=2,日野自動車新型式②,IF($BS900=3,日野自動車新型式③,IF($BS900=4,日野自動車新型式④,IFERROR(VLOOKUP($BJ900,'35条リスト'!$A$3:$C$9998,2,FALSE),"")))))))</f>
        <v/>
      </c>
      <c r="BL900" s="296" t="str">
        <f t="shared" ref="BL900:BL963" si="451">IF(OR(LEFT($J900,1)="D",LEFT($J900,1)="6"),75,IF(OR(LEFT($J900,1)="C",LEFT($J900,1)="5"),50,""))</f>
        <v/>
      </c>
      <c r="BM900" s="296" t="str">
        <f>IFERROR(VLOOKUP($X900,点検表４リスト用!$A$2:$B$10,2,FALSE),"")</f>
        <v/>
      </c>
      <c r="BN900" s="296" t="str">
        <f>IF($AK900="特","",IFERROR(VLOOKUP($BJ900,'35条リスト'!$A$3:$C$9998,3,FALSE),""))</f>
        <v/>
      </c>
      <c r="BO900" s="357" t="str">
        <f t="shared" si="421"/>
        <v/>
      </c>
      <c r="BP900" s="297" t="str">
        <f t="shared" ref="BP900:BP963" si="452">IF(AND(OR($AW900="電",$AW900="燃電"),$AE900=FALSE),IF(LEFT($J900,1)&lt;&gt;"Z","確認","【3】"),"")</f>
        <v/>
      </c>
      <c r="BQ900" s="297" t="str">
        <f t="shared" si="422"/>
        <v/>
      </c>
      <c r="BR900" s="296">
        <f t="shared" si="419"/>
        <v>0</v>
      </c>
      <c r="BS900" s="296" t="str">
        <f>IF(COUNTIF(点検表４リスト用!X$2:X$83,J900),1,IF(COUNTIF(点検表４リスト用!Y$2:Y$100,J900),2,IF(COUNTIF(点検表４リスト用!Z$2:Z$100,J900),3,IF(COUNTIF(点検表４リスト用!AA$2:AA$100,J900),4,""))))</f>
        <v/>
      </c>
      <c r="BT900" s="580" t="str">
        <f t="shared" si="423"/>
        <v/>
      </c>
    </row>
    <row r="901" spans="1:72">
      <c r="A901" s="289"/>
      <c r="B901" s="445"/>
      <c r="C901" s="290"/>
      <c r="D901" s="291"/>
      <c r="E901" s="291"/>
      <c r="F901" s="291"/>
      <c r="G901" s="292"/>
      <c r="H901" s="300"/>
      <c r="I901" s="292"/>
      <c r="J901" s="292"/>
      <c r="K901" s="292"/>
      <c r="L901" s="292"/>
      <c r="M901" s="290"/>
      <c r="N901" s="290"/>
      <c r="O901" s="292"/>
      <c r="P901" s="292"/>
      <c r="Q901" s="481" t="str">
        <f t="shared" si="424"/>
        <v/>
      </c>
      <c r="R901" s="481" t="str">
        <f t="shared" si="425"/>
        <v/>
      </c>
      <c r="S901" s="482" t="str">
        <f t="shared" si="433"/>
        <v/>
      </c>
      <c r="T901" s="482" t="str">
        <f t="shared" si="426"/>
        <v/>
      </c>
      <c r="U901" s="483" t="str">
        <f t="shared" si="427"/>
        <v/>
      </c>
      <c r="V901" s="483" t="str">
        <f t="shared" si="428"/>
        <v/>
      </c>
      <c r="W901" s="483" t="str">
        <f t="shared" si="429"/>
        <v/>
      </c>
      <c r="X901" s="293"/>
      <c r="Y901" s="289"/>
      <c r="Z901" s="473" t="str">
        <f>IF($BS901&lt;&gt;"","確認",IF(COUNTIF(点検表４リスト用!AB$2:AB$100,J901),"○",IF(OR($BQ901="【3】",$BQ901="【2】",$BQ901="【1】"),"○",$BQ901)))</f>
        <v/>
      </c>
      <c r="AA901" s="532"/>
      <c r="AB901" s="559" t="str">
        <f t="shared" si="430"/>
        <v/>
      </c>
      <c r="AC901" s="294" t="str">
        <f>IF(COUNTIF(環境性能の高いＵＤタクシー!$A:$A,点検表４!J901),"○","")</f>
        <v/>
      </c>
      <c r="AD901" s="295" t="str">
        <f t="shared" si="431"/>
        <v/>
      </c>
      <c r="AE901" s="296" t="b">
        <f t="shared" si="434"/>
        <v>0</v>
      </c>
      <c r="AF901" s="296" t="b">
        <f t="shared" si="435"/>
        <v>0</v>
      </c>
      <c r="AG901" s="296" t="str">
        <f t="shared" si="436"/>
        <v/>
      </c>
      <c r="AH901" s="296">
        <f t="shared" si="437"/>
        <v>1</v>
      </c>
      <c r="AI901" s="296">
        <f t="shared" si="438"/>
        <v>0</v>
      </c>
      <c r="AJ901" s="296">
        <f t="shared" si="439"/>
        <v>0</v>
      </c>
      <c r="AK901" s="296" t="str">
        <f>IFERROR(VLOOKUP($I901,点検表４リスト用!$D$2:$G$10,2,FALSE),"")</f>
        <v/>
      </c>
      <c r="AL901" s="296" t="str">
        <f>IFERROR(VLOOKUP($I901,点検表４リスト用!$D$2:$G$10,3,FALSE),"")</f>
        <v/>
      </c>
      <c r="AM901" s="296" t="str">
        <f>IFERROR(VLOOKUP($I901,点検表４リスト用!$D$2:$G$10,4,FALSE),"")</f>
        <v/>
      </c>
      <c r="AN901" s="296" t="str">
        <f>IFERROR(VLOOKUP(LEFT($E901,1),点検表４リスト用!$I$2:$J$11,2,FALSE),"")</f>
        <v/>
      </c>
      <c r="AO901" s="296" t="b">
        <f>IF(IFERROR(VLOOKUP($J901,軽乗用車一覧!$A$2:$A$88,1,FALSE),"")&lt;&gt;"",TRUE,FALSE)</f>
        <v>0</v>
      </c>
      <c r="AP901" s="296" t="b">
        <f t="shared" si="440"/>
        <v>0</v>
      </c>
      <c r="AQ901" s="296" t="b">
        <f t="shared" si="432"/>
        <v>1</v>
      </c>
      <c r="AR901" s="296" t="str">
        <f t="shared" si="441"/>
        <v/>
      </c>
      <c r="AS901" s="296" t="str">
        <f t="shared" si="442"/>
        <v/>
      </c>
      <c r="AT901" s="296">
        <f t="shared" si="443"/>
        <v>1</v>
      </c>
      <c r="AU901" s="296">
        <f t="shared" si="444"/>
        <v>1</v>
      </c>
      <c r="AV901" s="296" t="str">
        <f t="shared" si="445"/>
        <v/>
      </c>
      <c r="AW901" s="296" t="str">
        <f>IFERROR(VLOOKUP($L901,点検表４リスト用!$L$2:$M$11,2,FALSE),"")</f>
        <v/>
      </c>
      <c r="AX901" s="296" t="str">
        <f>IFERROR(VLOOKUP($AV901,排出係数!$H$4:$N$1000,7,FALSE),"")</f>
        <v/>
      </c>
      <c r="AY901" s="296" t="str">
        <f t="shared" si="420"/>
        <v/>
      </c>
      <c r="AZ901" s="296" t="str">
        <f t="shared" si="446"/>
        <v>1</v>
      </c>
      <c r="BA901" s="296" t="str">
        <f>IFERROR(VLOOKUP($AV901,排出係数!$A$4:$G$10000,$AU901+2,FALSE),"")</f>
        <v/>
      </c>
      <c r="BB901" s="296">
        <f>IFERROR(VLOOKUP($AU901,点検表４リスト用!$P$2:$T$6,2,FALSE),"")</f>
        <v>0.48</v>
      </c>
      <c r="BC901" s="296" t="str">
        <f t="shared" si="447"/>
        <v/>
      </c>
      <c r="BD901" s="296" t="str">
        <f t="shared" si="448"/>
        <v/>
      </c>
      <c r="BE901" s="296" t="str">
        <f>IFERROR(VLOOKUP($AV901,排出係数!$H$4:$M$10000,$AU901+2,FALSE),"")</f>
        <v/>
      </c>
      <c r="BF901" s="296">
        <f>IFERROR(VLOOKUP($AU901,点検表４リスト用!$P$2:$T$6,IF($N901="H17",5,3),FALSE),"")</f>
        <v>5.5E-2</v>
      </c>
      <c r="BG901" s="296">
        <f t="shared" si="449"/>
        <v>0</v>
      </c>
      <c r="BH901" s="296">
        <f t="shared" ref="BH901:BH964" si="453">IF(OR($N901="H17",AND($M901=1,$N901="")),$BF901,$BG901)</f>
        <v>0</v>
      </c>
      <c r="BI901" s="296" t="str">
        <f>IFERROR(VLOOKUP($L901,点検表４リスト用!$L$2:$N$11,3,FALSE),"")</f>
        <v/>
      </c>
      <c r="BJ901" s="296" t="str">
        <f t="shared" si="450"/>
        <v/>
      </c>
      <c r="BK901" s="296" t="str">
        <f>IF($AK901="特","",IF($BP901="確認",MSG_電気・燃料電池車確認,IF($BS901=1,日野自動車新型式,IF($BS901=2,日野自動車新型式②,IF($BS901=3,日野自動車新型式③,IF($BS901=4,日野自動車新型式④,IFERROR(VLOOKUP($BJ901,'35条リスト'!$A$3:$C$9998,2,FALSE),"")))))))</f>
        <v/>
      </c>
      <c r="BL901" s="296" t="str">
        <f t="shared" si="451"/>
        <v/>
      </c>
      <c r="BM901" s="296" t="str">
        <f>IFERROR(VLOOKUP($X901,点検表４リスト用!$A$2:$B$10,2,FALSE),"")</f>
        <v/>
      </c>
      <c r="BN901" s="296" t="str">
        <f>IF($AK901="特","",IFERROR(VLOOKUP($BJ901,'35条リスト'!$A$3:$C$9998,3,FALSE),""))</f>
        <v/>
      </c>
      <c r="BO901" s="357" t="str">
        <f t="shared" si="421"/>
        <v/>
      </c>
      <c r="BP901" s="297" t="str">
        <f t="shared" si="452"/>
        <v/>
      </c>
      <c r="BQ901" s="297" t="str">
        <f t="shared" si="422"/>
        <v/>
      </c>
      <c r="BR901" s="296">
        <f t="shared" ref="BR901:BR964" si="454">IF($Z901="○",$Z901,IF($AA901="○",$AA901,0))</f>
        <v>0</v>
      </c>
      <c r="BS901" s="296" t="str">
        <f>IF(COUNTIF(点検表４リスト用!X$2:X$83,J901),1,IF(COUNTIF(点検表４リスト用!Y$2:Y$100,J901),2,IF(COUNTIF(点検表４リスト用!Z$2:Z$100,J901),3,IF(COUNTIF(点検表４リスト用!AA$2:AA$100,J901),4,""))))</f>
        <v/>
      </c>
      <c r="BT901" s="580" t="str">
        <f t="shared" si="423"/>
        <v/>
      </c>
    </row>
    <row r="902" spans="1:72">
      <c r="A902" s="289"/>
      <c r="B902" s="445"/>
      <c r="C902" s="290"/>
      <c r="D902" s="291"/>
      <c r="E902" s="291"/>
      <c r="F902" s="291"/>
      <c r="G902" s="292"/>
      <c r="H902" s="300"/>
      <c r="I902" s="292"/>
      <c r="J902" s="292"/>
      <c r="K902" s="292"/>
      <c r="L902" s="292"/>
      <c r="M902" s="290"/>
      <c r="N902" s="290"/>
      <c r="O902" s="292"/>
      <c r="P902" s="292"/>
      <c r="Q902" s="481" t="str">
        <f t="shared" si="424"/>
        <v/>
      </c>
      <c r="R902" s="481" t="str">
        <f t="shared" si="425"/>
        <v/>
      </c>
      <c r="S902" s="482" t="str">
        <f t="shared" si="433"/>
        <v/>
      </c>
      <c r="T902" s="482" t="str">
        <f t="shared" si="426"/>
        <v/>
      </c>
      <c r="U902" s="483" t="str">
        <f t="shared" si="427"/>
        <v/>
      </c>
      <c r="V902" s="483" t="str">
        <f t="shared" si="428"/>
        <v/>
      </c>
      <c r="W902" s="483" t="str">
        <f t="shared" si="429"/>
        <v/>
      </c>
      <c r="X902" s="293"/>
      <c r="Y902" s="289"/>
      <c r="Z902" s="473" t="str">
        <f>IF($BS902&lt;&gt;"","確認",IF(COUNTIF(点検表４リスト用!AB$2:AB$100,J902),"○",IF(OR($BQ902="【3】",$BQ902="【2】",$BQ902="【1】"),"○",$BQ902)))</f>
        <v/>
      </c>
      <c r="AA902" s="532"/>
      <c r="AB902" s="559" t="str">
        <f t="shared" si="430"/>
        <v/>
      </c>
      <c r="AC902" s="294" t="str">
        <f>IF(COUNTIF(環境性能の高いＵＤタクシー!$A:$A,点検表４!J902),"○","")</f>
        <v/>
      </c>
      <c r="AD902" s="295" t="str">
        <f t="shared" si="431"/>
        <v/>
      </c>
      <c r="AE902" s="296" t="b">
        <f t="shared" si="434"/>
        <v>0</v>
      </c>
      <c r="AF902" s="296" t="b">
        <f t="shared" si="435"/>
        <v>0</v>
      </c>
      <c r="AG902" s="296" t="str">
        <f t="shared" si="436"/>
        <v/>
      </c>
      <c r="AH902" s="296">
        <f t="shared" si="437"/>
        <v>1</v>
      </c>
      <c r="AI902" s="296">
        <f t="shared" si="438"/>
        <v>0</v>
      </c>
      <c r="AJ902" s="296">
        <f t="shared" si="439"/>
        <v>0</v>
      </c>
      <c r="AK902" s="296" t="str">
        <f>IFERROR(VLOOKUP($I902,点検表４リスト用!$D$2:$G$10,2,FALSE),"")</f>
        <v/>
      </c>
      <c r="AL902" s="296" t="str">
        <f>IFERROR(VLOOKUP($I902,点検表４リスト用!$D$2:$G$10,3,FALSE),"")</f>
        <v/>
      </c>
      <c r="AM902" s="296" t="str">
        <f>IFERROR(VLOOKUP($I902,点検表４リスト用!$D$2:$G$10,4,FALSE),"")</f>
        <v/>
      </c>
      <c r="AN902" s="296" t="str">
        <f>IFERROR(VLOOKUP(LEFT($E902,1),点検表４リスト用!$I$2:$J$11,2,FALSE),"")</f>
        <v/>
      </c>
      <c r="AO902" s="296" t="b">
        <f>IF(IFERROR(VLOOKUP($J902,軽乗用車一覧!$A$2:$A$88,1,FALSE),"")&lt;&gt;"",TRUE,FALSE)</f>
        <v>0</v>
      </c>
      <c r="AP902" s="296" t="b">
        <f t="shared" si="440"/>
        <v>0</v>
      </c>
      <c r="AQ902" s="296" t="b">
        <f t="shared" si="432"/>
        <v>1</v>
      </c>
      <c r="AR902" s="296" t="str">
        <f t="shared" si="441"/>
        <v/>
      </c>
      <c r="AS902" s="296" t="str">
        <f t="shared" si="442"/>
        <v/>
      </c>
      <c r="AT902" s="296">
        <f t="shared" si="443"/>
        <v>1</v>
      </c>
      <c r="AU902" s="296">
        <f t="shared" si="444"/>
        <v>1</v>
      </c>
      <c r="AV902" s="296" t="str">
        <f t="shared" si="445"/>
        <v/>
      </c>
      <c r="AW902" s="296" t="str">
        <f>IFERROR(VLOOKUP($L902,点検表４リスト用!$L$2:$M$11,2,FALSE),"")</f>
        <v/>
      </c>
      <c r="AX902" s="296" t="str">
        <f>IFERROR(VLOOKUP($AV902,排出係数!$H$4:$N$1000,7,FALSE),"")</f>
        <v/>
      </c>
      <c r="AY902" s="296" t="str">
        <f t="shared" si="420"/>
        <v/>
      </c>
      <c r="AZ902" s="296" t="str">
        <f t="shared" si="446"/>
        <v>1</v>
      </c>
      <c r="BA902" s="296" t="str">
        <f>IFERROR(VLOOKUP($AV902,排出係数!$A$4:$G$10000,$AU902+2,FALSE),"")</f>
        <v/>
      </c>
      <c r="BB902" s="296">
        <f>IFERROR(VLOOKUP($AU902,点検表４リスト用!$P$2:$T$6,2,FALSE),"")</f>
        <v>0.48</v>
      </c>
      <c r="BC902" s="296" t="str">
        <f t="shared" si="447"/>
        <v/>
      </c>
      <c r="BD902" s="296" t="str">
        <f t="shared" si="448"/>
        <v/>
      </c>
      <c r="BE902" s="296" t="str">
        <f>IFERROR(VLOOKUP($AV902,排出係数!$H$4:$M$10000,$AU902+2,FALSE),"")</f>
        <v/>
      </c>
      <c r="BF902" s="296">
        <f>IFERROR(VLOOKUP($AU902,点検表４リスト用!$P$2:$T$6,IF($N902="H17",5,3),FALSE),"")</f>
        <v>5.5E-2</v>
      </c>
      <c r="BG902" s="296">
        <f t="shared" si="449"/>
        <v>0</v>
      </c>
      <c r="BH902" s="296">
        <f t="shared" si="453"/>
        <v>0</v>
      </c>
      <c r="BI902" s="296" t="str">
        <f>IFERROR(VLOOKUP($L902,点検表４リスト用!$L$2:$N$11,3,FALSE),"")</f>
        <v/>
      </c>
      <c r="BJ902" s="296" t="str">
        <f t="shared" si="450"/>
        <v/>
      </c>
      <c r="BK902" s="296" t="str">
        <f>IF($AK902="特","",IF($BP902="確認",MSG_電気・燃料電池車確認,IF($BS902=1,日野自動車新型式,IF($BS902=2,日野自動車新型式②,IF($BS902=3,日野自動車新型式③,IF($BS902=4,日野自動車新型式④,IFERROR(VLOOKUP($BJ902,'35条リスト'!$A$3:$C$9998,2,FALSE),"")))))))</f>
        <v/>
      </c>
      <c r="BL902" s="296" t="str">
        <f t="shared" si="451"/>
        <v/>
      </c>
      <c r="BM902" s="296" t="str">
        <f>IFERROR(VLOOKUP($X902,点検表４リスト用!$A$2:$B$10,2,FALSE),"")</f>
        <v/>
      </c>
      <c r="BN902" s="296" t="str">
        <f>IF($AK902="特","",IFERROR(VLOOKUP($BJ902,'35条リスト'!$A$3:$C$9998,3,FALSE),""))</f>
        <v/>
      </c>
      <c r="BO902" s="357" t="str">
        <f t="shared" si="421"/>
        <v/>
      </c>
      <c r="BP902" s="297" t="str">
        <f t="shared" si="452"/>
        <v/>
      </c>
      <c r="BQ902" s="297" t="str">
        <f t="shared" si="422"/>
        <v/>
      </c>
      <c r="BR902" s="296">
        <f t="shared" si="454"/>
        <v>0</v>
      </c>
      <c r="BS902" s="296" t="str">
        <f>IF(COUNTIF(点検表４リスト用!X$2:X$83,J902),1,IF(COUNTIF(点検表４リスト用!Y$2:Y$100,J902),2,IF(COUNTIF(点検表４リスト用!Z$2:Z$100,J902),3,IF(COUNTIF(点検表４リスト用!AA$2:AA$100,J902),4,""))))</f>
        <v/>
      </c>
      <c r="BT902" s="580" t="str">
        <f t="shared" si="423"/>
        <v/>
      </c>
    </row>
    <row r="903" spans="1:72">
      <c r="A903" s="289"/>
      <c r="B903" s="445"/>
      <c r="C903" s="290"/>
      <c r="D903" s="291"/>
      <c r="E903" s="291"/>
      <c r="F903" s="291"/>
      <c r="G903" s="292"/>
      <c r="H903" s="300"/>
      <c r="I903" s="292"/>
      <c r="J903" s="292"/>
      <c r="K903" s="292"/>
      <c r="L903" s="292"/>
      <c r="M903" s="290"/>
      <c r="N903" s="290"/>
      <c r="O903" s="292"/>
      <c r="P903" s="292"/>
      <c r="Q903" s="481" t="str">
        <f t="shared" si="424"/>
        <v/>
      </c>
      <c r="R903" s="481" t="str">
        <f t="shared" si="425"/>
        <v/>
      </c>
      <c r="S903" s="482" t="str">
        <f t="shared" si="433"/>
        <v/>
      </c>
      <c r="T903" s="482" t="str">
        <f t="shared" si="426"/>
        <v/>
      </c>
      <c r="U903" s="483" t="str">
        <f t="shared" si="427"/>
        <v/>
      </c>
      <c r="V903" s="483" t="str">
        <f t="shared" si="428"/>
        <v/>
      </c>
      <c r="W903" s="483" t="str">
        <f t="shared" si="429"/>
        <v/>
      </c>
      <c r="X903" s="293"/>
      <c r="Y903" s="289"/>
      <c r="Z903" s="473" t="str">
        <f>IF($BS903&lt;&gt;"","確認",IF(COUNTIF(点検表４リスト用!AB$2:AB$100,J903),"○",IF(OR($BQ903="【3】",$BQ903="【2】",$BQ903="【1】"),"○",$BQ903)))</f>
        <v/>
      </c>
      <c r="AA903" s="532"/>
      <c r="AB903" s="559" t="str">
        <f t="shared" si="430"/>
        <v/>
      </c>
      <c r="AC903" s="294" t="str">
        <f>IF(COUNTIF(環境性能の高いＵＤタクシー!$A:$A,点検表４!J903),"○","")</f>
        <v/>
      </c>
      <c r="AD903" s="295" t="str">
        <f t="shared" si="431"/>
        <v/>
      </c>
      <c r="AE903" s="296" t="b">
        <f t="shared" si="434"/>
        <v>0</v>
      </c>
      <c r="AF903" s="296" t="b">
        <f t="shared" si="435"/>
        <v>0</v>
      </c>
      <c r="AG903" s="296" t="str">
        <f t="shared" si="436"/>
        <v/>
      </c>
      <c r="AH903" s="296">
        <f t="shared" si="437"/>
        <v>1</v>
      </c>
      <c r="AI903" s="296">
        <f t="shared" si="438"/>
        <v>0</v>
      </c>
      <c r="AJ903" s="296">
        <f t="shared" si="439"/>
        <v>0</v>
      </c>
      <c r="AK903" s="296" t="str">
        <f>IFERROR(VLOOKUP($I903,点検表４リスト用!$D$2:$G$10,2,FALSE),"")</f>
        <v/>
      </c>
      <c r="AL903" s="296" t="str">
        <f>IFERROR(VLOOKUP($I903,点検表４リスト用!$D$2:$G$10,3,FALSE),"")</f>
        <v/>
      </c>
      <c r="AM903" s="296" t="str">
        <f>IFERROR(VLOOKUP($I903,点検表４リスト用!$D$2:$G$10,4,FALSE),"")</f>
        <v/>
      </c>
      <c r="AN903" s="296" t="str">
        <f>IFERROR(VLOOKUP(LEFT($E903,1),点検表４リスト用!$I$2:$J$11,2,FALSE),"")</f>
        <v/>
      </c>
      <c r="AO903" s="296" t="b">
        <f>IF(IFERROR(VLOOKUP($J903,軽乗用車一覧!$A$2:$A$88,1,FALSE),"")&lt;&gt;"",TRUE,FALSE)</f>
        <v>0</v>
      </c>
      <c r="AP903" s="296" t="b">
        <f t="shared" si="440"/>
        <v>0</v>
      </c>
      <c r="AQ903" s="296" t="b">
        <f t="shared" si="432"/>
        <v>1</v>
      </c>
      <c r="AR903" s="296" t="str">
        <f t="shared" si="441"/>
        <v/>
      </c>
      <c r="AS903" s="296" t="str">
        <f t="shared" si="442"/>
        <v/>
      </c>
      <c r="AT903" s="296">
        <f t="shared" si="443"/>
        <v>1</v>
      </c>
      <c r="AU903" s="296">
        <f t="shared" si="444"/>
        <v>1</v>
      </c>
      <c r="AV903" s="296" t="str">
        <f t="shared" si="445"/>
        <v/>
      </c>
      <c r="AW903" s="296" t="str">
        <f>IFERROR(VLOOKUP($L903,点検表４リスト用!$L$2:$M$11,2,FALSE),"")</f>
        <v/>
      </c>
      <c r="AX903" s="296" t="str">
        <f>IFERROR(VLOOKUP($AV903,排出係数!$H$4:$N$1000,7,FALSE),"")</f>
        <v/>
      </c>
      <c r="AY903" s="296" t="str">
        <f t="shared" si="420"/>
        <v/>
      </c>
      <c r="AZ903" s="296" t="str">
        <f t="shared" si="446"/>
        <v>1</v>
      </c>
      <c r="BA903" s="296" t="str">
        <f>IFERROR(VLOOKUP($AV903,排出係数!$A$4:$G$10000,$AU903+2,FALSE),"")</f>
        <v/>
      </c>
      <c r="BB903" s="296">
        <f>IFERROR(VLOOKUP($AU903,点検表４リスト用!$P$2:$T$6,2,FALSE),"")</f>
        <v>0.48</v>
      </c>
      <c r="BC903" s="296" t="str">
        <f t="shared" si="447"/>
        <v/>
      </c>
      <c r="BD903" s="296" t="str">
        <f t="shared" si="448"/>
        <v/>
      </c>
      <c r="BE903" s="296" t="str">
        <f>IFERROR(VLOOKUP($AV903,排出係数!$H$4:$M$10000,$AU903+2,FALSE),"")</f>
        <v/>
      </c>
      <c r="BF903" s="296">
        <f>IFERROR(VLOOKUP($AU903,点検表４リスト用!$P$2:$T$6,IF($N903="H17",5,3),FALSE),"")</f>
        <v>5.5E-2</v>
      </c>
      <c r="BG903" s="296">
        <f t="shared" si="449"/>
        <v>0</v>
      </c>
      <c r="BH903" s="296">
        <f t="shared" si="453"/>
        <v>0</v>
      </c>
      <c r="BI903" s="296" t="str">
        <f>IFERROR(VLOOKUP($L903,点検表４リスト用!$L$2:$N$11,3,FALSE),"")</f>
        <v/>
      </c>
      <c r="BJ903" s="296" t="str">
        <f t="shared" si="450"/>
        <v/>
      </c>
      <c r="BK903" s="296" t="str">
        <f>IF($AK903="特","",IF($BP903="確認",MSG_電気・燃料電池車確認,IF($BS903=1,日野自動車新型式,IF($BS903=2,日野自動車新型式②,IF($BS903=3,日野自動車新型式③,IF($BS903=4,日野自動車新型式④,IFERROR(VLOOKUP($BJ903,'35条リスト'!$A$3:$C$9998,2,FALSE),"")))))))</f>
        <v/>
      </c>
      <c r="BL903" s="296" t="str">
        <f t="shared" si="451"/>
        <v/>
      </c>
      <c r="BM903" s="296" t="str">
        <f>IFERROR(VLOOKUP($X903,点検表４リスト用!$A$2:$B$10,2,FALSE),"")</f>
        <v/>
      </c>
      <c r="BN903" s="296" t="str">
        <f>IF($AK903="特","",IFERROR(VLOOKUP($BJ903,'35条リスト'!$A$3:$C$9998,3,FALSE),""))</f>
        <v/>
      </c>
      <c r="BO903" s="357" t="str">
        <f t="shared" si="421"/>
        <v/>
      </c>
      <c r="BP903" s="297" t="str">
        <f t="shared" si="452"/>
        <v/>
      </c>
      <c r="BQ903" s="297" t="str">
        <f t="shared" si="422"/>
        <v/>
      </c>
      <c r="BR903" s="296">
        <f t="shared" si="454"/>
        <v>0</v>
      </c>
      <c r="BS903" s="296" t="str">
        <f>IF(COUNTIF(点検表４リスト用!X$2:X$83,J903),1,IF(COUNTIF(点検表４リスト用!Y$2:Y$100,J903),2,IF(COUNTIF(点検表４リスト用!Z$2:Z$100,J903),3,IF(COUNTIF(点検表４リスト用!AA$2:AA$100,J903),4,""))))</f>
        <v/>
      </c>
      <c r="BT903" s="580" t="str">
        <f t="shared" si="423"/>
        <v/>
      </c>
    </row>
    <row r="904" spans="1:72">
      <c r="A904" s="289"/>
      <c r="B904" s="445"/>
      <c r="C904" s="290"/>
      <c r="D904" s="291"/>
      <c r="E904" s="291"/>
      <c r="F904" s="291"/>
      <c r="G904" s="292"/>
      <c r="H904" s="300"/>
      <c r="I904" s="292"/>
      <c r="J904" s="292"/>
      <c r="K904" s="292"/>
      <c r="L904" s="292"/>
      <c r="M904" s="290"/>
      <c r="N904" s="290"/>
      <c r="O904" s="292"/>
      <c r="P904" s="292"/>
      <c r="Q904" s="481" t="str">
        <f t="shared" si="424"/>
        <v/>
      </c>
      <c r="R904" s="481" t="str">
        <f t="shared" si="425"/>
        <v/>
      </c>
      <c r="S904" s="482" t="str">
        <f t="shared" si="433"/>
        <v/>
      </c>
      <c r="T904" s="482" t="str">
        <f t="shared" si="426"/>
        <v/>
      </c>
      <c r="U904" s="483" t="str">
        <f t="shared" si="427"/>
        <v/>
      </c>
      <c r="V904" s="483" t="str">
        <f t="shared" si="428"/>
        <v/>
      </c>
      <c r="W904" s="483" t="str">
        <f t="shared" si="429"/>
        <v/>
      </c>
      <c r="X904" s="293"/>
      <c r="Y904" s="289"/>
      <c r="Z904" s="473" t="str">
        <f>IF($BS904&lt;&gt;"","確認",IF(COUNTIF(点検表４リスト用!AB$2:AB$100,J904),"○",IF(OR($BQ904="【3】",$BQ904="【2】",$BQ904="【1】"),"○",$BQ904)))</f>
        <v/>
      </c>
      <c r="AA904" s="532"/>
      <c r="AB904" s="559" t="str">
        <f t="shared" si="430"/>
        <v/>
      </c>
      <c r="AC904" s="294" t="str">
        <f>IF(COUNTIF(環境性能の高いＵＤタクシー!$A:$A,点検表４!J904),"○","")</f>
        <v/>
      </c>
      <c r="AD904" s="295" t="str">
        <f t="shared" si="431"/>
        <v/>
      </c>
      <c r="AE904" s="296" t="b">
        <f t="shared" si="434"/>
        <v>0</v>
      </c>
      <c r="AF904" s="296" t="b">
        <f t="shared" si="435"/>
        <v>0</v>
      </c>
      <c r="AG904" s="296" t="str">
        <f t="shared" si="436"/>
        <v/>
      </c>
      <c r="AH904" s="296">
        <f t="shared" si="437"/>
        <v>1</v>
      </c>
      <c r="AI904" s="296">
        <f t="shared" si="438"/>
        <v>0</v>
      </c>
      <c r="AJ904" s="296">
        <f t="shared" si="439"/>
        <v>0</v>
      </c>
      <c r="AK904" s="296" t="str">
        <f>IFERROR(VLOOKUP($I904,点検表４リスト用!$D$2:$G$10,2,FALSE),"")</f>
        <v/>
      </c>
      <c r="AL904" s="296" t="str">
        <f>IFERROR(VLOOKUP($I904,点検表４リスト用!$D$2:$G$10,3,FALSE),"")</f>
        <v/>
      </c>
      <c r="AM904" s="296" t="str">
        <f>IFERROR(VLOOKUP($I904,点検表４リスト用!$D$2:$G$10,4,FALSE),"")</f>
        <v/>
      </c>
      <c r="AN904" s="296" t="str">
        <f>IFERROR(VLOOKUP(LEFT($E904,1),点検表４リスト用!$I$2:$J$11,2,FALSE),"")</f>
        <v/>
      </c>
      <c r="AO904" s="296" t="b">
        <f>IF(IFERROR(VLOOKUP($J904,軽乗用車一覧!$A$2:$A$88,1,FALSE),"")&lt;&gt;"",TRUE,FALSE)</f>
        <v>0</v>
      </c>
      <c r="AP904" s="296" t="b">
        <f t="shared" si="440"/>
        <v>0</v>
      </c>
      <c r="AQ904" s="296" t="b">
        <f t="shared" si="432"/>
        <v>1</v>
      </c>
      <c r="AR904" s="296" t="str">
        <f t="shared" si="441"/>
        <v/>
      </c>
      <c r="AS904" s="296" t="str">
        <f t="shared" si="442"/>
        <v/>
      </c>
      <c r="AT904" s="296">
        <f t="shared" si="443"/>
        <v>1</v>
      </c>
      <c r="AU904" s="296">
        <f t="shared" si="444"/>
        <v>1</v>
      </c>
      <c r="AV904" s="296" t="str">
        <f t="shared" si="445"/>
        <v/>
      </c>
      <c r="AW904" s="296" t="str">
        <f>IFERROR(VLOOKUP($L904,点検表４リスト用!$L$2:$M$11,2,FALSE),"")</f>
        <v/>
      </c>
      <c r="AX904" s="296" t="str">
        <f>IFERROR(VLOOKUP($AV904,排出係数!$H$4:$N$1000,7,FALSE),"")</f>
        <v/>
      </c>
      <c r="AY904" s="296" t="str">
        <f t="shared" si="420"/>
        <v/>
      </c>
      <c r="AZ904" s="296" t="str">
        <f t="shared" si="446"/>
        <v>1</v>
      </c>
      <c r="BA904" s="296" t="str">
        <f>IFERROR(VLOOKUP($AV904,排出係数!$A$4:$G$10000,$AU904+2,FALSE),"")</f>
        <v/>
      </c>
      <c r="BB904" s="296">
        <f>IFERROR(VLOOKUP($AU904,点検表４リスト用!$P$2:$T$6,2,FALSE),"")</f>
        <v>0.48</v>
      </c>
      <c r="BC904" s="296" t="str">
        <f t="shared" si="447"/>
        <v/>
      </c>
      <c r="BD904" s="296" t="str">
        <f t="shared" si="448"/>
        <v/>
      </c>
      <c r="BE904" s="296" t="str">
        <f>IFERROR(VLOOKUP($AV904,排出係数!$H$4:$M$10000,$AU904+2,FALSE),"")</f>
        <v/>
      </c>
      <c r="BF904" s="296">
        <f>IFERROR(VLOOKUP($AU904,点検表４リスト用!$P$2:$T$6,IF($N904="H17",5,3),FALSE),"")</f>
        <v>5.5E-2</v>
      </c>
      <c r="BG904" s="296">
        <f t="shared" si="449"/>
        <v>0</v>
      </c>
      <c r="BH904" s="296">
        <f t="shared" si="453"/>
        <v>0</v>
      </c>
      <c r="BI904" s="296" t="str">
        <f>IFERROR(VLOOKUP($L904,点検表４リスト用!$L$2:$N$11,3,FALSE),"")</f>
        <v/>
      </c>
      <c r="BJ904" s="296" t="str">
        <f t="shared" si="450"/>
        <v/>
      </c>
      <c r="BK904" s="296" t="str">
        <f>IF($AK904="特","",IF($BP904="確認",MSG_電気・燃料電池車確認,IF($BS904=1,日野自動車新型式,IF($BS904=2,日野自動車新型式②,IF($BS904=3,日野自動車新型式③,IF($BS904=4,日野自動車新型式④,IFERROR(VLOOKUP($BJ904,'35条リスト'!$A$3:$C$9998,2,FALSE),"")))))))</f>
        <v/>
      </c>
      <c r="BL904" s="296" t="str">
        <f t="shared" si="451"/>
        <v/>
      </c>
      <c r="BM904" s="296" t="str">
        <f>IFERROR(VLOOKUP($X904,点検表４リスト用!$A$2:$B$10,2,FALSE),"")</f>
        <v/>
      </c>
      <c r="BN904" s="296" t="str">
        <f>IF($AK904="特","",IFERROR(VLOOKUP($BJ904,'35条リスト'!$A$3:$C$9998,3,FALSE),""))</f>
        <v/>
      </c>
      <c r="BO904" s="357" t="str">
        <f t="shared" si="421"/>
        <v/>
      </c>
      <c r="BP904" s="297" t="str">
        <f t="shared" si="452"/>
        <v/>
      </c>
      <c r="BQ904" s="297" t="str">
        <f t="shared" si="422"/>
        <v/>
      </c>
      <c r="BR904" s="296">
        <f t="shared" si="454"/>
        <v>0</v>
      </c>
      <c r="BS904" s="296" t="str">
        <f>IF(COUNTIF(点検表４リスト用!X$2:X$83,J904),1,IF(COUNTIF(点検表４リスト用!Y$2:Y$100,J904),2,IF(COUNTIF(点検表４リスト用!Z$2:Z$100,J904),3,IF(COUNTIF(点検表４リスト用!AA$2:AA$100,J904),4,""))))</f>
        <v/>
      </c>
      <c r="BT904" s="580" t="str">
        <f t="shared" si="423"/>
        <v/>
      </c>
    </row>
    <row r="905" spans="1:72">
      <c r="A905" s="289"/>
      <c r="B905" s="445"/>
      <c r="C905" s="290"/>
      <c r="D905" s="291"/>
      <c r="E905" s="291"/>
      <c r="F905" s="291"/>
      <c r="G905" s="292"/>
      <c r="H905" s="300"/>
      <c r="I905" s="292"/>
      <c r="J905" s="292"/>
      <c r="K905" s="292"/>
      <c r="L905" s="292"/>
      <c r="M905" s="290"/>
      <c r="N905" s="290"/>
      <c r="O905" s="292"/>
      <c r="P905" s="292"/>
      <c r="Q905" s="481" t="str">
        <f t="shared" si="424"/>
        <v/>
      </c>
      <c r="R905" s="481" t="str">
        <f t="shared" si="425"/>
        <v/>
      </c>
      <c r="S905" s="482" t="str">
        <f t="shared" si="433"/>
        <v/>
      </c>
      <c r="T905" s="482" t="str">
        <f t="shared" si="426"/>
        <v/>
      </c>
      <c r="U905" s="483" t="str">
        <f t="shared" si="427"/>
        <v/>
      </c>
      <c r="V905" s="483" t="str">
        <f t="shared" si="428"/>
        <v/>
      </c>
      <c r="W905" s="483" t="str">
        <f t="shared" si="429"/>
        <v/>
      </c>
      <c r="X905" s="293"/>
      <c r="Y905" s="289"/>
      <c r="Z905" s="473" t="str">
        <f>IF($BS905&lt;&gt;"","確認",IF(COUNTIF(点検表４リスト用!AB$2:AB$100,J905),"○",IF(OR($BQ905="【3】",$BQ905="【2】",$BQ905="【1】"),"○",$BQ905)))</f>
        <v/>
      </c>
      <c r="AA905" s="532"/>
      <c r="AB905" s="559" t="str">
        <f t="shared" si="430"/>
        <v/>
      </c>
      <c r="AC905" s="294" t="str">
        <f>IF(COUNTIF(環境性能の高いＵＤタクシー!$A:$A,点検表４!J905),"○","")</f>
        <v/>
      </c>
      <c r="AD905" s="295" t="str">
        <f t="shared" si="431"/>
        <v/>
      </c>
      <c r="AE905" s="296" t="b">
        <f t="shared" si="434"/>
        <v>0</v>
      </c>
      <c r="AF905" s="296" t="b">
        <f t="shared" si="435"/>
        <v>0</v>
      </c>
      <c r="AG905" s="296" t="str">
        <f t="shared" si="436"/>
        <v/>
      </c>
      <c r="AH905" s="296">
        <f t="shared" si="437"/>
        <v>1</v>
      </c>
      <c r="AI905" s="296">
        <f t="shared" si="438"/>
        <v>0</v>
      </c>
      <c r="AJ905" s="296">
        <f t="shared" si="439"/>
        <v>0</v>
      </c>
      <c r="AK905" s="296" t="str">
        <f>IFERROR(VLOOKUP($I905,点検表４リスト用!$D$2:$G$10,2,FALSE),"")</f>
        <v/>
      </c>
      <c r="AL905" s="296" t="str">
        <f>IFERROR(VLOOKUP($I905,点検表４リスト用!$D$2:$G$10,3,FALSE),"")</f>
        <v/>
      </c>
      <c r="AM905" s="296" t="str">
        <f>IFERROR(VLOOKUP($I905,点検表４リスト用!$D$2:$G$10,4,FALSE),"")</f>
        <v/>
      </c>
      <c r="AN905" s="296" t="str">
        <f>IFERROR(VLOOKUP(LEFT($E905,1),点検表４リスト用!$I$2:$J$11,2,FALSE),"")</f>
        <v/>
      </c>
      <c r="AO905" s="296" t="b">
        <f>IF(IFERROR(VLOOKUP($J905,軽乗用車一覧!$A$2:$A$88,1,FALSE),"")&lt;&gt;"",TRUE,FALSE)</f>
        <v>0</v>
      </c>
      <c r="AP905" s="296" t="b">
        <f t="shared" si="440"/>
        <v>0</v>
      </c>
      <c r="AQ905" s="296" t="b">
        <f t="shared" si="432"/>
        <v>1</v>
      </c>
      <c r="AR905" s="296" t="str">
        <f t="shared" si="441"/>
        <v/>
      </c>
      <c r="AS905" s="296" t="str">
        <f t="shared" si="442"/>
        <v/>
      </c>
      <c r="AT905" s="296">
        <f t="shared" si="443"/>
        <v>1</v>
      </c>
      <c r="AU905" s="296">
        <f t="shared" si="444"/>
        <v>1</v>
      </c>
      <c r="AV905" s="296" t="str">
        <f t="shared" si="445"/>
        <v/>
      </c>
      <c r="AW905" s="296" t="str">
        <f>IFERROR(VLOOKUP($L905,点検表４リスト用!$L$2:$M$11,2,FALSE),"")</f>
        <v/>
      </c>
      <c r="AX905" s="296" t="str">
        <f>IFERROR(VLOOKUP($AV905,排出係数!$H$4:$N$1000,7,FALSE),"")</f>
        <v/>
      </c>
      <c r="AY905" s="296" t="str">
        <f t="shared" si="420"/>
        <v/>
      </c>
      <c r="AZ905" s="296" t="str">
        <f t="shared" si="446"/>
        <v>1</v>
      </c>
      <c r="BA905" s="296" t="str">
        <f>IFERROR(VLOOKUP($AV905,排出係数!$A$4:$G$10000,$AU905+2,FALSE),"")</f>
        <v/>
      </c>
      <c r="BB905" s="296">
        <f>IFERROR(VLOOKUP($AU905,点検表４リスト用!$P$2:$T$6,2,FALSE),"")</f>
        <v>0.48</v>
      </c>
      <c r="BC905" s="296" t="str">
        <f t="shared" si="447"/>
        <v/>
      </c>
      <c r="BD905" s="296" t="str">
        <f t="shared" si="448"/>
        <v/>
      </c>
      <c r="BE905" s="296" t="str">
        <f>IFERROR(VLOOKUP($AV905,排出係数!$H$4:$M$10000,$AU905+2,FALSE),"")</f>
        <v/>
      </c>
      <c r="BF905" s="296">
        <f>IFERROR(VLOOKUP($AU905,点検表４リスト用!$P$2:$T$6,IF($N905="H17",5,3),FALSE),"")</f>
        <v>5.5E-2</v>
      </c>
      <c r="BG905" s="296">
        <f t="shared" si="449"/>
        <v>0</v>
      </c>
      <c r="BH905" s="296">
        <f t="shared" si="453"/>
        <v>0</v>
      </c>
      <c r="BI905" s="296" t="str">
        <f>IFERROR(VLOOKUP($L905,点検表４リスト用!$L$2:$N$11,3,FALSE),"")</f>
        <v/>
      </c>
      <c r="BJ905" s="296" t="str">
        <f t="shared" si="450"/>
        <v/>
      </c>
      <c r="BK905" s="296" t="str">
        <f>IF($AK905="特","",IF($BP905="確認",MSG_電気・燃料電池車確認,IF($BS905=1,日野自動車新型式,IF($BS905=2,日野自動車新型式②,IF($BS905=3,日野自動車新型式③,IF($BS905=4,日野自動車新型式④,IFERROR(VLOOKUP($BJ905,'35条リスト'!$A$3:$C$9998,2,FALSE),"")))))))</f>
        <v/>
      </c>
      <c r="BL905" s="296" t="str">
        <f t="shared" si="451"/>
        <v/>
      </c>
      <c r="BM905" s="296" t="str">
        <f>IFERROR(VLOOKUP($X905,点検表４リスト用!$A$2:$B$10,2,FALSE),"")</f>
        <v/>
      </c>
      <c r="BN905" s="296" t="str">
        <f>IF($AK905="特","",IFERROR(VLOOKUP($BJ905,'35条リスト'!$A$3:$C$9998,3,FALSE),""))</f>
        <v/>
      </c>
      <c r="BO905" s="357" t="str">
        <f t="shared" si="421"/>
        <v/>
      </c>
      <c r="BP905" s="297" t="str">
        <f t="shared" si="452"/>
        <v/>
      </c>
      <c r="BQ905" s="297" t="str">
        <f t="shared" si="422"/>
        <v/>
      </c>
      <c r="BR905" s="296">
        <f t="shared" si="454"/>
        <v>0</v>
      </c>
      <c r="BS905" s="296" t="str">
        <f>IF(COUNTIF(点検表４リスト用!X$2:X$83,J905),1,IF(COUNTIF(点検表４リスト用!Y$2:Y$100,J905),2,IF(COUNTIF(点検表４リスト用!Z$2:Z$100,J905),3,IF(COUNTIF(点検表４リスト用!AA$2:AA$100,J905),4,""))))</f>
        <v/>
      </c>
      <c r="BT905" s="580" t="str">
        <f t="shared" si="423"/>
        <v/>
      </c>
    </row>
    <row r="906" spans="1:72">
      <c r="A906" s="289"/>
      <c r="B906" s="445"/>
      <c r="C906" s="290"/>
      <c r="D906" s="291"/>
      <c r="E906" s="291"/>
      <c r="F906" s="291"/>
      <c r="G906" s="292"/>
      <c r="H906" s="300"/>
      <c r="I906" s="292"/>
      <c r="J906" s="292"/>
      <c r="K906" s="292"/>
      <c r="L906" s="292"/>
      <c r="M906" s="290"/>
      <c r="N906" s="290"/>
      <c r="O906" s="292"/>
      <c r="P906" s="292"/>
      <c r="Q906" s="481" t="str">
        <f t="shared" si="424"/>
        <v/>
      </c>
      <c r="R906" s="481" t="str">
        <f t="shared" si="425"/>
        <v/>
      </c>
      <c r="S906" s="482" t="str">
        <f t="shared" si="433"/>
        <v/>
      </c>
      <c r="T906" s="482" t="str">
        <f t="shared" si="426"/>
        <v/>
      </c>
      <c r="U906" s="483" t="str">
        <f t="shared" si="427"/>
        <v/>
      </c>
      <c r="V906" s="483" t="str">
        <f t="shared" si="428"/>
        <v/>
      </c>
      <c r="W906" s="483" t="str">
        <f t="shared" si="429"/>
        <v/>
      </c>
      <c r="X906" s="293"/>
      <c r="Y906" s="289"/>
      <c r="Z906" s="473" t="str">
        <f>IF($BS906&lt;&gt;"","確認",IF(COUNTIF(点検表４リスト用!AB$2:AB$100,J906),"○",IF(OR($BQ906="【3】",$BQ906="【2】",$BQ906="【1】"),"○",$BQ906)))</f>
        <v/>
      </c>
      <c r="AA906" s="532"/>
      <c r="AB906" s="559" t="str">
        <f t="shared" si="430"/>
        <v/>
      </c>
      <c r="AC906" s="294" t="str">
        <f>IF(COUNTIF(環境性能の高いＵＤタクシー!$A:$A,点検表４!J906),"○","")</f>
        <v/>
      </c>
      <c r="AD906" s="295" t="str">
        <f t="shared" si="431"/>
        <v/>
      </c>
      <c r="AE906" s="296" t="b">
        <f t="shared" si="434"/>
        <v>0</v>
      </c>
      <c r="AF906" s="296" t="b">
        <f t="shared" si="435"/>
        <v>0</v>
      </c>
      <c r="AG906" s="296" t="str">
        <f t="shared" si="436"/>
        <v/>
      </c>
      <c r="AH906" s="296">
        <f t="shared" si="437"/>
        <v>1</v>
      </c>
      <c r="AI906" s="296">
        <f t="shared" si="438"/>
        <v>0</v>
      </c>
      <c r="AJ906" s="296">
        <f t="shared" si="439"/>
        <v>0</v>
      </c>
      <c r="AK906" s="296" t="str">
        <f>IFERROR(VLOOKUP($I906,点検表４リスト用!$D$2:$G$10,2,FALSE),"")</f>
        <v/>
      </c>
      <c r="AL906" s="296" t="str">
        <f>IFERROR(VLOOKUP($I906,点検表４リスト用!$D$2:$G$10,3,FALSE),"")</f>
        <v/>
      </c>
      <c r="AM906" s="296" t="str">
        <f>IFERROR(VLOOKUP($I906,点検表４リスト用!$D$2:$G$10,4,FALSE),"")</f>
        <v/>
      </c>
      <c r="AN906" s="296" t="str">
        <f>IFERROR(VLOOKUP(LEFT($E906,1),点検表４リスト用!$I$2:$J$11,2,FALSE),"")</f>
        <v/>
      </c>
      <c r="AO906" s="296" t="b">
        <f>IF(IFERROR(VLOOKUP($J906,軽乗用車一覧!$A$2:$A$88,1,FALSE),"")&lt;&gt;"",TRUE,FALSE)</f>
        <v>0</v>
      </c>
      <c r="AP906" s="296" t="b">
        <f t="shared" si="440"/>
        <v>0</v>
      </c>
      <c r="AQ906" s="296" t="b">
        <f t="shared" si="432"/>
        <v>1</v>
      </c>
      <c r="AR906" s="296" t="str">
        <f t="shared" si="441"/>
        <v/>
      </c>
      <c r="AS906" s="296" t="str">
        <f t="shared" si="442"/>
        <v/>
      </c>
      <c r="AT906" s="296">
        <f t="shared" si="443"/>
        <v>1</v>
      </c>
      <c r="AU906" s="296">
        <f t="shared" si="444"/>
        <v>1</v>
      </c>
      <c r="AV906" s="296" t="str">
        <f t="shared" si="445"/>
        <v/>
      </c>
      <c r="AW906" s="296" t="str">
        <f>IFERROR(VLOOKUP($L906,点検表４リスト用!$L$2:$M$11,2,FALSE),"")</f>
        <v/>
      </c>
      <c r="AX906" s="296" t="str">
        <f>IFERROR(VLOOKUP($AV906,排出係数!$H$4:$N$1000,7,FALSE),"")</f>
        <v/>
      </c>
      <c r="AY906" s="296" t="str">
        <f t="shared" ref="AY906:AY969" si="455">IF(OR($AW906="C",$AW906="電",$AW906="燃電"),$AW906,IF(AND(LEFT($AW906,1)&lt;&gt;"ハ",RIGHT($AX906,1)&lt;&gt;"ハ"),IF(AND(OR($AW906="ガ",$AW906="L"),LEFT($AX906,2)&lt;&gt;"ガL"),"ガL3",IF(AND($AW906="軽",LEFT($AX906,1)&lt;&gt;"軽"),"軽3",IF(RIGHT($AX906,1)="ハ","ハ",$AX906))),IF($AX906="",$BT906,$AX906)))</f>
        <v/>
      </c>
      <c r="AZ906" s="296" t="str">
        <f t="shared" si="446"/>
        <v>1</v>
      </c>
      <c r="BA906" s="296" t="str">
        <f>IFERROR(VLOOKUP($AV906,排出係数!$A$4:$G$10000,$AU906+2,FALSE),"")</f>
        <v/>
      </c>
      <c r="BB906" s="296">
        <f>IFERROR(VLOOKUP($AU906,点検表４リスト用!$P$2:$T$6,2,FALSE),"")</f>
        <v>0.48</v>
      </c>
      <c r="BC906" s="296" t="str">
        <f t="shared" si="447"/>
        <v/>
      </c>
      <c r="BD906" s="296" t="str">
        <f t="shared" si="448"/>
        <v/>
      </c>
      <c r="BE906" s="296" t="str">
        <f>IFERROR(VLOOKUP($AV906,排出係数!$H$4:$M$10000,$AU906+2,FALSE),"")</f>
        <v/>
      </c>
      <c r="BF906" s="296">
        <f>IFERROR(VLOOKUP($AU906,点検表４リスト用!$P$2:$T$6,IF($N906="H17",5,3),FALSE),"")</f>
        <v>5.5E-2</v>
      </c>
      <c r="BG906" s="296">
        <f t="shared" si="449"/>
        <v>0</v>
      </c>
      <c r="BH906" s="296">
        <f t="shared" si="453"/>
        <v>0</v>
      </c>
      <c r="BI906" s="296" t="str">
        <f>IFERROR(VLOOKUP($L906,点検表４リスト用!$L$2:$N$11,3,FALSE),"")</f>
        <v/>
      </c>
      <c r="BJ906" s="296" t="str">
        <f t="shared" si="450"/>
        <v/>
      </c>
      <c r="BK906" s="296" t="str">
        <f>IF($AK906="特","",IF($BP906="確認",MSG_電気・燃料電池車確認,IF($BS906=1,日野自動車新型式,IF($BS906=2,日野自動車新型式②,IF($BS906=3,日野自動車新型式③,IF($BS906=4,日野自動車新型式④,IFERROR(VLOOKUP($BJ906,'35条リスト'!$A$3:$C$9998,2,FALSE),"")))))))</f>
        <v/>
      </c>
      <c r="BL906" s="296" t="str">
        <f t="shared" si="451"/>
        <v/>
      </c>
      <c r="BM906" s="296" t="str">
        <f>IFERROR(VLOOKUP($X906,点検表４リスト用!$A$2:$B$10,2,FALSE),"")</f>
        <v/>
      </c>
      <c r="BN906" s="296" t="str">
        <f>IF($AK906="特","",IFERROR(VLOOKUP($BJ906,'35条リスト'!$A$3:$C$9998,3,FALSE),""))</f>
        <v/>
      </c>
      <c r="BO906" s="357" t="str">
        <f t="shared" ref="BO906:BO969" si="456">IF(AND($AS906="乗用",OR($L906="ハイブリッド（ガソリン）",$L906="ガソリン",$L906="ハイブリッド（ＬＰＧ）",$L906="液化石油ガス（ＬＰＧ）"),$BL906=75,$BM906=6),"【1】",IF(AND($AS906="乗用",$L906="プラグインハイブリッド",$BL906=75),"【2】",IF(AND($AS906="軽量",OR($L906="ハイブリッド（ガソリン）",$L906="ガソリン"),$BL906=75,$BM906=4),"【1】",IF(AND($AS906="中量",OR($L906="ハイブリッド（ガソリン）",$L906="ガソリン"),$BL906=75,OR($BM906=4,$BM906=3,$BM906=2,$BM906=1)),"【1】",IF(AND($AS906="中量",OR($L906="ハイブリッド（ガソリン）",$L906="ガソリン"),$BL906=50,OR($BM906=4,$BM906=3,$BM906=2)),"【1】",IF(AND($AS906="重量1",OR($L906="ハイブリッド（軽油）",$L906="軽油"),LEFT($J906,1)="2",OR($BM906=4,$BM906=3,$BM906=2,$BM906=1)),"【1】",IF(AND($AS906="重量2",OR($L906="ハイブリッド（軽油）",$L906="軽油"),LEFT($J906,1)="2",OR($BM906=4,$BM906=3,$BM906=2,$BM906=1,$BM906=0)),"【1】","")))))))</f>
        <v/>
      </c>
      <c r="BP906" s="297" t="str">
        <f t="shared" si="452"/>
        <v/>
      </c>
      <c r="BQ906" s="297" t="str">
        <f t="shared" ref="BQ906:BQ969" si="457">IF($BO906="【2】",$BO906,IF($BN906&lt;&gt;"",$BN906,IF($BO906&lt;&gt;"",$BO906,$BP906)))</f>
        <v/>
      </c>
      <c r="BR906" s="296">
        <f t="shared" si="454"/>
        <v>0</v>
      </c>
      <c r="BS906" s="296" t="str">
        <f>IF(COUNTIF(点検表４リスト用!X$2:X$83,J906),1,IF(COUNTIF(点検表４リスト用!Y$2:Y$100,J906),2,IF(COUNTIF(点検表４リスト用!Z$2:Z$100,J906),3,IF(COUNTIF(点検表４リスト用!AA$2:AA$100,J906),4,""))))</f>
        <v/>
      </c>
      <c r="BT906" s="580" t="str">
        <f t="shared" ref="BT906:BT969" si="458">IF(OR($J906="不明",$AX906=""),IF(LEFT($L906,1)="ハ","ハ",IF($L906="プラグインハイブリッド","Pハ",$AW906)),$AW906)</f>
        <v/>
      </c>
    </row>
    <row r="907" spans="1:72">
      <c r="A907" s="289"/>
      <c r="B907" s="445"/>
      <c r="C907" s="290"/>
      <c r="D907" s="291"/>
      <c r="E907" s="291"/>
      <c r="F907" s="291"/>
      <c r="G907" s="292"/>
      <c r="H907" s="300"/>
      <c r="I907" s="292"/>
      <c r="J907" s="292"/>
      <c r="K907" s="292"/>
      <c r="L907" s="292"/>
      <c r="M907" s="290"/>
      <c r="N907" s="290"/>
      <c r="O907" s="292"/>
      <c r="P907" s="292"/>
      <c r="Q907" s="481" t="str">
        <f t="shared" si="424"/>
        <v/>
      </c>
      <c r="R907" s="481" t="str">
        <f t="shared" si="425"/>
        <v/>
      </c>
      <c r="S907" s="482" t="str">
        <f t="shared" si="433"/>
        <v/>
      </c>
      <c r="T907" s="482" t="str">
        <f t="shared" si="426"/>
        <v/>
      </c>
      <c r="U907" s="483" t="str">
        <f t="shared" si="427"/>
        <v/>
      </c>
      <c r="V907" s="483" t="str">
        <f t="shared" si="428"/>
        <v/>
      </c>
      <c r="W907" s="483" t="str">
        <f t="shared" si="429"/>
        <v/>
      </c>
      <c r="X907" s="293"/>
      <c r="Y907" s="289"/>
      <c r="Z907" s="473" t="str">
        <f>IF($BS907&lt;&gt;"","確認",IF(COUNTIF(点検表４リスト用!AB$2:AB$100,J907),"○",IF(OR($BQ907="【3】",$BQ907="【2】",$BQ907="【1】"),"○",$BQ907)))</f>
        <v/>
      </c>
      <c r="AA907" s="532"/>
      <c r="AB907" s="559" t="str">
        <f t="shared" si="430"/>
        <v/>
      </c>
      <c r="AC907" s="294" t="str">
        <f>IF(COUNTIF(環境性能の高いＵＤタクシー!$A:$A,点検表４!J907),"○","")</f>
        <v/>
      </c>
      <c r="AD907" s="295" t="str">
        <f t="shared" si="431"/>
        <v/>
      </c>
      <c r="AE907" s="296" t="b">
        <f t="shared" si="434"/>
        <v>0</v>
      </c>
      <c r="AF907" s="296" t="b">
        <f t="shared" si="435"/>
        <v>0</v>
      </c>
      <c r="AG907" s="296" t="str">
        <f t="shared" si="436"/>
        <v/>
      </c>
      <c r="AH907" s="296">
        <f t="shared" si="437"/>
        <v>1</v>
      </c>
      <c r="AI907" s="296">
        <f t="shared" si="438"/>
        <v>0</v>
      </c>
      <c r="AJ907" s="296">
        <f t="shared" si="439"/>
        <v>0</v>
      </c>
      <c r="AK907" s="296" t="str">
        <f>IFERROR(VLOOKUP($I907,点検表４リスト用!$D$2:$G$10,2,FALSE),"")</f>
        <v/>
      </c>
      <c r="AL907" s="296" t="str">
        <f>IFERROR(VLOOKUP($I907,点検表４リスト用!$D$2:$G$10,3,FALSE),"")</f>
        <v/>
      </c>
      <c r="AM907" s="296" t="str">
        <f>IFERROR(VLOOKUP($I907,点検表４リスト用!$D$2:$G$10,4,FALSE),"")</f>
        <v/>
      </c>
      <c r="AN907" s="296" t="str">
        <f>IFERROR(VLOOKUP(LEFT($E907,1),点検表４リスト用!$I$2:$J$11,2,FALSE),"")</f>
        <v/>
      </c>
      <c r="AO907" s="296" t="b">
        <f>IF(IFERROR(VLOOKUP($J907,軽乗用車一覧!$A$2:$A$88,1,FALSE),"")&lt;&gt;"",TRUE,FALSE)</f>
        <v>0</v>
      </c>
      <c r="AP907" s="296" t="b">
        <f t="shared" si="440"/>
        <v>0</v>
      </c>
      <c r="AQ907" s="296" t="b">
        <f t="shared" si="432"/>
        <v>1</v>
      </c>
      <c r="AR907" s="296" t="str">
        <f t="shared" si="441"/>
        <v/>
      </c>
      <c r="AS907" s="296" t="str">
        <f t="shared" si="442"/>
        <v/>
      </c>
      <c r="AT907" s="296">
        <f t="shared" si="443"/>
        <v>1</v>
      </c>
      <c r="AU907" s="296">
        <f t="shared" si="444"/>
        <v>1</v>
      </c>
      <c r="AV907" s="296" t="str">
        <f t="shared" si="445"/>
        <v/>
      </c>
      <c r="AW907" s="296" t="str">
        <f>IFERROR(VLOOKUP($L907,点検表４リスト用!$L$2:$M$11,2,FALSE),"")</f>
        <v/>
      </c>
      <c r="AX907" s="296" t="str">
        <f>IFERROR(VLOOKUP($AV907,排出係数!$H$4:$N$1000,7,FALSE),"")</f>
        <v/>
      </c>
      <c r="AY907" s="296" t="str">
        <f t="shared" si="455"/>
        <v/>
      </c>
      <c r="AZ907" s="296" t="str">
        <f t="shared" si="446"/>
        <v>1</v>
      </c>
      <c r="BA907" s="296" t="str">
        <f>IFERROR(VLOOKUP($AV907,排出係数!$A$4:$G$10000,$AU907+2,FALSE),"")</f>
        <v/>
      </c>
      <c r="BB907" s="296">
        <f>IFERROR(VLOOKUP($AU907,点検表４リスト用!$P$2:$T$6,2,FALSE),"")</f>
        <v>0.48</v>
      </c>
      <c r="BC907" s="296" t="str">
        <f t="shared" si="447"/>
        <v/>
      </c>
      <c r="BD907" s="296" t="str">
        <f t="shared" si="448"/>
        <v/>
      </c>
      <c r="BE907" s="296" t="str">
        <f>IFERROR(VLOOKUP($AV907,排出係数!$H$4:$M$10000,$AU907+2,FALSE),"")</f>
        <v/>
      </c>
      <c r="BF907" s="296">
        <f>IFERROR(VLOOKUP($AU907,点検表４リスト用!$P$2:$T$6,IF($N907="H17",5,3),FALSE),"")</f>
        <v>5.5E-2</v>
      </c>
      <c r="BG907" s="296">
        <f t="shared" si="449"/>
        <v>0</v>
      </c>
      <c r="BH907" s="296">
        <f t="shared" si="453"/>
        <v>0</v>
      </c>
      <c r="BI907" s="296" t="str">
        <f>IFERROR(VLOOKUP($L907,点検表４リスト用!$L$2:$N$11,3,FALSE),"")</f>
        <v/>
      </c>
      <c r="BJ907" s="296" t="str">
        <f t="shared" si="450"/>
        <v/>
      </c>
      <c r="BK907" s="296" t="str">
        <f>IF($AK907="特","",IF($BP907="確認",MSG_電気・燃料電池車確認,IF($BS907=1,日野自動車新型式,IF($BS907=2,日野自動車新型式②,IF($BS907=3,日野自動車新型式③,IF($BS907=4,日野自動車新型式④,IFERROR(VLOOKUP($BJ907,'35条リスト'!$A$3:$C$9998,2,FALSE),"")))))))</f>
        <v/>
      </c>
      <c r="BL907" s="296" t="str">
        <f t="shared" si="451"/>
        <v/>
      </c>
      <c r="BM907" s="296" t="str">
        <f>IFERROR(VLOOKUP($X907,点検表４リスト用!$A$2:$B$10,2,FALSE),"")</f>
        <v/>
      </c>
      <c r="BN907" s="296" t="str">
        <f>IF($AK907="特","",IFERROR(VLOOKUP($BJ907,'35条リスト'!$A$3:$C$9998,3,FALSE),""))</f>
        <v/>
      </c>
      <c r="BO907" s="357" t="str">
        <f t="shared" si="456"/>
        <v/>
      </c>
      <c r="BP907" s="297" t="str">
        <f t="shared" si="452"/>
        <v/>
      </c>
      <c r="BQ907" s="297" t="str">
        <f t="shared" si="457"/>
        <v/>
      </c>
      <c r="BR907" s="296">
        <f t="shared" si="454"/>
        <v>0</v>
      </c>
      <c r="BS907" s="296" t="str">
        <f>IF(COUNTIF(点検表４リスト用!X$2:X$83,J907),1,IF(COUNTIF(点検表４リスト用!Y$2:Y$100,J907),2,IF(COUNTIF(点検表４リスト用!Z$2:Z$100,J907),3,IF(COUNTIF(点検表４リスト用!AA$2:AA$100,J907),4,""))))</f>
        <v/>
      </c>
      <c r="BT907" s="580" t="str">
        <f t="shared" si="458"/>
        <v/>
      </c>
    </row>
    <row r="908" spans="1:72">
      <c r="A908" s="289"/>
      <c r="B908" s="445"/>
      <c r="C908" s="290"/>
      <c r="D908" s="291"/>
      <c r="E908" s="291"/>
      <c r="F908" s="291"/>
      <c r="G908" s="292"/>
      <c r="H908" s="300"/>
      <c r="I908" s="292"/>
      <c r="J908" s="292"/>
      <c r="K908" s="292"/>
      <c r="L908" s="292"/>
      <c r="M908" s="290"/>
      <c r="N908" s="290"/>
      <c r="O908" s="292"/>
      <c r="P908" s="292"/>
      <c r="Q908" s="481" t="str">
        <f t="shared" si="424"/>
        <v/>
      </c>
      <c r="R908" s="481" t="str">
        <f t="shared" si="425"/>
        <v/>
      </c>
      <c r="S908" s="482" t="str">
        <f t="shared" si="433"/>
        <v/>
      </c>
      <c r="T908" s="482" t="str">
        <f t="shared" si="426"/>
        <v/>
      </c>
      <c r="U908" s="483" t="str">
        <f t="shared" si="427"/>
        <v/>
      </c>
      <c r="V908" s="483" t="str">
        <f t="shared" si="428"/>
        <v/>
      </c>
      <c r="W908" s="483" t="str">
        <f t="shared" si="429"/>
        <v/>
      </c>
      <c r="X908" s="293"/>
      <c r="Y908" s="289"/>
      <c r="Z908" s="473" t="str">
        <f>IF($BS908&lt;&gt;"","確認",IF(COUNTIF(点検表４リスト用!AB$2:AB$100,J908),"○",IF(OR($BQ908="【3】",$BQ908="【2】",$BQ908="【1】"),"○",$BQ908)))</f>
        <v/>
      </c>
      <c r="AA908" s="532"/>
      <c r="AB908" s="559" t="str">
        <f t="shared" si="430"/>
        <v/>
      </c>
      <c r="AC908" s="294" t="str">
        <f>IF(COUNTIF(環境性能の高いＵＤタクシー!$A:$A,点検表４!J908),"○","")</f>
        <v/>
      </c>
      <c r="AD908" s="295" t="str">
        <f t="shared" si="431"/>
        <v/>
      </c>
      <c r="AE908" s="296" t="b">
        <f t="shared" si="434"/>
        <v>0</v>
      </c>
      <c r="AF908" s="296" t="b">
        <f t="shared" si="435"/>
        <v>0</v>
      </c>
      <c r="AG908" s="296" t="str">
        <f t="shared" si="436"/>
        <v/>
      </c>
      <c r="AH908" s="296">
        <f t="shared" si="437"/>
        <v>1</v>
      </c>
      <c r="AI908" s="296">
        <f t="shared" si="438"/>
        <v>0</v>
      </c>
      <c r="AJ908" s="296">
        <f t="shared" si="439"/>
        <v>0</v>
      </c>
      <c r="AK908" s="296" t="str">
        <f>IFERROR(VLOOKUP($I908,点検表４リスト用!$D$2:$G$10,2,FALSE),"")</f>
        <v/>
      </c>
      <c r="AL908" s="296" t="str">
        <f>IFERROR(VLOOKUP($I908,点検表４リスト用!$D$2:$G$10,3,FALSE),"")</f>
        <v/>
      </c>
      <c r="AM908" s="296" t="str">
        <f>IFERROR(VLOOKUP($I908,点検表４リスト用!$D$2:$G$10,4,FALSE),"")</f>
        <v/>
      </c>
      <c r="AN908" s="296" t="str">
        <f>IFERROR(VLOOKUP(LEFT($E908,1),点検表４リスト用!$I$2:$J$11,2,FALSE),"")</f>
        <v/>
      </c>
      <c r="AO908" s="296" t="b">
        <f>IF(IFERROR(VLOOKUP($J908,軽乗用車一覧!$A$2:$A$88,1,FALSE),"")&lt;&gt;"",TRUE,FALSE)</f>
        <v>0</v>
      </c>
      <c r="AP908" s="296" t="b">
        <f t="shared" si="440"/>
        <v>0</v>
      </c>
      <c r="AQ908" s="296" t="b">
        <f t="shared" si="432"/>
        <v>1</v>
      </c>
      <c r="AR908" s="296" t="str">
        <f t="shared" si="441"/>
        <v/>
      </c>
      <c r="AS908" s="296" t="str">
        <f t="shared" si="442"/>
        <v/>
      </c>
      <c r="AT908" s="296">
        <f t="shared" si="443"/>
        <v>1</v>
      </c>
      <c r="AU908" s="296">
        <f t="shared" si="444"/>
        <v>1</v>
      </c>
      <c r="AV908" s="296" t="str">
        <f t="shared" si="445"/>
        <v/>
      </c>
      <c r="AW908" s="296" t="str">
        <f>IFERROR(VLOOKUP($L908,点検表４リスト用!$L$2:$M$11,2,FALSE),"")</f>
        <v/>
      </c>
      <c r="AX908" s="296" t="str">
        <f>IFERROR(VLOOKUP($AV908,排出係数!$H$4:$N$1000,7,FALSE),"")</f>
        <v/>
      </c>
      <c r="AY908" s="296" t="str">
        <f t="shared" si="455"/>
        <v/>
      </c>
      <c r="AZ908" s="296" t="str">
        <f t="shared" si="446"/>
        <v>1</v>
      </c>
      <c r="BA908" s="296" t="str">
        <f>IFERROR(VLOOKUP($AV908,排出係数!$A$4:$G$10000,$AU908+2,FALSE),"")</f>
        <v/>
      </c>
      <c r="BB908" s="296">
        <f>IFERROR(VLOOKUP($AU908,点検表４リスト用!$P$2:$T$6,2,FALSE),"")</f>
        <v>0.48</v>
      </c>
      <c r="BC908" s="296" t="str">
        <f t="shared" si="447"/>
        <v/>
      </c>
      <c r="BD908" s="296" t="str">
        <f t="shared" si="448"/>
        <v/>
      </c>
      <c r="BE908" s="296" t="str">
        <f>IFERROR(VLOOKUP($AV908,排出係数!$H$4:$M$10000,$AU908+2,FALSE),"")</f>
        <v/>
      </c>
      <c r="BF908" s="296">
        <f>IFERROR(VLOOKUP($AU908,点検表４リスト用!$P$2:$T$6,IF($N908="H17",5,3),FALSE),"")</f>
        <v>5.5E-2</v>
      </c>
      <c r="BG908" s="296">
        <f t="shared" si="449"/>
        <v>0</v>
      </c>
      <c r="BH908" s="296">
        <f t="shared" si="453"/>
        <v>0</v>
      </c>
      <c r="BI908" s="296" t="str">
        <f>IFERROR(VLOOKUP($L908,点検表４リスト用!$L$2:$N$11,3,FALSE),"")</f>
        <v/>
      </c>
      <c r="BJ908" s="296" t="str">
        <f t="shared" si="450"/>
        <v/>
      </c>
      <c r="BK908" s="296" t="str">
        <f>IF($AK908="特","",IF($BP908="確認",MSG_電気・燃料電池車確認,IF($BS908=1,日野自動車新型式,IF($BS908=2,日野自動車新型式②,IF($BS908=3,日野自動車新型式③,IF($BS908=4,日野自動車新型式④,IFERROR(VLOOKUP($BJ908,'35条リスト'!$A$3:$C$9998,2,FALSE),"")))))))</f>
        <v/>
      </c>
      <c r="BL908" s="296" t="str">
        <f t="shared" si="451"/>
        <v/>
      </c>
      <c r="BM908" s="296" t="str">
        <f>IFERROR(VLOOKUP($X908,点検表４リスト用!$A$2:$B$10,2,FALSE),"")</f>
        <v/>
      </c>
      <c r="BN908" s="296" t="str">
        <f>IF($AK908="特","",IFERROR(VLOOKUP($BJ908,'35条リスト'!$A$3:$C$9998,3,FALSE),""))</f>
        <v/>
      </c>
      <c r="BO908" s="357" t="str">
        <f t="shared" si="456"/>
        <v/>
      </c>
      <c r="BP908" s="297" t="str">
        <f t="shared" si="452"/>
        <v/>
      </c>
      <c r="BQ908" s="297" t="str">
        <f t="shared" si="457"/>
        <v/>
      </c>
      <c r="BR908" s="296">
        <f t="shared" si="454"/>
        <v>0</v>
      </c>
      <c r="BS908" s="296" t="str">
        <f>IF(COUNTIF(点検表４リスト用!X$2:X$83,J908),1,IF(COUNTIF(点検表４リスト用!Y$2:Y$100,J908),2,IF(COUNTIF(点検表４リスト用!Z$2:Z$100,J908),3,IF(COUNTIF(点検表４リスト用!AA$2:AA$100,J908),4,""))))</f>
        <v/>
      </c>
      <c r="BT908" s="580" t="str">
        <f t="shared" si="458"/>
        <v/>
      </c>
    </row>
    <row r="909" spans="1:72">
      <c r="A909" s="289"/>
      <c r="B909" s="445"/>
      <c r="C909" s="290"/>
      <c r="D909" s="291"/>
      <c r="E909" s="291"/>
      <c r="F909" s="291"/>
      <c r="G909" s="292"/>
      <c r="H909" s="300"/>
      <c r="I909" s="292"/>
      <c r="J909" s="292"/>
      <c r="K909" s="292"/>
      <c r="L909" s="292"/>
      <c r="M909" s="290"/>
      <c r="N909" s="290"/>
      <c r="O909" s="292"/>
      <c r="P909" s="292"/>
      <c r="Q909" s="481" t="str">
        <f t="shared" ref="Q909:Q972" si="459">IF($L909="","",IF(OR($AE909=TRUE,$AK909="軽",J909="不明",J909="型式不明"),"-",IF(ISNUMBER($BD909)=TRUE,$BD909,"エラー")))</f>
        <v/>
      </c>
      <c r="R909" s="481" t="str">
        <f t="shared" ref="R909:R972" si="460">IF($L909="","",IF(OR($AE909=TRUE,$AK909="軽",J909="不明",J909="型式不明"),"-",IF(ISNUMBER($BH909)=TRUE,$BH909,"エラー")))</f>
        <v/>
      </c>
      <c r="S909" s="482" t="str">
        <f t="shared" si="433"/>
        <v/>
      </c>
      <c r="T909" s="482" t="str">
        <f t="shared" ref="T909:T972" si="461">IF(OR(O909="",P909="",P909=0),"",IFERROR(O909/P909,"エラー"))</f>
        <v/>
      </c>
      <c r="U909" s="483" t="str">
        <f t="shared" ref="U909:U972" si="462">IF($L909="","",IF(OR($AE909=TRUE,$AK909="軽",B909="減車",J909="不明",J909="型式不明"),"-",IFERROR($O909*$Q909*$AT909/1000,"エラー")))</f>
        <v/>
      </c>
      <c r="V909" s="483" t="str">
        <f t="shared" ref="V909:V972" si="463">IF($L909="","",IF(OR($AE909=TRUE,$AK909="軽",B909="減車",J909="不明",J909="型式不明"),"-",IFERROR($O909*$R909*$AT909/1000,"エラー")))</f>
        <v/>
      </c>
      <c r="W909" s="483" t="str">
        <f t="shared" ref="W909:W972" si="464">IF($L909="","",IF(OR($AE909=TRUE,B909="減車"),"-",IFERROR($P909*$S909/1000,"エラー")))</f>
        <v/>
      </c>
      <c r="X909" s="293"/>
      <c r="Y909" s="289"/>
      <c r="Z909" s="473" t="str">
        <f>IF($BS909&lt;&gt;"","確認",IF(COUNTIF(点検表４リスト用!AB$2:AB$100,J909),"○",IF(OR($BQ909="【3】",$BQ909="【2】",$BQ909="【1】"),"○",$BQ909)))</f>
        <v/>
      </c>
      <c r="AA909" s="532"/>
      <c r="AB909" s="559" t="str">
        <f t="shared" ref="AB909:AB972" si="465">IF(AND(AK909="乗",OR(AW909="電",AW909="燃電",AW909="ハガ",AW909="ハL",AW909="ハ軽"),OR(Z909="○",AA909="○")),"○","")</f>
        <v/>
      </c>
      <c r="AC909" s="294" t="str">
        <f>IF(COUNTIF(環境性能の高いＵＤタクシー!$A:$A,点検表４!J909),"○","")</f>
        <v/>
      </c>
      <c r="AD909" s="295" t="str">
        <f t="shared" ref="AD909:AD972" si="466">IF(Z909="確認",BK909,"")</f>
        <v/>
      </c>
      <c r="AE909" s="296" t="b">
        <f t="shared" si="434"/>
        <v>0</v>
      </c>
      <c r="AF909" s="296" t="b">
        <f t="shared" si="435"/>
        <v>0</v>
      </c>
      <c r="AG909" s="296" t="str">
        <f t="shared" si="436"/>
        <v/>
      </c>
      <c r="AH909" s="296">
        <f t="shared" si="437"/>
        <v>1</v>
      </c>
      <c r="AI909" s="296">
        <f t="shared" si="438"/>
        <v>0</v>
      </c>
      <c r="AJ909" s="296">
        <f t="shared" si="439"/>
        <v>0</v>
      </c>
      <c r="AK909" s="296" t="str">
        <f>IFERROR(VLOOKUP($I909,点検表４リスト用!$D$2:$G$10,2,FALSE),"")</f>
        <v/>
      </c>
      <c r="AL909" s="296" t="str">
        <f>IFERROR(VLOOKUP($I909,点検表４リスト用!$D$2:$G$10,3,FALSE),"")</f>
        <v/>
      </c>
      <c r="AM909" s="296" t="str">
        <f>IFERROR(VLOOKUP($I909,点検表４リスト用!$D$2:$G$10,4,FALSE),"")</f>
        <v/>
      </c>
      <c r="AN909" s="296" t="str">
        <f>IFERROR(VLOOKUP(LEFT($E909,1),点検表４リスト用!$I$2:$J$11,2,FALSE),"")</f>
        <v/>
      </c>
      <c r="AO909" s="296" t="b">
        <f>IF(IFERROR(VLOOKUP($J909,軽乗用車一覧!$A$2:$A$88,1,FALSE),"")&lt;&gt;"",TRUE,FALSE)</f>
        <v>0</v>
      </c>
      <c r="AP909" s="296" t="b">
        <f t="shared" si="440"/>
        <v>0</v>
      </c>
      <c r="AQ909" s="296" t="b">
        <f t="shared" ref="AQ909:AQ972" si="467">IF(AND($E909&lt;&gt;"",$I909&lt;&gt;""),IF($AM909=$AN909,TRUE,IF(LEFT(E909,1)="8",TRUE,FALSE)),TRUE)</f>
        <v>1</v>
      </c>
      <c r="AR909" s="296" t="str">
        <f t="shared" si="441"/>
        <v/>
      </c>
      <c r="AS909" s="296" t="str">
        <f t="shared" si="442"/>
        <v/>
      </c>
      <c r="AT909" s="296">
        <f t="shared" si="443"/>
        <v>1</v>
      </c>
      <c r="AU909" s="296">
        <f t="shared" si="444"/>
        <v>1</v>
      </c>
      <c r="AV909" s="296" t="str">
        <f t="shared" si="445"/>
        <v/>
      </c>
      <c r="AW909" s="296" t="str">
        <f>IFERROR(VLOOKUP($L909,点検表４リスト用!$L$2:$M$11,2,FALSE),"")</f>
        <v/>
      </c>
      <c r="AX909" s="296" t="str">
        <f>IFERROR(VLOOKUP($AV909,排出係数!$H$4:$N$1000,7,FALSE),"")</f>
        <v/>
      </c>
      <c r="AY909" s="296" t="str">
        <f t="shared" si="455"/>
        <v/>
      </c>
      <c r="AZ909" s="296" t="str">
        <f t="shared" si="446"/>
        <v>1</v>
      </c>
      <c r="BA909" s="296" t="str">
        <f>IFERROR(VLOOKUP($AV909,排出係数!$A$4:$G$10000,$AU909+2,FALSE),"")</f>
        <v/>
      </c>
      <c r="BB909" s="296">
        <f>IFERROR(VLOOKUP($AU909,点検表４リスト用!$P$2:$T$6,2,FALSE),"")</f>
        <v>0.48</v>
      </c>
      <c r="BC909" s="296" t="str">
        <f t="shared" si="447"/>
        <v/>
      </c>
      <c r="BD909" s="296" t="str">
        <f t="shared" si="448"/>
        <v/>
      </c>
      <c r="BE909" s="296" t="str">
        <f>IFERROR(VLOOKUP($AV909,排出係数!$H$4:$M$10000,$AU909+2,FALSE),"")</f>
        <v/>
      </c>
      <c r="BF909" s="296">
        <f>IFERROR(VLOOKUP($AU909,点検表４リスト用!$P$2:$T$6,IF($N909="H17",5,3),FALSE),"")</f>
        <v>5.5E-2</v>
      </c>
      <c r="BG909" s="296">
        <f t="shared" si="449"/>
        <v>0</v>
      </c>
      <c r="BH909" s="296">
        <f t="shared" si="453"/>
        <v>0</v>
      </c>
      <c r="BI909" s="296" t="str">
        <f>IFERROR(VLOOKUP($L909,点検表４リスト用!$L$2:$N$11,3,FALSE),"")</f>
        <v/>
      </c>
      <c r="BJ909" s="296" t="str">
        <f t="shared" si="450"/>
        <v/>
      </c>
      <c r="BK909" s="296" t="str">
        <f>IF($AK909="特","",IF($BP909="確認",MSG_電気・燃料電池車確認,IF($BS909=1,日野自動車新型式,IF($BS909=2,日野自動車新型式②,IF($BS909=3,日野自動車新型式③,IF($BS909=4,日野自動車新型式④,IFERROR(VLOOKUP($BJ909,'35条リスト'!$A$3:$C$9998,2,FALSE),"")))))))</f>
        <v/>
      </c>
      <c r="BL909" s="296" t="str">
        <f t="shared" si="451"/>
        <v/>
      </c>
      <c r="BM909" s="296" t="str">
        <f>IFERROR(VLOOKUP($X909,点検表４リスト用!$A$2:$B$10,2,FALSE),"")</f>
        <v/>
      </c>
      <c r="BN909" s="296" t="str">
        <f>IF($AK909="特","",IFERROR(VLOOKUP($BJ909,'35条リスト'!$A$3:$C$9998,3,FALSE),""))</f>
        <v/>
      </c>
      <c r="BO909" s="357" t="str">
        <f t="shared" si="456"/>
        <v/>
      </c>
      <c r="BP909" s="297" t="str">
        <f t="shared" si="452"/>
        <v/>
      </c>
      <c r="BQ909" s="297" t="str">
        <f t="shared" si="457"/>
        <v/>
      </c>
      <c r="BR909" s="296">
        <f t="shared" si="454"/>
        <v>0</v>
      </c>
      <c r="BS909" s="296" t="str">
        <f>IF(COUNTIF(点検表４リスト用!X$2:X$83,J909),1,IF(COUNTIF(点検表４リスト用!Y$2:Y$100,J909),2,IF(COUNTIF(点検表４リスト用!Z$2:Z$100,J909),3,IF(COUNTIF(点検表４リスト用!AA$2:AA$100,J909),4,""))))</f>
        <v/>
      </c>
      <c r="BT909" s="580" t="str">
        <f t="shared" si="458"/>
        <v/>
      </c>
    </row>
    <row r="910" spans="1:72">
      <c r="A910" s="289"/>
      <c r="B910" s="445"/>
      <c r="C910" s="290"/>
      <c r="D910" s="291"/>
      <c r="E910" s="291"/>
      <c r="F910" s="291"/>
      <c r="G910" s="292"/>
      <c r="H910" s="300"/>
      <c r="I910" s="292"/>
      <c r="J910" s="292"/>
      <c r="K910" s="292"/>
      <c r="L910" s="292"/>
      <c r="M910" s="290"/>
      <c r="N910" s="290"/>
      <c r="O910" s="292"/>
      <c r="P910" s="292"/>
      <c r="Q910" s="481" t="str">
        <f t="shared" si="459"/>
        <v/>
      </c>
      <c r="R910" s="481" t="str">
        <f t="shared" si="460"/>
        <v/>
      </c>
      <c r="S910" s="482" t="str">
        <f t="shared" si="433"/>
        <v/>
      </c>
      <c r="T910" s="482" t="str">
        <f t="shared" si="461"/>
        <v/>
      </c>
      <c r="U910" s="483" t="str">
        <f t="shared" si="462"/>
        <v/>
      </c>
      <c r="V910" s="483" t="str">
        <f t="shared" si="463"/>
        <v/>
      </c>
      <c r="W910" s="483" t="str">
        <f t="shared" si="464"/>
        <v/>
      </c>
      <c r="X910" s="293"/>
      <c r="Y910" s="289"/>
      <c r="Z910" s="473" t="str">
        <f>IF($BS910&lt;&gt;"","確認",IF(COUNTIF(点検表４リスト用!AB$2:AB$100,J910),"○",IF(OR($BQ910="【3】",$BQ910="【2】",$BQ910="【1】"),"○",$BQ910)))</f>
        <v/>
      </c>
      <c r="AA910" s="532"/>
      <c r="AB910" s="559" t="str">
        <f t="shared" si="465"/>
        <v/>
      </c>
      <c r="AC910" s="294" t="str">
        <f>IF(COUNTIF(環境性能の高いＵＤタクシー!$A:$A,点検表４!J910),"○","")</f>
        <v/>
      </c>
      <c r="AD910" s="295" t="str">
        <f t="shared" si="466"/>
        <v/>
      </c>
      <c r="AE910" s="296" t="b">
        <f t="shared" si="434"/>
        <v>0</v>
      </c>
      <c r="AF910" s="296" t="b">
        <f t="shared" si="435"/>
        <v>0</v>
      </c>
      <c r="AG910" s="296" t="str">
        <f t="shared" si="436"/>
        <v/>
      </c>
      <c r="AH910" s="296">
        <f t="shared" si="437"/>
        <v>1</v>
      </c>
      <c r="AI910" s="296">
        <f t="shared" si="438"/>
        <v>0</v>
      </c>
      <c r="AJ910" s="296">
        <f t="shared" si="439"/>
        <v>0</v>
      </c>
      <c r="AK910" s="296" t="str">
        <f>IFERROR(VLOOKUP($I910,点検表４リスト用!$D$2:$G$10,2,FALSE),"")</f>
        <v/>
      </c>
      <c r="AL910" s="296" t="str">
        <f>IFERROR(VLOOKUP($I910,点検表４リスト用!$D$2:$G$10,3,FALSE),"")</f>
        <v/>
      </c>
      <c r="AM910" s="296" t="str">
        <f>IFERROR(VLOOKUP($I910,点検表４リスト用!$D$2:$G$10,4,FALSE),"")</f>
        <v/>
      </c>
      <c r="AN910" s="296" t="str">
        <f>IFERROR(VLOOKUP(LEFT($E910,1),点検表４リスト用!$I$2:$J$11,2,FALSE),"")</f>
        <v/>
      </c>
      <c r="AO910" s="296" t="b">
        <f>IF(IFERROR(VLOOKUP($J910,軽乗用車一覧!$A$2:$A$88,1,FALSE),"")&lt;&gt;"",TRUE,FALSE)</f>
        <v>0</v>
      </c>
      <c r="AP910" s="296" t="b">
        <f t="shared" si="440"/>
        <v>0</v>
      </c>
      <c r="AQ910" s="296" t="b">
        <f t="shared" si="467"/>
        <v>1</v>
      </c>
      <c r="AR910" s="296" t="str">
        <f t="shared" si="441"/>
        <v/>
      </c>
      <c r="AS910" s="296" t="str">
        <f t="shared" si="442"/>
        <v/>
      </c>
      <c r="AT910" s="296">
        <f t="shared" si="443"/>
        <v>1</v>
      </c>
      <c r="AU910" s="296">
        <f t="shared" si="444"/>
        <v>1</v>
      </c>
      <c r="AV910" s="296" t="str">
        <f t="shared" si="445"/>
        <v/>
      </c>
      <c r="AW910" s="296" t="str">
        <f>IFERROR(VLOOKUP($L910,点検表４リスト用!$L$2:$M$11,2,FALSE),"")</f>
        <v/>
      </c>
      <c r="AX910" s="296" t="str">
        <f>IFERROR(VLOOKUP($AV910,排出係数!$H$4:$N$1000,7,FALSE),"")</f>
        <v/>
      </c>
      <c r="AY910" s="296" t="str">
        <f t="shared" si="455"/>
        <v/>
      </c>
      <c r="AZ910" s="296" t="str">
        <f t="shared" si="446"/>
        <v>1</v>
      </c>
      <c r="BA910" s="296" t="str">
        <f>IFERROR(VLOOKUP($AV910,排出係数!$A$4:$G$10000,$AU910+2,FALSE),"")</f>
        <v/>
      </c>
      <c r="BB910" s="296">
        <f>IFERROR(VLOOKUP($AU910,点検表４リスト用!$P$2:$T$6,2,FALSE),"")</f>
        <v>0.48</v>
      </c>
      <c r="BC910" s="296" t="str">
        <f t="shared" si="447"/>
        <v/>
      </c>
      <c r="BD910" s="296" t="str">
        <f t="shared" si="448"/>
        <v/>
      </c>
      <c r="BE910" s="296" t="str">
        <f>IFERROR(VLOOKUP($AV910,排出係数!$H$4:$M$10000,$AU910+2,FALSE),"")</f>
        <v/>
      </c>
      <c r="BF910" s="296">
        <f>IFERROR(VLOOKUP($AU910,点検表４リスト用!$P$2:$T$6,IF($N910="H17",5,3),FALSE),"")</f>
        <v>5.5E-2</v>
      </c>
      <c r="BG910" s="296">
        <f t="shared" si="449"/>
        <v>0</v>
      </c>
      <c r="BH910" s="296">
        <f t="shared" si="453"/>
        <v>0</v>
      </c>
      <c r="BI910" s="296" t="str">
        <f>IFERROR(VLOOKUP($L910,点検表４リスト用!$L$2:$N$11,3,FALSE),"")</f>
        <v/>
      </c>
      <c r="BJ910" s="296" t="str">
        <f t="shared" si="450"/>
        <v/>
      </c>
      <c r="BK910" s="296" t="str">
        <f>IF($AK910="特","",IF($BP910="確認",MSG_電気・燃料電池車確認,IF($BS910=1,日野自動車新型式,IF($BS910=2,日野自動車新型式②,IF($BS910=3,日野自動車新型式③,IF($BS910=4,日野自動車新型式④,IFERROR(VLOOKUP($BJ910,'35条リスト'!$A$3:$C$9998,2,FALSE),"")))))))</f>
        <v/>
      </c>
      <c r="BL910" s="296" t="str">
        <f t="shared" si="451"/>
        <v/>
      </c>
      <c r="BM910" s="296" t="str">
        <f>IFERROR(VLOOKUP($X910,点検表４リスト用!$A$2:$B$10,2,FALSE),"")</f>
        <v/>
      </c>
      <c r="BN910" s="296" t="str">
        <f>IF($AK910="特","",IFERROR(VLOOKUP($BJ910,'35条リスト'!$A$3:$C$9998,3,FALSE),""))</f>
        <v/>
      </c>
      <c r="BO910" s="357" t="str">
        <f t="shared" si="456"/>
        <v/>
      </c>
      <c r="BP910" s="297" t="str">
        <f t="shared" si="452"/>
        <v/>
      </c>
      <c r="BQ910" s="297" t="str">
        <f t="shared" si="457"/>
        <v/>
      </c>
      <c r="BR910" s="296">
        <f t="shared" si="454"/>
        <v>0</v>
      </c>
      <c r="BS910" s="296" t="str">
        <f>IF(COUNTIF(点検表４リスト用!X$2:X$83,J910),1,IF(COUNTIF(点検表４リスト用!Y$2:Y$100,J910),2,IF(COUNTIF(点検表４リスト用!Z$2:Z$100,J910),3,IF(COUNTIF(点検表４リスト用!AA$2:AA$100,J910),4,""))))</f>
        <v/>
      </c>
      <c r="BT910" s="580" t="str">
        <f t="shared" si="458"/>
        <v/>
      </c>
    </row>
    <row r="911" spans="1:72">
      <c r="A911" s="289"/>
      <c r="B911" s="445"/>
      <c r="C911" s="290"/>
      <c r="D911" s="291"/>
      <c r="E911" s="291"/>
      <c r="F911" s="291"/>
      <c r="G911" s="292"/>
      <c r="H911" s="300"/>
      <c r="I911" s="292"/>
      <c r="J911" s="292"/>
      <c r="K911" s="292"/>
      <c r="L911" s="292"/>
      <c r="M911" s="290"/>
      <c r="N911" s="290"/>
      <c r="O911" s="292"/>
      <c r="P911" s="292"/>
      <c r="Q911" s="481" t="str">
        <f t="shared" si="459"/>
        <v/>
      </c>
      <c r="R911" s="481" t="str">
        <f t="shared" si="460"/>
        <v/>
      </c>
      <c r="S911" s="482" t="str">
        <f t="shared" si="433"/>
        <v/>
      </c>
      <c r="T911" s="482" t="str">
        <f t="shared" si="461"/>
        <v/>
      </c>
      <c r="U911" s="483" t="str">
        <f t="shared" si="462"/>
        <v/>
      </c>
      <c r="V911" s="483" t="str">
        <f t="shared" si="463"/>
        <v/>
      </c>
      <c r="W911" s="483" t="str">
        <f t="shared" si="464"/>
        <v/>
      </c>
      <c r="X911" s="293"/>
      <c r="Y911" s="289"/>
      <c r="Z911" s="473" t="str">
        <f>IF($BS911&lt;&gt;"","確認",IF(COUNTIF(点検表４リスト用!AB$2:AB$100,J911),"○",IF(OR($BQ911="【3】",$BQ911="【2】",$BQ911="【1】"),"○",$BQ911)))</f>
        <v/>
      </c>
      <c r="AA911" s="532"/>
      <c r="AB911" s="559" t="str">
        <f t="shared" si="465"/>
        <v/>
      </c>
      <c r="AC911" s="294" t="str">
        <f>IF(COUNTIF(環境性能の高いＵＤタクシー!$A:$A,点検表４!J911),"○","")</f>
        <v/>
      </c>
      <c r="AD911" s="295" t="str">
        <f t="shared" si="466"/>
        <v/>
      </c>
      <c r="AE911" s="296" t="b">
        <f t="shared" si="434"/>
        <v>0</v>
      </c>
      <c r="AF911" s="296" t="b">
        <f t="shared" si="435"/>
        <v>0</v>
      </c>
      <c r="AG911" s="296" t="str">
        <f t="shared" si="436"/>
        <v/>
      </c>
      <c r="AH911" s="296">
        <f t="shared" si="437"/>
        <v>1</v>
      </c>
      <c r="AI911" s="296">
        <f t="shared" si="438"/>
        <v>0</v>
      </c>
      <c r="AJ911" s="296">
        <f t="shared" si="439"/>
        <v>0</v>
      </c>
      <c r="AK911" s="296" t="str">
        <f>IFERROR(VLOOKUP($I911,点検表４リスト用!$D$2:$G$10,2,FALSE),"")</f>
        <v/>
      </c>
      <c r="AL911" s="296" t="str">
        <f>IFERROR(VLOOKUP($I911,点検表４リスト用!$D$2:$G$10,3,FALSE),"")</f>
        <v/>
      </c>
      <c r="AM911" s="296" t="str">
        <f>IFERROR(VLOOKUP($I911,点検表４リスト用!$D$2:$G$10,4,FALSE),"")</f>
        <v/>
      </c>
      <c r="AN911" s="296" t="str">
        <f>IFERROR(VLOOKUP(LEFT($E911,1),点検表４リスト用!$I$2:$J$11,2,FALSE),"")</f>
        <v/>
      </c>
      <c r="AO911" s="296" t="b">
        <f>IF(IFERROR(VLOOKUP($J911,軽乗用車一覧!$A$2:$A$88,1,FALSE),"")&lt;&gt;"",TRUE,FALSE)</f>
        <v>0</v>
      </c>
      <c r="AP911" s="296" t="b">
        <f t="shared" si="440"/>
        <v>0</v>
      </c>
      <c r="AQ911" s="296" t="b">
        <f t="shared" si="467"/>
        <v>1</v>
      </c>
      <c r="AR911" s="296" t="str">
        <f t="shared" si="441"/>
        <v/>
      </c>
      <c r="AS911" s="296" t="str">
        <f t="shared" si="442"/>
        <v/>
      </c>
      <c r="AT911" s="296">
        <f t="shared" si="443"/>
        <v>1</v>
      </c>
      <c r="AU911" s="296">
        <f t="shared" si="444"/>
        <v>1</v>
      </c>
      <c r="AV911" s="296" t="str">
        <f t="shared" si="445"/>
        <v/>
      </c>
      <c r="AW911" s="296" t="str">
        <f>IFERROR(VLOOKUP($L911,点検表４リスト用!$L$2:$M$11,2,FALSE),"")</f>
        <v/>
      </c>
      <c r="AX911" s="296" t="str">
        <f>IFERROR(VLOOKUP($AV911,排出係数!$H$4:$N$1000,7,FALSE),"")</f>
        <v/>
      </c>
      <c r="AY911" s="296" t="str">
        <f t="shared" si="455"/>
        <v/>
      </c>
      <c r="AZ911" s="296" t="str">
        <f t="shared" si="446"/>
        <v>1</v>
      </c>
      <c r="BA911" s="296" t="str">
        <f>IFERROR(VLOOKUP($AV911,排出係数!$A$4:$G$10000,$AU911+2,FALSE),"")</f>
        <v/>
      </c>
      <c r="BB911" s="296">
        <f>IFERROR(VLOOKUP($AU911,点検表４リスト用!$P$2:$T$6,2,FALSE),"")</f>
        <v>0.48</v>
      </c>
      <c r="BC911" s="296" t="str">
        <f t="shared" si="447"/>
        <v/>
      </c>
      <c r="BD911" s="296" t="str">
        <f t="shared" si="448"/>
        <v/>
      </c>
      <c r="BE911" s="296" t="str">
        <f>IFERROR(VLOOKUP($AV911,排出係数!$H$4:$M$10000,$AU911+2,FALSE),"")</f>
        <v/>
      </c>
      <c r="BF911" s="296">
        <f>IFERROR(VLOOKUP($AU911,点検表４リスト用!$P$2:$T$6,IF($N911="H17",5,3),FALSE),"")</f>
        <v>5.5E-2</v>
      </c>
      <c r="BG911" s="296">
        <f t="shared" si="449"/>
        <v>0</v>
      </c>
      <c r="BH911" s="296">
        <f t="shared" si="453"/>
        <v>0</v>
      </c>
      <c r="BI911" s="296" t="str">
        <f>IFERROR(VLOOKUP($L911,点検表４リスト用!$L$2:$N$11,3,FALSE),"")</f>
        <v/>
      </c>
      <c r="BJ911" s="296" t="str">
        <f t="shared" si="450"/>
        <v/>
      </c>
      <c r="BK911" s="296" t="str">
        <f>IF($AK911="特","",IF($BP911="確認",MSG_電気・燃料電池車確認,IF($BS911=1,日野自動車新型式,IF($BS911=2,日野自動車新型式②,IF($BS911=3,日野自動車新型式③,IF($BS911=4,日野自動車新型式④,IFERROR(VLOOKUP($BJ911,'35条リスト'!$A$3:$C$9998,2,FALSE),"")))))))</f>
        <v/>
      </c>
      <c r="BL911" s="296" t="str">
        <f t="shared" si="451"/>
        <v/>
      </c>
      <c r="BM911" s="296" t="str">
        <f>IFERROR(VLOOKUP($X911,点検表４リスト用!$A$2:$B$10,2,FALSE),"")</f>
        <v/>
      </c>
      <c r="BN911" s="296" t="str">
        <f>IF($AK911="特","",IFERROR(VLOOKUP($BJ911,'35条リスト'!$A$3:$C$9998,3,FALSE),""))</f>
        <v/>
      </c>
      <c r="BO911" s="357" t="str">
        <f t="shared" si="456"/>
        <v/>
      </c>
      <c r="BP911" s="297" t="str">
        <f t="shared" si="452"/>
        <v/>
      </c>
      <c r="BQ911" s="297" t="str">
        <f t="shared" si="457"/>
        <v/>
      </c>
      <c r="BR911" s="296">
        <f t="shared" si="454"/>
        <v>0</v>
      </c>
      <c r="BS911" s="296" t="str">
        <f>IF(COUNTIF(点検表４リスト用!X$2:X$83,J911),1,IF(COUNTIF(点検表４リスト用!Y$2:Y$100,J911),2,IF(COUNTIF(点検表４リスト用!Z$2:Z$100,J911),3,IF(COUNTIF(点検表４リスト用!AA$2:AA$100,J911),4,""))))</f>
        <v/>
      </c>
      <c r="BT911" s="580" t="str">
        <f t="shared" si="458"/>
        <v/>
      </c>
    </row>
    <row r="912" spans="1:72">
      <c r="A912" s="289"/>
      <c r="B912" s="445"/>
      <c r="C912" s="290"/>
      <c r="D912" s="291"/>
      <c r="E912" s="291"/>
      <c r="F912" s="291"/>
      <c r="G912" s="292"/>
      <c r="H912" s="300"/>
      <c r="I912" s="292"/>
      <c r="J912" s="292"/>
      <c r="K912" s="292"/>
      <c r="L912" s="292"/>
      <c r="M912" s="290"/>
      <c r="N912" s="290"/>
      <c r="O912" s="292"/>
      <c r="P912" s="292"/>
      <c r="Q912" s="481" t="str">
        <f t="shared" si="459"/>
        <v/>
      </c>
      <c r="R912" s="481" t="str">
        <f t="shared" si="460"/>
        <v/>
      </c>
      <c r="S912" s="482" t="str">
        <f t="shared" si="433"/>
        <v/>
      </c>
      <c r="T912" s="482" t="str">
        <f t="shared" si="461"/>
        <v/>
      </c>
      <c r="U912" s="483" t="str">
        <f t="shared" si="462"/>
        <v/>
      </c>
      <c r="V912" s="483" t="str">
        <f t="shared" si="463"/>
        <v/>
      </c>
      <c r="W912" s="483" t="str">
        <f t="shared" si="464"/>
        <v/>
      </c>
      <c r="X912" s="293"/>
      <c r="Y912" s="289"/>
      <c r="Z912" s="473" t="str">
        <f>IF($BS912&lt;&gt;"","確認",IF(COUNTIF(点検表４リスト用!AB$2:AB$100,J912),"○",IF(OR($BQ912="【3】",$BQ912="【2】",$BQ912="【1】"),"○",$BQ912)))</f>
        <v/>
      </c>
      <c r="AA912" s="532"/>
      <c r="AB912" s="559" t="str">
        <f t="shared" si="465"/>
        <v/>
      </c>
      <c r="AC912" s="294" t="str">
        <f>IF(COUNTIF(環境性能の高いＵＤタクシー!$A:$A,点検表４!J912),"○","")</f>
        <v/>
      </c>
      <c r="AD912" s="295" t="str">
        <f t="shared" si="466"/>
        <v/>
      </c>
      <c r="AE912" s="296" t="b">
        <f t="shared" si="434"/>
        <v>0</v>
      </c>
      <c r="AF912" s="296" t="b">
        <f t="shared" si="435"/>
        <v>0</v>
      </c>
      <c r="AG912" s="296" t="str">
        <f t="shared" si="436"/>
        <v/>
      </c>
      <c r="AH912" s="296">
        <f t="shared" si="437"/>
        <v>1</v>
      </c>
      <c r="AI912" s="296">
        <f t="shared" si="438"/>
        <v>0</v>
      </c>
      <c r="AJ912" s="296">
        <f t="shared" si="439"/>
        <v>0</v>
      </c>
      <c r="AK912" s="296" t="str">
        <f>IFERROR(VLOOKUP($I912,点検表４リスト用!$D$2:$G$10,2,FALSE),"")</f>
        <v/>
      </c>
      <c r="AL912" s="296" t="str">
        <f>IFERROR(VLOOKUP($I912,点検表４リスト用!$D$2:$G$10,3,FALSE),"")</f>
        <v/>
      </c>
      <c r="AM912" s="296" t="str">
        <f>IFERROR(VLOOKUP($I912,点検表４リスト用!$D$2:$G$10,4,FALSE),"")</f>
        <v/>
      </c>
      <c r="AN912" s="296" t="str">
        <f>IFERROR(VLOOKUP(LEFT($E912,1),点検表４リスト用!$I$2:$J$11,2,FALSE),"")</f>
        <v/>
      </c>
      <c r="AO912" s="296" t="b">
        <f>IF(IFERROR(VLOOKUP($J912,軽乗用車一覧!$A$2:$A$88,1,FALSE),"")&lt;&gt;"",TRUE,FALSE)</f>
        <v>0</v>
      </c>
      <c r="AP912" s="296" t="b">
        <f t="shared" si="440"/>
        <v>0</v>
      </c>
      <c r="AQ912" s="296" t="b">
        <f t="shared" si="467"/>
        <v>1</v>
      </c>
      <c r="AR912" s="296" t="str">
        <f t="shared" si="441"/>
        <v/>
      </c>
      <c r="AS912" s="296" t="str">
        <f t="shared" si="442"/>
        <v/>
      </c>
      <c r="AT912" s="296">
        <f t="shared" si="443"/>
        <v>1</v>
      </c>
      <c r="AU912" s="296">
        <f t="shared" si="444"/>
        <v>1</v>
      </c>
      <c r="AV912" s="296" t="str">
        <f t="shared" si="445"/>
        <v/>
      </c>
      <c r="AW912" s="296" t="str">
        <f>IFERROR(VLOOKUP($L912,点検表４リスト用!$L$2:$M$11,2,FALSE),"")</f>
        <v/>
      </c>
      <c r="AX912" s="296" t="str">
        <f>IFERROR(VLOOKUP($AV912,排出係数!$H$4:$N$1000,7,FALSE),"")</f>
        <v/>
      </c>
      <c r="AY912" s="296" t="str">
        <f t="shared" si="455"/>
        <v/>
      </c>
      <c r="AZ912" s="296" t="str">
        <f t="shared" si="446"/>
        <v>1</v>
      </c>
      <c r="BA912" s="296" t="str">
        <f>IFERROR(VLOOKUP($AV912,排出係数!$A$4:$G$10000,$AU912+2,FALSE),"")</f>
        <v/>
      </c>
      <c r="BB912" s="296">
        <f>IFERROR(VLOOKUP($AU912,点検表４リスト用!$P$2:$T$6,2,FALSE),"")</f>
        <v>0.48</v>
      </c>
      <c r="BC912" s="296" t="str">
        <f t="shared" si="447"/>
        <v/>
      </c>
      <c r="BD912" s="296" t="str">
        <f t="shared" si="448"/>
        <v/>
      </c>
      <c r="BE912" s="296" t="str">
        <f>IFERROR(VLOOKUP($AV912,排出係数!$H$4:$M$10000,$AU912+2,FALSE),"")</f>
        <v/>
      </c>
      <c r="BF912" s="296">
        <f>IFERROR(VLOOKUP($AU912,点検表４リスト用!$P$2:$T$6,IF($N912="H17",5,3),FALSE),"")</f>
        <v>5.5E-2</v>
      </c>
      <c r="BG912" s="296">
        <f t="shared" si="449"/>
        <v>0</v>
      </c>
      <c r="BH912" s="296">
        <f t="shared" si="453"/>
        <v>0</v>
      </c>
      <c r="BI912" s="296" t="str">
        <f>IFERROR(VLOOKUP($L912,点検表４リスト用!$L$2:$N$11,3,FALSE),"")</f>
        <v/>
      </c>
      <c r="BJ912" s="296" t="str">
        <f t="shared" si="450"/>
        <v/>
      </c>
      <c r="BK912" s="296" t="str">
        <f>IF($AK912="特","",IF($BP912="確認",MSG_電気・燃料電池車確認,IF($BS912=1,日野自動車新型式,IF($BS912=2,日野自動車新型式②,IF($BS912=3,日野自動車新型式③,IF($BS912=4,日野自動車新型式④,IFERROR(VLOOKUP($BJ912,'35条リスト'!$A$3:$C$9998,2,FALSE),"")))))))</f>
        <v/>
      </c>
      <c r="BL912" s="296" t="str">
        <f t="shared" si="451"/>
        <v/>
      </c>
      <c r="BM912" s="296" t="str">
        <f>IFERROR(VLOOKUP($X912,点検表４リスト用!$A$2:$B$10,2,FALSE),"")</f>
        <v/>
      </c>
      <c r="BN912" s="296" t="str">
        <f>IF($AK912="特","",IFERROR(VLOOKUP($BJ912,'35条リスト'!$A$3:$C$9998,3,FALSE),""))</f>
        <v/>
      </c>
      <c r="BO912" s="357" t="str">
        <f t="shared" si="456"/>
        <v/>
      </c>
      <c r="BP912" s="297" t="str">
        <f t="shared" si="452"/>
        <v/>
      </c>
      <c r="BQ912" s="297" t="str">
        <f t="shared" si="457"/>
        <v/>
      </c>
      <c r="BR912" s="296">
        <f t="shared" si="454"/>
        <v>0</v>
      </c>
      <c r="BS912" s="296" t="str">
        <f>IF(COUNTIF(点検表４リスト用!X$2:X$83,J912),1,IF(COUNTIF(点検表４リスト用!Y$2:Y$100,J912),2,IF(COUNTIF(点検表４リスト用!Z$2:Z$100,J912),3,IF(COUNTIF(点検表４リスト用!AA$2:AA$100,J912),4,""))))</f>
        <v/>
      </c>
      <c r="BT912" s="580" t="str">
        <f t="shared" si="458"/>
        <v/>
      </c>
    </row>
    <row r="913" spans="1:72">
      <c r="A913" s="289"/>
      <c r="B913" s="445"/>
      <c r="C913" s="290"/>
      <c r="D913" s="291"/>
      <c r="E913" s="291"/>
      <c r="F913" s="291"/>
      <c r="G913" s="292"/>
      <c r="H913" s="300"/>
      <c r="I913" s="292"/>
      <c r="J913" s="292"/>
      <c r="K913" s="292"/>
      <c r="L913" s="292"/>
      <c r="M913" s="290"/>
      <c r="N913" s="290"/>
      <c r="O913" s="292"/>
      <c r="P913" s="292"/>
      <c r="Q913" s="481" t="str">
        <f t="shared" si="459"/>
        <v/>
      </c>
      <c r="R913" s="481" t="str">
        <f t="shared" si="460"/>
        <v/>
      </c>
      <c r="S913" s="482" t="str">
        <f t="shared" si="433"/>
        <v/>
      </c>
      <c r="T913" s="482" t="str">
        <f t="shared" si="461"/>
        <v/>
      </c>
      <c r="U913" s="483" t="str">
        <f t="shared" si="462"/>
        <v/>
      </c>
      <c r="V913" s="483" t="str">
        <f t="shared" si="463"/>
        <v/>
      </c>
      <c r="W913" s="483" t="str">
        <f t="shared" si="464"/>
        <v/>
      </c>
      <c r="X913" s="293"/>
      <c r="Y913" s="289"/>
      <c r="Z913" s="473" t="str">
        <f>IF($BS913&lt;&gt;"","確認",IF(COUNTIF(点検表４リスト用!AB$2:AB$100,J913),"○",IF(OR($BQ913="【3】",$BQ913="【2】",$BQ913="【1】"),"○",$BQ913)))</f>
        <v/>
      </c>
      <c r="AA913" s="532"/>
      <c r="AB913" s="559" t="str">
        <f t="shared" si="465"/>
        <v/>
      </c>
      <c r="AC913" s="294" t="str">
        <f>IF(COUNTIF(環境性能の高いＵＤタクシー!$A:$A,点検表４!J913),"○","")</f>
        <v/>
      </c>
      <c r="AD913" s="295" t="str">
        <f t="shared" si="466"/>
        <v/>
      </c>
      <c r="AE913" s="296" t="b">
        <f t="shared" si="434"/>
        <v>0</v>
      </c>
      <c r="AF913" s="296" t="b">
        <f t="shared" si="435"/>
        <v>0</v>
      </c>
      <c r="AG913" s="296" t="str">
        <f t="shared" si="436"/>
        <v/>
      </c>
      <c r="AH913" s="296">
        <f t="shared" si="437"/>
        <v>1</v>
      </c>
      <c r="AI913" s="296">
        <f t="shared" si="438"/>
        <v>0</v>
      </c>
      <c r="AJ913" s="296">
        <f t="shared" si="439"/>
        <v>0</v>
      </c>
      <c r="AK913" s="296" t="str">
        <f>IFERROR(VLOOKUP($I913,点検表４リスト用!$D$2:$G$10,2,FALSE),"")</f>
        <v/>
      </c>
      <c r="AL913" s="296" t="str">
        <f>IFERROR(VLOOKUP($I913,点検表４リスト用!$D$2:$G$10,3,FALSE),"")</f>
        <v/>
      </c>
      <c r="AM913" s="296" t="str">
        <f>IFERROR(VLOOKUP($I913,点検表４リスト用!$D$2:$G$10,4,FALSE),"")</f>
        <v/>
      </c>
      <c r="AN913" s="296" t="str">
        <f>IFERROR(VLOOKUP(LEFT($E913,1),点検表４リスト用!$I$2:$J$11,2,FALSE),"")</f>
        <v/>
      </c>
      <c r="AO913" s="296" t="b">
        <f>IF(IFERROR(VLOOKUP($J913,軽乗用車一覧!$A$2:$A$88,1,FALSE),"")&lt;&gt;"",TRUE,FALSE)</f>
        <v>0</v>
      </c>
      <c r="AP913" s="296" t="b">
        <f t="shared" si="440"/>
        <v>0</v>
      </c>
      <c r="AQ913" s="296" t="b">
        <f t="shared" si="467"/>
        <v>1</v>
      </c>
      <c r="AR913" s="296" t="str">
        <f t="shared" si="441"/>
        <v/>
      </c>
      <c r="AS913" s="296" t="str">
        <f t="shared" si="442"/>
        <v/>
      </c>
      <c r="AT913" s="296">
        <f t="shared" si="443"/>
        <v>1</v>
      </c>
      <c r="AU913" s="296">
        <f t="shared" si="444"/>
        <v>1</v>
      </c>
      <c r="AV913" s="296" t="str">
        <f t="shared" si="445"/>
        <v/>
      </c>
      <c r="AW913" s="296" t="str">
        <f>IFERROR(VLOOKUP($L913,点検表４リスト用!$L$2:$M$11,2,FALSE),"")</f>
        <v/>
      </c>
      <c r="AX913" s="296" t="str">
        <f>IFERROR(VLOOKUP($AV913,排出係数!$H$4:$N$1000,7,FALSE),"")</f>
        <v/>
      </c>
      <c r="AY913" s="296" t="str">
        <f t="shared" si="455"/>
        <v/>
      </c>
      <c r="AZ913" s="296" t="str">
        <f t="shared" si="446"/>
        <v>1</v>
      </c>
      <c r="BA913" s="296" t="str">
        <f>IFERROR(VLOOKUP($AV913,排出係数!$A$4:$G$10000,$AU913+2,FALSE),"")</f>
        <v/>
      </c>
      <c r="BB913" s="296">
        <f>IFERROR(VLOOKUP($AU913,点検表４リスト用!$P$2:$T$6,2,FALSE),"")</f>
        <v>0.48</v>
      </c>
      <c r="BC913" s="296" t="str">
        <f t="shared" si="447"/>
        <v/>
      </c>
      <c r="BD913" s="296" t="str">
        <f t="shared" si="448"/>
        <v/>
      </c>
      <c r="BE913" s="296" t="str">
        <f>IFERROR(VLOOKUP($AV913,排出係数!$H$4:$M$10000,$AU913+2,FALSE),"")</f>
        <v/>
      </c>
      <c r="BF913" s="296">
        <f>IFERROR(VLOOKUP($AU913,点検表４リスト用!$P$2:$T$6,IF($N913="H17",5,3),FALSE),"")</f>
        <v>5.5E-2</v>
      </c>
      <c r="BG913" s="296">
        <f t="shared" si="449"/>
        <v>0</v>
      </c>
      <c r="BH913" s="296">
        <f t="shared" si="453"/>
        <v>0</v>
      </c>
      <c r="BI913" s="296" t="str">
        <f>IFERROR(VLOOKUP($L913,点検表４リスト用!$L$2:$N$11,3,FALSE),"")</f>
        <v/>
      </c>
      <c r="BJ913" s="296" t="str">
        <f t="shared" si="450"/>
        <v/>
      </c>
      <c r="BK913" s="296" t="str">
        <f>IF($AK913="特","",IF($BP913="確認",MSG_電気・燃料電池車確認,IF($BS913=1,日野自動車新型式,IF($BS913=2,日野自動車新型式②,IF($BS913=3,日野自動車新型式③,IF($BS913=4,日野自動車新型式④,IFERROR(VLOOKUP($BJ913,'35条リスト'!$A$3:$C$9998,2,FALSE),"")))))))</f>
        <v/>
      </c>
      <c r="BL913" s="296" t="str">
        <f t="shared" si="451"/>
        <v/>
      </c>
      <c r="BM913" s="296" t="str">
        <f>IFERROR(VLOOKUP($X913,点検表４リスト用!$A$2:$B$10,2,FALSE),"")</f>
        <v/>
      </c>
      <c r="BN913" s="296" t="str">
        <f>IF($AK913="特","",IFERROR(VLOOKUP($BJ913,'35条リスト'!$A$3:$C$9998,3,FALSE),""))</f>
        <v/>
      </c>
      <c r="BO913" s="357" t="str">
        <f t="shared" si="456"/>
        <v/>
      </c>
      <c r="BP913" s="297" t="str">
        <f t="shared" si="452"/>
        <v/>
      </c>
      <c r="BQ913" s="297" t="str">
        <f t="shared" si="457"/>
        <v/>
      </c>
      <c r="BR913" s="296">
        <f t="shared" si="454"/>
        <v>0</v>
      </c>
      <c r="BS913" s="296" t="str">
        <f>IF(COUNTIF(点検表４リスト用!X$2:X$83,J913),1,IF(COUNTIF(点検表４リスト用!Y$2:Y$100,J913),2,IF(COUNTIF(点検表４リスト用!Z$2:Z$100,J913),3,IF(COUNTIF(点検表４リスト用!AA$2:AA$100,J913),4,""))))</f>
        <v/>
      </c>
      <c r="BT913" s="580" t="str">
        <f t="shared" si="458"/>
        <v/>
      </c>
    </row>
    <row r="914" spans="1:72">
      <c r="A914" s="289"/>
      <c r="B914" s="445"/>
      <c r="C914" s="290"/>
      <c r="D914" s="291"/>
      <c r="E914" s="291"/>
      <c r="F914" s="291"/>
      <c r="G914" s="292"/>
      <c r="H914" s="300"/>
      <c r="I914" s="292"/>
      <c r="J914" s="292"/>
      <c r="K914" s="292"/>
      <c r="L914" s="292"/>
      <c r="M914" s="290"/>
      <c r="N914" s="290"/>
      <c r="O914" s="292"/>
      <c r="P914" s="292"/>
      <c r="Q914" s="481" t="str">
        <f t="shared" si="459"/>
        <v/>
      </c>
      <c r="R914" s="481" t="str">
        <f t="shared" si="460"/>
        <v/>
      </c>
      <c r="S914" s="482" t="str">
        <f t="shared" si="433"/>
        <v/>
      </c>
      <c r="T914" s="482" t="str">
        <f t="shared" si="461"/>
        <v/>
      </c>
      <c r="U914" s="483" t="str">
        <f t="shared" si="462"/>
        <v/>
      </c>
      <c r="V914" s="483" t="str">
        <f t="shared" si="463"/>
        <v/>
      </c>
      <c r="W914" s="483" t="str">
        <f t="shared" si="464"/>
        <v/>
      </c>
      <c r="X914" s="293"/>
      <c r="Y914" s="289"/>
      <c r="Z914" s="473" t="str">
        <f>IF($BS914&lt;&gt;"","確認",IF(COUNTIF(点検表４リスト用!AB$2:AB$100,J914),"○",IF(OR($BQ914="【3】",$BQ914="【2】",$BQ914="【1】"),"○",$BQ914)))</f>
        <v/>
      </c>
      <c r="AA914" s="532"/>
      <c r="AB914" s="559" t="str">
        <f t="shared" si="465"/>
        <v/>
      </c>
      <c r="AC914" s="294" t="str">
        <f>IF(COUNTIF(環境性能の高いＵＤタクシー!$A:$A,点検表４!J914),"○","")</f>
        <v/>
      </c>
      <c r="AD914" s="295" t="str">
        <f t="shared" si="466"/>
        <v/>
      </c>
      <c r="AE914" s="296" t="b">
        <f t="shared" si="434"/>
        <v>0</v>
      </c>
      <c r="AF914" s="296" t="b">
        <f t="shared" si="435"/>
        <v>0</v>
      </c>
      <c r="AG914" s="296" t="str">
        <f t="shared" si="436"/>
        <v/>
      </c>
      <c r="AH914" s="296">
        <f t="shared" si="437"/>
        <v>1</v>
      </c>
      <c r="AI914" s="296">
        <f t="shared" si="438"/>
        <v>0</v>
      </c>
      <c r="AJ914" s="296">
        <f t="shared" si="439"/>
        <v>0</v>
      </c>
      <c r="AK914" s="296" t="str">
        <f>IFERROR(VLOOKUP($I914,点検表４リスト用!$D$2:$G$10,2,FALSE),"")</f>
        <v/>
      </c>
      <c r="AL914" s="296" t="str">
        <f>IFERROR(VLOOKUP($I914,点検表４リスト用!$D$2:$G$10,3,FALSE),"")</f>
        <v/>
      </c>
      <c r="AM914" s="296" t="str">
        <f>IFERROR(VLOOKUP($I914,点検表４リスト用!$D$2:$G$10,4,FALSE),"")</f>
        <v/>
      </c>
      <c r="AN914" s="296" t="str">
        <f>IFERROR(VLOOKUP(LEFT($E914,1),点検表４リスト用!$I$2:$J$11,2,FALSE),"")</f>
        <v/>
      </c>
      <c r="AO914" s="296" t="b">
        <f>IF(IFERROR(VLOOKUP($J914,軽乗用車一覧!$A$2:$A$88,1,FALSE),"")&lt;&gt;"",TRUE,FALSE)</f>
        <v>0</v>
      </c>
      <c r="AP914" s="296" t="b">
        <f t="shared" si="440"/>
        <v>0</v>
      </c>
      <c r="AQ914" s="296" t="b">
        <f t="shared" si="467"/>
        <v>1</v>
      </c>
      <c r="AR914" s="296" t="str">
        <f t="shared" si="441"/>
        <v/>
      </c>
      <c r="AS914" s="296" t="str">
        <f t="shared" si="442"/>
        <v/>
      </c>
      <c r="AT914" s="296">
        <f t="shared" si="443"/>
        <v>1</v>
      </c>
      <c r="AU914" s="296">
        <f t="shared" si="444"/>
        <v>1</v>
      </c>
      <c r="AV914" s="296" t="str">
        <f t="shared" si="445"/>
        <v/>
      </c>
      <c r="AW914" s="296" t="str">
        <f>IFERROR(VLOOKUP($L914,点検表４リスト用!$L$2:$M$11,2,FALSE),"")</f>
        <v/>
      </c>
      <c r="AX914" s="296" t="str">
        <f>IFERROR(VLOOKUP($AV914,排出係数!$H$4:$N$1000,7,FALSE),"")</f>
        <v/>
      </c>
      <c r="AY914" s="296" t="str">
        <f t="shared" si="455"/>
        <v/>
      </c>
      <c r="AZ914" s="296" t="str">
        <f t="shared" si="446"/>
        <v>1</v>
      </c>
      <c r="BA914" s="296" t="str">
        <f>IFERROR(VLOOKUP($AV914,排出係数!$A$4:$G$10000,$AU914+2,FALSE),"")</f>
        <v/>
      </c>
      <c r="BB914" s="296">
        <f>IFERROR(VLOOKUP($AU914,点検表４リスト用!$P$2:$T$6,2,FALSE),"")</f>
        <v>0.48</v>
      </c>
      <c r="BC914" s="296" t="str">
        <f t="shared" si="447"/>
        <v/>
      </c>
      <c r="BD914" s="296" t="str">
        <f t="shared" si="448"/>
        <v/>
      </c>
      <c r="BE914" s="296" t="str">
        <f>IFERROR(VLOOKUP($AV914,排出係数!$H$4:$M$10000,$AU914+2,FALSE),"")</f>
        <v/>
      </c>
      <c r="BF914" s="296">
        <f>IFERROR(VLOOKUP($AU914,点検表４リスト用!$P$2:$T$6,IF($N914="H17",5,3),FALSE),"")</f>
        <v>5.5E-2</v>
      </c>
      <c r="BG914" s="296">
        <f t="shared" si="449"/>
        <v>0</v>
      </c>
      <c r="BH914" s="296">
        <f t="shared" si="453"/>
        <v>0</v>
      </c>
      <c r="BI914" s="296" t="str">
        <f>IFERROR(VLOOKUP($L914,点検表４リスト用!$L$2:$N$11,3,FALSE),"")</f>
        <v/>
      </c>
      <c r="BJ914" s="296" t="str">
        <f t="shared" si="450"/>
        <v/>
      </c>
      <c r="BK914" s="296" t="str">
        <f>IF($AK914="特","",IF($BP914="確認",MSG_電気・燃料電池車確認,IF($BS914=1,日野自動車新型式,IF($BS914=2,日野自動車新型式②,IF($BS914=3,日野自動車新型式③,IF($BS914=4,日野自動車新型式④,IFERROR(VLOOKUP($BJ914,'35条リスト'!$A$3:$C$9998,2,FALSE),"")))))))</f>
        <v/>
      </c>
      <c r="BL914" s="296" t="str">
        <f t="shared" si="451"/>
        <v/>
      </c>
      <c r="BM914" s="296" t="str">
        <f>IFERROR(VLOOKUP($X914,点検表４リスト用!$A$2:$B$10,2,FALSE),"")</f>
        <v/>
      </c>
      <c r="BN914" s="296" t="str">
        <f>IF($AK914="特","",IFERROR(VLOOKUP($BJ914,'35条リスト'!$A$3:$C$9998,3,FALSE),""))</f>
        <v/>
      </c>
      <c r="BO914" s="357" t="str">
        <f t="shared" si="456"/>
        <v/>
      </c>
      <c r="BP914" s="297" t="str">
        <f t="shared" si="452"/>
        <v/>
      </c>
      <c r="BQ914" s="297" t="str">
        <f t="shared" si="457"/>
        <v/>
      </c>
      <c r="BR914" s="296">
        <f t="shared" si="454"/>
        <v>0</v>
      </c>
      <c r="BS914" s="296" t="str">
        <f>IF(COUNTIF(点検表４リスト用!X$2:X$83,J914),1,IF(COUNTIF(点検表４リスト用!Y$2:Y$100,J914),2,IF(COUNTIF(点検表４リスト用!Z$2:Z$100,J914),3,IF(COUNTIF(点検表４リスト用!AA$2:AA$100,J914),4,""))))</f>
        <v/>
      </c>
      <c r="BT914" s="580" t="str">
        <f t="shared" si="458"/>
        <v/>
      </c>
    </row>
    <row r="915" spans="1:72">
      <c r="A915" s="289"/>
      <c r="B915" s="445"/>
      <c r="C915" s="290"/>
      <c r="D915" s="291"/>
      <c r="E915" s="291"/>
      <c r="F915" s="291"/>
      <c r="G915" s="292"/>
      <c r="H915" s="300"/>
      <c r="I915" s="292"/>
      <c r="J915" s="292"/>
      <c r="K915" s="292"/>
      <c r="L915" s="292"/>
      <c r="M915" s="290"/>
      <c r="N915" s="290"/>
      <c r="O915" s="292"/>
      <c r="P915" s="292"/>
      <c r="Q915" s="481" t="str">
        <f t="shared" si="459"/>
        <v/>
      </c>
      <c r="R915" s="481" t="str">
        <f t="shared" si="460"/>
        <v/>
      </c>
      <c r="S915" s="482" t="str">
        <f t="shared" si="433"/>
        <v/>
      </c>
      <c r="T915" s="482" t="str">
        <f t="shared" si="461"/>
        <v/>
      </c>
      <c r="U915" s="483" t="str">
        <f t="shared" si="462"/>
        <v/>
      </c>
      <c r="V915" s="483" t="str">
        <f t="shared" si="463"/>
        <v/>
      </c>
      <c r="W915" s="483" t="str">
        <f t="shared" si="464"/>
        <v/>
      </c>
      <c r="X915" s="293"/>
      <c r="Y915" s="289"/>
      <c r="Z915" s="473" t="str">
        <f>IF($BS915&lt;&gt;"","確認",IF(COUNTIF(点検表４リスト用!AB$2:AB$100,J915),"○",IF(OR($BQ915="【3】",$BQ915="【2】",$BQ915="【1】"),"○",$BQ915)))</f>
        <v/>
      </c>
      <c r="AA915" s="532"/>
      <c r="AB915" s="559" t="str">
        <f t="shared" si="465"/>
        <v/>
      </c>
      <c r="AC915" s="294" t="str">
        <f>IF(COUNTIF(環境性能の高いＵＤタクシー!$A:$A,点検表４!J915),"○","")</f>
        <v/>
      </c>
      <c r="AD915" s="295" t="str">
        <f t="shared" si="466"/>
        <v/>
      </c>
      <c r="AE915" s="296" t="b">
        <f t="shared" si="434"/>
        <v>0</v>
      </c>
      <c r="AF915" s="296" t="b">
        <f t="shared" si="435"/>
        <v>0</v>
      </c>
      <c r="AG915" s="296" t="str">
        <f t="shared" si="436"/>
        <v/>
      </c>
      <c r="AH915" s="296">
        <f t="shared" si="437"/>
        <v>1</v>
      </c>
      <c r="AI915" s="296">
        <f t="shared" si="438"/>
        <v>0</v>
      </c>
      <c r="AJ915" s="296">
        <f t="shared" si="439"/>
        <v>0</v>
      </c>
      <c r="AK915" s="296" t="str">
        <f>IFERROR(VLOOKUP($I915,点検表４リスト用!$D$2:$G$10,2,FALSE),"")</f>
        <v/>
      </c>
      <c r="AL915" s="296" t="str">
        <f>IFERROR(VLOOKUP($I915,点検表４リスト用!$D$2:$G$10,3,FALSE),"")</f>
        <v/>
      </c>
      <c r="AM915" s="296" t="str">
        <f>IFERROR(VLOOKUP($I915,点検表４リスト用!$D$2:$G$10,4,FALSE),"")</f>
        <v/>
      </c>
      <c r="AN915" s="296" t="str">
        <f>IFERROR(VLOOKUP(LEFT($E915,1),点検表４リスト用!$I$2:$J$11,2,FALSE),"")</f>
        <v/>
      </c>
      <c r="AO915" s="296" t="b">
        <f>IF(IFERROR(VLOOKUP($J915,軽乗用車一覧!$A$2:$A$88,1,FALSE),"")&lt;&gt;"",TRUE,FALSE)</f>
        <v>0</v>
      </c>
      <c r="AP915" s="296" t="b">
        <f t="shared" si="440"/>
        <v>0</v>
      </c>
      <c r="AQ915" s="296" t="b">
        <f t="shared" si="467"/>
        <v>1</v>
      </c>
      <c r="AR915" s="296" t="str">
        <f t="shared" si="441"/>
        <v/>
      </c>
      <c r="AS915" s="296" t="str">
        <f t="shared" si="442"/>
        <v/>
      </c>
      <c r="AT915" s="296">
        <f t="shared" si="443"/>
        <v>1</v>
      </c>
      <c r="AU915" s="296">
        <f t="shared" si="444"/>
        <v>1</v>
      </c>
      <c r="AV915" s="296" t="str">
        <f t="shared" si="445"/>
        <v/>
      </c>
      <c r="AW915" s="296" t="str">
        <f>IFERROR(VLOOKUP($L915,点検表４リスト用!$L$2:$M$11,2,FALSE),"")</f>
        <v/>
      </c>
      <c r="AX915" s="296" t="str">
        <f>IFERROR(VLOOKUP($AV915,排出係数!$H$4:$N$1000,7,FALSE),"")</f>
        <v/>
      </c>
      <c r="AY915" s="296" t="str">
        <f t="shared" si="455"/>
        <v/>
      </c>
      <c r="AZ915" s="296" t="str">
        <f t="shared" si="446"/>
        <v>1</v>
      </c>
      <c r="BA915" s="296" t="str">
        <f>IFERROR(VLOOKUP($AV915,排出係数!$A$4:$G$10000,$AU915+2,FALSE),"")</f>
        <v/>
      </c>
      <c r="BB915" s="296">
        <f>IFERROR(VLOOKUP($AU915,点検表４リスト用!$P$2:$T$6,2,FALSE),"")</f>
        <v>0.48</v>
      </c>
      <c r="BC915" s="296" t="str">
        <f t="shared" si="447"/>
        <v/>
      </c>
      <c r="BD915" s="296" t="str">
        <f t="shared" si="448"/>
        <v/>
      </c>
      <c r="BE915" s="296" t="str">
        <f>IFERROR(VLOOKUP($AV915,排出係数!$H$4:$M$10000,$AU915+2,FALSE),"")</f>
        <v/>
      </c>
      <c r="BF915" s="296">
        <f>IFERROR(VLOOKUP($AU915,点検表４リスト用!$P$2:$T$6,IF($N915="H17",5,3),FALSE),"")</f>
        <v>5.5E-2</v>
      </c>
      <c r="BG915" s="296">
        <f t="shared" si="449"/>
        <v>0</v>
      </c>
      <c r="BH915" s="296">
        <f t="shared" si="453"/>
        <v>0</v>
      </c>
      <c r="BI915" s="296" t="str">
        <f>IFERROR(VLOOKUP($L915,点検表４リスト用!$L$2:$N$11,3,FALSE),"")</f>
        <v/>
      </c>
      <c r="BJ915" s="296" t="str">
        <f t="shared" si="450"/>
        <v/>
      </c>
      <c r="BK915" s="296" t="str">
        <f>IF($AK915="特","",IF($BP915="確認",MSG_電気・燃料電池車確認,IF($BS915=1,日野自動車新型式,IF($BS915=2,日野自動車新型式②,IF($BS915=3,日野自動車新型式③,IF($BS915=4,日野自動車新型式④,IFERROR(VLOOKUP($BJ915,'35条リスト'!$A$3:$C$9998,2,FALSE),"")))))))</f>
        <v/>
      </c>
      <c r="BL915" s="296" t="str">
        <f t="shared" si="451"/>
        <v/>
      </c>
      <c r="BM915" s="296" t="str">
        <f>IFERROR(VLOOKUP($X915,点検表４リスト用!$A$2:$B$10,2,FALSE),"")</f>
        <v/>
      </c>
      <c r="BN915" s="296" t="str">
        <f>IF($AK915="特","",IFERROR(VLOOKUP($BJ915,'35条リスト'!$A$3:$C$9998,3,FALSE),""))</f>
        <v/>
      </c>
      <c r="BO915" s="357" t="str">
        <f t="shared" si="456"/>
        <v/>
      </c>
      <c r="BP915" s="297" t="str">
        <f t="shared" si="452"/>
        <v/>
      </c>
      <c r="BQ915" s="297" t="str">
        <f t="shared" si="457"/>
        <v/>
      </c>
      <c r="BR915" s="296">
        <f t="shared" si="454"/>
        <v>0</v>
      </c>
      <c r="BS915" s="296" t="str">
        <f>IF(COUNTIF(点検表４リスト用!X$2:X$83,J915),1,IF(COUNTIF(点検表４リスト用!Y$2:Y$100,J915),2,IF(COUNTIF(点検表４リスト用!Z$2:Z$100,J915),3,IF(COUNTIF(点検表４リスト用!AA$2:AA$100,J915),4,""))))</f>
        <v/>
      </c>
      <c r="BT915" s="580" t="str">
        <f t="shared" si="458"/>
        <v/>
      </c>
    </row>
    <row r="916" spans="1:72">
      <c r="A916" s="289"/>
      <c r="B916" s="445"/>
      <c r="C916" s="290"/>
      <c r="D916" s="291"/>
      <c r="E916" s="291"/>
      <c r="F916" s="291"/>
      <c r="G916" s="292"/>
      <c r="H916" s="300"/>
      <c r="I916" s="292"/>
      <c r="J916" s="292"/>
      <c r="K916" s="292"/>
      <c r="L916" s="292"/>
      <c r="M916" s="290"/>
      <c r="N916" s="290"/>
      <c r="O916" s="292"/>
      <c r="P916" s="292"/>
      <c r="Q916" s="481" t="str">
        <f t="shared" si="459"/>
        <v/>
      </c>
      <c r="R916" s="481" t="str">
        <f t="shared" si="460"/>
        <v/>
      </c>
      <c r="S916" s="482" t="str">
        <f t="shared" si="433"/>
        <v/>
      </c>
      <c r="T916" s="482" t="str">
        <f t="shared" si="461"/>
        <v/>
      </c>
      <c r="U916" s="483" t="str">
        <f t="shared" si="462"/>
        <v/>
      </c>
      <c r="V916" s="483" t="str">
        <f t="shared" si="463"/>
        <v/>
      </c>
      <c r="W916" s="483" t="str">
        <f t="shared" si="464"/>
        <v/>
      </c>
      <c r="X916" s="293"/>
      <c r="Y916" s="289"/>
      <c r="Z916" s="473" t="str">
        <f>IF($BS916&lt;&gt;"","確認",IF(COUNTIF(点検表４リスト用!AB$2:AB$100,J916),"○",IF(OR($BQ916="【3】",$BQ916="【2】",$BQ916="【1】"),"○",$BQ916)))</f>
        <v/>
      </c>
      <c r="AA916" s="532"/>
      <c r="AB916" s="559" t="str">
        <f t="shared" si="465"/>
        <v/>
      </c>
      <c r="AC916" s="294" t="str">
        <f>IF(COUNTIF(環境性能の高いＵＤタクシー!$A:$A,点検表４!J916),"○","")</f>
        <v/>
      </c>
      <c r="AD916" s="295" t="str">
        <f t="shared" si="466"/>
        <v/>
      </c>
      <c r="AE916" s="296" t="b">
        <f t="shared" si="434"/>
        <v>0</v>
      </c>
      <c r="AF916" s="296" t="b">
        <f t="shared" si="435"/>
        <v>0</v>
      </c>
      <c r="AG916" s="296" t="str">
        <f t="shared" si="436"/>
        <v/>
      </c>
      <c r="AH916" s="296">
        <f t="shared" si="437"/>
        <v>1</v>
      </c>
      <c r="AI916" s="296">
        <f t="shared" si="438"/>
        <v>0</v>
      </c>
      <c r="AJ916" s="296">
        <f t="shared" si="439"/>
        <v>0</v>
      </c>
      <c r="AK916" s="296" t="str">
        <f>IFERROR(VLOOKUP($I916,点検表４リスト用!$D$2:$G$10,2,FALSE),"")</f>
        <v/>
      </c>
      <c r="AL916" s="296" t="str">
        <f>IFERROR(VLOOKUP($I916,点検表４リスト用!$D$2:$G$10,3,FALSE),"")</f>
        <v/>
      </c>
      <c r="AM916" s="296" t="str">
        <f>IFERROR(VLOOKUP($I916,点検表４リスト用!$D$2:$G$10,4,FALSE),"")</f>
        <v/>
      </c>
      <c r="AN916" s="296" t="str">
        <f>IFERROR(VLOOKUP(LEFT($E916,1),点検表４リスト用!$I$2:$J$11,2,FALSE),"")</f>
        <v/>
      </c>
      <c r="AO916" s="296" t="b">
        <f>IF(IFERROR(VLOOKUP($J916,軽乗用車一覧!$A$2:$A$88,1,FALSE),"")&lt;&gt;"",TRUE,FALSE)</f>
        <v>0</v>
      </c>
      <c r="AP916" s="296" t="b">
        <f t="shared" si="440"/>
        <v>0</v>
      </c>
      <c r="AQ916" s="296" t="b">
        <f t="shared" si="467"/>
        <v>1</v>
      </c>
      <c r="AR916" s="296" t="str">
        <f t="shared" si="441"/>
        <v/>
      </c>
      <c r="AS916" s="296" t="str">
        <f t="shared" si="442"/>
        <v/>
      </c>
      <c r="AT916" s="296">
        <f t="shared" si="443"/>
        <v>1</v>
      </c>
      <c r="AU916" s="296">
        <f t="shared" si="444"/>
        <v>1</v>
      </c>
      <c r="AV916" s="296" t="str">
        <f t="shared" si="445"/>
        <v/>
      </c>
      <c r="AW916" s="296" t="str">
        <f>IFERROR(VLOOKUP($L916,点検表４リスト用!$L$2:$M$11,2,FALSE),"")</f>
        <v/>
      </c>
      <c r="AX916" s="296" t="str">
        <f>IFERROR(VLOOKUP($AV916,排出係数!$H$4:$N$1000,7,FALSE),"")</f>
        <v/>
      </c>
      <c r="AY916" s="296" t="str">
        <f t="shared" si="455"/>
        <v/>
      </c>
      <c r="AZ916" s="296" t="str">
        <f t="shared" si="446"/>
        <v>1</v>
      </c>
      <c r="BA916" s="296" t="str">
        <f>IFERROR(VLOOKUP($AV916,排出係数!$A$4:$G$10000,$AU916+2,FALSE),"")</f>
        <v/>
      </c>
      <c r="BB916" s="296">
        <f>IFERROR(VLOOKUP($AU916,点検表４リスト用!$P$2:$T$6,2,FALSE),"")</f>
        <v>0.48</v>
      </c>
      <c r="BC916" s="296" t="str">
        <f t="shared" si="447"/>
        <v/>
      </c>
      <c r="BD916" s="296" t="str">
        <f t="shared" si="448"/>
        <v/>
      </c>
      <c r="BE916" s="296" t="str">
        <f>IFERROR(VLOOKUP($AV916,排出係数!$H$4:$M$10000,$AU916+2,FALSE),"")</f>
        <v/>
      </c>
      <c r="BF916" s="296">
        <f>IFERROR(VLOOKUP($AU916,点検表４リスト用!$P$2:$T$6,IF($N916="H17",5,3),FALSE),"")</f>
        <v>5.5E-2</v>
      </c>
      <c r="BG916" s="296">
        <f t="shared" si="449"/>
        <v>0</v>
      </c>
      <c r="BH916" s="296">
        <f t="shared" si="453"/>
        <v>0</v>
      </c>
      <c r="BI916" s="296" t="str">
        <f>IFERROR(VLOOKUP($L916,点検表４リスト用!$L$2:$N$11,3,FALSE),"")</f>
        <v/>
      </c>
      <c r="BJ916" s="296" t="str">
        <f t="shared" si="450"/>
        <v/>
      </c>
      <c r="BK916" s="296" t="str">
        <f>IF($AK916="特","",IF($BP916="確認",MSG_電気・燃料電池車確認,IF($BS916=1,日野自動車新型式,IF($BS916=2,日野自動車新型式②,IF($BS916=3,日野自動車新型式③,IF($BS916=4,日野自動車新型式④,IFERROR(VLOOKUP($BJ916,'35条リスト'!$A$3:$C$9998,2,FALSE),"")))))))</f>
        <v/>
      </c>
      <c r="BL916" s="296" t="str">
        <f t="shared" si="451"/>
        <v/>
      </c>
      <c r="BM916" s="296" t="str">
        <f>IFERROR(VLOOKUP($X916,点検表４リスト用!$A$2:$B$10,2,FALSE),"")</f>
        <v/>
      </c>
      <c r="BN916" s="296" t="str">
        <f>IF($AK916="特","",IFERROR(VLOOKUP($BJ916,'35条リスト'!$A$3:$C$9998,3,FALSE),""))</f>
        <v/>
      </c>
      <c r="BO916" s="357" t="str">
        <f t="shared" si="456"/>
        <v/>
      </c>
      <c r="BP916" s="297" t="str">
        <f t="shared" si="452"/>
        <v/>
      </c>
      <c r="BQ916" s="297" t="str">
        <f t="shared" si="457"/>
        <v/>
      </c>
      <c r="BR916" s="296">
        <f t="shared" si="454"/>
        <v>0</v>
      </c>
      <c r="BS916" s="296" t="str">
        <f>IF(COUNTIF(点検表４リスト用!X$2:X$83,J916),1,IF(COUNTIF(点検表４リスト用!Y$2:Y$100,J916),2,IF(COUNTIF(点検表４リスト用!Z$2:Z$100,J916),3,IF(COUNTIF(点検表４リスト用!AA$2:AA$100,J916),4,""))))</f>
        <v/>
      </c>
      <c r="BT916" s="580" t="str">
        <f t="shared" si="458"/>
        <v/>
      </c>
    </row>
    <row r="917" spans="1:72">
      <c r="A917" s="289"/>
      <c r="B917" s="445"/>
      <c r="C917" s="290"/>
      <c r="D917" s="291"/>
      <c r="E917" s="291"/>
      <c r="F917" s="291"/>
      <c r="G917" s="292"/>
      <c r="H917" s="300"/>
      <c r="I917" s="292"/>
      <c r="J917" s="292"/>
      <c r="K917" s="292"/>
      <c r="L917" s="292"/>
      <c r="M917" s="290"/>
      <c r="N917" s="290"/>
      <c r="O917" s="292"/>
      <c r="P917" s="292"/>
      <c r="Q917" s="481" t="str">
        <f t="shared" si="459"/>
        <v/>
      </c>
      <c r="R917" s="481" t="str">
        <f t="shared" si="460"/>
        <v/>
      </c>
      <c r="S917" s="482" t="str">
        <f t="shared" si="433"/>
        <v/>
      </c>
      <c r="T917" s="482" t="str">
        <f t="shared" si="461"/>
        <v/>
      </c>
      <c r="U917" s="483" t="str">
        <f t="shared" si="462"/>
        <v/>
      </c>
      <c r="V917" s="483" t="str">
        <f t="shared" si="463"/>
        <v/>
      </c>
      <c r="W917" s="483" t="str">
        <f t="shared" si="464"/>
        <v/>
      </c>
      <c r="X917" s="293"/>
      <c r="Y917" s="289"/>
      <c r="Z917" s="473" t="str">
        <f>IF($BS917&lt;&gt;"","確認",IF(COUNTIF(点検表４リスト用!AB$2:AB$100,J917),"○",IF(OR($BQ917="【3】",$BQ917="【2】",$BQ917="【1】"),"○",$BQ917)))</f>
        <v/>
      </c>
      <c r="AA917" s="532"/>
      <c r="AB917" s="559" t="str">
        <f t="shared" si="465"/>
        <v/>
      </c>
      <c r="AC917" s="294" t="str">
        <f>IF(COUNTIF(環境性能の高いＵＤタクシー!$A:$A,点検表４!J917),"○","")</f>
        <v/>
      </c>
      <c r="AD917" s="295" t="str">
        <f t="shared" si="466"/>
        <v/>
      </c>
      <c r="AE917" s="296" t="b">
        <f t="shared" si="434"/>
        <v>0</v>
      </c>
      <c r="AF917" s="296" t="b">
        <f t="shared" si="435"/>
        <v>0</v>
      </c>
      <c r="AG917" s="296" t="str">
        <f t="shared" si="436"/>
        <v/>
      </c>
      <c r="AH917" s="296">
        <f t="shared" si="437"/>
        <v>1</v>
      </c>
      <c r="AI917" s="296">
        <f t="shared" si="438"/>
        <v>0</v>
      </c>
      <c r="AJ917" s="296">
        <f t="shared" si="439"/>
        <v>0</v>
      </c>
      <c r="AK917" s="296" t="str">
        <f>IFERROR(VLOOKUP($I917,点検表４リスト用!$D$2:$G$10,2,FALSE),"")</f>
        <v/>
      </c>
      <c r="AL917" s="296" t="str">
        <f>IFERROR(VLOOKUP($I917,点検表４リスト用!$D$2:$G$10,3,FALSE),"")</f>
        <v/>
      </c>
      <c r="AM917" s="296" t="str">
        <f>IFERROR(VLOOKUP($I917,点検表４リスト用!$D$2:$G$10,4,FALSE),"")</f>
        <v/>
      </c>
      <c r="AN917" s="296" t="str">
        <f>IFERROR(VLOOKUP(LEFT($E917,1),点検表４リスト用!$I$2:$J$11,2,FALSE),"")</f>
        <v/>
      </c>
      <c r="AO917" s="296" t="b">
        <f>IF(IFERROR(VLOOKUP($J917,軽乗用車一覧!$A$2:$A$88,1,FALSE),"")&lt;&gt;"",TRUE,FALSE)</f>
        <v>0</v>
      </c>
      <c r="AP917" s="296" t="b">
        <f t="shared" si="440"/>
        <v>0</v>
      </c>
      <c r="AQ917" s="296" t="b">
        <f t="shared" si="467"/>
        <v>1</v>
      </c>
      <c r="AR917" s="296" t="str">
        <f t="shared" si="441"/>
        <v/>
      </c>
      <c r="AS917" s="296" t="str">
        <f t="shared" si="442"/>
        <v/>
      </c>
      <c r="AT917" s="296">
        <f t="shared" si="443"/>
        <v>1</v>
      </c>
      <c r="AU917" s="296">
        <f t="shared" si="444"/>
        <v>1</v>
      </c>
      <c r="AV917" s="296" t="str">
        <f t="shared" si="445"/>
        <v/>
      </c>
      <c r="AW917" s="296" t="str">
        <f>IFERROR(VLOOKUP($L917,点検表４リスト用!$L$2:$M$11,2,FALSE),"")</f>
        <v/>
      </c>
      <c r="AX917" s="296" t="str">
        <f>IFERROR(VLOOKUP($AV917,排出係数!$H$4:$N$1000,7,FALSE),"")</f>
        <v/>
      </c>
      <c r="AY917" s="296" t="str">
        <f t="shared" si="455"/>
        <v/>
      </c>
      <c r="AZ917" s="296" t="str">
        <f t="shared" si="446"/>
        <v>1</v>
      </c>
      <c r="BA917" s="296" t="str">
        <f>IFERROR(VLOOKUP($AV917,排出係数!$A$4:$G$10000,$AU917+2,FALSE),"")</f>
        <v/>
      </c>
      <c r="BB917" s="296">
        <f>IFERROR(VLOOKUP($AU917,点検表４リスト用!$P$2:$T$6,2,FALSE),"")</f>
        <v>0.48</v>
      </c>
      <c r="BC917" s="296" t="str">
        <f t="shared" si="447"/>
        <v/>
      </c>
      <c r="BD917" s="296" t="str">
        <f t="shared" si="448"/>
        <v/>
      </c>
      <c r="BE917" s="296" t="str">
        <f>IFERROR(VLOOKUP($AV917,排出係数!$H$4:$M$10000,$AU917+2,FALSE),"")</f>
        <v/>
      </c>
      <c r="BF917" s="296">
        <f>IFERROR(VLOOKUP($AU917,点検表４リスト用!$P$2:$T$6,IF($N917="H17",5,3),FALSE),"")</f>
        <v>5.5E-2</v>
      </c>
      <c r="BG917" s="296">
        <f t="shared" si="449"/>
        <v>0</v>
      </c>
      <c r="BH917" s="296">
        <f t="shared" si="453"/>
        <v>0</v>
      </c>
      <c r="BI917" s="296" t="str">
        <f>IFERROR(VLOOKUP($L917,点検表４リスト用!$L$2:$N$11,3,FALSE),"")</f>
        <v/>
      </c>
      <c r="BJ917" s="296" t="str">
        <f t="shared" si="450"/>
        <v/>
      </c>
      <c r="BK917" s="296" t="str">
        <f>IF($AK917="特","",IF($BP917="確認",MSG_電気・燃料電池車確認,IF($BS917=1,日野自動車新型式,IF($BS917=2,日野自動車新型式②,IF($BS917=3,日野自動車新型式③,IF($BS917=4,日野自動車新型式④,IFERROR(VLOOKUP($BJ917,'35条リスト'!$A$3:$C$9998,2,FALSE),"")))))))</f>
        <v/>
      </c>
      <c r="BL917" s="296" t="str">
        <f t="shared" si="451"/>
        <v/>
      </c>
      <c r="BM917" s="296" t="str">
        <f>IFERROR(VLOOKUP($X917,点検表４リスト用!$A$2:$B$10,2,FALSE),"")</f>
        <v/>
      </c>
      <c r="BN917" s="296" t="str">
        <f>IF($AK917="特","",IFERROR(VLOOKUP($BJ917,'35条リスト'!$A$3:$C$9998,3,FALSE),""))</f>
        <v/>
      </c>
      <c r="BO917" s="357" t="str">
        <f t="shared" si="456"/>
        <v/>
      </c>
      <c r="BP917" s="297" t="str">
        <f t="shared" si="452"/>
        <v/>
      </c>
      <c r="BQ917" s="297" t="str">
        <f t="shared" si="457"/>
        <v/>
      </c>
      <c r="BR917" s="296">
        <f t="shared" si="454"/>
        <v>0</v>
      </c>
      <c r="BS917" s="296" t="str">
        <f>IF(COUNTIF(点検表４リスト用!X$2:X$83,J917),1,IF(COUNTIF(点検表４リスト用!Y$2:Y$100,J917),2,IF(COUNTIF(点検表４リスト用!Z$2:Z$100,J917),3,IF(COUNTIF(点検表４リスト用!AA$2:AA$100,J917),4,""))))</f>
        <v/>
      </c>
      <c r="BT917" s="580" t="str">
        <f t="shared" si="458"/>
        <v/>
      </c>
    </row>
    <row r="918" spans="1:72">
      <c r="A918" s="289"/>
      <c r="B918" s="445"/>
      <c r="C918" s="290"/>
      <c r="D918" s="291"/>
      <c r="E918" s="291"/>
      <c r="F918" s="291"/>
      <c r="G918" s="292"/>
      <c r="H918" s="300"/>
      <c r="I918" s="292"/>
      <c r="J918" s="292"/>
      <c r="K918" s="292"/>
      <c r="L918" s="292"/>
      <c r="M918" s="290"/>
      <c r="N918" s="290"/>
      <c r="O918" s="292"/>
      <c r="P918" s="292"/>
      <c r="Q918" s="481" t="str">
        <f t="shared" si="459"/>
        <v/>
      </c>
      <c r="R918" s="481" t="str">
        <f t="shared" si="460"/>
        <v/>
      </c>
      <c r="S918" s="482" t="str">
        <f t="shared" si="433"/>
        <v/>
      </c>
      <c r="T918" s="482" t="str">
        <f t="shared" si="461"/>
        <v/>
      </c>
      <c r="U918" s="483" t="str">
        <f t="shared" si="462"/>
        <v/>
      </c>
      <c r="V918" s="483" t="str">
        <f t="shared" si="463"/>
        <v/>
      </c>
      <c r="W918" s="483" t="str">
        <f t="shared" si="464"/>
        <v/>
      </c>
      <c r="X918" s="293"/>
      <c r="Y918" s="289"/>
      <c r="Z918" s="473" t="str">
        <f>IF($BS918&lt;&gt;"","確認",IF(COUNTIF(点検表４リスト用!AB$2:AB$100,J918),"○",IF(OR($BQ918="【3】",$BQ918="【2】",$BQ918="【1】"),"○",$BQ918)))</f>
        <v/>
      </c>
      <c r="AA918" s="532"/>
      <c r="AB918" s="559" t="str">
        <f t="shared" si="465"/>
        <v/>
      </c>
      <c r="AC918" s="294" t="str">
        <f>IF(COUNTIF(環境性能の高いＵＤタクシー!$A:$A,点検表４!J918),"○","")</f>
        <v/>
      </c>
      <c r="AD918" s="295" t="str">
        <f t="shared" si="466"/>
        <v/>
      </c>
      <c r="AE918" s="296" t="b">
        <f t="shared" si="434"/>
        <v>0</v>
      </c>
      <c r="AF918" s="296" t="b">
        <f t="shared" si="435"/>
        <v>0</v>
      </c>
      <c r="AG918" s="296" t="str">
        <f t="shared" si="436"/>
        <v/>
      </c>
      <c r="AH918" s="296">
        <f t="shared" si="437"/>
        <v>1</v>
      </c>
      <c r="AI918" s="296">
        <f t="shared" si="438"/>
        <v>0</v>
      </c>
      <c r="AJ918" s="296">
        <f t="shared" si="439"/>
        <v>0</v>
      </c>
      <c r="AK918" s="296" t="str">
        <f>IFERROR(VLOOKUP($I918,点検表４リスト用!$D$2:$G$10,2,FALSE),"")</f>
        <v/>
      </c>
      <c r="AL918" s="296" t="str">
        <f>IFERROR(VLOOKUP($I918,点検表４リスト用!$D$2:$G$10,3,FALSE),"")</f>
        <v/>
      </c>
      <c r="AM918" s="296" t="str">
        <f>IFERROR(VLOOKUP($I918,点検表４リスト用!$D$2:$G$10,4,FALSE),"")</f>
        <v/>
      </c>
      <c r="AN918" s="296" t="str">
        <f>IFERROR(VLOOKUP(LEFT($E918,1),点検表４リスト用!$I$2:$J$11,2,FALSE),"")</f>
        <v/>
      </c>
      <c r="AO918" s="296" t="b">
        <f>IF(IFERROR(VLOOKUP($J918,軽乗用車一覧!$A$2:$A$88,1,FALSE),"")&lt;&gt;"",TRUE,FALSE)</f>
        <v>0</v>
      </c>
      <c r="AP918" s="296" t="b">
        <f t="shared" si="440"/>
        <v>0</v>
      </c>
      <c r="AQ918" s="296" t="b">
        <f t="shared" si="467"/>
        <v>1</v>
      </c>
      <c r="AR918" s="296" t="str">
        <f t="shared" si="441"/>
        <v/>
      </c>
      <c r="AS918" s="296" t="str">
        <f t="shared" si="442"/>
        <v/>
      </c>
      <c r="AT918" s="296">
        <f t="shared" si="443"/>
        <v>1</v>
      </c>
      <c r="AU918" s="296">
        <f t="shared" si="444"/>
        <v>1</v>
      </c>
      <c r="AV918" s="296" t="str">
        <f t="shared" si="445"/>
        <v/>
      </c>
      <c r="AW918" s="296" t="str">
        <f>IFERROR(VLOOKUP($L918,点検表４リスト用!$L$2:$M$11,2,FALSE),"")</f>
        <v/>
      </c>
      <c r="AX918" s="296" t="str">
        <f>IFERROR(VLOOKUP($AV918,排出係数!$H$4:$N$1000,7,FALSE),"")</f>
        <v/>
      </c>
      <c r="AY918" s="296" t="str">
        <f t="shared" si="455"/>
        <v/>
      </c>
      <c r="AZ918" s="296" t="str">
        <f t="shared" si="446"/>
        <v>1</v>
      </c>
      <c r="BA918" s="296" t="str">
        <f>IFERROR(VLOOKUP($AV918,排出係数!$A$4:$G$10000,$AU918+2,FALSE),"")</f>
        <v/>
      </c>
      <c r="BB918" s="296">
        <f>IFERROR(VLOOKUP($AU918,点検表４リスト用!$P$2:$T$6,2,FALSE),"")</f>
        <v>0.48</v>
      </c>
      <c r="BC918" s="296" t="str">
        <f t="shared" si="447"/>
        <v/>
      </c>
      <c r="BD918" s="296" t="str">
        <f t="shared" si="448"/>
        <v/>
      </c>
      <c r="BE918" s="296" t="str">
        <f>IFERROR(VLOOKUP($AV918,排出係数!$H$4:$M$10000,$AU918+2,FALSE),"")</f>
        <v/>
      </c>
      <c r="BF918" s="296">
        <f>IFERROR(VLOOKUP($AU918,点検表４リスト用!$P$2:$T$6,IF($N918="H17",5,3),FALSE),"")</f>
        <v>5.5E-2</v>
      </c>
      <c r="BG918" s="296">
        <f t="shared" si="449"/>
        <v>0</v>
      </c>
      <c r="BH918" s="296">
        <f t="shared" si="453"/>
        <v>0</v>
      </c>
      <c r="BI918" s="296" t="str">
        <f>IFERROR(VLOOKUP($L918,点検表４リスト用!$L$2:$N$11,3,FALSE),"")</f>
        <v/>
      </c>
      <c r="BJ918" s="296" t="str">
        <f t="shared" si="450"/>
        <v/>
      </c>
      <c r="BK918" s="296" t="str">
        <f>IF($AK918="特","",IF($BP918="確認",MSG_電気・燃料電池車確認,IF($BS918=1,日野自動車新型式,IF($BS918=2,日野自動車新型式②,IF($BS918=3,日野自動車新型式③,IF($BS918=4,日野自動車新型式④,IFERROR(VLOOKUP($BJ918,'35条リスト'!$A$3:$C$9998,2,FALSE),"")))))))</f>
        <v/>
      </c>
      <c r="BL918" s="296" t="str">
        <f t="shared" si="451"/>
        <v/>
      </c>
      <c r="BM918" s="296" t="str">
        <f>IFERROR(VLOOKUP($X918,点検表４リスト用!$A$2:$B$10,2,FALSE),"")</f>
        <v/>
      </c>
      <c r="BN918" s="296" t="str">
        <f>IF($AK918="特","",IFERROR(VLOOKUP($BJ918,'35条リスト'!$A$3:$C$9998,3,FALSE),""))</f>
        <v/>
      </c>
      <c r="BO918" s="357" t="str">
        <f t="shared" si="456"/>
        <v/>
      </c>
      <c r="BP918" s="297" t="str">
        <f t="shared" si="452"/>
        <v/>
      </c>
      <c r="BQ918" s="297" t="str">
        <f t="shared" si="457"/>
        <v/>
      </c>
      <c r="BR918" s="296">
        <f t="shared" si="454"/>
        <v>0</v>
      </c>
      <c r="BS918" s="296" t="str">
        <f>IF(COUNTIF(点検表４リスト用!X$2:X$83,J918),1,IF(COUNTIF(点検表４リスト用!Y$2:Y$100,J918),2,IF(COUNTIF(点検表４リスト用!Z$2:Z$100,J918),3,IF(COUNTIF(点検表４リスト用!AA$2:AA$100,J918),4,""))))</f>
        <v/>
      </c>
      <c r="BT918" s="580" t="str">
        <f t="shared" si="458"/>
        <v/>
      </c>
    </row>
    <row r="919" spans="1:72">
      <c r="A919" s="289"/>
      <c r="B919" s="445"/>
      <c r="C919" s="290"/>
      <c r="D919" s="291"/>
      <c r="E919" s="291"/>
      <c r="F919" s="291"/>
      <c r="G919" s="292"/>
      <c r="H919" s="300"/>
      <c r="I919" s="292"/>
      <c r="J919" s="292"/>
      <c r="K919" s="292"/>
      <c r="L919" s="292"/>
      <c r="M919" s="290"/>
      <c r="N919" s="290"/>
      <c r="O919" s="292"/>
      <c r="P919" s="292"/>
      <c r="Q919" s="481" t="str">
        <f t="shared" si="459"/>
        <v/>
      </c>
      <c r="R919" s="481" t="str">
        <f t="shared" si="460"/>
        <v/>
      </c>
      <c r="S919" s="482" t="str">
        <f t="shared" si="433"/>
        <v/>
      </c>
      <c r="T919" s="482" t="str">
        <f t="shared" si="461"/>
        <v/>
      </c>
      <c r="U919" s="483" t="str">
        <f t="shared" si="462"/>
        <v/>
      </c>
      <c r="V919" s="483" t="str">
        <f t="shared" si="463"/>
        <v/>
      </c>
      <c r="W919" s="483" t="str">
        <f t="shared" si="464"/>
        <v/>
      </c>
      <c r="X919" s="293"/>
      <c r="Y919" s="289"/>
      <c r="Z919" s="473" t="str">
        <f>IF($BS919&lt;&gt;"","確認",IF(COUNTIF(点検表４リスト用!AB$2:AB$100,J919),"○",IF(OR($BQ919="【3】",$BQ919="【2】",$BQ919="【1】"),"○",$BQ919)))</f>
        <v/>
      </c>
      <c r="AA919" s="532"/>
      <c r="AB919" s="559" t="str">
        <f t="shared" si="465"/>
        <v/>
      </c>
      <c r="AC919" s="294" t="str">
        <f>IF(COUNTIF(環境性能の高いＵＤタクシー!$A:$A,点検表４!J919),"○","")</f>
        <v/>
      </c>
      <c r="AD919" s="295" t="str">
        <f t="shared" si="466"/>
        <v/>
      </c>
      <c r="AE919" s="296" t="b">
        <f t="shared" si="434"/>
        <v>0</v>
      </c>
      <c r="AF919" s="296" t="b">
        <f t="shared" si="435"/>
        <v>0</v>
      </c>
      <c r="AG919" s="296" t="str">
        <f t="shared" si="436"/>
        <v/>
      </c>
      <c r="AH919" s="296">
        <f t="shared" si="437"/>
        <v>1</v>
      </c>
      <c r="AI919" s="296">
        <f t="shared" si="438"/>
        <v>0</v>
      </c>
      <c r="AJ919" s="296">
        <f t="shared" si="439"/>
        <v>0</v>
      </c>
      <c r="AK919" s="296" t="str">
        <f>IFERROR(VLOOKUP($I919,点検表４リスト用!$D$2:$G$10,2,FALSE),"")</f>
        <v/>
      </c>
      <c r="AL919" s="296" t="str">
        <f>IFERROR(VLOOKUP($I919,点検表４リスト用!$D$2:$G$10,3,FALSE),"")</f>
        <v/>
      </c>
      <c r="AM919" s="296" t="str">
        <f>IFERROR(VLOOKUP($I919,点検表４リスト用!$D$2:$G$10,4,FALSE),"")</f>
        <v/>
      </c>
      <c r="AN919" s="296" t="str">
        <f>IFERROR(VLOOKUP(LEFT($E919,1),点検表４リスト用!$I$2:$J$11,2,FALSE),"")</f>
        <v/>
      </c>
      <c r="AO919" s="296" t="b">
        <f>IF(IFERROR(VLOOKUP($J919,軽乗用車一覧!$A$2:$A$88,1,FALSE),"")&lt;&gt;"",TRUE,FALSE)</f>
        <v>0</v>
      </c>
      <c r="AP919" s="296" t="b">
        <f t="shared" si="440"/>
        <v>0</v>
      </c>
      <c r="AQ919" s="296" t="b">
        <f t="shared" si="467"/>
        <v>1</v>
      </c>
      <c r="AR919" s="296" t="str">
        <f t="shared" si="441"/>
        <v/>
      </c>
      <c r="AS919" s="296" t="str">
        <f t="shared" si="442"/>
        <v/>
      </c>
      <c r="AT919" s="296">
        <f t="shared" si="443"/>
        <v>1</v>
      </c>
      <c r="AU919" s="296">
        <f t="shared" si="444"/>
        <v>1</v>
      </c>
      <c r="AV919" s="296" t="str">
        <f t="shared" si="445"/>
        <v/>
      </c>
      <c r="AW919" s="296" t="str">
        <f>IFERROR(VLOOKUP($L919,点検表４リスト用!$L$2:$M$11,2,FALSE),"")</f>
        <v/>
      </c>
      <c r="AX919" s="296" t="str">
        <f>IFERROR(VLOOKUP($AV919,排出係数!$H$4:$N$1000,7,FALSE),"")</f>
        <v/>
      </c>
      <c r="AY919" s="296" t="str">
        <f t="shared" si="455"/>
        <v/>
      </c>
      <c r="AZ919" s="296" t="str">
        <f t="shared" si="446"/>
        <v>1</v>
      </c>
      <c r="BA919" s="296" t="str">
        <f>IFERROR(VLOOKUP($AV919,排出係数!$A$4:$G$10000,$AU919+2,FALSE),"")</f>
        <v/>
      </c>
      <c r="BB919" s="296">
        <f>IFERROR(VLOOKUP($AU919,点検表４リスト用!$P$2:$T$6,2,FALSE),"")</f>
        <v>0.48</v>
      </c>
      <c r="BC919" s="296" t="str">
        <f t="shared" si="447"/>
        <v/>
      </c>
      <c r="BD919" s="296" t="str">
        <f t="shared" si="448"/>
        <v/>
      </c>
      <c r="BE919" s="296" t="str">
        <f>IFERROR(VLOOKUP($AV919,排出係数!$H$4:$M$10000,$AU919+2,FALSE),"")</f>
        <v/>
      </c>
      <c r="BF919" s="296">
        <f>IFERROR(VLOOKUP($AU919,点検表４リスト用!$P$2:$T$6,IF($N919="H17",5,3),FALSE),"")</f>
        <v>5.5E-2</v>
      </c>
      <c r="BG919" s="296">
        <f t="shared" si="449"/>
        <v>0</v>
      </c>
      <c r="BH919" s="296">
        <f t="shared" si="453"/>
        <v>0</v>
      </c>
      <c r="BI919" s="296" t="str">
        <f>IFERROR(VLOOKUP($L919,点検表４リスト用!$L$2:$N$11,3,FALSE),"")</f>
        <v/>
      </c>
      <c r="BJ919" s="296" t="str">
        <f t="shared" si="450"/>
        <v/>
      </c>
      <c r="BK919" s="296" t="str">
        <f>IF($AK919="特","",IF($BP919="確認",MSG_電気・燃料電池車確認,IF($BS919=1,日野自動車新型式,IF($BS919=2,日野自動車新型式②,IF($BS919=3,日野自動車新型式③,IF($BS919=4,日野自動車新型式④,IFERROR(VLOOKUP($BJ919,'35条リスト'!$A$3:$C$9998,2,FALSE),"")))))))</f>
        <v/>
      </c>
      <c r="BL919" s="296" t="str">
        <f t="shared" si="451"/>
        <v/>
      </c>
      <c r="BM919" s="296" t="str">
        <f>IFERROR(VLOOKUP($X919,点検表４リスト用!$A$2:$B$10,2,FALSE),"")</f>
        <v/>
      </c>
      <c r="BN919" s="296" t="str">
        <f>IF($AK919="特","",IFERROR(VLOOKUP($BJ919,'35条リスト'!$A$3:$C$9998,3,FALSE),""))</f>
        <v/>
      </c>
      <c r="BO919" s="357" t="str">
        <f t="shared" si="456"/>
        <v/>
      </c>
      <c r="BP919" s="297" t="str">
        <f t="shared" si="452"/>
        <v/>
      </c>
      <c r="BQ919" s="297" t="str">
        <f t="shared" si="457"/>
        <v/>
      </c>
      <c r="BR919" s="296">
        <f t="shared" si="454"/>
        <v>0</v>
      </c>
      <c r="BS919" s="296" t="str">
        <f>IF(COUNTIF(点検表４リスト用!X$2:X$83,J919),1,IF(COUNTIF(点検表４リスト用!Y$2:Y$100,J919),2,IF(COUNTIF(点検表４リスト用!Z$2:Z$100,J919),3,IF(COUNTIF(点検表４リスト用!AA$2:AA$100,J919),4,""))))</f>
        <v/>
      </c>
      <c r="BT919" s="580" t="str">
        <f t="shared" si="458"/>
        <v/>
      </c>
    </row>
    <row r="920" spans="1:72">
      <c r="A920" s="289"/>
      <c r="B920" s="445"/>
      <c r="C920" s="290"/>
      <c r="D920" s="291"/>
      <c r="E920" s="291"/>
      <c r="F920" s="291"/>
      <c r="G920" s="292"/>
      <c r="H920" s="300"/>
      <c r="I920" s="292"/>
      <c r="J920" s="292"/>
      <c r="K920" s="292"/>
      <c r="L920" s="292"/>
      <c r="M920" s="290"/>
      <c r="N920" s="290"/>
      <c r="O920" s="292"/>
      <c r="P920" s="292"/>
      <c r="Q920" s="481" t="str">
        <f t="shared" si="459"/>
        <v/>
      </c>
      <c r="R920" s="481" t="str">
        <f t="shared" si="460"/>
        <v/>
      </c>
      <c r="S920" s="482" t="str">
        <f t="shared" si="433"/>
        <v/>
      </c>
      <c r="T920" s="482" t="str">
        <f t="shared" si="461"/>
        <v/>
      </c>
      <c r="U920" s="483" t="str">
        <f t="shared" si="462"/>
        <v/>
      </c>
      <c r="V920" s="483" t="str">
        <f t="shared" si="463"/>
        <v/>
      </c>
      <c r="W920" s="483" t="str">
        <f t="shared" si="464"/>
        <v/>
      </c>
      <c r="X920" s="293"/>
      <c r="Y920" s="289"/>
      <c r="Z920" s="473" t="str">
        <f>IF($BS920&lt;&gt;"","確認",IF(COUNTIF(点検表４リスト用!AB$2:AB$100,J920),"○",IF(OR($BQ920="【3】",$BQ920="【2】",$BQ920="【1】"),"○",$BQ920)))</f>
        <v/>
      </c>
      <c r="AA920" s="532"/>
      <c r="AB920" s="559" t="str">
        <f t="shared" si="465"/>
        <v/>
      </c>
      <c r="AC920" s="294" t="str">
        <f>IF(COUNTIF(環境性能の高いＵＤタクシー!$A:$A,点検表４!J920),"○","")</f>
        <v/>
      </c>
      <c r="AD920" s="295" t="str">
        <f t="shared" si="466"/>
        <v/>
      </c>
      <c r="AE920" s="296" t="b">
        <f t="shared" si="434"/>
        <v>0</v>
      </c>
      <c r="AF920" s="296" t="b">
        <f t="shared" si="435"/>
        <v>0</v>
      </c>
      <c r="AG920" s="296" t="str">
        <f t="shared" si="436"/>
        <v/>
      </c>
      <c r="AH920" s="296">
        <f t="shared" si="437"/>
        <v>1</v>
      </c>
      <c r="AI920" s="296">
        <f t="shared" si="438"/>
        <v>0</v>
      </c>
      <c r="AJ920" s="296">
        <f t="shared" si="439"/>
        <v>0</v>
      </c>
      <c r="AK920" s="296" t="str">
        <f>IFERROR(VLOOKUP($I920,点検表４リスト用!$D$2:$G$10,2,FALSE),"")</f>
        <v/>
      </c>
      <c r="AL920" s="296" t="str">
        <f>IFERROR(VLOOKUP($I920,点検表４リスト用!$D$2:$G$10,3,FALSE),"")</f>
        <v/>
      </c>
      <c r="AM920" s="296" t="str">
        <f>IFERROR(VLOOKUP($I920,点検表４リスト用!$D$2:$G$10,4,FALSE),"")</f>
        <v/>
      </c>
      <c r="AN920" s="296" t="str">
        <f>IFERROR(VLOOKUP(LEFT($E920,1),点検表４リスト用!$I$2:$J$11,2,FALSE),"")</f>
        <v/>
      </c>
      <c r="AO920" s="296" t="b">
        <f>IF(IFERROR(VLOOKUP($J920,軽乗用車一覧!$A$2:$A$88,1,FALSE),"")&lt;&gt;"",TRUE,FALSE)</f>
        <v>0</v>
      </c>
      <c r="AP920" s="296" t="b">
        <f t="shared" si="440"/>
        <v>0</v>
      </c>
      <c r="AQ920" s="296" t="b">
        <f t="shared" si="467"/>
        <v>1</v>
      </c>
      <c r="AR920" s="296" t="str">
        <f t="shared" si="441"/>
        <v/>
      </c>
      <c r="AS920" s="296" t="str">
        <f t="shared" si="442"/>
        <v/>
      </c>
      <c r="AT920" s="296">
        <f t="shared" si="443"/>
        <v>1</v>
      </c>
      <c r="AU920" s="296">
        <f t="shared" si="444"/>
        <v>1</v>
      </c>
      <c r="AV920" s="296" t="str">
        <f t="shared" si="445"/>
        <v/>
      </c>
      <c r="AW920" s="296" t="str">
        <f>IFERROR(VLOOKUP($L920,点検表４リスト用!$L$2:$M$11,2,FALSE),"")</f>
        <v/>
      </c>
      <c r="AX920" s="296" t="str">
        <f>IFERROR(VLOOKUP($AV920,排出係数!$H$4:$N$1000,7,FALSE),"")</f>
        <v/>
      </c>
      <c r="AY920" s="296" t="str">
        <f t="shared" si="455"/>
        <v/>
      </c>
      <c r="AZ920" s="296" t="str">
        <f t="shared" si="446"/>
        <v>1</v>
      </c>
      <c r="BA920" s="296" t="str">
        <f>IFERROR(VLOOKUP($AV920,排出係数!$A$4:$G$10000,$AU920+2,FALSE),"")</f>
        <v/>
      </c>
      <c r="BB920" s="296">
        <f>IFERROR(VLOOKUP($AU920,点検表４リスト用!$P$2:$T$6,2,FALSE),"")</f>
        <v>0.48</v>
      </c>
      <c r="BC920" s="296" t="str">
        <f t="shared" si="447"/>
        <v/>
      </c>
      <c r="BD920" s="296" t="str">
        <f t="shared" si="448"/>
        <v/>
      </c>
      <c r="BE920" s="296" t="str">
        <f>IFERROR(VLOOKUP($AV920,排出係数!$H$4:$M$10000,$AU920+2,FALSE),"")</f>
        <v/>
      </c>
      <c r="BF920" s="296">
        <f>IFERROR(VLOOKUP($AU920,点検表４リスト用!$P$2:$T$6,IF($N920="H17",5,3),FALSE),"")</f>
        <v>5.5E-2</v>
      </c>
      <c r="BG920" s="296">
        <f t="shared" si="449"/>
        <v>0</v>
      </c>
      <c r="BH920" s="296">
        <f t="shared" si="453"/>
        <v>0</v>
      </c>
      <c r="BI920" s="296" t="str">
        <f>IFERROR(VLOOKUP($L920,点検表４リスト用!$L$2:$N$11,3,FALSE),"")</f>
        <v/>
      </c>
      <c r="BJ920" s="296" t="str">
        <f t="shared" si="450"/>
        <v/>
      </c>
      <c r="BK920" s="296" t="str">
        <f>IF($AK920="特","",IF($BP920="確認",MSG_電気・燃料電池車確認,IF($BS920=1,日野自動車新型式,IF($BS920=2,日野自動車新型式②,IF($BS920=3,日野自動車新型式③,IF($BS920=4,日野自動車新型式④,IFERROR(VLOOKUP($BJ920,'35条リスト'!$A$3:$C$9998,2,FALSE),"")))))))</f>
        <v/>
      </c>
      <c r="BL920" s="296" t="str">
        <f t="shared" si="451"/>
        <v/>
      </c>
      <c r="BM920" s="296" t="str">
        <f>IFERROR(VLOOKUP($X920,点検表４リスト用!$A$2:$B$10,2,FALSE),"")</f>
        <v/>
      </c>
      <c r="BN920" s="296" t="str">
        <f>IF($AK920="特","",IFERROR(VLOOKUP($BJ920,'35条リスト'!$A$3:$C$9998,3,FALSE),""))</f>
        <v/>
      </c>
      <c r="BO920" s="357" t="str">
        <f t="shared" si="456"/>
        <v/>
      </c>
      <c r="BP920" s="297" t="str">
        <f t="shared" si="452"/>
        <v/>
      </c>
      <c r="BQ920" s="297" t="str">
        <f t="shared" si="457"/>
        <v/>
      </c>
      <c r="BR920" s="296">
        <f t="shared" si="454"/>
        <v>0</v>
      </c>
      <c r="BS920" s="296" t="str">
        <f>IF(COUNTIF(点検表４リスト用!X$2:X$83,J920),1,IF(COUNTIF(点検表４リスト用!Y$2:Y$100,J920),2,IF(COUNTIF(点検表４リスト用!Z$2:Z$100,J920),3,IF(COUNTIF(点検表４リスト用!AA$2:AA$100,J920),4,""))))</f>
        <v/>
      </c>
      <c r="BT920" s="580" t="str">
        <f t="shared" si="458"/>
        <v/>
      </c>
    </row>
    <row r="921" spans="1:72">
      <c r="A921" s="289"/>
      <c r="B921" s="445"/>
      <c r="C921" s="290"/>
      <c r="D921" s="291"/>
      <c r="E921" s="291"/>
      <c r="F921" s="291"/>
      <c r="G921" s="292"/>
      <c r="H921" s="300"/>
      <c r="I921" s="292"/>
      <c r="J921" s="292"/>
      <c r="K921" s="292"/>
      <c r="L921" s="292"/>
      <c r="M921" s="290"/>
      <c r="N921" s="290"/>
      <c r="O921" s="292"/>
      <c r="P921" s="292"/>
      <c r="Q921" s="481" t="str">
        <f t="shared" si="459"/>
        <v/>
      </c>
      <c r="R921" s="481" t="str">
        <f t="shared" si="460"/>
        <v/>
      </c>
      <c r="S921" s="482" t="str">
        <f t="shared" si="433"/>
        <v/>
      </c>
      <c r="T921" s="482" t="str">
        <f t="shared" si="461"/>
        <v/>
      </c>
      <c r="U921" s="483" t="str">
        <f t="shared" si="462"/>
        <v/>
      </c>
      <c r="V921" s="483" t="str">
        <f t="shared" si="463"/>
        <v/>
      </c>
      <c r="W921" s="483" t="str">
        <f t="shared" si="464"/>
        <v/>
      </c>
      <c r="X921" s="293"/>
      <c r="Y921" s="289"/>
      <c r="Z921" s="473" t="str">
        <f>IF($BS921&lt;&gt;"","確認",IF(COUNTIF(点検表４リスト用!AB$2:AB$100,J921),"○",IF(OR($BQ921="【3】",$BQ921="【2】",$BQ921="【1】"),"○",$BQ921)))</f>
        <v/>
      </c>
      <c r="AA921" s="532"/>
      <c r="AB921" s="559" t="str">
        <f t="shared" si="465"/>
        <v/>
      </c>
      <c r="AC921" s="294" t="str">
        <f>IF(COUNTIF(環境性能の高いＵＤタクシー!$A:$A,点検表４!J921),"○","")</f>
        <v/>
      </c>
      <c r="AD921" s="295" t="str">
        <f t="shared" si="466"/>
        <v/>
      </c>
      <c r="AE921" s="296" t="b">
        <f t="shared" si="434"/>
        <v>0</v>
      </c>
      <c r="AF921" s="296" t="b">
        <f t="shared" si="435"/>
        <v>0</v>
      </c>
      <c r="AG921" s="296" t="str">
        <f t="shared" si="436"/>
        <v/>
      </c>
      <c r="AH921" s="296">
        <f t="shared" si="437"/>
        <v>1</v>
      </c>
      <c r="AI921" s="296">
        <f t="shared" si="438"/>
        <v>0</v>
      </c>
      <c r="AJ921" s="296">
        <f t="shared" si="439"/>
        <v>0</v>
      </c>
      <c r="AK921" s="296" t="str">
        <f>IFERROR(VLOOKUP($I921,点検表４リスト用!$D$2:$G$10,2,FALSE),"")</f>
        <v/>
      </c>
      <c r="AL921" s="296" t="str">
        <f>IFERROR(VLOOKUP($I921,点検表４リスト用!$D$2:$G$10,3,FALSE),"")</f>
        <v/>
      </c>
      <c r="AM921" s="296" t="str">
        <f>IFERROR(VLOOKUP($I921,点検表４リスト用!$D$2:$G$10,4,FALSE),"")</f>
        <v/>
      </c>
      <c r="AN921" s="296" t="str">
        <f>IFERROR(VLOOKUP(LEFT($E921,1),点検表４リスト用!$I$2:$J$11,2,FALSE),"")</f>
        <v/>
      </c>
      <c r="AO921" s="296" t="b">
        <f>IF(IFERROR(VLOOKUP($J921,軽乗用車一覧!$A$2:$A$88,1,FALSE),"")&lt;&gt;"",TRUE,FALSE)</f>
        <v>0</v>
      </c>
      <c r="AP921" s="296" t="b">
        <f t="shared" si="440"/>
        <v>0</v>
      </c>
      <c r="AQ921" s="296" t="b">
        <f t="shared" si="467"/>
        <v>1</v>
      </c>
      <c r="AR921" s="296" t="str">
        <f t="shared" si="441"/>
        <v/>
      </c>
      <c r="AS921" s="296" t="str">
        <f t="shared" si="442"/>
        <v/>
      </c>
      <c r="AT921" s="296">
        <f t="shared" si="443"/>
        <v>1</v>
      </c>
      <c r="AU921" s="296">
        <f t="shared" si="444"/>
        <v>1</v>
      </c>
      <c r="AV921" s="296" t="str">
        <f t="shared" si="445"/>
        <v/>
      </c>
      <c r="AW921" s="296" t="str">
        <f>IFERROR(VLOOKUP($L921,点検表４リスト用!$L$2:$M$11,2,FALSE),"")</f>
        <v/>
      </c>
      <c r="AX921" s="296" t="str">
        <f>IFERROR(VLOOKUP($AV921,排出係数!$H$4:$N$1000,7,FALSE),"")</f>
        <v/>
      </c>
      <c r="AY921" s="296" t="str">
        <f t="shared" si="455"/>
        <v/>
      </c>
      <c r="AZ921" s="296" t="str">
        <f t="shared" si="446"/>
        <v>1</v>
      </c>
      <c r="BA921" s="296" t="str">
        <f>IFERROR(VLOOKUP($AV921,排出係数!$A$4:$G$10000,$AU921+2,FALSE),"")</f>
        <v/>
      </c>
      <c r="BB921" s="296">
        <f>IFERROR(VLOOKUP($AU921,点検表４リスト用!$P$2:$T$6,2,FALSE),"")</f>
        <v>0.48</v>
      </c>
      <c r="BC921" s="296" t="str">
        <f t="shared" si="447"/>
        <v/>
      </c>
      <c r="BD921" s="296" t="str">
        <f t="shared" si="448"/>
        <v/>
      </c>
      <c r="BE921" s="296" t="str">
        <f>IFERROR(VLOOKUP($AV921,排出係数!$H$4:$M$10000,$AU921+2,FALSE),"")</f>
        <v/>
      </c>
      <c r="BF921" s="296">
        <f>IFERROR(VLOOKUP($AU921,点検表４リスト用!$P$2:$T$6,IF($N921="H17",5,3),FALSE),"")</f>
        <v>5.5E-2</v>
      </c>
      <c r="BG921" s="296">
        <f t="shared" si="449"/>
        <v>0</v>
      </c>
      <c r="BH921" s="296">
        <f t="shared" si="453"/>
        <v>0</v>
      </c>
      <c r="BI921" s="296" t="str">
        <f>IFERROR(VLOOKUP($L921,点検表４リスト用!$L$2:$N$11,3,FALSE),"")</f>
        <v/>
      </c>
      <c r="BJ921" s="296" t="str">
        <f t="shared" si="450"/>
        <v/>
      </c>
      <c r="BK921" s="296" t="str">
        <f>IF($AK921="特","",IF($BP921="確認",MSG_電気・燃料電池車確認,IF($BS921=1,日野自動車新型式,IF($BS921=2,日野自動車新型式②,IF($BS921=3,日野自動車新型式③,IF($BS921=4,日野自動車新型式④,IFERROR(VLOOKUP($BJ921,'35条リスト'!$A$3:$C$9998,2,FALSE),"")))))))</f>
        <v/>
      </c>
      <c r="BL921" s="296" t="str">
        <f t="shared" si="451"/>
        <v/>
      </c>
      <c r="BM921" s="296" t="str">
        <f>IFERROR(VLOOKUP($X921,点検表４リスト用!$A$2:$B$10,2,FALSE),"")</f>
        <v/>
      </c>
      <c r="BN921" s="296" t="str">
        <f>IF($AK921="特","",IFERROR(VLOOKUP($BJ921,'35条リスト'!$A$3:$C$9998,3,FALSE),""))</f>
        <v/>
      </c>
      <c r="BO921" s="357" t="str">
        <f t="shared" si="456"/>
        <v/>
      </c>
      <c r="BP921" s="297" t="str">
        <f t="shared" si="452"/>
        <v/>
      </c>
      <c r="BQ921" s="297" t="str">
        <f t="shared" si="457"/>
        <v/>
      </c>
      <c r="BR921" s="296">
        <f t="shared" si="454"/>
        <v>0</v>
      </c>
      <c r="BS921" s="296" t="str">
        <f>IF(COUNTIF(点検表４リスト用!X$2:X$83,J921),1,IF(COUNTIF(点検表４リスト用!Y$2:Y$100,J921),2,IF(COUNTIF(点検表４リスト用!Z$2:Z$100,J921),3,IF(COUNTIF(点検表４リスト用!AA$2:AA$100,J921),4,""))))</f>
        <v/>
      </c>
      <c r="BT921" s="580" t="str">
        <f t="shared" si="458"/>
        <v/>
      </c>
    </row>
    <row r="922" spans="1:72">
      <c r="A922" s="289"/>
      <c r="B922" s="445"/>
      <c r="C922" s="290"/>
      <c r="D922" s="291"/>
      <c r="E922" s="291"/>
      <c r="F922" s="291"/>
      <c r="G922" s="292"/>
      <c r="H922" s="300"/>
      <c r="I922" s="292"/>
      <c r="J922" s="292"/>
      <c r="K922" s="292"/>
      <c r="L922" s="292"/>
      <c r="M922" s="290"/>
      <c r="N922" s="290"/>
      <c r="O922" s="292"/>
      <c r="P922" s="292"/>
      <c r="Q922" s="481" t="str">
        <f t="shared" si="459"/>
        <v/>
      </c>
      <c r="R922" s="481" t="str">
        <f t="shared" si="460"/>
        <v/>
      </c>
      <c r="S922" s="482" t="str">
        <f t="shared" si="433"/>
        <v/>
      </c>
      <c r="T922" s="482" t="str">
        <f t="shared" si="461"/>
        <v/>
      </c>
      <c r="U922" s="483" t="str">
        <f t="shared" si="462"/>
        <v/>
      </c>
      <c r="V922" s="483" t="str">
        <f t="shared" si="463"/>
        <v/>
      </c>
      <c r="W922" s="483" t="str">
        <f t="shared" si="464"/>
        <v/>
      </c>
      <c r="X922" s="293"/>
      <c r="Y922" s="289"/>
      <c r="Z922" s="473" t="str">
        <f>IF($BS922&lt;&gt;"","確認",IF(COUNTIF(点検表４リスト用!AB$2:AB$100,J922),"○",IF(OR($BQ922="【3】",$BQ922="【2】",$BQ922="【1】"),"○",$BQ922)))</f>
        <v/>
      </c>
      <c r="AA922" s="532"/>
      <c r="AB922" s="559" t="str">
        <f t="shared" si="465"/>
        <v/>
      </c>
      <c r="AC922" s="294" t="str">
        <f>IF(COUNTIF(環境性能の高いＵＤタクシー!$A:$A,点検表４!J922),"○","")</f>
        <v/>
      </c>
      <c r="AD922" s="295" t="str">
        <f t="shared" si="466"/>
        <v/>
      </c>
      <c r="AE922" s="296" t="b">
        <f t="shared" si="434"/>
        <v>0</v>
      </c>
      <c r="AF922" s="296" t="b">
        <f t="shared" si="435"/>
        <v>0</v>
      </c>
      <c r="AG922" s="296" t="str">
        <f t="shared" si="436"/>
        <v/>
      </c>
      <c r="AH922" s="296">
        <f t="shared" si="437"/>
        <v>1</v>
      </c>
      <c r="AI922" s="296">
        <f t="shared" si="438"/>
        <v>0</v>
      </c>
      <c r="AJ922" s="296">
        <f t="shared" si="439"/>
        <v>0</v>
      </c>
      <c r="AK922" s="296" t="str">
        <f>IFERROR(VLOOKUP($I922,点検表４リスト用!$D$2:$G$10,2,FALSE),"")</f>
        <v/>
      </c>
      <c r="AL922" s="296" t="str">
        <f>IFERROR(VLOOKUP($I922,点検表４リスト用!$D$2:$G$10,3,FALSE),"")</f>
        <v/>
      </c>
      <c r="AM922" s="296" t="str">
        <f>IFERROR(VLOOKUP($I922,点検表４リスト用!$D$2:$G$10,4,FALSE),"")</f>
        <v/>
      </c>
      <c r="AN922" s="296" t="str">
        <f>IFERROR(VLOOKUP(LEFT($E922,1),点検表４リスト用!$I$2:$J$11,2,FALSE),"")</f>
        <v/>
      </c>
      <c r="AO922" s="296" t="b">
        <f>IF(IFERROR(VLOOKUP($J922,軽乗用車一覧!$A$2:$A$88,1,FALSE),"")&lt;&gt;"",TRUE,FALSE)</f>
        <v>0</v>
      </c>
      <c r="AP922" s="296" t="b">
        <f t="shared" si="440"/>
        <v>0</v>
      </c>
      <c r="AQ922" s="296" t="b">
        <f t="shared" si="467"/>
        <v>1</v>
      </c>
      <c r="AR922" s="296" t="str">
        <f t="shared" si="441"/>
        <v/>
      </c>
      <c r="AS922" s="296" t="str">
        <f t="shared" si="442"/>
        <v/>
      </c>
      <c r="AT922" s="296">
        <f t="shared" si="443"/>
        <v>1</v>
      </c>
      <c r="AU922" s="296">
        <f t="shared" si="444"/>
        <v>1</v>
      </c>
      <c r="AV922" s="296" t="str">
        <f t="shared" si="445"/>
        <v/>
      </c>
      <c r="AW922" s="296" t="str">
        <f>IFERROR(VLOOKUP($L922,点検表４リスト用!$L$2:$M$11,2,FALSE),"")</f>
        <v/>
      </c>
      <c r="AX922" s="296" t="str">
        <f>IFERROR(VLOOKUP($AV922,排出係数!$H$4:$N$1000,7,FALSE),"")</f>
        <v/>
      </c>
      <c r="AY922" s="296" t="str">
        <f t="shared" si="455"/>
        <v/>
      </c>
      <c r="AZ922" s="296" t="str">
        <f t="shared" si="446"/>
        <v>1</v>
      </c>
      <c r="BA922" s="296" t="str">
        <f>IFERROR(VLOOKUP($AV922,排出係数!$A$4:$G$10000,$AU922+2,FALSE),"")</f>
        <v/>
      </c>
      <c r="BB922" s="296">
        <f>IFERROR(VLOOKUP($AU922,点検表４リスト用!$P$2:$T$6,2,FALSE),"")</f>
        <v>0.48</v>
      </c>
      <c r="BC922" s="296" t="str">
        <f t="shared" si="447"/>
        <v/>
      </c>
      <c r="BD922" s="296" t="str">
        <f t="shared" si="448"/>
        <v/>
      </c>
      <c r="BE922" s="296" t="str">
        <f>IFERROR(VLOOKUP($AV922,排出係数!$H$4:$M$10000,$AU922+2,FALSE),"")</f>
        <v/>
      </c>
      <c r="BF922" s="296">
        <f>IFERROR(VLOOKUP($AU922,点検表４リスト用!$P$2:$T$6,IF($N922="H17",5,3),FALSE),"")</f>
        <v>5.5E-2</v>
      </c>
      <c r="BG922" s="296">
        <f t="shared" si="449"/>
        <v>0</v>
      </c>
      <c r="BH922" s="296">
        <f t="shared" si="453"/>
        <v>0</v>
      </c>
      <c r="BI922" s="296" t="str">
        <f>IFERROR(VLOOKUP($L922,点検表４リスト用!$L$2:$N$11,3,FALSE),"")</f>
        <v/>
      </c>
      <c r="BJ922" s="296" t="str">
        <f t="shared" si="450"/>
        <v/>
      </c>
      <c r="BK922" s="296" t="str">
        <f>IF($AK922="特","",IF($BP922="確認",MSG_電気・燃料電池車確認,IF($BS922=1,日野自動車新型式,IF($BS922=2,日野自動車新型式②,IF($BS922=3,日野自動車新型式③,IF($BS922=4,日野自動車新型式④,IFERROR(VLOOKUP($BJ922,'35条リスト'!$A$3:$C$9998,2,FALSE),"")))))))</f>
        <v/>
      </c>
      <c r="BL922" s="296" t="str">
        <f t="shared" si="451"/>
        <v/>
      </c>
      <c r="BM922" s="296" t="str">
        <f>IFERROR(VLOOKUP($X922,点検表４リスト用!$A$2:$B$10,2,FALSE),"")</f>
        <v/>
      </c>
      <c r="BN922" s="296" t="str">
        <f>IF($AK922="特","",IFERROR(VLOOKUP($BJ922,'35条リスト'!$A$3:$C$9998,3,FALSE),""))</f>
        <v/>
      </c>
      <c r="BO922" s="357" t="str">
        <f t="shared" si="456"/>
        <v/>
      </c>
      <c r="BP922" s="297" t="str">
        <f t="shared" si="452"/>
        <v/>
      </c>
      <c r="BQ922" s="297" t="str">
        <f t="shared" si="457"/>
        <v/>
      </c>
      <c r="BR922" s="296">
        <f t="shared" si="454"/>
        <v>0</v>
      </c>
      <c r="BS922" s="296" t="str">
        <f>IF(COUNTIF(点検表４リスト用!X$2:X$83,J922),1,IF(COUNTIF(点検表４リスト用!Y$2:Y$100,J922),2,IF(COUNTIF(点検表４リスト用!Z$2:Z$100,J922),3,IF(COUNTIF(点検表４リスト用!AA$2:AA$100,J922),4,""))))</f>
        <v/>
      </c>
      <c r="BT922" s="580" t="str">
        <f t="shared" si="458"/>
        <v/>
      </c>
    </row>
    <row r="923" spans="1:72">
      <c r="A923" s="289"/>
      <c r="B923" s="445"/>
      <c r="C923" s="290"/>
      <c r="D923" s="291"/>
      <c r="E923" s="291"/>
      <c r="F923" s="291"/>
      <c r="G923" s="292"/>
      <c r="H923" s="300"/>
      <c r="I923" s="292"/>
      <c r="J923" s="292"/>
      <c r="K923" s="292"/>
      <c r="L923" s="292"/>
      <c r="M923" s="290"/>
      <c r="N923" s="290"/>
      <c r="O923" s="292"/>
      <c r="P923" s="292"/>
      <c r="Q923" s="481" t="str">
        <f t="shared" si="459"/>
        <v/>
      </c>
      <c r="R923" s="481" t="str">
        <f t="shared" si="460"/>
        <v/>
      </c>
      <c r="S923" s="482" t="str">
        <f t="shared" si="433"/>
        <v/>
      </c>
      <c r="T923" s="482" t="str">
        <f t="shared" si="461"/>
        <v/>
      </c>
      <c r="U923" s="483" t="str">
        <f t="shared" si="462"/>
        <v/>
      </c>
      <c r="V923" s="483" t="str">
        <f t="shared" si="463"/>
        <v/>
      </c>
      <c r="W923" s="483" t="str">
        <f t="shared" si="464"/>
        <v/>
      </c>
      <c r="X923" s="293"/>
      <c r="Y923" s="289"/>
      <c r="Z923" s="473" t="str">
        <f>IF($BS923&lt;&gt;"","確認",IF(COUNTIF(点検表４リスト用!AB$2:AB$100,J923),"○",IF(OR($BQ923="【3】",$BQ923="【2】",$BQ923="【1】"),"○",$BQ923)))</f>
        <v/>
      </c>
      <c r="AA923" s="532"/>
      <c r="AB923" s="559" t="str">
        <f t="shared" si="465"/>
        <v/>
      </c>
      <c r="AC923" s="294" t="str">
        <f>IF(COUNTIF(環境性能の高いＵＤタクシー!$A:$A,点検表４!J923),"○","")</f>
        <v/>
      </c>
      <c r="AD923" s="295" t="str">
        <f t="shared" si="466"/>
        <v/>
      </c>
      <c r="AE923" s="296" t="b">
        <f t="shared" si="434"/>
        <v>0</v>
      </c>
      <c r="AF923" s="296" t="b">
        <f t="shared" si="435"/>
        <v>0</v>
      </c>
      <c r="AG923" s="296" t="str">
        <f t="shared" si="436"/>
        <v/>
      </c>
      <c r="AH923" s="296">
        <f t="shared" si="437"/>
        <v>1</v>
      </c>
      <c r="AI923" s="296">
        <f t="shared" si="438"/>
        <v>0</v>
      </c>
      <c r="AJ923" s="296">
        <f t="shared" si="439"/>
        <v>0</v>
      </c>
      <c r="AK923" s="296" t="str">
        <f>IFERROR(VLOOKUP($I923,点検表４リスト用!$D$2:$G$10,2,FALSE),"")</f>
        <v/>
      </c>
      <c r="AL923" s="296" t="str">
        <f>IFERROR(VLOOKUP($I923,点検表４リスト用!$D$2:$G$10,3,FALSE),"")</f>
        <v/>
      </c>
      <c r="AM923" s="296" t="str">
        <f>IFERROR(VLOOKUP($I923,点検表４リスト用!$D$2:$G$10,4,FALSE),"")</f>
        <v/>
      </c>
      <c r="AN923" s="296" t="str">
        <f>IFERROR(VLOOKUP(LEFT($E923,1),点検表４リスト用!$I$2:$J$11,2,FALSE),"")</f>
        <v/>
      </c>
      <c r="AO923" s="296" t="b">
        <f>IF(IFERROR(VLOOKUP($J923,軽乗用車一覧!$A$2:$A$88,1,FALSE),"")&lt;&gt;"",TRUE,FALSE)</f>
        <v>0</v>
      </c>
      <c r="AP923" s="296" t="b">
        <f t="shared" si="440"/>
        <v>0</v>
      </c>
      <c r="AQ923" s="296" t="b">
        <f t="shared" si="467"/>
        <v>1</v>
      </c>
      <c r="AR923" s="296" t="str">
        <f t="shared" si="441"/>
        <v/>
      </c>
      <c r="AS923" s="296" t="str">
        <f t="shared" si="442"/>
        <v/>
      </c>
      <c r="AT923" s="296">
        <f t="shared" si="443"/>
        <v>1</v>
      </c>
      <c r="AU923" s="296">
        <f t="shared" si="444"/>
        <v>1</v>
      </c>
      <c r="AV923" s="296" t="str">
        <f t="shared" si="445"/>
        <v/>
      </c>
      <c r="AW923" s="296" t="str">
        <f>IFERROR(VLOOKUP($L923,点検表４リスト用!$L$2:$M$11,2,FALSE),"")</f>
        <v/>
      </c>
      <c r="AX923" s="296" t="str">
        <f>IFERROR(VLOOKUP($AV923,排出係数!$H$4:$N$1000,7,FALSE),"")</f>
        <v/>
      </c>
      <c r="AY923" s="296" t="str">
        <f t="shared" si="455"/>
        <v/>
      </c>
      <c r="AZ923" s="296" t="str">
        <f t="shared" si="446"/>
        <v>1</v>
      </c>
      <c r="BA923" s="296" t="str">
        <f>IFERROR(VLOOKUP($AV923,排出係数!$A$4:$G$10000,$AU923+2,FALSE),"")</f>
        <v/>
      </c>
      <c r="BB923" s="296">
        <f>IFERROR(VLOOKUP($AU923,点検表４リスト用!$P$2:$T$6,2,FALSE),"")</f>
        <v>0.48</v>
      </c>
      <c r="BC923" s="296" t="str">
        <f t="shared" si="447"/>
        <v/>
      </c>
      <c r="BD923" s="296" t="str">
        <f t="shared" si="448"/>
        <v/>
      </c>
      <c r="BE923" s="296" t="str">
        <f>IFERROR(VLOOKUP($AV923,排出係数!$H$4:$M$10000,$AU923+2,FALSE),"")</f>
        <v/>
      </c>
      <c r="BF923" s="296">
        <f>IFERROR(VLOOKUP($AU923,点検表４リスト用!$P$2:$T$6,IF($N923="H17",5,3),FALSE),"")</f>
        <v>5.5E-2</v>
      </c>
      <c r="BG923" s="296">
        <f t="shared" si="449"/>
        <v>0</v>
      </c>
      <c r="BH923" s="296">
        <f t="shared" si="453"/>
        <v>0</v>
      </c>
      <c r="BI923" s="296" t="str">
        <f>IFERROR(VLOOKUP($L923,点検表４リスト用!$L$2:$N$11,3,FALSE),"")</f>
        <v/>
      </c>
      <c r="BJ923" s="296" t="str">
        <f t="shared" si="450"/>
        <v/>
      </c>
      <c r="BK923" s="296" t="str">
        <f>IF($AK923="特","",IF($BP923="確認",MSG_電気・燃料電池車確認,IF($BS923=1,日野自動車新型式,IF($BS923=2,日野自動車新型式②,IF($BS923=3,日野自動車新型式③,IF($BS923=4,日野自動車新型式④,IFERROR(VLOOKUP($BJ923,'35条リスト'!$A$3:$C$9998,2,FALSE),"")))))))</f>
        <v/>
      </c>
      <c r="BL923" s="296" t="str">
        <f t="shared" si="451"/>
        <v/>
      </c>
      <c r="BM923" s="296" t="str">
        <f>IFERROR(VLOOKUP($X923,点検表４リスト用!$A$2:$B$10,2,FALSE),"")</f>
        <v/>
      </c>
      <c r="BN923" s="296" t="str">
        <f>IF($AK923="特","",IFERROR(VLOOKUP($BJ923,'35条リスト'!$A$3:$C$9998,3,FALSE),""))</f>
        <v/>
      </c>
      <c r="BO923" s="357" t="str">
        <f t="shared" si="456"/>
        <v/>
      </c>
      <c r="BP923" s="297" t="str">
        <f t="shared" si="452"/>
        <v/>
      </c>
      <c r="BQ923" s="297" t="str">
        <f t="shared" si="457"/>
        <v/>
      </c>
      <c r="BR923" s="296">
        <f t="shared" si="454"/>
        <v>0</v>
      </c>
      <c r="BS923" s="296" t="str">
        <f>IF(COUNTIF(点検表４リスト用!X$2:X$83,J923),1,IF(COUNTIF(点検表４リスト用!Y$2:Y$100,J923),2,IF(COUNTIF(点検表４リスト用!Z$2:Z$100,J923),3,IF(COUNTIF(点検表４リスト用!AA$2:AA$100,J923),4,""))))</f>
        <v/>
      </c>
      <c r="BT923" s="580" t="str">
        <f t="shared" si="458"/>
        <v/>
      </c>
    </row>
    <row r="924" spans="1:72">
      <c r="A924" s="289"/>
      <c r="B924" s="445"/>
      <c r="C924" s="290"/>
      <c r="D924" s="291"/>
      <c r="E924" s="291"/>
      <c r="F924" s="291"/>
      <c r="G924" s="292"/>
      <c r="H924" s="300"/>
      <c r="I924" s="292"/>
      <c r="J924" s="292"/>
      <c r="K924" s="292"/>
      <c r="L924" s="292"/>
      <c r="M924" s="290"/>
      <c r="N924" s="290"/>
      <c r="O924" s="292"/>
      <c r="P924" s="292"/>
      <c r="Q924" s="481" t="str">
        <f t="shared" si="459"/>
        <v/>
      </c>
      <c r="R924" s="481" t="str">
        <f t="shared" si="460"/>
        <v/>
      </c>
      <c r="S924" s="482" t="str">
        <f t="shared" si="433"/>
        <v/>
      </c>
      <c r="T924" s="482" t="str">
        <f t="shared" si="461"/>
        <v/>
      </c>
      <c r="U924" s="483" t="str">
        <f t="shared" si="462"/>
        <v/>
      </c>
      <c r="V924" s="483" t="str">
        <f t="shared" si="463"/>
        <v/>
      </c>
      <c r="W924" s="483" t="str">
        <f t="shared" si="464"/>
        <v/>
      </c>
      <c r="X924" s="293"/>
      <c r="Y924" s="289"/>
      <c r="Z924" s="473" t="str">
        <f>IF($BS924&lt;&gt;"","確認",IF(COUNTIF(点検表４リスト用!AB$2:AB$100,J924),"○",IF(OR($BQ924="【3】",$BQ924="【2】",$BQ924="【1】"),"○",$BQ924)))</f>
        <v/>
      </c>
      <c r="AA924" s="532"/>
      <c r="AB924" s="559" t="str">
        <f t="shared" si="465"/>
        <v/>
      </c>
      <c r="AC924" s="294" t="str">
        <f>IF(COUNTIF(環境性能の高いＵＤタクシー!$A:$A,点検表４!J924),"○","")</f>
        <v/>
      </c>
      <c r="AD924" s="295" t="str">
        <f t="shared" si="466"/>
        <v/>
      </c>
      <c r="AE924" s="296" t="b">
        <f t="shared" si="434"/>
        <v>0</v>
      </c>
      <c r="AF924" s="296" t="b">
        <f t="shared" si="435"/>
        <v>0</v>
      </c>
      <c r="AG924" s="296" t="str">
        <f t="shared" si="436"/>
        <v/>
      </c>
      <c r="AH924" s="296">
        <f t="shared" si="437"/>
        <v>1</v>
      </c>
      <c r="AI924" s="296">
        <f t="shared" si="438"/>
        <v>0</v>
      </c>
      <c r="AJ924" s="296">
        <f t="shared" si="439"/>
        <v>0</v>
      </c>
      <c r="AK924" s="296" t="str">
        <f>IFERROR(VLOOKUP($I924,点検表４リスト用!$D$2:$G$10,2,FALSE),"")</f>
        <v/>
      </c>
      <c r="AL924" s="296" t="str">
        <f>IFERROR(VLOOKUP($I924,点検表４リスト用!$D$2:$G$10,3,FALSE),"")</f>
        <v/>
      </c>
      <c r="AM924" s="296" t="str">
        <f>IFERROR(VLOOKUP($I924,点検表４リスト用!$D$2:$G$10,4,FALSE),"")</f>
        <v/>
      </c>
      <c r="AN924" s="296" t="str">
        <f>IFERROR(VLOOKUP(LEFT($E924,1),点検表４リスト用!$I$2:$J$11,2,FALSE),"")</f>
        <v/>
      </c>
      <c r="AO924" s="296" t="b">
        <f>IF(IFERROR(VLOOKUP($J924,軽乗用車一覧!$A$2:$A$88,1,FALSE),"")&lt;&gt;"",TRUE,FALSE)</f>
        <v>0</v>
      </c>
      <c r="AP924" s="296" t="b">
        <f t="shared" si="440"/>
        <v>0</v>
      </c>
      <c r="AQ924" s="296" t="b">
        <f t="shared" si="467"/>
        <v>1</v>
      </c>
      <c r="AR924" s="296" t="str">
        <f t="shared" si="441"/>
        <v/>
      </c>
      <c r="AS924" s="296" t="str">
        <f t="shared" si="442"/>
        <v/>
      </c>
      <c r="AT924" s="296">
        <f t="shared" si="443"/>
        <v>1</v>
      </c>
      <c r="AU924" s="296">
        <f t="shared" si="444"/>
        <v>1</v>
      </c>
      <c r="AV924" s="296" t="str">
        <f t="shared" si="445"/>
        <v/>
      </c>
      <c r="AW924" s="296" t="str">
        <f>IFERROR(VLOOKUP($L924,点検表４リスト用!$L$2:$M$11,2,FALSE),"")</f>
        <v/>
      </c>
      <c r="AX924" s="296" t="str">
        <f>IFERROR(VLOOKUP($AV924,排出係数!$H$4:$N$1000,7,FALSE),"")</f>
        <v/>
      </c>
      <c r="AY924" s="296" t="str">
        <f t="shared" si="455"/>
        <v/>
      </c>
      <c r="AZ924" s="296" t="str">
        <f t="shared" si="446"/>
        <v>1</v>
      </c>
      <c r="BA924" s="296" t="str">
        <f>IFERROR(VLOOKUP($AV924,排出係数!$A$4:$G$10000,$AU924+2,FALSE),"")</f>
        <v/>
      </c>
      <c r="BB924" s="296">
        <f>IFERROR(VLOOKUP($AU924,点検表４リスト用!$P$2:$T$6,2,FALSE),"")</f>
        <v>0.48</v>
      </c>
      <c r="BC924" s="296" t="str">
        <f t="shared" si="447"/>
        <v/>
      </c>
      <c r="BD924" s="296" t="str">
        <f t="shared" si="448"/>
        <v/>
      </c>
      <c r="BE924" s="296" t="str">
        <f>IFERROR(VLOOKUP($AV924,排出係数!$H$4:$M$10000,$AU924+2,FALSE),"")</f>
        <v/>
      </c>
      <c r="BF924" s="296">
        <f>IFERROR(VLOOKUP($AU924,点検表４リスト用!$P$2:$T$6,IF($N924="H17",5,3),FALSE),"")</f>
        <v>5.5E-2</v>
      </c>
      <c r="BG924" s="296">
        <f t="shared" si="449"/>
        <v>0</v>
      </c>
      <c r="BH924" s="296">
        <f t="shared" si="453"/>
        <v>0</v>
      </c>
      <c r="BI924" s="296" t="str">
        <f>IFERROR(VLOOKUP($L924,点検表４リスト用!$L$2:$N$11,3,FALSE),"")</f>
        <v/>
      </c>
      <c r="BJ924" s="296" t="str">
        <f t="shared" si="450"/>
        <v/>
      </c>
      <c r="BK924" s="296" t="str">
        <f>IF($AK924="特","",IF($BP924="確認",MSG_電気・燃料電池車確認,IF($BS924=1,日野自動車新型式,IF($BS924=2,日野自動車新型式②,IF($BS924=3,日野自動車新型式③,IF($BS924=4,日野自動車新型式④,IFERROR(VLOOKUP($BJ924,'35条リスト'!$A$3:$C$9998,2,FALSE),"")))))))</f>
        <v/>
      </c>
      <c r="BL924" s="296" t="str">
        <f t="shared" si="451"/>
        <v/>
      </c>
      <c r="BM924" s="296" t="str">
        <f>IFERROR(VLOOKUP($X924,点検表４リスト用!$A$2:$B$10,2,FALSE),"")</f>
        <v/>
      </c>
      <c r="BN924" s="296" t="str">
        <f>IF($AK924="特","",IFERROR(VLOOKUP($BJ924,'35条リスト'!$A$3:$C$9998,3,FALSE),""))</f>
        <v/>
      </c>
      <c r="BO924" s="357" t="str">
        <f t="shared" si="456"/>
        <v/>
      </c>
      <c r="BP924" s="297" t="str">
        <f t="shared" si="452"/>
        <v/>
      </c>
      <c r="BQ924" s="297" t="str">
        <f t="shared" si="457"/>
        <v/>
      </c>
      <c r="BR924" s="296">
        <f t="shared" si="454"/>
        <v>0</v>
      </c>
      <c r="BS924" s="296" t="str">
        <f>IF(COUNTIF(点検表４リスト用!X$2:X$83,J924),1,IF(COUNTIF(点検表４リスト用!Y$2:Y$100,J924),2,IF(COUNTIF(点検表４リスト用!Z$2:Z$100,J924),3,IF(COUNTIF(点検表４リスト用!AA$2:AA$100,J924),4,""))))</f>
        <v/>
      </c>
      <c r="BT924" s="580" t="str">
        <f t="shared" si="458"/>
        <v/>
      </c>
    </row>
    <row r="925" spans="1:72">
      <c r="A925" s="289"/>
      <c r="B925" s="445"/>
      <c r="C925" s="290"/>
      <c r="D925" s="291"/>
      <c r="E925" s="291"/>
      <c r="F925" s="291"/>
      <c r="G925" s="292"/>
      <c r="H925" s="300"/>
      <c r="I925" s="292"/>
      <c r="J925" s="292"/>
      <c r="K925" s="292"/>
      <c r="L925" s="292"/>
      <c r="M925" s="290"/>
      <c r="N925" s="290"/>
      <c r="O925" s="292"/>
      <c r="P925" s="292"/>
      <c r="Q925" s="481" t="str">
        <f t="shared" si="459"/>
        <v/>
      </c>
      <c r="R925" s="481" t="str">
        <f t="shared" si="460"/>
        <v/>
      </c>
      <c r="S925" s="482" t="str">
        <f t="shared" si="433"/>
        <v/>
      </c>
      <c r="T925" s="482" t="str">
        <f t="shared" si="461"/>
        <v/>
      </c>
      <c r="U925" s="483" t="str">
        <f t="shared" si="462"/>
        <v/>
      </c>
      <c r="V925" s="483" t="str">
        <f t="shared" si="463"/>
        <v/>
      </c>
      <c r="W925" s="483" t="str">
        <f t="shared" si="464"/>
        <v/>
      </c>
      <c r="X925" s="293"/>
      <c r="Y925" s="289"/>
      <c r="Z925" s="473" t="str">
        <f>IF($BS925&lt;&gt;"","確認",IF(COUNTIF(点検表４リスト用!AB$2:AB$100,J925),"○",IF(OR($BQ925="【3】",$BQ925="【2】",$BQ925="【1】"),"○",$BQ925)))</f>
        <v/>
      </c>
      <c r="AA925" s="532"/>
      <c r="AB925" s="559" t="str">
        <f t="shared" si="465"/>
        <v/>
      </c>
      <c r="AC925" s="294" t="str">
        <f>IF(COUNTIF(環境性能の高いＵＤタクシー!$A:$A,点検表４!J925),"○","")</f>
        <v/>
      </c>
      <c r="AD925" s="295" t="str">
        <f t="shared" si="466"/>
        <v/>
      </c>
      <c r="AE925" s="296" t="b">
        <f t="shared" si="434"/>
        <v>0</v>
      </c>
      <c r="AF925" s="296" t="b">
        <f t="shared" si="435"/>
        <v>0</v>
      </c>
      <c r="AG925" s="296" t="str">
        <f t="shared" si="436"/>
        <v/>
      </c>
      <c r="AH925" s="296">
        <f t="shared" si="437"/>
        <v>1</v>
      </c>
      <c r="AI925" s="296">
        <f t="shared" si="438"/>
        <v>0</v>
      </c>
      <c r="AJ925" s="296">
        <f t="shared" si="439"/>
        <v>0</v>
      </c>
      <c r="AK925" s="296" t="str">
        <f>IFERROR(VLOOKUP($I925,点検表４リスト用!$D$2:$G$10,2,FALSE),"")</f>
        <v/>
      </c>
      <c r="AL925" s="296" t="str">
        <f>IFERROR(VLOOKUP($I925,点検表４リスト用!$D$2:$G$10,3,FALSE),"")</f>
        <v/>
      </c>
      <c r="AM925" s="296" t="str">
        <f>IFERROR(VLOOKUP($I925,点検表４リスト用!$D$2:$G$10,4,FALSE),"")</f>
        <v/>
      </c>
      <c r="AN925" s="296" t="str">
        <f>IFERROR(VLOOKUP(LEFT($E925,1),点検表４リスト用!$I$2:$J$11,2,FALSE),"")</f>
        <v/>
      </c>
      <c r="AO925" s="296" t="b">
        <f>IF(IFERROR(VLOOKUP($J925,軽乗用車一覧!$A$2:$A$88,1,FALSE),"")&lt;&gt;"",TRUE,FALSE)</f>
        <v>0</v>
      </c>
      <c r="AP925" s="296" t="b">
        <f t="shared" si="440"/>
        <v>0</v>
      </c>
      <c r="AQ925" s="296" t="b">
        <f t="shared" si="467"/>
        <v>1</v>
      </c>
      <c r="AR925" s="296" t="str">
        <f t="shared" si="441"/>
        <v/>
      </c>
      <c r="AS925" s="296" t="str">
        <f t="shared" si="442"/>
        <v/>
      </c>
      <c r="AT925" s="296">
        <f t="shared" si="443"/>
        <v>1</v>
      </c>
      <c r="AU925" s="296">
        <f t="shared" si="444"/>
        <v>1</v>
      </c>
      <c r="AV925" s="296" t="str">
        <f t="shared" si="445"/>
        <v/>
      </c>
      <c r="AW925" s="296" t="str">
        <f>IFERROR(VLOOKUP($L925,点検表４リスト用!$L$2:$M$11,2,FALSE),"")</f>
        <v/>
      </c>
      <c r="AX925" s="296" t="str">
        <f>IFERROR(VLOOKUP($AV925,排出係数!$H$4:$N$1000,7,FALSE),"")</f>
        <v/>
      </c>
      <c r="AY925" s="296" t="str">
        <f t="shared" si="455"/>
        <v/>
      </c>
      <c r="AZ925" s="296" t="str">
        <f t="shared" si="446"/>
        <v>1</v>
      </c>
      <c r="BA925" s="296" t="str">
        <f>IFERROR(VLOOKUP($AV925,排出係数!$A$4:$G$10000,$AU925+2,FALSE),"")</f>
        <v/>
      </c>
      <c r="BB925" s="296">
        <f>IFERROR(VLOOKUP($AU925,点検表４リスト用!$P$2:$T$6,2,FALSE),"")</f>
        <v>0.48</v>
      </c>
      <c r="BC925" s="296" t="str">
        <f t="shared" si="447"/>
        <v/>
      </c>
      <c r="BD925" s="296" t="str">
        <f t="shared" si="448"/>
        <v/>
      </c>
      <c r="BE925" s="296" t="str">
        <f>IFERROR(VLOOKUP($AV925,排出係数!$H$4:$M$10000,$AU925+2,FALSE),"")</f>
        <v/>
      </c>
      <c r="BF925" s="296">
        <f>IFERROR(VLOOKUP($AU925,点検表４リスト用!$P$2:$T$6,IF($N925="H17",5,3),FALSE),"")</f>
        <v>5.5E-2</v>
      </c>
      <c r="BG925" s="296">
        <f t="shared" si="449"/>
        <v>0</v>
      </c>
      <c r="BH925" s="296">
        <f t="shared" si="453"/>
        <v>0</v>
      </c>
      <c r="BI925" s="296" t="str">
        <f>IFERROR(VLOOKUP($L925,点検表４リスト用!$L$2:$N$11,3,FALSE),"")</f>
        <v/>
      </c>
      <c r="BJ925" s="296" t="str">
        <f t="shared" si="450"/>
        <v/>
      </c>
      <c r="BK925" s="296" t="str">
        <f>IF($AK925="特","",IF($BP925="確認",MSG_電気・燃料電池車確認,IF($BS925=1,日野自動車新型式,IF($BS925=2,日野自動車新型式②,IF($BS925=3,日野自動車新型式③,IF($BS925=4,日野自動車新型式④,IFERROR(VLOOKUP($BJ925,'35条リスト'!$A$3:$C$9998,2,FALSE),"")))))))</f>
        <v/>
      </c>
      <c r="BL925" s="296" t="str">
        <f t="shared" si="451"/>
        <v/>
      </c>
      <c r="BM925" s="296" t="str">
        <f>IFERROR(VLOOKUP($X925,点検表４リスト用!$A$2:$B$10,2,FALSE),"")</f>
        <v/>
      </c>
      <c r="BN925" s="296" t="str">
        <f>IF($AK925="特","",IFERROR(VLOOKUP($BJ925,'35条リスト'!$A$3:$C$9998,3,FALSE),""))</f>
        <v/>
      </c>
      <c r="BO925" s="357" t="str">
        <f t="shared" si="456"/>
        <v/>
      </c>
      <c r="BP925" s="297" t="str">
        <f t="shared" si="452"/>
        <v/>
      </c>
      <c r="BQ925" s="297" t="str">
        <f t="shared" si="457"/>
        <v/>
      </c>
      <c r="BR925" s="296">
        <f t="shared" si="454"/>
        <v>0</v>
      </c>
      <c r="BS925" s="296" t="str">
        <f>IF(COUNTIF(点検表４リスト用!X$2:X$83,J925),1,IF(COUNTIF(点検表４リスト用!Y$2:Y$100,J925),2,IF(COUNTIF(点検表４リスト用!Z$2:Z$100,J925),3,IF(COUNTIF(点検表４リスト用!AA$2:AA$100,J925),4,""))))</f>
        <v/>
      </c>
      <c r="BT925" s="580" t="str">
        <f t="shared" si="458"/>
        <v/>
      </c>
    </row>
    <row r="926" spans="1:72">
      <c r="A926" s="289"/>
      <c r="B926" s="445"/>
      <c r="C926" s="290"/>
      <c r="D926" s="291"/>
      <c r="E926" s="291"/>
      <c r="F926" s="291"/>
      <c r="G926" s="292"/>
      <c r="H926" s="300"/>
      <c r="I926" s="292"/>
      <c r="J926" s="292"/>
      <c r="K926" s="292"/>
      <c r="L926" s="292"/>
      <c r="M926" s="290"/>
      <c r="N926" s="290"/>
      <c r="O926" s="292"/>
      <c r="P926" s="292"/>
      <c r="Q926" s="481" t="str">
        <f t="shared" si="459"/>
        <v/>
      </c>
      <c r="R926" s="481" t="str">
        <f t="shared" si="460"/>
        <v/>
      </c>
      <c r="S926" s="482" t="str">
        <f t="shared" si="433"/>
        <v/>
      </c>
      <c r="T926" s="482" t="str">
        <f t="shared" si="461"/>
        <v/>
      </c>
      <c r="U926" s="483" t="str">
        <f t="shared" si="462"/>
        <v/>
      </c>
      <c r="V926" s="483" t="str">
        <f t="shared" si="463"/>
        <v/>
      </c>
      <c r="W926" s="483" t="str">
        <f t="shared" si="464"/>
        <v/>
      </c>
      <c r="X926" s="293"/>
      <c r="Y926" s="289"/>
      <c r="Z926" s="473" t="str">
        <f>IF($BS926&lt;&gt;"","確認",IF(COUNTIF(点検表４リスト用!AB$2:AB$100,J926),"○",IF(OR($BQ926="【3】",$BQ926="【2】",$BQ926="【1】"),"○",$BQ926)))</f>
        <v/>
      </c>
      <c r="AA926" s="532"/>
      <c r="AB926" s="559" t="str">
        <f t="shared" si="465"/>
        <v/>
      </c>
      <c r="AC926" s="294" t="str">
        <f>IF(COUNTIF(環境性能の高いＵＤタクシー!$A:$A,点検表４!J926),"○","")</f>
        <v/>
      </c>
      <c r="AD926" s="295" t="str">
        <f t="shared" si="466"/>
        <v/>
      </c>
      <c r="AE926" s="296" t="b">
        <f t="shared" si="434"/>
        <v>0</v>
      </c>
      <c r="AF926" s="296" t="b">
        <f t="shared" si="435"/>
        <v>0</v>
      </c>
      <c r="AG926" s="296" t="str">
        <f t="shared" si="436"/>
        <v/>
      </c>
      <c r="AH926" s="296">
        <f t="shared" si="437"/>
        <v>1</v>
      </c>
      <c r="AI926" s="296">
        <f t="shared" si="438"/>
        <v>0</v>
      </c>
      <c r="AJ926" s="296">
        <f t="shared" si="439"/>
        <v>0</v>
      </c>
      <c r="AK926" s="296" t="str">
        <f>IFERROR(VLOOKUP($I926,点検表４リスト用!$D$2:$G$10,2,FALSE),"")</f>
        <v/>
      </c>
      <c r="AL926" s="296" t="str">
        <f>IFERROR(VLOOKUP($I926,点検表４リスト用!$D$2:$G$10,3,FALSE),"")</f>
        <v/>
      </c>
      <c r="AM926" s="296" t="str">
        <f>IFERROR(VLOOKUP($I926,点検表４リスト用!$D$2:$G$10,4,FALSE),"")</f>
        <v/>
      </c>
      <c r="AN926" s="296" t="str">
        <f>IFERROR(VLOOKUP(LEFT($E926,1),点検表４リスト用!$I$2:$J$11,2,FALSE),"")</f>
        <v/>
      </c>
      <c r="AO926" s="296" t="b">
        <f>IF(IFERROR(VLOOKUP($J926,軽乗用車一覧!$A$2:$A$88,1,FALSE),"")&lt;&gt;"",TRUE,FALSE)</f>
        <v>0</v>
      </c>
      <c r="AP926" s="296" t="b">
        <f t="shared" si="440"/>
        <v>0</v>
      </c>
      <c r="AQ926" s="296" t="b">
        <f t="shared" si="467"/>
        <v>1</v>
      </c>
      <c r="AR926" s="296" t="str">
        <f t="shared" si="441"/>
        <v/>
      </c>
      <c r="AS926" s="296" t="str">
        <f t="shared" si="442"/>
        <v/>
      </c>
      <c r="AT926" s="296">
        <f t="shared" si="443"/>
        <v>1</v>
      </c>
      <c r="AU926" s="296">
        <f t="shared" si="444"/>
        <v>1</v>
      </c>
      <c r="AV926" s="296" t="str">
        <f t="shared" si="445"/>
        <v/>
      </c>
      <c r="AW926" s="296" t="str">
        <f>IFERROR(VLOOKUP($L926,点検表４リスト用!$L$2:$M$11,2,FALSE),"")</f>
        <v/>
      </c>
      <c r="AX926" s="296" t="str">
        <f>IFERROR(VLOOKUP($AV926,排出係数!$H$4:$N$1000,7,FALSE),"")</f>
        <v/>
      </c>
      <c r="AY926" s="296" t="str">
        <f t="shared" si="455"/>
        <v/>
      </c>
      <c r="AZ926" s="296" t="str">
        <f t="shared" si="446"/>
        <v>1</v>
      </c>
      <c r="BA926" s="296" t="str">
        <f>IFERROR(VLOOKUP($AV926,排出係数!$A$4:$G$10000,$AU926+2,FALSE),"")</f>
        <v/>
      </c>
      <c r="BB926" s="296">
        <f>IFERROR(VLOOKUP($AU926,点検表４リスト用!$P$2:$T$6,2,FALSE),"")</f>
        <v>0.48</v>
      </c>
      <c r="BC926" s="296" t="str">
        <f t="shared" si="447"/>
        <v/>
      </c>
      <c r="BD926" s="296" t="str">
        <f t="shared" si="448"/>
        <v/>
      </c>
      <c r="BE926" s="296" t="str">
        <f>IFERROR(VLOOKUP($AV926,排出係数!$H$4:$M$10000,$AU926+2,FALSE),"")</f>
        <v/>
      </c>
      <c r="BF926" s="296">
        <f>IFERROR(VLOOKUP($AU926,点検表４リスト用!$P$2:$T$6,IF($N926="H17",5,3),FALSE),"")</f>
        <v>5.5E-2</v>
      </c>
      <c r="BG926" s="296">
        <f t="shared" si="449"/>
        <v>0</v>
      </c>
      <c r="BH926" s="296">
        <f t="shared" si="453"/>
        <v>0</v>
      </c>
      <c r="BI926" s="296" t="str">
        <f>IFERROR(VLOOKUP($L926,点検表４リスト用!$L$2:$N$11,3,FALSE),"")</f>
        <v/>
      </c>
      <c r="BJ926" s="296" t="str">
        <f t="shared" si="450"/>
        <v/>
      </c>
      <c r="BK926" s="296" t="str">
        <f>IF($AK926="特","",IF($BP926="確認",MSG_電気・燃料電池車確認,IF($BS926=1,日野自動車新型式,IF($BS926=2,日野自動車新型式②,IF($BS926=3,日野自動車新型式③,IF($BS926=4,日野自動車新型式④,IFERROR(VLOOKUP($BJ926,'35条リスト'!$A$3:$C$9998,2,FALSE),"")))))))</f>
        <v/>
      </c>
      <c r="BL926" s="296" t="str">
        <f t="shared" si="451"/>
        <v/>
      </c>
      <c r="BM926" s="296" t="str">
        <f>IFERROR(VLOOKUP($X926,点検表４リスト用!$A$2:$B$10,2,FALSE),"")</f>
        <v/>
      </c>
      <c r="BN926" s="296" t="str">
        <f>IF($AK926="特","",IFERROR(VLOOKUP($BJ926,'35条リスト'!$A$3:$C$9998,3,FALSE),""))</f>
        <v/>
      </c>
      <c r="BO926" s="357" t="str">
        <f t="shared" si="456"/>
        <v/>
      </c>
      <c r="BP926" s="297" t="str">
        <f t="shared" si="452"/>
        <v/>
      </c>
      <c r="BQ926" s="297" t="str">
        <f t="shared" si="457"/>
        <v/>
      </c>
      <c r="BR926" s="296">
        <f t="shared" si="454"/>
        <v>0</v>
      </c>
      <c r="BS926" s="296" t="str">
        <f>IF(COUNTIF(点検表４リスト用!X$2:X$83,J926),1,IF(COUNTIF(点検表４リスト用!Y$2:Y$100,J926),2,IF(COUNTIF(点検表４リスト用!Z$2:Z$100,J926),3,IF(COUNTIF(点検表４リスト用!AA$2:AA$100,J926),4,""))))</f>
        <v/>
      </c>
      <c r="BT926" s="580" t="str">
        <f t="shared" si="458"/>
        <v/>
      </c>
    </row>
    <row r="927" spans="1:72">
      <c r="A927" s="289"/>
      <c r="B927" s="445"/>
      <c r="C927" s="290"/>
      <c r="D927" s="291"/>
      <c r="E927" s="291"/>
      <c r="F927" s="291"/>
      <c r="G927" s="292"/>
      <c r="H927" s="300"/>
      <c r="I927" s="292"/>
      <c r="J927" s="292"/>
      <c r="K927" s="292"/>
      <c r="L927" s="292"/>
      <c r="M927" s="290"/>
      <c r="N927" s="290"/>
      <c r="O927" s="292"/>
      <c r="P927" s="292"/>
      <c r="Q927" s="481" t="str">
        <f t="shared" si="459"/>
        <v/>
      </c>
      <c r="R927" s="481" t="str">
        <f t="shared" si="460"/>
        <v/>
      </c>
      <c r="S927" s="482" t="str">
        <f t="shared" si="433"/>
        <v/>
      </c>
      <c r="T927" s="482" t="str">
        <f t="shared" si="461"/>
        <v/>
      </c>
      <c r="U927" s="483" t="str">
        <f t="shared" si="462"/>
        <v/>
      </c>
      <c r="V927" s="483" t="str">
        <f t="shared" si="463"/>
        <v/>
      </c>
      <c r="W927" s="483" t="str">
        <f t="shared" si="464"/>
        <v/>
      </c>
      <c r="X927" s="293"/>
      <c r="Y927" s="289"/>
      <c r="Z927" s="473" t="str">
        <f>IF($BS927&lt;&gt;"","確認",IF(COUNTIF(点検表４リスト用!AB$2:AB$100,J927),"○",IF(OR($BQ927="【3】",$BQ927="【2】",$BQ927="【1】"),"○",$BQ927)))</f>
        <v/>
      </c>
      <c r="AA927" s="532"/>
      <c r="AB927" s="559" t="str">
        <f t="shared" si="465"/>
        <v/>
      </c>
      <c r="AC927" s="294" t="str">
        <f>IF(COUNTIF(環境性能の高いＵＤタクシー!$A:$A,点検表４!J927),"○","")</f>
        <v/>
      </c>
      <c r="AD927" s="295" t="str">
        <f t="shared" si="466"/>
        <v/>
      </c>
      <c r="AE927" s="296" t="b">
        <f t="shared" si="434"/>
        <v>0</v>
      </c>
      <c r="AF927" s="296" t="b">
        <f t="shared" si="435"/>
        <v>0</v>
      </c>
      <c r="AG927" s="296" t="str">
        <f t="shared" si="436"/>
        <v/>
      </c>
      <c r="AH927" s="296">
        <f t="shared" si="437"/>
        <v>1</v>
      </c>
      <c r="AI927" s="296">
        <f t="shared" si="438"/>
        <v>0</v>
      </c>
      <c r="AJ927" s="296">
        <f t="shared" si="439"/>
        <v>0</v>
      </c>
      <c r="AK927" s="296" t="str">
        <f>IFERROR(VLOOKUP($I927,点検表４リスト用!$D$2:$G$10,2,FALSE),"")</f>
        <v/>
      </c>
      <c r="AL927" s="296" t="str">
        <f>IFERROR(VLOOKUP($I927,点検表４リスト用!$D$2:$G$10,3,FALSE),"")</f>
        <v/>
      </c>
      <c r="AM927" s="296" t="str">
        <f>IFERROR(VLOOKUP($I927,点検表４リスト用!$D$2:$G$10,4,FALSE),"")</f>
        <v/>
      </c>
      <c r="AN927" s="296" t="str">
        <f>IFERROR(VLOOKUP(LEFT($E927,1),点検表４リスト用!$I$2:$J$11,2,FALSE),"")</f>
        <v/>
      </c>
      <c r="AO927" s="296" t="b">
        <f>IF(IFERROR(VLOOKUP($J927,軽乗用車一覧!$A$2:$A$88,1,FALSE),"")&lt;&gt;"",TRUE,FALSE)</f>
        <v>0</v>
      </c>
      <c r="AP927" s="296" t="b">
        <f t="shared" si="440"/>
        <v>0</v>
      </c>
      <c r="AQ927" s="296" t="b">
        <f t="shared" si="467"/>
        <v>1</v>
      </c>
      <c r="AR927" s="296" t="str">
        <f t="shared" si="441"/>
        <v/>
      </c>
      <c r="AS927" s="296" t="str">
        <f t="shared" si="442"/>
        <v/>
      </c>
      <c r="AT927" s="296">
        <f t="shared" si="443"/>
        <v>1</v>
      </c>
      <c r="AU927" s="296">
        <f t="shared" si="444"/>
        <v>1</v>
      </c>
      <c r="AV927" s="296" t="str">
        <f t="shared" si="445"/>
        <v/>
      </c>
      <c r="AW927" s="296" t="str">
        <f>IFERROR(VLOOKUP($L927,点検表４リスト用!$L$2:$M$11,2,FALSE),"")</f>
        <v/>
      </c>
      <c r="AX927" s="296" t="str">
        <f>IFERROR(VLOOKUP($AV927,排出係数!$H$4:$N$1000,7,FALSE),"")</f>
        <v/>
      </c>
      <c r="AY927" s="296" t="str">
        <f t="shared" si="455"/>
        <v/>
      </c>
      <c r="AZ927" s="296" t="str">
        <f t="shared" si="446"/>
        <v>1</v>
      </c>
      <c r="BA927" s="296" t="str">
        <f>IFERROR(VLOOKUP($AV927,排出係数!$A$4:$G$10000,$AU927+2,FALSE),"")</f>
        <v/>
      </c>
      <c r="BB927" s="296">
        <f>IFERROR(VLOOKUP($AU927,点検表４リスト用!$P$2:$T$6,2,FALSE),"")</f>
        <v>0.48</v>
      </c>
      <c r="BC927" s="296" t="str">
        <f t="shared" si="447"/>
        <v/>
      </c>
      <c r="BD927" s="296" t="str">
        <f t="shared" si="448"/>
        <v/>
      </c>
      <c r="BE927" s="296" t="str">
        <f>IFERROR(VLOOKUP($AV927,排出係数!$H$4:$M$10000,$AU927+2,FALSE),"")</f>
        <v/>
      </c>
      <c r="BF927" s="296">
        <f>IFERROR(VLOOKUP($AU927,点検表４リスト用!$P$2:$T$6,IF($N927="H17",5,3),FALSE),"")</f>
        <v>5.5E-2</v>
      </c>
      <c r="BG927" s="296">
        <f t="shared" si="449"/>
        <v>0</v>
      </c>
      <c r="BH927" s="296">
        <f t="shared" si="453"/>
        <v>0</v>
      </c>
      <c r="BI927" s="296" t="str">
        <f>IFERROR(VLOOKUP($L927,点検表４リスト用!$L$2:$N$11,3,FALSE),"")</f>
        <v/>
      </c>
      <c r="BJ927" s="296" t="str">
        <f t="shared" si="450"/>
        <v/>
      </c>
      <c r="BK927" s="296" t="str">
        <f>IF($AK927="特","",IF($BP927="確認",MSG_電気・燃料電池車確認,IF($BS927=1,日野自動車新型式,IF($BS927=2,日野自動車新型式②,IF($BS927=3,日野自動車新型式③,IF($BS927=4,日野自動車新型式④,IFERROR(VLOOKUP($BJ927,'35条リスト'!$A$3:$C$9998,2,FALSE),"")))))))</f>
        <v/>
      </c>
      <c r="BL927" s="296" t="str">
        <f t="shared" si="451"/>
        <v/>
      </c>
      <c r="BM927" s="296" t="str">
        <f>IFERROR(VLOOKUP($X927,点検表４リスト用!$A$2:$B$10,2,FALSE),"")</f>
        <v/>
      </c>
      <c r="BN927" s="296" t="str">
        <f>IF($AK927="特","",IFERROR(VLOOKUP($BJ927,'35条リスト'!$A$3:$C$9998,3,FALSE),""))</f>
        <v/>
      </c>
      <c r="BO927" s="357" t="str">
        <f t="shared" si="456"/>
        <v/>
      </c>
      <c r="BP927" s="297" t="str">
        <f t="shared" si="452"/>
        <v/>
      </c>
      <c r="BQ927" s="297" t="str">
        <f t="shared" si="457"/>
        <v/>
      </c>
      <c r="BR927" s="296">
        <f t="shared" si="454"/>
        <v>0</v>
      </c>
      <c r="BS927" s="296" t="str">
        <f>IF(COUNTIF(点検表４リスト用!X$2:X$83,J927),1,IF(COUNTIF(点検表４リスト用!Y$2:Y$100,J927),2,IF(COUNTIF(点検表４リスト用!Z$2:Z$100,J927),3,IF(COUNTIF(点検表４リスト用!AA$2:AA$100,J927),4,""))))</f>
        <v/>
      </c>
      <c r="BT927" s="580" t="str">
        <f t="shared" si="458"/>
        <v/>
      </c>
    </row>
    <row r="928" spans="1:72">
      <c r="A928" s="289"/>
      <c r="B928" s="445"/>
      <c r="C928" s="290"/>
      <c r="D928" s="291"/>
      <c r="E928" s="291"/>
      <c r="F928" s="291"/>
      <c r="G928" s="292"/>
      <c r="H928" s="300"/>
      <c r="I928" s="292"/>
      <c r="J928" s="292"/>
      <c r="K928" s="292"/>
      <c r="L928" s="292"/>
      <c r="M928" s="290"/>
      <c r="N928" s="290"/>
      <c r="O928" s="292"/>
      <c r="P928" s="292"/>
      <c r="Q928" s="481" t="str">
        <f t="shared" si="459"/>
        <v/>
      </c>
      <c r="R928" s="481" t="str">
        <f t="shared" si="460"/>
        <v/>
      </c>
      <c r="S928" s="482" t="str">
        <f t="shared" si="433"/>
        <v/>
      </c>
      <c r="T928" s="482" t="str">
        <f t="shared" si="461"/>
        <v/>
      </c>
      <c r="U928" s="483" t="str">
        <f t="shared" si="462"/>
        <v/>
      </c>
      <c r="V928" s="483" t="str">
        <f t="shared" si="463"/>
        <v/>
      </c>
      <c r="W928" s="483" t="str">
        <f t="shared" si="464"/>
        <v/>
      </c>
      <c r="X928" s="293"/>
      <c r="Y928" s="289"/>
      <c r="Z928" s="473" t="str">
        <f>IF($BS928&lt;&gt;"","確認",IF(COUNTIF(点検表４リスト用!AB$2:AB$100,J928),"○",IF(OR($BQ928="【3】",$BQ928="【2】",$BQ928="【1】"),"○",$BQ928)))</f>
        <v/>
      </c>
      <c r="AA928" s="532"/>
      <c r="AB928" s="559" t="str">
        <f t="shared" si="465"/>
        <v/>
      </c>
      <c r="AC928" s="294" t="str">
        <f>IF(COUNTIF(環境性能の高いＵＤタクシー!$A:$A,点検表４!J928),"○","")</f>
        <v/>
      </c>
      <c r="AD928" s="295" t="str">
        <f t="shared" si="466"/>
        <v/>
      </c>
      <c r="AE928" s="296" t="b">
        <f t="shared" si="434"/>
        <v>0</v>
      </c>
      <c r="AF928" s="296" t="b">
        <f t="shared" si="435"/>
        <v>0</v>
      </c>
      <c r="AG928" s="296" t="str">
        <f t="shared" si="436"/>
        <v/>
      </c>
      <c r="AH928" s="296">
        <f t="shared" si="437"/>
        <v>1</v>
      </c>
      <c r="AI928" s="296">
        <f t="shared" si="438"/>
        <v>0</v>
      </c>
      <c r="AJ928" s="296">
        <f t="shared" si="439"/>
        <v>0</v>
      </c>
      <c r="AK928" s="296" t="str">
        <f>IFERROR(VLOOKUP($I928,点検表４リスト用!$D$2:$G$10,2,FALSE),"")</f>
        <v/>
      </c>
      <c r="AL928" s="296" t="str">
        <f>IFERROR(VLOOKUP($I928,点検表４リスト用!$D$2:$G$10,3,FALSE),"")</f>
        <v/>
      </c>
      <c r="AM928" s="296" t="str">
        <f>IFERROR(VLOOKUP($I928,点検表４リスト用!$D$2:$G$10,4,FALSE),"")</f>
        <v/>
      </c>
      <c r="AN928" s="296" t="str">
        <f>IFERROR(VLOOKUP(LEFT($E928,1),点検表４リスト用!$I$2:$J$11,2,FALSE),"")</f>
        <v/>
      </c>
      <c r="AO928" s="296" t="b">
        <f>IF(IFERROR(VLOOKUP($J928,軽乗用車一覧!$A$2:$A$88,1,FALSE),"")&lt;&gt;"",TRUE,FALSE)</f>
        <v>0</v>
      </c>
      <c r="AP928" s="296" t="b">
        <f t="shared" si="440"/>
        <v>0</v>
      </c>
      <c r="AQ928" s="296" t="b">
        <f t="shared" si="467"/>
        <v>1</v>
      </c>
      <c r="AR928" s="296" t="str">
        <f t="shared" si="441"/>
        <v/>
      </c>
      <c r="AS928" s="296" t="str">
        <f t="shared" si="442"/>
        <v/>
      </c>
      <c r="AT928" s="296">
        <f t="shared" si="443"/>
        <v>1</v>
      </c>
      <c r="AU928" s="296">
        <f t="shared" si="444"/>
        <v>1</v>
      </c>
      <c r="AV928" s="296" t="str">
        <f t="shared" si="445"/>
        <v/>
      </c>
      <c r="AW928" s="296" t="str">
        <f>IFERROR(VLOOKUP($L928,点検表４リスト用!$L$2:$M$11,2,FALSE),"")</f>
        <v/>
      </c>
      <c r="AX928" s="296" t="str">
        <f>IFERROR(VLOOKUP($AV928,排出係数!$H$4:$N$1000,7,FALSE),"")</f>
        <v/>
      </c>
      <c r="AY928" s="296" t="str">
        <f t="shared" si="455"/>
        <v/>
      </c>
      <c r="AZ928" s="296" t="str">
        <f t="shared" si="446"/>
        <v>1</v>
      </c>
      <c r="BA928" s="296" t="str">
        <f>IFERROR(VLOOKUP($AV928,排出係数!$A$4:$G$10000,$AU928+2,FALSE),"")</f>
        <v/>
      </c>
      <c r="BB928" s="296">
        <f>IFERROR(VLOOKUP($AU928,点検表４リスト用!$P$2:$T$6,2,FALSE),"")</f>
        <v>0.48</v>
      </c>
      <c r="BC928" s="296" t="str">
        <f t="shared" si="447"/>
        <v/>
      </c>
      <c r="BD928" s="296" t="str">
        <f t="shared" si="448"/>
        <v/>
      </c>
      <c r="BE928" s="296" t="str">
        <f>IFERROR(VLOOKUP($AV928,排出係数!$H$4:$M$10000,$AU928+2,FALSE),"")</f>
        <v/>
      </c>
      <c r="BF928" s="296">
        <f>IFERROR(VLOOKUP($AU928,点検表４リスト用!$P$2:$T$6,IF($N928="H17",5,3),FALSE),"")</f>
        <v>5.5E-2</v>
      </c>
      <c r="BG928" s="296">
        <f t="shared" si="449"/>
        <v>0</v>
      </c>
      <c r="BH928" s="296">
        <f t="shared" si="453"/>
        <v>0</v>
      </c>
      <c r="BI928" s="296" t="str">
        <f>IFERROR(VLOOKUP($L928,点検表４リスト用!$L$2:$N$11,3,FALSE),"")</f>
        <v/>
      </c>
      <c r="BJ928" s="296" t="str">
        <f t="shared" si="450"/>
        <v/>
      </c>
      <c r="BK928" s="296" t="str">
        <f>IF($AK928="特","",IF($BP928="確認",MSG_電気・燃料電池車確認,IF($BS928=1,日野自動車新型式,IF($BS928=2,日野自動車新型式②,IF($BS928=3,日野自動車新型式③,IF($BS928=4,日野自動車新型式④,IFERROR(VLOOKUP($BJ928,'35条リスト'!$A$3:$C$9998,2,FALSE),"")))))))</f>
        <v/>
      </c>
      <c r="BL928" s="296" t="str">
        <f t="shared" si="451"/>
        <v/>
      </c>
      <c r="BM928" s="296" t="str">
        <f>IFERROR(VLOOKUP($X928,点検表４リスト用!$A$2:$B$10,2,FALSE),"")</f>
        <v/>
      </c>
      <c r="BN928" s="296" t="str">
        <f>IF($AK928="特","",IFERROR(VLOOKUP($BJ928,'35条リスト'!$A$3:$C$9998,3,FALSE),""))</f>
        <v/>
      </c>
      <c r="BO928" s="357" t="str">
        <f t="shared" si="456"/>
        <v/>
      </c>
      <c r="BP928" s="297" t="str">
        <f t="shared" si="452"/>
        <v/>
      </c>
      <c r="BQ928" s="297" t="str">
        <f t="shared" si="457"/>
        <v/>
      </c>
      <c r="BR928" s="296">
        <f t="shared" si="454"/>
        <v>0</v>
      </c>
      <c r="BS928" s="296" t="str">
        <f>IF(COUNTIF(点検表４リスト用!X$2:X$83,J928),1,IF(COUNTIF(点検表４リスト用!Y$2:Y$100,J928),2,IF(COUNTIF(点検表４リスト用!Z$2:Z$100,J928),3,IF(COUNTIF(点検表４リスト用!AA$2:AA$100,J928),4,""))))</f>
        <v/>
      </c>
      <c r="BT928" s="580" t="str">
        <f t="shared" si="458"/>
        <v/>
      </c>
    </row>
    <row r="929" spans="1:72">
      <c r="A929" s="289"/>
      <c r="B929" s="445"/>
      <c r="C929" s="290"/>
      <c r="D929" s="291"/>
      <c r="E929" s="291"/>
      <c r="F929" s="291"/>
      <c r="G929" s="292"/>
      <c r="H929" s="300"/>
      <c r="I929" s="292"/>
      <c r="J929" s="292"/>
      <c r="K929" s="292"/>
      <c r="L929" s="292"/>
      <c r="M929" s="290"/>
      <c r="N929" s="290"/>
      <c r="O929" s="292"/>
      <c r="P929" s="292"/>
      <c r="Q929" s="481" t="str">
        <f t="shared" si="459"/>
        <v/>
      </c>
      <c r="R929" s="481" t="str">
        <f t="shared" si="460"/>
        <v/>
      </c>
      <c r="S929" s="482" t="str">
        <f t="shared" si="433"/>
        <v/>
      </c>
      <c r="T929" s="482" t="str">
        <f t="shared" si="461"/>
        <v/>
      </c>
      <c r="U929" s="483" t="str">
        <f t="shared" si="462"/>
        <v/>
      </c>
      <c r="V929" s="483" t="str">
        <f t="shared" si="463"/>
        <v/>
      </c>
      <c r="W929" s="483" t="str">
        <f t="shared" si="464"/>
        <v/>
      </c>
      <c r="X929" s="293"/>
      <c r="Y929" s="289"/>
      <c r="Z929" s="473" t="str">
        <f>IF($BS929&lt;&gt;"","確認",IF(COUNTIF(点検表４リスト用!AB$2:AB$100,J929),"○",IF(OR($BQ929="【3】",$BQ929="【2】",$BQ929="【1】"),"○",$BQ929)))</f>
        <v/>
      </c>
      <c r="AA929" s="532"/>
      <c r="AB929" s="559" t="str">
        <f t="shared" si="465"/>
        <v/>
      </c>
      <c r="AC929" s="294" t="str">
        <f>IF(COUNTIF(環境性能の高いＵＤタクシー!$A:$A,点検表４!J929),"○","")</f>
        <v/>
      </c>
      <c r="AD929" s="295" t="str">
        <f t="shared" si="466"/>
        <v/>
      </c>
      <c r="AE929" s="296" t="b">
        <f t="shared" si="434"/>
        <v>0</v>
      </c>
      <c r="AF929" s="296" t="b">
        <f t="shared" si="435"/>
        <v>0</v>
      </c>
      <c r="AG929" s="296" t="str">
        <f t="shared" si="436"/>
        <v/>
      </c>
      <c r="AH929" s="296">
        <f t="shared" si="437"/>
        <v>1</v>
      </c>
      <c r="AI929" s="296">
        <f t="shared" si="438"/>
        <v>0</v>
      </c>
      <c r="AJ929" s="296">
        <f t="shared" si="439"/>
        <v>0</v>
      </c>
      <c r="AK929" s="296" t="str">
        <f>IFERROR(VLOOKUP($I929,点検表４リスト用!$D$2:$G$10,2,FALSE),"")</f>
        <v/>
      </c>
      <c r="AL929" s="296" t="str">
        <f>IFERROR(VLOOKUP($I929,点検表４リスト用!$D$2:$G$10,3,FALSE),"")</f>
        <v/>
      </c>
      <c r="AM929" s="296" t="str">
        <f>IFERROR(VLOOKUP($I929,点検表４リスト用!$D$2:$G$10,4,FALSE),"")</f>
        <v/>
      </c>
      <c r="AN929" s="296" t="str">
        <f>IFERROR(VLOOKUP(LEFT($E929,1),点検表４リスト用!$I$2:$J$11,2,FALSE),"")</f>
        <v/>
      </c>
      <c r="AO929" s="296" t="b">
        <f>IF(IFERROR(VLOOKUP($J929,軽乗用車一覧!$A$2:$A$88,1,FALSE),"")&lt;&gt;"",TRUE,FALSE)</f>
        <v>0</v>
      </c>
      <c r="AP929" s="296" t="b">
        <f t="shared" si="440"/>
        <v>0</v>
      </c>
      <c r="AQ929" s="296" t="b">
        <f t="shared" si="467"/>
        <v>1</v>
      </c>
      <c r="AR929" s="296" t="str">
        <f t="shared" si="441"/>
        <v/>
      </c>
      <c r="AS929" s="296" t="str">
        <f t="shared" si="442"/>
        <v/>
      </c>
      <c r="AT929" s="296">
        <f t="shared" si="443"/>
        <v>1</v>
      </c>
      <c r="AU929" s="296">
        <f t="shared" si="444"/>
        <v>1</v>
      </c>
      <c r="AV929" s="296" t="str">
        <f t="shared" si="445"/>
        <v/>
      </c>
      <c r="AW929" s="296" t="str">
        <f>IFERROR(VLOOKUP($L929,点検表４リスト用!$L$2:$M$11,2,FALSE),"")</f>
        <v/>
      </c>
      <c r="AX929" s="296" t="str">
        <f>IFERROR(VLOOKUP($AV929,排出係数!$H$4:$N$1000,7,FALSE),"")</f>
        <v/>
      </c>
      <c r="AY929" s="296" t="str">
        <f t="shared" si="455"/>
        <v/>
      </c>
      <c r="AZ929" s="296" t="str">
        <f t="shared" si="446"/>
        <v>1</v>
      </c>
      <c r="BA929" s="296" t="str">
        <f>IFERROR(VLOOKUP($AV929,排出係数!$A$4:$G$10000,$AU929+2,FALSE),"")</f>
        <v/>
      </c>
      <c r="BB929" s="296">
        <f>IFERROR(VLOOKUP($AU929,点検表４リスト用!$P$2:$T$6,2,FALSE),"")</f>
        <v>0.48</v>
      </c>
      <c r="BC929" s="296" t="str">
        <f t="shared" si="447"/>
        <v/>
      </c>
      <c r="BD929" s="296" t="str">
        <f t="shared" si="448"/>
        <v/>
      </c>
      <c r="BE929" s="296" t="str">
        <f>IFERROR(VLOOKUP($AV929,排出係数!$H$4:$M$10000,$AU929+2,FALSE),"")</f>
        <v/>
      </c>
      <c r="BF929" s="296">
        <f>IFERROR(VLOOKUP($AU929,点検表４リスト用!$P$2:$T$6,IF($N929="H17",5,3),FALSE),"")</f>
        <v>5.5E-2</v>
      </c>
      <c r="BG929" s="296">
        <f t="shared" si="449"/>
        <v>0</v>
      </c>
      <c r="BH929" s="296">
        <f t="shared" si="453"/>
        <v>0</v>
      </c>
      <c r="BI929" s="296" t="str">
        <f>IFERROR(VLOOKUP($L929,点検表４リスト用!$L$2:$N$11,3,FALSE),"")</f>
        <v/>
      </c>
      <c r="BJ929" s="296" t="str">
        <f t="shared" si="450"/>
        <v/>
      </c>
      <c r="BK929" s="296" t="str">
        <f>IF($AK929="特","",IF($BP929="確認",MSG_電気・燃料電池車確認,IF($BS929=1,日野自動車新型式,IF($BS929=2,日野自動車新型式②,IF($BS929=3,日野自動車新型式③,IF($BS929=4,日野自動車新型式④,IFERROR(VLOOKUP($BJ929,'35条リスト'!$A$3:$C$9998,2,FALSE),"")))))))</f>
        <v/>
      </c>
      <c r="BL929" s="296" t="str">
        <f t="shared" si="451"/>
        <v/>
      </c>
      <c r="BM929" s="296" t="str">
        <f>IFERROR(VLOOKUP($X929,点検表４リスト用!$A$2:$B$10,2,FALSE),"")</f>
        <v/>
      </c>
      <c r="BN929" s="296" t="str">
        <f>IF($AK929="特","",IFERROR(VLOOKUP($BJ929,'35条リスト'!$A$3:$C$9998,3,FALSE),""))</f>
        <v/>
      </c>
      <c r="BO929" s="357" t="str">
        <f t="shared" si="456"/>
        <v/>
      </c>
      <c r="BP929" s="297" t="str">
        <f t="shared" si="452"/>
        <v/>
      </c>
      <c r="BQ929" s="297" t="str">
        <f t="shared" si="457"/>
        <v/>
      </c>
      <c r="BR929" s="296">
        <f t="shared" si="454"/>
        <v>0</v>
      </c>
      <c r="BS929" s="296" t="str">
        <f>IF(COUNTIF(点検表４リスト用!X$2:X$83,J929),1,IF(COUNTIF(点検表４リスト用!Y$2:Y$100,J929),2,IF(COUNTIF(点検表４リスト用!Z$2:Z$100,J929),3,IF(COUNTIF(点検表４リスト用!AA$2:AA$100,J929),4,""))))</f>
        <v/>
      </c>
      <c r="BT929" s="580" t="str">
        <f t="shared" si="458"/>
        <v/>
      </c>
    </row>
    <row r="930" spans="1:72">
      <c r="A930" s="289"/>
      <c r="B930" s="445"/>
      <c r="C930" s="290"/>
      <c r="D930" s="291"/>
      <c r="E930" s="291"/>
      <c r="F930" s="291"/>
      <c r="G930" s="292"/>
      <c r="H930" s="300"/>
      <c r="I930" s="292"/>
      <c r="J930" s="292"/>
      <c r="K930" s="292"/>
      <c r="L930" s="292"/>
      <c r="M930" s="290"/>
      <c r="N930" s="290"/>
      <c r="O930" s="292"/>
      <c r="P930" s="292"/>
      <c r="Q930" s="481" t="str">
        <f t="shared" si="459"/>
        <v/>
      </c>
      <c r="R930" s="481" t="str">
        <f t="shared" si="460"/>
        <v/>
      </c>
      <c r="S930" s="482" t="str">
        <f t="shared" si="433"/>
        <v/>
      </c>
      <c r="T930" s="482" t="str">
        <f t="shared" si="461"/>
        <v/>
      </c>
      <c r="U930" s="483" t="str">
        <f t="shared" si="462"/>
        <v/>
      </c>
      <c r="V930" s="483" t="str">
        <f t="shared" si="463"/>
        <v/>
      </c>
      <c r="W930" s="483" t="str">
        <f t="shared" si="464"/>
        <v/>
      </c>
      <c r="X930" s="293"/>
      <c r="Y930" s="289"/>
      <c r="Z930" s="473" t="str">
        <f>IF($BS930&lt;&gt;"","確認",IF(COUNTIF(点検表４リスト用!AB$2:AB$100,J930),"○",IF(OR($BQ930="【3】",$BQ930="【2】",$BQ930="【1】"),"○",$BQ930)))</f>
        <v/>
      </c>
      <c r="AA930" s="532"/>
      <c r="AB930" s="559" t="str">
        <f t="shared" si="465"/>
        <v/>
      </c>
      <c r="AC930" s="294" t="str">
        <f>IF(COUNTIF(環境性能の高いＵＤタクシー!$A:$A,点検表４!J930),"○","")</f>
        <v/>
      </c>
      <c r="AD930" s="295" t="str">
        <f t="shared" si="466"/>
        <v/>
      </c>
      <c r="AE930" s="296" t="b">
        <f t="shared" si="434"/>
        <v>0</v>
      </c>
      <c r="AF930" s="296" t="b">
        <f t="shared" si="435"/>
        <v>0</v>
      </c>
      <c r="AG930" s="296" t="str">
        <f t="shared" si="436"/>
        <v/>
      </c>
      <c r="AH930" s="296">
        <f t="shared" si="437"/>
        <v>1</v>
      </c>
      <c r="AI930" s="296">
        <f t="shared" si="438"/>
        <v>0</v>
      </c>
      <c r="AJ930" s="296">
        <f t="shared" si="439"/>
        <v>0</v>
      </c>
      <c r="AK930" s="296" t="str">
        <f>IFERROR(VLOOKUP($I930,点検表４リスト用!$D$2:$G$10,2,FALSE),"")</f>
        <v/>
      </c>
      <c r="AL930" s="296" t="str">
        <f>IFERROR(VLOOKUP($I930,点検表４リスト用!$D$2:$G$10,3,FALSE),"")</f>
        <v/>
      </c>
      <c r="AM930" s="296" t="str">
        <f>IFERROR(VLOOKUP($I930,点検表４リスト用!$D$2:$G$10,4,FALSE),"")</f>
        <v/>
      </c>
      <c r="AN930" s="296" t="str">
        <f>IFERROR(VLOOKUP(LEFT($E930,1),点検表４リスト用!$I$2:$J$11,2,FALSE),"")</f>
        <v/>
      </c>
      <c r="AO930" s="296" t="b">
        <f>IF(IFERROR(VLOOKUP($J930,軽乗用車一覧!$A$2:$A$88,1,FALSE),"")&lt;&gt;"",TRUE,FALSE)</f>
        <v>0</v>
      </c>
      <c r="AP930" s="296" t="b">
        <f t="shared" si="440"/>
        <v>0</v>
      </c>
      <c r="AQ930" s="296" t="b">
        <f t="shared" si="467"/>
        <v>1</v>
      </c>
      <c r="AR930" s="296" t="str">
        <f t="shared" si="441"/>
        <v/>
      </c>
      <c r="AS930" s="296" t="str">
        <f t="shared" si="442"/>
        <v/>
      </c>
      <c r="AT930" s="296">
        <f t="shared" si="443"/>
        <v>1</v>
      </c>
      <c r="AU930" s="296">
        <f t="shared" si="444"/>
        <v>1</v>
      </c>
      <c r="AV930" s="296" t="str">
        <f t="shared" si="445"/>
        <v/>
      </c>
      <c r="AW930" s="296" t="str">
        <f>IFERROR(VLOOKUP($L930,点検表４リスト用!$L$2:$M$11,2,FALSE),"")</f>
        <v/>
      </c>
      <c r="AX930" s="296" t="str">
        <f>IFERROR(VLOOKUP($AV930,排出係数!$H$4:$N$1000,7,FALSE),"")</f>
        <v/>
      </c>
      <c r="AY930" s="296" t="str">
        <f t="shared" si="455"/>
        <v/>
      </c>
      <c r="AZ930" s="296" t="str">
        <f t="shared" si="446"/>
        <v>1</v>
      </c>
      <c r="BA930" s="296" t="str">
        <f>IFERROR(VLOOKUP($AV930,排出係数!$A$4:$G$10000,$AU930+2,FALSE),"")</f>
        <v/>
      </c>
      <c r="BB930" s="296">
        <f>IFERROR(VLOOKUP($AU930,点検表４リスト用!$P$2:$T$6,2,FALSE),"")</f>
        <v>0.48</v>
      </c>
      <c r="BC930" s="296" t="str">
        <f t="shared" si="447"/>
        <v/>
      </c>
      <c r="BD930" s="296" t="str">
        <f t="shared" si="448"/>
        <v/>
      </c>
      <c r="BE930" s="296" t="str">
        <f>IFERROR(VLOOKUP($AV930,排出係数!$H$4:$M$10000,$AU930+2,FALSE),"")</f>
        <v/>
      </c>
      <c r="BF930" s="296">
        <f>IFERROR(VLOOKUP($AU930,点検表４リスト用!$P$2:$T$6,IF($N930="H17",5,3),FALSE),"")</f>
        <v>5.5E-2</v>
      </c>
      <c r="BG930" s="296">
        <f t="shared" si="449"/>
        <v>0</v>
      </c>
      <c r="BH930" s="296">
        <f t="shared" si="453"/>
        <v>0</v>
      </c>
      <c r="BI930" s="296" t="str">
        <f>IFERROR(VLOOKUP($L930,点検表４リスト用!$L$2:$N$11,3,FALSE),"")</f>
        <v/>
      </c>
      <c r="BJ930" s="296" t="str">
        <f t="shared" si="450"/>
        <v/>
      </c>
      <c r="BK930" s="296" t="str">
        <f>IF($AK930="特","",IF($BP930="確認",MSG_電気・燃料電池車確認,IF($BS930=1,日野自動車新型式,IF($BS930=2,日野自動車新型式②,IF($BS930=3,日野自動車新型式③,IF($BS930=4,日野自動車新型式④,IFERROR(VLOOKUP($BJ930,'35条リスト'!$A$3:$C$9998,2,FALSE),"")))))))</f>
        <v/>
      </c>
      <c r="BL930" s="296" t="str">
        <f t="shared" si="451"/>
        <v/>
      </c>
      <c r="BM930" s="296" t="str">
        <f>IFERROR(VLOOKUP($X930,点検表４リスト用!$A$2:$B$10,2,FALSE),"")</f>
        <v/>
      </c>
      <c r="BN930" s="296" t="str">
        <f>IF($AK930="特","",IFERROR(VLOOKUP($BJ930,'35条リスト'!$A$3:$C$9998,3,FALSE),""))</f>
        <v/>
      </c>
      <c r="BO930" s="357" t="str">
        <f t="shared" si="456"/>
        <v/>
      </c>
      <c r="BP930" s="297" t="str">
        <f t="shared" si="452"/>
        <v/>
      </c>
      <c r="BQ930" s="297" t="str">
        <f t="shared" si="457"/>
        <v/>
      </c>
      <c r="BR930" s="296">
        <f t="shared" si="454"/>
        <v>0</v>
      </c>
      <c r="BS930" s="296" t="str">
        <f>IF(COUNTIF(点検表４リスト用!X$2:X$83,J930),1,IF(COUNTIF(点検表４リスト用!Y$2:Y$100,J930),2,IF(COUNTIF(点検表４リスト用!Z$2:Z$100,J930),3,IF(COUNTIF(点検表４リスト用!AA$2:AA$100,J930),4,""))))</f>
        <v/>
      </c>
      <c r="BT930" s="580" t="str">
        <f t="shared" si="458"/>
        <v/>
      </c>
    </row>
    <row r="931" spans="1:72">
      <c r="A931" s="289"/>
      <c r="B931" s="445"/>
      <c r="C931" s="290"/>
      <c r="D931" s="291"/>
      <c r="E931" s="291"/>
      <c r="F931" s="291"/>
      <c r="G931" s="292"/>
      <c r="H931" s="300"/>
      <c r="I931" s="292"/>
      <c r="J931" s="292"/>
      <c r="K931" s="292"/>
      <c r="L931" s="292"/>
      <c r="M931" s="290"/>
      <c r="N931" s="290"/>
      <c r="O931" s="292"/>
      <c r="P931" s="292"/>
      <c r="Q931" s="481" t="str">
        <f t="shared" si="459"/>
        <v/>
      </c>
      <c r="R931" s="481" t="str">
        <f t="shared" si="460"/>
        <v/>
      </c>
      <c r="S931" s="482" t="str">
        <f t="shared" si="433"/>
        <v/>
      </c>
      <c r="T931" s="482" t="str">
        <f t="shared" si="461"/>
        <v/>
      </c>
      <c r="U931" s="483" t="str">
        <f t="shared" si="462"/>
        <v/>
      </c>
      <c r="V931" s="483" t="str">
        <f t="shared" si="463"/>
        <v/>
      </c>
      <c r="W931" s="483" t="str">
        <f t="shared" si="464"/>
        <v/>
      </c>
      <c r="X931" s="293"/>
      <c r="Y931" s="289"/>
      <c r="Z931" s="473" t="str">
        <f>IF($BS931&lt;&gt;"","確認",IF(COUNTIF(点検表４リスト用!AB$2:AB$100,J931),"○",IF(OR($BQ931="【3】",$BQ931="【2】",$BQ931="【1】"),"○",$BQ931)))</f>
        <v/>
      </c>
      <c r="AA931" s="532"/>
      <c r="AB931" s="559" t="str">
        <f t="shared" si="465"/>
        <v/>
      </c>
      <c r="AC931" s="294" t="str">
        <f>IF(COUNTIF(環境性能の高いＵＤタクシー!$A:$A,点検表４!J931),"○","")</f>
        <v/>
      </c>
      <c r="AD931" s="295" t="str">
        <f t="shared" si="466"/>
        <v/>
      </c>
      <c r="AE931" s="296" t="b">
        <f t="shared" si="434"/>
        <v>0</v>
      </c>
      <c r="AF931" s="296" t="b">
        <f t="shared" si="435"/>
        <v>0</v>
      </c>
      <c r="AG931" s="296" t="str">
        <f t="shared" si="436"/>
        <v/>
      </c>
      <c r="AH931" s="296">
        <f t="shared" si="437"/>
        <v>1</v>
      </c>
      <c r="AI931" s="296">
        <f t="shared" si="438"/>
        <v>0</v>
      </c>
      <c r="AJ931" s="296">
        <f t="shared" si="439"/>
        <v>0</v>
      </c>
      <c r="AK931" s="296" t="str">
        <f>IFERROR(VLOOKUP($I931,点検表４リスト用!$D$2:$G$10,2,FALSE),"")</f>
        <v/>
      </c>
      <c r="AL931" s="296" t="str">
        <f>IFERROR(VLOOKUP($I931,点検表４リスト用!$D$2:$G$10,3,FALSE),"")</f>
        <v/>
      </c>
      <c r="AM931" s="296" t="str">
        <f>IFERROR(VLOOKUP($I931,点検表４リスト用!$D$2:$G$10,4,FALSE),"")</f>
        <v/>
      </c>
      <c r="AN931" s="296" t="str">
        <f>IFERROR(VLOOKUP(LEFT($E931,1),点検表４リスト用!$I$2:$J$11,2,FALSE),"")</f>
        <v/>
      </c>
      <c r="AO931" s="296" t="b">
        <f>IF(IFERROR(VLOOKUP($J931,軽乗用車一覧!$A$2:$A$88,1,FALSE),"")&lt;&gt;"",TRUE,FALSE)</f>
        <v>0</v>
      </c>
      <c r="AP931" s="296" t="b">
        <f t="shared" si="440"/>
        <v>0</v>
      </c>
      <c r="AQ931" s="296" t="b">
        <f t="shared" si="467"/>
        <v>1</v>
      </c>
      <c r="AR931" s="296" t="str">
        <f t="shared" si="441"/>
        <v/>
      </c>
      <c r="AS931" s="296" t="str">
        <f t="shared" si="442"/>
        <v/>
      </c>
      <c r="AT931" s="296">
        <f t="shared" si="443"/>
        <v>1</v>
      </c>
      <c r="AU931" s="296">
        <f t="shared" si="444"/>
        <v>1</v>
      </c>
      <c r="AV931" s="296" t="str">
        <f t="shared" si="445"/>
        <v/>
      </c>
      <c r="AW931" s="296" t="str">
        <f>IFERROR(VLOOKUP($L931,点検表４リスト用!$L$2:$M$11,2,FALSE),"")</f>
        <v/>
      </c>
      <c r="AX931" s="296" t="str">
        <f>IFERROR(VLOOKUP($AV931,排出係数!$H$4:$N$1000,7,FALSE),"")</f>
        <v/>
      </c>
      <c r="AY931" s="296" t="str">
        <f t="shared" si="455"/>
        <v/>
      </c>
      <c r="AZ931" s="296" t="str">
        <f t="shared" si="446"/>
        <v>1</v>
      </c>
      <c r="BA931" s="296" t="str">
        <f>IFERROR(VLOOKUP($AV931,排出係数!$A$4:$G$10000,$AU931+2,FALSE),"")</f>
        <v/>
      </c>
      <c r="BB931" s="296">
        <f>IFERROR(VLOOKUP($AU931,点検表４リスト用!$P$2:$T$6,2,FALSE),"")</f>
        <v>0.48</v>
      </c>
      <c r="BC931" s="296" t="str">
        <f t="shared" si="447"/>
        <v/>
      </c>
      <c r="BD931" s="296" t="str">
        <f t="shared" si="448"/>
        <v/>
      </c>
      <c r="BE931" s="296" t="str">
        <f>IFERROR(VLOOKUP($AV931,排出係数!$H$4:$M$10000,$AU931+2,FALSE),"")</f>
        <v/>
      </c>
      <c r="BF931" s="296">
        <f>IFERROR(VLOOKUP($AU931,点検表４リスト用!$P$2:$T$6,IF($N931="H17",5,3),FALSE),"")</f>
        <v>5.5E-2</v>
      </c>
      <c r="BG931" s="296">
        <f t="shared" si="449"/>
        <v>0</v>
      </c>
      <c r="BH931" s="296">
        <f t="shared" si="453"/>
        <v>0</v>
      </c>
      <c r="BI931" s="296" t="str">
        <f>IFERROR(VLOOKUP($L931,点検表４リスト用!$L$2:$N$11,3,FALSE),"")</f>
        <v/>
      </c>
      <c r="BJ931" s="296" t="str">
        <f t="shared" si="450"/>
        <v/>
      </c>
      <c r="BK931" s="296" t="str">
        <f>IF($AK931="特","",IF($BP931="確認",MSG_電気・燃料電池車確認,IF($BS931=1,日野自動車新型式,IF($BS931=2,日野自動車新型式②,IF($BS931=3,日野自動車新型式③,IF($BS931=4,日野自動車新型式④,IFERROR(VLOOKUP($BJ931,'35条リスト'!$A$3:$C$9998,2,FALSE),"")))))))</f>
        <v/>
      </c>
      <c r="BL931" s="296" t="str">
        <f t="shared" si="451"/>
        <v/>
      </c>
      <c r="BM931" s="296" t="str">
        <f>IFERROR(VLOOKUP($X931,点検表４リスト用!$A$2:$B$10,2,FALSE),"")</f>
        <v/>
      </c>
      <c r="BN931" s="296" t="str">
        <f>IF($AK931="特","",IFERROR(VLOOKUP($BJ931,'35条リスト'!$A$3:$C$9998,3,FALSE),""))</f>
        <v/>
      </c>
      <c r="BO931" s="357" t="str">
        <f t="shared" si="456"/>
        <v/>
      </c>
      <c r="BP931" s="297" t="str">
        <f t="shared" si="452"/>
        <v/>
      </c>
      <c r="BQ931" s="297" t="str">
        <f t="shared" si="457"/>
        <v/>
      </c>
      <c r="BR931" s="296">
        <f t="shared" si="454"/>
        <v>0</v>
      </c>
      <c r="BS931" s="296" t="str">
        <f>IF(COUNTIF(点検表４リスト用!X$2:X$83,J931),1,IF(COUNTIF(点検表４リスト用!Y$2:Y$100,J931),2,IF(COUNTIF(点検表４リスト用!Z$2:Z$100,J931),3,IF(COUNTIF(点検表４リスト用!AA$2:AA$100,J931),4,""))))</f>
        <v/>
      </c>
      <c r="BT931" s="580" t="str">
        <f t="shared" si="458"/>
        <v/>
      </c>
    </row>
    <row r="932" spans="1:72">
      <c r="A932" s="289"/>
      <c r="B932" s="445"/>
      <c r="C932" s="290"/>
      <c r="D932" s="291"/>
      <c r="E932" s="291"/>
      <c r="F932" s="291"/>
      <c r="G932" s="292"/>
      <c r="H932" s="300"/>
      <c r="I932" s="292"/>
      <c r="J932" s="292"/>
      <c r="K932" s="292"/>
      <c r="L932" s="292"/>
      <c r="M932" s="290"/>
      <c r="N932" s="290"/>
      <c r="O932" s="292"/>
      <c r="P932" s="292"/>
      <c r="Q932" s="481" t="str">
        <f t="shared" si="459"/>
        <v/>
      </c>
      <c r="R932" s="481" t="str">
        <f t="shared" si="460"/>
        <v/>
      </c>
      <c r="S932" s="482" t="str">
        <f t="shared" si="433"/>
        <v/>
      </c>
      <c r="T932" s="482" t="str">
        <f t="shared" si="461"/>
        <v/>
      </c>
      <c r="U932" s="483" t="str">
        <f t="shared" si="462"/>
        <v/>
      </c>
      <c r="V932" s="483" t="str">
        <f t="shared" si="463"/>
        <v/>
      </c>
      <c r="W932" s="483" t="str">
        <f t="shared" si="464"/>
        <v/>
      </c>
      <c r="X932" s="293"/>
      <c r="Y932" s="289"/>
      <c r="Z932" s="473" t="str">
        <f>IF($BS932&lt;&gt;"","確認",IF(COUNTIF(点検表４リスト用!AB$2:AB$100,J932),"○",IF(OR($BQ932="【3】",$BQ932="【2】",$BQ932="【1】"),"○",$BQ932)))</f>
        <v/>
      </c>
      <c r="AA932" s="532"/>
      <c r="AB932" s="559" t="str">
        <f t="shared" si="465"/>
        <v/>
      </c>
      <c r="AC932" s="294" t="str">
        <f>IF(COUNTIF(環境性能の高いＵＤタクシー!$A:$A,点検表４!J932),"○","")</f>
        <v/>
      </c>
      <c r="AD932" s="295" t="str">
        <f t="shared" si="466"/>
        <v/>
      </c>
      <c r="AE932" s="296" t="b">
        <f t="shared" si="434"/>
        <v>0</v>
      </c>
      <c r="AF932" s="296" t="b">
        <f t="shared" si="435"/>
        <v>0</v>
      </c>
      <c r="AG932" s="296" t="str">
        <f t="shared" si="436"/>
        <v/>
      </c>
      <c r="AH932" s="296">
        <f t="shared" si="437"/>
        <v>1</v>
      </c>
      <c r="AI932" s="296">
        <f t="shared" si="438"/>
        <v>0</v>
      </c>
      <c r="AJ932" s="296">
        <f t="shared" si="439"/>
        <v>0</v>
      </c>
      <c r="AK932" s="296" t="str">
        <f>IFERROR(VLOOKUP($I932,点検表４リスト用!$D$2:$G$10,2,FALSE),"")</f>
        <v/>
      </c>
      <c r="AL932" s="296" t="str">
        <f>IFERROR(VLOOKUP($I932,点検表４リスト用!$D$2:$G$10,3,FALSE),"")</f>
        <v/>
      </c>
      <c r="AM932" s="296" t="str">
        <f>IFERROR(VLOOKUP($I932,点検表４リスト用!$D$2:$G$10,4,FALSE),"")</f>
        <v/>
      </c>
      <c r="AN932" s="296" t="str">
        <f>IFERROR(VLOOKUP(LEFT($E932,1),点検表４リスト用!$I$2:$J$11,2,FALSE),"")</f>
        <v/>
      </c>
      <c r="AO932" s="296" t="b">
        <f>IF(IFERROR(VLOOKUP($J932,軽乗用車一覧!$A$2:$A$88,1,FALSE),"")&lt;&gt;"",TRUE,FALSE)</f>
        <v>0</v>
      </c>
      <c r="AP932" s="296" t="b">
        <f t="shared" si="440"/>
        <v>0</v>
      </c>
      <c r="AQ932" s="296" t="b">
        <f t="shared" si="467"/>
        <v>1</v>
      </c>
      <c r="AR932" s="296" t="str">
        <f t="shared" si="441"/>
        <v/>
      </c>
      <c r="AS932" s="296" t="str">
        <f t="shared" si="442"/>
        <v/>
      </c>
      <c r="AT932" s="296">
        <f t="shared" si="443"/>
        <v>1</v>
      </c>
      <c r="AU932" s="296">
        <f t="shared" si="444"/>
        <v>1</v>
      </c>
      <c r="AV932" s="296" t="str">
        <f t="shared" si="445"/>
        <v/>
      </c>
      <c r="AW932" s="296" t="str">
        <f>IFERROR(VLOOKUP($L932,点検表４リスト用!$L$2:$M$11,2,FALSE),"")</f>
        <v/>
      </c>
      <c r="AX932" s="296" t="str">
        <f>IFERROR(VLOOKUP($AV932,排出係数!$H$4:$N$1000,7,FALSE),"")</f>
        <v/>
      </c>
      <c r="AY932" s="296" t="str">
        <f t="shared" si="455"/>
        <v/>
      </c>
      <c r="AZ932" s="296" t="str">
        <f t="shared" si="446"/>
        <v>1</v>
      </c>
      <c r="BA932" s="296" t="str">
        <f>IFERROR(VLOOKUP($AV932,排出係数!$A$4:$G$10000,$AU932+2,FALSE),"")</f>
        <v/>
      </c>
      <c r="BB932" s="296">
        <f>IFERROR(VLOOKUP($AU932,点検表４リスト用!$P$2:$T$6,2,FALSE),"")</f>
        <v>0.48</v>
      </c>
      <c r="BC932" s="296" t="str">
        <f t="shared" si="447"/>
        <v/>
      </c>
      <c r="BD932" s="296" t="str">
        <f t="shared" si="448"/>
        <v/>
      </c>
      <c r="BE932" s="296" t="str">
        <f>IFERROR(VLOOKUP($AV932,排出係数!$H$4:$M$10000,$AU932+2,FALSE),"")</f>
        <v/>
      </c>
      <c r="BF932" s="296">
        <f>IFERROR(VLOOKUP($AU932,点検表４リスト用!$P$2:$T$6,IF($N932="H17",5,3),FALSE),"")</f>
        <v>5.5E-2</v>
      </c>
      <c r="BG932" s="296">
        <f t="shared" si="449"/>
        <v>0</v>
      </c>
      <c r="BH932" s="296">
        <f t="shared" si="453"/>
        <v>0</v>
      </c>
      <c r="BI932" s="296" t="str">
        <f>IFERROR(VLOOKUP($L932,点検表４リスト用!$L$2:$N$11,3,FALSE),"")</f>
        <v/>
      </c>
      <c r="BJ932" s="296" t="str">
        <f t="shared" si="450"/>
        <v/>
      </c>
      <c r="BK932" s="296" t="str">
        <f>IF($AK932="特","",IF($BP932="確認",MSG_電気・燃料電池車確認,IF($BS932=1,日野自動車新型式,IF($BS932=2,日野自動車新型式②,IF($BS932=3,日野自動車新型式③,IF($BS932=4,日野自動車新型式④,IFERROR(VLOOKUP($BJ932,'35条リスト'!$A$3:$C$9998,2,FALSE),"")))))))</f>
        <v/>
      </c>
      <c r="BL932" s="296" t="str">
        <f t="shared" si="451"/>
        <v/>
      </c>
      <c r="BM932" s="296" t="str">
        <f>IFERROR(VLOOKUP($X932,点検表４リスト用!$A$2:$B$10,2,FALSE),"")</f>
        <v/>
      </c>
      <c r="BN932" s="296" t="str">
        <f>IF($AK932="特","",IFERROR(VLOOKUP($BJ932,'35条リスト'!$A$3:$C$9998,3,FALSE),""))</f>
        <v/>
      </c>
      <c r="BO932" s="357" t="str">
        <f t="shared" si="456"/>
        <v/>
      </c>
      <c r="BP932" s="297" t="str">
        <f t="shared" si="452"/>
        <v/>
      </c>
      <c r="BQ932" s="297" t="str">
        <f t="shared" si="457"/>
        <v/>
      </c>
      <c r="BR932" s="296">
        <f t="shared" si="454"/>
        <v>0</v>
      </c>
      <c r="BS932" s="296" t="str">
        <f>IF(COUNTIF(点検表４リスト用!X$2:X$83,J932),1,IF(COUNTIF(点検表４リスト用!Y$2:Y$100,J932),2,IF(COUNTIF(点検表４リスト用!Z$2:Z$100,J932),3,IF(COUNTIF(点検表４リスト用!AA$2:AA$100,J932),4,""))))</f>
        <v/>
      </c>
      <c r="BT932" s="580" t="str">
        <f t="shared" si="458"/>
        <v/>
      </c>
    </row>
    <row r="933" spans="1:72">
      <c r="A933" s="289"/>
      <c r="B933" s="445"/>
      <c r="C933" s="290"/>
      <c r="D933" s="291"/>
      <c r="E933" s="291"/>
      <c r="F933" s="291"/>
      <c r="G933" s="292"/>
      <c r="H933" s="300"/>
      <c r="I933" s="292"/>
      <c r="J933" s="292"/>
      <c r="K933" s="292"/>
      <c r="L933" s="292"/>
      <c r="M933" s="290"/>
      <c r="N933" s="290"/>
      <c r="O933" s="292"/>
      <c r="P933" s="292"/>
      <c r="Q933" s="481" t="str">
        <f t="shared" si="459"/>
        <v/>
      </c>
      <c r="R933" s="481" t="str">
        <f t="shared" si="460"/>
        <v/>
      </c>
      <c r="S933" s="482" t="str">
        <f t="shared" si="433"/>
        <v/>
      </c>
      <c r="T933" s="482" t="str">
        <f t="shared" si="461"/>
        <v/>
      </c>
      <c r="U933" s="483" t="str">
        <f t="shared" si="462"/>
        <v/>
      </c>
      <c r="V933" s="483" t="str">
        <f t="shared" si="463"/>
        <v/>
      </c>
      <c r="W933" s="483" t="str">
        <f t="shared" si="464"/>
        <v/>
      </c>
      <c r="X933" s="293"/>
      <c r="Y933" s="289"/>
      <c r="Z933" s="473" t="str">
        <f>IF($BS933&lt;&gt;"","確認",IF(COUNTIF(点検表４リスト用!AB$2:AB$100,J933),"○",IF(OR($BQ933="【3】",$BQ933="【2】",$BQ933="【1】"),"○",$BQ933)))</f>
        <v/>
      </c>
      <c r="AA933" s="532"/>
      <c r="AB933" s="559" t="str">
        <f t="shared" si="465"/>
        <v/>
      </c>
      <c r="AC933" s="294" t="str">
        <f>IF(COUNTIF(環境性能の高いＵＤタクシー!$A:$A,点検表４!J933),"○","")</f>
        <v/>
      </c>
      <c r="AD933" s="295" t="str">
        <f t="shared" si="466"/>
        <v/>
      </c>
      <c r="AE933" s="296" t="b">
        <f t="shared" si="434"/>
        <v>0</v>
      </c>
      <c r="AF933" s="296" t="b">
        <f t="shared" si="435"/>
        <v>0</v>
      </c>
      <c r="AG933" s="296" t="str">
        <f t="shared" si="436"/>
        <v/>
      </c>
      <c r="AH933" s="296">
        <f t="shared" si="437"/>
        <v>1</v>
      </c>
      <c r="AI933" s="296">
        <f t="shared" si="438"/>
        <v>0</v>
      </c>
      <c r="AJ933" s="296">
        <f t="shared" si="439"/>
        <v>0</v>
      </c>
      <c r="AK933" s="296" t="str">
        <f>IFERROR(VLOOKUP($I933,点検表４リスト用!$D$2:$G$10,2,FALSE),"")</f>
        <v/>
      </c>
      <c r="AL933" s="296" t="str">
        <f>IFERROR(VLOOKUP($I933,点検表４リスト用!$D$2:$G$10,3,FALSE),"")</f>
        <v/>
      </c>
      <c r="AM933" s="296" t="str">
        <f>IFERROR(VLOOKUP($I933,点検表４リスト用!$D$2:$G$10,4,FALSE),"")</f>
        <v/>
      </c>
      <c r="AN933" s="296" t="str">
        <f>IFERROR(VLOOKUP(LEFT($E933,1),点検表４リスト用!$I$2:$J$11,2,FALSE),"")</f>
        <v/>
      </c>
      <c r="AO933" s="296" t="b">
        <f>IF(IFERROR(VLOOKUP($J933,軽乗用車一覧!$A$2:$A$88,1,FALSE),"")&lt;&gt;"",TRUE,FALSE)</f>
        <v>0</v>
      </c>
      <c r="AP933" s="296" t="b">
        <f t="shared" si="440"/>
        <v>0</v>
      </c>
      <c r="AQ933" s="296" t="b">
        <f t="shared" si="467"/>
        <v>1</v>
      </c>
      <c r="AR933" s="296" t="str">
        <f t="shared" si="441"/>
        <v/>
      </c>
      <c r="AS933" s="296" t="str">
        <f t="shared" si="442"/>
        <v/>
      </c>
      <c r="AT933" s="296">
        <f t="shared" si="443"/>
        <v>1</v>
      </c>
      <c r="AU933" s="296">
        <f t="shared" si="444"/>
        <v>1</v>
      </c>
      <c r="AV933" s="296" t="str">
        <f t="shared" si="445"/>
        <v/>
      </c>
      <c r="AW933" s="296" t="str">
        <f>IFERROR(VLOOKUP($L933,点検表４リスト用!$L$2:$M$11,2,FALSE),"")</f>
        <v/>
      </c>
      <c r="AX933" s="296" t="str">
        <f>IFERROR(VLOOKUP($AV933,排出係数!$H$4:$N$1000,7,FALSE),"")</f>
        <v/>
      </c>
      <c r="AY933" s="296" t="str">
        <f t="shared" si="455"/>
        <v/>
      </c>
      <c r="AZ933" s="296" t="str">
        <f t="shared" si="446"/>
        <v>1</v>
      </c>
      <c r="BA933" s="296" t="str">
        <f>IFERROR(VLOOKUP($AV933,排出係数!$A$4:$G$10000,$AU933+2,FALSE),"")</f>
        <v/>
      </c>
      <c r="BB933" s="296">
        <f>IFERROR(VLOOKUP($AU933,点検表４リスト用!$P$2:$T$6,2,FALSE),"")</f>
        <v>0.48</v>
      </c>
      <c r="BC933" s="296" t="str">
        <f t="shared" si="447"/>
        <v/>
      </c>
      <c r="BD933" s="296" t="str">
        <f t="shared" si="448"/>
        <v/>
      </c>
      <c r="BE933" s="296" t="str">
        <f>IFERROR(VLOOKUP($AV933,排出係数!$H$4:$M$10000,$AU933+2,FALSE),"")</f>
        <v/>
      </c>
      <c r="BF933" s="296">
        <f>IFERROR(VLOOKUP($AU933,点検表４リスト用!$P$2:$T$6,IF($N933="H17",5,3),FALSE),"")</f>
        <v>5.5E-2</v>
      </c>
      <c r="BG933" s="296">
        <f t="shared" si="449"/>
        <v>0</v>
      </c>
      <c r="BH933" s="296">
        <f t="shared" si="453"/>
        <v>0</v>
      </c>
      <c r="BI933" s="296" t="str">
        <f>IFERROR(VLOOKUP($L933,点検表４リスト用!$L$2:$N$11,3,FALSE),"")</f>
        <v/>
      </c>
      <c r="BJ933" s="296" t="str">
        <f t="shared" si="450"/>
        <v/>
      </c>
      <c r="BK933" s="296" t="str">
        <f>IF($AK933="特","",IF($BP933="確認",MSG_電気・燃料電池車確認,IF($BS933=1,日野自動車新型式,IF($BS933=2,日野自動車新型式②,IF($BS933=3,日野自動車新型式③,IF($BS933=4,日野自動車新型式④,IFERROR(VLOOKUP($BJ933,'35条リスト'!$A$3:$C$9998,2,FALSE),"")))))))</f>
        <v/>
      </c>
      <c r="BL933" s="296" t="str">
        <f t="shared" si="451"/>
        <v/>
      </c>
      <c r="BM933" s="296" t="str">
        <f>IFERROR(VLOOKUP($X933,点検表４リスト用!$A$2:$B$10,2,FALSE),"")</f>
        <v/>
      </c>
      <c r="BN933" s="296" t="str">
        <f>IF($AK933="特","",IFERROR(VLOOKUP($BJ933,'35条リスト'!$A$3:$C$9998,3,FALSE),""))</f>
        <v/>
      </c>
      <c r="BO933" s="357" t="str">
        <f t="shared" si="456"/>
        <v/>
      </c>
      <c r="BP933" s="297" t="str">
        <f t="shared" si="452"/>
        <v/>
      </c>
      <c r="BQ933" s="297" t="str">
        <f t="shared" si="457"/>
        <v/>
      </c>
      <c r="BR933" s="296">
        <f t="shared" si="454"/>
        <v>0</v>
      </c>
      <c r="BS933" s="296" t="str">
        <f>IF(COUNTIF(点検表４リスト用!X$2:X$83,J933),1,IF(COUNTIF(点検表４リスト用!Y$2:Y$100,J933),2,IF(COUNTIF(点検表４リスト用!Z$2:Z$100,J933),3,IF(COUNTIF(点検表４リスト用!AA$2:AA$100,J933),4,""))))</f>
        <v/>
      </c>
      <c r="BT933" s="580" t="str">
        <f t="shared" si="458"/>
        <v/>
      </c>
    </row>
    <row r="934" spans="1:72">
      <c r="A934" s="289"/>
      <c r="B934" s="445"/>
      <c r="C934" s="290"/>
      <c r="D934" s="291"/>
      <c r="E934" s="291"/>
      <c r="F934" s="291"/>
      <c r="G934" s="292"/>
      <c r="H934" s="300"/>
      <c r="I934" s="292"/>
      <c r="J934" s="292"/>
      <c r="K934" s="292"/>
      <c r="L934" s="292"/>
      <c r="M934" s="290"/>
      <c r="N934" s="290"/>
      <c r="O934" s="292"/>
      <c r="P934" s="292"/>
      <c r="Q934" s="481" t="str">
        <f t="shared" si="459"/>
        <v/>
      </c>
      <c r="R934" s="481" t="str">
        <f t="shared" si="460"/>
        <v/>
      </c>
      <c r="S934" s="482" t="str">
        <f t="shared" si="433"/>
        <v/>
      </c>
      <c r="T934" s="482" t="str">
        <f t="shared" si="461"/>
        <v/>
      </c>
      <c r="U934" s="483" t="str">
        <f t="shared" si="462"/>
        <v/>
      </c>
      <c r="V934" s="483" t="str">
        <f t="shared" si="463"/>
        <v/>
      </c>
      <c r="W934" s="483" t="str">
        <f t="shared" si="464"/>
        <v/>
      </c>
      <c r="X934" s="293"/>
      <c r="Y934" s="289"/>
      <c r="Z934" s="473" t="str">
        <f>IF($BS934&lt;&gt;"","確認",IF(COUNTIF(点検表４リスト用!AB$2:AB$100,J934),"○",IF(OR($BQ934="【3】",$BQ934="【2】",$BQ934="【1】"),"○",$BQ934)))</f>
        <v/>
      </c>
      <c r="AA934" s="532"/>
      <c r="AB934" s="559" t="str">
        <f t="shared" si="465"/>
        <v/>
      </c>
      <c r="AC934" s="294" t="str">
        <f>IF(COUNTIF(環境性能の高いＵＤタクシー!$A:$A,点検表４!J934),"○","")</f>
        <v/>
      </c>
      <c r="AD934" s="295" t="str">
        <f t="shared" si="466"/>
        <v/>
      </c>
      <c r="AE934" s="296" t="b">
        <f t="shared" si="434"/>
        <v>0</v>
      </c>
      <c r="AF934" s="296" t="b">
        <f t="shared" si="435"/>
        <v>0</v>
      </c>
      <c r="AG934" s="296" t="str">
        <f t="shared" si="436"/>
        <v/>
      </c>
      <c r="AH934" s="296">
        <f t="shared" si="437"/>
        <v>1</v>
      </c>
      <c r="AI934" s="296">
        <f t="shared" si="438"/>
        <v>0</v>
      </c>
      <c r="AJ934" s="296">
        <f t="shared" si="439"/>
        <v>0</v>
      </c>
      <c r="AK934" s="296" t="str">
        <f>IFERROR(VLOOKUP($I934,点検表４リスト用!$D$2:$G$10,2,FALSE),"")</f>
        <v/>
      </c>
      <c r="AL934" s="296" t="str">
        <f>IFERROR(VLOOKUP($I934,点検表４リスト用!$D$2:$G$10,3,FALSE),"")</f>
        <v/>
      </c>
      <c r="AM934" s="296" t="str">
        <f>IFERROR(VLOOKUP($I934,点検表４リスト用!$D$2:$G$10,4,FALSE),"")</f>
        <v/>
      </c>
      <c r="AN934" s="296" t="str">
        <f>IFERROR(VLOOKUP(LEFT($E934,1),点検表４リスト用!$I$2:$J$11,2,FALSE),"")</f>
        <v/>
      </c>
      <c r="AO934" s="296" t="b">
        <f>IF(IFERROR(VLOOKUP($J934,軽乗用車一覧!$A$2:$A$88,1,FALSE),"")&lt;&gt;"",TRUE,FALSE)</f>
        <v>0</v>
      </c>
      <c r="AP934" s="296" t="b">
        <f t="shared" si="440"/>
        <v>0</v>
      </c>
      <c r="AQ934" s="296" t="b">
        <f t="shared" si="467"/>
        <v>1</v>
      </c>
      <c r="AR934" s="296" t="str">
        <f t="shared" si="441"/>
        <v/>
      </c>
      <c r="AS934" s="296" t="str">
        <f t="shared" si="442"/>
        <v/>
      </c>
      <c r="AT934" s="296">
        <f t="shared" si="443"/>
        <v>1</v>
      </c>
      <c r="AU934" s="296">
        <f t="shared" si="444"/>
        <v>1</v>
      </c>
      <c r="AV934" s="296" t="str">
        <f t="shared" si="445"/>
        <v/>
      </c>
      <c r="AW934" s="296" t="str">
        <f>IFERROR(VLOOKUP($L934,点検表４リスト用!$L$2:$M$11,2,FALSE),"")</f>
        <v/>
      </c>
      <c r="AX934" s="296" t="str">
        <f>IFERROR(VLOOKUP($AV934,排出係数!$H$4:$N$1000,7,FALSE),"")</f>
        <v/>
      </c>
      <c r="AY934" s="296" t="str">
        <f t="shared" si="455"/>
        <v/>
      </c>
      <c r="AZ934" s="296" t="str">
        <f t="shared" si="446"/>
        <v>1</v>
      </c>
      <c r="BA934" s="296" t="str">
        <f>IFERROR(VLOOKUP($AV934,排出係数!$A$4:$G$10000,$AU934+2,FALSE),"")</f>
        <v/>
      </c>
      <c r="BB934" s="296">
        <f>IFERROR(VLOOKUP($AU934,点検表４リスト用!$P$2:$T$6,2,FALSE),"")</f>
        <v>0.48</v>
      </c>
      <c r="BC934" s="296" t="str">
        <f t="shared" si="447"/>
        <v/>
      </c>
      <c r="BD934" s="296" t="str">
        <f t="shared" si="448"/>
        <v/>
      </c>
      <c r="BE934" s="296" t="str">
        <f>IFERROR(VLOOKUP($AV934,排出係数!$H$4:$M$10000,$AU934+2,FALSE),"")</f>
        <v/>
      </c>
      <c r="BF934" s="296">
        <f>IFERROR(VLOOKUP($AU934,点検表４リスト用!$P$2:$T$6,IF($N934="H17",5,3),FALSE),"")</f>
        <v>5.5E-2</v>
      </c>
      <c r="BG934" s="296">
        <f t="shared" si="449"/>
        <v>0</v>
      </c>
      <c r="BH934" s="296">
        <f t="shared" si="453"/>
        <v>0</v>
      </c>
      <c r="BI934" s="296" t="str">
        <f>IFERROR(VLOOKUP($L934,点検表４リスト用!$L$2:$N$11,3,FALSE),"")</f>
        <v/>
      </c>
      <c r="BJ934" s="296" t="str">
        <f t="shared" si="450"/>
        <v/>
      </c>
      <c r="BK934" s="296" t="str">
        <f>IF($AK934="特","",IF($BP934="確認",MSG_電気・燃料電池車確認,IF($BS934=1,日野自動車新型式,IF($BS934=2,日野自動車新型式②,IF($BS934=3,日野自動車新型式③,IF($BS934=4,日野自動車新型式④,IFERROR(VLOOKUP($BJ934,'35条リスト'!$A$3:$C$9998,2,FALSE),"")))))))</f>
        <v/>
      </c>
      <c r="BL934" s="296" t="str">
        <f t="shared" si="451"/>
        <v/>
      </c>
      <c r="BM934" s="296" t="str">
        <f>IFERROR(VLOOKUP($X934,点検表４リスト用!$A$2:$B$10,2,FALSE),"")</f>
        <v/>
      </c>
      <c r="BN934" s="296" t="str">
        <f>IF($AK934="特","",IFERROR(VLOOKUP($BJ934,'35条リスト'!$A$3:$C$9998,3,FALSE),""))</f>
        <v/>
      </c>
      <c r="BO934" s="357" t="str">
        <f t="shared" si="456"/>
        <v/>
      </c>
      <c r="BP934" s="297" t="str">
        <f t="shared" si="452"/>
        <v/>
      </c>
      <c r="BQ934" s="297" t="str">
        <f t="shared" si="457"/>
        <v/>
      </c>
      <c r="BR934" s="296">
        <f t="shared" si="454"/>
        <v>0</v>
      </c>
      <c r="BS934" s="296" t="str">
        <f>IF(COUNTIF(点検表４リスト用!X$2:X$83,J934),1,IF(COUNTIF(点検表４リスト用!Y$2:Y$100,J934),2,IF(COUNTIF(点検表４リスト用!Z$2:Z$100,J934),3,IF(COUNTIF(点検表４リスト用!AA$2:AA$100,J934),4,""))))</f>
        <v/>
      </c>
      <c r="BT934" s="580" t="str">
        <f t="shared" si="458"/>
        <v/>
      </c>
    </row>
    <row r="935" spans="1:72">
      <c r="A935" s="289"/>
      <c r="B935" s="445"/>
      <c r="C935" s="290"/>
      <c r="D935" s="291"/>
      <c r="E935" s="291"/>
      <c r="F935" s="291"/>
      <c r="G935" s="292"/>
      <c r="H935" s="300"/>
      <c r="I935" s="292"/>
      <c r="J935" s="292"/>
      <c r="K935" s="292"/>
      <c r="L935" s="292"/>
      <c r="M935" s="290"/>
      <c r="N935" s="290"/>
      <c r="O935" s="292"/>
      <c r="P935" s="292"/>
      <c r="Q935" s="481" t="str">
        <f t="shared" si="459"/>
        <v/>
      </c>
      <c r="R935" s="481" t="str">
        <f t="shared" si="460"/>
        <v/>
      </c>
      <c r="S935" s="482" t="str">
        <f t="shared" si="433"/>
        <v/>
      </c>
      <c r="T935" s="482" t="str">
        <f t="shared" si="461"/>
        <v/>
      </c>
      <c r="U935" s="483" t="str">
        <f t="shared" si="462"/>
        <v/>
      </c>
      <c r="V935" s="483" t="str">
        <f t="shared" si="463"/>
        <v/>
      </c>
      <c r="W935" s="483" t="str">
        <f t="shared" si="464"/>
        <v/>
      </c>
      <c r="X935" s="293"/>
      <c r="Y935" s="289"/>
      <c r="Z935" s="473" t="str">
        <f>IF($BS935&lt;&gt;"","確認",IF(COUNTIF(点検表４リスト用!AB$2:AB$100,J935),"○",IF(OR($BQ935="【3】",$BQ935="【2】",$BQ935="【1】"),"○",$BQ935)))</f>
        <v/>
      </c>
      <c r="AA935" s="532"/>
      <c r="AB935" s="559" t="str">
        <f t="shared" si="465"/>
        <v/>
      </c>
      <c r="AC935" s="294" t="str">
        <f>IF(COUNTIF(環境性能の高いＵＤタクシー!$A:$A,点検表４!J935),"○","")</f>
        <v/>
      </c>
      <c r="AD935" s="295" t="str">
        <f t="shared" si="466"/>
        <v/>
      </c>
      <c r="AE935" s="296" t="b">
        <f t="shared" si="434"/>
        <v>0</v>
      </c>
      <c r="AF935" s="296" t="b">
        <f t="shared" si="435"/>
        <v>0</v>
      </c>
      <c r="AG935" s="296" t="str">
        <f t="shared" si="436"/>
        <v/>
      </c>
      <c r="AH935" s="296">
        <f t="shared" si="437"/>
        <v>1</v>
      </c>
      <c r="AI935" s="296">
        <f t="shared" si="438"/>
        <v>0</v>
      </c>
      <c r="AJ935" s="296">
        <f t="shared" si="439"/>
        <v>0</v>
      </c>
      <c r="AK935" s="296" t="str">
        <f>IFERROR(VLOOKUP($I935,点検表４リスト用!$D$2:$G$10,2,FALSE),"")</f>
        <v/>
      </c>
      <c r="AL935" s="296" t="str">
        <f>IFERROR(VLOOKUP($I935,点検表４リスト用!$D$2:$G$10,3,FALSE),"")</f>
        <v/>
      </c>
      <c r="AM935" s="296" t="str">
        <f>IFERROR(VLOOKUP($I935,点検表４リスト用!$D$2:$G$10,4,FALSE),"")</f>
        <v/>
      </c>
      <c r="AN935" s="296" t="str">
        <f>IFERROR(VLOOKUP(LEFT($E935,1),点検表４リスト用!$I$2:$J$11,2,FALSE),"")</f>
        <v/>
      </c>
      <c r="AO935" s="296" t="b">
        <f>IF(IFERROR(VLOOKUP($J935,軽乗用車一覧!$A$2:$A$88,1,FALSE),"")&lt;&gt;"",TRUE,FALSE)</f>
        <v>0</v>
      </c>
      <c r="AP935" s="296" t="b">
        <f t="shared" si="440"/>
        <v>0</v>
      </c>
      <c r="AQ935" s="296" t="b">
        <f t="shared" si="467"/>
        <v>1</v>
      </c>
      <c r="AR935" s="296" t="str">
        <f t="shared" si="441"/>
        <v/>
      </c>
      <c r="AS935" s="296" t="str">
        <f t="shared" si="442"/>
        <v/>
      </c>
      <c r="AT935" s="296">
        <f t="shared" si="443"/>
        <v>1</v>
      </c>
      <c r="AU935" s="296">
        <f t="shared" si="444"/>
        <v>1</v>
      </c>
      <c r="AV935" s="296" t="str">
        <f t="shared" si="445"/>
        <v/>
      </c>
      <c r="AW935" s="296" t="str">
        <f>IFERROR(VLOOKUP($L935,点検表４リスト用!$L$2:$M$11,2,FALSE),"")</f>
        <v/>
      </c>
      <c r="AX935" s="296" t="str">
        <f>IFERROR(VLOOKUP($AV935,排出係数!$H$4:$N$1000,7,FALSE),"")</f>
        <v/>
      </c>
      <c r="AY935" s="296" t="str">
        <f t="shared" si="455"/>
        <v/>
      </c>
      <c r="AZ935" s="296" t="str">
        <f t="shared" si="446"/>
        <v>1</v>
      </c>
      <c r="BA935" s="296" t="str">
        <f>IFERROR(VLOOKUP($AV935,排出係数!$A$4:$G$10000,$AU935+2,FALSE),"")</f>
        <v/>
      </c>
      <c r="BB935" s="296">
        <f>IFERROR(VLOOKUP($AU935,点検表４リスト用!$P$2:$T$6,2,FALSE),"")</f>
        <v>0.48</v>
      </c>
      <c r="BC935" s="296" t="str">
        <f t="shared" si="447"/>
        <v/>
      </c>
      <c r="BD935" s="296" t="str">
        <f t="shared" si="448"/>
        <v/>
      </c>
      <c r="BE935" s="296" t="str">
        <f>IFERROR(VLOOKUP($AV935,排出係数!$H$4:$M$10000,$AU935+2,FALSE),"")</f>
        <v/>
      </c>
      <c r="BF935" s="296">
        <f>IFERROR(VLOOKUP($AU935,点検表４リスト用!$P$2:$T$6,IF($N935="H17",5,3),FALSE),"")</f>
        <v>5.5E-2</v>
      </c>
      <c r="BG935" s="296">
        <f t="shared" si="449"/>
        <v>0</v>
      </c>
      <c r="BH935" s="296">
        <f t="shared" si="453"/>
        <v>0</v>
      </c>
      <c r="BI935" s="296" t="str">
        <f>IFERROR(VLOOKUP($L935,点検表４リスト用!$L$2:$N$11,3,FALSE),"")</f>
        <v/>
      </c>
      <c r="BJ935" s="296" t="str">
        <f t="shared" si="450"/>
        <v/>
      </c>
      <c r="BK935" s="296" t="str">
        <f>IF($AK935="特","",IF($BP935="確認",MSG_電気・燃料電池車確認,IF($BS935=1,日野自動車新型式,IF($BS935=2,日野自動車新型式②,IF($BS935=3,日野自動車新型式③,IF($BS935=4,日野自動車新型式④,IFERROR(VLOOKUP($BJ935,'35条リスト'!$A$3:$C$9998,2,FALSE),"")))))))</f>
        <v/>
      </c>
      <c r="BL935" s="296" t="str">
        <f t="shared" si="451"/>
        <v/>
      </c>
      <c r="BM935" s="296" t="str">
        <f>IFERROR(VLOOKUP($X935,点検表４リスト用!$A$2:$B$10,2,FALSE),"")</f>
        <v/>
      </c>
      <c r="BN935" s="296" t="str">
        <f>IF($AK935="特","",IFERROR(VLOOKUP($BJ935,'35条リスト'!$A$3:$C$9998,3,FALSE),""))</f>
        <v/>
      </c>
      <c r="BO935" s="357" t="str">
        <f t="shared" si="456"/>
        <v/>
      </c>
      <c r="BP935" s="297" t="str">
        <f t="shared" si="452"/>
        <v/>
      </c>
      <c r="BQ935" s="297" t="str">
        <f t="shared" si="457"/>
        <v/>
      </c>
      <c r="BR935" s="296">
        <f t="shared" si="454"/>
        <v>0</v>
      </c>
      <c r="BS935" s="296" t="str">
        <f>IF(COUNTIF(点検表４リスト用!X$2:X$83,J935),1,IF(COUNTIF(点検表４リスト用!Y$2:Y$100,J935),2,IF(COUNTIF(点検表４リスト用!Z$2:Z$100,J935),3,IF(COUNTIF(点検表４リスト用!AA$2:AA$100,J935),4,""))))</f>
        <v/>
      </c>
      <c r="BT935" s="580" t="str">
        <f t="shared" si="458"/>
        <v/>
      </c>
    </row>
    <row r="936" spans="1:72">
      <c r="A936" s="289"/>
      <c r="B936" s="445"/>
      <c r="C936" s="290"/>
      <c r="D936" s="291"/>
      <c r="E936" s="291"/>
      <c r="F936" s="291"/>
      <c r="G936" s="292"/>
      <c r="H936" s="300"/>
      <c r="I936" s="292"/>
      <c r="J936" s="292"/>
      <c r="K936" s="292"/>
      <c r="L936" s="292"/>
      <c r="M936" s="290"/>
      <c r="N936" s="290"/>
      <c r="O936" s="292"/>
      <c r="P936" s="292"/>
      <c r="Q936" s="481" t="str">
        <f t="shared" si="459"/>
        <v/>
      </c>
      <c r="R936" s="481" t="str">
        <f t="shared" si="460"/>
        <v/>
      </c>
      <c r="S936" s="482" t="str">
        <f t="shared" si="433"/>
        <v/>
      </c>
      <c r="T936" s="482" t="str">
        <f t="shared" si="461"/>
        <v/>
      </c>
      <c r="U936" s="483" t="str">
        <f t="shared" si="462"/>
        <v/>
      </c>
      <c r="V936" s="483" t="str">
        <f t="shared" si="463"/>
        <v/>
      </c>
      <c r="W936" s="483" t="str">
        <f t="shared" si="464"/>
        <v/>
      </c>
      <c r="X936" s="293"/>
      <c r="Y936" s="289"/>
      <c r="Z936" s="473" t="str">
        <f>IF($BS936&lt;&gt;"","確認",IF(COUNTIF(点検表４リスト用!AB$2:AB$100,J936),"○",IF(OR($BQ936="【3】",$BQ936="【2】",$BQ936="【1】"),"○",$BQ936)))</f>
        <v/>
      </c>
      <c r="AA936" s="532"/>
      <c r="AB936" s="559" t="str">
        <f t="shared" si="465"/>
        <v/>
      </c>
      <c r="AC936" s="294" t="str">
        <f>IF(COUNTIF(環境性能の高いＵＤタクシー!$A:$A,点検表４!J936),"○","")</f>
        <v/>
      </c>
      <c r="AD936" s="295" t="str">
        <f t="shared" si="466"/>
        <v/>
      </c>
      <c r="AE936" s="296" t="b">
        <f t="shared" si="434"/>
        <v>0</v>
      </c>
      <c r="AF936" s="296" t="b">
        <f t="shared" si="435"/>
        <v>0</v>
      </c>
      <c r="AG936" s="296" t="str">
        <f t="shared" si="436"/>
        <v/>
      </c>
      <c r="AH936" s="296">
        <f t="shared" si="437"/>
        <v>1</v>
      </c>
      <c r="AI936" s="296">
        <f t="shared" si="438"/>
        <v>0</v>
      </c>
      <c r="AJ936" s="296">
        <f t="shared" si="439"/>
        <v>0</v>
      </c>
      <c r="AK936" s="296" t="str">
        <f>IFERROR(VLOOKUP($I936,点検表４リスト用!$D$2:$G$10,2,FALSE),"")</f>
        <v/>
      </c>
      <c r="AL936" s="296" t="str">
        <f>IFERROR(VLOOKUP($I936,点検表４リスト用!$D$2:$G$10,3,FALSE),"")</f>
        <v/>
      </c>
      <c r="AM936" s="296" t="str">
        <f>IFERROR(VLOOKUP($I936,点検表４リスト用!$D$2:$G$10,4,FALSE),"")</f>
        <v/>
      </c>
      <c r="AN936" s="296" t="str">
        <f>IFERROR(VLOOKUP(LEFT($E936,1),点検表４リスト用!$I$2:$J$11,2,FALSE),"")</f>
        <v/>
      </c>
      <c r="AO936" s="296" t="b">
        <f>IF(IFERROR(VLOOKUP($J936,軽乗用車一覧!$A$2:$A$88,1,FALSE),"")&lt;&gt;"",TRUE,FALSE)</f>
        <v>0</v>
      </c>
      <c r="AP936" s="296" t="b">
        <f t="shared" si="440"/>
        <v>0</v>
      </c>
      <c r="AQ936" s="296" t="b">
        <f t="shared" si="467"/>
        <v>1</v>
      </c>
      <c r="AR936" s="296" t="str">
        <f t="shared" si="441"/>
        <v/>
      </c>
      <c r="AS936" s="296" t="str">
        <f t="shared" si="442"/>
        <v/>
      </c>
      <c r="AT936" s="296">
        <f t="shared" si="443"/>
        <v>1</v>
      </c>
      <c r="AU936" s="296">
        <f t="shared" si="444"/>
        <v>1</v>
      </c>
      <c r="AV936" s="296" t="str">
        <f t="shared" si="445"/>
        <v/>
      </c>
      <c r="AW936" s="296" t="str">
        <f>IFERROR(VLOOKUP($L936,点検表４リスト用!$L$2:$M$11,2,FALSE),"")</f>
        <v/>
      </c>
      <c r="AX936" s="296" t="str">
        <f>IFERROR(VLOOKUP($AV936,排出係数!$H$4:$N$1000,7,FALSE),"")</f>
        <v/>
      </c>
      <c r="AY936" s="296" t="str">
        <f t="shared" si="455"/>
        <v/>
      </c>
      <c r="AZ936" s="296" t="str">
        <f t="shared" si="446"/>
        <v>1</v>
      </c>
      <c r="BA936" s="296" t="str">
        <f>IFERROR(VLOOKUP($AV936,排出係数!$A$4:$G$10000,$AU936+2,FALSE),"")</f>
        <v/>
      </c>
      <c r="BB936" s="296">
        <f>IFERROR(VLOOKUP($AU936,点検表４リスト用!$P$2:$T$6,2,FALSE),"")</f>
        <v>0.48</v>
      </c>
      <c r="BC936" s="296" t="str">
        <f t="shared" si="447"/>
        <v/>
      </c>
      <c r="BD936" s="296" t="str">
        <f t="shared" si="448"/>
        <v/>
      </c>
      <c r="BE936" s="296" t="str">
        <f>IFERROR(VLOOKUP($AV936,排出係数!$H$4:$M$10000,$AU936+2,FALSE),"")</f>
        <v/>
      </c>
      <c r="BF936" s="296">
        <f>IFERROR(VLOOKUP($AU936,点検表４リスト用!$P$2:$T$6,IF($N936="H17",5,3),FALSE),"")</f>
        <v>5.5E-2</v>
      </c>
      <c r="BG936" s="296">
        <f t="shared" si="449"/>
        <v>0</v>
      </c>
      <c r="BH936" s="296">
        <f t="shared" si="453"/>
        <v>0</v>
      </c>
      <c r="BI936" s="296" t="str">
        <f>IFERROR(VLOOKUP($L936,点検表４リスト用!$L$2:$N$11,3,FALSE),"")</f>
        <v/>
      </c>
      <c r="BJ936" s="296" t="str">
        <f t="shared" si="450"/>
        <v/>
      </c>
      <c r="BK936" s="296" t="str">
        <f>IF($AK936="特","",IF($BP936="確認",MSG_電気・燃料電池車確認,IF($BS936=1,日野自動車新型式,IF($BS936=2,日野自動車新型式②,IF($BS936=3,日野自動車新型式③,IF($BS936=4,日野自動車新型式④,IFERROR(VLOOKUP($BJ936,'35条リスト'!$A$3:$C$9998,2,FALSE),"")))))))</f>
        <v/>
      </c>
      <c r="BL936" s="296" t="str">
        <f t="shared" si="451"/>
        <v/>
      </c>
      <c r="BM936" s="296" t="str">
        <f>IFERROR(VLOOKUP($X936,点検表４リスト用!$A$2:$B$10,2,FALSE),"")</f>
        <v/>
      </c>
      <c r="BN936" s="296" t="str">
        <f>IF($AK936="特","",IFERROR(VLOOKUP($BJ936,'35条リスト'!$A$3:$C$9998,3,FALSE),""))</f>
        <v/>
      </c>
      <c r="BO936" s="357" t="str">
        <f t="shared" si="456"/>
        <v/>
      </c>
      <c r="BP936" s="297" t="str">
        <f t="shared" si="452"/>
        <v/>
      </c>
      <c r="BQ936" s="297" t="str">
        <f t="shared" si="457"/>
        <v/>
      </c>
      <c r="BR936" s="296">
        <f t="shared" si="454"/>
        <v>0</v>
      </c>
      <c r="BS936" s="296" t="str">
        <f>IF(COUNTIF(点検表４リスト用!X$2:X$83,J936),1,IF(COUNTIF(点検表４リスト用!Y$2:Y$100,J936),2,IF(COUNTIF(点検表４リスト用!Z$2:Z$100,J936),3,IF(COUNTIF(点検表４リスト用!AA$2:AA$100,J936),4,""))))</f>
        <v/>
      </c>
      <c r="BT936" s="580" t="str">
        <f t="shared" si="458"/>
        <v/>
      </c>
    </row>
    <row r="937" spans="1:72">
      <c r="A937" s="289"/>
      <c r="B937" s="445"/>
      <c r="C937" s="290"/>
      <c r="D937" s="291"/>
      <c r="E937" s="291"/>
      <c r="F937" s="291"/>
      <c r="G937" s="292"/>
      <c r="H937" s="300"/>
      <c r="I937" s="292"/>
      <c r="J937" s="292"/>
      <c r="K937" s="292"/>
      <c r="L937" s="292"/>
      <c r="M937" s="290"/>
      <c r="N937" s="290"/>
      <c r="O937" s="292"/>
      <c r="P937" s="292"/>
      <c r="Q937" s="481" t="str">
        <f t="shared" si="459"/>
        <v/>
      </c>
      <c r="R937" s="481" t="str">
        <f t="shared" si="460"/>
        <v/>
      </c>
      <c r="S937" s="482" t="str">
        <f t="shared" si="433"/>
        <v/>
      </c>
      <c r="T937" s="482" t="str">
        <f t="shared" si="461"/>
        <v/>
      </c>
      <c r="U937" s="483" t="str">
        <f t="shared" si="462"/>
        <v/>
      </c>
      <c r="V937" s="483" t="str">
        <f t="shared" si="463"/>
        <v/>
      </c>
      <c r="W937" s="483" t="str">
        <f t="shared" si="464"/>
        <v/>
      </c>
      <c r="X937" s="293"/>
      <c r="Y937" s="289"/>
      <c r="Z937" s="473" t="str">
        <f>IF($BS937&lt;&gt;"","確認",IF(COUNTIF(点検表４リスト用!AB$2:AB$100,J937),"○",IF(OR($BQ937="【3】",$BQ937="【2】",$BQ937="【1】"),"○",$BQ937)))</f>
        <v/>
      </c>
      <c r="AA937" s="532"/>
      <c r="AB937" s="559" t="str">
        <f t="shared" si="465"/>
        <v/>
      </c>
      <c r="AC937" s="294" t="str">
        <f>IF(COUNTIF(環境性能の高いＵＤタクシー!$A:$A,点検表４!J937),"○","")</f>
        <v/>
      </c>
      <c r="AD937" s="295" t="str">
        <f t="shared" si="466"/>
        <v/>
      </c>
      <c r="AE937" s="296" t="b">
        <f t="shared" si="434"/>
        <v>0</v>
      </c>
      <c r="AF937" s="296" t="b">
        <f t="shared" si="435"/>
        <v>0</v>
      </c>
      <c r="AG937" s="296" t="str">
        <f t="shared" si="436"/>
        <v/>
      </c>
      <c r="AH937" s="296">
        <f t="shared" si="437"/>
        <v>1</v>
      </c>
      <c r="AI937" s="296">
        <f t="shared" si="438"/>
        <v>0</v>
      </c>
      <c r="AJ937" s="296">
        <f t="shared" si="439"/>
        <v>0</v>
      </c>
      <c r="AK937" s="296" t="str">
        <f>IFERROR(VLOOKUP($I937,点検表４リスト用!$D$2:$G$10,2,FALSE),"")</f>
        <v/>
      </c>
      <c r="AL937" s="296" t="str">
        <f>IFERROR(VLOOKUP($I937,点検表４リスト用!$D$2:$G$10,3,FALSE),"")</f>
        <v/>
      </c>
      <c r="AM937" s="296" t="str">
        <f>IFERROR(VLOOKUP($I937,点検表４リスト用!$D$2:$G$10,4,FALSE),"")</f>
        <v/>
      </c>
      <c r="AN937" s="296" t="str">
        <f>IFERROR(VLOOKUP(LEFT($E937,1),点検表４リスト用!$I$2:$J$11,2,FALSE),"")</f>
        <v/>
      </c>
      <c r="AO937" s="296" t="b">
        <f>IF(IFERROR(VLOOKUP($J937,軽乗用車一覧!$A$2:$A$88,1,FALSE),"")&lt;&gt;"",TRUE,FALSE)</f>
        <v>0</v>
      </c>
      <c r="AP937" s="296" t="b">
        <f t="shared" si="440"/>
        <v>0</v>
      </c>
      <c r="AQ937" s="296" t="b">
        <f t="shared" si="467"/>
        <v>1</v>
      </c>
      <c r="AR937" s="296" t="str">
        <f t="shared" si="441"/>
        <v/>
      </c>
      <c r="AS937" s="296" t="str">
        <f t="shared" si="442"/>
        <v/>
      </c>
      <c r="AT937" s="296">
        <f t="shared" si="443"/>
        <v>1</v>
      </c>
      <c r="AU937" s="296">
        <f t="shared" si="444"/>
        <v>1</v>
      </c>
      <c r="AV937" s="296" t="str">
        <f t="shared" si="445"/>
        <v/>
      </c>
      <c r="AW937" s="296" t="str">
        <f>IFERROR(VLOOKUP($L937,点検表４リスト用!$L$2:$M$11,2,FALSE),"")</f>
        <v/>
      </c>
      <c r="AX937" s="296" t="str">
        <f>IFERROR(VLOOKUP($AV937,排出係数!$H$4:$N$1000,7,FALSE),"")</f>
        <v/>
      </c>
      <c r="AY937" s="296" t="str">
        <f t="shared" si="455"/>
        <v/>
      </c>
      <c r="AZ937" s="296" t="str">
        <f t="shared" si="446"/>
        <v>1</v>
      </c>
      <c r="BA937" s="296" t="str">
        <f>IFERROR(VLOOKUP($AV937,排出係数!$A$4:$G$10000,$AU937+2,FALSE),"")</f>
        <v/>
      </c>
      <c r="BB937" s="296">
        <f>IFERROR(VLOOKUP($AU937,点検表４リスト用!$P$2:$T$6,2,FALSE),"")</f>
        <v>0.48</v>
      </c>
      <c r="BC937" s="296" t="str">
        <f t="shared" si="447"/>
        <v/>
      </c>
      <c r="BD937" s="296" t="str">
        <f t="shared" si="448"/>
        <v/>
      </c>
      <c r="BE937" s="296" t="str">
        <f>IFERROR(VLOOKUP($AV937,排出係数!$H$4:$M$10000,$AU937+2,FALSE),"")</f>
        <v/>
      </c>
      <c r="BF937" s="296">
        <f>IFERROR(VLOOKUP($AU937,点検表４リスト用!$P$2:$T$6,IF($N937="H17",5,3),FALSE),"")</f>
        <v>5.5E-2</v>
      </c>
      <c r="BG937" s="296">
        <f t="shared" si="449"/>
        <v>0</v>
      </c>
      <c r="BH937" s="296">
        <f t="shared" si="453"/>
        <v>0</v>
      </c>
      <c r="BI937" s="296" t="str">
        <f>IFERROR(VLOOKUP($L937,点検表４リスト用!$L$2:$N$11,3,FALSE),"")</f>
        <v/>
      </c>
      <c r="BJ937" s="296" t="str">
        <f t="shared" si="450"/>
        <v/>
      </c>
      <c r="BK937" s="296" t="str">
        <f>IF($AK937="特","",IF($BP937="確認",MSG_電気・燃料電池車確認,IF($BS937=1,日野自動車新型式,IF($BS937=2,日野自動車新型式②,IF($BS937=3,日野自動車新型式③,IF($BS937=4,日野自動車新型式④,IFERROR(VLOOKUP($BJ937,'35条リスト'!$A$3:$C$9998,2,FALSE),"")))))))</f>
        <v/>
      </c>
      <c r="BL937" s="296" t="str">
        <f t="shared" si="451"/>
        <v/>
      </c>
      <c r="BM937" s="296" t="str">
        <f>IFERROR(VLOOKUP($X937,点検表４リスト用!$A$2:$B$10,2,FALSE),"")</f>
        <v/>
      </c>
      <c r="BN937" s="296" t="str">
        <f>IF($AK937="特","",IFERROR(VLOOKUP($BJ937,'35条リスト'!$A$3:$C$9998,3,FALSE),""))</f>
        <v/>
      </c>
      <c r="BO937" s="357" t="str">
        <f t="shared" si="456"/>
        <v/>
      </c>
      <c r="BP937" s="297" t="str">
        <f t="shared" si="452"/>
        <v/>
      </c>
      <c r="BQ937" s="297" t="str">
        <f t="shared" si="457"/>
        <v/>
      </c>
      <c r="BR937" s="296">
        <f t="shared" si="454"/>
        <v>0</v>
      </c>
      <c r="BS937" s="296" t="str">
        <f>IF(COUNTIF(点検表４リスト用!X$2:X$83,J937),1,IF(COUNTIF(点検表４リスト用!Y$2:Y$100,J937),2,IF(COUNTIF(点検表４リスト用!Z$2:Z$100,J937),3,IF(COUNTIF(点検表４リスト用!AA$2:AA$100,J937),4,""))))</f>
        <v/>
      </c>
      <c r="BT937" s="580" t="str">
        <f t="shared" si="458"/>
        <v/>
      </c>
    </row>
    <row r="938" spans="1:72">
      <c r="A938" s="289"/>
      <c r="B938" s="445"/>
      <c r="C938" s="290"/>
      <c r="D938" s="291"/>
      <c r="E938" s="291"/>
      <c r="F938" s="291"/>
      <c r="G938" s="292"/>
      <c r="H938" s="300"/>
      <c r="I938" s="292"/>
      <c r="J938" s="292"/>
      <c r="K938" s="292"/>
      <c r="L938" s="292"/>
      <c r="M938" s="290"/>
      <c r="N938" s="290"/>
      <c r="O938" s="292"/>
      <c r="P938" s="292"/>
      <c r="Q938" s="481" t="str">
        <f t="shared" si="459"/>
        <v/>
      </c>
      <c r="R938" s="481" t="str">
        <f t="shared" si="460"/>
        <v/>
      </c>
      <c r="S938" s="482" t="str">
        <f t="shared" si="433"/>
        <v/>
      </c>
      <c r="T938" s="482" t="str">
        <f t="shared" si="461"/>
        <v/>
      </c>
      <c r="U938" s="483" t="str">
        <f t="shared" si="462"/>
        <v/>
      </c>
      <c r="V938" s="483" t="str">
        <f t="shared" si="463"/>
        <v/>
      </c>
      <c r="W938" s="483" t="str">
        <f t="shared" si="464"/>
        <v/>
      </c>
      <c r="X938" s="293"/>
      <c r="Y938" s="289"/>
      <c r="Z938" s="473" t="str">
        <f>IF($BS938&lt;&gt;"","確認",IF(COUNTIF(点検表４リスト用!AB$2:AB$100,J938),"○",IF(OR($BQ938="【3】",$BQ938="【2】",$BQ938="【1】"),"○",$BQ938)))</f>
        <v/>
      </c>
      <c r="AA938" s="532"/>
      <c r="AB938" s="559" t="str">
        <f t="shared" si="465"/>
        <v/>
      </c>
      <c r="AC938" s="294" t="str">
        <f>IF(COUNTIF(環境性能の高いＵＤタクシー!$A:$A,点検表４!J938),"○","")</f>
        <v/>
      </c>
      <c r="AD938" s="295" t="str">
        <f t="shared" si="466"/>
        <v/>
      </c>
      <c r="AE938" s="296" t="b">
        <f t="shared" si="434"/>
        <v>0</v>
      </c>
      <c r="AF938" s="296" t="b">
        <f t="shared" si="435"/>
        <v>0</v>
      </c>
      <c r="AG938" s="296" t="str">
        <f t="shared" si="436"/>
        <v/>
      </c>
      <c r="AH938" s="296">
        <f t="shared" si="437"/>
        <v>1</v>
      </c>
      <c r="AI938" s="296">
        <f t="shared" si="438"/>
        <v>0</v>
      </c>
      <c r="AJ938" s="296">
        <f t="shared" si="439"/>
        <v>0</v>
      </c>
      <c r="AK938" s="296" t="str">
        <f>IFERROR(VLOOKUP($I938,点検表４リスト用!$D$2:$G$10,2,FALSE),"")</f>
        <v/>
      </c>
      <c r="AL938" s="296" t="str">
        <f>IFERROR(VLOOKUP($I938,点検表４リスト用!$D$2:$G$10,3,FALSE),"")</f>
        <v/>
      </c>
      <c r="AM938" s="296" t="str">
        <f>IFERROR(VLOOKUP($I938,点検表４リスト用!$D$2:$G$10,4,FALSE),"")</f>
        <v/>
      </c>
      <c r="AN938" s="296" t="str">
        <f>IFERROR(VLOOKUP(LEFT($E938,1),点検表４リスト用!$I$2:$J$11,2,FALSE),"")</f>
        <v/>
      </c>
      <c r="AO938" s="296" t="b">
        <f>IF(IFERROR(VLOOKUP($J938,軽乗用車一覧!$A$2:$A$88,1,FALSE),"")&lt;&gt;"",TRUE,FALSE)</f>
        <v>0</v>
      </c>
      <c r="AP938" s="296" t="b">
        <f t="shared" si="440"/>
        <v>0</v>
      </c>
      <c r="AQ938" s="296" t="b">
        <f t="shared" si="467"/>
        <v>1</v>
      </c>
      <c r="AR938" s="296" t="str">
        <f t="shared" si="441"/>
        <v/>
      </c>
      <c r="AS938" s="296" t="str">
        <f t="shared" si="442"/>
        <v/>
      </c>
      <c r="AT938" s="296">
        <f t="shared" si="443"/>
        <v>1</v>
      </c>
      <c r="AU938" s="296">
        <f t="shared" si="444"/>
        <v>1</v>
      </c>
      <c r="AV938" s="296" t="str">
        <f t="shared" si="445"/>
        <v/>
      </c>
      <c r="AW938" s="296" t="str">
        <f>IFERROR(VLOOKUP($L938,点検表４リスト用!$L$2:$M$11,2,FALSE),"")</f>
        <v/>
      </c>
      <c r="AX938" s="296" t="str">
        <f>IFERROR(VLOOKUP($AV938,排出係数!$H$4:$N$1000,7,FALSE),"")</f>
        <v/>
      </c>
      <c r="AY938" s="296" t="str">
        <f t="shared" si="455"/>
        <v/>
      </c>
      <c r="AZ938" s="296" t="str">
        <f t="shared" si="446"/>
        <v>1</v>
      </c>
      <c r="BA938" s="296" t="str">
        <f>IFERROR(VLOOKUP($AV938,排出係数!$A$4:$G$10000,$AU938+2,FALSE),"")</f>
        <v/>
      </c>
      <c r="BB938" s="296">
        <f>IFERROR(VLOOKUP($AU938,点検表４リスト用!$P$2:$T$6,2,FALSE),"")</f>
        <v>0.48</v>
      </c>
      <c r="BC938" s="296" t="str">
        <f t="shared" si="447"/>
        <v/>
      </c>
      <c r="BD938" s="296" t="str">
        <f t="shared" si="448"/>
        <v/>
      </c>
      <c r="BE938" s="296" t="str">
        <f>IFERROR(VLOOKUP($AV938,排出係数!$H$4:$M$10000,$AU938+2,FALSE),"")</f>
        <v/>
      </c>
      <c r="BF938" s="296">
        <f>IFERROR(VLOOKUP($AU938,点検表４リスト用!$P$2:$T$6,IF($N938="H17",5,3),FALSE),"")</f>
        <v>5.5E-2</v>
      </c>
      <c r="BG938" s="296">
        <f t="shared" si="449"/>
        <v>0</v>
      </c>
      <c r="BH938" s="296">
        <f t="shared" si="453"/>
        <v>0</v>
      </c>
      <c r="BI938" s="296" t="str">
        <f>IFERROR(VLOOKUP($L938,点検表４リスト用!$L$2:$N$11,3,FALSE),"")</f>
        <v/>
      </c>
      <c r="BJ938" s="296" t="str">
        <f t="shared" si="450"/>
        <v/>
      </c>
      <c r="BK938" s="296" t="str">
        <f>IF($AK938="特","",IF($BP938="確認",MSG_電気・燃料電池車確認,IF($BS938=1,日野自動車新型式,IF($BS938=2,日野自動車新型式②,IF($BS938=3,日野自動車新型式③,IF($BS938=4,日野自動車新型式④,IFERROR(VLOOKUP($BJ938,'35条リスト'!$A$3:$C$9998,2,FALSE),"")))))))</f>
        <v/>
      </c>
      <c r="BL938" s="296" t="str">
        <f t="shared" si="451"/>
        <v/>
      </c>
      <c r="BM938" s="296" t="str">
        <f>IFERROR(VLOOKUP($X938,点検表４リスト用!$A$2:$B$10,2,FALSE),"")</f>
        <v/>
      </c>
      <c r="BN938" s="296" t="str">
        <f>IF($AK938="特","",IFERROR(VLOOKUP($BJ938,'35条リスト'!$A$3:$C$9998,3,FALSE),""))</f>
        <v/>
      </c>
      <c r="BO938" s="357" t="str">
        <f t="shared" si="456"/>
        <v/>
      </c>
      <c r="BP938" s="297" t="str">
        <f t="shared" si="452"/>
        <v/>
      </c>
      <c r="BQ938" s="297" t="str">
        <f t="shared" si="457"/>
        <v/>
      </c>
      <c r="BR938" s="296">
        <f t="shared" si="454"/>
        <v>0</v>
      </c>
      <c r="BS938" s="296" t="str">
        <f>IF(COUNTIF(点検表４リスト用!X$2:X$83,J938),1,IF(COUNTIF(点検表４リスト用!Y$2:Y$100,J938),2,IF(COUNTIF(点検表４リスト用!Z$2:Z$100,J938),3,IF(COUNTIF(点検表４リスト用!AA$2:AA$100,J938),4,""))))</f>
        <v/>
      </c>
      <c r="BT938" s="580" t="str">
        <f t="shared" si="458"/>
        <v/>
      </c>
    </row>
    <row r="939" spans="1:72">
      <c r="A939" s="289"/>
      <c r="B939" s="445"/>
      <c r="C939" s="290"/>
      <c r="D939" s="291"/>
      <c r="E939" s="291"/>
      <c r="F939" s="291"/>
      <c r="G939" s="292"/>
      <c r="H939" s="300"/>
      <c r="I939" s="292"/>
      <c r="J939" s="292"/>
      <c r="K939" s="292"/>
      <c r="L939" s="292"/>
      <c r="M939" s="290"/>
      <c r="N939" s="290"/>
      <c r="O939" s="292"/>
      <c r="P939" s="292"/>
      <c r="Q939" s="481" t="str">
        <f t="shared" si="459"/>
        <v/>
      </c>
      <c r="R939" s="481" t="str">
        <f t="shared" si="460"/>
        <v/>
      </c>
      <c r="S939" s="482" t="str">
        <f t="shared" si="433"/>
        <v/>
      </c>
      <c r="T939" s="482" t="str">
        <f t="shared" si="461"/>
        <v/>
      </c>
      <c r="U939" s="483" t="str">
        <f t="shared" si="462"/>
        <v/>
      </c>
      <c r="V939" s="483" t="str">
        <f t="shared" si="463"/>
        <v/>
      </c>
      <c r="W939" s="483" t="str">
        <f t="shared" si="464"/>
        <v/>
      </c>
      <c r="X939" s="293"/>
      <c r="Y939" s="289"/>
      <c r="Z939" s="473" t="str">
        <f>IF($BS939&lt;&gt;"","確認",IF(COUNTIF(点検表４リスト用!AB$2:AB$100,J939),"○",IF(OR($BQ939="【3】",$BQ939="【2】",$BQ939="【1】"),"○",$BQ939)))</f>
        <v/>
      </c>
      <c r="AA939" s="532"/>
      <c r="AB939" s="559" t="str">
        <f t="shared" si="465"/>
        <v/>
      </c>
      <c r="AC939" s="294" t="str">
        <f>IF(COUNTIF(環境性能の高いＵＤタクシー!$A:$A,点検表４!J939),"○","")</f>
        <v/>
      </c>
      <c r="AD939" s="295" t="str">
        <f t="shared" si="466"/>
        <v/>
      </c>
      <c r="AE939" s="296" t="b">
        <f t="shared" si="434"/>
        <v>0</v>
      </c>
      <c r="AF939" s="296" t="b">
        <f t="shared" si="435"/>
        <v>0</v>
      </c>
      <c r="AG939" s="296" t="str">
        <f t="shared" si="436"/>
        <v/>
      </c>
      <c r="AH939" s="296">
        <f t="shared" si="437"/>
        <v>1</v>
      </c>
      <c r="AI939" s="296">
        <f t="shared" si="438"/>
        <v>0</v>
      </c>
      <c r="AJ939" s="296">
        <f t="shared" si="439"/>
        <v>0</v>
      </c>
      <c r="AK939" s="296" t="str">
        <f>IFERROR(VLOOKUP($I939,点検表４リスト用!$D$2:$G$10,2,FALSE),"")</f>
        <v/>
      </c>
      <c r="AL939" s="296" t="str">
        <f>IFERROR(VLOOKUP($I939,点検表４リスト用!$D$2:$G$10,3,FALSE),"")</f>
        <v/>
      </c>
      <c r="AM939" s="296" t="str">
        <f>IFERROR(VLOOKUP($I939,点検表４リスト用!$D$2:$G$10,4,FALSE),"")</f>
        <v/>
      </c>
      <c r="AN939" s="296" t="str">
        <f>IFERROR(VLOOKUP(LEFT($E939,1),点検表４リスト用!$I$2:$J$11,2,FALSE),"")</f>
        <v/>
      </c>
      <c r="AO939" s="296" t="b">
        <f>IF(IFERROR(VLOOKUP($J939,軽乗用車一覧!$A$2:$A$88,1,FALSE),"")&lt;&gt;"",TRUE,FALSE)</f>
        <v>0</v>
      </c>
      <c r="AP939" s="296" t="b">
        <f t="shared" si="440"/>
        <v>0</v>
      </c>
      <c r="AQ939" s="296" t="b">
        <f t="shared" si="467"/>
        <v>1</v>
      </c>
      <c r="AR939" s="296" t="str">
        <f t="shared" si="441"/>
        <v/>
      </c>
      <c r="AS939" s="296" t="str">
        <f t="shared" si="442"/>
        <v/>
      </c>
      <c r="AT939" s="296">
        <f t="shared" si="443"/>
        <v>1</v>
      </c>
      <c r="AU939" s="296">
        <f t="shared" si="444"/>
        <v>1</v>
      </c>
      <c r="AV939" s="296" t="str">
        <f t="shared" si="445"/>
        <v/>
      </c>
      <c r="AW939" s="296" t="str">
        <f>IFERROR(VLOOKUP($L939,点検表４リスト用!$L$2:$M$11,2,FALSE),"")</f>
        <v/>
      </c>
      <c r="AX939" s="296" t="str">
        <f>IFERROR(VLOOKUP($AV939,排出係数!$H$4:$N$1000,7,FALSE),"")</f>
        <v/>
      </c>
      <c r="AY939" s="296" t="str">
        <f t="shared" si="455"/>
        <v/>
      </c>
      <c r="AZ939" s="296" t="str">
        <f t="shared" si="446"/>
        <v>1</v>
      </c>
      <c r="BA939" s="296" t="str">
        <f>IFERROR(VLOOKUP($AV939,排出係数!$A$4:$G$10000,$AU939+2,FALSE),"")</f>
        <v/>
      </c>
      <c r="BB939" s="296">
        <f>IFERROR(VLOOKUP($AU939,点検表４リスト用!$P$2:$T$6,2,FALSE),"")</f>
        <v>0.48</v>
      </c>
      <c r="BC939" s="296" t="str">
        <f t="shared" si="447"/>
        <v/>
      </c>
      <c r="BD939" s="296" t="str">
        <f t="shared" si="448"/>
        <v/>
      </c>
      <c r="BE939" s="296" t="str">
        <f>IFERROR(VLOOKUP($AV939,排出係数!$H$4:$M$10000,$AU939+2,FALSE),"")</f>
        <v/>
      </c>
      <c r="BF939" s="296">
        <f>IFERROR(VLOOKUP($AU939,点検表４リスト用!$P$2:$T$6,IF($N939="H17",5,3),FALSE),"")</f>
        <v>5.5E-2</v>
      </c>
      <c r="BG939" s="296">
        <f t="shared" si="449"/>
        <v>0</v>
      </c>
      <c r="BH939" s="296">
        <f t="shared" si="453"/>
        <v>0</v>
      </c>
      <c r="BI939" s="296" t="str">
        <f>IFERROR(VLOOKUP($L939,点検表４リスト用!$L$2:$N$11,3,FALSE),"")</f>
        <v/>
      </c>
      <c r="BJ939" s="296" t="str">
        <f t="shared" si="450"/>
        <v/>
      </c>
      <c r="BK939" s="296" t="str">
        <f>IF($AK939="特","",IF($BP939="確認",MSG_電気・燃料電池車確認,IF($BS939=1,日野自動車新型式,IF($BS939=2,日野自動車新型式②,IF($BS939=3,日野自動車新型式③,IF($BS939=4,日野自動車新型式④,IFERROR(VLOOKUP($BJ939,'35条リスト'!$A$3:$C$9998,2,FALSE),"")))))))</f>
        <v/>
      </c>
      <c r="BL939" s="296" t="str">
        <f t="shared" si="451"/>
        <v/>
      </c>
      <c r="BM939" s="296" t="str">
        <f>IFERROR(VLOOKUP($X939,点検表４リスト用!$A$2:$B$10,2,FALSE),"")</f>
        <v/>
      </c>
      <c r="BN939" s="296" t="str">
        <f>IF($AK939="特","",IFERROR(VLOOKUP($BJ939,'35条リスト'!$A$3:$C$9998,3,FALSE),""))</f>
        <v/>
      </c>
      <c r="BO939" s="357" t="str">
        <f t="shared" si="456"/>
        <v/>
      </c>
      <c r="BP939" s="297" t="str">
        <f t="shared" si="452"/>
        <v/>
      </c>
      <c r="BQ939" s="297" t="str">
        <f t="shared" si="457"/>
        <v/>
      </c>
      <c r="BR939" s="296">
        <f t="shared" si="454"/>
        <v>0</v>
      </c>
      <c r="BS939" s="296" t="str">
        <f>IF(COUNTIF(点検表４リスト用!X$2:X$83,J939),1,IF(COUNTIF(点検表４リスト用!Y$2:Y$100,J939),2,IF(COUNTIF(点検表４リスト用!Z$2:Z$100,J939),3,IF(COUNTIF(点検表４リスト用!AA$2:AA$100,J939),4,""))))</f>
        <v/>
      </c>
      <c r="BT939" s="580" t="str">
        <f t="shared" si="458"/>
        <v/>
      </c>
    </row>
    <row r="940" spans="1:72">
      <c r="A940" s="289"/>
      <c r="B940" s="445"/>
      <c r="C940" s="290"/>
      <c r="D940" s="291"/>
      <c r="E940" s="291"/>
      <c r="F940" s="291"/>
      <c r="G940" s="292"/>
      <c r="H940" s="300"/>
      <c r="I940" s="292"/>
      <c r="J940" s="292"/>
      <c r="K940" s="292"/>
      <c r="L940" s="292"/>
      <c r="M940" s="290"/>
      <c r="N940" s="290"/>
      <c r="O940" s="292"/>
      <c r="P940" s="292"/>
      <c r="Q940" s="481" t="str">
        <f t="shared" si="459"/>
        <v/>
      </c>
      <c r="R940" s="481" t="str">
        <f t="shared" si="460"/>
        <v/>
      </c>
      <c r="S940" s="482" t="str">
        <f t="shared" si="433"/>
        <v/>
      </c>
      <c r="T940" s="482" t="str">
        <f t="shared" si="461"/>
        <v/>
      </c>
      <c r="U940" s="483" t="str">
        <f t="shared" si="462"/>
        <v/>
      </c>
      <c r="V940" s="483" t="str">
        <f t="shared" si="463"/>
        <v/>
      </c>
      <c r="W940" s="483" t="str">
        <f t="shared" si="464"/>
        <v/>
      </c>
      <c r="X940" s="293"/>
      <c r="Y940" s="289"/>
      <c r="Z940" s="473" t="str">
        <f>IF($BS940&lt;&gt;"","確認",IF(COUNTIF(点検表４リスト用!AB$2:AB$100,J940),"○",IF(OR($BQ940="【3】",$BQ940="【2】",$BQ940="【1】"),"○",$BQ940)))</f>
        <v/>
      </c>
      <c r="AA940" s="532"/>
      <c r="AB940" s="559" t="str">
        <f t="shared" si="465"/>
        <v/>
      </c>
      <c r="AC940" s="294" t="str">
        <f>IF(COUNTIF(環境性能の高いＵＤタクシー!$A:$A,点検表４!J940),"○","")</f>
        <v/>
      </c>
      <c r="AD940" s="295" t="str">
        <f t="shared" si="466"/>
        <v/>
      </c>
      <c r="AE940" s="296" t="b">
        <f t="shared" si="434"/>
        <v>0</v>
      </c>
      <c r="AF940" s="296" t="b">
        <f t="shared" si="435"/>
        <v>0</v>
      </c>
      <c r="AG940" s="296" t="str">
        <f t="shared" si="436"/>
        <v/>
      </c>
      <c r="AH940" s="296">
        <f t="shared" si="437"/>
        <v>1</v>
      </c>
      <c r="AI940" s="296">
        <f t="shared" si="438"/>
        <v>0</v>
      </c>
      <c r="AJ940" s="296">
        <f t="shared" si="439"/>
        <v>0</v>
      </c>
      <c r="AK940" s="296" t="str">
        <f>IFERROR(VLOOKUP($I940,点検表４リスト用!$D$2:$G$10,2,FALSE),"")</f>
        <v/>
      </c>
      <c r="AL940" s="296" t="str">
        <f>IFERROR(VLOOKUP($I940,点検表４リスト用!$D$2:$G$10,3,FALSE),"")</f>
        <v/>
      </c>
      <c r="AM940" s="296" t="str">
        <f>IFERROR(VLOOKUP($I940,点検表４リスト用!$D$2:$G$10,4,FALSE),"")</f>
        <v/>
      </c>
      <c r="AN940" s="296" t="str">
        <f>IFERROR(VLOOKUP(LEFT($E940,1),点検表４リスト用!$I$2:$J$11,2,FALSE),"")</f>
        <v/>
      </c>
      <c r="AO940" s="296" t="b">
        <f>IF(IFERROR(VLOOKUP($J940,軽乗用車一覧!$A$2:$A$88,1,FALSE),"")&lt;&gt;"",TRUE,FALSE)</f>
        <v>0</v>
      </c>
      <c r="AP940" s="296" t="b">
        <f t="shared" si="440"/>
        <v>0</v>
      </c>
      <c r="AQ940" s="296" t="b">
        <f t="shared" si="467"/>
        <v>1</v>
      </c>
      <c r="AR940" s="296" t="str">
        <f t="shared" si="441"/>
        <v/>
      </c>
      <c r="AS940" s="296" t="str">
        <f t="shared" si="442"/>
        <v/>
      </c>
      <c r="AT940" s="296">
        <f t="shared" si="443"/>
        <v>1</v>
      </c>
      <c r="AU940" s="296">
        <f t="shared" si="444"/>
        <v>1</v>
      </c>
      <c r="AV940" s="296" t="str">
        <f t="shared" si="445"/>
        <v/>
      </c>
      <c r="AW940" s="296" t="str">
        <f>IFERROR(VLOOKUP($L940,点検表４リスト用!$L$2:$M$11,2,FALSE),"")</f>
        <v/>
      </c>
      <c r="AX940" s="296" t="str">
        <f>IFERROR(VLOOKUP($AV940,排出係数!$H$4:$N$1000,7,FALSE),"")</f>
        <v/>
      </c>
      <c r="AY940" s="296" t="str">
        <f t="shared" si="455"/>
        <v/>
      </c>
      <c r="AZ940" s="296" t="str">
        <f t="shared" si="446"/>
        <v>1</v>
      </c>
      <c r="BA940" s="296" t="str">
        <f>IFERROR(VLOOKUP($AV940,排出係数!$A$4:$G$10000,$AU940+2,FALSE),"")</f>
        <v/>
      </c>
      <c r="BB940" s="296">
        <f>IFERROR(VLOOKUP($AU940,点検表４リスト用!$P$2:$T$6,2,FALSE),"")</f>
        <v>0.48</v>
      </c>
      <c r="BC940" s="296" t="str">
        <f t="shared" si="447"/>
        <v/>
      </c>
      <c r="BD940" s="296" t="str">
        <f t="shared" si="448"/>
        <v/>
      </c>
      <c r="BE940" s="296" t="str">
        <f>IFERROR(VLOOKUP($AV940,排出係数!$H$4:$M$10000,$AU940+2,FALSE),"")</f>
        <v/>
      </c>
      <c r="BF940" s="296">
        <f>IFERROR(VLOOKUP($AU940,点検表４リスト用!$P$2:$T$6,IF($N940="H17",5,3),FALSE),"")</f>
        <v>5.5E-2</v>
      </c>
      <c r="BG940" s="296">
        <f t="shared" si="449"/>
        <v>0</v>
      </c>
      <c r="BH940" s="296">
        <f t="shared" si="453"/>
        <v>0</v>
      </c>
      <c r="BI940" s="296" t="str">
        <f>IFERROR(VLOOKUP($L940,点検表４リスト用!$L$2:$N$11,3,FALSE),"")</f>
        <v/>
      </c>
      <c r="BJ940" s="296" t="str">
        <f t="shared" si="450"/>
        <v/>
      </c>
      <c r="BK940" s="296" t="str">
        <f>IF($AK940="特","",IF($BP940="確認",MSG_電気・燃料電池車確認,IF($BS940=1,日野自動車新型式,IF($BS940=2,日野自動車新型式②,IF($BS940=3,日野自動車新型式③,IF($BS940=4,日野自動車新型式④,IFERROR(VLOOKUP($BJ940,'35条リスト'!$A$3:$C$9998,2,FALSE),"")))))))</f>
        <v/>
      </c>
      <c r="BL940" s="296" t="str">
        <f t="shared" si="451"/>
        <v/>
      </c>
      <c r="BM940" s="296" t="str">
        <f>IFERROR(VLOOKUP($X940,点検表４リスト用!$A$2:$B$10,2,FALSE),"")</f>
        <v/>
      </c>
      <c r="BN940" s="296" t="str">
        <f>IF($AK940="特","",IFERROR(VLOOKUP($BJ940,'35条リスト'!$A$3:$C$9998,3,FALSE),""))</f>
        <v/>
      </c>
      <c r="BO940" s="357" t="str">
        <f t="shared" si="456"/>
        <v/>
      </c>
      <c r="BP940" s="297" t="str">
        <f t="shared" si="452"/>
        <v/>
      </c>
      <c r="BQ940" s="297" t="str">
        <f t="shared" si="457"/>
        <v/>
      </c>
      <c r="BR940" s="296">
        <f t="shared" si="454"/>
        <v>0</v>
      </c>
      <c r="BS940" s="296" t="str">
        <f>IF(COUNTIF(点検表４リスト用!X$2:X$83,J940),1,IF(COUNTIF(点検表４リスト用!Y$2:Y$100,J940),2,IF(COUNTIF(点検表４リスト用!Z$2:Z$100,J940),3,IF(COUNTIF(点検表４リスト用!AA$2:AA$100,J940),4,""))))</f>
        <v/>
      </c>
      <c r="BT940" s="580" t="str">
        <f t="shared" si="458"/>
        <v/>
      </c>
    </row>
    <row r="941" spans="1:72">
      <c r="A941" s="289"/>
      <c r="B941" s="445"/>
      <c r="C941" s="290"/>
      <c r="D941" s="291"/>
      <c r="E941" s="291"/>
      <c r="F941" s="291"/>
      <c r="G941" s="292"/>
      <c r="H941" s="300"/>
      <c r="I941" s="292"/>
      <c r="J941" s="292"/>
      <c r="K941" s="292"/>
      <c r="L941" s="292"/>
      <c r="M941" s="290"/>
      <c r="N941" s="290"/>
      <c r="O941" s="292"/>
      <c r="P941" s="292"/>
      <c r="Q941" s="481" t="str">
        <f t="shared" si="459"/>
        <v/>
      </c>
      <c r="R941" s="481" t="str">
        <f t="shared" si="460"/>
        <v/>
      </c>
      <c r="S941" s="482" t="str">
        <f t="shared" si="433"/>
        <v/>
      </c>
      <c r="T941" s="482" t="str">
        <f t="shared" si="461"/>
        <v/>
      </c>
      <c r="U941" s="483" t="str">
        <f t="shared" si="462"/>
        <v/>
      </c>
      <c r="V941" s="483" t="str">
        <f t="shared" si="463"/>
        <v/>
      </c>
      <c r="W941" s="483" t="str">
        <f t="shared" si="464"/>
        <v/>
      </c>
      <c r="X941" s="293"/>
      <c r="Y941" s="289"/>
      <c r="Z941" s="473" t="str">
        <f>IF($BS941&lt;&gt;"","確認",IF(COUNTIF(点検表４リスト用!AB$2:AB$100,J941),"○",IF(OR($BQ941="【3】",$BQ941="【2】",$BQ941="【1】"),"○",$BQ941)))</f>
        <v/>
      </c>
      <c r="AA941" s="532"/>
      <c r="AB941" s="559" t="str">
        <f t="shared" si="465"/>
        <v/>
      </c>
      <c r="AC941" s="294" t="str">
        <f>IF(COUNTIF(環境性能の高いＵＤタクシー!$A:$A,点検表４!J941),"○","")</f>
        <v/>
      </c>
      <c r="AD941" s="295" t="str">
        <f t="shared" si="466"/>
        <v/>
      </c>
      <c r="AE941" s="296" t="b">
        <f t="shared" si="434"/>
        <v>0</v>
      </c>
      <c r="AF941" s="296" t="b">
        <f t="shared" si="435"/>
        <v>0</v>
      </c>
      <c r="AG941" s="296" t="str">
        <f t="shared" si="436"/>
        <v/>
      </c>
      <c r="AH941" s="296">
        <f t="shared" si="437"/>
        <v>1</v>
      </c>
      <c r="AI941" s="296">
        <f t="shared" si="438"/>
        <v>0</v>
      </c>
      <c r="AJ941" s="296">
        <f t="shared" si="439"/>
        <v>0</v>
      </c>
      <c r="AK941" s="296" t="str">
        <f>IFERROR(VLOOKUP($I941,点検表４リスト用!$D$2:$G$10,2,FALSE),"")</f>
        <v/>
      </c>
      <c r="AL941" s="296" t="str">
        <f>IFERROR(VLOOKUP($I941,点検表４リスト用!$D$2:$G$10,3,FALSE),"")</f>
        <v/>
      </c>
      <c r="AM941" s="296" t="str">
        <f>IFERROR(VLOOKUP($I941,点検表４リスト用!$D$2:$G$10,4,FALSE),"")</f>
        <v/>
      </c>
      <c r="AN941" s="296" t="str">
        <f>IFERROR(VLOOKUP(LEFT($E941,1),点検表４リスト用!$I$2:$J$11,2,FALSE),"")</f>
        <v/>
      </c>
      <c r="AO941" s="296" t="b">
        <f>IF(IFERROR(VLOOKUP($J941,軽乗用車一覧!$A$2:$A$88,1,FALSE),"")&lt;&gt;"",TRUE,FALSE)</f>
        <v>0</v>
      </c>
      <c r="AP941" s="296" t="b">
        <f t="shared" si="440"/>
        <v>0</v>
      </c>
      <c r="AQ941" s="296" t="b">
        <f t="shared" si="467"/>
        <v>1</v>
      </c>
      <c r="AR941" s="296" t="str">
        <f t="shared" si="441"/>
        <v/>
      </c>
      <c r="AS941" s="296" t="str">
        <f t="shared" si="442"/>
        <v/>
      </c>
      <c r="AT941" s="296">
        <f t="shared" si="443"/>
        <v>1</v>
      </c>
      <c r="AU941" s="296">
        <f t="shared" si="444"/>
        <v>1</v>
      </c>
      <c r="AV941" s="296" t="str">
        <f t="shared" si="445"/>
        <v/>
      </c>
      <c r="AW941" s="296" t="str">
        <f>IFERROR(VLOOKUP($L941,点検表４リスト用!$L$2:$M$11,2,FALSE),"")</f>
        <v/>
      </c>
      <c r="AX941" s="296" t="str">
        <f>IFERROR(VLOOKUP($AV941,排出係数!$H$4:$N$1000,7,FALSE),"")</f>
        <v/>
      </c>
      <c r="AY941" s="296" t="str">
        <f t="shared" si="455"/>
        <v/>
      </c>
      <c r="AZ941" s="296" t="str">
        <f t="shared" si="446"/>
        <v>1</v>
      </c>
      <c r="BA941" s="296" t="str">
        <f>IFERROR(VLOOKUP($AV941,排出係数!$A$4:$G$10000,$AU941+2,FALSE),"")</f>
        <v/>
      </c>
      <c r="BB941" s="296">
        <f>IFERROR(VLOOKUP($AU941,点検表４リスト用!$P$2:$T$6,2,FALSE),"")</f>
        <v>0.48</v>
      </c>
      <c r="BC941" s="296" t="str">
        <f t="shared" si="447"/>
        <v/>
      </c>
      <c r="BD941" s="296" t="str">
        <f t="shared" si="448"/>
        <v/>
      </c>
      <c r="BE941" s="296" t="str">
        <f>IFERROR(VLOOKUP($AV941,排出係数!$H$4:$M$10000,$AU941+2,FALSE),"")</f>
        <v/>
      </c>
      <c r="BF941" s="296">
        <f>IFERROR(VLOOKUP($AU941,点検表４リスト用!$P$2:$T$6,IF($N941="H17",5,3),FALSE),"")</f>
        <v>5.5E-2</v>
      </c>
      <c r="BG941" s="296">
        <f t="shared" si="449"/>
        <v>0</v>
      </c>
      <c r="BH941" s="296">
        <f t="shared" si="453"/>
        <v>0</v>
      </c>
      <c r="BI941" s="296" t="str">
        <f>IFERROR(VLOOKUP($L941,点検表４リスト用!$L$2:$N$11,3,FALSE),"")</f>
        <v/>
      </c>
      <c r="BJ941" s="296" t="str">
        <f t="shared" si="450"/>
        <v/>
      </c>
      <c r="BK941" s="296" t="str">
        <f>IF($AK941="特","",IF($BP941="確認",MSG_電気・燃料電池車確認,IF($BS941=1,日野自動車新型式,IF($BS941=2,日野自動車新型式②,IF($BS941=3,日野自動車新型式③,IF($BS941=4,日野自動車新型式④,IFERROR(VLOOKUP($BJ941,'35条リスト'!$A$3:$C$9998,2,FALSE),"")))))))</f>
        <v/>
      </c>
      <c r="BL941" s="296" t="str">
        <f t="shared" si="451"/>
        <v/>
      </c>
      <c r="BM941" s="296" t="str">
        <f>IFERROR(VLOOKUP($X941,点検表４リスト用!$A$2:$B$10,2,FALSE),"")</f>
        <v/>
      </c>
      <c r="BN941" s="296" t="str">
        <f>IF($AK941="特","",IFERROR(VLOOKUP($BJ941,'35条リスト'!$A$3:$C$9998,3,FALSE),""))</f>
        <v/>
      </c>
      <c r="BO941" s="357" t="str">
        <f t="shared" si="456"/>
        <v/>
      </c>
      <c r="BP941" s="297" t="str">
        <f t="shared" si="452"/>
        <v/>
      </c>
      <c r="BQ941" s="297" t="str">
        <f t="shared" si="457"/>
        <v/>
      </c>
      <c r="BR941" s="296">
        <f t="shared" si="454"/>
        <v>0</v>
      </c>
      <c r="BS941" s="296" t="str">
        <f>IF(COUNTIF(点検表４リスト用!X$2:X$83,J941),1,IF(COUNTIF(点検表４リスト用!Y$2:Y$100,J941),2,IF(COUNTIF(点検表４リスト用!Z$2:Z$100,J941),3,IF(COUNTIF(点検表４リスト用!AA$2:AA$100,J941),4,""))))</f>
        <v/>
      </c>
      <c r="BT941" s="580" t="str">
        <f t="shared" si="458"/>
        <v/>
      </c>
    </row>
    <row r="942" spans="1:72">
      <c r="A942" s="289"/>
      <c r="B942" s="445"/>
      <c r="C942" s="290"/>
      <c r="D942" s="291"/>
      <c r="E942" s="291"/>
      <c r="F942" s="291"/>
      <c r="G942" s="292"/>
      <c r="H942" s="300"/>
      <c r="I942" s="292"/>
      <c r="J942" s="292"/>
      <c r="K942" s="292"/>
      <c r="L942" s="292"/>
      <c r="M942" s="290"/>
      <c r="N942" s="290"/>
      <c r="O942" s="292"/>
      <c r="P942" s="292"/>
      <c r="Q942" s="481" t="str">
        <f t="shared" si="459"/>
        <v/>
      </c>
      <c r="R942" s="481" t="str">
        <f t="shared" si="460"/>
        <v/>
      </c>
      <c r="S942" s="482" t="str">
        <f t="shared" si="433"/>
        <v/>
      </c>
      <c r="T942" s="482" t="str">
        <f t="shared" si="461"/>
        <v/>
      </c>
      <c r="U942" s="483" t="str">
        <f t="shared" si="462"/>
        <v/>
      </c>
      <c r="V942" s="483" t="str">
        <f t="shared" si="463"/>
        <v/>
      </c>
      <c r="W942" s="483" t="str">
        <f t="shared" si="464"/>
        <v/>
      </c>
      <c r="X942" s="293"/>
      <c r="Y942" s="289"/>
      <c r="Z942" s="473" t="str">
        <f>IF($BS942&lt;&gt;"","確認",IF(COUNTIF(点検表４リスト用!AB$2:AB$100,J942),"○",IF(OR($BQ942="【3】",$BQ942="【2】",$BQ942="【1】"),"○",$BQ942)))</f>
        <v/>
      </c>
      <c r="AA942" s="532"/>
      <c r="AB942" s="559" t="str">
        <f t="shared" si="465"/>
        <v/>
      </c>
      <c r="AC942" s="294" t="str">
        <f>IF(COUNTIF(環境性能の高いＵＤタクシー!$A:$A,点検表４!J942),"○","")</f>
        <v/>
      </c>
      <c r="AD942" s="295" t="str">
        <f t="shared" si="466"/>
        <v/>
      </c>
      <c r="AE942" s="296" t="b">
        <f t="shared" si="434"/>
        <v>0</v>
      </c>
      <c r="AF942" s="296" t="b">
        <f t="shared" si="435"/>
        <v>0</v>
      </c>
      <c r="AG942" s="296" t="str">
        <f t="shared" si="436"/>
        <v/>
      </c>
      <c r="AH942" s="296">
        <f t="shared" si="437"/>
        <v>1</v>
      </c>
      <c r="AI942" s="296">
        <f t="shared" si="438"/>
        <v>0</v>
      </c>
      <c r="AJ942" s="296">
        <f t="shared" si="439"/>
        <v>0</v>
      </c>
      <c r="AK942" s="296" t="str">
        <f>IFERROR(VLOOKUP($I942,点検表４リスト用!$D$2:$G$10,2,FALSE),"")</f>
        <v/>
      </c>
      <c r="AL942" s="296" t="str">
        <f>IFERROR(VLOOKUP($I942,点検表４リスト用!$D$2:$G$10,3,FALSE),"")</f>
        <v/>
      </c>
      <c r="AM942" s="296" t="str">
        <f>IFERROR(VLOOKUP($I942,点検表４リスト用!$D$2:$G$10,4,FALSE),"")</f>
        <v/>
      </c>
      <c r="AN942" s="296" t="str">
        <f>IFERROR(VLOOKUP(LEFT($E942,1),点検表４リスト用!$I$2:$J$11,2,FALSE),"")</f>
        <v/>
      </c>
      <c r="AO942" s="296" t="b">
        <f>IF(IFERROR(VLOOKUP($J942,軽乗用車一覧!$A$2:$A$88,1,FALSE),"")&lt;&gt;"",TRUE,FALSE)</f>
        <v>0</v>
      </c>
      <c r="AP942" s="296" t="b">
        <f t="shared" si="440"/>
        <v>0</v>
      </c>
      <c r="AQ942" s="296" t="b">
        <f t="shared" si="467"/>
        <v>1</v>
      </c>
      <c r="AR942" s="296" t="str">
        <f t="shared" si="441"/>
        <v/>
      </c>
      <c r="AS942" s="296" t="str">
        <f t="shared" si="442"/>
        <v/>
      </c>
      <c r="AT942" s="296">
        <f t="shared" si="443"/>
        <v>1</v>
      </c>
      <c r="AU942" s="296">
        <f t="shared" si="444"/>
        <v>1</v>
      </c>
      <c r="AV942" s="296" t="str">
        <f t="shared" si="445"/>
        <v/>
      </c>
      <c r="AW942" s="296" t="str">
        <f>IFERROR(VLOOKUP($L942,点検表４リスト用!$L$2:$M$11,2,FALSE),"")</f>
        <v/>
      </c>
      <c r="AX942" s="296" t="str">
        <f>IFERROR(VLOOKUP($AV942,排出係数!$H$4:$N$1000,7,FALSE),"")</f>
        <v/>
      </c>
      <c r="AY942" s="296" t="str">
        <f t="shared" si="455"/>
        <v/>
      </c>
      <c r="AZ942" s="296" t="str">
        <f t="shared" si="446"/>
        <v>1</v>
      </c>
      <c r="BA942" s="296" t="str">
        <f>IFERROR(VLOOKUP($AV942,排出係数!$A$4:$G$10000,$AU942+2,FALSE),"")</f>
        <v/>
      </c>
      <c r="BB942" s="296">
        <f>IFERROR(VLOOKUP($AU942,点検表４リスト用!$P$2:$T$6,2,FALSE),"")</f>
        <v>0.48</v>
      </c>
      <c r="BC942" s="296" t="str">
        <f t="shared" si="447"/>
        <v/>
      </c>
      <c r="BD942" s="296" t="str">
        <f t="shared" si="448"/>
        <v/>
      </c>
      <c r="BE942" s="296" t="str">
        <f>IFERROR(VLOOKUP($AV942,排出係数!$H$4:$M$10000,$AU942+2,FALSE),"")</f>
        <v/>
      </c>
      <c r="BF942" s="296">
        <f>IFERROR(VLOOKUP($AU942,点検表４リスト用!$P$2:$T$6,IF($N942="H17",5,3),FALSE),"")</f>
        <v>5.5E-2</v>
      </c>
      <c r="BG942" s="296">
        <f t="shared" si="449"/>
        <v>0</v>
      </c>
      <c r="BH942" s="296">
        <f t="shared" si="453"/>
        <v>0</v>
      </c>
      <c r="BI942" s="296" t="str">
        <f>IFERROR(VLOOKUP($L942,点検表４リスト用!$L$2:$N$11,3,FALSE),"")</f>
        <v/>
      </c>
      <c r="BJ942" s="296" t="str">
        <f t="shared" si="450"/>
        <v/>
      </c>
      <c r="BK942" s="296" t="str">
        <f>IF($AK942="特","",IF($BP942="確認",MSG_電気・燃料電池車確認,IF($BS942=1,日野自動車新型式,IF($BS942=2,日野自動車新型式②,IF($BS942=3,日野自動車新型式③,IF($BS942=4,日野自動車新型式④,IFERROR(VLOOKUP($BJ942,'35条リスト'!$A$3:$C$9998,2,FALSE),"")))))))</f>
        <v/>
      </c>
      <c r="BL942" s="296" t="str">
        <f t="shared" si="451"/>
        <v/>
      </c>
      <c r="BM942" s="296" t="str">
        <f>IFERROR(VLOOKUP($X942,点検表４リスト用!$A$2:$B$10,2,FALSE),"")</f>
        <v/>
      </c>
      <c r="BN942" s="296" t="str">
        <f>IF($AK942="特","",IFERROR(VLOOKUP($BJ942,'35条リスト'!$A$3:$C$9998,3,FALSE),""))</f>
        <v/>
      </c>
      <c r="BO942" s="357" t="str">
        <f t="shared" si="456"/>
        <v/>
      </c>
      <c r="BP942" s="297" t="str">
        <f t="shared" si="452"/>
        <v/>
      </c>
      <c r="BQ942" s="297" t="str">
        <f t="shared" si="457"/>
        <v/>
      </c>
      <c r="BR942" s="296">
        <f t="shared" si="454"/>
        <v>0</v>
      </c>
      <c r="BS942" s="296" t="str">
        <f>IF(COUNTIF(点検表４リスト用!X$2:X$83,J942),1,IF(COUNTIF(点検表４リスト用!Y$2:Y$100,J942),2,IF(COUNTIF(点検表４リスト用!Z$2:Z$100,J942),3,IF(COUNTIF(点検表４リスト用!AA$2:AA$100,J942),4,""))))</f>
        <v/>
      </c>
      <c r="BT942" s="580" t="str">
        <f t="shared" si="458"/>
        <v/>
      </c>
    </row>
    <row r="943" spans="1:72">
      <c r="A943" s="289"/>
      <c r="B943" s="445"/>
      <c r="C943" s="290"/>
      <c r="D943" s="291"/>
      <c r="E943" s="291"/>
      <c r="F943" s="291"/>
      <c r="G943" s="292"/>
      <c r="H943" s="300"/>
      <c r="I943" s="292"/>
      <c r="J943" s="292"/>
      <c r="K943" s="292"/>
      <c r="L943" s="292"/>
      <c r="M943" s="290"/>
      <c r="N943" s="290"/>
      <c r="O943" s="292"/>
      <c r="P943" s="292"/>
      <c r="Q943" s="481" t="str">
        <f t="shared" si="459"/>
        <v/>
      </c>
      <c r="R943" s="481" t="str">
        <f t="shared" si="460"/>
        <v/>
      </c>
      <c r="S943" s="482" t="str">
        <f t="shared" si="433"/>
        <v/>
      </c>
      <c r="T943" s="482" t="str">
        <f t="shared" si="461"/>
        <v/>
      </c>
      <c r="U943" s="483" t="str">
        <f t="shared" si="462"/>
        <v/>
      </c>
      <c r="V943" s="483" t="str">
        <f t="shared" si="463"/>
        <v/>
      </c>
      <c r="W943" s="483" t="str">
        <f t="shared" si="464"/>
        <v/>
      </c>
      <c r="X943" s="293"/>
      <c r="Y943" s="289"/>
      <c r="Z943" s="473" t="str">
        <f>IF($BS943&lt;&gt;"","確認",IF(COUNTIF(点検表４リスト用!AB$2:AB$100,J943),"○",IF(OR($BQ943="【3】",$BQ943="【2】",$BQ943="【1】"),"○",$BQ943)))</f>
        <v/>
      </c>
      <c r="AA943" s="532"/>
      <c r="AB943" s="559" t="str">
        <f t="shared" si="465"/>
        <v/>
      </c>
      <c r="AC943" s="294" t="str">
        <f>IF(COUNTIF(環境性能の高いＵＤタクシー!$A:$A,点検表４!J943),"○","")</f>
        <v/>
      </c>
      <c r="AD943" s="295" t="str">
        <f t="shared" si="466"/>
        <v/>
      </c>
      <c r="AE943" s="296" t="b">
        <f t="shared" si="434"/>
        <v>0</v>
      </c>
      <c r="AF943" s="296" t="b">
        <f t="shared" si="435"/>
        <v>0</v>
      </c>
      <c r="AG943" s="296" t="str">
        <f t="shared" si="436"/>
        <v/>
      </c>
      <c r="AH943" s="296">
        <f t="shared" si="437"/>
        <v>1</v>
      </c>
      <c r="AI943" s="296">
        <f t="shared" si="438"/>
        <v>0</v>
      </c>
      <c r="AJ943" s="296">
        <f t="shared" si="439"/>
        <v>0</v>
      </c>
      <c r="AK943" s="296" t="str">
        <f>IFERROR(VLOOKUP($I943,点検表４リスト用!$D$2:$G$10,2,FALSE),"")</f>
        <v/>
      </c>
      <c r="AL943" s="296" t="str">
        <f>IFERROR(VLOOKUP($I943,点検表４リスト用!$D$2:$G$10,3,FALSE),"")</f>
        <v/>
      </c>
      <c r="AM943" s="296" t="str">
        <f>IFERROR(VLOOKUP($I943,点検表４リスト用!$D$2:$G$10,4,FALSE),"")</f>
        <v/>
      </c>
      <c r="AN943" s="296" t="str">
        <f>IFERROR(VLOOKUP(LEFT($E943,1),点検表４リスト用!$I$2:$J$11,2,FALSE),"")</f>
        <v/>
      </c>
      <c r="AO943" s="296" t="b">
        <f>IF(IFERROR(VLOOKUP($J943,軽乗用車一覧!$A$2:$A$88,1,FALSE),"")&lt;&gt;"",TRUE,FALSE)</f>
        <v>0</v>
      </c>
      <c r="AP943" s="296" t="b">
        <f t="shared" si="440"/>
        <v>0</v>
      </c>
      <c r="AQ943" s="296" t="b">
        <f t="shared" si="467"/>
        <v>1</v>
      </c>
      <c r="AR943" s="296" t="str">
        <f t="shared" si="441"/>
        <v/>
      </c>
      <c r="AS943" s="296" t="str">
        <f t="shared" si="442"/>
        <v/>
      </c>
      <c r="AT943" s="296">
        <f t="shared" si="443"/>
        <v>1</v>
      </c>
      <c r="AU943" s="296">
        <f t="shared" si="444"/>
        <v>1</v>
      </c>
      <c r="AV943" s="296" t="str">
        <f t="shared" si="445"/>
        <v/>
      </c>
      <c r="AW943" s="296" t="str">
        <f>IFERROR(VLOOKUP($L943,点検表４リスト用!$L$2:$M$11,2,FALSE),"")</f>
        <v/>
      </c>
      <c r="AX943" s="296" t="str">
        <f>IFERROR(VLOOKUP($AV943,排出係数!$H$4:$N$1000,7,FALSE),"")</f>
        <v/>
      </c>
      <c r="AY943" s="296" t="str">
        <f t="shared" si="455"/>
        <v/>
      </c>
      <c r="AZ943" s="296" t="str">
        <f t="shared" si="446"/>
        <v>1</v>
      </c>
      <c r="BA943" s="296" t="str">
        <f>IFERROR(VLOOKUP($AV943,排出係数!$A$4:$G$10000,$AU943+2,FALSE),"")</f>
        <v/>
      </c>
      <c r="BB943" s="296">
        <f>IFERROR(VLOOKUP($AU943,点検表４リスト用!$P$2:$T$6,2,FALSE),"")</f>
        <v>0.48</v>
      </c>
      <c r="BC943" s="296" t="str">
        <f t="shared" si="447"/>
        <v/>
      </c>
      <c r="BD943" s="296" t="str">
        <f t="shared" si="448"/>
        <v/>
      </c>
      <c r="BE943" s="296" t="str">
        <f>IFERROR(VLOOKUP($AV943,排出係数!$H$4:$M$10000,$AU943+2,FALSE),"")</f>
        <v/>
      </c>
      <c r="BF943" s="296">
        <f>IFERROR(VLOOKUP($AU943,点検表４リスト用!$P$2:$T$6,IF($N943="H17",5,3),FALSE),"")</f>
        <v>5.5E-2</v>
      </c>
      <c r="BG943" s="296">
        <f t="shared" si="449"/>
        <v>0</v>
      </c>
      <c r="BH943" s="296">
        <f t="shared" si="453"/>
        <v>0</v>
      </c>
      <c r="BI943" s="296" t="str">
        <f>IFERROR(VLOOKUP($L943,点検表４リスト用!$L$2:$N$11,3,FALSE),"")</f>
        <v/>
      </c>
      <c r="BJ943" s="296" t="str">
        <f t="shared" si="450"/>
        <v/>
      </c>
      <c r="BK943" s="296" t="str">
        <f>IF($AK943="特","",IF($BP943="確認",MSG_電気・燃料電池車確認,IF($BS943=1,日野自動車新型式,IF($BS943=2,日野自動車新型式②,IF($BS943=3,日野自動車新型式③,IF($BS943=4,日野自動車新型式④,IFERROR(VLOOKUP($BJ943,'35条リスト'!$A$3:$C$9998,2,FALSE),"")))))))</f>
        <v/>
      </c>
      <c r="BL943" s="296" t="str">
        <f t="shared" si="451"/>
        <v/>
      </c>
      <c r="BM943" s="296" t="str">
        <f>IFERROR(VLOOKUP($X943,点検表４リスト用!$A$2:$B$10,2,FALSE),"")</f>
        <v/>
      </c>
      <c r="BN943" s="296" t="str">
        <f>IF($AK943="特","",IFERROR(VLOOKUP($BJ943,'35条リスト'!$A$3:$C$9998,3,FALSE),""))</f>
        <v/>
      </c>
      <c r="BO943" s="357" t="str">
        <f t="shared" si="456"/>
        <v/>
      </c>
      <c r="BP943" s="297" t="str">
        <f t="shared" si="452"/>
        <v/>
      </c>
      <c r="BQ943" s="297" t="str">
        <f t="shared" si="457"/>
        <v/>
      </c>
      <c r="BR943" s="296">
        <f t="shared" si="454"/>
        <v>0</v>
      </c>
      <c r="BS943" s="296" t="str">
        <f>IF(COUNTIF(点検表４リスト用!X$2:X$83,J943),1,IF(COUNTIF(点検表４リスト用!Y$2:Y$100,J943),2,IF(COUNTIF(点検表４リスト用!Z$2:Z$100,J943),3,IF(COUNTIF(点検表４リスト用!AA$2:AA$100,J943),4,""))))</f>
        <v/>
      </c>
      <c r="BT943" s="580" t="str">
        <f t="shared" si="458"/>
        <v/>
      </c>
    </row>
    <row r="944" spans="1:72">
      <c r="A944" s="289"/>
      <c r="B944" s="445"/>
      <c r="C944" s="290"/>
      <c r="D944" s="291"/>
      <c r="E944" s="291"/>
      <c r="F944" s="291"/>
      <c r="G944" s="292"/>
      <c r="H944" s="300"/>
      <c r="I944" s="292"/>
      <c r="J944" s="292"/>
      <c r="K944" s="292"/>
      <c r="L944" s="292"/>
      <c r="M944" s="290"/>
      <c r="N944" s="290"/>
      <c r="O944" s="292"/>
      <c r="P944" s="292"/>
      <c r="Q944" s="481" t="str">
        <f t="shared" si="459"/>
        <v/>
      </c>
      <c r="R944" s="481" t="str">
        <f t="shared" si="460"/>
        <v/>
      </c>
      <c r="S944" s="482" t="str">
        <f t="shared" si="433"/>
        <v/>
      </c>
      <c r="T944" s="482" t="str">
        <f t="shared" si="461"/>
        <v/>
      </c>
      <c r="U944" s="483" t="str">
        <f t="shared" si="462"/>
        <v/>
      </c>
      <c r="V944" s="483" t="str">
        <f t="shared" si="463"/>
        <v/>
      </c>
      <c r="W944" s="483" t="str">
        <f t="shared" si="464"/>
        <v/>
      </c>
      <c r="X944" s="293"/>
      <c r="Y944" s="289"/>
      <c r="Z944" s="473" t="str">
        <f>IF($BS944&lt;&gt;"","確認",IF(COUNTIF(点検表４リスト用!AB$2:AB$100,J944),"○",IF(OR($BQ944="【3】",$BQ944="【2】",$BQ944="【1】"),"○",$BQ944)))</f>
        <v/>
      </c>
      <c r="AA944" s="532"/>
      <c r="AB944" s="559" t="str">
        <f t="shared" si="465"/>
        <v/>
      </c>
      <c r="AC944" s="294" t="str">
        <f>IF(COUNTIF(環境性能の高いＵＤタクシー!$A:$A,点検表４!J944),"○","")</f>
        <v/>
      </c>
      <c r="AD944" s="295" t="str">
        <f t="shared" si="466"/>
        <v/>
      </c>
      <c r="AE944" s="296" t="b">
        <f t="shared" si="434"/>
        <v>0</v>
      </c>
      <c r="AF944" s="296" t="b">
        <f t="shared" si="435"/>
        <v>0</v>
      </c>
      <c r="AG944" s="296" t="str">
        <f t="shared" si="436"/>
        <v/>
      </c>
      <c r="AH944" s="296">
        <f t="shared" si="437"/>
        <v>1</v>
      </c>
      <c r="AI944" s="296">
        <f t="shared" si="438"/>
        <v>0</v>
      </c>
      <c r="AJ944" s="296">
        <f t="shared" si="439"/>
        <v>0</v>
      </c>
      <c r="AK944" s="296" t="str">
        <f>IFERROR(VLOOKUP($I944,点検表４リスト用!$D$2:$G$10,2,FALSE),"")</f>
        <v/>
      </c>
      <c r="AL944" s="296" t="str">
        <f>IFERROR(VLOOKUP($I944,点検表４リスト用!$D$2:$G$10,3,FALSE),"")</f>
        <v/>
      </c>
      <c r="AM944" s="296" t="str">
        <f>IFERROR(VLOOKUP($I944,点検表４リスト用!$D$2:$G$10,4,FALSE),"")</f>
        <v/>
      </c>
      <c r="AN944" s="296" t="str">
        <f>IFERROR(VLOOKUP(LEFT($E944,1),点検表４リスト用!$I$2:$J$11,2,FALSE),"")</f>
        <v/>
      </c>
      <c r="AO944" s="296" t="b">
        <f>IF(IFERROR(VLOOKUP($J944,軽乗用車一覧!$A$2:$A$88,1,FALSE),"")&lt;&gt;"",TRUE,FALSE)</f>
        <v>0</v>
      </c>
      <c r="AP944" s="296" t="b">
        <f t="shared" si="440"/>
        <v>0</v>
      </c>
      <c r="AQ944" s="296" t="b">
        <f t="shared" si="467"/>
        <v>1</v>
      </c>
      <c r="AR944" s="296" t="str">
        <f t="shared" si="441"/>
        <v/>
      </c>
      <c r="AS944" s="296" t="str">
        <f t="shared" si="442"/>
        <v/>
      </c>
      <c r="AT944" s="296">
        <f t="shared" si="443"/>
        <v>1</v>
      </c>
      <c r="AU944" s="296">
        <f t="shared" si="444"/>
        <v>1</v>
      </c>
      <c r="AV944" s="296" t="str">
        <f t="shared" si="445"/>
        <v/>
      </c>
      <c r="AW944" s="296" t="str">
        <f>IFERROR(VLOOKUP($L944,点検表４リスト用!$L$2:$M$11,2,FALSE),"")</f>
        <v/>
      </c>
      <c r="AX944" s="296" t="str">
        <f>IFERROR(VLOOKUP($AV944,排出係数!$H$4:$N$1000,7,FALSE),"")</f>
        <v/>
      </c>
      <c r="AY944" s="296" t="str">
        <f t="shared" si="455"/>
        <v/>
      </c>
      <c r="AZ944" s="296" t="str">
        <f t="shared" si="446"/>
        <v>1</v>
      </c>
      <c r="BA944" s="296" t="str">
        <f>IFERROR(VLOOKUP($AV944,排出係数!$A$4:$G$10000,$AU944+2,FALSE),"")</f>
        <v/>
      </c>
      <c r="BB944" s="296">
        <f>IFERROR(VLOOKUP($AU944,点検表４リスト用!$P$2:$T$6,2,FALSE),"")</f>
        <v>0.48</v>
      </c>
      <c r="BC944" s="296" t="str">
        <f t="shared" si="447"/>
        <v/>
      </c>
      <c r="BD944" s="296" t="str">
        <f t="shared" si="448"/>
        <v/>
      </c>
      <c r="BE944" s="296" t="str">
        <f>IFERROR(VLOOKUP($AV944,排出係数!$H$4:$M$10000,$AU944+2,FALSE),"")</f>
        <v/>
      </c>
      <c r="BF944" s="296">
        <f>IFERROR(VLOOKUP($AU944,点検表４リスト用!$P$2:$T$6,IF($N944="H17",5,3),FALSE),"")</f>
        <v>5.5E-2</v>
      </c>
      <c r="BG944" s="296">
        <f t="shared" si="449"/>
        <v>0</v>
      </c>
      <c r="BH944" s="296">
        <f t="shared" si="453"/>
        <v>0</v>
      </c>
      <c r="BI944" s="296" t="str">
        <f>IFERROR(VLOOKUP($L944,点検表４リスト用!$L$2:$N$11,3,FALSE),"")</f>
        <v/>
      </c>
      <c r="BJ944" s="296" t="str">
        <f t="shared" si="450"/>
        <v/>
      </c>
      <c r="BK944" s="296" t="str">
        <f>IF($AK944="特","",IF($BP944="確認",MSG_電気・燃料電池車確認,IF($BS944=1,日野自動車新型式,IF($BS944=2,日野自動車新型式②,IF($BS944=3,日野自動車新型式③,IF($BS944=4,日野自動車新型式④,IFERROR(VLOOKUP($BJ944,'35条リスト'!$A$3:$C$9998,2,FALSE),"")))))))</f>
        <v/>
      </c>
      <c r="BL944" s="296" t="str">
        <f t="shared" si="451"/>
        <v/>
      </c>
      <c r="BM944" s="296" t="str">
        <f>IFERROR(VLOOKUP($X944,点検表４リスト用!$A$2:$B$10,2,FALSE),"")</f>
        <v/>
      </c>
      <c r="BN944" s="296" t="str">
        <f>IF($AK944="特","",IFERROR(VLOOKUP($BJ944,'35条リスト'!$A$3:$C$9998,3,FALSE),""))</f>
        <v/>
      </c>
      <c r="BO944" s="357" t="str">
        <f t="shared" si="456"/>
        <v/>
      </c>
      <c r="BP944" s="297" t="str">
        <f t="shared" si="452"/>
        <v/>
      </c>
      <c r="BQ944" s="297" t="str">
        <f t="shared" si="457"/>
        <v/>
      </c>
      <c r="BR944" s="296">
        <f t="shared" si="454"/>
        <v>0</v>
      </c>
      <c r="BS944" s="296" t="str">
        <f>IF(COUNTIF(点検表４リスト用!X$2:X$83,J944),1,IF(COUNTIF(点検表４リスト用!Y$2:Y$100,J944),2,IF(COUNTIF(点検表４リスト用!Z$2:Z$100,J944),3,IF(COUNTIF(点検表４リスト用!AA$2:AA$100,J944),4,""))))</f>
        <v/>
      </c>
      <c r="BT944" s="580" t="str">
        <f t="shared" si="458"/>
        <v/>
      </c>
    </row>
    <row r="945" spans="1:72">
      <c r="A945" s="289"/>
      <c r="B945" s="445"/>
      <c r="C945" s="290"/>
      <c r="D945" s="291"/>
      <c r="E945" s="291"/>
      <c r="F945" s="291"/>
      <c r="G945" s="292"/>
      <c r="H945" s="300"/>
      <c r="I945" s="292"/>
      <c r="J945" s="292"/>
      <c r="K945" s="292"/>
      <c r="L945" s="292"/>
      <c r="M945" s="290"/>
      <c r="N945" s="290"/>
      <c r="O945" s="292"/>
      <c r="P945" s="292"/>
      <c r="Q945" s="481" t="str">
        <f t="shared" si="459"/>
        <v/>
      </c>
      <c r="R945" s="481" t="str">
        <f t="shared" si="460"/>
        <v/>
      </c>
      <c r="S945" s="482" t="str">
        <f t="shared" si="433"/>
        <v/>
      </c>
      <c r="T945" s="482" t="str">
        <f t="shared" si="461"/>
        <v/>
      </c>
      <c r="U945" s="483" t="str">
        <f t="shared" si="462"/>
        <v/>
      </c>
      <c r="V945" s="483" t="str">
        <f t="shared" si="463"/>
        <v/>
      </c>
      <c r="W945" s="483" t="str">
        <f t="shared" si="464"/>
        <v/>
      </c>
      <c r="X945" s="293"/>
      <c r="Y945" s="289"/>
      <c r="Z945" s="473" t="str">
        <f>IF($BS945&lt;&gt;"","確認",IF(COUNTIF(点検表４リスト用!AB$2:AB$100,J945),"○",IF(OR($BQ945="【3】",$BQ945="【2】",$BQ945="【1】"),"○",$BQ945)))</f>
        <v/>
      </c>
      <c r="AA945" s="532"/>
      <c r="AB945" s="559" t="str">
        <f t="shared" si="465"/>
        <v/>
      </c>
      <c r="AC945" s="294" t="str">
        <f>IF(COUNTIF(環境性能の高いＵＤタクシー!$A:$A,点検表４!J945),"○","")</f>
        <v/>
      </c>
      <c r="AD945" s="295" t="str">
        <f t="shared" si="466"/>
        <v/>
      </c>
      <c r="AE945" s="296" t="b">
        <f t="shared" si="434"/>
        <v>0</v>
      </c>
      <c r="AF945" s="296" t="b">
        <f t="shared" si="435"/>
        <v>0</v>
      </c>
      <c r="AG945" s="296" t="str">
        <f t="shared" si="436"/>
        <v/>
      </c>
      <c r="AH945" s="296">
        <f t="shared" si="437"/>
        <v>1</v>
      </c>
      <c r="AI945" s="296">
        <f t="shared" si="438"/>
        <v>0</v>
      </c>
      <c r="AJ945" s="296">
        <f t="shared" si="439"/>
        <v>0</v>
      </c>
      <c r="AK945" s="296" t="str">
        <f>IFERROR(VLOOKUP($I945,点検表４リスト用!$D$2:$G$10,2,FALSE),"")</f>
        <v/>
      </c>
      <c r="AL945" s="296" t="str">
        <f>IFERROR(VLOOKUP($I945,点検表４リスト用!$D$2:$G$10,3,FALSE),"")</f>
        <v/>
      </c>
      <c r="AM945" s="296" t="str">
        <f>IFERROR(VLOOKUP($I945,点検表４リスト用!$D$2:$G$10,4,FALSE),"")</f>
        <v/>
      </c>
      <c r="AN945" s="296" t="str">
        <f>IFERROR(VLOOKUP(LEFT($E945,1),点検表４リスト用!$I$2:$J$11,2,FALSE),"")</f>
        <v/>
      </c>
      <c r="AO945" s="296" t="b">
        <f>IF(IFERROR(VLOOKUP($J945,軽乗用車一覧!$A$2:$A$88,1,FALSE),"")&lt;&gt;"",TRUE,FALSE)</f>
        <v>0</v>
      </c>
      <c r="AP945" s="296" t="b">
        <f t="shared" si="440"/>
        <v>0</v>
      </c>
      <c r="AQ945" s="296" t="b">
        <f t="shared" si="467"/>
        <v>1</v>
      </c>
      <c r="AR945" s="296" t="str">
        <f t="shared" si="441"/>
        <v/>
      </c>
      <c r="AS945" s="296" t="str">
        <f t="shared" si="442"/>
        <v/>
      </c>
      <c r="AT945" s="296">
        <f t="shared" si="443"/>
        <v>1</v>
      </c>
      <c r="AU945" s="296">
        <f t="shared" si="444"/>
        <v>1</v>
      </c>
      <c r="AV945" s="296" t="str">
        <f t="shared" si="445"/>
        <v/>
      </c>
      <c r="AW945" s="296" t="str">
        <f>IFERROR(VLOOKUP($L945,点検表４リスト用!$L$2:$M$11,2,FALSE),"")</f>
        <v/>
      </c>
      <c r="AX945" s="296" t="str">
        <f>IFERROR(VLOOKUP($AV945,排出係数!$H$4:$N$1000,7,FALSE),"")</f>
        <v/>
      </c>
      <c r="AY945" s="296" t="str">
        <f t="shared" si="455"/>
        <v/>
      </c>
      <c r="AZ945" s="296" t="str">
        <f t="shared" si="446"/>
        <v>1</v>
      </c>
      <c r="BA945" s="296" t="str">
        <f>IFERROR(VLOOKUP($AV945,排出係数!$A$4:$G$10000,$AU945+2,FALSE),"")</f>
        <v/>
      </c>
      <c r="BB945" s="296">
        <f>IFERROR(VLOOKUP($AU945,点検表４リスト用!$P$2:$T$6,2,FALSE),"")</f>
        <v>0.48</v>
      </c>
      <c r="BC945" s="296" t="str">
        <f t="shared" si="447"/>
        <v/>
      </c>
      <c r="BD945" s="296" t="str">
        <f t="shared" si="448"/>
        <v/>
      </c>
      <c r="BE945" s="296" t="str">
        <f>IFERROR(VLOOKUP($AV945,排出係数!$H$4:$M$10000,$AU945+2,FALSE),"")</f>
        <v/>
      </c>
      <c r="BF945" s="296">
        <f>IFERROR(VLOOKUP($AU945,点検表４リスト用!$P$2:$T$6,IF($N945="H17",5,3),FALSE),"")</f>
        <v>5.5E-2</v>
      </c>
      <c r="BG945" s="296">
        <f t="shared" si="449"/>
        <v>0</v>
      </c>
      <c r="BH945" s="296">
        <f t="shared" si="453"/>
        <v>0</v>
      </c>
      <c r="BI945" s="296" t="str">
        <f>IFERROR(VLOOKUP($L945,点検表４リスト用!$L$2:$N$11,3,FALSE),"")</f>
        <v/>
      </c>
      <c r="BJ945" s="296" t="str">
        <f t="shared" si="450"/>
        <v/>
      </c>
      <c r="BK945" s="296" t="str">
        <f>IF($AK945="特","",IF($BP945="確認",MSG_電気・燃料電池車確認,IF($BS945=1,日野自動車新型式,IF($BS945=2,日野自動車新型式②,IF($BS945=3,日野自動車新型式③,IF($BS945=4,日野自動車新型式④,IFERROR(VLOOKUP($BJ945,'35条リスト'!$A$3:$C$9998,2,FALSE),"")))))))</f>
        <v/>
      </c>
      <c r="BL945" s="296" t="str">
        <f t="shared" si="451"/>
        <v/>
      </c>
      <c r="BM945" s="296" t="str">
        <f>IFERROR(VLOOKUP($X945,点検表４リスト用!$A$2:$B$10,2,FALSE),"")</f>
        <v/>
      </c>
      <c r="BN945" s="296" t="str">
        <f>IF($AK945="特","",IFERROR(VLOOKUP($BJ945,'35条リスト'!$A$3:$C$9998,3,FALSE),""))</f>
        <v/>
      </c>
      <c r="BO945" s="357" t="str">
        <f t="shared" si="456"/>
        <v/>
      </c>
      <c r="BP945" s="297" t="str">
        <f t="shared" si="452"/>
        <v/>
      </c>
      <c r="BQ945" s="297" t="str">
        <f t="shared" si="457"/>
        <v/>
      </c>
      <c r="BR945" s="296">
        <f t="shared" si="454"/>
        <v>0</v>
      </c>
      <c r="BS945" s="296" t="str">
        <f>IF(COUNTIF(点検表４リスト用!X$2:X$83,J945),1,IF(COUNTIF(点検表４リスト用!Y$2:Y$100,J945),2,IF(COUNTIF(点検表４リスト用!Z$2:Z$100,J945),3,IF(COUNTIF(点検表４リスト用!AA$2:AA$100,J945),4,""))))</f>
        <v/>
      </c>
      <c r="BT945" s="580" t="str">
        <f t="shared" si="458"/>
        <v/>
      </c>
    </row>
    <row r="946" spans="1:72">
      <c r="A946" s="289"/>
      <c r="B946" s="445"/>
      <c r="C946" s="290"/>
      <c r="D946" s="291"/>
      <c r="E946" s="291"/>
      <c r="F946" s="291"/>
      <c r="G946" s="292"/>
      <c r="H946" s="300"/>
      <c r="I946" s="292"/>
      <c r="J946" s="292"/>
      <c r="K946" s="292"/>
      <c r="L946" s="292"/>
      <c r="M946" s="290"/>
      <c r="N946" s="290"/>
      <c r="O946" s="292"/>
      <c r="P946" s="292"/>
      <c r="Q946" s="481" t="str">
        <f t="shared" si="459"/>
        <v/>
      </c>
      <c r="R946" s="481" t="str">
        <f t="shared" si="460"/>
        <v/>
      </c>
      <c r="S946" s="482" t="str">
        <f t="shared" si="433"/>
        <v/>
      </c>
      <c r="T946" s="482" t="str">
        <f t="shared" si="461"/>
        <v/>
      </c>
      <c r="U946" s="483" t="str">
        <f t="shared" si="462"/>
        <v/>
      </c>
      <c r="V946" s="483" t="str">
        <f t="shared" si="463"/>
        <v/>
      </c>
      <c r="W946" s="483" t="str">
        <f t="shared" si="464"/>
        <v/>
      </c>
      <c r="X946" s="293"/>
      <c r="Y946" s="289"/>
      <c r="Z946" s="473" t="str">
        <f>IF($BS946&lt;&gt;"","確認",IF(COUNTIF(点検表４リスト用!AB$2:AB$100,J946),"○",IF(OR($BQ946="【3】",$BQ946="【2】",$BQ946="【1】"),"○",$BQ946)))</f>
        <v/>
      </c>
      <c r="AA946" s="532"/>
      <c r="AB946" s="559" t="str">
        <f t="shared" si="465"/>
        <v/>
      </c>
      <c r="AC946" s="294" t="str">
        <f>IF(COUNTIF(環境性能の高いＵＤタクシー!$A:$A,点検表４!J946),"○","")</f>
        <v/>
      </c>
      <c r="AD946" s="295" t="str">
        <f t="shared" si="466"/>
        <v/>
      </c>
      <c r="AE946" s="296" t="b">
        <f t="shared" si="434"/>
        <v>0</v>
      </c>
      <c r="AF946" s="296" t="b">
        <f t="shared" si="435"/>
        <v>0</v>
      </c>
      <c r="AG946" s="296" t="str">
        <f t="shared" si="436"/>
        <v/>
      </c>
      <c r="AH946" s="296">
        <f t="shared" si="437"/>
        <v>1</v>
      </c>
      <c r="AI946" s="296">
        <f t="shared" si="438"/>
        <v>0</v>
      </c>
      <c r="AJ946" s="296">
        <f t="shared" si="439"/>
        <v>0</v>
      </c>
      <c r="AK946" s="296" t="str">
        <f>IFERROR(VLOOKUP($I946,点検表４リスト用!$D$2:$G$10,2,FALSE),"")</f>
        <v/>
      </c>
      <c r="AL946" s="296" t="str">
        <f>IFERROR(VLOOKUP($I946,点検表４リスト用!$D$2:$G$10,3,FALSE),"")</f>
        <v/>
      </c>
      <c r="AM946" s="296" t="str">
        <f>IFERROR(VLOOKUP($I946,点検表４リスト用!$D$2:$G$10,4,FALSE),"")</f>
        <v/>
      </c>
      <c r="AN946" s="296" t="str">
        <f>IFERROR(VLOOKUP(LEFT($E946,1),点検表４リスト用!$I$2:$J$11,2,FALSE),"")</f>
        <v/>
      </c>
      <c r="AO946" s="296" t="b">
        <f>IF(IFERROR(VLOOKUP($J946,軽乗用車一覧!$A$2:$A$88,1,FALSE),"")&lt;&gt;"",TRUE,FALSE)</f>
        <v>0</v>
      </c>
      <c r="AP946" s="296" t="b">
        <f t="shared" si="440"/>
        <v>0</v>
      </c>
      <c r="AQ946" s="296" t="b">
        <f t="shared" si="467"/>
        <v>1</v>
      </c>
      <c r="AR946" s="296" t="str">
        <f t="shared" si="441"/>
        <v/>
      </c>
      <c r="AS946" s="296" t="str">
        <f t="shared" si="442"/>
        <v/>
      </c>
      <c r="AT946" s="296">
        <f t="shared" si="443"/>
        <v>1</v>
      </c>
      <c r="AU946" s="296">
        <f t="shared" si="444"/>
        <v>1</v>
      </c>
      <c r="AV946" s="296" t="str">
        <f t="shared" si="445"/>
        <v/>
      </c>
      <c r="AW946" s="296" t="str">
        <f>IFERROR(VLOOKUP($L946,点検表４リスト用!$L$2:$M$11,2,FALSE),"")</f>
        <v/>
      </c>
      <c r="AX946" s="296" t="str">
        <f>IFERROR(VLOOKUP($AV946,排出係数!$H$4:$N$1000,7,FALSE),"")</f>
        <v/>
      </c>
      <c r="AY946" s="296" t="str">
        <f t="shared" si="455"/>
        <v/>
      </c>
      <c r="AZ946" s="296" t="str">
        <f t="shared" si="446"/>
        <v>1</v>
      </c>
      <c r="BA946" s="296" t="str">
        <f>IFERROR(VLOOKUP($AV946,排出係数!$A$4:$G$10000,$AU946+2,FALSE),"")</f>
        <v/>
      </c>
      <c r="BB946" s="296">
        <f>IFERROR(VLOOKUP($AU946,点検表４リスト用!$P$2:$T$6,2,FALSE),"")</f>
        <v>0.48</v>
      </c>
      <c r="BC946" s="296" t="str">
        <f t="shared" si="447"/>
        <v/>
      </c>
      <c r="BD946" s="296" t="str">
        <f t="shared" si="448"/>
        <v/>
      </c>
      <c r="BE946" s="296" t="str">
        <f>IFERROR(VLOOKUP($AV946,排出係数!$H$4:$M$10000,$AU946+2,FALSE),"")</f>
        <v/>
      </c>
      <c r="BF946" s="296">
        <f>IFERROR(VLOOKUP($AU946,点検表４リスト用!$P$2:$T$6,IF($N946="H17",5,3),FALSE),"")</f>
        <v>5.5E-2</v>
      </c>
      <c r="BG946" s="296">
        <f t="shared" si="449"/>
        <v>0</v>
      </c>
      <c r="BH946" s="296">
        <f t="shared" si="453"/>
        <v>0</v>
      </c>
      <c r="BI946" s="296" t="str">
        <f>IFERROR(VLOOKUP($L946,点検表４リスト用!$L$2:$N$11,3,FALSE),"")</f>
        <v/>
      </c>
      <c r="BJ946" s="296" t="str">
        <f t="shared" si="450"/>
        <v/>
      </c>
      <c r="BK946" s="296" t="str">
        <f>IF($AK946="特","",IF($BP946="確認",MSG_電気・燃料電池車確認,IF($BS946=1,日野自動車新型式,IF($BS946=2,日野自動車新型式②,IF($BS946=3,日野自動車新型式③,IF($BS946=4,日野自動車新型式④,IFERROR(VLOOKUP($BJ946,'35条リスト'!$A$3:$C$9998,2,FALSE),"")))))))</f>
        <v/>
      </c>
      <c r="BL946" s="296" t="str">
        <f t="shared" si="451"/>
        <v/>
      </c>
      <c r="BM946" s="296" t="str">
        <f>IFERROR(VLOOKUP($X946,点検表４リスト用!$A$2:$B$10,2,FALSE),"")</f>
        <v/>
      </c>
      <c r="BN946" s="296" t="str">
        <f>IF($AK946="特","",IFERROR(VLOOKUP($BJ946,'35条リスト'!$A$3:$C$9998,3,FALSE),""))</f>
        <v/>
      </c>
      <c r="BO946" s="357" t="str">
        <f t="shared" si="456"/>
        <v/>
      </c>
      <c r="BP946" s="297" t="str">
        <f t="shared" si="452"/>
        <v/>
      </c>
      <c r="BQ946" s="297" t="str">
        <f t="shared" si="457"/>
        <v/>
      </c>
      <c r="BR946" s="296">
        <f t="shared" si="454"/>
        <v>0</v>
      </c>
      <c r="BS946" s="296" t="str">
        <f>IF(COUNTIF(点検表４リスト用!X$2:X$83,J946),1,IF(COUNTIF(点検表４リスト用!Y$2:Y$100,J946),2,IF(COUNTIF(点検表４リスト用!Z$2:Z$100,J946),3,IF(COUNTIF(点検表４リスト用!AA$2:AA$100,J946),4,""))))</f>
        <v/>
      </c>
      <c r="BT946" s="580" t="str">
        <f t="shared" si="458"/>
        <v/>
      </c>
    </row>
    <row r="947" spans="1:72">
      <c r="A947" s="289"/>
      <c r="B947" s="445"/>
      <c r="C947" s="290"/>
      <c r="D947" s="291"/>
      <c r="E947" s="291"/>
      <c r="F947" s="291"/>
      <c r="G947" s="292"/>
      <c r="H947" s="300"/>
      <c r="I947" s="292"/>
      <c r="J947" s="292"/>
      <c r="K947" s="292"/>
      <c r="L947" s="292"/>
      <c r="M947" s="290"/>
      <c r="N947" s="290"/>
      <c r="O947" s="292"/>
      <c r="P947" s="292"/>
      <c r="Q947" s="481" t="str">
        <f t="shared" si="459"/>
        <v/>
      </c>
      <c r="R947" s="481" t="str">
        <f t="shared" si="460"/>
        <v/>
      </c>
      <c r="S947" s="482" t="str">
        <f t="shared" si="433"/>
        <v/>
      </c>
      <c r="T947" s="482" t="str">
        <f t="shared" si="461"/>
        <v/>
      </c>
      <c r="U947" s="483" t="str">
        <f t="shared" si="462"/>
        <v/>
      </c>
      <c r="V947" s="483" t="str">
        <f t="shared" si="463"/>
        <v/>
      </c>
      <c r="W947" s="483" t="str">
        <f t="shared" si="464"/>
        <v/>
      </c>
      <c r="X947" s="293"/>
      <c r="Y947" s="289"/>
      <c r="Z947" s="473" t="str">
        <f>IF($BS947&lt;&gt;"","確認",IF(COUNTIF(点検表４リスト用!AB$2:AB$100,J947),"○",IF(OR($BQ947="【3】",$BQ947="【2】",$BQ947="【1】"),"○",$BQ947)))</f>
        <v/>
      </c>
      <c r="AA947" s="532"/>
      <c r="AB947" s="559" t="str">
        <f t="shared" si="465"/>
        <v/>
      </c>
      <c r="AC947" s="294" t="str">
        <f>IF(COUNTIF(環境性能の高いＵＤタクシー!$A:$A,点検表４!J947),"○","")</f>
        <v/>
      </c>
      <c r="AD947" s="295" t="str">
        <f t="shared" si="466"/>
        <v/>
      </c>
      <c r="AE947" s="296" t="b">
        <f t="shared" si="434"/>
        <v>0</v>
      </c>
      <c r="AF947" s="296" t="b">
        <f t="shared" si="435"/>
        <v>0</v>
      </c>
      <c r="AG947" s="296" t="str">
        <f t="shared" si="436"/>
        <v/>
      </c>
      <c r="AH947" s="296">
        <f t="shared" si="437"/>
        <v>1</v>
      </c>
      <c r="AI947" s="296">
        <f t="shared" si="438"/>
        <v>0</v>
      </c>
      <c r="AJ947" s="296">
        <f t="shared" si="439"/>
        <v>0</v>
      </c>
      <c r="AK947" s="296" t="str">
        <f>IFERROR(VLOOKUP($I947,点検表４リスト用!$D$2:$G$10,2,FALSE),"")</f>
        <v/>
      </c>
      <c r="AL947" s="296" t="str">
        <f>IFERROR(VLOOKUP($I947,点検表４リスト用!$D$2:$G$10,3,FALSE),"")</f>
        <v/>
      </c>
      <c r="AM947" s="296" t="str">
        <f>IFERROR(VLOOKUP($I947,点検表４リスト用!$D$2:$G$10,4,FALSE),"")</f>
        <v/>
      </c>
      <c r="AN947" s="296" t="str">
        <f>IFERROR(VLOOKUP(LEFT($E947,1),点検表４リスト用!$I$2:$J$11,2,FALSE),"")</f>
        <v/>
      </c>
      <c r="AO947" s="296" t="b">
        <f>IF(IFERROR(VLOOKUP($J947,軽乗用車一覧!$A$2:$A$88,1,FALSE),"")&lt;&gt;"",TRUE,FALSE)</f>
        <v>0</v>
      </c>
      <c r="AP947" s="296" t="b">
        <f t="shared" si="440"/>
        <v>0</v>
      </c>
      <c r="AQ947" s="296" t="b">
        <f t="shared" si="467"/>
        <v>1</v>
      </c>
      <c r="AR947" s="296" t="str">
        <f t="shared" si="441"/>
        <v/>
      </c>
      <c r="AS947" s="296" t="str">
        <f t="shared" si="442"/>
        <v/>
      </c>
      <c r="AT947" s="296">
        <f t="shared" si="443"/>
        <v>1</v>
      </c>
      <c r="AU947" s="296">
        <f t="shared" si="444"/>
        <v>1</v>
      </c>
      <c r="AV947" s="296" t="str">
        <f t="shared" si="445"/>
        <v/>
      </c>
      <c r="AW947" s="296" t="str">
        <f>IFERROR(VLOOKUP($L947,点検表４リスト用!$L$2:$M$11,2,FALSE),"")</f>
        <v/>
      </c>
      <c r="AX947" s="296" t="str">
        <f>IFERROR(VLOOKUP($AV947,排出係数!$H$4:$N$1000,7,FALSE),"")</f>
        <v/>
      </c>
      <c r="AY947" s="296" t="str">
        <f t="shared" si="455"/>
        <v/>
      </c>
      <c r="AZ947" s="296" t="str">
        <f t="shared" si="446"/>
        <v>1</v>
      </c>
      <c r="BA947" s="296" t="str">
        <f>IFERROR(VLOOKUP($AV947,排出係数!$A$4:$G$10000,$AU947+2,FALSE),"")</f>
        <v/>
      </c>
      <c r="BB947" s="296">
        <f>IFERROR(VLOOKUP($AU947,点検表４リスト用!$P$2:$T$6,2,FALSE),"")</f>
        <v>0.48</v>
      </c>
      <c r="BC947" s="296" t="str">
        <f t="shared" si="447"/>
        <v/>
      </c>
      <c r="BD947" s="296" t="str">
        <f t="shared" si="448"/>
        <v/>
      </c>
      <c r="BE947" s="296" t="str">
        <f>IFERROR(VLOOKUP($AV947,排出係数!$H$4:$M$10000,$AU947+2,FALSE),"")</f>
        <v/>
      </c>
      <c r="BF947" s="296">
        <f>IFERROR(VLOOKUP($AU947,点検表４リスト用!$P$2:$T$6,IF($N947="H17",5,3),FALSE),"")</f>
        <v>5.5E-2</v>
      </c>
      <c r="BG947" s="296">
        <f t="shared" si="449"/>
        <v>0</v>
      </c>
      <c r="BH947" s="296">
        <f t="shared" si="453"/>
        <v>0</v>
      </c>
      <c r="BI947" s="296" t="str">
        <f>IFERROR(VLOOKUP($L947,点検表４リスト用!$L$2:$N$11,3,FALSE),"")</f>
        <v/>
      </c>
      <c r="BJ947" s="296" t="str">
        <f t="shared" si="450"/>
        <v/>
      </c>
      <c r="BK947" s="296" t="str">
        <f>IF($AK947="特","",IF($BP947="確認",MSG_電気・燃料電池車確認,IF($BS947=1,日野自動車新型式,IF($BS947=2,日野自動車新型式②,IF($BS947=3,日野自動車新型式③,IF($BS947=4,日野自動車新型式④,IFERROR(VLOOKUP($BJ947,'35条リスト'!$A$3:$C$9998,2,FALSE),"")))))))</f>
        <v/>
      </c>
      <c r="BL947" s="296" t="str">
        <f t="shared" si="451"/>
        <v/>
      </c>
      <c r="BM947" s="296" t="str">
        <f>IFERROR(VLOOKUP($X947,点検表４リスト用!$A$2:$B$10,2,FALSE),"")</f>
        <v/>
      </c>
      <c r="BN947" s="296" t="str">
        <f>IF($AK947="特","",IFERROR(VLOOKUP($BJ947,'35条リスト'!$A$3:$C$9998,3,FALSE),""))</f>
        <v/>
      </c>
      <c r="BO947" s="357" t="str">
        <f t="shared" si="456"/>
        <v/>
      </c>
      <c r="BP947" s="297" t="str">
        <f t="shared" si="452"/>
        <v/>
      </c>
      <c r="BQ947" s="297" t="str">
        <f t="shared" si="457"/>
        <v/>
      </c>
      <c r="BR947" s="296">
        <f t="shared" si="454"/>
        <v>0</v>
      </c>
      <c r="BS947" s="296" t="str">
        <f>IF(COUNTIF(点検表４リスト用!X$2:X$83,J947),1,IF(COUNTIF(点検表４リスト用!Y$2:Y$100,J947),2,IF(COUNTIF(点検表４リスト用!Z$2:Z$100,J947),3,IF(COUNTIF(点検表４リスト用!AA$2:AA$100,J947),4,""))))</f>
        <v/>
      </c>
      <c r="BT947" s="580" t="str">
        <f t="shared" si="458"/>
        <v/>
      </c>
    </row>
    <row r="948" spans="1:72">
      <c r="A948" s="289"/>
      <c r="B948" s="445"/>
      <c r="C948" s="290"/>
      <c r="D948" s="291"/>
      <c r="E948" s="291"/>
      <c r="F948" s="291"/>
      <c r="G948" s="292"/>
      <c r="H948" s="300"/>
      <c r="I948" s="292"/>
      <c r="J948" s="292"/>
      <c r="K948" s="292"/>
      <c r="L948" s="292"/>
      <c r="M948" s="290"/>
      <c r="N948" s="290"/>
      <c r="O948" s="292"/>
      <c r="P948" s="292"/>
      <c r="Q948" s="481" t="str">
        <f t="shared" si="459"/>
        <v/>
      </c>
      <c r="R948" s="481" t="str">
        <f t="shared" si="460"/>
        <v/>
      </c>
      <c r="S948" s="482" t="str">
        <f t="shared" si="433"/>
        <v/>
      </c>
      <c r="T948" s="482" t="str">
        <f t="shared" si="461"/>
        <v/>
      </c>
      <c r="U948" s="483" t="str">
        <f t="shared" si="462"/>
        <v/>
      </c>
      <c r="V948" s="483" t="str">
        <f t="shared" si="463"/>
        <v/>
      </c>
      <c r="W948" s="483" t="str">
        <f t="shared" si="464"/>
        <v/>
      </c>
      <c r="X948" s="293"/>
      <c r="Y948" s="289"/>
      <c r="Z948" s="473" t="str">
        <f>IF($BS948&lt;&gt;"","確認",IF(COUNTIF(点検表４リスト用!AB$2:AB$100,J948),"○",IF(OR($BQ948="【3】",$BQ948="【2】",$BQ948="【1】"),"○",$BQ948)))</f>
        <v/>
      </c>
      <c r="AA948" s="532"/>
      <c r="AB948" s="559" t="str">
        <f t="shared" si="465"/>
        <v/>
      </c>
      <c r="AC948" s="294" t="str">
        <f>IF(COUNTIF(環境性能の高いＵＤタクシー!$A:$A,点検表４!J948),"○","")</f>
        <v/>
      </c>
      <c r="AD948" s="295" t="str">
        <f t="shared" si="466"/>
        <v/>
      </c>
      <c r="AE948" s="296" t="b">
        <f t="shared" si="434"/>
        <v>0</v>
      </c>
      <c r="AF948" s="296" t="b">
        <f t="shared" si="435"/>
        <v>0</v>
      </c>
      <c r="AG948" s="296" t="str">
        <f t="shared" si="436"/>
        <v/>
      </c>
      <c r="AH948" s="296">
        <f t="shared" si="437"/>
        <v>1</v>
      </c>
      <c r="AI948" s="296">
        <f t="shared" si="438"/>
        <v>0</v>
      </c>
      <c r="AJ948" s="296">
        <f t="shared" si="439"/>
        <v>0</v>
      </c>
      <c r="AK948" s="296" t="str">
        <f>IFERROR(VLOOKUP($I948,点検表４リスト用!$D$2:$G$10,2,FALSE),"")</f>
        <v/>
      </c>
      <c r="AL948" s="296" t="str">
        <f>IFERROR(VLOOKUP($I948,点検表４リスト用!$D$2:$G$10,3,FALSE),"")</f>
        <v/>
      </c>
      <c r="AM948" s="296" t="str">
        <f>IFERROR(VLOOKUP($I948,点検表４リスト用!$D$2:$G$10,4,FALSE),"")</f>
        <v/>
      </c>
      <c r="AN948" s="296" t="str">
        <f>IFERROR(VLOOKUP(LEFT($E948,1),点検表４リスト用!$I$2:$J$11,2,FALSE),"")</f>
        <v/>
      </c>
      <c r="AO948" s="296" t="b">
        <f>IF(IFERROR(VLOOKUP($J948,軽乗用車一覧!$A$2:$A$88,1,FALSE),"")&lt;&gt;"",TRUE,FALSE)</f>
        <v>0</v>
      </c>
      <c r="AP948" s="296" t="b">
        <f t="shared" si="440"/>
        <v>0</v>
      </c>
      <c r="AQ948" s="296" t="b">
        <f t="shared" si="467"/>
        <v>1</v>
      </c>
      <c r="AR948" s="296" t="str">
        <f t="shared" si="441"/>
        <v/>
      </c>
      <c r="AS948" s="296" t="str">
        <f t="shared" si="442"/>
        <v/>
      </c>
      <c r="AT948" s="296">
        <f t="shared" si="443"/>
        <v>1</v>
      </c>
      <c r="AU948" s="296">
        <f t="shared" si="444"/>
        <v>1</v>
      </c>
      <c r="AV948" s="296" t="str">
        <f t="shared" si="445"/>
        <v/>
      </c>
      <c r="AW948" s="296" t="str">
        <f>IFERROR(VLOOKUP($L948,点検表４リスト用!$L$2:$M$11,2,FALSE),"")</f>
        <v/>
      </c>
      <c r="AX948" s="296" t="str">
        <f>IFERROR(VLOOKUP($AV948,排出係数!$H$4:$N$1000,7,FALSE),"")</f>
        <v/>
      </c>
      <c r="AY948" s="296" t="str">
        <f t="shared" si="455"/>
        <v/>
      </c>
      <c r="AZ948" s="296" t="str">
        <f t="shared" si="446"/>
        <v>1</v>
      </c>
      <c r="BA948" s="296" t="str">
        <f>IFERROR(VLOOKUP($AV948,排出係数!$A$4:$G$10000,$AU948+2,FALSE),"")</f>
        <v/>
      </c>
      <c r="BB948" s="296">
        <f>IFERROR(VLOOKUP($AU948,点検表４リスト用!$P$2:$T$6,2,FALSE),"")</f>
        <v>0.48</v>
      </c>
      <c r="BC948" s="296" t="str">
        <f t="shared" si="447"/>
        <v/>
      </c>
      <c r="BD948" s="296" t="str">
        <f t="shared" si="448"/>
        <v/>
      </c>
      <c r="BE948" s="296" t="str">
        <f>IFERROR(VLOOKUP($AV948,排出係数!$H$4:$M$10000,$AU948+2,FALSE),"")</f>
        <v/>
      </c>
      <c r="BF948" s="296">
        <f>IFERROR(VLOOKUP($AU948,点検表４リスト用!$P$2:$T$6,IF($N948="H17",5,3),FALSE),"")</f>
        <v>5.5E-2</v>
      </c>
      <c r="BG948" s="296">
        <f t="shared" si="449"/>
        <v>0</v>
      </c>
      <c r="BH948" s="296">
        <f t="shared" si="453"/>
        <v>0</v>
      </c>
      <c r="BI948" s="296" t="str">
        <f>IFERROR(VLOOKUP($L948,点検表４リスト用!$L$2:$N$11,3,FALSE),"")</f>
        <v/>
      </c>
      <c r="BJ948" s="296" t="str">
        <f t="shared" si="450"/>
        <v/>
      </c>
      <c r="BK948" s="296" t="str">
        <f>IF($AK948="特","",IF($BP948="確認",MSG_電気・燃料電池車確認,IF($BS948=1,日野自動車新型式,IF($BS948=2,日野自動車新型式②,IF($BS948=3,日野自動車新型式③,IF($BS948=4,日野自動車新型式④,IFERROR(VLOOKUP($BJ948,'35条リスト'!$A$3:$C$9998,2,FALSE),"")))))))</f>
        <v/>
      </c>
      <c r="BL948" s="296" t="str">
        <f t="shared" si="451"/>
        <v/>
      </c>
      <c r="BM948" s="296" t="str">
        <f>IFERROR(VLOOKUP($X948,点検表４リスト用!$A$2:$B$10,2,FALSE),"")</f>
        <v/>
      </c>
      <c r="BN948" s="296" t="str">
        <f>IF($AK948="特","",IFERROR(VLOOKUP($BJ948,'35条リスト'!$A$3:$C$9998,3,FALSE),""))</f>
        <v/>
      </c>
      <c r="BO948" s="357" t="str">
        <f t="shared" si="456"/>
        <v/>
      </c>
      <c r="BP948" s="297" t="str">
        <f t="shared" si="452"/>
        <v/>
      </c>
      <c r="BQ948" s="297" t="str">
        <f t="shared" si="457"/>
        <v/>
      </c>
      <c r="BR948" s="296">
        <f t="shared" si="454"/>
        <v>0</v>
      </c>
      <c r="BS948" s="296" t="str">
        <f>IF(COUNTIF(点検表４リスト用!X$2:X$83,J948),1,IF(COUNTIF(点検表４リスト用!Y$2:Y$100,J948),2,IF(COUNTIF(点検表４リスト用!Z$2:Z$100,J948),3,IF(COUNTIF(点検表４リスト用!AA$2:AA$100,J948),4,""))))</f>
        <v/>
      </c>
      <c r="BT948" s="580" t="str">
        <f t="shared" si="458"/>
        <v/>
      </c>
    </row>
    <row r="949" spans="1:72">
      <c r="A949" s="289"/>
      <c r="B949" s="445"/>
      <c r="C949" s="290"/>
      <c r="D949" s="291"/>
      <c r="E949" s="291"/>
      <c r="F949" s="291"/>
      <c r="G949" s="292"/>
      <c r="H949" s="300"/>
      <c r="I949" s="292"/>
      <c r="J949" s="292"/>
      <c r="K949" s="292"/>
      <c r="L949" s="292"/>
      <c r="M949" s="290"/>
      <c r="N949" s="290"/>
      <c r="O949" s="292"/>
      <c r="P949" s="292"/>
      <c r="Q949" s="481" t="str">
        <f t="shared" si="459"/>
        <v/>
      </c>
      <c r="R949" s="481" t="str">
        <f t="shared" si="460"/>
        <v/>
      </c>
      <c r="S949" s="482" t="str">
        <f t="shared" si="433"/>
        <v/>
      </c>
      <c r="T949" s="482" t="str">
        <f t="shared" si="461"/>
        <v/>
      </c>
      <c r="U949" s="483" t="str">
        <f t="shared" si="462"/>
        <v/>
      </c>
      <c r="V949" s="483" t="str">
        <f t="shared" si="463"/>
        <v/>
      </c>
      <c r="W949" s="483" t="str">
        <f t="shared" si="464"/>
        <v/>
      </c>
      <c r="X949" s="293"/>
      <c r="Y949" s="289"/>
      <c r="Z949" s="473" t="str">
        <f>IF($BS949&lt;&gt;"","確認",IF(COUNTIF(点検表４リスト用!AB$2:AB$100,J949),"○",IF(OR($BQ949="【3】",$BQ949="【2】",$BQ949="【1】"),"○",$BQ949)))</f>
        <v/>
      </c>
      <c r="AA949" s="532"/>
      <c r="AB949" s="559" t="str">
        <f t="shared" si="465"/>
        <v/>
      </c>
      <c r="AC949" s="294" t="str">
        <f>IF(COUNTIF(環境性能の高いＵＤタクシー!$A:$A,点検表４!J949),"○","")</f>
        <v/>
      </c>
      <c r="AD949" s="295" t="str">
        <f t="shared" si="466"/>
        <v/>
      </c>
      <c r="AE949" s="296" t="b">
        <f t="shared" si="434"/>
        <v>0</v>
      </c>
      <c r="AF949" s="296" t="b">
        <f t="shared" si="435"/>
        <v>0</v>
      </c>
      <c r="AG949" s="296" t="str">
        <f t="shared" si="436"/>
        <v/>
      </c>
      <c r="AH949" s="296">
        <f t="shared" si="437"/>
        <v>1</v>
      </c>
      <c r="AI949" s="296">
        <f t="shared" si="438"/>
        <v>0</v>
      </c>
      <c r="AJ949" s="296">
        <f t="shared" si="439"/>
        <v>0</v>
      </c>
      <c r="AK949" s="296" t="str">
        <f>IFERROR(VLOOKUP($I949,点検表４リスト用!$D$2:$G$10,2,FALSE),"")</f>
        <v/>
      </c>
      <c r="AL949" s="296" t="str">
        <f>IFERROR(VLOOKUP($I949,点検表４リスト用!$D$2:$G$10,3,FALSE),"")</f>
        <v/>
      </c>
      <c r="AM949" s="296" t="str">
        <f>IFERROR(VLOOKUP($I949,点検表４リスト用!$D$2:$G$10,4,FALSE),"")</f>
        <v/>
      </c>
      <c r="AN949" s="296" t="str">
        <f>IFERROR(VLOOKUP(LEFT($E949,1),点検表４リスト用!$I$2:$J$11,2,FALSE),"")</f>
        <v/>
      </c>
      <c r="AO949" s="296" t="b">
        <f>IF(IFERROR(VLOOKUP($J949,軽乗用車一覧!$A$2:$A$88,1,FALSE),"")&lt;&gt;"",TRUE,FALSE)</f>
        <v>0</v>
      </c>
      <c r="AP949" s="296" t="b">
        <f t="shared" si="440"/>
        <v>0</v>
      </c>
      <c r="AQ949" s="296" t="b">
        <f t="shared" si="467"/>
        <v>1</v>
      </c>
      <c r="AR949" s="296" t="str">
        <f t="shared" si="441"/>
        <v/>
      </c>
      <c r="AS949" s="296" t="str">
        <f t="shared" si="442"/>
        <v/>
      </c>
      <c r="AT949" s="296">
        <f t="shared" si="443"/>
        <v>1</v>
      </c>
      <c r="AU949" s="296">
        <f t="shared" si="444"/>
        <v>1</v>
      </c>
      <c r="AV949" s="296" t="str">
        <f t="shared" si="445"/>
        <v/>
      </c>
      <c r="AW949" s="296" t="str">
        <f>IFERROR(VLOOKUP($L949,点検表４リスト用!$L$2:$M$11,2,FALSE),"")</f>
        <v/>
      </c>
      <c r="AX949" s="296" t="str">
        <f>IFERROR(VLOOKUP($AV949,排出係数!$H$4:$N$1000,7,FALSE),"")</f>
        <v/>
      </c>
      <c r="AY949" s="296" t="str">
        <f t="shared" si="455"/>
        <v/>
      </c>
      <c r="AZ949" s="296" t="str">
        <f t="shared" si="446"/>
        <v>1</v>
      </c>
      <c r="BA949" s="296" t="str">
        <f>IFERROR(VLOOKUP($AV949,排出係数!$A$4:$G$10000,$AU949+2,FALSE),"")</f>
        <v/>
      </c>
      <c r="BB949" s="296">
        <f>IFERROR(VLOOKUP($AU949,点検表４リスト用!$P$2:$T$6,2,FALSE),"")</f>
        <v>0.48</v>
      </c>
      <c r="BC949" s="296" t="str">
        <f t="shared" si="447"/>
        <v/>
      </c>
      <c r="BD949" s="296" t="str">
        <f t="shared" si="448"/>
        <v/>
      </c>
      <c r="BE949" s="296" t="str">
        <f>IFERROR(VLOOKUP($AV949,排出係数!$H$4:$M$10000,$AU949+2,FALSE),"")</f>
        <v/>
      </c>
      <c r="BF949" s="296">
        <f>IFERROR(VLOOKUP($AU949,点検表４リスト用!$P$2:$T$6,IF($N949="H17",5,3),FALSE),"")</f>
        <v>5.5E-2</v>
      </c>
      <c r="BG949" s="296">
        <f t="shared" si="449"/>
        <v>0</v>
      </c>
      <c r="BH949" s="296">
        <f t="shared" si="453"/>
        <v>0</v>
      </c>
      <c r="BI949" s="296" t="str">
        <f>IFERROR(VLOOKUP($L949,点検表４リスト用!$L$2:$N$11,3,FALSE),"")</f>
        <v/>
      </c>
      <c r="BJ949" s="296" t="str">
        <f t="shared" si="450"/>
        <v/>
      </c>
      <c r="BK949" s="296" t="str">
        <f>IF($AK949="特","",IF($BP949="確認",MSG_電気・燃料電池車確認,IF($BS949=1,日野自動車新型式,IF($BS949=2,日野自動車新型式②,IF($BS949=3,日野自動車新型式③,IF($BS949=4,日野自動車新型式④,IFERROR(VLOOKUP($BJ949,'35条リスト'!$A$3:$C$9998,2,FALSE),"")))))))</f>
        <v/>
      </c>
      <c r="BL949" s="296" t="str">
        <f t="shared" si="451"/>
        <v/>
      </c>
      <c r="BM949" s="296" t="str">
        <f>IFERROR(VLOOKUP($X949,点検表４リスト用!$A$2:$B$10,2,FALSE),"")</f>
        <v/>
      </c>
      <c r="BN949" s="296" t="str">
        <f>IF($AK949="特","",IFERROR(VLOOKUP($BJ949,'35条リスト'!$A$3:$C$9998,3,FALSE),""))</f>
        <v/>
      </c>
      <c r="BO949" s="357" t="str">
        <f t="shared" si="456"/>
        <v/>
      </c>
      <c r="BP949" s="297" t="str">
        <f t="shared" si="452"/>
        <v/>
      </c>
      <c r="BQ949" s="297" t="str">
        <f t="shared" si="457"/>
        <v/>
      </c>
      <c r="BR949" s="296">
        <f t="shared" si="454"/>
        <v>0</v>
      </c>
      <c r="BS949" s="296" t="str">
        <f>IF(COUNTIF(点検表４リスト用!X$2:X$83,J949),1,IF(COUNTIF(点検表４リスト用!Y$2:Y$100,J949),2,IF(COUNTIF(点検表４リスト用!Z$2:Z$100,J949),3,IF(COUNTIF(点検表４リスト用!AA$2:AA$100,J949),4,""))))</f>
        <v/>
      </c>
      <c r="BT949" s="580" t="str">
        <f t="shared" si="458"/>
        <v/>
      </c>
    </row>
    <row r="950" spans="1:72">
      <c r="A950" s="289"/>
      <c r="B950" s="445"/>
      <c r="C950" s="290"/>
      <c r="D950" s="291"/>
      <c r="E950" s="291"/>
      <c r="F950" s="291"/>
      <c r="G950" s="292"/>
      <c r="H950" s="300"/>
      <c r="I950" s="292"/>
      <c r="J950" s="292"/>
      <c r="K950" s="292"/>
      <c r="L950" s="292"/>
      <c r="M950" s="290"/>
      <c r="N950" s="290"/>
      <c r="O950" s="292"/>
      <c r="P950" s="292"/>
      <c r="Q950" s="481" t="str">
        <f t="shared" si="459"/>
        <v/>
      </c>
      <c r="R950" s="481" t="str">
        <f t="shared" si="460"/>
        <v/>
      </c>
      <c r="S950" s="482" t="str">
        <f t="shared" si="433"/>
        <v/>
      </c>
      <c r="T950" s="482" t="str">
        <f t="shared" si="461"/>
        <v/>
      </c>
      <c r="U950" s="483" t="str">
        <f t="shared" si="462"/>
        <v/>
      </c>
      <c r="V950" s="483" t="str">
        <f t="shared" si="463"/>
        <v/>
      </c>
      <c r="W950" s="483" t="str">
        <f t="shared" si="464"/>
        <v/>
      </c>
      <c r="X950" s="293"/>
      <c r="Y950" s="289"/>
      <c r="Z950" s="473" t="str">
        <f>IF($BS950&lt;&gt;"","確認",IF(COUNTIF(点検表４リスト用!AB$2:AB$100,J950),"○",IF(OR($BQ950="【3】",$BQ950="【2】",$BQ950="【1】"),"○",$BQ950)))</f>
        <v/>
      </c>
      <c r="AA950" s="532"/>
      <c r="AB950" s="559" t="str">
        <f t="shared" si="465"/>
        <v/>
      </c>
      <c r="AC950" s="294" t="str">
        <f>IF(COUNTIF(環境性能の高いＵＤタクシー!$A:$A,点検表４!J950),"○","")</f>
        <v/>
      </c>
      <c r="AD950" s="295" t="str">
        <f t="shared" si="466"/>
        <v/>
      </c>
      <c r="AE950" s="296" t="b">
        <f t="shared" si="434"/>
        <v>0</v>
      </c>
      <c r="AF950" s="296" t="b">
        <f t="shared" si="435"/>
        <v>0</v>
      </c>
      <c r="AG950" s="296" t="str">
        <f t="shared" si="436"/>
        <v/>
      </c>
      <c r="AH950" s="296">
        <f t="shared" si="437"/>
        <v>1</v>
      </c>
      <c r="AI950" s="296">
        <f t="shared" si="438"/>
        <v>0</v>
      </c>
      <c r="AJ950" s="296">
        <f t="shared" si="439"/>
        <v>0</v>
      </c>
      <c r="AK950" s="296" t="str">
        <f>IFERROR(VLOOKUP($I950,点検表４リスト用!$D$2:$G$10,2,FALSE),"")</f>
        <v/>
      </c>
      <c r="AL950" s="296" t="str">
        <f>IFERROR(VLOOKUP($I950,点検表４リスト用!$D$2:$G$10,3,FALSE),"")</f>
        <v/>
      </c>
      <c r="AM950" s="296" t="str">
        <f>IFERROR(VLOOKUP($I950,点検表４リスト用!$D$2:$G$10,4,FALSE),"")</f>
        <v/>
      </c>
      <c r="AN950" s="296" t="str">
        <f>IFERROR(VLOOKUP(LEFT($E950,1),点検表４リスト用!$I$2:$J$11,2,FALSE),"")</f>
        <v/>
      </c>
      <c r="AO950" s="296" t="b">
        <f>IF(IFERROR(VLOOKUP($J950,軽乗用車一覧!$A$2:$A$88,1,FALSE),"")&lt;&gt;"",TRUE,FALSE)</f>
        <v>0</v>
      </c>
      <c r="AP950" s="296" t="b">
        <f t="shared" si="440"/>
        <v>0</v>
      </c>
      <c r="AQ950" s="296" t="b">
        <f t="shared" si="467"/>
        <v>1</v>
      </c>
      <c r="AR950" s="296" t="str">
        <f t="shared" si="441"/>
        <v/>
      </c>
      <c r="AS950" s="296" t="str">
        <f t="shared" si="442"/>
        <v/>
      </c>
      <c r="AT950" s="296">
        <f t="shared" si="443"/>
        <v>1</v>
      </c>
      <c r="AU950" s="296">
        <f t="shared" si="444"/>
        <v>1</v>
      </c>
      <c r="AV950" s="296" t="str">
        <f t="shared" si="445"/>
        <v/>
      </c>
      <c r="AW950" s="296" t="str">
        <f>IFERROR(VLOOKUP($L950,点検表４リスト用!$L$2:$M$11,2,FALSE),"")</f>
        <v/>
      </c>
      <c r="AX950" s="296" t="str">
        <f>IFERROR(VLOOKUP($AV950,排出係数!$H$4:$N$1000,7,FALSE),"")</f>
        <v/>
      </c>
      <c r="AY950" s="296" t="str">
        <f t="shared" si="455"/>
        <v/>
      </c>
      <c r="AZ950" s="296" t="str">
        <f t="shared" si="446"/>
        <v>1</v>
      </c>
      <c r="BA950" s="296" t="str">
        <f>IFERROR(VLOOKUP($AV950,排出係数!$A$4:$G$10000,$AU950+2,FALSE),"")</f>
        <v/>
      </c>
      <c r="BB950" s="296">
        <f>IFERROR(VLOOKUP($AU950,点検表４リスト用!$P$2:$T$6,2,FALSE),"")</f>
        <v>0.48</v>
      </c>
      <c r="BC950" s="296" t="str">
        <f t="shared" si="447"/>
        <v/>
      </c>
      <c r="BD950" s="296" t="str">
        <f t="shared" si="448"/>
        <v/>
      </c>
      <c r="BE950" s="296" t="str">
        <f>IFERROR(VLOOKUP($AV950,排出係数!$H$4:$M$10000,$AU950+2,FALSE),"")</f>
        <v/>
      </c>
      <c r="BF950" s="296">
        <f>IFERROR(VLOOKUP($AU950,点検表４リスト用!$P$2:$T$6,IF($N950="H17",5,3),FALSE),"")</f>
        <v>5.5E-2</v>
      </c>
      <c r="BG950" s="296">
        <f t="shared" si="449"/>
        <v>0</v>
      </c>
      <c r="BH950" s="296">
        <f t="shared" si="453"/>
        <v>0</v>
      </c>
      <c r="BI950" s="296" t="str">
        <f>IFERROR(VLOOKUP($L950,点検表４リスト用!$L$2:$N$11,3,FALSE),"")</f>
        <v/>
      </c>
      <c r="BJ950" s="296" t="str">
        <f t="shared" si="450"/>
        <v/>
      </c>
      <c r="BK950" s="296" t="str">
        <f>IF($AK950="特","",IF($BP950="確認",MSG_電気・燃料電池車確認,IF($BS950=1,日野自動車新型式,IF($BS950=2,日野自動車新型式②,IF($BS950=3,日野自動車新型式③,IF($BS950=4,日野自動車新型式④,IFERROR(VLOOKUP($BJ950,'35条リスト'!$A$3:$C$9998,2,FALSE),"")))))))</f>
        <v/>
      </c>
      <c r="BL950" s="296" t="str">
        <f t="shared" si="451"/>
        <v/>
      </c>
      <c r="BM950" s="296" t="str">
        <f>IFERROR(VLOOKUP($X950,点検表４リスト用!$A$2:$B$10,2,FALSE),"")</f>
        <v/>
      </c>
      <c r="BN950" s="296" t="str">
        <f>IF($AK950="特","",IFERROR(VLOOKUP($BJ950,'35条リスト'!$A$3:$C$9998,3,FALSE),""))</f>
        <v/>
      </c>
      <c r="BO950" s="357" t="str">
        <f t="shared" si="456"/>
        <v/>
      </c>
      <c r="BP950" s="297" t="str">
        <f t="shared" si="452"/>
        <v/>
      </c>
      <c r="BQ950" s="297" t="str">
        <f t="shared" si="457"/>
        <v/>
      </c>
      <c r="BR950" s="296">
        <f t="shared" si="454"/>
        <v>0</v>
      </c>
      <c r="BS950" s="296" t="str">
        <f>IF(COUNTIF(点検表４リスト用!X$2:X$83,J950),1,IF(COUNTIF(点検表４リスト用!Y$2:Y$100,J950),2,IF(COUNTIF(点検表４リスト用!Z$2:Z$100,J950),3,IF(COUNTIF(点検表４リスト用!AA$2:AA$100,J950),4,""))))</f>
        <v/>
      </c>
      <c r="BT950" s="580" t="str">
        <f t="shared" si="458"/>
        <v/>
      </c>
    </row>
    <row r="951" spans="1:72">
      <c r="A951" s="289"/>
      <c r="B951" s="445"/>
      <c r="C951" s="290"/>
      <c r="D951" s="291"/>
      <c r="E951" s="291"/>
      <c r="F951" s="291"/>
      <c r="G951" s="292"/>
      <c r="H951" s="300"/>
      <c r="I951" s="292"/>
      <c r="J951" s="292"/>
      <c r="K951" s="292"/>
      <c r="L951" s="292"/>
      <c r="M951" s="290"/>
      <c r="N951" s="290"/>
      <c r="O951" s="292"/>
      <c r="P951" s="292"/>
      <c r="Q951" s="481" t="str">
        <f t="shared" si="459"/>
        <v/>
      </c>
      <c r="R951" s="481" t="str">
        <f t="shared" si="460"/>
        <v/>
      </c>
      <c r="S951" s="482" t="str">
        <f t="shared" si="433"/>
        <v/>
      </c>
      <c r="T951" s="482" t="str">
        <f t="shared" si="461"/>
        <v/>
      </c>
      <c r="U951" s="483" t="str">
        <f t="shared" si="462"/>
        <v/>
      </c>
      <c r="V951" s="483" t="str">
        <f t="shared" si="463"/>
        <v/>
      </c>
      <c r="W951" s="483" t="str">
        <f t="shared" si="464"/>
        <v/>
      </c>
      <c r="X951" s="293"/>
      <c r="Y951" s="289"/>
      <c r="Z951" s="473" t="str">
        <f>IF($BS951&lt;&gt;"","確認",IF(COUNTIF(点検表４リスト用!AB$2:AB$100,J951),"○",IF(OR($BQ951="【3】",$BQ951="【2】",$BQ951="【1】"),"○",$BQ951)))</f>
        <v/>
      </c>
      <c r="AA951" s="532"/>
      <c r="AB951" s="559" t="str">
        <f t="shared" si="465"/>
        <v/>
      </c>
      <c r="AC951" s="294" t="str">
        <f>IF(COUNTIF(環境性能の高いＵＤタクシー!$A:$A,点検表４!J951),"○","")</f>
        <v/>
      </c>
      <c r="AD951" s="295" t="str">
        <f t="shared" si="466"/>
        <v/>
      </c>
      <c r="AE951" s="296" t="b">
        <f t="shared" si="434"/>
        <v>0</v>
      </c>
      <c r="AF951" s="296" t="b">
        <f t="shared" si="435"/>
        <v>0</v>
      </c>
      <c r="AG951" s="296" t="str">
        <f t="shared" si="436"/>
        <v/>
      </c>
      <c r="AH951" s="296">
        <f t="shared" si="437"/>
        <v>1</v>
      </c>
      <c r="AI951" s="296">
        <f t="shared" si="438"/>
        <v>0</v>
      </c>
      <c r="AJ951" s="296">
        <f t="shared" si="439"/>
        <v>0</v>
      </c>
      <c r="AK951" s="296" t="str">
        <f>IFERROR(VLOOKUP($I951,点検表４リスト用!$D$2:$G$10,2,FALSE),"")</f>
        <v/>
      </c>
      <c r="AL951" s="296" t="str">
        <f>IFERROR(VLOOKUP($I951,点検表４リスト用!$D$2:$G$10,3,FALSE),"")</f>
        <v/>
      </c>
      <c r="AM951" s="296" t="str">
        <f>IFERROR(VLOOKUP($I951,点検表４リスト用!$D$2:$G$10,4,FALSE),"")</f>
        <v/>
      </c>
      <c r="AN951" s="296" t="str">
        <f>IFERROR(VLOOKUP(LEFT($E951,1),点検表４リスト用!$I$2:$J$11,2,FALSE),"")</f>
        <v/>
      </c>
      <c r="AO951" s="296" t="b">
        <f>IF(IFERROR(VLOOKUP($J951,軽乗用車一覧!$A$2:$A$88,1,FALSE),"")&lt;&gt;"",TRUE,FALSE)</f>
        <v>0</v>
      </c>
      <c r="AP951" s="296" t="b">
        <f t="shared" si="440"/>
        <v>0</v>
      </c>
      <c r="AQ951" s="296" t="b">
        <f t="shared" si="467"/>
        <v>1</v>
      </c>
      <c r="AR951" s="296" t="str">
        <f t="shared" si="441"/>
        <v/>
      </c>
      <c r="AS951" s="296" t="str">
        <f t="shared" si="442"/>
        <v/>
      </c>
      <c r="AT951" s="296">
        <f t="shared" si="443"/>
        <v>1</v>
      </c>
      <c r="AU951" s="296">
        <f t="shared" si="444"/>
        <v>1</v>
      </c>
      <c r="AV951" s="296" t="str">
        <f t="shared" si="445"/>
        <v/>
      </c>
      <c r="AW951" s="296" t="str">
        <f>IFERROR(VLOOKUP($L951,点検表４リスト用!$L$2:$M$11,2,FALSE),"")</f>
        <v/>
      </c>
      <c r="AX951" s="296" t="str">
        <f>IFERROR(VLOOKUP($AV951,排出係数!$H$4:$N$1000,7,FALSE),"")</f>
        <v/>
      </c>
      <c r="AY951" s="296" t="str">
        <f t="shared" si="455"/>
        <v/>
      </c>
      <c r="AZ951" s="296" t="str">
        <f t="shared" si="446"/>
        <v>1</v>
      </c>
      <c r="BA951" s="296" t="str">
        <f>IFERROR(VLOOKUP($AV951,排出係数!$A$4:$G$10000,$AU951+2,FALSE),"")</f>
        <v/>
      </c>
      <c r="BB951" s="296">
        <f>IFERROR(VLOOKUP($AU951,点検表４リスト用!$P$2:$T$6,2,FALSE),"")</f>
        <v>0.48</v>
      </c>
      <c r="BC951" s="296" t="str">
        <f t="shared" si="447"/>
        <v/>
      </c>
      <c r="BD951" s="296" t="str">
        <f t="shared" si="448"/>
        <v/>
      </c>
      <c r="BE951" s="296" t="str">
        <f>IFERROR(VLOOKUP($AV951,排出係数!$H$4:$M$10000,$AU951+2,FALSE),"")</f>
        <v/>
      </c>
      <c r="BF951" s="296">
        <f>IFERROR(VLOOKUP($AU951,点検表４リスト用!$P$2:$T$6,IF($N951="H17",5,3),FALSE),"")</f>
        <v>5.5E-2</v>
      </c>
      <c r="BG951" s="296">
        <f t="shared" si="449"/>
        <v>0</v>
      </c>
      <c r="BH951" s="296">
        <f t="shared" si="453"/>
        <v>0</v>
      </c>
      <c r="BI951" s="296" t="str">
        <f>IFERROR(VLOOKUP($L951,点検表４リスト用!$L$2:$N$11,3,FALSE),"")</f>
        <v/>
      </c>
      <c r="BJ951" s="296" t="str">
        <f t="shared" si="450"/>
        <v/>
      </c>
      <c r="BK951" s="296" t="str">
        <f>IF($AK951="特","",IF($BP951="確認",MSG_電気・燃料電池車確認,IF($BS951=1,日野自動車新型式,IF($BS951=2,日野自動車新型式②,IF($BS951=3,日野自動車新型式③,IF($BS951=4,日野自動車新型式④,IFERROR(VLOOKUP($BJ951,'35条リスト'!$A$3:$C$9998,2,FALSE),"")))))))</f>
        <v/>
      </c>
      <c r="BL951" s="296" t="str">
        <f t="shared" si="451"/>
        <v/>
      </c>
      <c r="BM951" s="296" t="str">
        <f>IFERROR(VLOOKUP($X951,点検表４リスト用!$A$2:$B$10,2,FALSE),"")</f>
        <v/>
      </c>
      <c r="BN951" s="296" t="str">
        <f>IF($AK951="特","",IFERROR(VLOOKUP($BJ951,'35条リスト'!$A$3:$C$9998,3,FALSE),""))</f>
        <v/>
      </c>
      <c r="BO951" s="357" t="str">
        <f t="shared" si="456"/>
        <v/>
      </c>
      <c r="BP951" s="297" t="str">
        <f t="shared" si="452"/>
        <v/>
      </c>
      <c r="BQ951" s="297" t="str">
        <f t="shared" si="457"/>
        <v/>
      </c>
      <c r="BR951" s="296">
        <f t="shared" si="454"/>
        <v>0</v>
      </c>
      <c r="BS951" s="296" t="str">
        <f>IF(COUNTIF(点検表４リスト用!X$2:X$83,J951),1,IF(COUNTIF(点検表４リスト用!Y$2:Y$100,J951),2,IF(COUNTIF(点検表４リスト用!Z$2:Z$100,J951),3,IF(COUNTIF(点検表４リスト用!AA$2:AA$100,J951),4,""))))</f>
        <v/>
      </c>
      <c r="BT951" s="580" t="str">
        <f t="shared" si="458"/>
        <v/>
      </c>
    </row>
    <row r="952" spans="1:72">
      <c r="A952" s="289"/>
      <c r="B952" s="445"/>
      <c r="C952" s="290"/>
      <c r="D952" s="291"/>
      <c r="E952" s="291"/>
      <c r="F952" s="291"/>
      <c r="G952" s="292"/>
      <c r="H952" s="300"/>
      <c r="I952" s="292"/>
      <c r="J952" s="292"/>
      <c r="K952" s="292"/>
      <c r="L952" s="292"/>
      <c r="M952" s="290"/>
      <c r="N952" s="290"/>
      <c r="O952" s="292"/>
      <c r="P952" s="292"/>
      <c r="Q952" s="481" t="str">
        <f t="shared" si="459"/>
        <v/>
      </c>
      <c r="R952" s="481" t="str">
        <f t="shared" si="460"/>
        <v/>
      </c>
      <c r="S952" s="482" t="str">
        <f t="shared" si="433"/>
        <v/>
      </c>
      <c r="T952" s="482" t="str">
        <f t="shared" si="461"/>
        <v/>
      </c>
      <c r="U952" s="483" t="str">
        <f t="shared" si="462"/>
        <v/>
      </c>
      <c r="V952" s="483" t="str">
        <f t="shared" si="463"/>
        <v/>
      </c>
      <c r="W952" s="483" t="str">
        <f t="shared" si="464"/>
        <v/>
      </c>
      <c r="X952" s="293"/>
      <c r="Y952" s="289"/>
      <c r="Z952" s="473" t="str">
        <f>IF($BS952&lt;&gt;"","確認",IF(COUNTIF(点検表４リスト用!AB$2:AB$100,J952),"○",IF(OR($BQ952="【3】",$BQ952="【2】",$BQ952="【1】"),"○",$BQ952)))</f>
        <v/>
      </c>
      <c r="AA952" s="532"/>
      <c r="AB952" s="559" t="str">
        <f t="shared" si="465"/>
        <v/>
      </c>
      <c r="AC952" s="294" t="str">
        <f>IF(COUNTIF(環境性能の高いＵＤタクシー!$A:$A,点検表４!J952),"○","")</f>
        <v/>
      </c>
      <c r="AD952" s="295" t="str">
        <f t="shared" si="466"/>
        <v/>
      </c>
      <c r="AE952" s="296" t="b">
        <f t="shared" si="434"/>
        <v>0</v>
      </c>
      <c r="AF952" s="296" t="b">
        <f t="shared" si="435"/>
        <v>0</v>
      </c>
      <c r="AG952" s="296" t="str">
        <f t="shared" si="436"/>
        <v/>
      </c>
      <c r="AH952" s="296">
        <f t="shared" si="437"/>
        <v>1</v>
      </c>
      <c r="AI952" s="296">
        <f t="shared" si="438"/>
        <v>0</v>
      </c>
      <c r="AJ952" s="296">
        <f t="shared" si="439"/>
        <v>0</v>
      </c>
      <c r="AK952" s="296" t="str">
        <f>IFERROR(VLOOKUP($I952,点検表４リスト用!$D$2:$G$10,2,FALSE),"")</f>
        <v/>
      </c>
      <c r="AL952" s="296" t="str">
        <f>IFERROR(VLOOKUP($I952,点検表４リスト用!$D$2:$G$10,3,FALSE),"")</f>
        <v/>
      </c>
      <c r="AM952" s="296" t="str">
        <f>IFERROR(VLOOKUP($I952,点検表４リスト用!$D$2:$G$10,4,FALSE),"")</f>
        <v/>
      </c>
      <c r="AN952" s="296" t="str">
        <f>IFERROR(VLOOKUP(LEFT($E952,1),点検表４リスト用!$I$2:$J$11,2,FALSE),"")</f>
        <v/>
      </c>
      <c r="AO952" s="296" t="b">
        <f>IF(IFERROR(VLOOKUP($J952,軽乗用車一覧!$A$2:$A$88,1,FALSE),"")&lt;&gt;"",TRUE,FALSE)</f>
        <v>0</v>
      </c>
      <c r="AP952" s="296" t="b">
        <f t="shared" si="440"/>
        <v>0</v>
      </c>
      <c r="AQ952" s="296" t="b">
        <f t="shared" si="467"/>
        <v>1</v>
      </c>
      <c r="AR952" s="296" t="str">
        <f t="shared" si="441"/>
        <v/>
      </c>
      <c r="AS952" s="296" t="str">
        <f t="shared" si="442"/>
        <v/>
      </c>
      <c r="AT952" s="296">
        <f t="shared" si="443"/>
        <v>1</v>
      </c>
      <c r="AU952" s="296">
        <f t="shared" si="444"/>
        <v>1</v>
      </c>
      <c r="AV952" s="296" t="str">
        <f t="shared" si="445"/>
        <v/>
      </c>
      <c r="AW952" s="296" t="str">
        <f>IFERROR(VLOOKUP($L952,点検表４リスト用!$L$2:$M$11,2,FALSE),"")</f>
        <v/>
      </c>
      <c r="AX952" s="296" t="str">
        <f>IFERROR(VLOOKUP($AV952,排出係数!$H$4:$N$1000,7,FALSE),"")</f>
        <v/>
      </c>
      <c r="AY952" s="296" t="str">
        <f t="shared" si="455"/>
        <v/>
      </c>
      <c r="AZ952" s="296" t="str">
        <f t="shared" si="446"/>
        <v>1</v>
      </c>
      <c r="BA952" s="296" t="str">
        <f>IFERROR(VLOOKUP($AV952,排出係数!$A$4:$G$10000,$AU952+2,FALSE),"")</f>
        <v/>
      </c>
      <c r="BB952" s="296">
        <f>IFERROR(VLOOKUP($AU952,点検表４リスト用!$P$2:$T$6,2,FALSE),"")</f>
        <v>0.48</v>
      </c>
      <c r="BC952" s="296" t="str">
        <f t="shared" si="447"/>
        <v/>
      </c>
      <c r="BD952" s="296" t="str">
        <f t="shared" si="448"/>
        <v/>
      </c>
      <c r="BE952" s="296" t="str">
        <f>IFERROR(VLOOKUP($AV952,排出係数!$H$4:$M$10000,$AU952+2,FALSE),"")</f>
        <v/>
      </c>
      <c r="BF952" s="296">
        <f>IFERROR(VLOOKUP($AU952,点検表４リスト用!$P$2:$T$6,IF($N952="H17",5,3),FALSE),"")</f>
        <v>5.5E-2</v>
      </c>
      <c r="BG952" s="296">
        <f t="shared" si="449"/>
        <v>0</v>
      </c>
      <c r="BH952" s="296">
        <f t="shared" si="453"/>
        <v>0</v>
      </c>
      <c r="BI952" s="296" t="str">
        <f>IFERROR(VLOOKUP($L952,点検表４リスト用!$L$2:$N$11,3,FALSE),"")</f>
        <v/>
      </c>
      <c r="BJ952" s="296" t="str">
        <f t="shared" si="450"/>
        <v/>
      </c>
      <c r="BK952" s="296" t="str">
        <f>IF($AK952="特","",IF($BP952="確認",MSG_電気・燃料電池車確認,IF($BS952=1,日野自動車新型式,IF($BS952=2,日野自動車新型式②,IF($BS952=3,日野自動車新型式③,IF($BS952=4,日野自動車新型式④,IFERROR(VLOOKUP($BJ952,'35条リスト'!$A$3:$C$9998,2,FALSE),"")))))))</f>
        <v/>
      </c>
      <c r="BL952" s="296" t="str">
        <f t="shared" si="451"/>
        <v/>
      </c>
      <c r="BM952" s="296" t="str">
        <f>IFERROR(VLOOKUP($X952,点検表４リスト用!$A$2:$B$10,2,FALSE),"")</f>
        <v/>
      </c>
      <c r="BN952" s="296" t="str">
        <f>IF($AK952="特","",IFERROR(VLOOKUP($BJ952,'35条リスト'!$A$3:$C$9998,3,FALSE),""))</f>
        <v/>
      </c>
      <c r="BO952" s="357" t="str">
        <f t="shared" si="456"/>
        <v/>
      </c>
      <c r="BP952" s="297" t="str">
        <f t="shared" si="452"/>
        <v/>
      </c>
      <c r="BQ952" s="297" t="str">
        <f t="shared" si="457"/>
        <v/>
      </c>
      <c r="BR952" s="296">
        <f t="shared" si="454"/>
        <v>0</v>
      </c>
      <c r="BS952" s="296" t="str">
        <f>IF(COUNTIF(点検表４リスト用!X$2:X$83,J952),1,IF(COUNTIF(点検表４リスト用!Y$2:Y$100,J952),2,IF(COUNTIF(点検表４リスト用!Z$2:Z$100,J952),3,IF(COUNTIF(点検表４リスト用!AA$2:AA$100,J952),4,""))))</f>
        <v/>
      </c>
      <c r="BT952" s="580" t="str">
        <f t="shared" si="458"/>
        <v/>
      </c>
    </row>
    <row r="953" spans="1:72">
      <c r="A953" s="289"/>
      <c r="B953" s="445"/>
      <c r="C953" s="290"/>
      <c r="D953" s="291"/>
      <c r="E953" s="291"/>
      <c r="F953" s="291"/>
      <c r="G953" s="292"/>
      <c r="H953" s="300"/>
      <c r="I953" s="292"/>
      <c r="J953" s="292"/>
      <c r="K953" s="292"/>
      <c r="L953" s="292"/>
      <c r="M953" s="290"/>
      <c r="N953" s="290"/>
      <c r="O953" s="292"/>
      <c r="P953" s="292"/>
      <c r="Q953" s="481" t="str">
        <f t="shared" si="459"/>
        <v/>
      </c>
      <c r="R953" s="481" t="str">
        <f t="shared" si="460"/>
        <v/>
      </c>
      <c r="S953" s="482" t="str">
        <f t="shared" si="433"/>
        <v/>
      </c>
      <c r="T953" s="482" t="str">
        <f t="shared" si="461"/>
        <v/>
      </c>
      <c r="U953" s="483" t="str">
        <f t="shared" si="462"/>
        <v/>
      </c>
      <c r="V953" s="483" t="str">
        <f t="shared" si="463"/>
        <v/>
      </c>
      <c r="W953" s="483" t="str">
        <f t="shared" si="464"/>
        <v/>
      </c>
      <c r="X953" s="293"/>
      <c r="Y953" s="289"/>
      <c r="Z953" s="473" t="str">
        <f>IF($BS953&lt;&gt;"","確認",IF(COUNTIF(点検表４リスト用!AB$2:AB$100,J953),"○",IF(OR($BQ953="【3】",$BQ953="【2】",$BQ953="【1】"),"○",$BQ953)))</f>
        <v/>
      </c>
      <c r="AA953" s="532"/>
      <c r="AB953" s="559" t="str">
        <f t="shared" si="465"/>
        <v/>
      </c>
      <c r="AC953" s="294" t="str">
        <f>IF(COUNTIF(環境性能の高いＵＤタクシー!$A:$A,点検表４!J953),"○","")</f>
        <v/>
      </c>
      <c r="AD953" s="295" t="str">
        <f t="shared" si="466"/>
        <v/>
      </c>
      <c r="AE953" s="296" t="b">
        <f t="shared" si="434"/>
        <v>0</v>
      </c>
      <c r="AF953" s="296" t="b">
        <f t="shared" si="435"/>
        <v>0</v>
      </c>
      <c r="AG953" s="296" t="str">
        <f t="shared" si="436"/>
        <v/>
      </c>
      <c r="AH953" s="296">
        <f t="shared" si="437"/>
        <v>1</v>
      </c>
      <c r="AI953" s="296">
        <f t="shared" si="438"/>
        <v>0</v>
      </c>
      <c r="AJ953" s="296">
        <f t="shared" si="439"/>
        <v>0</v>
      </c>
      <c r="AK953" s="296" t="str">
        <f>IFERROR(VLOOKUP($I953,点検表４リスト用!$D$2:$G$10,2,FALSE),"")</f>
        <v/>
      </c>
      <c r="AL953" s="296" t="str">
        <f>IFERROR(VLOOKUP($I953,点検表４リスト用!$D$2:$G$10,3,FALSE),"")</f>
        <v/>
      </c>
      <c r="AM953" s="296" t="str">
        <f>IFERROR(VLOOKUP($I953,点検表４リスト用!$D$2:$G$10,4,FALSE),"")</f>
        <v/>
      </c>
      <c r="AN953" s="296" t="str">
        <f>IFERROR(VLOOKUP(LEFT($E953,1),点検表４リスト用!$I$2:$J$11,2,FALSE),"")</f>
        <v/>
      </c>
      <c r="AO953" s="296" t="b">
        <f>IF(IFERROR(VLOOKUP($J953,軽乗用車一覧!$A$2:$A$88,1,FALSE),"")&lt;&gt;"",TRUE,FALSE)</f>
        <v>0</v>
      </c>
      <c r="AP953" s="296" t="b">
        <f t="shared" si="440"/>
        <v>0</v>
      </c>
      <c r="AQ953" s="296" t="b">
        <f t="shared" si="467"/>
        <v>1</v>
      </c>
      <c r="AR953" s="296" t="str">
        <f t="shared" si="441"/>
        <v/>
      </c>
      <c r="AS953" s="296" t="str">
        <f t="shared" si="442"/>
        <v/>
      </c>
      <c r="AT953" s="296">
        <f t="shared" si="443"/>
        <v>1</v>
      </c>
      <c r="AU953" s="296">
        <f t="shared" si="444"/>
        <v>1</v>
      </c>
      <c r="AV953" s="296" t="str">
        <f t="shared" si="445"/>
        <v/>
      </c>
      <c r="AW953" s="296" t="str">
        <f>IFERROR(VLOOKUP($L953,点検表４リスト用!$L$2:$M$11,2,FALSE),"")</f>
        <v/>
      </c>
      <c r="AX953" s="296" t="str">
        <f>IFERROR(VLOOKUP($AV953,排出係数!$H$4:$N$1000,7,FALSE),"")</f>
        <v/>
      </c>
      <c r="AY953" s="296" t="str">
        <f t="shared" si="455"/>
        <v/>
      </c>
      <c r="AZ953" s="296" t="str">
        <f t="shared" si="446"/>
        <v>1</v>
      </c>
      <c r="BA953" s="296" t="str">
        <f>IFERROR(VLOOKUP($AV953,排出係数!$A$4:$G$10000,$AU953+2,FALSE),"")</f>
        <v/>
      </c>
      <c r="BB953" s="296">
        <f>IFERROR(VLOOKUP($AU953,点検表４リスト用!$P$2:$T$6,2,FALSE),"")</f>
        <v>0.48</v>
      </c>
      <c r="BC953" s="296" t="str">
        <f t="shared" si="447"/>
        <v/>
      </c>
      <c r="BD953" s="296" t="str">
        <f t="shared" si="448"/>
        <v/>
      </c>
      <c r="BE953" s="296" t="str">
        <f>IFERROR(VLOOKUP($AV953,排出係数!$H$4:$M$10000,$AU953+2,FALSE),"")</f>
        <v/>
      </c>
      <c r="BF953" s="296">
        <f>IFERROR(VLOOKUP($AU953,点検表４リスト用!$P$2:$T$6,IF($N953="H17",5,3),FALSE),"")</f>
        <v>5.5E-2</v>
      </c>
      <c r="BG953" s="296">
        <f t="shared" si="449"/>
        <v>0</v>
      </c>
      <c r="BH953" s="296">
        <f t="shared" si="453"/>
        <v>0</v>
      </c>
      <c r="BI953" s="296" t="str">
        <f>IFERROR(VLOOKUP($L953,点検表４リスト用!$L$2:$N$11,3,FALSE),"")</f>
        <v/>
      </c>
      <c r="BJ953" s="296" t="str">
        <f t="shared" si="450"/>
        <v/>
      </c>
      <c r="BK953" s="296" t="str">
        <f>IF($AK953="特","",IF($BP953="確認",MSG_電気・燃料電池車確認,IF($BS953=1,日野自動車新型式,IF($BS953=2,日野自動車新型式②,IF($BS953=3,日野自動車新型式③,IF($BS953=4,日野自動車新型式④,IFERROR(VLOOKUP($BJ953,'35条リスト'!$A$3:$C$9998,2,FALSE),"")))))))</f>
        <v/>
      </c>
      <c r="BL953" s="296" t="str">
        <f t="shared" si="451"/>
        <v/>
      </c>
      <c r="BM953" s="296" t="str">
        <f>IFERROR(VLOOKUP($X953,点検表４リスト用!$A$2:$B$10,2,FALSE),"")</f>
        <v/>
      </c>
      <c r="BN953" s="296" t="str">
        <f>IF($AK953="特","",IFERROR(VLOOKUP($BJ953,'35条リスト'!$A$3:$C$9998,3,FALSE),""))</f>
        <v/>
      </c>
      <c r="BO953" s="357" t="str">
        <f t="shared" si="456"/>
        <v/>
      </c>
      <c r="BP953" s="297" t="str">
        <f t="shared" si="452"/>
        <v/>
      </c>
      <c r="BQ953" s="297" t="str">
        <f t="shared" si="457"/>
        <v/>
      </c>
      <c r="BR953" s="296">
        <f t="shared" si="454"/>
        <v>0</v>
      </c>
      <c r="BS953" s="296" t="str">
        <f>IF(COUNTIF(点検表４リスト用!X$2:X$83,J953),1,IF(COUNTIF(点検表４リスト用!Y$2:Y$100,J953),2,IF(COUNTIF(点検表４リスト用!Z$2:Z$100,J953),3,IF(COUNTIF(点検表４リスト用!AA$2:AA$100,J953),4,""))))</f>
        <v/>
      </c>
      <c r="BT953" s="580" t="str">
        <f t="shared" si="458"/>
        <v/>
      </c>
    </row>
    <row r="954" spans="1:72">
      <c r="A954" s="289"/>
      <c r="B954" s="445"/>
      <c r="C954" s="290"/>
      <c r="D954" s="291"/>
      <c r="E954" s="291"/>
      <c r="F954" s="291"/>
      <c r="G954" s="292"/>
      <c r="H954" s="300"/>
      <c r="I954" s="292"/>
      <c r="J954" s="292"/>
      <c r="K954" s="292"/>
      <c r="L954" s="292"/>
      <c r="M954" s="290"/>
      <c r="N954" s="290"/>
      <c r="O954" s="292"/>
      <c r="P954" s="292"/>
      <c r="Q954" s="481" t="str">
        <f t="shared" si="459"/>
        <v/>
      </c>
      <c r="R954" s="481" t="str">
        <f t="shared" si="460"/>
        <v/>
      </c>
      <c r="S954" s="482" t="str">
        <f t="shared" si="433"/>
        <v/>
      </c>
      <c r="T954" s="482" t="str">
        <f t="shared" si="461"/>
        <v/>
      </c>
      <c r="U954" s="483" t="str">
        <f t="shared" si="462"/>
        <v/>
      </c>
      <c r="V954" s="483" t="str">
        <f t="shared" si="463"/>
        <v/>
      </c>
      <c r="W954" s="483" t="str">
        <f t="shared" si="464"/>
        <v/>
      </c>
      <c r="X954" s="293"/>
      <c r="Y954" s="289"/>
      <c r="Z954" s="473" t="str">
        <f>IF($BS954&lt;&gt;"","確認",IF(COUNTIF(点検表４リスト用!AB$2:AB$100,J954),"○",IF(OR($BQ954="【3】",$BQ954="【2】",$BQ954="【1】"),"○",$BQ954)))</f>
        <v/>
      </c>
      <c r="AA954" s="532"/>
      <c r="AB954" s="559" t="str">
        <f t="shared" si="465"/>
        <v/>
      </c>
      <c r="AC954" s="294" t="str">
        <f>IF(COUNTIF(環境性能の高いＵＤタクシー!$A:$A,点検表４!J954),"○","")</f>
        <v/>
      </c>
      <c r="AD954" s="295" t="str">
        <f t="shared" si="466"/>
        <v/>
      </c>
      <c r="AE954" s="296" t="b">
        <f t="shared" si="434"/>
        <v>0</v>
      </c>
      <c r="AF954" s="296" t="b">
        <f t="shared" si="435"/>
        <v>0</v>
      </c>
      <c r="AG954" s="296" t="str">
        <f t="shared" si="436"/>
        <v/>
      </c>
      <c r="AH954" s="296">
        <f t="shared" si="437"/>
        <v>1</v>
      </c>
      <c r="AI954" s="296">
        <f t="shared" si="438"/>
        <v>0</v>
      </c>
      <c r="AJ954" s="296">
        <f t="shared" si="439"/>
        <v>0</v>
      </c>
      <c r="AK954" s="296" t="str">
        <f>IFERROR(VLOOKUP($I954,点検表４リスト用!$D$2:$G$10,2,FALSE),"")</f>
        <v/>
      </c>
      <c r="AL954" s="296" t="str">
        <f>IFERROR(VLOOKUP($I954,点検表４リスト用!$D$2:$G$10,3,FALSE),"")</f>
        <v/>
      </c>
      <c r="AM954" s="296" t="str">
        <f>IFERROR(VLOOKUP($I954,点検表４リスト用!$D$2:$G$10,4,FALSE),"")</f>
        <v/>
      </c>
      <c r="AN954" s="296" t="str">
        <f>IFERROR(VLOOKUP(LEFT($E954,1),点検表４リスト用!$I$2:$J$11,2,FALSE),"")</f>
        <v/>
      </c>
      <c r="AO954" s="296" t="b">
        <f>IF(IFERROR(VLOOKUP($J954,軽乗用車一覧!$A$2:$A$88,1,FALSE),"")&lt;&gt;"",TRUE,FALSE)</f>
        <v>0</v>
      </c>
      <c r="AP954" s="296" t="b">
        <f t="shared" si="440"/>
        <v>0</v>
      </c>
      <c r="AQ954" s="296" t="b">
        <f t="shared" si="467"/>
        <v>1</v>
      </c>
      <c r="AR954" s="296" t="str">
        <f t="shared" si="441"/>
        <v/>
      </c>
      <c r="AS954" s="296" t="str">
        <f t="shared" si="442"/>
        <v/>
      </c>
      <c r="AT954" s="296">
        <f t="shared" si="443"/>
        <v>1</v>
      </c>
      <c r="AU954" s="296">
        <f t="shared" si="444"/>
        <v>1</v>
      </c>
      <c r="AV954" s="296" t="str">
        <f t="shared" si="445"/>
        <v/>
      </c>
      <c r="AW954" s="296" t="str">
        <f>IFERROR(VLOOKUP($L954,点検表４リスト用!$L$2:$M$11,2,FALSE),"")</f>
        <v/>
      </c>
      <c r="AX954" s="296" t="str">
        <f>IFERROR(VLOOKUP($AV954,排出係数!$H$4:$N$1000,7,FALSE),"")</f>
        <v/>
      </c>
      <c r="AY954" s="296" t="str">
        <f t="shared" si="455"/>
        <v/>
      </c>
      <c r="AZ954" s="296" t="str">
        <f t="shared" si="446"/>
        <v>1</v>
      </c>
      <c r="BA954" s="296" t="str">
        <f>IFERROR(VLOOKUP($AV954,排出係数!$A$4:$G$10000,$AU954+2,FALSE),"")</f>
        <v/>
      </c>
      <c r="BB954" s="296">
        <f>IFERROR(VLOOKUP($AU954,点検表４リスト用!$P$2:$T$6,2,FALSE),"")</f>
        <v>0.48</v>
      </c>
      <c r="BC954" s="296" t="str">
        <f t="shared" si="447"/>
        <v/>
      </c>
      <c r="BD954" s="296" t="str">
        <f t="shared" si="448"/>
        <v/>
      </c>
      <c r="BE954" s="296" t="str">
        <f>IFERROR(VLOOKUP($AV954,排出係数!$H$4:$M$10000,$AU954+2,FALSE),"")</f>
        <v/>
      </c>
      <c r="BF954" s="296">
        <f>IFERROR(VLOOKUP($AU954,点検表４リスト用!$P$2:$T$6,IF($N954="H17",5,3),FALSE),"")</f>
        <v>5.5E-2</v>
      </c>
      <c r="BG954" s="296">
        <f t="shared" si="449"/>
        <v>0</v>
      </c>
      <c r="BH954" s="296">
        <f t="shared" si="453"/>
        <v>0</v>
      </c>
      <c r="BI954" s="296" t="str">
        <f>IFERROR(VLOOKUP($L954,点検表４リスト用!$L$2:$N$11,3,FALSE),"")</f>
        <v/>
      </c>
      <c r="BJ954" s="296" t="str">
        <f t="shared" si="450"/>
        <v/>
      </c>
      <c r="BK954" s="296" t="str">
        <f>IF($AK954="特","",IF($BP954="確認",MSG_電気・燃料電池車確認,IF($BS954=1,日野自動車新型式,IF($BS954=2,日野自動車新型式②,IF($BS954=3,日野自動車新型式③,IF($BS954=4,日野自動車新型式④,IFERROR(VLOOKUP($BJ954,'35条リスト'!$A$3:$C$9998,2,FALSE),"")))))))</f>
        <v/>
      </c>
      <c r="BL954" s="296" t="str">
        <f t="shared" si="451"/>
        <v/>
      </c>
      <c r="BM954" s="296" t="str">
        <f>IFERROR(VLOOKUP($X954,点検表４リスト用!$A$2:$B$10,2,FALSE),"")</f>
        <v/>
      </c>
      <c r="BN954" s="296" t="str">
        <f>IF($AK954="特","",IFERROR(VLOOKUP($BJ954,'35条リスト'!$A$3:$C$9998,3,FALSE),""))</f>
        <v/>
      </c>
      <c r="BO954" s="357" t="str">
        <f t="shared" si="456"/>
        <v/>
      </c>
      <c r="BP954" s="297" t="str">
        <f t="shared" si="452"/>
        <v/>
      </c>
      <c r="BQ954" s="297" t="str">
        <f t="shared" si="457"/>
        <v/>
      </c>
      <c r="BR954" s="296">
        <f t="shared" si="454"/>
        <v>0</v>
      </c>
      <c r="BS954" s="296" t="str">
        <f>IF(COUNTIF(点検表４リスト用!X$2:X$83,J954),1,IF(COUNTIF(点検表４リスト用!Y$2:Y$100,J954),2,IF(COUNTIF(点検表４リスト用!Z$2:Z$100,J954),3,IF(COUNTIF(点検表４リスト用!AA$2:AA$100,J954),4,""))))</f>
        <v/>
      </c>
      <c r="BT954" s="580" t="str">
        <f t="shared" si="458"/>
        <v/>
      </c>
    </row>
    <row r="955" spans="1:72">
      <c r="A955" s="289"/>
      <c r="B955" s="445"/>
      <c r="C955" s="290"/>
      <c r="D955" s="291"/>
      <c r="E955" s="291"/>
      <c r="F955" s="291"/>
      <c r="G955" s="292"/>
      <c r="H955" s="300"/>
      <c r="I955" s="292"/>
      <c r="J955" s="292"/>
      <c r="K955" s="292"/>
      <c r="L955" s="292"/>
      <c r="M955" s="290"/>
      <c r="N955" s="290"/>
      <c r="O955" s="292"/>
      <c r="P955" s="292"/>
      <c r="Q955" s="481" t="str">
        <f t="shared" si="459"/>
        <v/>
      </c>
      <c r="R955" s="481" t="str">
        <f t="shared" si="460"/>
        <v/>
      </c>
      <c r="S955" s="482" t="str">
        <f t="shared" si="433"/>
        <v/>
      </c>
      <c r="T955" s="482" t="str">
        <f t="shared" si="461"/>
        <v/>
      </c>
      <c r="U955" s="483" t="str">
        <f t="shared" si="462"/>
        <v/>
      </c>
      <c r="V955" s="483" t="str">
        <f t="shared" si="463"/>
        <v/>
      </c>
      <c r="W955" s="483" t="str">
        <f t="shared" si="464"/>
        <v/>
      </c>
      <c r="X955" s="293"/>
      <c r="Y955" s="289"/>
      <c r="Z955" s="473" t="str">
        <f>IF($BS955&lt;&gt;"","確認",IF(COUNTIF(点検表４リスト用!AB$2:AB$100,J955),"○",IF(OR($BQ955="【3】",$BQ955="【2】",$BQ955="【1】"),"○",$BQ955)))</f>
        <v/>
      </c>
      <c r="AA955" s="532"/>
      <c r="AB955" s="559" t="str">
        <f t="shared" si="465"/>
        <v/>
      </c>
      <c r="AC955" s="294" t="str">
        <f>IF(COUNTIF(環境性能の高いＵＤタクシー!$A:$A,点検表４!J955),"○","")</f>
        <v/>
      </c>
      <c r="AD955" s="295" t="str">
        <f t="shared" si="466"/>
        <v/>
      </c>
      <c r="AE955" s="296" t="b">
        <f t="shared" si="434"/>
        <v>0</v>
      </c>
      <c r="AF955" s="296" t="b">
        <f t="shared" si="435"/>
        <v>0</v>
      </c>
      <c r="AG955" s="296" t="str">
        <f t="shared" si="436"/>
        <v/>
      </c>
      <c r="AH955" s="296">
        <f t="shared" si="437"/>
        <v>1</v>
      </c>
      <c r="AI955" s="296">
        <f t="shared" si="438"/>
        <v>0</v>
      </c>
      <c r="AJ955" s="296">
        <f t="shared" si="439"/>
        <v>0</v>
      </c>
      <c r="AK955" s="296" t="str">
        <f>IFERROR(VLOOKUP($I955,点検表４リスト用!$D$2:$G$10,2,FALSE),"")</f>
        <v/>
      </c>
      <c r="AL955" s="296" t="str">
        <f>IFERROR(VLOOKUP($I955,点検表４リスト用!$D$2:$G$10,3,FALSE),"")</f>
        <v/>
      </c>
      <c r="AM955" s="296" t="str">
        <f>IFERROR(VLOOKUP($I955,点検表４リスト用!$D$2:$G$10,4,FALSE),"")</f>
        <v/>
      </c>
      <c r="AN955" s="296" t="str">
        <f>IFERROR(VLOOKUP(LEFT($E955,1),点検表４リスト用!$I$2:$J$11,2,FALSE),"")</f>
        <v/>
      </c>
      <c r="AO955" s="296" t="b">
        <f>IF(IFERROR(VLOOKUP($J955,軽乗用車一覧!$A$2:$A$88,1,FALSE),"")&lt;&gt;"",TRUE,FALSE)</f>
        <v>0</v>
      </c>
      <c r="AP955" s="296" t="b">
        <f t="shared" si="440"/>
        <v>0</v>
      </c>
      <c r="AQ955" s="296" t="b">
        <f t="shared" si="467"/>
        <v>1</v>
      </c>
      <c r="AR955" s="296" t="str">
        <f t="shared" si="441"/>
        <v/>
      </c>
      <c r="AS955" s="296" t="str">
        <f t="shared" si="442"/>
        <v/>
      </c>
      <c r="AT955" s="296">
        <f t="shared" si="443"/>
        <v>1</v>
      </c>
      <c r="AU955" s="296">
        <f t="shared" si="444"/>
        <v>1</v>
      </c>
      <c r="AV955" s="296" t="str">
        <f t="shared" si="445"/>
        <v/>
      </c>
      <c r="AW955" s="296" t="str">
        <f>IFERROR(VLOOKUP($L955,点検表４リスト用!$L$2:$M$11,2,FALSE),"")</f>
        <v/>
      </c>
      <c r="AX955" s="296" t="str">
        <f>IFERROR(VLOOKUP($AV955,排出係数!$H$4:$N$1000,7,FALSE),"")</f>
        <v/>
      </c>
      <c r="AY955" s="296" t="str">
        <f t="shared" si="455"/>
        <v/>
      </c>
      <c r="AZ955" s="296" t="str">
        <f t="shared" si="446"/>
        <v>1</v>
      </c>
      <c r="BA955" s="296" t="str">
        <f>IFERROR(VLOOKUP($AV955,排出係数!$A$4:$G$10000,$AU955+2,FALSE),"")</f>
        <v/>
      </c>
      <c r="BB955" s="296">
        <f>IFERROR(VLOOKUP($AU955,点検表４リスト用!$P$2:$T$6,2,FALSE),"")</f>
        <v>0.48</v>
      </c>
      <c r="BC955" s="296" t="str">
        <f t="shared" si="447"/>
        <v/>
      </c>
      <c r="BD955" s="296" t="str">
        <f t="shared" si="448"/>
        <v/>
      </c>
      <c r="BE955" s="296" t="str">
        <f>IFERROR(VLOOKUP($AV955,排出係数!$H$4:$M$10000,$AU955+2,FALSE),"")</f>
        <v/>
      </c>
      <c r="BF955" s="296">
        <f>IFERROR(VLOOKUP($AU955,点検表４リスト用!$P$2:$T$6,IF($N955="H17",5,3),FALSE),"")</f>
        <v>5.5E-2</v>
      </c>
      <c r="BG955" s="296">
        <f t="shared" si="449"/>
        <v>0</v>
      </c>
      <c r="BH955" s="296">
        <f t="shared" si="453"/>
        <v>0</v>
      </c>
      <c r="BI955" s="296" t="str">
        <f>IFERROR(VLOOKUP($L955,点検表４リスト用!$L$2:$N$11,3,FALSE),"")</f>
        <v/>
      </c>
      <c r="BJ955" s="296" t="str">
        <f t="shared" si="450"/>
        <v/>
      </c>
      <c r="BK955" s="296" t="str">
        <f>IF($AK955="特","",IF($BP955="確認",MSG_電気・燃料電池車確認,IF($BS955=1,日野自動車新型式,IF($BS955=2,日野自動車新型式②,IF($BS955=3,日野自動車新型式③,IF($BS955=4,日野自動車新型式④,IFERROR(VLOOKUP($BJ955,'35条リスト'!$A$3:$C$9998,2,FALSE),"")))))))</f>
        <v/>
      </c>
      <c r="BL955" s="296" t="str">
        <f t="shared" si="451"/>
        <v/>
      </c>
      <c r="BM955" s="296" t="str">
        <f>IFERROR(VLOOKUP($X955,点検表４リスト用!$A$2:$B$10,2,FALSE),"")</f>
        <v/>
      </c>
      <c r="BN955" s="296" t="str">
        <f>IF($AK955="特","",IFERROR(VLOOKUP($BJ955,'35条リスト'!$A$3:$C$9998,3,FALSE),""))</f>
        <v/>
      </c>
      <c r="BO955" s="357" t="str">
        <f t="shared" si="456"/>
        <v/>
      </c>
      <c r="BP955" s="297" t="str">
        <f t="shared" si="452"/>
        <v/>
      </c>
      <c r="BQ955" s="297" t="str">
        <f t="shared" si="457"/>
        <v/>
      </c>
      <c r="BR955" s="296">
        <f t="shared" si="454"/>
        <v>0</v>
      </c>
      <c r="BS955" s="296" t="str">
        <f>IF(COUNTIF(点検表４リスト用!X$2:X$83,J955),1,IF(COUNTIF(点検表４リスト用!Y$2:Y$100,J955),2,IF(COUNTIF(点検表４リスト用!Z$2:Z$100,J955),3,IF(COUNTIF(点検表４リスト用!AA$2:AA$100,J955),4,""))))</f>
        <v/>
      </c>
      <c r="BT955" s="580" t="str">
        <f t="shared" si="458"/>
        <v/>
      </c>
    </row>
    <row r="956" spans="1:72">
      <c r="A956" s="289"/>
      <c r="B956" s="445"/>
      <c r="C956" s="290"/>
      <c r="D956" s="291"/>
      <c r="E956" s="291"/>
      <c r="F956" s="291"/>
      <c r="G956" s="292"/>
      <c r="H956" s="300"/>
      <c r="I956" s="292"/>
      <c r="J956" s="292"/>
      <c r="K956" s="292"/>
      <c r="L956" s="292"/>
      <c r="M956" s="290"/>
      <c r="N956" s="290"/>
      <c r="O956" s="292"/>
      <c r="P956" s="292"/>
      <c r="Q956" s="481" t="str">
        <f t="shared" si="459"/>
        <v/>
      </c>
      <c r="R956" s="481" t="str">
        <f t="shared" si="460"/>
        <v/>
      </c>
      <c r="S956" s="482" t="str">
        <f t="shared" si="433"/>
        <v/>
      </c>
      <c r="T956" s="482" t="str">
        <f t="shared" si="461"/>
        <v/>
      </c>
      <c r="U956" s="483" t="str">
        <f t="shared" si="462"/>
        <v/>
      </c>
      <c r="V956" s="483" t="str">
        <f t="shared" si="463"/>
        <v/>
      </c>
      <c r="W956" s="483" t="str">
        <f t="shared" si="464"/>
        <v/>
      </c>
      <c r="X956" s="293"/>
      <c r="Y956" s="289"/>
      <c r="Z956" s="473" t="str">
        <f>IF($BS956&lt;&gt;"","確認",IF(COUNTIF(点検表４リスト用!AB$2:AB$100,J956),"○",IF(OR($BQ956="【3】",$BQ956="【2】",$BQ956="【1】"),"○",$BQ956)))</f>
        <v/>
      </c>
      <c r="AA956" s="532"/>
      <c r="AB956" s="559" t="str">
        <f t="shared" si="465"/>
        <v/>
      </c>
      <c r="AC956" s="294" t="str">
        <f>IF(COUNTIF(環境性能の高いＵＤタクシー!$A:$A,点検表４!J956),"○","")</f>
        <v/>
      </c>
      <c r="AD956" s="295" t="str">
        <f t="shared" si="466"/>
        <v/>
      </c>
      <c r="AE956" s="296" t="b">
        <f t="shared" si="434"/>
        <v>0</v>
      </c>
      <c r="AF956" s="296" t="b">
        <f t="shared" si="435"/>
        <v>0</v>
      </c>
      <c r="AG956" s="296" t="str">
        <f t="shared" si="436"/>
        <v/>
      </c>
      <c r="AH956" s="296">
        <f t="shared" si="437"/>
        <v>1</v>
      </c>
      <c r="AI956" s="296">
        <f t="shared" si="438"/>
        <v>0</v>
      </c>
      <c r="AJ956" s="296">
        <f t="shared" si="439"/>
        <v>0</v>
      </c>
      <c r="AK956" s="296" t="str">
        <f>IFERROR(VLOOKUP($I956,点検表４リスト用!$D$2:$G$10,2,FALSE),"")</f>
        <v/>
      </c>
      <c r="AL956" s="296" t="str">
        <f>IFERROR(VLOOKUP($I956,点検表４リスト用!$D$2:$G$10,3,FALSE),"")</f>
        <v/>
      </c>
      <c r="AM956" s="296" t="str">
        <f>IFERROR(VLOOKUP($I956,点検表４リスト用!$D$2:$G$10,4,FALSE),"")</f>
        <v/>
      </c>
      <c r="AN956" s="296" t="str">
        <f>IFERROR(VLOOKUP(LEFT($E956,1),点検表４リスト用!$I$2:$J$11,2,FALSE),"")</f>
        <v/>
      </c>
      <c r="AO956" s="296" t="b">
        <f>IF(IFERROR(VLOOKUP($J956,軽乗用車一覧!$A$2:$A$88,1,FALSE),"")&lt;&gt;"",TRUE,FALSE)</f>
        <v>0</v>
      </c>
      <c r="AP956" s="296" t="b">
        <f t="shared" si="440"/>
        <v>0</v>
      </c>
      <c r="AQ956" s="296" t="b">
        <f t="shared" si="467"/>
        <v>1</v>
      </c>
      <c r="AR956" s="296" t="str">
        <f t="shared" si="441"/>
        <v/>
      </c>
      <c r="AS956" s="296" t="str">
        <f t="shared" si="442"/>
        <v/>
      </c>
      <c r="AT956" s="296">
        <f t="shared" si="443"/>
        <v>1</v>
      </c>
      <c r="AU956" s="296">
        <f t="shared" si="444"/>
        <v>1</v>
      </c>
      <c r="AV956" s="296" t="str">
        <f t="shared" si="445"/>
        <v/>
      </c>
      <c r="AW956" s="296" t="str">
        <f>IFERROR(VLOOKUP($L956,点検表４リスト用!$L$2:$M$11,2,FALSE),"")</f>
        <v/>
      </c>
      <c r="AX956" s="296" t="str">
        <f>IFERROR(VLOOKUP($AV956,排出係数!$H$4:$N$1000,7,FALSE),"")</f>
        <v/>
      </c>
      <c r="AY956" s="296" t="str">
        <f t="shared" si="455"/>
        <v/>
      </c>
      <c r="AZ956" s="296" t="str">
        <f t="shared" si="446"/>
        <v>1</v>
      </c>
      <c r="BA956" s="296" t="str">
        <f>IFERROR(VLOOKUP($AV956,排出係数!$A$4:$G$10000,$AU956+2,FALSE),"")</f>
        <v/>
      </c>
      <c r="BB956" s="296">
        <f>IFERROR(VLOOKUP($AU956,点検表４リスト用!$P$2:$T$6,2,FALSE),"")</f>
        <v>0.48</v>
      </c>
      <c r="BC956" s="296" t="str">
        <f t="shared" si="447"/>
        <v/>
      </c>
      <c r="BD956" s="296" t="str">
        <f t="shared" si="448"/>
        <v/>
      </c>
      <c r="BE956" s="296" t="str">
        <f>IFERROR(VLOOKUP($AV956,排出係数!$H$4:$M$10000,$AU956+2,FALSE),"")</f>
        <v/>
      </c>
      <c r="BF956" s="296">
        <f>IFERROR(VLOOKUP($AU956,点検表４リスト用!$P$2:$T$6,IF($N956="H17",5,3),FALSE),"")</f>
        <v>5.5E-2</v>
      </c>
      <c r="BG956" s="296">
        <f t="shared" si="449"/>
        <v>0</v>
      </c>
      <c r="BH956" s="296">
        <f t="shared" si="453"/>
        <v>0</v>
      </c>
      <c r="BI956" s="296" t="str">
        <f>IFERROR(VLOOKUP($L956,点検表４リスト用!$L$2:$N$11,3,FALSE),"")</f>
        <v/>
      </c>
      <c r="BJ956" s="296" t="str">
        <f t="shared" si="450"/>
        <v/>
      </c>
      <c r="BK956" s="296" t="str">
        <f>IF($AK956="特","",IF($BP956="確認",MSG_電気・燃料電池車確認,IF($BS956=1,日野自動車新型式,IF($BS956=2,日野自動車新型式②,IF($BS956=3,日野自動車新型式③,IF($BS956=4,日野自動車新型式④,IFERROR(VLOOKUP($BJ956,'35条リスト'!$A$3:$C$9998,2,FALSE),"")))))))</f>
        <v/>
      </c>
      <c r="BL956" s="296" t="str">
        <f t="shared" si="451"/>
        <v/>
      </c>
      <c r="BM956" s="296" t="str">
        <f>IFERROR(VLOOKUP($X956,点検表４リスト用!$A$2:$B$10,2,FALSE),"")</f>
        <v/>
      </c>
      <c r="BN956" s="296" t="str">
        <f>IF($AK956="特","",IFERROR(VLOOKUP($BJ956,'35条リスト'!$A$3:$C$9998,3,FALSE),""))</f>
        <v/>
      </c>
      <c r="BO956" s="357" t="str">
        <f t="shared" si="456"/>
        <v/>
      </c>
      <c r="BP956" s="297" t="str">
        <f t="shared" si="452"/>
        <v/>
      </c>
      <c r="BQ956" s="297" t="str">
        <f t="shared" si="457"/>
        <v/>
      </c>
      <c r="BR956" s="296">
        <f t="shared" si="454"/>
        <v>0</v>
      </c>
      <c r="BS956" s="296" t="str">
        <f>IF(COUNTIF(点検表４リスト用!X$2:X$83,J956),1,IF(COUNTIF(点検表４リスト用!Y$2:Y$100,J956),2,IF(COUNTIF(点検表４リスト用!Z$2:Z$100,J956),3,IF(COUNTIF(点検表４リスト用!AA$2:AA$100,J956),4,""))))</f>
        <v/>
      </c>
      <c r="BT956" s="580" t="str">
        <f t="shared" si="458"/>
        <v/>
      </c>
    </row>
    <row r="957" spans="1:72">
      <c r="A957" s="289"/>
      <c r="B957" s="445"/>
      <c r="C957" s="290"/>
      <c r="D957" s="291"/>
      <c r="E957" s="291"/>
      <c r="F957" s="291"/>
      <c r="G957" s="292"/>
      <c r="H957" s="300"/>
      <c r="I957" s="292"/>
      <c r="J957" s="292"/>
      <c r="K957" s="292"/>
      <c r="L957" s="292"/>
      <c r="M957" s="290"/>
      <c r="N957" s="290"/>
      <c r="O957" s="292"/>
      <c r="P957" s="292"/>
      <c r="Q957" s="481" t="str">
        <f t="shared" si="459"/>
        <v/>
      </c>
      <c r="R957" s="481" t="str">
        <f t="shared" si="460"/>
        <v/>
      </c>
      <c r="S957" s="482" t="str">
        <f t="shared" si="433"/>
        <v/>
      </c>
      <c r="T957" s="482" t="str">
        <f t="shared" si="461"/>
        <v/>
      </c>
      <c r="U957" s="483" t="str">
        <f t="shared" si="462"/>
        <v/>
      </c>
      <c r="V957" s="483" t="str">
        <f t="shared" si="463"/>
        <v/>
      </c>
      <c r="W957" s="483" t="str">
        <f t="shared" si="464"/>
        <v/>
      </c>
      <c r="X957" s="293"/>
      <c r="Y957" s="289"/>
      <c r="Z957" s="473" t="str">
        <f>IF($BS957&lt;&gt;"","確認",IF(COUNTIF(点検表４リスト用!AB$2:AB$100,J957),"○",IF(OR($BQ957="【3】",$BQ957="【2】",$BQ957="【1】"),"○",$BQ957)))</f>
        <v/>
      </c>
      <c r="AA957" s="532"/>
      <c r="AB957" s="559" t="str">
        <f t="shared" si="465"/>
        <v/>
      </c>
      <c r="AC957" s="294" t="str">
        <f>IF(COUNTIF(環境性能の高いＵＤタクシー!$A:$A,点検表４!J957),"○","")</f>
        <v/>
      </c>
      <c r="AD957" s="295" t="str">
        <f t="shared" si="466"/>
        <v/>
      </c>
      <c r="AE957" s="296" t="b">
        <f t="shared" si="434"/>
        <v>0</v>
      </c>
      <c r="AF957" s="296" t="b">
        <f t="shared" si="435"/>
        <v>0</v>
      </c>
      <c r="AG957" s="296" t="str">
        <f t="shared" si="436"/>
        <v/>
      </c>
      <c r="AH957" s="296">
        <f t="shared" si="437"/>
        <v>1</v>
      </c>
      <c r="AI957" s="296">
        <f t="shared" si="438"/>
        <v>0</v>
      </c>
      <c r="AJ957" s="296">
        <f t="shared" si="439"/>
        <v>0</v>
      </c>
      <c r="AK957" s="296" t="str">
        <f>IFERROR(VLOOKUP($I957,点検表４リスト用!$D$2:$G$10,2,FALSE),"")</f>
        <v/>
      </c>
      <c r="AL957" s="296" t="str">
        <f>IFERROR(VLOOKUP($I957,点検表４リスト用!$D$2:$G$10,3,FALSE),"")</f>
        <v/>
      </c>
      <c r="AM957" s="296" t="str">
        <f>IFERROR(VLOOKUP($I957,点検表４リスト用!$D$2:$G$10,4,FALSE),"")</f>
        <v/>
      </c>
      <c r="AN957" s="296" t="str">
        <f>IFERROR(VLOOKUP(LEFT($E957,1),点検表４リスト用!$I$2:$J$11,2,FALSE),"")</f>
        <v/>
      </c>
      <c r="AO957" s="296" t="b">
        <f>IF(IFERROR(VLOOKUP($J957,軽乗用車一覧!$A$2:$A$88,1,FALSE),"")&lt;&gt;"",TRUE,FALSE)</f>
        <v>0</v>
      </c>
      <c r="AP957" s="296" t="b">
        <f t="shared" si="440"/>
        <v>0</v>
      </c>
      <c r="AQ957" s="296" t="b">
        <f t="shared" si="467"/>
        <v>1</v>
      </c>
      <c r="AR957" s="296" t="str">
        <f t="shared" si="441"/>
        <v/>
      </c>
      <c r="AS957" s="296" t="str">
        <f t="shared" si="442"/>
        <v/>
      </c>
      <c r="AT957" s="296">
        <f t="shared" si="443"/>
        <v>1</v>
      </c>
      <c r="AU957" s="296">
        <f t="shared" si="444"/>
        <v>1</v>
      </c>
      <c r="AV957" s="296" t="str">
        <f t="shared" si="445"/>
        <v/>
      </c>
      <c r="AW957" s="296" t="str">
        <f>IFERROR(VLOOKUP($L957,点検表４リスト用!$L$2:$M$11,2,FALSE),"")</f>
        <v/>
      </c>
      <c r="AX957" s="296" t="str">
        <f>IFERROR(VLOOKUP($AV957,排出係数!$H$4:$N$1000,7,FALSE),"")</f>
        <v/>
      </c>
      <c r="AY957" s="296" t="str">
        <f t="shared" si="455"/>
        <v/>
      </c>
      <c r="AZ957" s="296" t="str">
        <f t="shared" si="446"/>
        <v>1</v>
      </c>
      <c r="BA957" s="296" t="str">
        <f>IFERROR(VLOOKUP($AV957,排出係数!$A$4:$G$10000,$AU957+2,FALSE),"")</f>
        <v/>
      </c>
      <c r="BB957" s="296">
        <f>IFERROR(VLOOKUP($AU957,点検表４リスト用!$P$2:$T$6,2,FALSE),"")</f>
        <v>0.48</v>
      </c>
      <c r="BC957" s="296" t="str">
        <f t="shared" si="447"/>
        <v/>
      </c>
      <c r="BD957" s="296" t="str">
        <f t="shared" si="448"/>
        <v/>
      </c>
      <c r="BE957" s="296" t="str">
        <f>IFERROR(VLOOKUP($AV957,排出係数!$H$4:$M$10000,$AU957+2,FALSE),"")</f>
        <v/>
      </c>
      <c r="BF957" s="296">
        <f>IFERROR(VLOOKUP($AU957,点検表４リスト用!$P$2:$T$6,IF($N957="H17",5,3),FALSE),"")</f>
        <v>5.5E-2</v>
      </c>
      <c r="BG957" s="296">
        <f t="shared" si="449"/>
        <v>0</v>
      </c>
      <c r="BH957" s="296">
        <f t="shared" si="453"/>
        <v>0</v>
      </c>
      <c r="BI957" s="296" t="str">
        <f>IFERROR(VLOOKUP($L957,点検表４リスト用!$L$2:$N$11,3,FALSE),"")</f>
        <v/>
      </c>
      <c r="BJ957" s="296" t="str">
        <f t="shared" si="450"/>
        <v/>
      </c>
      <c r="BK957" s="296" t="str">
        <f>IF($AK957="特","",IF($BP957="確認",MSG_電気・燃料電池車確認,IF($BS957=1,日野自動車新型式,IF($BS957=2,日野自動車新型式②,IF($BS957=3,日野自動車新型式③,IF($BS957=4,日野自動車新型式④,IFERROR(VLOOKUP($BJ957,'35条リスト'!$A$3:$C$9998,2,FALSE),"")))))))</f>
        <v/>
      </c>
      <c r="BL957" s="296" t="str">
        <f t="shared" si="451"/>
        <v/>
      </c>
      <c r="BM957" s="296" t="str">
        <f>IFERROR(VLOOKUP($X957,点検表４リスト用!$A$2:$B$10,2,FALSE),"")</f>
        <v/>
      </c>
      <c r="BN957" s="296" t="str">
        <f>IF($AK957="特","",IFERROR(VLOOKUP($BJ957,'35条リスト'!$A$3:$C$9998,3,FALSE),""))</f>
        <v/>
      </c>
      <c r="BO957" s="357" t="str">
        <f t="shared" si="456"/>
        <v/>
      </c>
      <c r="BP957" s="297" t="str">
        <f t="shared" si="452"/>
        <v/>
      </c>
      <c r="BQ957" s="297" t="str">
        <f t="shared" si="457"/>
        <v/>
      </c>
      <c r="BR957" s="296">
        <f t="shared" si="454"/>
        <v>0</v>
      </c>
      <c r="BS957" s="296" t="str">
        <f>IF(COUNTIF(点検表４リスト用!X$2:X$83,J957),1,IF(COUNTIF(点検表４リスト用!Y$2:Y$100,J957),2,IF(COUNTIF(点検表４リスト用!Z$2:Z$100,J957),3,IF(COUNTIF(点検表４リスト用!AA$2:AA$100,J957),4,""))))</f>
        <v/>
      </c>
      <c r="BT957" s="580" t="str">
        <f t="shared" si="458"/>
        <v/>
      </c>
    </row>
    <row r="958" spans="1:72">
      <c r="A958" s="289"/>
      <c r="B958" s="445"/>
      <c r="C958" s="290"/>
      <c r="D958" s="291"/>
      <c r="E958" s="291"/>
      <c r="F958" s="291"/>
      <c r="G958" s="292"/>
      <c r="H958" s="300"/>
      <c r="I958" s="292"/>
      <c r="J958" s="292"/>
      <c r="K958" s="292"/>
      <c r="L958" s="292"/>
      <c r="M958" s="290"/>
      <c r="N958" s="290"/>
      <c r="O958" s="292"/>
      <c r="P958" s="292"/>
      <c r="Q958" s="481" t="str">
        <f t="shared" si="459"/>
        <v/>
      </c>
      <c r="R958" s="481" t="str">
        <f t="shared" si="460"/>
        <v/>
      </c>
      <c r="S958" s="482" t="str">
        <f t="shared" si="433"/>
        <v/>
      </c>
      <c r="T958" s="482" t="str">
        <f t="shared" si="461"/>
        <v/>
      </c>
      <c r="U958" s="483" t="str">
        <f t="shared" si="462"/>
        <v/>
      </c>
      <c r="V958" s="483" t="str">
        <f t="shared" si="463"/>
        <v/>
      </c>
      <c r="W958" s="483" t="str">
        <f t="shared" si="464"/>
        <v/>
      </c>
      <c r="X958" s="293"/>
      <c r="Y958" s="289"/>
      <c r="Z958" s="473" t="str">
        <f>IF($BS958&lt;&gt;"","確認",IF(COUNTIF(点検表４リスト用!AB$2:AB$100,J958),"○",IF(OR($BQ958="【3】",$BQ958="【2】",$BQ958="【1】"),"○",$BQ958)))</f>
        <v/>
      </c>
      <c r="AA958" s="532"/>
      <c r="AB958" s="559" t="str">
        <f t="shared" si="465"/>
        <v/>
      </c>
      <c r="AC958" s="294" t="str">
        <f>IF(COUNTIF(環境性能の高いＵＤタクシー!$A:$A,点検表４!J958),"○","")</f>
        <v/>
      </c>
      <c r="AD958" s="295" t="str">
        <f t="shared" si="466"/>
        <v/>
      </c>
      <c r="AE958" s="296" t="b">
        <f t="shared" si="434"/>
        <v>0</v>
      </c>
      <c r="AF958" s="296" t="b">
        <f t="shared" si="435"/>
        <v>0</v>
      </c>
      <c r="AG958" s="296" t="str">
        <f t="shared" si="436"/>
        <v/>
      </c>
      <c r="AH958" s="296">
        <f t="shared" si="437"/>
        <v>1</v>
      </c>
      <c r="AI958" s="296">
        <f t="shared" si="438"/>
        <v>0</v>
      </c>
      <c r="AJ958" s="296">
        <f t="shared" si="439"/>
        <v>0</v>
      </c>
      <c r="AK958" s="296" t="str">
        <f>IFERROR(VLOOKUP($I958,点検表４リスト用!$D$2:$G$10,2,FALSE),"")</f>
        <v/>
      </c>
      <c r="AL958" s="296" t="str">
        <f>IFERROR(VLOOKUP($I958,点検表４リスト用!$D$2:$G$10,3,FALSE),"")</f>
        <v/>
      </c>
      <c r="AM958" s="296" t="str">
        <f>IFERROR(VLOOKUP($I958,点検表４リスト用!$D$2:$G$10,4,FALSE),"")</f>
        <v/>
      </c>
      <c r="AN958" s="296" t="str">
        <f>IFERROR(VLOOKUP(LEFT($E958,1),点検表４リスト用!$I$2:$J$11,2,FALSE),"")</f>
        <v/>
      </c>
      <c r="AO958" s="296" t="b">
        <f>IF(IFERROR(VLOOKUP($J958,軽乗用車一覧!$A$2:$A$88,1,FALSE),"")&lt;&gt;"",TRUE,FALSE)</f>
        <v>0</v>
      </c>
      <c r="AP958" s="296" t="b">
        <f t="shared" si="440"/>
        <v>0</v>
      </c>
      <c r="AQ958" s="296" t="b">
        <f t="shared" si="467"/>
        <v>1</v>
      </c>
      <c r="AR958" s="296" t="str">
        <f t="shared" si="441"/>
        <v/>
      </c>
      <c r="AS958" s="296" t="str">
        <f t="shared" si="442"/>
        <v/>
      </c>
      <c r="AT958" s="296">
        <f t="shared" si="443"/>
        <v>1</v>
      </c>
      <c r="AU958" s="296">
        <f t="shared" si="444"/>
        <v>1</v>
      </c>
      <c r="AV958" s="296" t="str">
        <f t="shared" si="445"/>
        <v/>
      </c>
      <c r="AW958" s="296" t="str">
        <f>IFERROR(VLOOKUP($L958,点検表４リスト用!$L$2:$M$11,2,FALSE),"")</f>
        <v/>
      </c>
      <c r="AX958" s="296" t="str">
        <f>IFERROR(VLOOKUP($AV958,排出係数!$H$4:$N$1000,7,FALSE),"")</f>
        <v/>
      </c>
      <c r="AY958" s="296" t="str">
        <f t="shared" si="455"/>
        <v/>
      </c>
      <c r="AZ958" s="296" t="str">
        <f t="shared" si="446"/>
        <v>1</v>
      </c>
      <c r="BA958" s="296" t="str">
        <f>IFERROR(VLOOKUP($AV958,排出係数!$A$4:$G$10000,$AU958+2,FALSE),"")</f>
        <v/>
      </c>
      <c r="BB958" s="296">
        <f>IFERROR(VLOOKUP($AU958,点検表４リスト用!$P$2:$T$6,2,FALSE),"")</f>
        <v>0.48</v>
      </c>
      <c r="BC958" s="296" t="str">
        <f t="shared" si="447"/>
        <v/>
      </c>
      <c r="BD958" s="296" t="str">
        <f t="shared" si="448"/>
        <v/>
      </c>
      <c r="BE958" s="296" t="str">
        <f>IFERROR(VLOOKUP($AV958,排出係数!$H$4:$M$10000,$AU958+2,FALSE),"")</f>
        <v/>
      </c>
      <c r="BF958" s="296">
        <f>IFERROR(VLOOKUP($AU958,点検表４リスト用!$P$2:$T$6,IF($N958="H17",5,3),FALSE),"")</f>
        <v>5.5E-2</v>
      </c>
      <c r="BG958" s="296">
        <f t="shared" si="449"/>
        <v>0</v>
      </c>
      <c r="BH958" s="296">
        <f t="shared" si="453"/>
        <v>0</v>
      </c>
      <c r="BI958" s="296" t="str">
        <f>IFERROR(VLOOKUP($L958,点検表４リスト用!$L$2:$N$11,3,FALSE),"")</f>
        <v/>
      </c>
      <c r="BJ958" s="296" t="str">
        <f t="shared" si="450"/>
        <v/>
      </c>
      <c r="BK958" s="296" t="str">
        <f>IF($AK958="特","",IF($BP958="確認",MSG_電気・燃料電池車確認,IF($BS958=1,日野自動車新型式,IF($BS958=2,日野自動車新型式②,IF($BS958=3,日野自動車新型式③,IF($BS958=4,日野自動車新型式④,IFERROR(VLOOKUP($BJ958,'35条リスト'!$A$3:$C$9998,2,FALSE),"")))))))</f>
        <v/>
      </c>
      <c r="BL958" s="296" t="str">
        <f t="shared" si="451"/>
        <v/>
      </c>
      <c r="BM958" s="296" t="str">
        <f>IFERROR(VLOOKUP($X958,点検表４リスト用!$A$2:$B$10,2,FALSE),"")</f>
        <v/>
      </c>
      <c r="BN958" s="296" t="str">
        <f>IF($AK958="特","",IFERROR(VLOOKUP($BJ958,'35条リスト'!$A$3:$C$9998,3,FALSE),""))</f>
        <v/>
      </c>
      <c r="BO958" s="357" t="str">
        <f t="shared" si="456"/>
        <v/>
      </c>
      <c r="BP958" s="297" t="str">
        <f t="shared" si="452"/>
        <v/>
      </c>
      <c r="BQ958" s="297" t="str">
        <f t="shared" si="457"/>
        <v/>
      </c>
      <c r="BR958" s="296">
        <f t="shared" si="454"/>
        <v>0</v>
      </c>
      <c r="BS958" s="296" t="str">
        <f>IF(COUNTIF(点検表４リスト用!X$2:X$83,J958),1,IF(COUNTIF(点検表４リスト用!Y$2:Y$100,J958),2,IF(COUNTIF(点検表４リスト用!Z$2:Z$100,J958),3,IF(COUNTIF(点検表４リスト用!AA$2:AA$100,J958),4,""))))</f>
        <v/>
      </c>
      <c r="BT958" s="580" t="str">
        <f t="shared" si="458"/>
        <v/>
      </c>
    </row>
    <row r="959" spans="1:72">
      <c r="A959" s="289"/>
      <c r="B959" s="445"/>
      <c r="C959" s="290"/>
      <c r="D959" s="291"/>
      <c r="E959" s="291"/>
      <c r="F959" s="291"/>
      <c r="G959" s="292"/>
      <c r="H959" s="300"/>
      <c r="I959" s="292"/>
      <c r="J959" s="292"/>
      <c r="K959" s="292"/>
      <c r="L959" s="292"/>
      <c r="M959" s="290"/>
      <c r="N959" s="290"/>
      <c r="O959" s="292"/>
      <c r="P959" s="292"/>
      <c r="Q959" s="481" t="str">
        <f t="shared" si="459"/>
        <v/>
      </c>
      <c r="R959" s="481" t="str">
        <f t="shared" si="460"/>
        <v/>
      </c>
      <c r="S959" s="482" t="str">
        <f t="shared" si="433"/>
        <v/>
      </c>
      <c r="T959" s="482" t="str">
        <f t="shared" si="461"/>
        <v/>
      </c>
      <c r="U959" s="483" t="str">
        <f t="shared" si="462"/>
        <v/>
      </c>
      <c r="V959" s="483" t="str">
        <f t="shared" si="463"/>
        <v/>
      </c>
      <c r="W959" s="483" t="str">
        <f t="shared" si="464"/>
        <v/>
      </c>
      <c r="X959" s="293"/>
      <c r="Y959" s="289"/>
      <c r="Z959" s="473" t="str">
        <f>IF($BS959&lt;&gt;"","確認",IF(COUNTIF(点検表４リスト用!AB$2:AB$100,J959),"○",IF(OR($BQ959="【3】",$BQ959="【2】",$BQ959="【1】"),"○",$BQ959)))</f>
        <v/>
      </c>
      <c r="AA959" s="532"/>
      <c r="AB959" s="559" t="str">
        <f t="shared" si="465"/>
        <v/>
      </c>
      <c r="AC959" s="294" t="str">
        <f>IF(COUNTIF(環境性能の高いＵＤタクシー!$A:$A,点検表４!J959),"○","")</f>
        <v/>
      </c>
      <c r="AD959" s="295" t="str">
        <f t="shared" si="466"/>
        <v/>
      </c>
      <c r="AE959" s="296" t="b">
        <f t="shared" si="434"/>
        <v>0</v>
      </c>
      <c r="AF959" s="296" t="b">
        <f t="shared" si="435"/>
        <v>0</v>
      </c>
      <c r="AG959" s="296" t="str">
        <f t="shared" si="436"/>
        <v/>
      </c>
      <c r="AH959" s="296">
        <f t="shared" si="437"/>
        <v>1</v>
      </c>
      <c r="AI959" s="296">
        <f t="shared" si="438"/>
        <v>0</v>
      </c>
      <c r="AJ959" s="296">
        <f t="shared" si="439"/>
        <v>0</v>
      </c>
      <c r="AK959" s="296" t="str">
        <f>IFERROR(VLOOKUP($I959,点検表４リスト用!$D$2:$G$10,2,FALSE),"")</f>
        <v/>
      </c>
      <c r="AL959" s="296" t="str">
        <f>IFERROR(VLOOKUP($I959,点検表４リスト用!$D$2:$G$10,3,FALSE),"")</f>
        <v/>
      </c>
      <c r="AM959" s="296" t="str">
        <f>IFERROR(VLOOKUP($I959,点検表４リスト用!$D$2:$G$10,4,FALSE),"")</f>
        <v/>
      </c>
      <c r="AN959" s="296" t="str">
        <f>IFERROR(VLOOKUP(LEFT($E959,1),点検表４リスト用!$I$2:$J$11,2,FALSE),"")</f>
        <v/>
      </c>
      <c r="AO959" s="296" t="b">
        <f>IF(IFERROR(VLOOKUP($J959,軽乗用車一覧!$A$2:$A$88,1,FALSE),"")&lt;&gt;"",TRUE,FALSE)</f>
        <v>0</v>
      </c>
      <c r="AP959" s="296" t="b">
        <f t="shared" si="440"/>
        <v>0</v>
      </c>
      <c r="AQ959" s="296" t="b">
        <f t="shared" si="467"/>
        <v>1</v>
      </c>
      <c r="AR959" s="296" t="str">
        <f t="shared" si="441"/>
        <v/>
      </c>
      <c r="AS959" s="296" t="str">
        <f t="shared" si="442"/>
        <v/>
      </c>
      <c r="AT959" s="296">
        <f t="shared" si="443"/>
        <v>1</v>
      </c>
      <c r="AU959" s="296">
        <f t="shared" si="444"/>
        <v>1</v>
      </c>
      <c r="AV959" s="296" t="str">
        <f t="shared" si="445"/>
        <v/>
      </c>
      <c r="AW959" s="296" t="str">
        <f>IFERROR(VLOOKUP($L959,点検表４リスト用!$L$2:$M$11,2,FALSE),"")</f>
        <v/>
      </c>
      <c r="AX959" s="296" t="str">
        <f>IFERROR(VLOOKUP($AV959,排出係数!$H$4:$N$1000,7,FALSE),"")</f>
        <v/>
      </c>
      <c r="AY959" s="296" t="str">
        <f t="shared" si="455"/>
        <v/>
      </c>
      <c r="AZ959" s="296" t="str">
        <f t="shared" si="446"/>
        <v>1</v>
      </c>
      <c r="BA959" s="296" t="str">
        <f>IFERROR(VLOOKUP($AV959,排出係数!$A$4:$G$10000,$AU959+2,FALSE),"")</f>
        <v/>
      </c>
      <c r="BB959" s="296">
        <f>IFERROR(VLOOKUP($AU959,点検表４リスト用!$P$2:$T$6,2,FALSE),"")</f>
        <v>0.48</v>
      </c>
      <c r="BC959" s="296" t="str">
        <f t="shared" si="447"/>
        <v/>
      </c>
      <c r="BD959" s="296" t="str">
        <f t="shared" si="448"/>
        <v/>
      </c>
      <c r="BE959" s="296" t="str">
        <f>IFERROR(VLOOKUP($AV959,排出係数!$H$4:$M$10000,$AU959+2,FALSE),"")</f>
        <v/>
      </c>
      <c r="BF959" s="296">
        <f>IFERROR(VLOOKUP($AU959,点検表４リスト用!$P$2:$T$6,IF($N959="H17",5,3),FALSE),"")</f>
        <v>5.5E-2</v>
      </c>
      <c r="BG959" s="296">
        <f t="shared" si="449"/>
        <v>0</v>
      </c>
      <c r="BH959" s="296">
        <f t="shared" si="453"/>
        <v>0</v>
      </c>
      <c r="BI959" s="296" t="str">
        <f>IFERROR(VLOOKUP($L959,点検表４リスト用!$L$2:$N$11,3,FALSE),"")</f>
        <v/>
      </c>
      <c r="BJ959" s="296" t="str">
        <f t="shared" si="450"/>
        <v/>
      </c>
      <c r="BK959" s="296" t="str">
        <f>IF($AK959="特","",IF($BP959="確認",MSG_電気・燃料電池車確認,IF($BS959=1,日野自動車新型式,IF($BS959=2,日野自動車新型式②,IF($BS959=3,日野自動車新型式③,IF($BS959=4,日野自動車新型式④,IFERROR(VLOOKUP($BJ959,'35条リスト'!$A$3:$C$9998,2,FALSE),"")))))))</f>
        <v/>
      </c>
      <c r="BL959" s="296" t="str">
        <f t="shared" si="451"/>
        <v/>
      </c>
      <c r="BM959" s="296" t="str">
        <f>IFERROR(VLOOKUP($X959,点検表４リスト用!$A$2:$B$10,2,FALSE),"")</f>
        <v/>
      </c>
      <c r="BN959" s="296" t="str">
        <f>IF($AK959="特","",IFERROR(VLOOKUP($BJ959,'35条リスト'!$A$3:$C$9998,3,FALSE),""))</f>
        <v/>
      </c>
      <c r="BO959" s="357" t="str">
        <f t="shared" si="456"/>
        <v/>
      </c>
      <c r="BP959" s="297" t="str">
        <f t="shared" si="452"/>
        <v/>
      </c>
      <c r="BQ959" s="297" t="str">
        <f t="shared" si="457"/>
        <v/>
      </c>
      <c r="BR959" s="296">
        <f t="shared" si="454"/>
        <v>0</v>
      </c>
      <c r="BS959" s="296" t="str">
        <f>IF(COUNTIF(点検表４リスト用!X$2:X$83,J959),1,IF(COUNTIF(点検表４リスト用!Y$2:Y$100,J959),2,IF(COUNTIF(点検表４リスト用!Z$2:Z$100,J959),3,IF(COUNTIF(点検表４リスト用!AA$2:AA$100,J959),4,""))))</f>
        <v/>
      </c>
      <c r="BT959" s="580" t="str">
        <f t="shared" si="458"/>
        <v/>
      </c>
    </row>
    <row r="960" spans="1:72">
      <c r="A960" s="289"/>
      <c r="B960" s="445"/>
      <c r="C960" s="290"/>
      <c r="D960" s="291"/>
      <c r="E960" s="291"/>
      <c r="F960" s="291"/>
      <c r="G960" s="292"/>
      <c r="H960" s="300"/>
      <c r="I960" s="292"/>
      <c r="J960" s="292"/>
      <c r="K960" s="292"/>
      <c r="L960" s="292"/>
      <c r="M960" s="290"/>
      <c r="N960" s="290"/>
      <c r="O960" s="292"/>
      <c r="P960" s="292"/>
      <c r="Q960" s="481" t="str">
        <f t="shared" si="459"/>
        <v/>
      </c>
      <c r="R960" s="481" t="str">
        <f t="shared" si="460"/>
        <v/>
      </c>
      <c r="S960" s="482" t="str">
        <f t="shared" si="433"/>
        <v/>
      </c>
      <c r="T960" s="482" t="str">
        <f t="shared" si="461"/>
        <v/>
      </c>
      <c r="U960" s="483" t="str">
        <f t="shared" si="462"/>
        <v/>
      </c>
      <c r="V960" s="483" t="str">
        <f t="shared" si="463"/>
        <v/>
      </c>
      <c r="W960" s="483" t="str">
        <f t="shared" si="464"/>
        <v/>
      </c>
      <c r="X960" s="293"/>
      <c r="Y960" s="289"/>
      <c r="Z960" s="473" t="str">
        <f>IF($BS960&lt;&gt;"","確認",IF(COUNTIF(点検表４リスト用!AB$2:AB$100,J960),"○",IF(OR($BQ960="【3】",$BQ960="【2】",$BQ960="【1】"),"○",$BQ960)))</f>
        <v/>
      </c>
      <c r="AA960" s="532"/>
      <c r="AB960" s="559" t="str">
        <f t="shared" si="465"/>
        <v/>
      </c>
      <c r="AC960" s="294" t="str">
        <f>IF(COUNTIF(環境性能の高いＵＤタクシー!$A:$A,点検表４!J960),"○","")</f>
        <v/>
      </c>
      <c r="AD960" s="295" t="str">
        <f t="shared" si="466"/>
        <v/>
      </c>
      <c r="AE960" s="296" t="b">
        <f t="shared" si="434"/>
        <v>0</v>
      </c>
      <c r="AF960" s="296" t="b">
        <f t="shared" si="435"/>
        <v>0</v>
      </c>
      <c r="AG960" s="296" t="str">
        <f t="shared" si="436"/>
        <v/>
      </c>
      <c r="AH960" s="296">
        <f t="shared" si="437"/>
        <v>1</v>
      </c>
      <c r="AI960" s="296">
        <f t="shared" si="438"/>
        <v>0</v>
      </c>
      <c r="AJ960" s="296">
        <f t="shared" si="439"/>
        <v>0</v>
      </c>
      <c r="AK960" s="296" t="str">
        <f>IFERROR(VLOOKUP($I960,点検表４リスト用!$D$2:$G$10,2,FALSE),"")</f>
        <v/>
      </c>
      <c r="AL960" s="296" t="str">
        <f>IFERROR(VLOOKUP($I960,点検表４リスト用!$D$2:$G$10,3,FALSE),"")</f>
        <v/>
      </c>
      <c r="AM960" s="296" t="str">
        <f>IFERROR(VLOOKUP($I960,点検表４リスト用!$D$2:$G$10,4,FALSE),"")</f>
        <v/>
      </c>
      <c r="AN960" s="296" t="str">
        <f>IFERROR(VLOOKUP(LEFT($E960,1),点検表４リスト用!$I$2:$J$11,2,FALSE),"")</f>
        <v/>
      </c>
      <c r="AO960" s="296" t="b">
        <f>IF(IFERROR(VLOOKUP($J960,軽乗用車一覧!$A$2:$A$88,1,FALSE),"")&lt;&gt;"",TRUE,FALSE)</f>
        <v>0</v>
      </c>
      <c r="AP960" s="296" t="b">
        <f t="shared" si="440"/>
        <v>0</v>
      </c>
      <c r="AQ960" s="296" t="b">
        <f t="shared" si="467"/>
        <v>1</v>
      </c>
      <c r="AR960" s="296" t="str">
        <f t="shared" si="441"/>
        <v/>
      </c>
      <c r="AS960" s="296" t="str">
        <f t="shared" si="442"/>
        <v/>
      </c>
      <c r="AT960" s="296">
        <f t="shared" si="443"/>
        <v>1</v>
      </c>
      <c r="AU960" s="296">
        <f t="shared" si="444"/>
        <v>1</v>
      </c>
      <c r="AV960" s="296" t="str">
        <f t="shared" si="445"/>
        <v/>
      </c>
      <c r="AW960" s="296" t="str">
        <f>IFERROR(VLOOKUP($L960,点検表４リスト用!$L$2:$M$11,2,FALSE),"")</f>
        <v/>
      </c>
      <c r="AX960" s="296" t="str">
        <f>IFERROR(VLOOKUP($AV960,排出係数!$H$4:$N$1000,7,FALSE),"")</f>
        <v/>
      </c>
      <c r="AY960" s="296" t="str">
        <f t="shared" si="455"/>
        <v/>
      </c>
      <c r="AZ960" s="296" t="str">
        <f t="shared" si="446"/>
        <v>1</v>
      </c>
      <c r="BA960" s="296" t="str">
        <f>IFERROR(VLOOKUP($AV960,排出係数!$A$4:$G$10000,$AU960+2,FALSE),"")</f>
        <v/>
      </c>
      <c r="BB960" s="296">
        <f>IFERROR(VLOOKUP($AU960,点検表４リスト用!$P$2:$T$6,2,FALSE),"")</f>
        <v>0.48</v>
      </c>
      <c r="BC960" s="296" t="str">
        <f t="shared" si="447"/>
        <v/>
      </c>
      <c r="BD960" s="296" t="str">
        <f t="shared" si="448"/>
        <v/>
      </c>
      <c r="BE960" s="296" t="str">
        <f>IFERROR(VLOOKUP($AV960,排出係数!$H$4:$M$10000,$AU960+2,FALSE),"")</f>
        <v/>
      </c>
      <c r="BF960" s="296">
        <f>IFERROR(VLOOKUP($AU960,点検表４リスト用!$P$2:$T$6,IF($N960="H17",5,3),FALSE),"")</f>
        <v>5.5E-2</v>
      </c>
      <c r="BG960" s="296">
        <f t="shared" si="449"/>
        <v>0</v>
      </c>
      <c r="BH960" s="296">
        <f t="shared" si="453"/>
        <v>0</v>
      </c>
      <c r="BI960" s="296" t="str">
        <f>IFERROR(VLOOKUP($L960,点検表４リスト用!$L$2:$N$11,3,FALSE),"")</f>
        <v/>
      </c>
      <c r="BJ960" s="296" t="str">
        <f t="shared" si="450"/>
        <v/>
      </c>
      <c r="BK960" s="296" t="str">
        <f>IF($AK960="特","",IF($BP960="確認",MSG_電気・燃料電池車確認,IF($BS960=1,日野自動車新型式,IF($BS960=2,日野自動車新型式②,IF($BS960=3,日野自動車新型式③,IF($BS960=4,日野自動車新型式④,IFERROR(VLOOKUP($BJ960,'35条リスト'!$A$3:$C$9998,2,FALSE),"")))))))</f>
        <v/>
      </c>
      <c r="BL960" s="296" t="str">
        <f t="shared" si="451"/>
        <v/>
      </c>
      <c r="BM960" s="296" t="str">
        <f>IFERROR(VLOOKUP($X960,点検表４リスト用!$A$2:$B$10,2,FALSE),"")</f>
        <v/>
      </c>
      <c r="BN960" s="296" t="str">
        <f>IF($AK960="特","",IFERROR(VLOOKUP($BJ960,'35条リスト'!$A$3:$C$9998,3,FALSE),""))</f>
        <v/>
      </c>
      <c r="BO960" s="357" t="str">
        <f t="shared" si="456"/>
        <v/>
      </c>
      <c r="BP960" s="297" t="str">
        <f t="shared" si="452"/>
        <v/>
      </c>
      <c r="BQ960" s="297" t="str">
        <f t="shared" si="457"/>
        <v/>
      </c>
      <c r="BR960" s="296">
        <f t="shared" si="454"/>
        <v>0</v>
      </c>
      <c r="BS960" s="296" t="str">
        <f>IF(COUNTIF(点検表４リスト用!X$2:X$83,J960),1,IF(COUNTIF(点検表４リスト用!Y$2:Y$100,J960),2,IF(COUNTIF(点検表４リスト用!Z$2:Z$100,J960),3,IF(COUNTIF(点検表４リスト用!AA$2:AA$100,J960),4,""))))</f>
        <v/>
      </c>
      <c r="BT960" s="580" t="str">
        <f t="shared" si="458"/>
        <v/>
      </c>
    </row>
    <row r="961" spans="1:72">
      <c r="A961" s="289"/>
      <c r="B961" s="445"/>
      <c r="C961" s="290"/>
      <c r="D961" s="291"/>
      <c r="E961" s="291"/>
      <c r="F961" s="291"/>
      <c r="G961" s="292"/>
      <c r="H961" s="300"/>
      <c r="I961" s="292"/>
      <c r="J961" s="292"/>
      <c r="K961" s="292"/>
      <c r="L961" s="292"/>
      <c r="M961" s="290"/>
      <c r="N961" s="290"/>
      <c r="O961" s="292"/>
      <c r="P961" s="292"/>
      <c r="Q961" s="481" t="str">
        <f t="shared" si="459"/>
        <v/>
      </c>
      <c r="R961" s="481" t="str">
        <f t="shared" si="460"/>
        <v/>
      </c>
      <c r="S961" s="482" t="str">
        <f t="shared" si="433"/>
        <v/>
      </c>
      <c r="T961" s="482" t="str">
        <f t="shared" si="461"/>
        <v/>
      </c>
      <c r="U961" s="483" t="str">
        <f t="shared" si="462"/>
        <v/>
      </c>
      <c r="V961" s="483" t="str">
        <f t="shared" si="463"/>
        <v/>
      </c>
      <c r="W961" s="483" t="str">
        <f t="shared" si="464"/>
        <v/>
      </c>
      <c r="X961" s="293"/>
      <c r="Y961" s="289"/>
      <c r="Z961" s="473" t="str">
        <f>IF($BS961&lt;&gt;"","確認",IF(COUNTIF(点検表４リスト用!AB$2:AB$100,J961),"○",IF(OR($BQ961="【3】",$BQ961="【2】",$BQ961="【1】"),"○",$BQ961)))</f>
        <v/>
      </c>
      <c r="AA961" s="532"/>
      <c r="AB961" s="559" t="str">
        <f t="shared" si="465"/>
        <v/>
      </c>
      <c r="AC961" s="294" t="str">
        <f>IF(COUNTIF(環境性能の高いＵＤタクシー!$A:$A,点検表４!J961),"○","")</f>
        <v/>
      </c>
      <c r="AD961" s="295" t="str">
        <f t="shared" si="466"/>
        <v/>
      </c>
      <c r="AE961" s="296" t="b">
        <f t="shared" si="434"/>
        <v>0</v>
      </c>
      <c r="AF961" s="296" t="b">
        <f t="shared" si="435"/>
        <v>0</v>
      </c>
      <c r="AG961" s="296" t="str">
        <f t="shared" si="436"/>
        <v/>
      </c>
      <c r="AH961" s="296">
        <f t="shared" si="437"/>
        <v>1</v>
      </c>
      <c r="AI961" s="296">
        <f t="shared" si="438"/>
        <v>0</v>
      </c>
      <c r="AJ961" s="296">
        <f t="shared" si="439"/>
        <v>0</v>
      </c>
      <c r="AK961" s="296" t="str">
        <f>IFERROR(VLOOKUP($I961,点検表４リスト用!$D$2:$G$10,2,FALSE),"")</f>
        <v/>
      </c>
      <c r="AL961" s="296" t="str">
        <f>IFERROR(VLOOKUP($I961,点検表４リスト用!$D$2:$G$10,3,FALSE),"")</f>
        <v/>
      </c>
      <c r="AM961" s="296" t="str">
        <f>IFERROR(VLOOKUP($I961,点検表４リスト用!$D$2:$G$10,4,FALSE),"")</f>
        <v/>
      </c>
      <c r="AN961" s="296" t="str">
        <f>IFERROR(VLOOKUP(LEFT($E961,1),点検表４リスト用!$I$2:$J$11,2,FALSE),"")</f>
        <v/>
      </c>
      <c r="AO961" s="296" t="b">
        <f>IF(IFERROR(VLOOKUP($J961,軽乗用車一覧!$A$2:$A$88,1,FALSE),"")&lt;&gt;"",TRUE,FALSE)</f>
        <v>0</v>
      </c>
      <c r="AP961" s="296" t="b">
        <f t="shared" si="440"/>
        <v>0</v>
      </c>
      <c r="AQ961" s="296" t="b">
        <f t="shared" si="467"/>
        <v>1</v>
      </c>
      <c r="AR961" s="296" t="str">
        <f t="shared" si="441"/>
        <v/>
      </c>
      <c r="AS961" s="296" t="str">
        <f t="shared" si="442"/>
        <v/>
      </c>
      <c r="AT961" s="296">
        <f t="shared" si="443"/>
        <v>1</v>
      </c>
      <c r="AU961" s="296">
        <f t="shared" si="444"/>
        <v>1</v>
      </c>
      <c r="AV961" s="296" t="str">
        <f t="shared" si="445"/>
        <v/>
      </c>
      <c r="AW961" s="296" t="str">
        <f>IFERROR(VLOOKUP($L961,点検表４リスト用!$L$2:$M$11,2,FALSE),"")</f>
        <v/>
      </c>
      <c r="AX961" s="296" t="str">
        <f>IFERROR(VLOOKUP($AV961,排出係数!$H$4:$N$1000,7,FALSE),"")</f>
        <v/>
      </c>
      <c r="AY961" s="296" t="str">
        <f t="shared" si="455"/>
        <v/>
      </c>
      <c r="AZ961" s="296" t="str">
        <f t="shared" si="446"/>
        <v>1</v>
      </c>
      <c r="BA961" s="296" t="str">
        <f>IFERROR(VLOOKUP($AV961,排出係数!$A$4:$G$10000,$AU961+2,FALSE),"")</f>
        <v/>
      </c>
      <c r="BB961" s="296">
        <f>IFERROR(VLOOKUP($AU961,点検表４リスト用!$P$2:$T$6,2,FALSE),"")</f>
        <v>0.48</v>
      </c>
      <c r="BC961" s="296" t="str">
        <f t="shared" si="447"/>
        <v/>
      </c>
      <c r="BD961" s="296" t="str">
        <f t="shared" si="448"/>
        <v/>
      </c>
      <c r="BE961" s="296" t="str">
        <f>IFERROR(VLOOKUP($AV961,排出係数!$H$4:$M$10000,$AU961+2,FALSE),"")</f>
        <v/>
      </c>
      <c r="BF961" s="296">
        <f>IFERROR(VLOOKUP($AU961,点検表４リスト用!$P$2:$T$6,IF($N961="H17",5,3),FALSE),"")</f>
        <v>5.5E-2</v>
      </c>
      <c r="BG961" s="296">
        <f t="shared" si="449"/>
        <v>0</v>
      </c>
      <c r="BH961" s="296">
        <f t="shared" si="453"/>
        <v>0</v>
      </c>
      <c r="BI961" s="296" t="str">
        <f>IFERROR(VLOOKUP($L961,点検表４リスト用!$L$2:$N$11,3,FALSE),"")</f>
        <v/>
      </c>
      <c r="BJ961" s="296" t="str">
        <f t="shared" si="450"/>
        <v/>
      </c>
      <c r="BK961" s="296" t="str">
        <f>IF($AK961="特","",IF($BP961="確認",MSG_電気・燃料電池車確認,IF($BS961=1,日野自動車新型式,IF($BS961=2,日野自動車新型式②,IF($BS961=3,日野自動車新型式③,IF($BS961=4,日野自動車新型式④,IFERROR(VLOOKUP($BJ961,'35条リスト'!$A$3:$C$9998,2,FALSE),"")))))))</f>
        <v/>
      </c>
      <c r="BL961" s="296" t="str">
        <f t="shared" si="451"/>
        <v/>
      </c>
      <c r="BM961" s="296" t="str">
        <f>IFERROR(VLOOKUP($X961,点検表４リスト用!$A$2:$B$10,2,FALSE),"")</f>
        <v/>
      </c>
      <c r="BN961" s="296" t="str">
        <f>IF($AK961="特","",IFERROR(VLOOKUP($BJ961,'35条リスト'!$A$3:$C$9998,3,FALSE),""))</f>
        <v/>
      </c>
      <c r="BO961" s="357" t="str">
        <f t="shared" si="456"/>
        <v/>
      </c>
      <c r="BP961" s="297" t="str">
        <f t="shared" si="452"/>
        <v/>
      </c>
      <c r="BQ961" s="297" t="str">
        <f t="shared" si="457"/>
        <v/>
      </c>
      <c r="BR961" s="296">
        <f t="shared" si="454"/>
        <v>0</v>
      </c>
      <c r="BS961" s="296" t="str">
        <f>IF(COUNTIF(点検表４リスト用!X$2:X$83,J961),1,IF(COUNTIF(点検表４リスト用!Y$2:Y$100,J961),2,IF(COUNTIF(点検表４リスト用!Z$2:Z$100,J961),3,IF(COUNTIF(点検表４リスト用!AA$2:AA$100,J961),4,""))))</f>
        <v/>
      </c>
      <c r="BT961" s="580" t="str">
        <f t="shared" si="458"/>
        <v/>
      </c>
    </row>
    <row r="962" spans="1:72">
      <c r="A962" s="289"/>
      <c r="B962" s="445"/>
      <c r="C962" s="290"/>
      <c r="D962" s="291"/>
      <c r="E962" s="291"/>
      <c r="F962" s="291"/>
      <c r="G962" s="292"/>
      <c r="H962" s="300"/>
      <c r="I962" s="292"/>
      <c r="J962" s="292"/>
      <c r="K962" s="292"/>
      <c r="L962" s="292"/>
      <c r="M962" s="290"/>
      <c r="N962" s="290"/>
      <c r="O962" s="292"/>
      <c r="P962" s="292"/>
      <c r="Q962" s="481" t="str">
        <f t="shared" si="459"/>
        <v/>
      </c>
      <c r="R962" s="481" t="str">
        <f t="shared" si="460"/>
        <v/>
      </c>
      <c r="S962" s="482" t="str">
        <f t="shared" si="433"/>
        <v/>
      </c>
      <c r="T962" s="482" t="str">
        <f t="shared" si="461"/>
        <v/>
      </c>
      <c r="U962" s="483" t="str">
        <f t="shared" si="462"/>
        <v/>
      </c>
      <c r="V962" s="483" t="str">
        <f t="shared" si="463"/>
        <v/>
      </c>
      <c r="W962" s="483" t="str">
        <f t="shared" si="464"/>
        <v/>
      </c>
      <c r="X962" s="293"/>
      <c r="Y962" s="289"/>
      <c r="Z962" s="473" t="str">
        <f>IF($BS962&lt;&gt;"","確認",IF(COUNTIF(点検表４リスト用!AB$2:AB$100,J962),"○",IF(OR($BQ962="【3】",$BQ962="【2】",$BQ962="【1】"),"○",$BQ962)))</f>
        <v/>
      </c>
      <c r="AA962" s="532"/>
      <c r="AB962" s="559" t="str">
        <f t="shared" si="465"/>
        <v/>
      </c>
      <c r="AC962" s="294" t="str">
        <f>IF(COUNTIF(環境性能の高いＵＤタクシー!$A:$A,点検表４!J962),"○","")</f>
        <v/>
      </c>
      <c r="AD962" s="295" t="str">
        <f t="shared" si="466"/>
        <v/>
      </c>
      <c r="AE962" s="296" t="b">
        <f t="shared" si="434"/>
        <v>0</v>
      </c>
      <c r="AF962" s="296" t="b">
        <f t="shared" si="435"/>
        <v>0</v>
      </c>
      <c r="AG962" s="296" t="str">
        <f t="shared" si="436"/>
        <v/>
      </c>
      <c r="AH962" s="296">
        <f t="shared" si="437"/>
        <v>1</v>
      </c>
      <c r="AI962" s="296">
        <f t="shared" si="438"/>
        <v>0</v>
      </c>
      <c r="AJ962" s="296">
        <f t="shared" si="439"/>
        <v>0</v>
      </c>
      <c r="AK962" s="296" t="str">
        <f>IFERROR(VLOOKUP($I962,点検表４リスト用!$D$2:$G$10,2,FALSE),"")</f>
        <v/>
      </c>
      <c r="AL962" s="296" t="str">
        <f>IFERROR(VLOOKUP($I962,点検表４リスト用!$D$2:$G$10,3,FALSE),"")</f>
        <v/>
      </c>
      <c r="AM962" s="296" t="str">
        <f>IFERROR(VLOOKUP($I962,点検表４リスト用!$D$2:$G$10,4,FALSE),"")</f>
        <v/>
      </c>
      <c r="AN962" s="296" t="str">
        <f>IFERROR(VLOOKUP(LEFT($E962,1),点検表４リスト用!$I$2:$J$11,2,FALSE),"")</f>
        <v/>
      </c>
      <c r="AO962" s="296" t="b">
        <f>IF(IFERROR(VLOOKUP($J962,軽乗用車一覧!$A$2:$A$88,1,FALSE),"")&lt;&gt;"",TRUE,FALSE)</f>
        <v>0</v>
      </c>
      <c r="AP962" s="296" t="b">
        <f t="shared" si="440"/>
        <v>0</v>
      </c>
      <c r="AQ962" s="296" t="b">
        <f t="shared" si="467"/>
        <v>1</v>
      </c>
      <c r="AR962" s="296" t="str">
        <f t="shared" si="441"/>
        <v/>
      </c>
      <c r="AS962" s="296" t="str">
        <f t="shared" si="442"/>
        <v/>
      </c>
      <c r="AT962" s="296">
        <f t="shared" si="443"/>
        <v>1</v>
      </c>
      <c r="AU962" s="296">
        <f t="shared" si="444"/>
        <v>1</v>
      </c>
      <c r="AV962" s="296" t="str">
        <f t="shared" si="445"/>
        <v/>
      </c>
      <c r="AW962" s="296" t="str">
        <f>IFERROR(VLOOKUP($L962,点検表４リスト用!$L$2:$M$11,2,FALSE),"")</f>
        <v/>
      </c>
      <c r="AX962" s="296" t="str">
        <f>IFERROR(VLOOKUP($AV962,排出係数!$H$4:$N$1000,7,FALSE),"")</f>
        <v/>
      </c>
      <c r="AY962" s="296" t="str">
        <f t="shared" si="455"/>
        <v/>
      </c>
      <c r="AZ962" s="296" t="str">
        <f t="shared" si="446"/>
        <v>1</v>
      </c>
      <c r="BA962" s="296" t="str">
        <f>IFERROR(VLOOKUP($AV962,排出係数!$A$4:$G$10000,$AU962+2,FALSE),"")</f>
        <v/>
      </c>
      <c r="BB962" s="296">
        <f>IFERROR(VLOOKUP($AU962,点検表４リスト用!$P$2:$T$6,2,FALSE),"")</f>
        <v>0.48</v>
      </c>
      <c r="BC962" s="296" t="str">
        <f t="shared" si="447"/>
        <v/>
      </c>
      <c r="BD962" s="296" t="str">
        <f t="shared" si="448"/>
        <v/>
      </c>
      <c r="BE962" s="296" t="str">
        <f>IFERROR(VLOOKUP($AV962,排出係数!$H$4:$M$10000,$AU962+2,FALSE),"")</f>
        <v/>
      </c>
      <c r="BF962" s="296">
        <f>IFERROR(VLOOKUP($AU962,点検表４リスト用!$P$2:$T$6,IF($N962="H17",5,3),FALSE),"")</f>
        <v>5.5E-2</v>
      </c>
      <c r="BG962" s="296">
        <f t="shared" si="449"/>
        <v>0</v>
      </c>
      <c r="BH962" s="296">
        <f t="shared" si="453"/>
        <v>0</v>
      </c>
      <c r="BI962" s="296" t="str">
        <f>IFERROR(VLOOKUP($L962,点検表４リスト用!$L$2:$N$11,3,FALSE),"")</f>
        <v/>
      </c>
      <c r="BJ962" s="296" t="str">
        <f t="shared" si="450"/>
        <v/>
      </c>
      <c r="BK962" s="296" t="str">
        <f>IF($AK962="特","",IF($BP962="確認",MSG_電気・燃料電池車確認,IF($BS962=1,日野自動車新型式,IF($BS962=2,日野自動車新型式②,IF($BS962=3,日野自動車新型式③,IF($BS962=4,日野自動車新型式④,IFERROR(VLOOKUP($BJ962,'35条リスト'!$A$3:$C$9998,2,FALSE),"")))))))</f>
        <v/>
      </c>
      <c r="BL962" s="296" t="str">
        <f t="shared" si="451"/>
        <v/>
      </c>
      <c r="BM962" s="296" t="str">
        <f>IFERROR(VLOOKUP($X962,点検表４リスト用!$A$2:$B$10,2,FALSE),"")</f>
        <v/>
      </c>
      <c r="BN962" s="296" t="str">
        <f>IF($AK962="特","",IFERROR(VLOOKUP($BJ962,'35条リスト'!$A$3:$C$9998,3,FALSE),""))</f>
        <v/>
      </c>
      <c r="BO962" s="357" t="str">
        <f t="shared" si="456"/>
        <v/>
      </c>
      <c r="BP962" s="297" t="str">
        <f t="shared" si="452"/>
        <v/>
      </c>
      <c r="BQ962" s="297" t="str">
        <f t="shared" si="457"/>
        <v/>
      </c>
      <c r="BR962" s="296">
        <f t="shared" si="454"/>
        <v>0</v>
      </c>
      <c r="BS962" s="296" t="str">
        <f>IF(COUNTIF(点検表４リスト用!X$2:X$83,J962),1,IF(COUNTIF(点検表４リスト用!Y$2:Y$100,J962),2,IF(COUNTIF(点検表４リスト用!Z$2:Z$100,J962),3,IF(COUNTIF(点検表４リスト用!AA$2:AA$100,J962),4,""))))</f>
        <v/>
      </c>
      <c r="BT962" s="580" t="str">
        <f t="shared" si="458"/>
        <v/>
      </c>
    </row>
    <row r="963" spans="1:72">
      <c r="A963" s="289"/>
      <c r="B963" s="445"/>
      <c r="C963" s="290"/>
      <c r="D963" s="291"/>
      <c r="E963" s="291"/>
      <c r="F963" s="291"/>
      <c r="G963" s="292"/>
      <c r="H963" s="300"/>
      <c r="I963" s="292"/>
      <c r="J963" s="292"/>
      <c r="K963" s="292"/>
      <c r="L963" s="292"/>
      <c r="M963" s="290"/>
      <c r="N963" s="290"/>
      <c r="O963" s="292"/>
      <c r="P963" s="292"/>
      <c r="Q963" s="481" t="str">
        <f t="shared" si="459"/>
        <v/>
      </c>
      <c r="R963" s="481" t="str">
        <f t="shared" si="460"/>
        <v/>
      </c>
      <c r="S963" s="482" t="str">
        <f t="shared" si="433"/>
        <v/>
      </c>
      <c r="T963" s="482" t="str">
        <f t="shared" si="461"/>
        <v/>
      </c>
      <c r="U963" s="483" t="str">
        <f t="shared" si="462"/>
        <v/>
      </c>
      <c r="V963" s="483" t="str">
        <f t="shared" si="463"/>
        <v/>
      </c>
      <c r="W963" s="483" t="str">
        <f t="shared" si="464"/>
        <v/>
      </c>
      <c r="X963" s="293"/>
      <c r="Y963" s="289"/>
      <c r="Z963" s="473" t="str">
        <f>IF($BS963&lt;&gt;"","確認",IF(COUNTIF(点検表４リスト用!AB$2:AB$100,J963),"○",IF(OR($BQ963="【3】",$BQ963="【2】",$BQ963="【1】"),"○",$BQ963)))</f>
        <v/>
      </c>
      <c r="AA963" s="532"/>
      <c r="AB963" s="559" t="str">
        <f t="shared" si="465"/>
        <v/>
      </c>
      <c r="AC963" s="294" t="str">
        <f>IF(COUNTIF(環境性能の高いＵＤタクシー!$A:$A,点検表４!J963),"○","")</f>
        <v/>
      </c>
      <c r="AD963" s="295" t="str">
        <f t="shared" si="466"/>
        <v/>
      </c>
      <c r="AE963" s="296" t="b">
        <f t="shared" si="434"/>
        <v>0</v>
      </c>
      <c r="AF963" s="296" t="b">
        <f t="shared" si="435"/>
        <v>0</v>
      </c>
      <c r="AG963" s="296" t="str">
        <f t="shared" si="436"/>
        <v/>
      </c>
      <c r="AH963" s="296">
        <f t="shared" si="437"/>
        <v>1</v>
      </c>
      <c r="AI963" s="296">
        <f t="shared" si="438"/>
        <v>0</v>
      </c>
      <c r="AJ963" s="296">
        <f t="shared" si="439"/>
        <v>0</v>
      </c>
      <c r="AK963" s="296" t="str">
        <f>IFERROR(VLOOKUP($I963,点検表４リスト用!$D$2:$G$10,2,FALSE),"")</f>
        <v/>
      </c>
      <c r="AL963" s="296" t="str">
        <f>IFERROR(VLOOKUP($I963,点検表４リスト用!$D$2:$G$10,3,FALSE),"")</f>
        <v/>
      </c>
      <c r="AM963" s="296" t="str">
        <f>IFERROR(VLOOKUP($I963,点検表４リスト用!$D$2:$G$10,4,FALSE),"")</f>
        <v/>
      </c>
      <c r="AN963" s="296" t="str">
        <f>IFERROR(VLOOKUP(LEFT($E963,1),点検表４リスト用!$I$2:$J$11,2,FALSE),"")</f>
        <v/>
      </c>
      <c r="AO963" s="296" t="b">
        <f>IF(IFERROR(VLOOKUP($J963,軽乗用車一覧!$A$2:$A$88,1,FALSE),"")&lt;&gt;"",TRUE,FALSE)</f>
        <v>0</v>
      </c>
      <c r="AP963" s="296" t="b">
        <f t="shared" si="440"/>
        <v>0</v>
      </c>
      <c r="AQ963" s="296" t="b">
        <f t="shared" si="467"/>
        <v>1</v>
      </c>
      <c r="AR963" s="296" t="str">
        <f t="shared" si="441"/>
        <v/>
      </c>
      <c r="AS963" s="296" t="str">
        <f t="shared" si="442"/>
        <v/>
      </c>
      <c r="AT963" s="296">
        <f t="shared" si="443"/>
        <v>1</v>
      </c>
      <c r="AU963" s="296">
        <f t="shared" si="444"/>
        <v>1</v>
      </c>
      <c r="AV963" s="296" t="str">
        <f t="shared" si="445"/>
        <v/>
      </c>
      <c r="AW963" s="296" t="str">
        <f>IFERROR(VLOOKUP($L963,点検表４リスト用!$L$2:$M$11,2,FALSE),"")</f>
        <v/>
      </c>
      <c r="AX963" s="296" t="str">
        <f>IFERROR(VLOOKUP($AV963,排出係数!$H$4:$N$1000,7,FALSE),"")</f>
        <v/>
      </c>
      <c r="AY963" s="296" t="str">
        <f t="shared" si="455"/>
        <v/>
      </c>
      <c r="AZ963" s="296" t="str">
        <f t="shared" si="446"/>
        <v>1</v>
      </c>
      <c r="BA963" s="296" t="str">
        <f>IFERROR(VLOOKUP($AV963,排出係数!$A$4:$G$10000,$AU963+2,FALSE),"")</f>
        <v/>
      </c>
      <c r="BB963" s="296">
        <f>IFERROR(VLOOKUP($AU963,点検表４リスト用!$P$2:$T$6,2,FALSE),"")</f>
        <v>0.48</v>
      </c>
      <c r="BC963" s="296" t="str">
        <f t="shared" si="447"/>
        <v/>
      </c>
      <c r="BD963" s="296" t="str">
        <f t="shared" si="448"/>
        <v/>
      </c>
      <c r="BE963" s="296" t="str">
        <f>IFERROR(VLOOKUP($AV963,排出係数!$H$4:$M$10000,$AU963+2,FALSE),"")</f>
        <v/>
      </c>
      <c r="BF963" s="296">
        <f>IFERROR(VLOOKUP($AU963,点検表４リスト用!$P$2:$T$6,IF($N963="H17",5,3),FALSE),"")</f>
        <v>5.5E-2</v>
      </c>
      <c r="BG963" s="296">
        <f t="shared" si="449"/>
        <v>0</v>
      </c>
      <c r="BH963" s="296">
        <f t="shared" si="453"/>
        <v>0</v>
      </c>
      <c r="BI963" s="296" t="str">
        <f>IFERROR(VLOOKUP($L963,点検表４リスト用!$L$2:$N$11,3,FALSE),"")</f>
        <v/>
      </c>
      <c r="BJ963" s="296" t="str">
        <f t="shared" si="450"/>
        <v/>
      </c>
      <c r="BK963" s="296" t="str">
        <f>IF($AK963="特","",IF($BP963="確認",MSG_電気・燃料電池車確認,IF($BS963=1,日野自動車新型式,IF($BS963=2,日野自動車新型式②,IF($BS963=3,日野自動車新型式③,IF($BS963=4,日野自動車新型式④,IFERROR(VLOOKUP($BJ963,'35条リスト'!$A$3:$C$9998,2,FALSE),"")))))))</f>
        <v/>
      </c>
      <c r="BL963" s="296" t="str">
        <f t="shared" si="451"/>
        <v/>
      </c>
      <c r="BM963" s="296" t="str">
        <f>IFERROR(VLOOKUP($X963,点検表４リスト用!$A$2:$B$10,2,FALSE),"")</f>
        <v/>
      </c>
      <c r="BN963" s="296" t="str">
        <f>IF($AK963="特","",IFERROR(VLOOKUP($BJ963,'35条リスト'!$A$3:$C$9998,3,FALSE),""))</f>
        <v/>
      </c>
      <c r="BO963" s="357" t="str">
        <f t="shared" si="456"/>
        <v/>
      </c>
      <c r="BP963" s="297" t="str">
        <f t="shared" si="452"/>
        <v/>
      </c>
      <c r="BQ963" s="297" t="str">
        <f t="shared" si="457"/>
        <v/>
      </c>
      <c r="BR963" s="296">
        <f t="shared" si="454"/>
        <v>0</v>
      </c>
      <c r="BS963" s="296" t="str">
        <f>IF(COUNTIF(点検表４リスト用!X$2:X$83,J963),1,IF(COUNTIF(点検表４リスト用!Y$2:Y$100,J963),2,IF(COUNTIF(点検表４リスト用!Z$2:Z$100,J963),3,IF(COUNTIF(点検表４リスト用!AA$2:AA$100,J963),4,""))))</f>
        <v/>
      </c>
      <c r="BT963" s="580" t="str">
        <f t="shared" si="458"/>
        <v/>
      </c>
    </row>
    <row r="964" spans="1:72">
      <c r="A964" s="289"/>
      <c r="B964" s="445"/>
      <c r="C964" s="290"/>
      <c r="D964" s="291"/>
      <c r="E964" s="291"/>
      <c r="F964" s="291"/>
      <c r="G964" s="292"/>
      <c r="H964" s="300"/>
      <c r="I964" s="292"/>
      <c r="J964" s="292"/>
      <c r="K964" s="292"/>
      <c r="L964" s="292"/>
      <c r="M964" s="290"/>
      <c r="N964" s="290"/>
      <c r="O964" s="292"/>
      <c r="P964" s="292"/>
      <c r="Q964" s="481" t="str">
        <f t="shared" si="459"/>
        <v/>
      </c>
      <c r="R964" s="481" t="str">
        <f t="shared" si="460"/>
        <v/>
      </c>
      <c r="S964" s="482" t="str">
        <f t="shared" ref="S964:S1004" si="468">IF($L964="","",IF($AE964=TRUE,"-",IF(ISNUMBER($BI964)=TRUE,$BI964,"エラー")))</f>
        <v/>
      </c>
      <c r="T964" s="482" t="str">
        <f t="shared" si="461"/>
        <v/>
      </c>
      <c r="U964" s="483" t="str">
        <f t="shared" si="462"/>
        <v/>
      </c>
      <c r="V964" s="483" t="str">
        <f t="shared" si="463"/>
        <v/>
      </c>
      <c r="W964" s="483" t="str">
        <f t="shared" si="464"/>
        <v/>
      </c>
      <c r="X964" s="293"/>
      <c r="Y964" s="289"/>
      <c r="Z964" s="473" t="str">
        <f>IF($BS964&lt;&gt;"","確認",IF(COUNTIF(点検表４リスト用!AB$2:AB$100,J964),"○",IF(OR($BQ964="【3】",$BQ964="【2】",$BQ964="【1】"),"○",$BQ964)))</f>
        <v/>
      </c>
      <c r="AA964" s="532"/>
      <c r="AB964" s="559" t="str">
        <f t="shared" si="465"/>
        <v/>
      </c>
      <c r="AC964" s="294" t="str">
        <f>IF(COUNTIF(環境性能の高いＵＤタクシー!$A:$A,点検表４!J964),"○","")</f>
        <v/>
      </c>
      <c r="AD964" s="295" t="str">
        <f t="shared" si="466"/>
        <v/>
      </c>
      <c r="AE964" s="296" t="b">
        <f t="shared" ref="AE964:AE1004" si="469">IF(OR($I964="大型特殊自動車",$I964="小型特殊自動車",$Y964=3),TRUE,FALSE)</f>
        <v>0</v>
      </c>
      <c r="AF964" s="296" t="b">
        <f t="shared" ref="AF964:AF1004" si="470">IF(OR($AE964=TRUE,AND($I964&lt;&gt;"",$J964&lt;&gt;"",$K964&lt;&gt;"",$L964&lt;&gt;"")),TRUE,FALSE)</f>
        <v>0</v>
      </c>
      <c r="AG964" s="296" t="str">
        <f t="shared" ref="AG964:AG1004" si="471">IF($AF964=TRUE,ROW()-5,"")</f>
        <v/>
      </c>
      <c r="AH964" s="296">
        <f t="shared" ref="AH964:AH1004" si="472">IF($B964="減車",0,1)</f>
        <v>1</v>
      </c>
      <c r="AI964" s="296">
        <f t="shared" ref="AI964:AI1004" si="473">IF($B964="増車",1,0)</f>
        <v>0</v>
      </c>
      <c r="AJ964" s="296">
        <f t="shared" ref="AJ964:AJ1004" si="474">IF($B964="減車",1,0)</f>
        <v>0</v>
      </c>
      <c r="AK964" s="296" t="str">
        <f>IFERROR(VLOOKUP($I964,点検表４リスト用!$D$2:$G$10,2,FALSE),"")</f>
        <v/>
      </c>
      <c r="AL964" s="296" t="str">
        <f>IFERROR(VLOOKUP($I964,点検表４リスト用!$D$2:$G$10,3,FALSE),"")</f>
        <v/>
      </c>
      <c r="AM964" s="296" t="str">
        <f>IFERROR(VLOOKUP($I964,点検表４リスト用!$D$2:$G$10,4,FALSE),"")</f>
        <v/>
      </c>
      <c r="AN964" s="296" t="str">
        <f>IFERROR(VLOOKUP(LEFT($E964,1),点検表４リスト用!$I$2:$J$11,2,FALSE),"")</f>
        <v/>
      </c>
      <c r="AO964" s="296" t="b">
        <f>IF(IFERROR(VLOOKUP($J964,軽乗用車一覧!$A$2:$A$88,1,FALSE),"")&lt;&gt;"",TRUE,FALSE)</f>
        <v>0</v>
      </c>
      <c r="AP964" s="296" t="b">
        <f t="shared" ref="AP964:AP1004" si="475">IF(OR(AND($AO964=TRUE,$I964&lt;&gt;"軽自動車（乗用）"),AND($AO964=FALSE,$I964="軽自動車（乗用）")),TRUE,FALSE)</f>
        <v>0</v>
      </c>
      <c r="AQ964" s="296" t="b">
        <f t="shared" si="467"/>
        <v>1</v>
      </c>
      <c r="AR964" s="296" t="str">
        <f t="shared" ref="AR964:AR1004" si="476">$AL964&amp;IF($AL964&gt;=5,"",IF($K964&lt;=1700,1,IF($K964&lt;=2500,2,IF($K964&lt;=3500,3,IF($K964&lt;8000,4,5)))))</f>
        <v/>
      </c>
      <c r="AS964" s="296" t="str">
        <f t="shared" ref="AS964:AS1004" si="477">IF(OR($I964="小型・普通乗用車",$I964="軽自動車（乗用）"),"乗用",IF(AND($K964&gt;1,$K964&lt;=1700),"軽量",IF(AND($K964&gt;1700,$K964&lt;=3500),"中量",IF(AND($K964&gt;3500,$K964&lt;=7500),"重量1",IF($K964&gt;7500,"重量2","")))))</f>
        <v/>
      </c>
      <c r="AT964" s="296">
        <f t="shared" ref="AT964:AT1004" si="478">IF($K964&gt;3500,$K964/1000,1)</f>
        <v>1</v>
      </c>
      <c r="AU964" s="296">
        <f t="shared" ref="AU964:AU1004" si="479">IF($AK964="乗",0,IF(OR($AK964="軽",$AK964="特"),5,IF($K964&lt;=1700,1,IF($K964&lt;=2500,2,IF($K964&lt;=3500,3,4)))))</f>
        <v>1</v>
      </c>
      <c r="AV964" s="296" t="str">
        <f t="shared" ref="AV964:AV1004" si="480">IFERROR(LEFT($J964,SEARCH("-",$J964,1)-1),"")</f>
        <v/>
      </c>
      <c r="AW964" s="296" t="str">
        <f>IFERROR(VLOOKUP($L964,点検表４リスト用!$L$2:$M$11,2,FALSE),"")</f>
        <v/>
      </c>
      <c r="AX964" s="296" t="str">
        <f>IFERROR(VLOOKUP($AV964,排出係数!$H$4:$N$1000,7,FALSE),"")</f>
        <v/>
      </c>
      <c r="AY964" s="296" t="str">
        <f t="shared" si="455"/>
        <v/>
      </c>
      <c r="AZ964" s="296" t="str">
        <f t="shared" ref="AZ964:AZ1004" si="481">IF(OR($AW964="電",$AW964="燃電"),$AW964,$AK964&amp;$AU964&amp;$AW964&amp;$AV964)</f>
        <v>1</v>
      </c>
      <c r="BA964" s="296" t="str">
        <f>IFERROR(VLOOKUP($AV964,排出係数!$A$4:$G$10000,$AU964+2,FALSE),"")</f>
        <v/>
      </c>
      <c r="BB964" s="296">
        <f>IFERROR(VLOOKUP($AU964,点検表４リスト用!$P$2:$T$6,2,FALSE),"")</f>
        <v>0.48</v>
      </c>
      <c r="BC964" s="296" t="str">
        <f t="shared" ref="BC964:BC1004" si="482">IF(OR($AW964="C",$AW964="ハガ",$AW964="ハ軽"),$BA964/2,$BA964)</f>
        <v/>
      </c>
      <c r="BD964" s="296" t="str">
        <f t="shared" ref="BD964:BD1004" si="483">IF(OR($AZ964="電",$AZ964="燃電"),0,IF(OR(AND($M964=1,$AW964="軽"),AND($M964=1,$AW964="ハ軽")),$BB964,$BC964))</f>
        <v/>
      </c>
      <c r="BE964" s="296" t="str">
        <f>IFERROR(VLOOKUP($AV964,排出係数!$H$4:$M$10000,$AU964+2,FALSE),"")</f>
        <v/>
      </c>
      <c r="BF964" s="296">
        <f>IFERROR(VLOOKUP($AU964,点検表４リスト用!$P$2:$T$6,IF($N964="H17",5,3),FALSE),"")</f>
        <v>5.5E-2</v>
      </c>
      <c r="BG964" s="296">
        <f t="shared" ref="BG964:BG1004" si="484">IF($AW964="軽",$BE964,IF($AW964="ハ軽",$BE964/2,0))</f>
        <v>0</v>
      </c>
      <c r="BH964" s="296">
        <f t="shared" si="453"/>
        <v>0</v>
      </c>
      <c r="BI964" s="296" t="str">
        <f>IFERROR(VLOOKUP($L964,点検表４リスト用!$L$2:$N$11,3,FALSE),"")</f>
        <v/>
      </c>
      <c r="BJ964" s="296" t="str">
        <f t="shared" ref="BJ964:BJ1004" si="485">LEFT($L964,2)&amp;IF(AND($Y964=1,RIGHT($J964,1)="改"),LEFT($J964,LEN($J964)-1),$J964)</f>
        <v/>
      </c>
      <c r="BK964" s="296" t="str">
        <f>IF($AK964="特","",IF($BP964="確認",MSG_電気・燃料電池車確認,IF($BS964=1,日野自動車新型式,IF($BS964=2,日野自動車新型式②,IF($BS964=3,日野自動車新型式③,IF($BS964=4,日野自動車新型式④,IFERROR(VLOOKUP($BJ964,'35条リスト'!$A$3:$C$9998,2,FALSE),"")))))))</f>
        <v/>
      </c>
      <c r="BL964" s="296" t="str">
        <f t="shared" ref="BL964:BL1004" si="486">IF(OR(LEFT($J964,1)="D",LEFT($J964,1)="6"),75,IF(OR(LEFT($J964,1)="C",LEFT($J964,1)="5"),50,""))</f>
        <v/>
      </c>
      <c r="BM964" s="296" t="str">
        <f>IFERROR(VLOOKUP($X964,点検表４リスト用!$A$2:$B$10,2,FALSE),"")</f>
        <v/>
      </c>
      <c r="BN964" s="296" t="str">
        <f>IF($AK964="特","",IFERROR(VLOOKUP($BJ964,'35条リスト'!$A$3:$C$9998,3,FALSE),""))</f>
        <v/>
      </c>
      <c r="BO964" s="357" t="str">
        <f t="shared" si="456"/>
        <v/>
      </c>
      <c r="BP964" s="297" t="str">
        <f t="shared" ref="BP964:BP1004" si="487">IF(AND(OR($AW964="電",$AW964="燃電"),$AE964=FALSE),IF(LEFT($J964,1)&lt;&gt;"Z","確認","【3】"),"")</f>
        <v/>
      </c>
      <c r="BQ964" s="297" t="str">
        <f t="shared" si="457"/>
        <v/>
      </c>
      <c r="BR964" s="296">
        <f t="shared" si="454"/>
        <v>0</v>
      </c>
      <c r="BS964" s="296" t="str">
        <f>IF(COUNTIF(点検表４リスト用!X$2:X$83,J964),1,IF(COUNTIF(点検表４リスト用!Y$2:Y$100,J964),2,IF(COUNTIF(点検表４リスト用!Z$2:Z$100,J964),3,IF(COUNTIF(点検表４リスト用!AA$2:AA$100,J964),4,""))))</f>
        <v/>
      </c>
      <c r="BT964" s="580" t="str">
        <f t="shared" si="458"/>
        <v/>
      </c>
    </row>
    <row r="965" spans="1:72">
      <c r="A965" s="289"/>
      <c r="B965" s="445"/>
      <c r="C965" s="290"/>
      <c r="D965" s="291"/>
      <c r="E965" s="291"/>
      <c r="F965" s="291"/>
      <c r="G965" s="292"/>
      <c r="H965" s="300"/>
      <c r="I965" s="292"/>
      <c r="J965" s="292"/>
      <c r="K965" s="292"/>
      <c r="L965" s="292"/>
      <c r="M965" s="290"/>
      <c r="N965" s="290"/>
      <c r="O965" s="292"/>
      <c r="P965" s="292"/>
      <c r="Q965" s="481" t="str">
        <f t="shared" si="459"/>
        <v/>
      </c>
      <c r="R965" s="481" t="str">
        <f t="shared" si="460"/>
        <v/>
      </c>
      <c r="S965" s="482" t="str">
        <f t="shared" si="468"/>
        <v/>
      </c>
      <c r="T965" s="482" t="str">
        <f t="shared" si="461"/>
        <v/>
      </c>
      <c r="U965" s="483" t="str">
        <f t="shared" si="462"/>
        <v/>
      </c>
      <c r="V965" s="483" t="str">
        <f t="shared" si="463"/>
        <v/>
      </c>
      <c r="W965" s="483" t="str">
        <f t="shared" si="464"/>
        <v/>
      </c>
      <c r="X965" s="293"/>
      <c r="Y965" s="289"/>
      <c r="Z965" s="473" t="str">
        <f>IF($BS965&lt;&gt;"","確認",IF(COUNTIF(点検表４リスト用!AB$2:AB$100,J965),"○",IF(OR($BQ965="【3】",$BQ965="【2】",$BQ965="【1】"),"○",$BQ965)))</f>
        <v/>
      </c>
      <c r="AA965" s="532"/>
      <c r="AB965" s="559" t="str">
        <f t="shared" si="465"/>
        <v/>
      </c>
      <c r="AC965" s="294" t="str">
        <f>IF(COUNTIF(環境性能の高いＵＤタクシー!$A:$A,点検表４!J965),"○","")</f>
        <v/>
      </c>
      <c r="AD965" s="295" t="str">
        <f t="shared" si="466"/>
        <v/>
      </c>
      <c r="AE965" s="296" t="b">
        <f t="shared" si="469"/>
        <v>0</v>
      </c>
      <c r="AF965" s="296" t="b">
        <f t="shared" si="470"/>
        <v>0</v>
      </c>
      <c r="AG965" s="296" t="str">
        <f t="shared" si="471"/>
        <v/>
      </c>
      <c r="AH965" s="296">
        <f t="shared" si="472"/>
        <v>1</v>
      </c>
      <c r="AI965" s="296">
        <f t="shared" si="473"/>
        <v>0</v>
      </c>
      <c r="AJ965" s="296">
        <f t="shared" si="474"/>
        <v>0</v>
      </c>
      <c r="AK965" s="296" t="str">
        <f>IFERROR(VLOOKUP($I965,点検表４リスト用!$D$2:$G$10,2,FALSE),"")</f>
        <v/>
      </c>
      <c r="AL965" s="296" t="str">
        <f>IFERROR(VLOOKUP($I965,点検表４リスト用!$D$2:$G$10,3,FALSE),"")</f>
        <v/>
      </c>
      <c r="AM965" s="296" t="str">
        <f>IFERROR(VLOOKUP($I965,点検表４リスト用!$D$2:$G$10,4,FALSE),"")</f>
        <v/>
      </c>
      <c r="AN965" s="296" t="str">
        <f>IFERROR(VLOOKUP(LEFT($E965,1),点検表４リスト用!$I$2:$J$11,2,FALSE),"")</f>
        <v/>
      </c>
      <c r="AO965" s="296" t="b">
        <f>IF(IFERROR(VLOOKUP($J965,軽乗用車一覧!$A$2:$A$88,1,FALSE),"")&lt;&gt;"",TRUE,FALSE)</f>
        <v>0</v>
      </c>
      <c r="AP965" s="296" t="b">
        <f t="shared" si="475"/>
        <v>0</v>
      </c>
      <c r="AQ965" s="296" t="b">
        <f t="shared" si="467"/>
        <v>1</v>
      </c>
      <c r="AR965" s="296" t="str">
        <f t="shared" si="476"/>
        <v/>
      </c>
      <c r="AS965" s="296" t="str">
        <f t="shared" si="477"/>
        <v/>
      </c>
      <c r="AT965" s="296">
        <f t="shared" si="478"/>
        <v>1</v>
      </c>
      <c r="AU965" s="296">
        <f t="shared" si="479"/>
        <v>1</v>
      </c>
      <c r="AV965" s="296" t="str">
        <f t="shared" si="480"/>
        <v/>
      </c>
      <c r="AW965" s="296" t="str">
        <f>IFERROR(VLOOKUP($L965,点検表４リスト用!$L$2:$M$11,2,FALSE),"")</f>
        <v/>
      </c>
      <c r="AX965" s="296" t="str">
        <f>IFERROR(VLOOKUP($AV965,排出係数!$H$4:$N$1000,7,FALSE),"")</f>
        <v/>
      </c>
      <c r="AY965" s="296" t="str">
        <f t="shared" si="455"/>
        <v/>
      </c>
      <c r="AZ965" s="296" t="str">
        <f t="shared" si="481"/>
        <v>1</v>
      </c>
      <c r="BA965" s="296" t="str">
        <f>IFERROR(VLOOKUP($AV965,排出係数!$A$4:$G$10000,$AU965+2,FALSE),"")</f>
        <v/>
      </c>
      <c r="BB965" s="296">
        <f>IFERROR(VLOOKUP($AU965,点検表４リスト用!$P$2:$T$6,2,FALSE),"")</f>
        <v>0.48</v>
      </c>
      <c r="BC965" s="296" t="str">
        <f t="shared" si="482"/>
        <v/>
      </c>
      <c r="BD965" s="296" t="str">
        <f t="shared" si="483"/>
        <v/>
      </c>
      <c r="BE965" s="296" t="str">
        <f>IFERROR(VLOOKUP($AV965,排出係数!$H$4:$M$10000,$AU965+2,FALSE),"")</f>
        <v/>
      </c>
      <c r="BF965" s="296">
        <f>IFERROR(VLOOKUP($AU965,点検表４リスト用!$P$2:$T$6,IF($N965="H17",5,3),FALSE),"")</f>
        <v>5.5E-2</v>
      </c>
      <c r="BG965" s="296">
        <f t="shared" si="484"/>
        <v>0</v>
      </c>
      <c r="BH965" s="296">
        <f t="shared" ref="BH965:BH1004" si="488">IF(OR($N965="H17",AND($M965=1,$N965="")),$BF965,$BG965)</f>
        <v>0</v>
      </c>
      <c r="BI965" s="296" t="str">
        <f>IFERROR(VLOOKUP($L965,点検表４リスト用!$L$2:$N$11,3,FALSE),"")</f>
        <v/>
      </c>
      <c r="BJ965" s="296" t="str">
        <f t="shared" si="485"/>
        <v/>
      </c>
      <c r="BK965" s="296" t="str">
        <f>IF($AK965="特","",IF($BP965="確認",MSG_電気・燃料電池車確認,IF($BS965=1,日野自動車新型式,IF($BS965=2,日野自動車新型式②,IF($BS965=3,日野自動車新型式③,IF($BS965=4,日野自動車新型式④,IFERROR(VLOOKUP($BJ965,'35条リスト'!$A$3:$C$9998,2,FALSE),"")))))))</f>
        <v/>
      </c>
      <c r="BL965" s="296" t="str">
        <f t="shared" si="486"/>
        <v/>
      </c>
      <c r="BM965" s="296" t="str">
        <f>IFERROR(VLOOKUP($X965,点検表４リスト用!$A$2:$B$10,2,FALSE),"")</f>
        <v/>
      </c>
      <c r="BN965" s="296" t="str">
        <f>IF($AK965="特","",IFERROR(VLOOKUP($BJ965,'35条リスト'!$A$3:$C$9998,3,FALSE),""))</f>
        <v/>
      </c>
      <c r="BO965" s="357" t="str">
        <f t="shared" si="456"/>
        <v/>
      </c>
      <c r="BP965" s="297" t="str">
        <f t="shared" si="487"/>
        <v/>
      </c>
      <c r="BQ965" s="297" t="str">
        <f t="shared" si="457"/>
        <v/>
      </c>
      <c r="BR965" s="296">
        <f t="shared" ref="BR965:BR1004" si="489">IF($Z965="○",$Z965,IF($AA965="○",$AA965,0))</f>
        <v>0</v>
      </c>
      <c r="BS965" s="296" t="str">
        <f>IF(COUNTIF(点検表４リスト用!X$2:X$83,J965),1,IF(COUNTIF(点検表４リスト用!Y$2:Y$100,J965),2,IF(COUNTIF(点検表４リスト用!Z$2:Z$100,J965),3,IF(COUNTIF(点検表４リスト用!AA$2:AA$100,J965),4,""))))</f>
        <v/>
      </c>
      <c r="BT965" s="580" t="str">
        <f t="shared" si="458"/>
        <v/>
      </c>
    </row>
    <row r="966" spans="1:72">
      <c r="A966" s="289"/>
      <c r="B966" s="445"/>
      <c r="C966" s="290"/>
      <c r="D966" s="291"/>
      <c r="E966" s="291"/>
      <c r="F966" s="291"/>
      <c r="G966" s="292"/>
      <c r="H966" s="300"/>
      <c r="I966" s="292"/>
      <c r="J966" s="292"/>
      <c r="K966" s="292"/>
      <c r="L966" s="292"/>
      <c r="M966" s="290"/>
      <c r="N966" s="290"/>
      <c r="O966" s="292"/>
      <c r="P966" s="292"/>
      <c r="Q966" s="481" t="str">
        <f t="shared" si="459"/>
        <v/>
      </c>
      <c r="R966" s="481" t="str">
        <f t="shared" si="460"/>
        <v/>
      </c>
      <c r="S966" s="482" t="str">
        <f t="shared" si="468"/>
        <v/>
      </c>
      <c r="T966" s="482" t="str">
        <f t="shared" si="461"/>
        <v/>
      </c>
      <c r="U966" s="483" t="str">
        <f t="shared" si="462"/>
        <v/>
      </c>
      <c r="V966" s="483" t="str">
        <f t="shared" si="463"/>
        <v/>
      </c>
      <c r="W966" s="483" t="str">
        <f t="shared" si="464"/>
        <v/>
      </c>
      <c r="X966" s="293"/>
      <c r="Y966" s="289"/>
      <c r="Z966" s="473" t="str">
        <f>IF($BS966&lt;&gt;"","確認",IF(COUNTIF(点検表４リスト用!AB$2:AB$100,J966),"○",IF(OR($BQ966="【3】",$BQ966="【2】",$BQ966="【1】"),"○",$BQ966)))</f>
        <v/>
      </c>
      <c r="AA966" s="532"/>
      <c r="AB966" s="559" t="str">
        <f t="shared" si="465"/>
        <v/>
      </c>
      <c r="AC966" s="294" t="str">
        <f>IF(COUNTIF(環境性能の高いＵＤタクシー!$A:$A,点検表４!J966),"○","")</f>
        <v/>
      </c>
      <c r="AD966" s="295" t="str">
        <f t="shared" si="466"/>
        <v/>
      </c>
      <c r="AE966" s="296" t="b">
        <f t="shared" si="469"/>
        <v>0</v>
      </c>
      <c r="AF966" s="296" t="b">
        <f t="shared" si="470"/>
        <v>0</v>
      </c>
      <c r="AG966" s="296" t="str">
        <f t="shared" si="471"/>
        <v/>
      </c>
      <c r="AH966" s="296">
        <f t="shared" si="472"/>
        <v>1</v>
      </c>
      <c r="AI966" s="296">
        <f t="shared" si="473"/>
        <v>0</v>
      </c>
      <c r="AJ966" s="296">
        <f t="shared" si="474"/>
        <v>0</v>
      </c>
      <c r="AK966" s="296" t="str">
        <f>IFERROR(VLOOKUP($I966,点検表４リスト用!$D$2:$G$10,2,FALSE),"")</f>
        <v/>
      </c>
      <c r="AL966" s="296" t="str">
        <f>IFERROR(VLOOKUP($I966,点検表４リスト用!$D$2:$G$10,3,FALSE),"")</f>
        <v/>
      </c>
      <c r="AM966" s="296" t="str">
        <f>IFERROR(VLOOKUP($I966,点検表４リスト用!$D$2:$G$10,4,FALSE),"")</f>
        <v/>
      </c>
      <c r="AN966" s="296" t="str">
        <f>IFERROR(VLOOKUP(LEFT($E966,1),点検表４リスト用!$I$2:$J$11,2,FALSE),"")</f>
        <v/>
      </c>
      <c r="AO966" s="296" t="b">
        <f>IF(IFERROR(VLOOKUP($J966,軽乗用車一覧!$A$2:$A$88,1,FALSE),"")&lt;&gt;"",TRUE,FALSE)</f>
        <v>0</v>
      </c>
      <c r="AP966" s="296" t="b">
        <f t="shared" si="475"/>
        <v>0</v>
      </c>
      <c r="AQ966" s="296" t="b">
        <f t="shared" si="467"/>
        <v>1</v>
      </c>
      <c r="AR966" s="296" t="str">
        <f t="shared" si="476"/>
        <v/>
      </c>
      <c r="AS966" s="296" t="str">
        <f t="shared" si="477"/>
        <v/>
      </c>
      <c r="AT966" s="296">
        <f t="shared" si="478"/>
        <v>1</v>
      </c>
      <c r="AU966" s="296">
        <f t="shared" si="479"/>
        <v>1</v>
      </c>
      <c r="AV966" s="296" t="str">
        <f t="shared" si="480"/>
        <v/>
      </c>
      <c r="AW966" s="296" t="str">
        <f>IFERROR(VLOOKUP($L966,点検表４リスト用!$L$2:$M$11,2,FALSE),"")</f>
        <v/>
      </c>
      <c r="AX966" s="296" t="str">
        <f>IFERROR(VLOOKUP($AV966,排出係数!$H$4:$N$1000,7,FALSE),"")</f>
        <v/>
      </c>
      <c r="AY966" s="296" t="str">
        <f t="shared" si="455"/>
        <v/>
      </c>
      <c r="AZ966" s="296" t="str">
        <f t="shared" si="481"/>
        <v>1</v>
      </c>
      <c r="BA966" s="296" t="str">
        <f>IFERROR(VLOOKUP($AV966,排出係数!$A$4:$G$10000,$AU966+2,FALSE),"")</f>
        <v/>
      </c>
      <c r="BB966" s="296">
        <f>IFERROR(VLOOKUP($AU966,点検表４リスト用!$P$2:$T$6,2,FALSE),"")</f>
        <v>0.48</v>
      </c>
      <c r="BC966" s="296" t="str">
        <f t="shared" si="482"/>
        <v/>
      </c>
      <c r="BD966" s="296" t="str">
        <f t="shared" si="483"/>
        <v/>
      </c>
      <c r="BE966" s="296" t="str">
        <f>IFERROR(VLOOKUP($AV966,排出係数!$H$4:$M$10000,$AU966+2,FALSE),"")</f>
        <v/>
      </c>
      <c r="BF966" s="296">
        <f>IFERROR(VLOOKUP($AU966,点検表４リスト用!$P$2:$T$6,IF($N966="H17",5,3),FALSE),"")</f>
        <v>5.5E-2</v>
      </c>
      <c r="BG966" s="296">
        <f t="shared" si="484"/>
        <v>0</v>
      </c>
      <c r="BH966" s="296">
        <f t="shared" si="488"/>
        <v>0</v>
      </c>
      <c r="BI966" s="296" t="str">
        <f>IFERROR(VLOOKUP($L966,点検表４リスト用!$L$2:$N$11,3,FALSE),"")</f>
        <v/>
      </c>
      <c r="BJ966" s="296" t="str">
        <f t="shared" si="485"/>
        <v/>
      </c>
      <c r="BK966" s="296" t="str">
        <f>IF($AK966="特","",IF($BP966="確認",MSG_電気・燃料電池車確認,IF($BS966=1,日野自動車新型式,IF($BS966=2,日野自動車新型式②,IF($BS966=3,日野自動車新型式③,IF($BS966=4,日野自動車新型式④,IFERROR(VLOOKUP($BJ966,'35条リスト'!$A$3:$C$9998,2,FALSE),"")))))))</f>
        <v/>
      </c>
      <c r="BL966" s="296" t="str">
        <f t="shared" si="486"/>
        <v/>
      </c>
      <c r="BM966" s="296" t="str">
        <f>IFERROR(VLOOKUP($X966,点検表４リスト用!$A$2:$B$10,2,FALSE),"")</f>
        <v/>
      </c>
      <c r="BN966" s="296" t="str">
        <f>IF($AK966="特","",IFERROR(VLOOKUP($BJ966,'35条リスト'!$A$3:$C$9998,3,FALSE),""))</f>
        <v/>
      </c>
      <c r="BO966" s="357" t="str">
        <f t="shared" si="456"/>
        <v/>
      </c>
      <c r="BP966" s="297" t="str">
        <f t="shared" si="487"/>
        <v/>
      </c>
      <c r="BQ966" s="297" t="str">
        <f t="shared" si="457"/>
        <v/>
      </c>
      <c r="BR966" s="296">
        <f t="shared" si="489"/>
        <v>0</v>
      </c>
      <c r="BS966" s="296" t="str">
        <f>IF(COUNTIF(点検表４リスト用!X$2:X$83,J966),1,IF(COUNTIF(点検表４リスト用!Y$2:Y$100,J966),2,IF(COUNTIF(点検表４リスト用!Z$2:Z$100,J966),3,IF(COUNTIF(点検表４リスト用!AA$2:AA$100,J966),4,""))))</f>
        <v/>
      </c>
      <c r="BT966" s="580" t="str">
        <f t="shared" si="458"/>
        <v/>
      </c>
    </row>
    <row r="967" spans="1:72">
      <c r="A967" s="289"/>
      <c r="B967" s="445"/>
      <c r="C967" s="290"/>
      <c r="D967" s="291"/>
      <c r="E967" s="291"/>
      <c r="F967" s="291"/>
      <c r="G967" s="292"/>
      <c r="H967" s="300"/>
      <c r="I967" s="292"/>
      <c r="J967" s="292"/>
      <c r="K967" s="292"/>
      <c r="L967" s="292"/>
      <c r="M967" s="290"/>
      <c r="N967" s="290"/>
      <c r="O967" s="292"/>
      <c r="P967" s="292"/>
      <c r="Q967" s="481" t="str">
        <f t="shared" si="459"/>
        <v/>
      </c>
      <c r="R967" s="481" t="str">
        <f t="shared" si="460"/>
        <v/>
      </c>
      <c r="S967" s="482" t="str">
        <f t="shared" si="468"/>
        <v/>
      </c>
      <c r="T967" s="482" t="str">
        <f t="shared" si="461"/>
        <v/>
      </c>
      <c r="U967" s="483" t="str">
        <f t="shared" si="462"/>
        <v/>
      </c>
      <c r="V967" s="483" t="str">
        <f t="shared" si="463"/>
        <v/>
      </c>
      <c r="W967" s="483" t="str">
        <f t="shared" si="464"/>
        <v/>
      </c>
      <c r="X967" s="293"/>
      <c r="Y967" s="289"/>
      <c r="Z967" s="473" t="str">
        <f>IF($BS967&lt;&gt;"","確認",IF(COUNTIF(点検表４リスト用!AB$2:AB$100,J967),"○",IF(OR($BQ967="【3】",$BQ967="【2】",$BQ967="【1】"),"○",$BQ967)))</f>
        <v/>
      </c>
      <c r="AA967" s="532"/>
      <c r="AB967" s="559" t="str">
        <f t="shared" si="465"/>
        <v/>
      </c>
      <c r="AC967" s="294" t="str">
        <f>IF(COUNTIF(環境性能の高いＵＤタクシー!$A:$A,点検表４!J967),"○","")</f>
        <v/>
      </c>
      <c r="AD967" s="295" t="str">
        <f t="shared" si="466"/>
        <v/>
      </c>
      <c r="AE967" s="296" t="b">
        <f t="shared" si="469"/>
        <v>0</v>
      </c>
      <c r="AF967" s="296" t="b">
        <f t="shared" si="470"/>
        <v>0</v>
      </c>
      <c r="AG967" s="296" t="str">
        <f t="shared" si="471"/>
        <v/>
      </c>
      <c r="AH967" s="296">
        <f t="shared" si="472"/>
        <v>1</v>
      </c>
      <c r="AI967" s="296">
        <f t="shared" si="473"/>
        <v>0</v>
      </c>
      <c r="AJ967" s="296">
        <f t="shared" si="474"/>
        <v>0</v>
      </c>
      <c r="AK967" s="296" t="str">
        <f>IFERROR(VLOOKUP($I967,点検表４リスト用!$D$2:$G$10,2,FALSE),"")</f>
        <v/>
      </c>
      <c r="AL967" s="296" t="str">
        <f>IFERROR(VLOOKUP($I967,点検表４リスト用!$D$2:$G$10,3,FALSE),"")</f>
        <v/>
      </c>
      <c r="AM967" s="296" t="str">
        <f>IFERROR(VLOOKUP($I967,点検表４リスト用!$D$2:$G$10,4,FALSE),"")</f>
        <v/>
      </c>
      <c r="AN967" s="296" t="str">
        <f>IFERROR(VLOOKUP(LEFT($E967,1),点検表４リスト用!$I$2:$J$11,2,FALSE),"")</f>
        <v/>
      </c>
      <c r="AO967" s="296" t="b">
        <f>IF(IFERROR(VLOOKUP($J967,軽乗用車一覧!$A$2:$A$88,1,FALSE),"")&lt;&gt;"",TRUE,FALSE)</f>
        <v>0</v>
      </c>
      <c r="AP967" s="296" t="b">
        <f t="shared" si="475"/>
        <v>0</v>
      </c>
      <c r="AQ967" s="296" t="b">
        <f t="shared" si="467"/>
        <v>1</v>
      </c>
      <c r="AR967" s="296" t="str">
        <f t="shared" si="476"/>
        <v/>
      </c>
      <c r="AS967" s="296" t="str">
        <f t="shared" si="477"/>
        <v/>
      </c>
      <c r="AT967" s="296">
        <f t="shared" si="478"/>
        <v>1</v>
      </c>
      <c r="AU967" s="296">
        <f t="shared" si="479"/>
        <v>1</v>
      </c>
      <c r="AV967" s="296" t="str">
        <f t="shared" si="480"/>
        <v/>
      </c>
      <c r="AW967" s="296" t="str">
        <f>IFERROR(VLOOKUP($L967,点検表４リスト用!$L$2:$M$11,2,FALSE),"")</f>
        <v/>
      </c>
      <c r="AX967" s="296" t="str">
        <f>IFERROR(VLOOKUP($AV967,排出係数!$H$4:$N$1000,7,FALSE),"")</f>
        <v/>
      </c>
      <c r="AY967" s="296" t="str">
        <f t="shared" si="455"/>
        <v/>
      </c>
      <c r="AZ967" s="296" t="str">
        <f t="shared" si="481"/>
        <v>1</v>
      </c>
      <c r="BA967" s="296" t="str">
        <f>IFERROR(VLOOKUP($AV967,排出係数!$A$4:$G$10000,$AU967+2,FALSE),"")</f>
        <v/>
      </c>
      <c r="BB967" s="296">
        <f>IFERROR(VLOOKUP($AU967,点検表４リスト用!$P$2:$T$6,2,FALSE),"")</f>
        <v>0.48</v>
      </c>
      <c r="BC967" s="296" t="str">
        <f t="shared" si="482"/>
        <v/>
      </c>
      <c r="BD967" s="296" t="str">
        <f t="shared" si="483"/>
        <v/>
      </c>
      <c r="BE967" s="296" t="str">
        <f>IFERROR(VLOOKUP($AV967,排出係数!$H$4:$M$10000,$AU967+2,FALSE),"")</f>
        <v/>
      </c>
      <c r="BF967" s="296">
        <f>IFERROR(VLOOKUP($AU967,点検表４リスト用!$P$2:$T$6,IF($N967="H17",5,3),FALSE),"")</f>
        <v>5.5E-2</v>
      </c>
      <c r="BG967" s="296">
        <f t="shared" si="484"/>
        <v>0</v>
      </c>
      <c r="BH967" s="296">
        <f t="shared" si="488"/>
        <v>0</v>
      </c>
      <c r="BI967" s="296" t="str">
        <f>IFERROR(VLOOKUP($L967,点検表４リスト用!$L$2:$N$11,3,FALSE),"")</f>
        <v/>
      </c>
      <c r="BJ967" s="296" t="str">
        <f t="shared" si="485"/>
        <v/>
      </c>
      <c r="BK967" s="296" t="str">
        <f>IF($AK967="特","",IF($BP967="確認",MSG_電気・燃料電池車確認,IF($BS967=1,日野自動車新型式,IF($BS967=2,日野自動車新型式②,IF($BS967=3,日野自動車新型式③,IF($BS967=4,日野自動車新型式④,IFERROR(VLOOKUP($BJ967,'35条リスト'!$A$3:$C$9998,2,FALSE),"")))))))</f>
        <v/>
      </c>
      <c r="BL967" s="296" t="str">
        <f t="shared" si="486"/>
        <v/>
      </c>
      <c r="BM967" s="296" t="str">
        <f>IFERROR(VLOOKUP($X967,点検表４リスト用!$A$2:$B$10,2,FALSE),"")</f>
        <v/>
      </c>
      <c r="BN967" s="296" t="str">
        <f>IF($AK967="特","",IFERROR(VLOOKUP($BJ967,'35条リスト'!$A$3:$C$9998,3,FALSE),""))</f>
        <v/>
      </c>
      <c r="BO967" s="357" t="str">
        <f t="shared" si="456"/>
        <v/>
      </c>
      <c r="BP967" s="297" t="str">
        <f t="shared" si="487"/>
        <v/>
      </c>
      <c r="BQ967" s="297" t="str">
        <f t="shared" si="457"/>
        <v/>
      </c>
      <c r="BR967" s="296">
        <f t="shared" si="489"/>
        <v>0</v>
      </c>
      <c r="BS967" s="296" t="str">
        <f>IF(COUNTIF(点検表４リスト用!X$2:X$83,J967),1,IF(COUNTIF(点検表４リスト用!Y$2:Y$100,J967),2,IF(COUNTIF(点検表４リスト用!Z$2:Z$100,J967),3,IF(COUNTIF(点検表４リスト用!AA$2:AA$100,J967),4,""))))</f>
        <v/>
      </c>
      <c r="BT967" s="580" t="str">
        <f t="shared" si="458"/>
        <v/>
      </c>
    </row>
    <row r="968" spans="1:72">
      <c r="A968" s="289"/>
      <c r="B968" s="445"/>
      <c r="C968" s="290"/>
      <c r="D968" s="291"/>
      <c r="E968" s="291"/>
      <c r="F968" s="291"/>
      <c r="G968" s="292"/>
      <c r="H968" s="300"/>
      <c r="I968" s="292"/>
      <c r="J968" s="292"/>
      <c r="K968" s="292"/>
      <c r="L968" s="292"/>
      <c r="M968" s="290"/>
      <c r="N968" s="290"/>
      <c r="O968" s="292"/>
      <c r="P968" s="292"/>
      <c r="Q968" s="481" t="str">
        <f t="shared" si="459"/>
        <v/>
      </c>
      <c r="R968" s="481" t="str">
        <f t="shared" si="460"/>
        <v/>
      </c>
      <c r="S968" s="482" t="str">
        <f t="shared" si="468"/>
        <v/>
      </c>
      <c r="T968" s="482" t="str">
        <f t="shared" si="461"/>
        <v/>
      </c>
      <c r="U968" s="483" t="str">
        <f t="shared" si="462"/>
        <v/>
      </c>
      <c r="V968" s="483" t="str">
        <f t="shared" si="463"/>
        <v/>
      </c>
      <c r="W968" s="483" t="str">
        <f t="shared" si="464"/>
        <v/>
      </c>
      <c r="X968" s="293"/>
      <c r="Y968" s="289"/>
      <c r="Z968" s="473" t="str">
        <f>IF($BS968&lt;&gt;"","確認",IF(COUNTIF(点検表４リスト用!AB$2:AB$100,J968),"○",IF(OR($BQ968="【3】",$BQ968="【2】",$BQ968="【1】"),"○",$BQ968)))</f>
        <v/>
      </c>
      <c r="AA968" s="532"/>
      <c r="AB968" s="559" t="str">
        <f t="shared" si="465"/>
        <v/>
      </c>
      <c r="AC968" s="294" t="str">
        <f>IF(COUNTIF(環境性能の高いＵＤタクシー!$A:$A,点検表４!J968),"○","")</f>
        <v/>
      </c>
      <c r="AD968" s="295" t="str">
        <f t="shared" si="466"/>
        <v/>
      </c>
      <c r="AE968" s="296" t="b">
        <f t="shared" si="469"/>
        <v>0</v>
      </c>
      <c r="AF968" s="296" t="b">
        <f t="shared" si="470"/>
        <v>0</v>
      </c>
      <c r="AG968" s="296" t="str">
        <f t="shared" si="471"/>
        <v/>
      </c>
      <c r="AH968" s="296">
        <f t="shared" si="472"/>
        <v>1</v>
      </c>
      <c r="AI968" s="296">
        <f t="shared" si="473"/>
        <v>0</v>
      </c>
      <c r="AJ968" s="296">
        <f t="shared" si="474"/>
        <v>0</v>
      </c>
      <c r="AK968" s="296" t="str">
        <f>IFERROR(VLOOKUP($I968,点検表４リスト用!$D$2:$G$10,2,FALSE),"")</f>
        <v/>
      </c>
      <c r="AL968" s="296" t="str">
        <f>IFERROR(VLOOKUP($I968,点検表４リスト用!$D$2:$G$10,3,FALSE),"")</f>
        <v/>
      </c>
      <c r="AM968" s="296" t="str">
        <f>IFERROR(VLOOKUP($I968,点検表４リスト用!$D$2:$G$10,4,FALSE),"")</f>
        <v/>
      </c>
      <c r="AN968" s="296" t="str">
        <f>IFERROR(VLOOKUP(LEFT($E968,1),点検表４リスト用!$I$2:$J$11,2,FALSE),"")</f>
        <v/>
      </c>
      <c r="AO968" s="296" t="b">
        <f>IF(IFERROR(VLOOKUP($J968,軽乗用車一覧!$A$2:$A$88,1,FALSE),"")&lt;&gt;"",TRUE,FALSE)</f>
        <v>0</v>
      </c>
      <c r="AP968" s="296" t="b">
        <f t="shared" si="475"/>
        <v>0</v>
      </c>
      <c r="AQ968" s="296" t="b">
        <f t="shared" si="467"/>
        <v>1</v>
      </c>
      <c r="AR968" s="296" t="str">
        <f t="shared" si="476"/>
        <v/>
      </c>
      <c r="AS968" s="296" t="str">
        <f t="shared" si="477"/>
        <v/>
      </c>
      <c r="AT968" s="296">
        <f t="shared" si="478"/>
        <v>1</v>
      </c>
      <c r="AU968" s="296">
        <f t="shared" si="479"/>
        <v>1</v>
      </c>
      <c r="AV968" s="296" t="str">
        <f t="shared" si="480"/>
        <v/>
      </c>
      <c r="AW968" s="296" t="str">
        <f>IFERROR(VLOOKUP($L968,点検表４リスト用!$L$2:$M$11,2,FALSE),"")</f>
        <v/>
      </c>
      <c r="AX968" s="296" t="str">
        <f>IFERROR(VLOOKUP($AV968,排出係数!$H$4:$N$1000,7,FALSE),"")</f>
        <v/>
      </c>
      <c r="AY968" s="296" t="str">
        <f t="shared" si="455"/>
        <v/>
      </c>
      <c r="AZ968" s="296" t="str">
        <f t="shared" si="481"/>
        <v>1</v>
      </c>
      <c r="BA968" s="296" t="str">
        <f>IFERROR(VLOOKUP($AV968,排出係数!$A$4:$G$10000,$AU968+2,FALSE),"")</f>
        <v/>
      </c>
      <c r="BB968" s="296">
        <f>IFERROR(VLOOKUP($AU968,点検表４リスト用!$P$2:$T$6,2,FALSE),"")</f>
        <v>0.48</v>
      </c>
      <c r="BC968" s="296" t="str">
        <f t="shared" si="482"/>
        <v/>
      </c>
      <c r="BD968" s="296" t="str">
        <f t="shared" si="483"/>
        <v/>
      </c>
      <c r="BE968" s="296" t="str">
        <f>IFERROR(VLOOKUP($AV968,排出係数!$H$4:$M$10000,$AU968+2,FALSE),"")</f>
        <v/>
      </c>
      <c r="BF968" s="296">
        <f>IFERROR(VLOOKUP($AU968,点検表４リスト用!$P$2:$T$6,IF($N968="H17",5,3),FALSE),"")</f>
        <v>5.5E-2</v>
      </c>
      <c r="BG968" s="296">
        <f t="shared" si="484"/>
        <v>0</v>
      </c>
      <c r="BH968" s="296">
        <f t="shared" si="488"/>
        <v>0</v>
      </c>
      <c r="BI968" s="296" t="str">
        <f>IFERROR(VLOOKUP($L968,点検表４リスト用!$L$2:$N$11,3,FALSE),"")</f>
        <v/>
      </c>
      <c r="BJ968" s="296" t="str">
        <f t="shared" si="485"/>
        <v/>
      </c>
      <c r="BK968" s="296" t="str">
        <f>IF($AK968="特","",IF($BP968="確認",MSG_電気・燃料電池車確認,IF($BS968=1,日野自動車新型式,IF($BS968=2,日野自動車新型式②,IF($BS968=3,日野自動車新型式③,IF($BS968=4,日野自動車新型式④,IFERROR(VLOOKUP($BJ968,'35条リスト'!$A$3:$C$9998,2,FALSE),"")))))))</f>
        <v/>
      </c>
      <c r="BL968" s="296" t="str">
        <f t="shared" si="486"/>
        <v/>
      </c>
      <c r="BM968" s="296" t="str">
        <f>IFERROR(VLOOKUP($X968,点検表４リスト用!$A$2:$B$10,2,FALSE),"")</f>
        <v/>
      </c>
      <c r="BN968" s="296" t="str">
        <f>IF($AK968="特","",IFERROR(VLOOKUP($BJ968,'35条リスト'!$A$3:$C$9998,3,FALSE),""))</f>
        <v/>
      </c>
      <c r="BO968" s="357" t="str">
        <f t="shared" si="456"/>
        <v/>
      </c>
      <c r="BP968" s="297" t="str">
        <f t="shared" si="487"/>
        <v/>
      </c>
      <c r="BQ968" s="297" t="str">
        <f t="shared" si="457"/>
        <v/>
      </c>
      <c r="BR968" s="296">
        <f t="shared" si="489"/>
        <v>0</v>
      </c>
      <c r="BS968" s="296" t="str">
        <f>IF(COUNTIF(点検表４リスト用!X$2:X$83,J968),1,IF(COUNTIF(点検表４リスト用!Y$2:Y$100,J968),2,IF(COUNTIF(点検表４リスト用!Z$2:Z$100,J968),3,IF(COUNTIF(点検表４リスト用!AA$2:AA$100,J968),4,""))))</f>
        <v/>
      </c>
      <c r="BT968" s="580" t="str">
        <f t="shared" si="458"/>
        <v/>
      </c>
    </row>
    <row r="969" spans="1:72">
      <c r="A969" s="289"/>
      <c r="B969" s="445"/>
      <c r="C969" s="290"/>
      <c r="D969" s="291"/>
      <c r="E969" s="291"/>
      <c r="F969" s="291"/>
      <c r="G969" s="292"/>
      <c r="H969" s="300"/>
      <c r="I969" s="292"/>
      <c r="J969" s="292"/>
      <c r="K969" s="292"/>
      <c r="L969" s="292"/>
      <c r="M969" s="290"/>
      <c r="N969" s="290"/>
      <c r="O969" s="292"/>
      <c r="P969" s="292"/>
      <c r="Q969" s="481" t="str">
        <f t="shared" si="459"/>
        <v/>
      </c>
      <c r="R969" s="481" t="str">
        <f t="shared" si="460"/>
        <v/>
      </c>
      <c r="S969" s="482" t="str">
        <f t="shared" si="468"/>
        <v/>
      </c>
      <c r="T969" s="482" t="str">
        <f t="shared" si="461"/>
        <v/>
      </c>
      <c r="U969" s="483" t="str">
        <f t="shared" si="462"/>
        <v/>
      </c>
      <c r="V969" s="483" t="str">
        <f t="shared" si="463"/>
        <v/>
      </c>
      <c r="W969" s="483" t="str">
        <f t="shared" si="464"/>
        <v/>
      </c>
      <c r="X969" s="293"/>
      <c r="Y969" s="289"/>
      <c r="Z969" s="473" t="str">
        <f>IF($BS969&lt;&gt;"","確認",IF(COUNTIF(点検表４リスト用!AB$2:AB$100,J969),"○",IF(OR($BQ969="【3】",$BQ969="【2】",$BQ969="【1】"),"○",$BQ969)))</f>
        <v/>
      </c>
      <c r="AA969" s="532"/>
      <c r="AB969" s="559" t="str">
        <f t="shared" si="465"/>
        <v/>
      </c>
      <c r="AC969" s="294" t="str">
        <f>IF(COUNTIF(環境性能の高いＵＤタクシー!$A:$A,点検表４!J969),"○","")</f>
        <v/>
      </c>
      <c r="AD969" s="295" t="str">
        <f t="shared" si="466"/>
        <v/>
      </c>
      <c r="AE969" s="296" t="b">
        <f t="shared" si="469"/>
        <v>0</v>
      </c>
      <c r="AF969" s="296" t="b">
        <f t="shared" si="470"/>
        <v>0</v>
      </c>
      <c r="AG969" s="296" t="str">
        <f t="shared" si="471"/>
        <v/>
      </c>
      <c r="AH969" s="296">
        <f t="shared" si="472"/>
        <v>1</v>
      </c>
      <c r="AI969" s="296">
        <f t="shared" si="473"/>
        <v>0</v>
      </c>
      <c r="AJ969" s="296">
        <f t="shared" si="474"/>
        <v>0</v>
      </c>
      <c r="AK969" s="296" t="str">
        <f>IFERROR(VLOOKUP($I969,点検表４リスト用!$D$2:$G$10,2,FALSE),"")</f>
        <v/>
      </c>
      <c r="AL969" s="296" t="str">
        <f>IFERROR(VLOOKUP($I969,点検表４リスト用!$D$2:$G$10,3,FALSE),"")</f>
        <v/>
      </c>
      <c r="AM969" s="296" t="str">
        <f>IFERROR(VLOOKUP($I969,点検表４リスト用!$D$2:$G$10,4,FALSE),"")</f>
        <v/>
      </c>
      <c r="AN969" s="296" t="str">
        <f>IFERROR(VLOOKUP(LEFT($E969,1),点検表４リスト用!$I$2:$J$11,2,FALSE),"")</f>
        <v/>
      </c>
      <c r="AO969" s="296" t="b">
        <f>IF(IFERROR(VLOOKUP($J969,軽乗用車一覧!$A$2:$A$88,1,FALSE),"")&lt;&gt;"",TRUE,FALSE)</f>
        <v>0</v>
      </c>
      <c r="AP969" s="296" t="b">
        <f t="shared" si="475"/>
        <v>0</v>
      </c>
      <c r="AQ969" s="296" t="b">
        <f t="shared" si="467"/>
        <v>1</v>
      </c>
      <c r="AR969" s="296" t="str">
        <f t="shared" si="476"/>
        <v/>
      </c>
      <c r="AS969" s="296" t="str">
        <f t="shared" si="477"/>
        <v/>
      </c>
      <c r="AT969" s="296">
        <f t="shared" si="478"/>
        <v>1</v>
      </c>
      <c r="AU969" s="296">
        <f t="shared" si="479"/>
        <v>1</v>
      </c>
      <c r="AV969" s="296" t="str">
        <f t="shared" si="480"/>
        <v/>
      </c>
      <c r="AW969" s="296" t="str">
        <f>IFERROR(VLOOKUP($L969,点検表４リスト用!$L$2:$M$11,2,FALSE),"")</f>
        <v/>
      </c>
      <c r="AX969" s="296" t="str">
        <f>IFERROR(VLOOKUP($AV969,排出係数!$H$4:$N$1000,7,FALSE),"")</f>
        <v/>
      </c>
      <c r="AY969" s="296" t="str">
        <f t="shared" si="455"/>
        <v/>
      </c>
      <c r="AZ969" s="296" t="str">
        <f t="shared" si="481"/>
        <v>1</v>
      </c>
      <c r="BA969" s="296" t="str">
        <f>IFERROR(VLOOKUP($AV969,排出係数!$A$4:$G$10000,$AU969+2,FALSE),"")</f>
        <v/>
      </c>
      <c r="BB969" s="296">
        <f>IFERROR(VLOOKUP($AU969,点検表４リスト用!$P$2:$T$6,2,FALSE),"")</f>
        <v>0.48</v>
      </c>
      <c r="BC969" s="296" t="str">
        <f t="shared" si="482"/>
        <v/>
      </c>
      <c r="BD969" s="296" t="str">
        <f t="shared" si="483"/>
        <v/>
      </c>
      <c r="BE969" s="296" t="str">
        <f>IFERROR(VLOOKUP($AV969,排出係数!$H$4:$M$10000,$AU969+2,FALSE),"")</f>
        <v/>
      </c>
      <c r="BF969" s="296">
        <f>IFERROR(VLOOKUP($AU969,点検表４リスト用!$P$2:$T$6,IF($N969="H17",5,3),FALSE),"")</f>
        <v>5.5E-2</v>
      </c>
      <c r="BG969" s="296">
        <f t="shared" si="484"/>
        <v>0</v>
      </c>
      <c r="BH969" s="296">
        <f t="shared" si="488"/>
        <v>0</v>
      </c>
      <c r="BI969" s="296" t="str">
        <f>IFERROR(VLOOKUP($L969,点検表４リスト用!$L$2:$N$11,3,FALSE),"")</f>
        <v/>
      </c>
      <c r="BJ969" s="296" t="str">
        <f t="shared" si="485"/>
        <v/>
      </c>
      <c r="BK969" s="296" t="str">
        <f>IF($AK969="特","",IF($BP969="確認",MSG_電気・燃料電池車確認,IF($BS969=1,日野自動車新型式,IF($BS969=2,日野自動車新型式②,IF($BS969=3,日野自動車新型式③,IF($BS969=4,日野自動車新型式④,IFERROR(VLOOKUP($BJ969,'35条リスト'!$A$3:$C$9998,2,FALSE),"")))))))</f>
        <v/>
      </c>
      <c r="BL969" s="296" t="str">
        <f t="shared" si="486"/>
        <v/>
      </c>
      <c r="BM969" s="296" t="str">
        <f>IFERROR(VLOOKUP($X969,点検表４リスト用!$A$2:$B$10,2,FALSE),"")</f>
        <v/>
      </c>
      <c r="BN969" s="296" t="str">
        <f>IF($AK969="特","",IFERROR(VLOOKUP($BJ969,'35条リスト'!$A$3:$C$9998,3,FALSE),""))</f>
        <v/>
      </c>
      <c r="BO969" s="357" t="str">
        <f t="shared" si="456"/>
        <v/>
      </c>
      <c r="BP969" s="297" t="str">
        <f t="shared" si="487"/>
        <v/>
      </c>
      <c r="BQ969" s="297" t="str">
        <f t="shared" si="457"/>
        <v/>
      </c>
      <c r="BR969" s="296">
        <f t="shared" si="489"/>
        <v>0</v>
      </c>
      <c r="BS969" s="296" t="str">
        <f>IF(COUNTIF(点検表４リスト用!X$2:X$83,J969),1,IF(COUNTIF(点検表４リスト用!Y$2:Y$100,J969),2,IF(COUNTIF(点検表４リスト用!Z$2:Z$100,J969),3,IF(COUNTIF(点検表４リスト用!AA$2:AA$100,J969),4,""))))</f>
        <v/>
      </c>
      <c r="BT969" s="580" t="str">
        <f t="shared" si="458"/>
        <v/>
      </c>
    </row>
    <row r="970" spans="1:72">
      <c r="A970" s="289"/>
      <c r="B970" s="445"/>
      <c r="C970" s="290"/>
      <c r="D970" s="291"/>
      <c r="E970" s="291"/>
      <c r="F970" s="291"/>
      <c r="G970" s="292"/>
      <c r="H970" s="300"/>
      <c r="I970" s="292"/>
      <c r="J970" s="292"/>
      <c r="K970" s="292"/>
      <c r="L970" s="292"/>
      <c r="M970" s="290"/>
      <c r="N970" s="290"/>
      <c r="O970" s="292"/>
      <c r="P970" s="292"/>
      <c r="Q970" s="481" t="str">
        <f t="shared" si="459"/>
        <v/>
      </c>
      <c r="R970" s="481" t="str">
        <f t="shared" si="460"/>
        <v/>
      </c>
      <c r="S970" s="482" t="str">
        <f t="shared" si="468"/>
        <v/>
      </c>
      <c r="T970" s="482" t="str">
        <f t="shared" si="461"/>
        <v/>
      </c>
      <c r="U970" s="483" t="str">
        <f t="shared" si="462"/>
        <v/>
      </c>
      <c r="V970" s="483" t="str">
        <f t="shared" si="463"/>
        <v/>
      </c>
      <c r="W970" s="483" t="str">
        <f t="shared" si="464"/>
        <v/>
      </c>
      <c r="X970" s="293"/>
      <c r="Y970" s="289"/>
      <c r="Z970" s="473" t="str">
        <f>IF($BS970&lt;&gt;"","確認",IF(COUNTIF(点検表４リスト用!AB$2:AB$100,J970),"○",IF(OR($BQ970="【3】",$BQ970="【2】",$BQ970="【1】"),"○",$BQ970)))</f>
        <v/>
      </c>
      <c r="AA970" s="532"/>
      <c r="AB970" s="559" t="str">
        <f t="shared" si="465"/>
        <v/>
      </c>
      <c r="AC970" s="294" t="str">
        <f>IF(COUNTIF(環境性能の高いＵＤタクシー!$A:$A,点検表４!J970),"○","")</f>
        <v/>
      </c>
      <c r="AD970" s="295" t="str">
        <f t="shared" si="466"/>
        <v/>
      </c>
      <c r="AE970" s="296" t="b">
        <f t="shared" si="469"/>
        <v>0</v>
      </c>
      <c r="AF970" s="296" t="b">
        <f t="shared" si="470"/>
        <v>0</v>
      </c>
      <c r="AG970" s="296" t="str">
        <f t="shared" si="471"/>
        <v/>
      </c>
      <c r="AH970" s="296">
        <f t="shared" si="472"/>
        <v>1</v>
      </c>
      <c r="AI970" s="296">
        <f t="shared" si="473"/>
        <v>0</v>
      </c>
      <c r="AJ970" s="296">
        <f t="shared" si="474"/>
        <v>0</v>
      </c>
      <c r="AK970" s="296" t="str">
        <f>IFERROR(VLOOKUP($I970,点検表４リスト用!$D$2:$G$10,2,FALSE),"")</f>
        <v/>
      </c>
      <c r="AL970" s="296" t="str">
        <f>IFERROR(VLOOKUP($I970,点検表４リスト用!$D$2:$G$10,3,FALSE),"")</f>
        <v/>
      </c>
      <c r="AM970" s="296" t="str">
        <f>IFERROR(VLOOKUP($I970,点検表４リスト用!$D$2:$G$10,4,FALSE),"")</f>
        <v/>
      </c>
      <c r="AN970" s="296" t="str">
        <f>IFERROR(VLOOKUP(LEFT($E970,1),点検表４リスト用!$I$2:$J$11,2,FALSE),"")</f>
        <v/>
      </c>
      <c r="AO970" s="296" t="b">
        <f>IF(IFERROR(VLOOKUP($J970,軽乗用車一覧!$A$2:$A$88,1,FALSE),"")&lt;&gt;"",TRUE,FALSE)</f>
        <v>0</v>
      </c>
      <c r="AP970" s="296" t="b">
        <f t="shared" si="475"/>
        <v>0</v>
      </c>
      <c r="AQ970" s="296" t="b">
        <f t="shared" si="467"/>
        <v>1</v>
      </c>
      <c r="AR970" s="296" t="str">
        <f t="shared" si="476"/>
        <v/>
      </c>
      <c r="AS970" s="296" t="str">
        <f t="shared" si="477"/>
        <v/>
      </c>
      <c r="AT970" s="296">
        <f t="shared" si="478"/>
        <v>1</v>
      </c>
      <c r="AU970" s="296">
        <f t="shared" si="479"/>
        <v>1</v>
      </c>
      <c r="AV970" s="296" t="str">
        <f t="shared" si="480"/>
        <v/>
      </c>
      <c r="AW970" s="296" t="str">
        <f>IFERROR(VLOOKUP($L970,点検表４リスト用!$L$2:$M$11,2,FALSE),"")</f>
        <v/>
      </c>
      <c r="AX970" s="296" t="str">
        <f>IFERROR(VLOOKUP($AV970,排出係数!$H$4:$N$1000,7,FALSE),"")</f>
        <v/>
      </c>
      <c r="AY970" s="296" t="str">
        <f t="shared" ref="AY970:AY1004" si="490">IF(OR($AW970="C",$AW970="電",$AW970="燃電"),$AW970,IF(AND(LEFT($AW970,1)&lt;&gt;"ハ",RIGHT($AX970,1)&lt;&gt;"ハ"),IF(AND(OR($AW970="ガ",$AW970="L"),LEFT($AX970,2)&lt;&gt;"ガL"),"ガL3",IF(AND($AW970="軽",LEFT($AX970,1)&lt;&gt;"軽"),"軽3",IF(RIGHT($AX970,1)="ハ","ハ",$AX970))),IF($AX970="",$BT970,$AX970)))</f>
        <v/>
      </c>
      <c r="AZ970" s="296" t="str">
        <f t="shared" si="481"/>
        <v>1</v>
      </c>
      <c r="BA970" s="296" t="str">
        <f>IFERROR(VLOOKUP($AV970,排出係数!$A$4:$G$10000,$AU970+2,FALSE),"")</f>
        <v/>
      </c>
      <c r="BB970" s="296">
        <f>IFERROR(VLOOKUP($AU970,点検表４リスト用!$P$2:$T$6,2,FALSE),"")</f>
        <v>0.48</v>
      </c>
      <c r="BC970" s="296" t="str">
        <f t="shared" si="482"/>
        <v/>
      </c>
      <c r="BD970" s="296" t="str">
        <f t="shared" si="483"/>
        <v/>
      </c>
      <c r="BE970" s="296" t="str">
        <f>IFERROR(VLOOKUP($AV970,排出係数!$H$4:$M$10000,$AU970+2,FALSE),"")</f>
        <v/>
      </c>
      <c r="BF970" s="296">
        <f>IFERROR(VLOOKUP($AU970,点検表４リスト用!$P$2:$T$6,IF($N970="H17",5,3),FALSE),"")</f>
        <v>5.5E-2</v>
      </c>
      <c r="BG970" s="296">
        <f t="shared" si="484"/>
        <v>0</v>
      </c>
      <c r="BH970" s="296">
        <f t="shared" si="488"/>
        <v>0</v>
      </c>
      <c r="BI970" s="296" t="str">
        <f>IFERROR(VLOOKUP($L970,点検表４リスト用!$L$2:$N$11,3,FALSE),"")</f>
        <v/>
      </c>
      <c r="BJ970" s="296" t="str">
        <f t="shared" si="485"/>
        <v/>
      </c>
      <c r="BK970" s="296" t="str">
        <f>IF($AK970="特","",IF($BP970="確認",MSG_電気・燃料電池車確認,IF($BS970=1,日野自動車新型式,IF($BS970=2,日野自動車新型式②,IF($BS970=3,日野自動車新型式③,IF($BS970=4,日野自動車新型式④,IFERROR(VLOOKUP($BJ970,'35条リスト'!$A$3:$C$9998,2,FALSE),"")))))))</f>
        <v/>
      </c>
      <c r="BL970" s="296" t="str">
        <f t="shared" si="486"/>
        <v/>
      </c>
      <c r="BM970" s="296" t="str">
        <f>IFERROR(VLOOKUP($X970,点検表４リスト用!$A$2:$B$10,2,FALSE),"")</f>
        <v/>
      </c>
      <c r="BN970" s="296" t="str">
        <f>IF($AK970="特","",IFERROR(VLOOKUP($BJ970,'35条リスト'!$A$3:$C$9998,3,FALSE),""))</f>
        <v/>
      </c>
      <c r="BO970" s="357" t="str">
        <f t="shared" ref="BO970:BO1004" si="491">IF(AND($AS970="乗用",OR($L970="ハイブリッド（ガソリン）",$L970="ガソリン",$L970="ハイブリッド（ＬＰＧ）",$L970="液化石油ガス（ＬＰＧ）"),$BL970=75,$BM970=6),"【1】",IF(AND($AS970="乗用",$L970="プラグインハイブリッド",$BL970=75),"【2】",IF(AND($AS970="軽量",OR($L970="ハイブリッド（ガソリン）",$L970="ガソリン"),$BL970=75,$BM970=4),"【1】",IF(AND($AS970="中量",OR($L970="ハイブリッド（ガソリン）",$L970="ガソリン"),$BL970=75,OR($BM970=4,$BM970=3,$BM970=2,$BM970=1)),"【1】",IF(AND($AS970="中量",OR($L970="ハイブリッド（ガソリン）",$L970="ガソリン"),$BL970=50,OR($BM970=4,$BM970=3,$BM970=2)),"【1】",IF(AND($AS970="重量1",OR($L970="ハイブリッド（軽油）",$L970="軽油"),LEFT($J970,1)="2",OR($BM970=4,$BM970=3,$BM970=2,$BM970=1)),"【1】",IF(AND($AS970="重量2",OR($L970="ハイブリッド（軽油）",$L970="軽油"),LEFT($J970,1)="2",OR($BM970=4,$BM970=3,$BM970=2,$BM970=1,$BM970=0)),"【1】","")))))))</f>
        <v/>
      </c>
      <c r="BP970" s="297" t="str">
        <f t="shared" si="487"/>
        <v/>
      </c>
      <c r="BQ970" s="297" t="str">
        <f t="shared" ref="BQ970:BQ1004" si="492">IF($BO970="【2】",$BO970,IF($BN970&lt;&gt;"",$BN970,IF($BO970&lt;&gt;"",$BO970,$BP970)))</f>
        <v/>
      </c>
      <c r="BR970" s="296">
        <f t="shared" si="489"/>
        <v>0</v>
      </c>
      <c r="BS970" s="296" t="str">
        <f>IF(COUNTIF(点検表４リスト用!X$2:X$83,J970),1,IF(COUNTIF(点検表４リスト用!Y$2:Y$100,J970),2,IF(COUNTIF(点検表４リスト用!Z$2:Z$100,J970),3,IF(COUNTIF(点検表４リスト用!AA$2:AA$100,J970),4,""))))</f>
        <v/>
      </c>
      <c r="BT970" s="580" t="str">
        <f t="shared" ref="BT970:BT1004" si="493">IF(OR($J970="不明",$AX970=""),IF(LEFT($L970,1)="ハ","ハ",IF($L970="プラグインハイブリッド","Pハ",$AW970)),$AW970)</f>
        <v/>
      </c>
    </row>
    <row r="971" spans="1:72">
      <c r="A971" s="289"/>
      <c r="B971" s="445"/>
      <c r="C971" s="290"/>
      <c r="D971" s="291"/>
      <c r="E971" s="291"/>
      <c r="F971" s="291"/>
      <c r="G971" s="292"/>
      <c r="H971" s="300"/>
      <c r="I971" s="292"/>
      <c r="J971" s="292"/>
      <c r="K971" s="292"/>
      <c r="L971" s="292"/>
      <c r="M971" s="290"/>
      <c r="N971" s="290"/>
      <c r="O971" s="292"/>
      <c r="P971" s="292"/>
      <c r="Q971" s="481" t="str">
        <f t="shared" si="459"/>
        <v/>
      </c>
      <c r="R971" s="481" t="str">
        <f t="shared" si="460"/>
        <v/>
      </c>
      <c r="S971" s="482" t="str">
        <f t="shared" si="468"/>
        <v/>
      </c>
      <c r="T971" s="482" t="str">
        <f t="shared" si="461"/>
        <v/>
      </c>
      <c r="U971" s="483" t="str">
        <f t="shared" si="462"/>
        <v/>
      </c>
      <c r="V971" s="483" t="str">
        <f t="shared" si="463"/>
        <v/>
      </c>
      <c r="W971" s="483" t="str">
        <f t="shared" si="464"/>
        <v/>
      </c>
      <c r="X971" s="293"/>
      <c r="Y971" s="289"/>
      <c r="Z971" s="473" t="str">
        <f>IF($BS971&lt;&gt;"","確認",IF(COUNTIF(点検表４リスト用!AB$2:AB$100,J971),"○",IF(OR($BQ971="【3】",$BQ971="【2】",$BQ971="【1】"),"○",$BQ971)))</f>
        <v/>
      </c>
      <c r="AA971" s="532"/>
      <c r="AB971" s="559" t="str">
        <f t="shared" si="465"/>
        <v/>
      </c>
      <c r="AC971" s="294" t="str">
        <f>IF(COUNTIF(環境性能の高いＵＤタクシー!$A:$A,点検表４!J971),"○","")</f>
        <v/>
      </c>
      <c r="AD971" s="295" t="str">
        <f t="shared" si="466"/>
        <v/>
      </c>
      <c r="AE971" s="296" t="b">
        <f t="shared" si="469"/>
        <v>0</v>
      </c>
      <c r="AF971" s="296" t="b">
        <f t="shared" si="470"/>
        <v>0</v>
      </c>
      <c r="AG971" s="296" t="str">
        <f t="shared" si="471"/>
        <v/>
      </c>
      <c r="AH971" s="296">
        <f t="shared" si="472"/>
        <v>1</v>
      </c>
      <c r="AI971" s="296">
        <f t="shared" si="473"/>
        <v>0</v>
      </c>
      <c r="AJ971" s="296">
        <f t="shared" si="474"/>
        <v>0</v>
      </c>
      <c r="AK971" s="296" t="str">
        <f>IFERROR(VLOOKUP($I971,点検表４リスト用!$D$2:$G$10,2,FALSE),"")</f>
        <v/>
      </c>
      <c r="AL971" s="296" t="str">
        <f>IFERROR(VLOOKUP($I971,点検表４リスト用!$D$2:$G$10,3,FALSE),"")</f>
        <v/>
      </c>
      <c r="AM971" s="296" t="str">
        <f>IFERROR(VLOOKUP($I971,点検表４リスト用!$D$2:$G$10,4,FALSE),"")</f>
        <v/>
      </c>
      <c r="AN971" s="296" t="str">
        <f>IFERROR(VLOOKUP(LEFT($E971,1),点検表４リスト用!$I$2:$J$11,2,FALSE),"")</f>
        <v/>
      </c>
      <c r="AO971" s="296" t="b">
        <f>IF(IFERROR(VLOOKUP($J971,軽乗用車一覧!$A$2:$A$88,1,FALSE),"")&lt;&gt;"",TRUE,FALSE)</f>
        <v>0</v>
      </c>
      <c r="AP971" s="296" t="b">
        <f t="shared" si="475"/>
        <v>0</v>
      </c>
      <c r="AQ971" s="296" t="b">
        <f t="shared" si="467"/>
        <v>1</v>
      </c>
      <c r="AR971" s="296" t="str">
        <f t="shared" si="476"/>
        <v/>
      </c>
      <c r="AS971" s="296" t="str">
        <f t="shared" si="477"/>
        <v/>
      </c>
      <c r="AT971" s="296">
        <f t="shared" si="478"/>
        <v>1</v>
      </c>
      <c r="AU971" s="296">
        <f t="shared" si="479"/>
        <v>1</v>
      </c>
      <c r="AV971" s="296" t="str">
        <f t="shared" si="480"/>
        <v/>
      </c>
      <c r="AW971" s="296" t="str">
        <f>IFERROR(VLOOKUP($L971,点検表４リスト用!$L$2:$M$11,2,FALSE),"")</f>
        <v/>
      </c>
      <c r="AX971" s="296" t="str">
        <f>IFERROR(VLOOKUP($AV971,排出係数!$H$4:$N$1000,7,FALSE),"")</f>
        <v/>
      </c>
      <c r="AY971" s="296" t="str">
        <f t="shared" si="490"/>
        <v/>
      </c>
      <c r="AZ971" s="296" t="str">
        <f t="shared" si="481"/>
        <v>1</v>
      </c>
      <c r="BA971" s="296" t="str">
        <f>IFERROR(VLOOKUP($AV971,排出係数!$A$4:$G$10000,$AU971+2,FALSE),"")</f>
        <v/>
      </c>
      <c r="BB971" s="296">
        <f>IFERROR(VLOOKUP($AU971,点検表４リスト用!$P$2:$T$6,2,FALSE),"")</f>
        <v>0.48</v>
      </c>
      <c r="BC971" s="296" t="str">
        <f t="shared" si="482"/>
        <v/>
      </c>
      <c r="BD971" s="296" t="str">
        <f t="shared" si="483"/>
        <v/>
      </c>
      <c r="BE971" s="296" t="str">
        <f>IFERROR(VLOOKUP($AV971,排出係数!$H$4:$M$10000,$AU971+2,FALSE),"")</f>
        <v/>
      </c>
      <c r="BF971" s="296">
        <f>IFERROR(VLOOKUP($AU971,点検表４リスト用!$P$2:$T$6,IF($N971="H17",5,3),FALSE),"")</f>
        <v>5.5E-2</v>
      </c>
      <c r="BG971" s="296">
        <f t="shared" si="484"/>
        <v>0</v>
      </c>
      <c r="BH971" s="296">
        <f t="shared" si="488"/>
        <v>0</v>
      </c>
      <c r="BI971" s="296" t="str">
        <f>IFERROR(VLOOKUP($L971,点検表４リスト用!$L$2:$N$11,3,FALSE),"")</f>
        <v/>
      </c>
      <c r="BJ971" s="296" t="str">
        <f t="shared" si="485"/>
        <v/>
      </c>
      <c r="BK971" s="296" t="str">
        <f>IF($AK971="特","",IF($BP971="確認",MSG_電気・燃料電池車確認,IF($BS971=1,日野自動車新型式,IF($BS971=2,日野自動車新型式②,IF($BS971=3,日野自動車新型式③,IF($BS971=4,日野自動車新型式④,IFERROR(VLOOKUP($BJ971,'35条リスト'!$A$3:$C$9998,2,FALSE),"")))))))</f>
        <v/>
      </c>
      <c r="BL971" s="296" t="str">
        <f t="shared" si="486"/>
        <v/>
      </c>
      <c r="BM971" s="296" t="str">
        <f>IFERROR(VLOOKUP($X971,点検表４リスト用!$A$2:$B$10,2,FALSE),"")</f>
        <v/>
      </c>
      <c r="BN971" s="296" t="str">
        <f>IF($AK971="特","",IFERROR(VLOOKUP($BJ971,'35条リスト'!$A$3:$C$9998,3,FALSE),""))</f>
        <v/>
      </c>
      <c r="BO971" s="357" t="str">
        <f t="shared" si="491"/>
        <v/>
      </c>
      <c r="BP971" s="297" t="str">
        <f t="shared" si="487"/>
        <v/>
      </c>
      <c r="BQ971" s="297" t="str">
        <f t="shared" si="492"/>
        <v/>
      </c>
      <c r="BR971" s="296">
        <f t="shared" si="489"/>
        <v>0</v>
      </c>
      <c r="BS971" s="296" t="str">
        <f>IF(COUNTIF(点検表４リスト用!X$2:X$83,J971),1,IF(COUNTIF(点検表４リスト用!Y$2:Y$100,J971),2,IF(COUNTIF(点検表４リスト用!Z$2:Z$100,J971),3,IF(COUNTIF(点検表４リスト用!AA$2:AA$100,J971),4,""))))</f>
        <v/>
      </c>
      <c r="BT971" s="580" t="str">
        <f t="shared" si="493"/>
        <v/>
      </c>
    </row>
    <row r="972" spans="1:72">
      <c r="A972" s="289"/>
      <c r="B972" s="445"/>
      <c r="C972" s="290"/>
      <c r="D972" s="291"/>
      <c r="E972" s="291"/>
      <c r="F972" s="291"/>
      <c r="G972" s="292"/>
      <c r="H972" s="300"/>
      <c r="I972" s="292"/>
      <c r="J972" s="292"/>
      <c r="K972" s="292"/>
      <c r="L972" s="292"/>
      <c r="M972" s="290"/>
      <c r="N972" s="290"/>
      <c r="O972" s="292"/>
      <c r="P972" s="292"/>
      <c r="Q972" s="481" t="str">
        <f t="shared" si="459"/>
        <v/>
      </c>
      <c r="R972" s="481" t="str">
        <f t="shared" si="460"/>
        <v/>
      </c>
      <c r="S972" s="482" t="str">
        <f t="shared" si="468"/>
        <v/>
      </c>
      <c r="T972" s="482" t="str">
        <f t="shared" si="461"/>
        <v/>
      </c>
      <c r="U972" s="483" t="str">
        <f t="shared" si="462"/>
        <v/>
      </c>
      <c r="V972" s="483" t="str">
        <f t="shared" si="463"/>
        <v/>
      </c>
      <c r="W972" s="483" t="str">
        <f t="shared" si="464"/>
        <v/>
      </c>
      <c r="X972" s="293"/>
      <c r="Y972" s="289"/>
      <c r="Z972" s="473" t="str">
        <f>IF($BS972&lt;&gt;"","確認",IF(COUNTIF(点検表４リスト用!AB$2:AB$100,J972),"○",IF(OR($BQ972="【3】",$BQ972="【2】",$BQ972="【1】"),"○",$BQ972)))</f>
        <v/>
      </c>
      <c r="AA972" s="532"/>
      <c r="AB972" s="559" t="str">
        <f t="shared" si="465"/>
        <v/>
      </c>
      <c r="AC972" s="294" t="str">
        <f>IF(COUNTIF(環境性能の高いＵＤタクシー!$A:$A,点検表４!J972),"○","")</f>
        <v/>
      </c>
      <c r="AD972" s="295" t="str">
        <f t="shared" si="466"/>
        <v/>
      </c>
      <c r="AE972" s="296" t="b">
        <f t="shared" si="469"/>
        <v>0</v>
      </c>
      <c r="AF972" s="296" t="b">
        <f t="shared" si="470"/>
        <v>0</v>
      </c>
      <c r="AG972" s="296" t="str">
        <f t="shared" si="471"/>
        <v/>
      </c>
      <c r="AH972" s="296">
        <f t="shared" si="472"/>
        <v>1</v>
      </c>
      <c r="AI972" s="296">
        <f t="shared" si="473"/>
        <v>0</v>
      </c>
      <c r="AJ972" s="296">
        <f t="shared" si="474"/>
        <v>0</v>
      </c>
      <c r="AK972" s="296" t="str">
        <f>IFERROR(VLOOKUP($I972,点検表４リスト用!$D$2:$G$10,2,FALSE),"")</f>
        <v/>
      </c>
      <c r="AL972" s="296" t="str">
        <f>IFERROR(VLOOKUP($I972,点検表４リスト用!$D$2:$G$10,3,FALSE),"")</f>
        <v/>
      </c>
      <c r="AM972" s="296" t="str">
        <f>IFERROR(VLOOKUP($I972,点検表４リスト用!$D$2:$G$10,4,FALSE),"")</f>
        <v/>
      </c>
      <c r="AN972" s="296" t="str">
        <f>IFERROR(VLOOKUP(LEFT($E972,1),点検表４リスト用!$I$2:$J$11,2,FALSE),"")</f>
        <v/>
      </c>
      <c r="AO972" s="296" t="b">
        <f>IF(IFERROR(VLOOKUP($J972,軽乗用車一覧!$A$2:$A$88,1,FALSE),"")&lt;&gt;"",TRUE,FALSE)</f>
        <v>0</v>
      </c>
      <c r="AP972" s="296" t="b">
        <f t="shared" si="475"/>
        <v>0</v>
      </c>
      <c r="AQ972" s="296" t="b">
        <f t="shared" si="467"/>
        <v>1</v>
      </c>
      <c r="AR972" s="296" t="str">
        <f t="shared" si="476"/>
        <v/>
      </c>
      <c r="AS972" s="296" t="str">
        <f t="shared" si="477"/>
        <v/>
      </c>
      <c r="AT972" s="296">
        <f t="shared" si="478"/>
        <v>1</v>
      </c>
      <c r="AU972" s="296">
        <f t="shared" si="479"/>
        <v>1</v>
      </c>
      <c r="AV972" s="296" t="str">
        <f t="shared" si="480"/>
        <v/>
      </c>
      <c r="AW972" s="296" t="str">
        <f>IFERROR(VLOOKUP($L972,点検表４リスト用!$L$2:$M$11,2,FALSE),"")</f>
        <v/>
      </c>
      <c r="AX972" s="296" t="str">
        <f>IFERROR(VLOOKUP($AV972,排出係数!$H$4:$N$1000,7,FALSE),"")</f>
        <v/>
      </c>
      <c r="AY972" s="296" t="str">
        <f t="shared" si="490"/>
        <v/>
      </c>
      <c r="AZ972" s="296" t="str">
        <f t="shared" si="481"/>
        <v>1</v>
      </c>
      <c r="BA972" s="296" t="str">
        <f>IFERROR(VLOOKUP($AV972,排出係数!$A$4:$G$10000,$AU972+2,FALSE),"")</f>
        <v/>
      </c>
      <c r="BB972" s="296">
        <f>IFERROR(VLOOKUP($AU972,点検表４リスト用!$P$2:$T$6,2,FALSE),"")</f>
        <v>0.48</v>
      </c>
      <c r="BC972" s="296" t="str">
        <f t="shared" si="482"/>
        <v/>
      </c>
      <c r="BD972" s="296" t="str">
        <f t="shared" si="483"/>
        <v/>
      </c>
      <c r="BE972" s="296" t="str">
        <f>IFERROR(VLOOKUP($AV972,排出係数!$H$4:$M$10000,$AU972+2,FALSE),"")</f>
        <v/>
      </c>
      <c r="BF972" s="296">
        <f>IFERROR(VLOOKUP($AU972,点検表４リスト用!$P$2:$T$6,IF($N972="H17",5,3),FALSE),"")</f>
        <v>5.5E-2</v>
      </c>
      <c r="BG972" s="296">
        <f t="shared" si="484"/>
        <v>0</v>
      </c>
      <c r="BH972" s="296">
        <f t="shared" si="488"/>
        <v>0</v>
      </c>
      <c r="BI972" s="296" t="str">
        <f>IFERROR(VLOOKUP($L972,点検表４リスト用!$L$2:$N$11,3,FALSE),"")</f>
        <v/>
      </c>
      <c r="BJ972" s="296" t="str">
        <f t="shared" si="485"/>
        <v/>
      </c>
      <c r="BK972" s="296" t="str">
        <f>IF($AK972="特","",IF($BP972="確認",MSG_電気・燃料電池車確認,IF($BS972=1,日野自動車新型式,IF($BS972=2,日野自動車新型式②,IF($BS972=3,日野自動車新型式③,IF($BS972=4,日野自動車新型式④,IFERROR(VLOOKUP($BJ972,'35条リスト'!$A$3:$C$9998,2,FALSE),"")))))))</f>
        <v/>
      </c>
      <c r="BL972" s="296" t="str">
        <f t="shared" si="486"/>
        <v/>
      </c>
      <c r="BM972" s="296" t="str">
        <f>IFERROR(VLOOKUP($X972,点検表４リスト用!$A$2:$B$10,2,FALSE),"")</f>
        <v/>
      </c>
      <c r="BN972" s="296" t="str">
        <f>IF($AK972="特","",IFERROR(VLOOKUP($BJ972,'35条リスト'!$A$3:$C$9998,3,FALSE),""))</f>
        <v/>
      </c>
      <c r="BO972" s="357" t="str">
        <f t="shared" si="491"/>
        <v/>
      </c>
      <c r="BP972" s="297" t="str">
        <f t="shared" si="487"/>
        <v/>
      </c>
      <c r="BQ972" s="297" t="str">
        <f t="shared" si="492"/>
        <v/>
      </c>
      <c r="BR972" s="296">
        <f t="shared" si="489"/>
        <v>0</v>
      </c>
      <c r="BS972" s="296" t="str">
        <f>IF(COUNTIF(点検表４リスト用!X$2:X$83,J972),1,IF(COUNTIF(点検表４リスト用!Y$2:Y$100,J972),2,IF(COUNTIF(点検表４リスト用!Z$2:Z$100,J972),3,IF(COUNTIF(点検表４リスト用!AA$2:AA$100,J972),4,""))))</f>
        <v/>
      </c>
      <c r="BT972" s="580" t="str">
        <f t="shared" si="493"/>
        <v/>
      </c>
    </row>
    <row r="973" spans="1:72">
      <c r="A973" s="289"/>
      <c r="B973" s="445"/>
      <c r="C973" s="290"/>
      <c r="D973" s="291"/>
      <c r="E973" s="291"/>
      <c r="F973" s="291"/>
      <c r="G973" s="292"/>
      <c r="H973" s="300"/>
      <c r="I973" s="292"/>
      <c r="J973" s="292"/>
      <c r="K973" s="292"/>
      <c r="L973" s="292"/>
      <c r="M973" s="290"/>
      <c r="N973" s="290"/>
      <c r="O973" s="292"/>
      <c r="P973" s="292"/>
      <c r="Q973" s="481" t="str">
        <f t="shared" ref="Q973:Q1004" si="494">IF($L973="","",IF(OR($AE973=TRUE,$AK973="軽",J973="不明",J973="型式不明"),"-",IF(ISNUMBER($BD973)=TRUE,$BD973,"エラー")))</f>
        <v/>
      </c>
      <c r="R973" s="481" t="str">
        <f t="shared" ref="R973:R1004" si="495">IF($L973="","",IF(OR($AE973=TRUE,$AK973="軽",J973="不明",J973="型式不明"),"-",IF(ISNUMBER($BH973)=TRUE,$BH973,"エラー")))</f>
        <v/>
      </c>
      <c r="S973" s="482" t="str">
        <f t="shared" si="468"/>
        <v/>
      </c>
      <c r="T973" s="482" t="str">
        <f t="shared" ref="T973:T1004" si="496">IF(OR(O973="",P973="",P973=0),"",IFERROR(O973/P973,"エラー"))</f>
        <v/>
      </c>
      <c r="U973" s="483" t="str">
        <f t="shared" ref="U973:U1004" si="497">IF($L973="","",IF(OR($AE973=TRUE,$AK973="軽",B973="減車",J973="不明",J973="型式不明"),"-",IFERROR($O973*$Q973*$AT973/1000,"エラー")))</f>
        <v/>
      </c>
      <c r="V973" s="483" t="str">
        <f t="shared" ref="V973:V1004" si="498">IF($L973="","",IF(OR($AE973=TRUE,$AK973="軽",B973="減車",J973="不明",J973="型式不明"),"-",IFERROR($O973*$R973*$AT973/1000,"エラー")))</f>
        <v/>
      </c>
      <c r="W973" s="483" t="str">
        <f t="shared" ref="W973:W1004" si="499">IF($L973="","",IF(OR($AE973=TRUE,B973="減車"),"-",IFERROR($P973*$S973/1000,"エラー")))</f>
        <v/>
      </c>
      <c r="X973" s="293"/>
      <c r="Y973" s="289"/>
      <c r="Z973" s="473" t="str">
        <f>IF($BS973&lt;&gt;"","確認",IF(COUNTIF(点検表４リスト用!AB$2:AB$100,J973),"○",IF(OR($BQ973="【3】",$BQ973="【2】",$BQ973="【1】"),"○",$BQ973)))</f>
        <v/>
      </c>
      <c r="AA973" s="532"/>
      <c r="AB973" s="559" t="str">
        <f t="shared" ref="AB973:AB1004" si="500">IF(AND(AK973="乗",OR(AW973="電",AW973="燃電",AW973="ハガ",AW973="ハL",AW973="ハ軽"),OR(Z973="○",AA973="○")),"○","")</f>
        <v/>
      </c>
      <c r="AC973" s="294" t="str">
        <f>IF(COUNTIF(環境性能の高いＵＤタクシー!$A:$A,点検表４!J973),"○","")</f>
        <v/>
      </c>
      <c r="AD973" s="295" t="str">
        <f t="shared" ref="AD973:AD1004" si="501">IF(Z973="確認",BK973,"")</f>
        <v/>
      </c>
      <c r="AE973" s="296" t="b">
        <f t="shared" si="469"/>
        <v>0</v>
      </c>
      <c r="AF973" s="296" t="b">
        <f t="shared" si="470"/>
        <v>0</v>
      </c>
      <c r="AG973" s="296" t="str">
        <f t="shared" si="471"/>
        <v/>
      </c>
      <c r="AH973" s="296">
        <f t="shared" si="472"/>
        <v>1</v>
      </c>
      <c r="AI973" s="296">
        <f t="shared" si="473"/>
        <v>0</v>
      </c>
      <c r="AJ973" s="296">
        <f t="shared" si="474"/>
        <v>0</v>
      </c>
      <c r="AK973" s="296" t="str">
        <f>IFERROR(VLOOKUP($I973,点検表４リスト用!$D$2:$G$10,2,FALSE),"")</f>
        <v/>
      </c>
      <c r="AL973" s="296" t="str">
        <f>IFERROR(VLOOKUP($I973,点検表４リスト用!$D$2:$G$10,3,FALSE),"")</f>
        <v/>
      </c>
      <c r="AM973" s="296" t="str">
        <f>IFERROR(VLOOKUP($I973,点検表４リスト用!$D$2:$G$10,4,FALSE),"")</f>
        <v/>
      </c>
      <c r="AN973" s="296" t="str">
        <f>IFERROR(VLOOKUP(LEFT($E973,1),点検表４リスト用!$I$2:$J$11,2,FALSE),"")</f>
        <v/>
      </c>
      <c r="AO973" s="296" t="b">
        <f>IF(IFERROR(VLOOKUP($J973,軽乗用車一覧!$A$2:$A$88,1,FALSE),"")&lt;&gt;"",TRUE,FALSE)</f>
        <v>0</v>
      </c>
      <c r="AP973" s="296" t="b">
        <f t="shared" si="475"/>
        <v>0</v>
      </c>
      <c r="AQ973" s="296" t="b">
        <f t="shared" ref="AQ973:AQ1004" si="502">IF(AND($E973&lt;&gt;"",$I973&lt;&gt;""),IF($AM973=$AN973,TRUE,IF(LEFT(E973,1)="8",TRUE,FALSE)),TRUE)</f>
        <v>1</v>
      </c>
      <c r="AR973" s="296" t="str">
        <f t="shared" si="476"/>
        <v/>
      </c>
      <c r="AS973" s="296" t="str">
        <f t="shared" si="477"/>
        <v/>
      </c>
      <c r="AT973" s="296">
        <f t="shared" si="478"/>
        <v>1</v>
      </c>
      <c r="AU973" s="296">
        <f t="shared" si="479"/>
        <v>1</v>
      </c>
      <c r="AV973" s="296" t="str">
        <f t="shared" si="480"/>
        <v/>
      </c>
      <c r="AW973" s="296" t="str">
        <f>IFERROR(VLOOKUP($L973,点検表４リスト用!$L$2:$M$11,2,FALSE),"")</f>
        <v/>
      </c>
      <c r="AX973" s="296" t="str">
        <f>IFERROR(VLOOKUP($AV973,排出係数!$H$4:$N$1000,7,FALSE),"")</f>
        <v/>
      </c>
      <c r="AY973" s="296" t="str">
        <f t="shared" si="490"/>
        <v/>
      </c>
      <c r="AZ973" s="296" t="str">
        <f t="shared" si="481"/>
        <v>1</v>
      </c>
      <c r="BA973" s="296" t="str">
        <f>IFERROR(VLOOKUP($AV973,排出係数!$A$4:$G$10000,$AU973+2,FALSE),"")</f>
        <v/>
      </c>
      <c r="BB973" s="296">
        <f>IFERROR(VLOOKUP($AU973,点検表４リスト用!$P$2:$T$6,2,FALSE),"")</f>
        <v>0.48</v>
      </c>
      <c r="BC973" s="296" t="str">
        <f t="shared" si="482"/>
        <v/>
      </c>
      <c r="BD973" s="296" t="str">
        <f t="shared" si="483"/>
        <v/>
      </c>
      <c r="BE973" s="296" t="str">
        <f>IFERROR(VLOOKUP($AV973,排出係数!$H$4:$M$10000,$AU973+2,FALSE),"")</f>
        <v/>
      </c>
      <c r="BF973" s="296">
        <f>IFERROR(VLOOKUP($AU973,点検表４リスト用!$P$2:$T$6,IF($N973="H17",5,3),FALSE),"")</f>
        <v>5.5E-2</v>
      </c>
      <c r="BG973" s="296">
        <f t="shared" si="484"/>
        <v>0</v>
      </c>
      <c r="BH973" s="296">
        <f t="shared" si="488"/>
        <v>0</v>
      </c>
      <c r="BI973" s="296" t="str">
        <f>IFERROR(VLOOKUP($L973,点検表４リスト用!$L$2:$N$11,3,FALSE),"")</f>
        <v/>
      </c>
      <c r="BJ973" s="296" t="str">
        <f t="shared" si="485"/>
        <v/>
      </c>
      <c r="BK973" s="296" t="str">
        <f>IF($AK973="特","",IF($BP973="確認",MSG_電気・燃料電池車確認,IF($BS973=1,日野自動車新型式,IF($BS973=2,日野自動車新型式②,IF($BS973=3,日野自動車新型式③,IF($BS973=4,日野自動車新型式④,IFERROR(VLOOKUP($BJ973,'35条リスト'!$A$3:$C$9998,2,FALSE),"")))))))</f>
        <v/>
      </c>
      <c r="BL973" s="296" t="str">
        <f t="shared" si="486"/>
        <v/>
      </c>
      <c r="BM973" s="296" t="str">
        <f>IFERROR(VLOOKUP($X973,点検表４リスト用!$A$2:$B$10,2,FALSE),"")</f>
        <v/>
      </c>
      <c r="BN973" s="296" t="str">
        <f>IF($AK973="特","",IFERROR(VLOOKUP($BJ973,'35条リスト'!$A$3:$C$9998,3,FALSE),""))</f>
        <v/>
      </c>
      <c r="BO973" s="357" t="str">
        <f t="shared" si="491"/>
        <v/>
      </c>
      <c r="BP973" s="297" t="str">
        <f t="shared" si="487"/>
        <v/>
      </c>
      <c r="BQ973" s="297" t="str">
        <f t="shared" si="492"/>
        <v/>
      </c>
      <c r="BR973" s="296">
        <f t="shared" si="489"/>
        <v>0</v>
      </c>
      <c r="BS973" s="296" t="str">
        <f>IF(COUNTIF(点検表４リスト用!X$2:X$83,J973),1,IF(COUNTIF(点検表４リスト用!Y$2:Y$100,J973),2,IF(COUNTIF(点検表４リスト用!Z$2:Z$100,J973),3,IF(COUNTIF(点検表４リスト用!AA$2:AA$100,J973),4,""))))</f>
        <v/>
      </c>
      <c r="BT973" s="580" t="str">
        <f t="shared" si="493"/>
        <v/>
      </c>
    </row>
    <row r="974" spans="1:72">
      <c r="A974" s="289"/>
      <c r="B974" s="445"/>
      <c r="C974" s="290"/>
      <c r="D974" s="291"/>
      <c r="E974" s="291"/>
      <c r="F974" s="291"/>
      <c r="G974" s="292"/>
      <c r="H974" s="300"/>
      <c r="I974" s="292"/>
      <c r="J974" s="292"/>
      <c r="K974" s="292"/>
      <c r="L974" s="292"/>
      <c r="M974" s="290"/>
      <c r="N974" s="290"/>
      <c r="O974" s="292"/>
      <c r="P974" s="292"/>
      <c r="Q974" s="481" t="str">
        <f t="shared" si="494"/>
        <v/>
      </c>
      <c r="R974" s="481" t="str">
        <f t="shared" si="495"/>
        <v/>
      </c>
      <c r="S974" s="482" t="str">
        <f t="shared" si="468"/>
        <v/>
      </c>
      <c r="T974" s="482" t="str">
        <f t="shared" si="496"/>
        <v/>
      </c>
      <c r="U974" s="483" t="str">
        <f t="shared" si="497"/>
        <v/>
      </c>
      <c r="V974" s="483" t="str">
        <f t="shared" si="498"/>
        <v/>
      </c>
      <c r="W974" s="483" t="str">
        <f t="shared" si="499"/>
        <v/>
      </c>
      <c r="X974" s="293"/>
      <c r="Y974" s="289"/>
      <c r="Z974" s="473" t="str">
        <f>IF($BS974&lt;&gt;"","確認",IF(COUNTIF(点検表４リスト用!AB$2:AB$100,J974),"○",IF(OR($BQ974="【3】",$BQ974="【2】",$BQ974="【1】"),"○",$BQ974)))</f>
        <v/>
      </c>
      <c r="AA974" s="532"/>
      <c r="AB974" s="559" t="str">
        <f t="shared" si="500"/>
        <v/>
      </c>
      <c r="AC974" s="294" t="str">
        <f>IF(COUNTIF(環境性能の高いＵＤタクシー!$A:$A,点検表４!J974),"○","")</f>
        <v/>
      </c>
      <c r="AD974" s="295" t="str">
        <f t="shared" si="501"/>
        <v/>
      </c>
      <c r="AE974" s="296" t="b">
        <f t="shared" si="469"/>
        <v>0</v>
      </c>
      <c r="AF974" s="296" t="b">
        <f t="shared" si="470"/>
        <v>0</v>
      </c>
      <c r="AG974" s="296" t="str">
        <f t="shared" si="471"/>
        <v/>
      </c>
      <c r="AH974" s="296">
        <f t="shared" si="472"/>
        <v>1</v>
      </c>
      <c r="AI974" s="296">
        <f t="shared" si="473"/>
        <v>0</v>
      </c>
      <c r="AJ974" s="296">
        <f t="shared" si="474"/>
        <v>0</v>
      </c>
      <c r="AK974" s="296" t="str">
        <f>IFERROR(VLOOKUP($I974,点検表４リスト用!$D$2:$G$10,2,FALSE),"")</f>
        <v/>
      </c>
      <c r="AL974" s="296" t="str">
        <f>IFERROR(VLOOKUP($I974,点検表４リスト用!$D$2:$G$10,3,FALSE),"")</f>
        <v/>
      </c>
      <c r="AM974" s="296" t="str">
        <f>IFERROR(VLOOKUP($I974,点検表４リスト用!$D$2:$G$10,4,FALSE),"")</f>
        <v/>
      </c>
      <c r="AN974" s="296" t="str">
        <f>IFERROR(VLOOKUP(LEFT($E974,1),点検表４リスト用!$I$2:$J$11,2,FALSE),"")</f>
        <v/>
      </c>
      <c r="AO974" s="296" t="b">
        <f>IF(IFERROR(VLOOKUP($J974,軽乗用車一覧!$A$2:$A$88,1,FALSE),"")&lt;&gt;"",TRUE,FALSE)</f>
        <v>0</v>
      </c>
      <c r="AP974" s="296" t="b">
        <f t="shared" si="475"/>
        <v>0</v>
      </c>
      <c r="AQ974" s="296" t="b">
        <f t="shared" si="502"/>
        <v>1</v>
      </c>
      <c r="AR974" s="296" t="str">
        <f t="shared" si="476"/>
        <v/>
      </c>
      <c r="AS974" s="296" t="str">
        <f t="shared" si="477"/>
        <v/>
      </c>
      <c r="AT974" s="296">
        <f t="shared" si="478"/>
        <v>1</v>
      </c>
      <c r="AU974" s="296">
        <f t="shared" si="479"/>
        <v>1</v>
      </c>
      <c r="AV974" s="296" t="str">
        <f t="shared" si="480"/>
        <v/>
      </c>
      <c r="AW974" s="296" t="str">
        <f>IFERROR(VLOOKUP($L974,点検表４リスト用!$L$2:$M$11,2,FALSE),"")</f>
        <v/>
      </c>
      <c r="AX974" s="296" t="str">
        <f>IFERROR(VLOOKUP($AV974,排出係数!$H$4:$N$1000,7,FALSE),"")</f>
        <v/>
      </c>
      <c r="AY974" s="296" t="str">
        <f t="shared" si="490"/>
        <v/>
      </c>
      <c r="AZ974" s="296" t="str">
        <f t="shared" si="481"/>
        <v>1</v>
      </c>
      <c r="BA974" s="296" t="str">
        <f>IFERROR(VLOOKUP($AV974,排出係数!$A$4:$G$10000,$AU974+2,FALSE),"")</f>
        <v/>
      </c>
      <c r="BB974" s="296">
        <f>IFERROR(VLOOKUP($AU974,点検表４リスト用!$P$2:$T$6,2,FALSE),"")</f>
        <v>0.48</v>
      </c>
      <c r="BC974" s="296" t="str">
        <f t="shared" si="482"/>
        <v/>
      </c>
      <c r="BD974" s="296" t="str">
        <f t="shared" si="483"/>
        <v/>
      </c>
      <c r="BE974" s="296" t="str">
        <f>IFERROR(VLOOKUP($AV974,排出係数!$H$4:$M$10000,$AU974+2,FALSE),"")</f>
        <v/>
      </c>
      <c r="BF974" s="296">
        <f>IFERROR(VLOOKUP($AU974,点検表４リスト用!$P$2:$T$6,IF($N974="H17",5,3),FALSE),"")</f>
        <v>5.5E-2</v>
      </c>
      <c r="BG974" s="296">
        <f t="shared" si="484"/>
        <v>0</v>
      </c>
      <c r="BH974" s="296">
        <f t="shared" si="488"/>
        <v>0</v>
      </c>
      <c r="BI974" s="296" t="str">
        <f>IFERROR(VLOOKUP($L974,点検表４リスト用!$L$2:$N$11,3,FALSE),"")</f>
        <v/>
      </c>
      <c r="BJ974" s="296" t="str">
        <f t="shared" si="485"/>
        <v/>
      </c>
      <c r="BK974" s="296" t="str">
        <f>IF($AK974="特","",IF($BP974="確認",MSG_電気・燃料電池車確認,IF($BS974=1,日野自動車新型式,IF($BS974=2,日野自動車新型式②,IF($BS974=3,日野自動車新型式③,IF($BS974=4,日野自動車新型式④,IFERROR(VLOOKUP($BJ974,'35条リスト'!$A$3:$C$9998,2,FALSE),"")))))))</f>
        <v/>
      </c>
      <c r="BL974" s="296" t="str">
        <f t="shared" si="486"/>
        <v/>
      </c>
      <c r="BM974" s="296" t="str">
        <f>IFERROR(VLOOKUP($X974,点検表４リスト用!$A$2:$B$10,2,FALSE),"")</f>
        <v/>
      </c>
      <c r="BN974" s="296" t="str">
        <f>IF($AK974="特","",IFERROR(VLOOKUP($BJ974,'35条リスト'!$A$3:$C$9998,3,FALSE),""))</f>
        <v/>
      </c>
      <c r="BO974" s="357" t="str">
        <f t="shared" si="491"/>
        <v/>
      </c>
      <c r="BP974" s="297" t="str">
        <f t="shared" si="487"/>
        <v/>
      </c>
      <c r="BQ974" s="297" t="str">
        <f t="shared" si="492"/>
        <v/>
      </c>
      <c r="BR974" s="296">
        <f t="shared" si="489"/>
        <v>0</v>
      </c>
      <c r="BS974" s="296" t="str">
        <f>IF(COUNTIF(点検表４リスト用!X$2:X$83,J974),1,IF(COUNTIF(点検表４リスト用!Y$2:Y$100,J974),2,IF(COUNTIF(点検表４リスト用!Z$2:Z$100,J974),3,IF(COUNTIF(点検表４リスト用!AA$2:AA$100,J974),4,""))))</f>
        <v/>
      </c>
      <c r="BT974" s="580" t="str">
        <f t="shared" si="493"/>
        <v/>
      </c>
    </row>
    <row r="975" spans="1:72">
      <c r="A975" s="289"/>
      <c r="B975" s="445"/>
      <c r="C975" s="290"/>
      <c r="D975" s="291"/>
      <c r="E975" s="291"/>
      <c r="F975" s="291"/>
      <c r="G975" s="292"/>
      <c r="H975" s="300"/>
      <c r="I975" s="292"/>
      <c r="J975" s="292"/>
      <c r="K975" s="292"/>
      <c r="L975" s="292"/>
      <c r="M975" s="290"/>
      <c r="N975" s="290"/>
      <c r="O975" s="292"/>
      <c r="P975" s="292"/>
      <c r="Q975" s="481" t="str">
        <f t="shared" si="494"/>
        <v/>
      </c>
      <c r="R975" s="481" t="str">
        <f t="shared" si="495"/>
        <v/>
      </c>
      <c r="S975" s="482" t="str">
        <f t="shared" si="468"/>
        <v/>
      </c>
      <c r="T975" s="482" t="str">
        <f t="shared" si="496"/>
        <v/>
      </c>
      <c r="U975" s="483" t="str">
        <f t="shared" si="497"/>
        <v/>
      </c>
      <c r="V975" s="483" t="str">
        <f t="shared" si="498"/>
        <v/>
      </c>
      <c r="W975" s="483" t="str">
        <f t="shared" si="499"/>
        <v/>
      </c>
      <c r="X975" s="293"/>
      <c r="Y975" s="289"/>
      <c r="Z975" s="473" t="str">
        <f>IF($BS975&lt;&gt;"","確認",IF(COUNTIF(点検表４リスト用!AB$2:AB$100,J975),"○",IF(OR($BQ975="【3】",$BQ975="【2】",$BQ975="【1】"),"○",$BQ975)))</f>
        <v/>
      </c>
      <c r="AA975" s="532"/>
      <c r="AB975" s="559" t="str">
        <f t="shared" si="500"/>
        <v/>
      </c>
      <c r="AC975" s="294" t="str">
        <f>IF(COUNTIF(環境性能の高いＵＤタクシー!$A:$A,点検表４!J975),"○","")</f>
        <v/>
      </c>
      <c r="AD975" s="295" t="str">
        <f t="shared" si="501"/>
        <v/>
      </c>
      <c r="AE975" s="296" t="b">
        <f t="shared" si="469"/>
        <v>0</v>
      </c>
      <c r="AF975" s="296" t="b">
        <f t="shared" si="470"/>
        <v>0</v>
      </c>
      <c r="AG975" s="296" t="str">
        <f t="shared" si="471"/>
        <v/>
      </c>
      <c r="AH975" s="296">
        <f t="shared" si="472"/>
        <v>1</v>
      </c>
      <c r="AI975" s="296">
        <f t="shared" si="473"/>
        <v>0</v>
      </c>
      <c r="AJ975" s="296">
        <f t="shared" si="474"/>
        <v>0</v>
      </c>
      <c r="AK975" s="296" t="str">
        <f>IFERROR(VLOOKUP($I975,点検表４リスト用!$D$2:$G$10,2,FALSE),"")</f>
        <v/>
      </c>
      <c r="AL975" s="296" t="str">
        <f>IFERROR(VLOOKUP($I975,点検表４リスト用!$D$2:$G$10,3,FALSE),"")</f>
        <v/>
      </c>
      <c r="AM975" s="296" t="str">
        <f>IFERROR(VLOOKUP($I975,点検表４リスト用!$D$2:$G$10,4,FALSE),"")</f>
        <v/>
      </c>
      <c r="AN975" s="296" t="str">
        <f>IFERROR(VLOOKUP(LEFT($E975,1),点検表４リスト用!$I$2:$J$11,2,FALSE),"")</f>
        <v/>
      </c>
      <c r="AO975" s="296" t="b">
        <f>IF(IFERROR(VLOOKUP($J975,軽乗用車一覧!$A$2:$A$88,1,FALSE),"")&lt;&gt;"",TRUE,FALSE)</f>
        <v>0</v>
      </c>
      <c r="AP975" s="296" t="b">
        <f t="shared" si="475"/>
        <v>0</v>
      </c>
      <c r="AQ975" s="296" t="b">
        <f t="shared" si="502"/>
        <v>1</v>
      </c>
      <c r="AR975" s="296" t="str">
        <f t="shared" si="476"/>
        <v/>
      </c>
      <c r="AS975" s="296" t="str">
        <f t="shared" si="477"/>
        <v/>
      </c>
      <c r="AT975" s="296">
        <f t="shared" si="478"/>
        <v>1</v>
      </c>
      <c r="AU975" s="296">
        <f t="shared" si="479"/>
        <v>1</v>
      </c>
      <c r="AV975" s="296" t="str">
        <f t="shared" si="480"/>
        <v/>
      </c>
      <c r="AW975" s="296" t="str">
        <f>IFERROR(VLOOKUP($L975,点検表４リスト用!$L$2:$M$11,2,FALSE),"")</f>
        <v/>
      </c>
      <c r="AX975" s="296" t="str">
        <f>IFERROR(VLOOKUP($AV975,排出係数!$H$4:$N$1000,7,FALSE),"")</f>
        <v/>
      </c>
      <c r="AY975" s="296" t="str">
        <f t="shared" si="490"/>
        <v/>
      </c>
      <c r="AZ975" s="296" t="str">
        <f t="shared" si="481"/>
        <v>1</v>
      </c>
      <c r="BA975" s="296" t="str">
        <f>IFERROR(VLOOKUP($AV975,排出係数!$A$4:$G$10000,$AU975+2,FALSE),"")</f>
        <v/>
      </c>
      <c r="BB975" s="296">
        <f>IFERROR(VLOOKUP($AU975,点検表４リスト用!$P$2:$T$6,2,FALSE),"")</f>
        <v>0.48</v>
      </c>
      <c r="BC975" s="296" t="str">
        <f t="shared" si="482"/>
        <v/>
      </c>
      <c r="BD975" s="296" t="str">
        <f t="shared" si="483"/>
        <v/>
      </c>
      <c r="BE975" s="296" t="str">
        <f>IFERROR(VLOOKUP($AV975,排出係数!$H$4:$M$10000,$AU975+2,FALSE),"")</f>
        <v/>
      </c>
      <c r="BF975" s="296">
        <f>IFERROR(VLOOKUP($AU975,点検表４リスト用!$P$2:$T$6,IF($N975="H17",5,3),FALSE),"")</f>
        <v>5.5E-2</v>
      </c>
      <c r="BG975" s="296">
        <f t="shared" si="484"/>
        <v>0</v>
      </c>
      <c r="BH975" s="296">
        <f t="shared" si="488"/>
        <v>0</v>
      </c>
      <c r="BI975" s="296" t="str">
        <f>IFERROR(VLOOKUP($L975,点検表４リスト用!$L$2:$N$11,3,FALSE),"")</f>
        <v/>
      </c>
      <c r="BJ975" s="296" t="str">
        <f t="shared" si="485"/>
        <v/>
      </c>
      <c r="BK975" s="296" t="str">
        <f>IF($AK975="特","",IF($BP975="確認",MSG_電気・燃料電池車確認,IF($BS975=1,日野自動車新型式,IF($BS975=2,日野自動車新型式②,IF($BS975=3,日野自動車新型式③,IF($BS975=4,日野自動車新型式④,IFERROR(VLOOKUP($BJ975,'35条リスト'!$A$3:$C$9998,2,FALSE),"")))))))</f>
        <v/>
      </c>
      <c r="BL975" s="296" t="str">
        <f t="shared" si="486"/>
        <v/>
      </c>
      <c r="BM975" s="296" t="str">
        <f>IFERROR(VLOOKUP($X975,点検表４リスト用!$A$2:$B$10,2,FALSE),"")</f>
        <v/>
      </c>
      <c r="BN975" s="296" t="str">
        <f>IF($AK975="特","",IFERROR(VLOOKUP($BJ975,'35条リスト'!$A$3:$C$9998,3,FALSE),""))</f>
        <v/>
      </c>
      <c r="BO975" s="357" t="str">
        <f t="shared" si="491"/>
        <v/>
      </c>
      <c r="BP975" s="297" t="str">
        <f t="shared" si="487"/>
        <v/>
      </c>
      <c r="BQ975" s="297" t="str">
        <f t="shared" si="492"/>
        <v/>
      </c>
      <c r="BR975" s="296">
        <f t="shared" si="489"/>
        <v>0</v>
      </c>
      <c r="BS975" s="296" t="str">
        <f>IF(COUNTIF(点検表４リスト用!X$2:X$83,J975),1,IF(COUNTIF(点検表４リスト用!Y$2:Y$100,J975),2,IF(COUNTIF(点検表４リスト用!Z$2:Z$100,J975),3,IF(COUNTIF(点検表４リスト用!AA$2:AA$100,J975),4,""))))</f>
        <v/>
      </c>
      <c r="BT975" s="580" t="str">
        <f t="shared" si="493"/>
        <v/>
      </c>
    </row>
    <row r="976" spans="1:72">
      <c r="A976" s="289"/>
      <c r="B976" s="445"/>
      <c r="C976" s="290"/>
      <c r="D976" s="291"/>
      <c r="E976" s="291"/>
      <c r="F976" s="291"/>
      <c r="G976" s="292"/>
      <c r="H976" s="300"/>
      <c r="I976" s="292"/>
      <c r="J976" s="292"/>
      <c r="K976" s="292"/>
      <c r="L976" s="292"/>
      <c r="M976" s="290"/>
      <c r="N976" s="290"/>
      <c r="O976" s="292"/>
      <c r="P976" s="292"/>
      <c r="Q976" s="481" t="str">
        <f t="shared" si="494"/>
        <v/>
      </c>
      <c r="R976" s="481" t="str">
        <f t="shared" si="495"/>
        <v/>
      </c>
      <c r="S976" s="482" t="str">
        <f t="shared" si="468"/>
        <v/>
      </c>
      <c r="T976" s="482" t="str">
        <f t="shared" si="496"/>
        <v/>
      </c>
      <c r="U976" s="483" t="str">
        <f t="shared" si="497"/>
        <v/>
      </c>
      <c r="V976" s="483" t="str">
        <f t="shared" si="498"/>
        <v/>
      </c>
      <c r="W976" s="483" t="str">
        <f t="shared" si="499"/>
        <v/>
      </c>
      <c r="X976" s="293"/>
      <c r="Y976" s="289"/>
      <c r="Z976" s="473" t="str">
        <f>IF($BS976&lt;&gt;"","確認",IF(COUNTIF(点検表４リスト用!AB$2:AB$100,J976),"○",IF(OR($BQ976="【3】",$BQ976="【2】",$BQ976="【1】"),"○",$BQ976)))</f>
        <v/>
      </c>
      <c r="AA976" s="532"/>
      <c r="AB976" s="559" t="str">
        <f t="shared" si="500"/>
        <v/>
      </c>
      <c r="AC976" s="294" t="str">
        <f>IF(COUNTIF(環境性能の高いＵＤタクシー!$A:$A,点検表４!J976),"○","")</f>
        <v/>
      </c>
      <c r="AD976" s="295" t="str">
        <f t="shared" si="501"/>
        <v/>
      </c>
      <c r="AE976" s="296" t="b">
        <f t="shared" si="469"/>
        <v>0</v>
      </c>
      <c r="AF976" s="296" t="b">
        <f t="shared" si="470"/>
        <v>0</v>
      </c>
      <c r="AG976" s="296" t="str">
        <f t="shared" si="471"/>
        <v/>
      </c>
      <c r="AH976" s="296">
        <f t="shared" si="472"/>
        <v>1</v>
      </c>
      <c r="AI976" s="296">
        <f t="shared" si="473"/>
        <v>0</v>
      </c>
      <c r="AJ976" s="296">
        <f t="shared" si="474"/>
        <v>0</v>
      </c>
      <c r="AK976" s="296" t="str">
        <f>IFERROR(VLOOKUP($I976,点検表４リスト用!$D$2:$G$10,2,FALSE),"")</f>
        <v/>
      </c>
      <c r="AL976" s="296" t="str">
        <f>IFERROR(VLOOKUP($I976,点検表４リスト用!$D$2:$G$10,3,FALSE),"")</f>
        <v/>
      </c>
      <c r="AM976" s="296" t="str">
        <f>IFERROR(VLOOKUP($I976,点検表４リスト用!$D$2:$G$10,4,FALSE),"")</f>
        <v/>
      </c>
      <c r="AN976" s="296" t="str">
        <f>IFERROR(VLOOKUP(LEFT($E976,1),点検表４リスト用!$I$2:$J$11,2,FALSE),"")</f>
        <v/>
      </c>
      <c r="AO976" s="296" t="b">
        <f>IF(IFERROR(VLOOKUP($J976,軽乗用車一覧!$A$2:$A$88,1,FALSE),"")&lt;&gt;"",TRUE,FALSE)</f>
        <v>0</v>
      </c>
      <c r="AP976" s="296" t="b">
        <f t="shared" si="475"/>
        <v>0</v>
      </c>
      <c r="AQ976" s="296" t="b">
        <f t="shared" si="502"/>
        <v>1</v>
      </c>
      <c r="AR976" s="296" t="str">
        <f t="shared" si="476"/>
        <v/>
      </c>
      <c r="AS976" s="296" t="str">
        <f t="shared" si="477"/>
        <v/>
      </c>
      <c r="AT976" s="296">
        <f t="shared" si="478"/>
        <v>1</v>
      </c>
      <c r="AU976" s="296">
        <f t="shared" si="479"/>
        <v>1</v>
      </c>
      <c r="AV976" s="296" t="str">
        <f t="shared" si="480"/>
        <v/>
      </c>
      <c r="AW976" s="296" t="str">
        <f>IFERROR(VLOOKUP($L976,点検表４リスト用!$L$2:$M$11,2,FALSE),"")</f>
        <v/>
      </c>
      <c r="AX976" s="296" t="str">
        <f>IFERROR(VLOOKUP($AV976,排出係数!$H$4:$N$1000,7,FALSE),"")</f>
        <v/>
      </c>
      <c r="AY976" s="296" t="str">
        <f t="shared" si="490"/>
        <v/>
      </c>
      <c r="AZ976" s="296" t="str">
        <f t="shared" si="481"/>
        <v>1</v>
      </c>
      <c r="BA976" s="296" t="str">
        <f>IFERROR(VLOOKUP($AV976,排出係数!$A$4:$G$10000,$AU976+2,FALSE),"")</f>
        <v/>
      </c>
      <c r="BB976" s="296">
        <f>IFERROR(VLOOKUP($AU976,点検表４リスト用!$P$2:$T$6,2,FALSE),"")</f>
        <v>0.48</v>
      </c>
      <c r="BC976" s="296" t="str">
        <f t="shared" si="482"/>
        <v/>
      </c>
      <c r="BD976" s="296" t="str">
        <f t="shared" si="483"/>
        <v/>
      </c>
      <c r="BE976" s="296" t="str">
        <f>IFERROR(VLOOKUP($AV976,排出係数!$H$4:$M$10000,$AU976+2,FALSE),"")</f>
        <v/>
      </c>
      <c r="BF976" s="296">
        <f>IFERROR(VLOOKUP($AU976,点検表４リスト用!$P$2:$T$6,IF($N976="H17",5,3),FALSE),"")</f>
        <v>5.5E-2</v>
      </c>
      <c r="BG976" s="296">
        <f t="shared" si="484"/>
        <v>0</v>
      </c>
      <c r="BH976" s="296">
        <f t="shared" si="488"/>
        <v>0</v>
      </c>
      <c r="BI976" s="296" t="str">
        <f>IFERROR(VLOOKUP($L976,点検表４リスト用!$L$2:$N$11,3,FALSE),"")</f>
        <v/>
      </c>
      <c r="BJ976" s="296" t="str">
        <f t="shared" si="485"/>
        <v/>
      </c>
      <c r="BK976" s="296" t="str">
        <f>IF($AK976="特","",IF($BP976="確認",MSG_電気・燃料電池車確認,IF($BS976=1,日野自動車新型式,IF($BS976=2,日野自動車新型式②,IF($BS976=3,日野自動車新型式③,IF($BS976=4,日野自動車新型式④,IFERROR(VLOOKUP($BJ976,'35条リスト'!$A$3:$C$9998,2,FALSE),"")))))))</f>
        <v/>
      </c>
      <c r="BL976" s="296" t="str">
        <f t="shared" si="486"/>
        <v/>
      </c>
      <c r="BM976" s="296" t="str">
        <f>IFERROR(VLOOKUP($X976,点検表４リスト用!$A$2:$B$10,2,FALSE),"")</f>
        <v/>
      </c>
      <c r="BN976" s="296" t="str">
        <f>IF($AK976="特","",IFERROR(VLOOKUP($BJ976,'35条リスト'!$A$3:$C$9998,3,FALSE),""))</f>
        <v/>
      </c>
      <c r="BO976" s="357" t="str">
        <f t="shared" si="491"/>
        <v/>
      </c>
      <c r="BP976" s="297" t="str">
        <f t="shared" si="487"/>
        <v/>
      </c>
      <c r="BQ976" s="297" t="str">
        <f t="shared" si="492"/>
        <v/>
      </c>
      <c r="BR976" s="296">
        <f t="shared" si="489"/>
        <v>0</v>
      </c>
      <c r="BS976" s="296" t="str">
        <f>IF(COUNTIF(点検表４リスト用!X$2:X$83,J976),1,IF(COUNTIF(点検表４リスト用!Y$2:Y$100,J976),2,IF(COUNTIF(点検表４リスト用!Z$2:Z$100,J976),3,IF(COUNTIF(点検表４リスト用!AA$2:AA$100,J976),4,""))))</f>
        <v/>
      </c>
      <c r="BT976" s="580" t="str">
        <f t="shared" si="493"/>
        <v/>
      </c>
    </row>
    <row r="977" spans="1:72">
      <c r="A977" s="289"/>
      <c r="B977" s="445"/>
      <c r="C977" s="290"/>
      <c r="D977" s="291"/>
      <c r="E977" s="291"/>
      <c r="F977" s="291"/>
      <c r="G977" s="292"/>
      <c r="H977" s="300"/>
      <c r="I977" s="292"/>
      <c r="J977" s="292"/>
      <c r="K977" s="292"/>
      <c r="L977" s="292"/>
      <c r="M977" s="290"/>
      <c r="N977" s="290"/>
      <c r="O977" s="292"/>
      <c r="P977" s="292"/>
      <c r="Q977" s="481" t="str">
        <f t="shared" si="494"/>
        <v/>
      </c>
      <c r="R977" s="481" t="str">
        <f t="shared" si="495"/>
        <v/>
      </c>
      <c r="S977" s="482" t="str">
        <f t="shared" si="468"/>
        <v/>
      </c>
      <c r="T977" s="482" t="str">
        <f t="shared" si="496"/>
        <v/>
      </c>
      <c r="U977" s="483" t="str">
        <f t="shared" si="497"/>
        <v/>
      </c>
      <c r="V977" s="483" t="str">
        <f t="shared" si="498"/>
        <v/>
      </c>
      <c r="W977" s="483" t="str">
        <f t="shared" si="499"/>
        <v/>
      </c>
      <c r="X977" s="293"/>
      <c r="Y977" s="289"/>
      <c r="Z977" s="473" t="str">
        <f>IF($BS977&lt;&gt;"","確認",IF(COUNTIF(点検表４リスト用!AB$2:AB$100,J977),"○",IF(OR($BQ977="【3】",$BQ977="【2】",$BQ977="【1】"),"○",$BQ977)))</f>
        <v/>
      </c>
      <c r="AA977" s="532"/>
      <c r="AB977" s="559" t="str">
        <f t="shared" si="500"/>
        <v/>
      </c>
      <c r="AC977" s="294" t="str">
        <f>IF(COUNTIF(環境性能の高いＵＤタクシー!$A:$A,点検表４!J977),"○","")</f>
        <v/>
      </c>
      <c r="AD977" s="295" t="str">
        <f t="shared" si="501"/>
        <v/>
      </c>
      <c r="AE977" s="296" t="b">
        <f t="shared" si="469"/>
        <v>0</v>
      </c>
      <c r="AF977" s="296" t="b">
        <f t="shared" si="470"/>
        <v>0</v>
      </c>
      <c r="AG977" s="296" t="str">
        <f t="shared" si="471"/>
        <v/>
      </c>
      <c r="AH977" s="296">
        <f t="shared" si="472"/>
        <v>1</v>
      </c>
      <c r="AI977" s="296">
        <f t="shared" si="473"/>
        <v>0</v>
      </c>
      <c r="AJ977" s="296">
        <f t="shared" si="474"/>
        <v>0</v>
      </c>
      <c r="AK977" s="296" t="str">
        <f>IFERROR(VLOOKUP($I977,点検表４リスト用!$D$2:$G$10,2,FALSE),"")</f>
        <v/>
      </c>
      <c r="AL977" s="296" t="str">
        <f>IFERROR(VLOOKUP($I977,点検表４リスト用!$D$2:$G$10,3,FALSE),"")</f>
        <v/>
      </c>
      <c r="AM977" s="296" t="str">
        <f>IFERROR(VLOOKUP($I977,点検表４リスト用!$D$2:$G$10,4,FALSE),"")</f>
        <v/>
      </c>
      <c r="AN977" s="296" t="str">
        <f>IFERROR(VLOOKUP(LEFT($E977,1),点検表４リスト用!$I$2:$J$11,2,FALSE),"")</f>
        <v/>
      </c>
      <c r="AO977" s="296" t="b">
        <f>IF(IFERROR(VLOOKUP($J977,軽乗用車一覧!$A$2:$A$88,1,FALSE),"")&lt;&gt;"",TRUE,FALSE)</f>
        <v>0</v>
      </c>
      <c r="AP977" s="296" t="b">
        <f t="shared" si="475"/>
        <v>0</v>
      </c>
      <c r="AQ977" s="296" t="b">
        <f t="shared" si="502"/>
        <v>1</v>
      </c>
      <c r="AR977" s="296" t="str">
        <f t="shared" si="476"/>
        <v/>
      </c>
      <c r="AS977" s="296" t="str">
        <f t="shared" si="477"/>
        <v/>
      </c>
      <c r="AT977" s="296">
        <f t="shared" si="478"/>
        <v>1</v>
      </c>
      <c r="AU977" s="296">
        <f t="shared" si="479"/>
        <v>1</v>
      </c>
      <c r="AV977" s="296" t="str">
        <f t="shared" si="480"/>
        <v/>
      </c>
      <c r="AW977" s="296" t="str">
        <f>IFERROR(VLOOKUP($L977,点検表４リスト用!$L$2:$M$11,2,FALSE),"")</f>
        <v/>
      </c>
      <c r="AX977" s="296" t="str">
        <f>IFERROR(VLOOKUP($AV977,排出係数!$H$4:$N$1000,7,FALSE),"")</f>
        <v/>
      </c>
      <c r="AY977" s="296" t="str">
        <f t="shared" si="490"/>
        <v/>
      </c>
      <c r="AZ977" s="296" t="str">
        <f t="shared" si="481"/>
        <v>1</v>
      </c>
      <c r="BA977" s="296" t="str">
        <f>IFERROR(VLOOKUP($AV977,排出係数!$A$4:$G$10000,$AU977+2,FALSE),"")</f>
        <v/>
      </c>
      <c r="BB977" s="296">
        <f>IFERROR(VLOOKUP($AU977,点検表４リスト用!$P$2:$T$6,2,FALSE),"")</f>
        <v>0.48</v>
      </c>
      <c r="BC977" s="296" t="str">
        <f t="shared" si="482"/>
        <v/>
      </c>
      <c r="BD977" s="296" t="str">
        <f t="shared" si="483"/>
        <v/>
      </c>
      <c r="BE977" s="296" t="str">
        <f>IFERROR(VLOOKUP($AV977,排出係数!$H$4:$M$10000,$AU977+2,FALSE),"")</f>
        <v/>
      </c>
      <c r="BF977" s="296">
        <f>IFERROR(VLOOKUP($AU977,点検表４リスト用!$P$2:$T$6,IF($N977="H17",5,3),FALSE),"")</f>
        <v>5.5E-2</v>
      </c>
      <c r="BG977" s="296">
        <f t="shared" si="484"/>
        <v>0</v>
      </c>
      <c r="BH977" s="296">
        <f t="shared" si="488"/>
        <v>0</v>
      </c>
      <c r="BI977" s="296" t="str">
        <f>IFERROR(VLOOKUP($L977,点検表４リスト用!$L$2:$N$11,3,FALSE),"")</f>
        <v/>
      </c>
      <c r="BJ977" s="296" t="str">
        <f t="shared" si="485"/>
        <v/>
      </c>
      <c r="BK977" s="296" t="str">
        <f>IF($AK977="特","",IF($BP977="確認",MSG_電気・燃料電池車確認,IF($BS977=1,日野自動車新型式,IF($BS977=2,日野自動車新型式②,IF($BS977=3,日野自動車新型式③,IF($BS977=4,日野自動車新型式④,IFERROR(VLOOKUP($BJ977,'35条リスト'!$A$3:$C$9998,2,FALSE),"")))))))</f>
        <v/>
      </c>
      <c r="BL977" s="296" t="str">
        <f t="shared" si="486"/>
        <v/>
      </c>
      <c r="BM977" s="296" t="str">
        <f>IFERROR(VLOOKUP($X977,点検表４リスト用!$A$2:$B$10,2,FALSE),"")</f>
        <v/>
      </c>
      <c r="BN977" s="296" t="str">
        <f>IF($AK977="特","",IFERROR(VLOOKUP($BJ977,'35条リスト'!$A$3:$C$9998,3,FALSE),""))</f>
        <v/>
      </c>
      <c r="BO977" s="357" t="str">
        <f t="shared" si="491"/>
        <v/>
      </c>
      <c r="BP977" s="297" t="str">
        <f t="shared" si="487"/>
        <v/>
      </c>
      <c r="BQ977" s="297" t="str">
        <f t="shared" si="492"/>
        <v/>
      </c>
      <c r="BR977" s="296">
        <f t="shared" si="489"/>
        <v>0</v>
      </c>
      <c r="BS977" s="296" t="str">
        <f>IF(COUNTIF(点検表４リスト用!X$2:X$83,J977),1,IF(COUNTIF(点検表４リスト用!Y$2:Y$100,J977),2,IF(COUNTIF(点検表４リスト用!Z$2:Z$100,J977),3,IF(COUNTIF(点検表４リスト用!AA$2:AA$100,J977),4,""))))</f>
        <v/>
      </c>
      <c r="BT977" s="580" t="str">
        <f t="shared" si="493"/>
        <v/>
      </c>
    </row>
    <row r="978" spans="1:72">
      <c r="A978" s="289"/>
      <c r="B978" s="445"/>
      <c r="C978" s="290"/>
      <c r="D978" s="291"/>
      <c r="E978" s="291"/>
      <c r="F978" s="291"/>
      <c r="G978" s="292"/>
      <c r="H978" s="300"/>
      <c r="I978" s="292"/>
      <c r="J978" s="292"/>
      <c r="K978" s="292"/>
      <c r="L978" s="292"/>
      <c r="M978" s="290"/>
      <c r="N978" s="290"/>
      <c r="O978" s="292"/>
      <c r="P978" s="292"/>
      <c r="Q978" s="481" t="str">
        <f t="shared" si="494"/>
        <v/>
      </c>
      <c r="R978" s="481" t="str">
        <f t="shared" si="495"/>
        <v/>
      </c>
      <c r="S978" s="482" t="str">
        <f t="shared" si="468"/>
        <v/>
      </c>
      <c r="T978" s="482" t="str">
        <f t="shared" si="496"/>
        <v/>
      </c>
      <c r="U978" s="483" t="str">
        <f t="shared" si="497"/>
        <v/>
      </c>
      <c r="V978" s="483" t="str">
        <f t="shared" si="498"/>
        <v/>
      </c>
      <c r="W978" s="483" t="str">
        <f t="shared" si="499"/>
        <v/>
      </c>
      <c r="X978" s="293"/>
      <c r="Y978" s="289"/>
      <c r="Z978" s="473" t="str">
        <f>IF($BS978&lt;&gt;"","確認",IF(COUNTIF(点検表４リスト用!AB$2:AB$100,J978),"○",IF(OR($BQ978="【3】",$BQ978="【2】",$BQ978="【1】"),"○",$BQ978)))</f>
        <v/>
      </c>
      <c r="AA978" s="532"/>
      <c r="AB978" s="559" t="str">
        <f t="shared" si="500"/>
        <v/>
      </c>
      <c r="AC978" s="294" t="str">
        <f>IF(COUNTIF(環境性能の高いＵＤタクシー!$A:$A,点検表４!J978),"○","")</f>
        <v/>
      </c>
      <c r="AD978" s="295" t="str">
        <f t="shared" si="501"/>
        <v/>
      </c>
      <c r="AE978" s="296" t="b">
        <f t="shared" si="469"/>
        <v>0</v>
      </c>
      <c r="AF978" s="296" t="b">
        <f t="shared" si="470"/>
        <v>0</v>
      </c>
      <c r="AG978" s="296" t="str">
        <f t="shared" si="471"/>
        <v/>
      </c>
      <c r="AH978" s="296">
        <f t="shared" si="472"/>
        <v>1</v>
      </c>
      <c r="AI978" s="296">
        <f t="shared" si="473"/>
        <v>0</v>
      </c>
      <c r="AJ978" s="296">
        <f t="shared" si="474"/>
        <v>0</v>
      </c>
      <c r="AK978" s="296" t="str">
        <f>IFERROR(VLOOKUP($I978,点検表４リスト用!$D$2:$G$10,2,FALSE),"")</f>
        <v/>
      </c>
      <c r="AL978" s="296" t="str">
        <f>IFERROR(VLOOKUP($I978,点検表４リスト用!$D$2:$G$10,3,FALSE),"")</f>
        <v/>
      </c>
      <c r="AM978" s="296" t="str">
        <f>IFERROR(VLOOKUP($I978,点検表４リスト用!$D$2:$G$10,4,FALSE),"")</f>
        <v/>
      </c>
      <c r="AN978" s="296" t="str">
        <f>IFERROR(VLOOKUP(LEFT($E978,1),点検表４リスト用!$I$2:$J$11,2,FALSE),"")</f>
        <v/>
      </c>
      <c r="AO978" s="296" t="b">
        <f>IF(IFERROR(VLOOKUP($J978,軽乗用車一覧!$A$2:$A$88,1,FALSE),"")&lt;&gt;"",TRUE,FALSE)</f>
        <v>0</v>
      </c>
      <c r="AP978" s="296" t="b">
        <f t="shared" si="475"/>
        <v>0</v>
      </c>
      <c r="AQ978" s="296" t="b">
        <f t="shared" si="502"/>
        <v>1</v>
      </c>
      <c r="AR978" s="296" t="str">
        <f t="shared" si="476"/>
        <v/>
      </c>
      <c r="AS978" s="296" t="str">
        <f t="shared" si="477"/>
        <v/>
      </c>
      <c r="AT978" s="296">
        <f t="shared" si="478"/>
        <v>1</v>
      </c>
      <c r="AU978" s="296">
        <f t="shared" si="479"/>
        <v>1</v>
      </c>
      <c r="AV978" s="296" t="str">
        <f t="shared" si="480"/>
        <v/>
      </c>
      <c r="AW978" s="296" t="str">
        <f>IFERROR(VLOOKUP($L978,点検表４リスト用!$L$2:$M$11,2,FALSE),"")</f>
        <v/>
      </c>
      <c r="AX978" s="296" t="str">
        <f>IFERROR(VLOOKUP($AV978,排出係数!$H$4:$N$1000,7,FALSE),"")</f>
        <v/>
      </c>
      <c r="AY978" s="296" t="str">
        <f t="shared" si="490"/>
        <v/>
      </c>
      <c r="AZ978" s="296" t="str">
        <f t="shared" si="481"/>
        <v>1</v>
      </c>
      <c r="BA978" s="296" t="str">
        <f>IFERROR(VLOOKUP($AV978,排出係数!$A$4:$G$10000,$AU978+2,FALSE),"")</f>
        <v/>
      </c>
      <c r="BB978" s="296">
        <f>IFERROR(VLOOKUP($AU978,点検表４リスト用!$P$2:$T$6,2,FALSE),"")</f>
        <v>0.48</v>
      </c>
      <c r="BC978" s="296" t="str">
        <f t="shared" si="482"/>
        <v/>
      </c>
      <c r="BD978" s="296" t="str">
        <f t="shared" si="483"/>
        <v/>
      </c>
      <c r="BE978" s="296" t="str">
        <f>IFERROR(VLOOKUP($AV978,排出係数!$H$4:$M$10000,$AU978+2,FALSE),"")</f>
        <v/>
      </c>
      <c r="BF978" s="296">
        <f>IFERROR(VLOOKUP($AU978,点検表４リスト用!$P$2:$T$6,IF($N978="H17",5,3),FALSE),"")</f>
        <v>5.5E-2</v>
      </c>
      <c r="BG978" s="296">
        <f t="shared" si="484"/>
        <v>0</v>
      </c>
      <c r="BH978" s="296">
        <f t="shared" si="488"/>
        <v>0</v>
      </c>
      <c r="BI978" s="296" t="str">
        <f>IFERROR(VLOOKUP($L978,点検表４リスト用!$L$2:$N$11,3,FALSE),"")</f>
        <v/>
      </c>
      <c r="BJ978" s="296" t="str">
        <f t="shared" si="485"/>
        <v/>
      </c>
      <c r="BK978" s="296" t="str">
        <f>IF($AK978="特","",IF($BP978="確認",MSG_電気・燃料電池車確認,IF($BS978=1,日野自動車新型式,IF($BS978=2,日野自動車新型式②,IF($BS978=3,日野自動車新型式③,IF($BS978=4,日野自動車新型式④,IFERROR(VLOOKUP($BJ978,'35条リスト'!$A$3:$C$9998,2,FALSE),"")))))))</f>
        <v/>
      </c>
      <c r="BL978" s="296" t="str">
        <f t="shared" si="486"/>
        <v/>
      </c>
      <c r="BM978" s="296" t="str">
        <f>IFERROR(VLOOKUP($X978,点検表４リスト用!$A$2:$B$10,2,FALSE),"")</f>
        <v/>
      </c>
      <c r="BN978" s="296" t="str">
        <f>IF($AK978="特","",IFERROR(VLOOKUP($BJ978,'35条リスト'!$A$3:$C$9998,3,FALSE),""))</f>
        <v/>
      </c>
      <c r="BO978" s="357" t="str">
        <f t="shared" si="491"/>
        <v/>
      </c>
      <c r="BP978" s="297" t="str">
        <f t="shared" si="487"/>
        <v/>
      </c>
      <c r="BQ978" s="297" t="str">
        <f t="shared" si="492"/>
        <v/>
      </c>
      <c r="BR978" s="296">
        <f t="shared" si="489"/>
        <v>0</v>
      </c>
      <c r="BS978" s="296" t="str">
        <f>IF(COUNTIF(点検表４リスト用!X$2:X$83,J978),1,IF(COUNTIF(点検表４リスト用!Y$2:Y$100,J978),2,IF(COUNTIF(点検表４リスト用!Z$2:Z$100,J978),3,IF(COUNTIF(点検表４リスト用!AA$2:AA$100,J978),4,""))))</f>
        <v/>
      </c>
      <c r="BT978" s="580" t="str">
        <f t="shared" si="493"/>
        <v/>
      </c>
    </row>
    <row r="979" spans="1:72">
      <c r="A979" s="289"/>
      <c r="B979" s="445"/>
      <c r="C979" s="290"/>
      <c r="D979" s="291"/>
      <c r="E979" s="291"/>
      <c r="F979" s="291"/>
      <c r="G979" s="292"/>
      <c r="H979" s="300"/>
      <c r="I979" s="292"/>
      <c r="J979" s="292"/>
      <c r="K979" s="292"/>
      <c r="L979" s="292"/>
      <c r="M979" s="290"/>
      <c r="N979" s="290"/>
      <c r="O979" s="292"/>
      <c r="P979" s="292"/>
      <c r="Q979" s="481" t="str">
        <f t="shared" si="494"/>
        <v/>
      </c>
      <c r="R979" s="481" t="str">
        <f t="shared" si="495"/>
        <v/>
      </c>
      <c r="S979" s="482" t="str">
        <f t="shared" si="468"/>
        <v/>
      </c>
      <c r="T979" s="482" t="str">
        <f t="shared" si="496"/>
        <v/>
      </c>
      <c r="U979" s="483" t="str">
        <f t="shared" si="497"/>
        <v/>
      </c>
      <c r="V979" s="483" t="str">
        <f t="shared" si="498"/>
        <v/>
      </c>
      <c r="W979" s="483" t="str">
        <f t="shared" si="499"/>
        <v/>
      </c>
      <c r="X979" s="293"/>
      <c r="Y979" s="289"/>
      <c r="Z979" s="473" t="str">
        <f>IF($BS979&lt;&gt;"","確認",IF(COUNTIF(点検表４リスト用!AB$2:AB$100,J979),"○",IF(OR($BQ979="【3】",$BQ979="【2】",$BQ979="【1】"),"○",$BQ979)))</f>
        <v/>
      </c>
      <c r="AA979" s="532"/>
      <c r="AB979" s="559" t="str">
        <f t="shared" si="500"/>
        <v/>
      </c>
      <c r="AC979" s="294" t="str">
        <f>IF(COUNTIF(環境性能の高いＵＤタクシー!$A:$A,点検表４!J979),"○","")</f>
        <v/>
      </c>
      <c r="AD979" s="295" t="str">
        <f t="shared" si="501"/>
        <v/>
      </c>
      <c r="AE979" s="296" t="b">
        <f t="shared" si="469"/>
        <v>0</v>
      </c>
      <c r="AF979" s="296" t="b">
        <f t="shared" si="470"/>
        <v>0</v>
      </c>
      <c r="AG979" s="296" t="str">
        <f t="shared" si="471"/>
        <v/>
      </c>
      <c r="AH979" s="296">
        <f t="shared" si="472"/>
        <v>1</v>
      </c>
      <c r="AI979" s="296">
        <f t="shared" si="473"/>
        <v>0</v>
      </c>
      <c r="AJ979" s="296">
        <f t="shared" si="474"/>
        <v>0</v>
      </c>
      <c r="AK979" s="296" t="str">
        <f>IFERROR(VLOOKUP($I979,点検表４リスト用!$D$2:$G$10,2,FALSE),"")</f>
        <v/>
      </c>
      <c r="AL979" s="296" t="str">
        <f>IFERROR(VLOOKUP($I979,点検表４リスト用!$D$2:$G$10,3,FALSE),"")</f>
        <v/>
      </c>
      <c r="AM979" s="296" t="str">
        <f>IFERROR(VLOOKUP($I979,点検表４リスト用!$D$2:$G$10,4,FALSE),"")</f>
        <v/>
      </c>
      <c r="AN979" s="296" t="str">
        <f>IFERROR(VLOOKUP(LEFT($E979,1),点検表４リスト用!$I$2:$J$11,2,FALSE),"")</f>
        <v/>
      </c>
      <c r="AO979" s="296" t="b">
        <f>IF(IFERROR(VLOOKUP($J979,軽乗用車一覧!$A$2:$A$88,1,FALSE),"")&lt;&gt;"",TRUE,FALSE)</f>
        <v>0</v>
      </c>
      <c r="AP979" s="296" t="b">
        <f t="shared" si="475"/>
        <v>0</v>
      </c>
      <c r="AQ979" s="296" t="b">
        <f t="shared" si="502"/>
        <v>1</v>
      </c>
      <c r="AR979" s="296" t="str">
        <f t="shared" si="476"/>
        <v/>
      </c>
      <c r="AS979" s="296" t="str">
        <f t="shared" si="477"/>
        <v/>
      </c>
      <c r="AT979" s="296">
        <f t="shared" si="478"/>
        <v>1</v>
      </c>
      <c r="AU979" s="296">
        <f t="shared" si="479"/>
        <v>1</v>
      </c>
      <c r="AV979" s="296" t="str">
        <f t="shared" si="480"/>
        <v/>
      </c>
      <c r="AW979" s="296" t="str">
        <f>IFERROR(VLOOKUP($L979,点検表４リスト用!$L$2:$M$11,2,FALSE),"")</f>
        <v/>
      </c>
      <c r="AX979" s="296" t="str">
        <f>IFERROR(VLOOKUP($AV979,排出係数!$H$4:$N$1000,7,FALSE),"")</f>
        <v/>
      </c>
      <c r="AY979" s="296" t="str">
        <f t="shared" si="490"/>
        <v/>
      </c>
      <c r="AZ979" s="296" t="str">
        <f t="shared" si="481"/>
        <v>1</v>
      </c>
      <c r="BA979" s="296" t="str">
        <f>IFERROR(VLOOKUP($AV979,排出係数!$A$4:$G$10000,$AU979+2,FALSE),"")</f>
        <v/>
      </c>
      <c r="BB979" s="296">
        <f>IFERROR(VLOOKUP($AU979,点検表４リスト用!$P$2:$T$6,2,FALSE),"")</f>
        <v>0.48</v>
      </c>
      <c r="BC979" s="296" t="str">
        <f t="shared" si="482"/>
        <v/>
      </c>
      <c r="BD979" s="296" t="str">
        <f t="shared" si="483"/>
        <v/>
      </c>
      <c r="BE979" s="296" t="str">
        <f>IFERROR(VLOOKUP($AV979,排出係数!$H$4:$M$10000,$AU979+2,FALSE),"")</f>
        <v/>
      </c>
      <c r="BF979" s="296">
        <f>IFERROR(VLOOKUP($AU979,点検表４リスト用!$P$2:$T$6,IF($N979="H17",5,3),FALSE),"")</f>
        <v>5.5E-2</v>
      </c>
      <c r="BG979" s="296">
        <f t="shared" si="484"/>
        <v>0</v>
      </c>
      <c r="BH979" s="296">
        <f t="shared" si="488"/>
        <v>0</v>
      </c>
      <c r="BI979" s="296" t="str">
        <f>IFERROR(VLOOKUP($L979,点検表４リスト用!$L$2:$N$11,3,FALSE),"")</f>
        <v/>
      </c>
      <c r="BJ979" s="296" t="str">
        <f t="shared" si="485"/>
        <v/>
      </c>
      <c r="BK979" s="296" t="str">
        <f>IF($AK979="特","",IF($BP979="確認",MSG_電気・燃料電池車確認,IF($BS979=1,日野自動車新型式,IF($BS979=2,日野自動車新型式②,IF($BS979=3,日野自動車新型式③,IF($BS979=4,日野自動車新型式④,IFERROR(VLOOKUP($BJ979,'35条リスト'!$A$3:$C$9998,2,FALSE),"")))))))</f>
        <v/>
      </c>
      <c r="BL979" s="296" t="str">
        <f t="shared" si="486"/>
        <v/>
      </c>
      <c r="BM979" s="296" t="str">
        <f>IFERROR(VLOOKUP($X979,点検表４リスト用!$A$2:$B$10,2,FALSE),"")</f>
        <v/>
      </c>
      <c r="BN979" s="296" t="str">
        <f>IF($AK979="特","",IFERROR(VLOOKUP($BJ979,'35条リスト'!$A$3:$C$9998,3,FALSE),""))</f>
        <v/>
      </c>
      <c r="BO979" s="357" t="str">
        <f t="shared" si="491"/>
        <v/>
      </c>
      <c r="BP979" s="297" t="str">
        <f t="shared" si="487"/>
        <v/>
      </c>
      <c r="BQ979" s="297" t="str">
        <f t="shared" si="492"/>
        <v/>
      </c>
      <c r="BR979" s="296">
        <f t="shared" si="489"/>
        <v>0</v>
      </c>
      <c r="BS979" s="296" t="str">
        <f>IF(COUNTIF(点検表４リスト用!X$2:X$83,J979),1,IF(COUNTIF(点検表４リスト用!Y$2:Y$100,J979),2,IF(COUNTIF(点検表４リスト用!Z$2:Z$100,J979),3,IF(COUNTIF(点検表４リスト用!AA$2:AA$100,J979),4,""))))</f>
        <v/>
      </c>
      <c r="BT979" s="580" t="str">
        <f t="shared" si="493"/>
        <v/>
      </c>
    </row>
    <row r="980" spans="1:72">
      <c r="A980" s="289"/>
      <c r="B980" s="445"/>
      <c r="C980" s="290"/>
      <c r="D980" s="291"/>
      <c r="E980" s="291"/>
      <c r="F980" s="291"/>
      <c r="G980" s="292"/>
      <c r="H980" s="300"/>
      <c r="I980" s="292"/>
      <c r="J980" s="292"/>
      <c r="K980" s="292"/>
      <c r="L980" s="292"/>
      <c r="M980" s="290"/>
      <c r="N980" s="290"/>
      <c r="O980" s="292"/>
      <c r="P980" s="292"/>
      <c r="Q980" s="481" t="str">
        <f t="shared" si="494"/>
        <v/>
      </c>
      <c r="R980" s="481" t="str">
        <f t="shared" si="495"/>
        <v/>
      </c>
      <c r="S980" s="482" t="str">
        <f t="shared" si="468"/>
        <v/>
      </c>
      <c r="T980" s="482" t="str">
        <f t="shared" si="496"/>
        <v/>
      </c>
      <c r="U980" s="483" t="str">
        <f t="shared" si="497"/>
        <v/>
      </c>
      <c r="V980" s="483" t="str">
        <f t="shared" si="498"/>
        <v/>
      </c>
      <c r="W980" s="483" t="str">
        <f t="shared" si="499"/>
        <v/>
      </c>
      <c r="X980" s="293"/>
      <c r="Y980" s="289"/>
      <c r="Z980" s="473" t="str">
        <f>IF($BS980&lt;&gt;"","確認",IF(COUNTIF(点検表４リスト用!AB$2:AB$100,J980),"○",IF(OR($BQ980="【3】",$BQ980="【2】",$BQ980="【1】"),"○",$BQ980)))</f>
        <v/>
      </c>
      <c r="AA980" s="532"/>
      <c r="AB980" s="559" t="str">
        <f t="shared" si="500"/>
        <v/>
      </c>
      <c r="AC980" s="294" t="str">
        <f>IF(COUNTIF(環境性能の高いＵＤタクシー!$A:$A,点検表４!J980),"○","")</f>
        <v/>
      </c>
      <c r="AD980" s="295" t="str">
        <f t="shared" si="501"/>
        <v/>
      </c>
      <c r="AE980" s="296" t="b">
        <f t="shared" si="469"/>
        <v>0</v>
      </c>
      <c r="AF980" s="296" t="b">
        <f t="shared" si="470"/>
        <v>0</v>
      </c>
      <c r="AG980" s="296" t="str">
        <f t="shared" si="471"/>
        <v/>
      </c>
      <c r="AH980" s="296">
        <f t="shared" si="472"/>
        <v>1</v>
      </c>
      <c r="AI980" s="296">
        <f t="shared" si="473"/>
        <v>0</v>
      </c>
      <c r="AJ980" s="296">
        <f t="shared" si="474"/>
        <v>0</v>
      </c>
      <c r="AK980" s="296" t="str">
        <f>IFERROR(VLOOKUP($I980,点検表４リスト用!$D$2:$G$10,2,FALSE),"")</f>
        <v/>
      </c>
      <c r="AL980" s="296" t="str">
        <f>IFERROR(VLOOKUP($I980,点検表４リスト用!$D$2:$G$10,3,FALSE),"")</f>
        <v/>
      </c>
      <c r="AM980" s="296" t="str">
        <f>IFERROR(VLOOKUP($I980,点検表４リスト用!$D$2:$G$10,4,FALSE),"")</f>
        <v/>
      </c>
      <c r="AN980" s="296" t="str">
        <f>IFERROR(VLOOKUP(LEFT($E980,1),点検表４リスト用!$I$2:$J$11,2,FALSE),"")</f>
        <v/>
      </c>
      <c r="AO980" s="296" t="b">
        <f>IF(IFERROR(VLOOKUP($J980,軽乗用車一覧!$A$2:$A$88,1,FALSE),"")&lt;&gt;"",TRUE,FALSE)</f>
        <v>0</v>
      </c>
      <c r="AP980" s="296" t="b">
        <f t="shared" si="475"/>
        <v>0</v>
      </c>
      <c r="AQ980" s="296" t="b">
        <f t="shared" si="502"/>
        <v>1</v>
      </c>
      <c r="AR980" s="296" t="str">
        <f t="shared" si="476"/>
        <v/>
      </c>
      <c r="AS980" s="296" t="str">
        <f t="shared" si="477"/>
        <v/>
      </c>
      <c r="AT980" s="296">
        <f t="shared" si="478"/>
        <v>1</v>
      </c>
      <c r="AU980" s="296">
        <f t="shared" si="479"/>
        <v>1</v>
      </c>
      <c r="AV980" s="296" t="str">
        <f t="shared" si="480"/>
        <v/>
      </c>
      <c r="AW980" s="296" t="str">
        <f>IFERROR(VLOOKUP($L980,点検表４リスト用!$L$2:$M$11,2,FALSE),"")</f>
        <v/>
      </c>
      <c r="AX980" s="296" t="str">
        <f>IFERROR(VLOOKUP($AV980,排出係数!$H$4:$N$1000,7,FALSE),"")</f>
        <v/>
      </c>
      <c r="AY980" s="296" t="str">
        <f t="shared" si="490"/>
        <v/>
      </c>
      <c r="AZ980" s="296" t="str">
        <f t="shared" si="481"/>
        <v>1</v>
      </c>
      <c r="BA980" s="296" t="str">
        <f>IFERROR(VLOOKUP($AV980,排出係数!$A$4:$G$10000,$AU980+2,FALSE),"")</f>
        <v/>
      </c>
      <c r="BB980" s="296">
        <f>IFERROR(VLOOKUP($AU980,点検表４リスト用!$P$2:$T$6,2,FALSE),"")</f>
        <v>0.48</v>
      </c>
      <c r="BC980" s="296" t="str">
        <f t="shared" si="482"/>
        <v/>
      </c>
      <c r="BD980" s="296" t="str">
        <f t="shared" si="483"/>
        <v/>
      </c>
      <c r="BE980" s="296" t="str">
        <f>IFERROR(VLOOKUP($AV980,排出係数!$H$4:$M$10000,$AU980+2,FALSE),"")</f>
        <v/>
      </c>
      <c r="BF980" s="296">
        <f>IFERROR(VLOOKUP($AU980,点検表４リスト用!$P$2:$T$6,IF($N980="H17",5,3),FALSE),"")</f>
        <v>5.5E-2</v>
      </c>
      <c r="BG980" s="296">
        <f t="shared" si="484"/>
        <v>0</v>
      </c>
      <c r="BH980" s="296">
        <f t="shared" si="488"/>
        <v>0</v>
      </c>
      <c r="BI980" s="296" t="str">
        <f>IFERROR(VLOOKUP($L980,点検表４リスト用!$L$2:$N$11,3,FALSE),"")</f>
        <v/>
      </c>
      <c r="BJ980" s="296" t="str">
        <f t="shared" si="485"/>
        <v/>
      </c>
      <c r="BK980" s="296" t="str">
        <f>IF($AK980="特","",IF($BP980="確認",MSG_電気・燃料電池車確認,IF($BS980=1,日野自動車新型式,IF($BS980=2,日野自動車新型式②,IF($BS980=3,日野自動車新型式③,IF($BS980=4,日野自動車新型式④,IFERROR(VLOOKUP($BJ980,'35条リスト'!$A$3:$C$9998,2,FALSE),"")))))))</f>
        <v/>
      </c>
      <c r="BL980" s="296" t="str">
        <f t="shared" si="486"/>
        <v/>
      </c>
      <c r="BM980" s="296" t="str">
        <f>IFERROR(VLOOKUP($X980,点検表４リスト用!$A$2:$B$10,2,FALSE),"")</f>
        <v/>
      </c>
      <c r="BN980" s="296" t="str">
        <f>IF($AK980="特","",IFERROR(VLOOKUP($BJ980,'35条リスト'!$A$3:$C$9998,3,FALSE),""))</f>
        <v/>
      </c>
      <c r="BO980" s="357" t="str">
        <f t="shared" si="491"/>
        <v/>
      </c>
      <c r="BP980" s="297" t="str">
        <f t="shared" si="487"/>
        <v/>
      </c>
      <c r="BQ980" s="297" t="str">
        <f t="shared" si="492"/>
        <v/>
      </c>
      <c r="BR980" s="296">
        <f t="shared" si="489"/>
        <v>0</v>
      </c>
      <c r="BS980" s="296" t="str">
        <f>IF(COUNTIF(点検表４リスト用!X$2:X$83,J980),1,IF(COUNTIF(点検表４リスト用!Y$2:Y$100,J980),2,IF(COUNTIF(点検表４リスト用!Z$2:Z$100,J980),3,IF(COUNTIF(点検表４リスト用!AA$2:AA$100,J980),4,""))))</f>
        <v/>
      </c>
      <c r="BT980" s="580" t="str">
        <f t="shared" si="493"/>
        <v/>
      </c>
    </row>
    <row r="981" spans="1:72">
      <c r="A981" s="289"/>
      <c r="B981" s="445"/>
      <c r="C981" s="290"/>
      <c r="D981" s="291"/>
      <c r="E981" s="291"/>
      <c r="F981" s="291"/>
      <c r="G981" s="292"/>
      <c r="H981" s="300"/>
      <c r="I981" s="292"/>
      <c r="J981" s="292"/>
      <c r="K981" s="292"/>
      <c r="L981" s="292"/>
      <c r="M981" s="290"/>
      <c r="N981" s="290"/>
      <c r="O981" s="292"/>
      <c r="P981" s="292"/>
      <c r="Q981" s="481" t="str">
        <f t="shared" si="494"/>
        <v/>
      </c>
      <c r="R981" s="481" t="str">
        <f t="shared" si="495"/>
        <v/>
      </c>
      <c r="S981" s="482" t="str">
        <f t="shared" si="468"/>
        <v/>
      </c>
      <c r="T981" s="482" t="str">
        <f t="shared" si="496"/>
        <v/>
      </c>
      <c r="U981" s="483" t="str">
        <f t="shared" si="497"/>
        <v/>
      </c>
      <c r="V981" s="483" t="str">
        <f t="shared" si="498"/>
        <v/>
      </c>
      <c r="W981" s="483" t="str">
        <f t="shared" si="499"/>
        <v/>
      </c>
      <c r="X981" s="293"/>
      <c r="Y981" s="289"/>
      <c r="Z981" s="473" t="str">
        <f>IF($BS981&lt;&gt;"","確認",IF(COUNTIF(点検表４リスト用!AB$2:AB$100,J981),"○",IF(OR($BQ981="【3】",$BQ981="【2】",$BQ981="【1】"),"○",$BQ981)))</f>
        <v/>
      </c>
      <c r="AA981" s="532"/>
      <c r="AB981" s="559" t="str">
        <f t="shared" si="500"/>
        <v/>
      </c>
      <c r="AC981" s="294" t="str">
        <f>IF(COUNTIF(環境性能の高いＵＤタクシー!$A:$A,点検表４!J981),"○","")</f>
        <v/>
      </c>
      <c r="AD981" s="295" t="str">
        <f t="shared" si="501"/>
        <v/>
      </c>
      <c r="AE981" s="296" t="b">
        <f t="shared" si="469"/>
        <v>0</v>
      </c>
      <c r="AF981" s="296" t="b">
        <f t="shared" si="470"/>
        <v>0</v>
      </c>
      <c r="AG981" s="296" t="str">
        <f t="shared" si="471"/>
        <v/>
      </c>
      <c r="AH981" s="296">
        <f t="shared" si="472"/>
        <v>1</v>
      </c>
      <c r="AI981" s="296">
        <f t="shared" si="473"/>
        <v>0</v>
      </c>
      <c r="AJ981" s="296">
        <f t="shared" si="474"/>
        <v>0</v>
      </c>
      <c r="AK981" s="296" t="str">
        <f>IFERROR(VLOOKUP($I981,点検表４リスト用!$D$2:$G$10,2,FALSE),"")</f>
        <v/>
      </c>
      <c r="AL981" s="296" t="str">
        <f>IFERROR(VLOOKUP($I981,点検表４リスト用!$D$2:$G$10,3,FALSE),"")</f>
        <v/>
      </c>
      <c r="AM981" s="296" t="str">
        <f>IFERROR(VLOOKUP($I981,点検表４リスト用!$D$2:$G$10,4,FALSE),"")</f>
        <v/>
      </c>
      <c r="AN981" s="296" t="str">
        <f>IFERROR(VLOOKUP(LEFT($E981,1),点検表４リスト用!$I$2:$J$11,2,FALSE),"")</f>
        <v/>
      </c>
      <c r="AO981" s="296" t="b">
        <f>IF(IFERROR(VLOOKUP($J981,軽乗用車一覧!$A$2:$A$88,1,FALSE),"")&lt;&gt;"",TRUE,FALSE)</f>
        <v>0</v>
      </c>
      <c r="AP981" s="296" t="b">
        <f t="shared" si="475"/>
        <v>0</v>
      </c>
      <c r="AQ981" s="296" t="b">
        <f t="shared" si="502"/>
        <v>1</v>
      </c>
      <c r="AR981" s="296" t="str">
        <f t="shared" si="476"/>
        <v/>
      </c>
      <c r="AS981" s="296" t="str">
        <f t="shared" si="477"/>
        <v/>
      </c>
      <c r="AT981" s="296">
        <f t="shared" si="478"/>
        <v>1</v>
      </c>
      <c r="AU981" s="296">
        <f t="shared" si="479"/>
        <v>1</v>
      </c>
      <c r="AV981" s="296" t="str">
        <f t="shared" si="480"/>
        <v/>
      </c>
      <c r="AW981" s="296" t="str">
        <f>IFERROR(VLOOKUP($L981,点検表４リスト用!$L$2:$M$11,2,FALSE),"")</f>
        <v/>
      </c>
      <c r="AX981" s="296" t="str">
        <f>IFERROR(VLOOKUP($AV981,排出係数!$H$4:$N$1000,7,FALSE),"")</f>
        <v/>
      </c>
      <c r="AY981" s="296" t="str">
        <f t="shared" si="490"/>
        <v/>
      </c>
      <c r="AZ981" s="296" t="str">
        <f t="shared" si="481"/>
        <v>1</v>
      </c>
      <c r="BA981" s="296" t="str">
        <f>IFERROR(VLOOKUP($AV981,排出係数!$A$4:$G$10000,$AU981+2,FALSE),"")</f>
        <v/>
      </c>
      <c r="BB981" s="296">
        <f>IFERROR(VLOOKUP($AU981,点検表４リスト用!$P$2:$T$6,2,FALSE),"")</f>
        <v>0.48</v>
      </c>
      <c r="BC981" s="296" t="str">
        <f t="shared" si="482"/>
        <v/>
      </c>
      <c r="BD981" s="296" t="str">
        <f t="shared" si="483"/>
        <v/>
      </c>
      <c r="BE981" s="296" t="str">
        <f>IFERROR(VLOOKUP($AV981,排出係数!$H$4:$M$10000,$AU981+2,FALSE),"")</f>
        <v/>
      </c>
      <c r="BF981" s="296">
        <f>IFERROR(VLOOKUP($AU981,点検表４リスト用!$P$2:$T$6,IF($N981="H17",5,3),FALSE),"")</f>
        <v>5.5E-2</v>
      </c>
      <c r="BG981" s="296">
        <f t="shared" si="484"/>
        <v>0</v>
      </c>
      <c r="BH981" s="296">
        <f t="shared" si="488"/>
        <v>0</v>
      </c>
      <c r="BI981" s="296" t="str">
        <f>IFERROR(VLOOKUP($L981,点検表４リスト用!$L$2:$N$11,3,FALSE),"")</f>
        <v/>
      </c>
      <c r="BJ981" s="296" t="str">
        <f t="shared" si="485"/>
        <v/>
      </c>
      <c r="BK981" s="296" t="str">
        <f>IF($AK981="特","",IF($BP981="確認",MSG_電気・燃料電池車確認,IF($BS981=1,日野自動車新型式,IF($BS981=2,日野自動車新型式②,IF($BS981=3,日野自動車新型式③,IF($BS981=4,日野自動車新型式④,IFERROR(VLOOKUP($BJ981,'35条リスト'!$A$3:$C$9998,2,FALSE),"")))))))</f>
        <v/>
      </c>
      <c r="BL981" s="296" t="str">
        <f t="shared" si="486"/>
        <v/>
      </c>
      <c r="BM981" s="296" t="str">
        <f>IFERROR(VLOOKUP($X981,点検表４リスト用!$A$2:$B$10,2,FALSE),"")</f>
        <v/>
      </c>
      <c r="BN981" s="296" t="str">
        <f>IF($AK981="特","",IFERROR(VLOOKUP($BJ981,'35条リスト'!$A$3:$C$9998,3,FALSE),""))</f>
        <v/>
      </c>
      <c r="BO981" s="357" t="str">
        <f t="shared" si="491"/>
        <v/>
      </c>
      <c r="BP981" s="297" t="str">
        <f t="shared" si="487"/>
        <v/>
      </c>
      <c r="BQ981" s="297" t="str">
        <f t="shared" si="492"/>
        <v/>
      </c>
      <c r="BR981" s="296">
        <f t="shared" si="489"/>
        <v>0</v>
      </c>
      <c r="BS981" s="296" t="str">
        <f>IF(COUNTIF(点検表４リスト用!X$2:X$83,J981),1,IF(COUNTIF(点検表４リスト用!Y$2:Y$100,J981),2,IF(COUNTIF(点検表４リスト用!Z$2:Z$100,J981),3,IF(COUNTIF(点検表４リスト用!AA$2:AA$100,J981),4,""))))</f>
        <v/>
      </c>
      <c r="BT981" s="580" t="str">
        <f t="shared" si="493"/>
        <v/>
      </c>
    </row>
    <row r="982" spans="1:72">
      <c r="A982" s="289"/>
      <c r="B982" s="445"/>
      <c r="C982" s="290"/>
      <c r="D982" s="291"/>
      <c r="E982" s="291"/>
      <c r="F982" s="291"/>
      <c r="G982" s="292"/>
      <c r="H982" s="300"/>
      <c r="I982" s="292"/>
      <c r="J982" s="292"/>
      <c r="K982" s="292"/>
      <c r="L982" s="292"/>
      <c r="M982" s="290"/>
      <c r="N982" s="290"/>
      <c r="O982" s="292"/>
      <c r="P982" s="292"/>
      <c r="Q982" s="481" t="str">
        <f t="shared" si="494"/>
        <v/>
      </c>
      <c r="R982" s="481" t="str">
        <f t="shared" si="495"/>
        <v/>
      </c>
      <c r="S982" s="482" t="str">
        <f t="shared" si="468"/>
        <v/>
      </c>
      <c r="T982" s="482" t="str">
        <f t="shared" si="496"/>
        <v/>
      </c>
      <c r="U982" s="483" t="str">
        <f t="shared" si="497"/>
        <v/>
      </c>
      <c r="V982" s="483" t="str">
        <f t="shared" si="498"/>
        <v/>
      </c>
      <c r="W982" s="483" t="str">
        <f t="shared" si="499"/>
        <v/>
      </c>
      <c r="X982" s="293"/>
      <c r="Y982" s="289"/>
      <c r="Z982" s="473" t="str">
        <f>IF($BS982&lt;&gt;"","確認",IF(COUNTIF(点検表４リスト用!AB$2:AB$100,J982),"○",IF(OR($BQ982="【3】",$BQ982="【2】",$BQ982="【1】"),"○",$BQ982)))</f>
        <v/>
      </c>
      <c r="AA982" s="532"/>
      <c r="AB982" s="559" t="str">
        <f t="shared" si="500"/>
        <v/>
      </c>
      <c r="AC982" s="294" t="str">
        <f>IF(COUNTIF(環境性能の高いＵＤタクシー!$A:$A,点検表４!J982),"○","")</f>
        <v/>
      </c>
      <c r="AD982" s="295" t="str">
        <f t="shared" si="501"/>
        <v/>
      </c>
      <c r="AE982" s="296" t="b">
        <f t="shared" si="469"/>
        <v>0</v>
      </c>
      <c r="AF982" s="296" t="b">
        <f t="shared" si="470"/>
        <v>0</v>
      </c>
      <c r="AG982" s="296" t="str">
        <f t="shared" si="471"/>
        <v/>
      </c>
      <c r="AH982" s="296">
        <f t="shared" si="472"/>
        <v>1</v>
      </c>
      <c r="AI982" s="296">
        <f t="shared" si="473"/>
        <v>0</v>
      </c>
      <c r="AJ982" s="296">
        <f t="shared" si="474"/>
        <v>0</v>
      </c>
      <c r="AK982" s="296" t="str">
        <f>IFERROR(VLOOKUP($I982,点検表４リスト用!$D$2:$G$10,2,FALSE),"")</f>
        <v/>
      </c>
      <c r="AL982" s="296" t="str">
        <f>IFERROR(VLOOKUP($I982,点検表４リスト用!$D$2:$G$10,3,FALSE),"")</f>
        <v/>
      </c>
      <c r="AM982" s="296" t="str">
        <f>IFERROR(VLOOKUP($I982,点検表４リスト用!$D$2:$G$10,4,FALSE),"")</f>
        <v/>
      </c>
      <c r="AN982" s="296" t="str">
        <f>IFERROR(VLOOKUP(LEFT($E982,1),点検表４リスト用!$I$2:$J$11,2,FALSE),"")</f>
        <v/>
      </c>
      <c r="AO982" s="296" t="b">
        <f>IF(IFERROR(VLOOKUP($J982,軽乗用車一覧!$A$2:$A$88,1,FALSE),"")&lt;&gt;"",TRUE,FALSE)</f>
        <v>0</v>
      </c>
      <c r="AP982" s="296" t="b">
        <f t="shared" si="475"/>
        <v>0</v>
      </c>
      <c r="AQ982" s="296" t="b">
        <f t="shared" si="502"/>
        <v>1</v>
      </c>
      <c r="AR982" s="296" t="str">
        <f t="shared" si="476"/>
        <v/>
      </c>
      <c r="AS982" s="296" t="str">
        <f t="shared" si="477"/>
        <v/>
      </c>
      <c r="AT982" s="296">
        <f t="shared" si="478"/>
        <v>1</v>
      </c>
      <c r="AU982" s="296">
        <f t="shared" si="479"/>
        <v>1</v>
      </c>
      <c r="AV982" s="296" t="str">
        <f t="shared" si="480"/>
        <v/>
      </c>
      <c r="AW982" s="296" t="str">
        <f>IFERROR(VLOOKUP($L982,点検表４リスト用!$L$2:$M$11,2,FALSE),"")</f>
        <v/>
      </c>
      <c r="AX982" s="296" t="str">
        <f>IFERROR(VLOOKUP($AV982,排出係数!$H$4:$N$1000,7,FALSE),"")</f>
        <v/>
      </c>
      <c r="AY982" s="296" t="str">
        <f t="shared" si="490"/>
        <v/>
      </c>
      <c r="AZ982" s="296" t="str">
        <f t="shared" si="481"/>
        <v>1</v>
      </c>
      <c r="BA982" s="296" t="str">
        <f>IFERROR(VLOOKUP($AV982,排出係数!$A$4:$G$10000,$AU982+2,FALSE),"")</f>
        <v/>
      </c>
      <c r="BB982" s="296">
        <f>IFERROR(VLOOKUP($AU982,点検表４リスト用!$P$2:$T$6,2,FALSE),"")</f>
        <v>0.48</v>
      </c>
      <c r="BC982" s="296" t="str">
        <f t="shared" si="482"/>
        <v/>
      </c>
      <c r="BD982" s="296" t="str">
        <f t="shared" si="483"/>
        <v/>
      </c>
      <c r="BE982" s="296" t="str">
        <f>IFERROR(VLOOKUP($AV982,排出係数!$H$4:$M$10000,$AU982+2,FALSE),"")</f>
        <v/>
      </c>
      <c r="BF982" s="296">
        <f>IFERROR(VLOOKUP($AU982,点検表４リスト用!$P$2:$T$6,IF($N982="H17",5,3),FALSE),"")</f>
        <v>5.5E-2</v>
      </c>
      <c r="BG982" s="296">
        <f t="shared" si="484"/>
        <v>0</v>
      </c>
      <c r="BH982" s="296">
        <f t="shared" si="488"/>
        <v>0</v>
      </c>
      <c r="BI982" s="296" t="str">
        <f>IFERROR(VLOOKUP($L982,点検表４リスト用!$L$2:$N$11,3,FALSE),"")</f>
        <v/>
      </c>
      <c r="BJ982" s="296" t="str">
        <f t="shared" si="485"/>
        <v/>
      </c>
      <c r="BK982" s="296" t="str">
        <f>IF($AK982="特","",IF($BP982="確認",MSG_電気・燃料電池車確認,IF($BS982=1,日野自動車新型式,IF($BS982=2,日野自動車新型式②,IF($BS982=3,日野自動車新型式③,IF($BS982=4,日野自動車新型式④,IFERROR(VLOOKUP($BJ982,'35条リスト'!$A$3:$C$9998,2,FALSE),"")))))))</f>
        <v/>
      </c>
      <c r="BL982" s="296" t="str">
        <f t="shared" si="486"/>
        <v/>
      </c>
      <c r="BM982" s="296" t="str">
        <f>IFERROR(VLOOKUP($X982,点検表４リスト用!$A$2:$B$10,2,FALSE),"")</f>
        <v/>
      </c>
      <c r="BN982" s="296" t="str">
        <f>IF($AK982="特","",IFERROR(VLOOKUP($BJ982,'35条リスト'!$A$3:$C$9998,3,FALSE),""))</f>
        <v/>
      </c>
      <c r="BO982" s="357" t="str">
        <f t="shared" si="491"/>
        <v/>
      </c>
      <c r="BP982" s="297" t="str">
        <f t="shared" si="487"/>
        <v/>
      </c>
      <c r="BQ982" s="297" t="str">
        <f t="shared" si="492"/>
        <v/>
      </c>
      <c r="BR982" s="296">
        <f t="shared" si="489"/>
        <v>0</v>
      </c>
      <c r="BS982" s="296" t="str">
        <f>IF(COUNTIF(点検表４リスト用!X$2:X$83,J982),1,IF(COUNTIF(点検表４リスト用!Y$2:Y$100,J982),2,IF(COUNTIF(点検表４リスト用!Z$2:Z$100,J982),3,IF(COUNTIF(点検表４リスト用!AA$2:AA$100,J982),4,""))))</f>
        <v/>
      </c>
      <c r="BT982" s="580" t="str">
        <f t="shared" si="493"/>
        <v/>
      </c>
    </row>
    <row r="983" spans="1:72">
      <c r="A983" s="289"/>
      <c r="B983" s="445"/>
      <c r="C983" s="290"/>
      <c r="D983" s="291"/>
      <c r="E983" s="291"/>
      <c r="F983" s="291"/>
      <c r="G983" s="292"/>
      <c r="H983" s="300"/>
      <c r="I983" s="292"/>
      <c r="J983" s="292"/>
      <c r="K983" s="292"/>
      <c r="L983" s="292"/>
      <c r="M983" s="290"/>
      <c r="N983" s="290"/>
      <c r="O983" s="292"/>
      <c r="P983" s="292"/>
      <c r="Q983" s="481" t="str">
        <f t="shared" si="494"/>
        <v/>
      </c>
      <c r="R983" s="481" t="str">
        <f t="shared" si="495"/>
        <v/>
      </c>
      <c r="S983" s="482" t="str">
        <f t="shared" si="468"/>
        <v/>
      </c>
      <c r="T983" s="482" t="str">
        <f t="shared" si="496"/>
        <v/>
      </c>
      <c r="U983" s="483" t="str">
        <f t="shared" si="497"/>
        <v/>
      </c>
      <c r="V983" s="483" t="str">
        <f t="shared" si="498"/>
        <v/>
      </c>
      <c r="W983" s="483" t="str">
        <f t="shared" si="499"/>
        <v/>
      </c>
      <c r="X983" s="293"/>
      <c r="Y983" s="289"/>
      <c r="Z983" s="473" t="str">
        <f>IF($BS983&lt;&gt;"","確認",IF(COUNTIF(点検表４リスト用!AB$2:AB$100,J983),"○",IF(OR($BQ983="【3】",$BQ983="【2】",$BQ983="【1】"),"○",$BQ983)))</f>
        <v/>
      </c>
      <c r="AA983" s="532"/>
      <c r="AB983" s="559" t="str">
        <f t="shared" si="500"/>
        <v/>
      </c>
      <c r="AC983" s="294" t="str">
        <f>IF(COUNTIF(環境性能の高いＵＤタクシー!$A:$A,点検表４!J983),"○","")</f>
        <v/>
      </c>
      <c r="AD983" s="295" t="str">
        <f t="shared" si="501"/>
        <v/>
      </c>
      <c r="AE983" s="296" t="b">
        <f t="shared" si="469"/>
        <v>0</v>
      </c>
      <c r="AF983" s="296" t="b">
        <f t="shared" si="470"/>
        <v>0</v>
      </c>
      <c r="AG983" s="296" t="str">
        <f t="shared" si="471"/>
        <v/>
      </c>
      <c r="AH983" s="296">
        <f t="shared" si="472"/>
        <v>1</v>
      </c>
      <c r="AI983" s="296">
        <f t="shared" si="473"/>
        <v>0</v>
      </c>
      <c r="AJ983" s="296">
        <f t="shared" si="474"/>
        <v>0</v>
      </c>
      <c r="AK983" s="296" t="str">
        <f>IFERROR(VLOOKUP($I983,点検表４リスト用!$D$2:$G$10,2,FALSE),"")</f>
        <v/>
      </c>
      <c r="AL983" s="296" t="str">
        <f>IFERROR(VLOOKUP($I983,点検表４リスト用!$D$2:$G$10,3,FALSE),"")</f>
        <v/>
      </c>
      <c r="AM983" s="296" t="str">
        <f>IFERROR(VLOOKUP($I983,点検表４リスト用!$D$2:$G$10,4,FALSE),"")</f>
        <v/>
      </c>
      <c r="AN983" s="296" t="str">
        <f>IFERROR(VLOOKUP(LEFT($E983,1),点検表４リスト用!$I$2:$J$11,2,FALSE),"")</f>
        <v/>
      </c>
      <c r="AO983" s="296" t="b">
        <f>IF(IFERROR(VLOOKUP($J983,軽乗用車一覧!$A$2:$A$88,1,FALSE),"")&lt;&gt;"",TRUE,FALSE)</f>
        <v>0</v>
      </c>
      <c r="AP983" s="296" t="b">
        <f t="shared" si="475"/>
        <v>0</v>
      </c>
      <c r="AQ983" s="296" t="b">
        <f t="shared" si="502"/>
        <v>1</v>
      </c>
      <c r="AR983" s="296" t="str">
        <f t="shared" si="476"/>
        <v/>
      </c>
      <c r="AS983" s="296" t="str">
        <f t="shared" si="477"/>
        <v/>
      </c>
      <c r="AT983" s="296">
        <f t="shared" si="478"/>
        <v>1</v>
      </c>
      <c r="AU983" s="296">
        <f t="shared" si="479"/>
        <v>1</v>
      </c>
      <c r="AV983" s="296" t="str">
        <f t="shared" si="480"/>
        <v/>
      </c>
      <c r="AW983" s="296" t="str">
        <f>IFERROR(VLOOKUP($L983,点検表４リスト用!$L$2:$M$11,2,FALSE),"")</f>
        <v/>
      </c>
      <c r="AX983" s="296" t="str">
        <f>IFERROR(VLOOKUP($AV983,排出係数!$H$4:$N$1000,7,FALSE),"")</f>
        <v/>
      </c>
      <c r="AY983" s="296" t="str">
        <f t="shared" si="490"/>
        <v/>
      </c>
      <c r="AZ983" s="296" t="str">
        <f t="shared" si="481"/>
        <v>1</v>
      </c>
      <c r="BA983" s="296" t="str">
        <f>IFERROR(VLOOKUP($AV983,排出係数!$A$4:$G$10000,$AU983+2,FALSE),"")</f>
        <v/>
      </c>
      <c r="BB983" s="296">
        <f>IFERROR(VLOOKUP($AU983,点検表４リスト用!$P$2:$T$6,2,FALSE),"")</f>
        <v>0.48</v>
      </c>
      <c r="BC983" s="296" t="str">
        <f t="shared" si="482"/>
        <v/>
      </c>
      <c r="BD983" s="296" t="str">
        <f t="shared" si="483"/>
        <v/>
      </c>
      <c r="BE983" s="296" t="str">
        <f>IFERROR(VLOOKUP($AV983,排出係数!$H$4:$M$10000,$AU983+2,FALSE),"")</f>
        <v/>
      </c>
      <c r="BF983" s="296">
        <f>IFERROR(VLOOKUP($AU983,点検表４リスト用!$P$2:$T$6,IF($N983="H17",5,3),FALSE),"")</f>
        <v>5.5E-2</v>
      </c>
      <c r="BG983" s="296">
        <f t="shared" si="484"/>
        <v>0</v>
      </c>
      <c r="BH983" s="296">
        <f t="shared" si="488"/>
        <v>0</v>
      </c>
      <c r="BI983" s="296" t="str">
        <f>IFERROR(VLOOKUP($L983,点検表４リスト用!$L$2:$N$11,3,FALSE),"")</f>
        <v/>
      </c>
      <c r="BJ983" s="296" t="str">
        <f t="shared" si="485"/>
        <v/>
      </c>
      <c r="BK983" s="296" t="str">
        <f>IF($AK983="特","",IF($BP983="確認",MSG_電気・燃料電池車確認,IF($BS983=1,日野自動車新型式,IF($BS983=2,日野自動車新型式②,IF($BS983=3,日野自動車新型式③,IF($BS983=4,日野自動車新型式④,IFERROR(VLOOKUP($BJ983,'35条リスト'!$A$3:$C$9998,2,FALSE),"")))))))</f>
        <v/>
      </c>
      <c r="BL983" s="296" t="str">
        <f t="shared" si="486"/>
        <v/>
      </c>
      <c r="BM983" s="296" t="str">
        <f>IFERROR(VLOOKUP($X983,点検表４リスト用!$A$2:$B$10,2,FALSE),"")</f>
        <v/>
      </c>
      <c r="BN983" s="296" t="str">
        <f>IF($AK983="特","",IFERROR(VLOOKUP($BJ983,'35条リスト'!$A$3:$C$9998,3,FALSE),""))</f>
        <v/>
      </c>
      <c r="BO983" s="357" t="str">
        <f t="shared" si="491"/>
        <v/>
      </c>
      <c r="BP983" s="297" t="str">
        <f t="shared" si="487"/>
        <v/>
      </c>
      <c r="BQ983" s="297" t="str">
        <f t="shared" si="492"/>
        <v/>
      </c>
      <c r="BR983" s="296">
        <f t="shared" si="489"/>
        <v>0</v>
      </c>
      <c r="BS983" s="296" t="str">
        <f>IF(COUNTIF(点検表４リスト用!X$2:X$83,J983),1,IF(COUNTIF(点検表４リスト用!Y$2:Y$100,J983),2,IF(COUNTIF(点検表４リスト用!Z$2:Z$100,J983),3,IF(COUNTIF(点検表４リスト用!AA$2:AA$100,J983),4,""))))</f>
        <v/>
      </c>
      <c r="BT983" s="580" t="str">
        <f t="shared" si="493"/>
        <v/>
      </c>
    </row>
    <row r="984" spans="1:72">
      <c r="A984" s="289"/>
      <c r="B984" s="445"/>
      <c r="C984" s="290"/>
      <c r="D984" s="291"/>
      <c r="E984" s="291"/>
      <c r="F984" s="291"/>
      <c r="G984" s="292"/>
      <c r="H984" s="300"/>
      <c r="I984" s="292"/>
      <c r="J984" s="292"/>
      <c r="K984" s="292"/>
      <c r="L984" s="292"/>
      <c r="M984" s="290"/>
      <c r="N984" s="290"/>
      <c r="O984" s="292"/>
      <c r="P984" s="292"/>
      <c r="Q984" s="481" t="str">
        <f t="shared" si="494"/>
        <v/>
      </c>
      <c r="R984" s="481" t="str">
        <f t="shared" si="495"/>
        <v/>
      </c>
      <c r="S984" s="482" t="str">
        <f t="shared" si="468"/>
        <v/>
      </c>
      <c r="T984" s="482" t="str">
        <f t="shared" si="496"/>
        <v/>
      </c>
      <c r="U984" s="483" t="str">
        <f t="shared" si="497"/>
        <v/>
      </c>
      <c r="V984" s="483" t="str">
        <f t="shared" si="498"/>
        <v/>
      </c>
      <c r="W984" s="483" t="str">
        <f t="shared" si="499"/>
        <v/>
      </c>
      <c r="X984" s="293"/>
      <c r="Y984" s="289"/>
      <c r="Z984" s="473" t="str">
        <f>IF($BS984&lt;&gt;"","確認",IF(COUNTIF(点検表４リスト用!AB$2:AB$100,J984),"○",IF(OR($BQ984="【3】",$BQ984="【2】",$BQ984="【1】"),"○",$BQ984)))</f>
        <v/>
      </c>
      <c r="AA984" s="532"/>
      <c r="AB984" s="559" t="str">
        <f t="shared" si="500"/>
        <v/>
      </c>
      <c r="AC984" s="294" t="str">
        <f>IF(COUNTIF(環境性能の高いＵＤタクシー!$A:$A,点検表４!J984),"○","")</f>
        <v/>
      </c>
      <c r="AD984" s="295" t="str">
        <f t="shared" si="501"/>
        <v/>
      </c>
      <c r="AE984" s="296" t="b">
        <f t="shared" si="469"/>
        <v>0</v>
      </c>
      <c r="AF984" s="296" t="b">
        <f t="shared" si="470"/>
        <v>0</v>
      </c>
      <c r="AG984" s="296" t="str">
        <f t="shared" si="471"/>
        <v/>
      </c>
      <c r="AH984" s="296">
        <f t="shared" si="472"/>
        <v>1</v>
      </c>
      <c r="AI984" s="296">
        <f t="shared" si="473"/>
        <v>0</v>
      </c>
      <c r="AJ984" s="296">
        <f t="shared" si="474"/>
        <v>0</v>
      </c>
      <c r="AK984" s="296" t="str">
        <f>IFERROR(VLOOKUP($I984,点検表４リスト用!$D$2:$G$10,2,FALSE),"")</f>
        <v/>
      </c>
      <c r="AL984" s="296" t="str">
        <f>IFERROR(VLOOKUP($I984,点検表４リスト用!$D$2:$G$10,3,FALSE),"")</f>
        <v/>
      </c>
      <c r="AM984" s="296" t="str">
        <f>IFERROR(VLOOKUP($I984,点検表４リスト用!$D$2:$G$10,4,FALSE),"")</f>
        <v/>
      </c>
      <c r="AN984" s="296" t="str">
        <f>IFERROR(VLOOKUP(LEFT($E984,1),点検表４リスト用!$I$2:$J$11,2,FALSE),"")</f>
        <v/>
      </c>
      <c r="AO984" s="296" t="b">
        <f>IF(IFERROR(VLOOKUP($J984,軽乗用車一覧!$A$2:$A$88,1,FALSE),"")&lt;&gt;"",TRUE,FALSE)</f>
        <v>0</v>
      </c>
      <c r="AP984" s="296" t="b">
        <f t="shared" si="475"/>
        <v>0</v>
      </c>
      <c r="AQ984" s="296" t="b">
        <f t="shared" si="502"/>
        <v>1</v>
      </c>
      <c r="AR984" s="296" t="str">
        <f t="shared" si="476"/>
        <v/>
      </c>
      <c r="AS984" s="296" t="str">
        <f t="shared" si="477"/>
        <v/>
      </c>
      <c r="AT984" s="296">
        <f t="shared" si="478"/>
        <v>1</v>
      </c>
      <c r="AU984" s="296">
        <f t="shared" si="479"/>
        <v>1</v>
      </c>
      <c r="AV984" s="296" t="str">
        <f t="shared" si="480"/>
        <v/>
      </c>
      <c r="AW984" s="296" t="str">
        <f>IFERROR(VLOOKUP($L984,点検表４リスト用!$L$2:$M$11,2,FALSE),"")</f>
        <v/>
      </c>
      <c r="AX984" s="296" t="str">
        <f>IFERROR(VLOOKUP($AV984,排出係数!$H$4:$N$1000,7,FALSE),"")</f>
        <v/>
      </c>
      <c r="AY984" s="296" t="str">
        <f t="shared" si="490"/>
        <v/>
      </c>
      <c r="AZ984" s="296" t="str">
        <f t="shared" si="481"/>
        <v>1</v>
      </c>
      <c r="BA984" s="296" t="str">
        <f>IFERROR(VLOOKUP($AV984,排出係数!$A$4:$G$10000,$AU984+2,FALSE),"")</f>
        <v/>
      </c>
      <c r="BB984" s="296">
        <f>IFERROR(VLOOKUP($AU984,点検表４リスト用!$P$2:$T$6,2,FALSE),"")</f>
        <v>0.48</v>
      </c>
      <c r="BC984" s="296" t="str">
        <f t="shared" si="482"/>
        <v/>
      </c>
      <c r="BD984" s="296" t="str">
        <f t="shared" si="483"/>
        <v/>
      </c>
      <c r="BE984" s="296" t="str">
        <f>IFERROR(VLOOKUP($AV984,排出係数!$H$4:$M$10000,$AU984+2,FALSE),"")</f>
        <v/>
      </c>
      <c r="BF984" s="296">
        <f>IFERROR(VLOOKUP($AU984,点検表４リスト用!$P$2:$T$6,IF($N984="H17",5,3),FALSE),"")</f>
        <v>5.5E-2</v>
      </c>
      <c r="BG984" s="296">
        <f t="shared" si="484"/>
        <v>0</v>
      </c>
      <c r="BH984" s="296">
        <f t="shared" si="488"/>
        <v>0</v>
      </c>
      <c r="BI984" s="296" t="str">
        <f>IFERROR(VLOOKUP($L984,点検表４リスト用!$L$2:$N$11,3,FALSE),"")</f>
        <v/>
      </c>
      <c r="BJ984" s="296" t="str">
        <f t="shared" si="485"/>
        <v/>
      </c>
      <c r="BK984" s="296" t="str">
        <f>IF($AK984="特","",IF($BP984="確認",MSG_電気・燃料電池車確認,IF($BS984=1,日野自動車新型式,IF($BS984=2,日野自動車新型式②,IF($BS984=3,日野自動車新型式③,IF($BS984=4,日野自動車新型式④,IFERROR(VLOOKUP($BJ984,'35条リスト'!$A$3:$C$9998,2,FALSE),"")))))))</f>
        <v/>
      </c>
      <c r="BL984" s="296" t="str">
        <f t="shared" si="486"/>
        <v/>
      </c>
      <c r="BM984" s="296" t="str">
        <f>IFERROR(VLOOKUP($X984,点検表４リスト用!$A$2:$B$10,2,FALSE),"")</f>
        <v/>
      </c>
      <c r="BN984" s="296" t="str">
        <f>IF($AK984="特","",IFERROR(VLOOKUP($BJ984,'35条リスト'!$A$3:$C$9998,3,FALSE),""))</f>
        <v/>
      </c>
      <c r="BO984" s="357" t="str">
        <f t="shared" si="491"/>
        <v/>
      </c>
      <c r="BP984" s="297" t="str">
        <f t="shared" si="487"/>
        <v/>
      </c>
      <c r="BQ984" s="297" t="str">
        <f t="shared" si="492"/>
        <v/>
      </c>
      <c r="BR984" s="296">
        <f t="shared" si="489"/>
        <v>0</v>
      </c>
      <c r="BS984" s="296" t="str">
        <f>IF(COUNTIF(点検表４リスト用!X$2:X$83,J984),1,IF(COUNTIF(点検表４リスト用!Y$2:Y$100,J984),2,IF(COUNTIF(点検表４リスト用!Z$2:Z$100,J984),3,IF(COUNTIF(点検表４リスト用!AA$2:AA$100,J984),4,""))))</f>
        <v/>
      </c>
      <c r="BT984" s="580" t="str">
        <f t="shared" si="493"/>
        <v/>
      </c>
    </row>
    <row r="985" spans="1:72">
      <c r="A985" s="289"/>
      <c r="B985" s="445"/>
      <c r="C985" s="290"/>
      <c r="D985" s="291"/>
      <c r="E985" s="291"/>
      <c r="F985" s="291"/>
      <c r="G985" s="292"/>
      <c r="H985" s="300"/>
      <c r="I985" s="292"/>
      <c r="J985" s="292"/>
      <c r="K985" s="292"/>
      <c r="L985" s="292"/>
      <c r="M985" s="290"/>
      <c r="N985" s="290"/>
      <c r="O985" s="292"/>
      <c r="P985" s="292"/>
      <c r="Q985" s="481" t="str">
        <f t="shared" si="494"/>
        <v/>
      </c>
      <c r="R985" s="481" t="str">
        <f t="shared" si="495"/>
        <v/>
      </c>
      <c r="S985" s="482" t="str">
        <f t="shared" si="468"/>
        <v/>
      </c>
      <c r="T985" s="482" t="str">
        <f t="shared" si="496"/>
        <v/>
      </c>
      <c r="U985" s="483" t="str">
        <f t="shared" si="497"/>
        <v/>
      </c>
      <c r="V985" s="483" t="str">
        <f t="shared" si="498"/>
        <v/>
      </c>
      <c r="W985" s="483" t="str">
        <f t="shared" si="499"/>
        <v/>
      </c>
      <c r="X985" s="293"/>
      <c r="Y985" s="289"/>
      <c r="Z985" s="473" t="str">
        <f>IF($BS985&lt;&gt;"","確認",IF(COUNTIF(点検表４リスト用!AB$2:AB$100,J985),"○",IF(OR($BQ985="【3】",$BQ985="【2】",$BQ985="【1】"),"○",$BQ985)))</f>
        <v/>
      </c>
      <c r="AA985" s="532"/>
      <c r="AB985" s="559" t="str">
        <f t="shared" si="500"/>
        <v/>
      </c>
      <c r="AC985" s="294" t="str">
        <f>IF(COUNTIF(環境性能の高いＵＤタクシー!$A:$A,点検表４!J985),"○","")</f>
        <v/>
      </c>
      <c r="AD985" s="295" t="str">
        <f t="shared" si="501"/>
        <v/>
      </c>
      <c r="AE985" s="296" t="b">
        <f t="shared" si="469"/>
        <v>0</v>
      </c>
      <c r="AF985" s="296" t="b">
        <f t="shared" si="470"/>
        <v>0</v>
      </c>
      <c r="AG985" s="296" t="str">
        <f t="shared" si="471"/>
        <v/>
      </c>
      <c r="AH985" s="296">
        <f t="shared" si="472"/>
        <v>1</v>
      </c>
      <c r="AI985" s="296">
        <f t="shared" si="473"/>
        <v>0</v>
      </c>
      <c r="AJ985" s="296">
        <f t="shared" si="474"/>
        <v>0</v>
      </c>
      <c r="AK985" s="296" t="str">
        <f>IFERROR(VLOOKUP($I985,点検表４リスト用!$D$2:$G$10,2,FALSE),"")</f>
        <v/>
      </c>
      <c r="AL985" s="296" t="str">
        <f>IFERROR(VLOOKUP($I985,点検表４リスト用!$D$2:$G$10,3,FALSE),"")</f>
        <v/>
      </c>
      <c r="AM985" s="296" t="str">
        <f>IFERROR(VLOOKUP($I985,点検表４リスト用!$D$2:$G$10,4,FALSE),"")</f>
        <v/>
      </c>
      <c r="AN985" s="296" t="str">
        <f>IFERROR(VLOOKUP(LEFT($E985,1),点検表４リスト用!$I$2:$J$11,2,FALSE),"")</f>
        <v/>
      </c>
      <c r="AO985" s="296" t="b">
        <f>IF(IFERROR(VLOOKUP($J985,軽乗用車一覧!$A$2:$A$88,1,FALSE),"")&lt;&gt;"",TRUE,FALSE)</f>
        <v>0</v>
      </c>
      <c r="AP985" s="296" t="b">
        <f t="shared" si="475"/>
        <v>0</v>
      </c>
      <c r="AQ985" s="296" t="b">
        <f t="shared" si="502"/>
        <v>1</v>
      </c>
      <c r="AR985" s="296" t="str">
        <f t="shared" si="476"/>
        <v/>
      </c>
      <c r="AS985" s="296" t="str">
        <f t="shared" si="477"/>
        <v/>
      </c>
      <c r="AT985" s="296">
        <f t="shared" si="478"/>
        <v>1</v>
      </c>
      <c r="AU985" s="296">
        <f t="shared" si="479"/>
        <v>1</v>
      </c>
      <c r="AV985" s="296" t="str">
        <f t="shared" si="480"/>
        <v/>
      </c>
      <c r="AW985" s="296" t="str">
        <f>IFERROR(VLOOKUP($L985,点検表４リスト用!$L$2:$M$11,2,FALSE),"")</f>
        <v/>
      </c>
      <c r="AX985" s="296" t="str">
        <f>IFERROR(VLOOKUP($AV985,排出係数!$H$4:$N$1000,7,FALSE),"")</f>
        <v/>
      </c>
      <c r="AY985" s="296" t="str">
        <f t="shared" si="490"/>
        <v/>
      </c>
      <c r="AZ985" s="296" t="str">
        <f t="shared" si="481"/>
        <v>1</v>
      </c>
      <c r="BA985" s="296" t="str">
        <f>IFERROR(VLOOKUP($AV985,排出係数!$A$4:$G$10000,$AU985+2,FALSE),"")</f>
        <v/>
      </c>
      <c r="BB985" s="296">
        <f>IFERROR(VLOOKUP($AU985,点検表４リスト用!$P$2:$T$6,2,FALSE),"")</f>
        <v>0.48</v>
      </c>
      <c r="BC985" s="296" t="str">
        <f t="shared" si="482"/>
        <v/>
      </c>
      <c r="BD985" s="296" t="str">
        <f t="shared" si="483"/>
        <v/>
      </c>
      <c r="BE985" s="296" t="str">
        <f>IFERROR(VLOOKUP($AV985,排出係数!$H$4:$M$10000,$AU985+2,FALSE),"")</f>
        <v/>
      </c>
      <c r="BF985" s="296">
        <f>IFERROR(VLOOKUP($AU985,点検表４リスト用!$P$2:$T$6,IF($N985="H17",5,3),FALSE),"")</f>
        <v>5.5E-2</v>
      </c>
      <c r="BG985" s="296">
        <f t="shared" si="484"/>
        <v>0</v>
      </c>
      <c r="BH985" s="296">
        <f t="shared" si="488"/>
        <v>0</v>
      </c>
      <c r="BI985" s="296" t="str">
        <f>IFERROR(VLOOKUP($L985,点検表４リスト用!$L$2:$N$11,3,FALSE),"")</f>
        <v/>
      </c>
      <c r="BJ985" s="296" t="str">
        <f t="shared" si="485"/>
        <v/>
      </c>
      <c r="BK985" s="296" t="str">
        <f>IF($AK985="特","",IF($BP985="確認",MSG_電気・燃料電池車確認,IF($BS985=1,日野自動車新型式,IF($BS985=2,日野自動車新型式②,IF($BS985=3,日野自動車新型式③,IF($BS985=4,日野自動車新型式④,IFERROR(VLOOKUP($BJ985,'35条リスト'!$A$3:$C$9998,2,FALSE),"")))))))</f>
        <v/>
      </c>
      <c r="BL985" s="296" t="str">
        <f t="shared" si="486"/>
        <v/>
      </c>
      <c r="BM985" s="296" t="str">
        <f>IFERROR(VLOOKUP($X985,点検表４リスト用!$A$2:$B$10,2,FALSE),"")</f>
        <v/>
      </c>
      <c r="BN985" s="296" t="str">
        <f>IF($AK985="特","",IFERROR(VLOOKUP($BJ985,'35条リスト'!$A$3:$C$9998,3,FALSE),""))</f>
        <v/>
      </c>
      <c r="BO985" s="357" t="str">
        <f t="shared" si="491"/>
        <v/>
      </c>
      <c r="BP985" s="297" t="str">
        <f t="shared" si="487"/>
        <v/>
      </c>
      <c r="BQ985" s="297" t="str">
        <f t="shared" si="492"/>
        <v/>
      </c>
      <c r="BR985" s="296">
        <f t="shared" si="489"/>
        <v>0</v>
      </c>
      <c r="BS985" s="296" t="str">
        <f>IF(COUNTIF(点検表４リスト用!X$2:X$83,J985),1,IF(COUNTIF(点検表４リスト用!Y$2:Y$100,J985),2,IF(COUNTIF(点検表４リスト用!Z$2:Z$100,J985),3,IF(COUNTIF(点検表４リスト用!AA$2:AA$100,J985),4,""))))</f>
        <v/>
      </c>
      <c r="BT985" s="580" t="str">
        <f t="shared" si="493"/>
        <v/>
      </c>
    </row>
    <row r="986" spans="1:72">
      <c r="A986" s="289"/>
      <c r="B986" s="445"/>
      <c r="C986" s="290"/>
      <c r="D986" s="291"/>
      <c r="E986" s="291"/>
      <c r="F986" s="291"/>
      <c r="G986" s="292"/>
      <c r="H986" s="300"/>
      <c r="I986" s="292"/>
      <c r="J986" s="292"/>
      <c r="K986" s="292"/>
      <c r="L986" s="292"/>
      <c r="M986" s="290"/>
      <c r="N986" s="290"/>
      <c r="O986" s="292"/>
      <c r="P986" s="292"/>
      <c r="Q986" s="481" t="str">
        <f t="shared" si="494"/>
        <v/>
      </c>
      <c r="R986" s="481" t="str">
        <f t="shared" si="495"/>
        <v/>
      </c>
      <c r="S986" s="482" t="str">
        <f t="shared" si="468"/>
        <v/>
      </c>
      <c r="T986" s="482" t="str">
        <f t="shared" si="496"/>
        <v/>
      </c>
      <c r="U986" s="483" t="str">
        <f t="shared" si="497"/>
        <v/>
      </c>
      <c r="V986" s="483" t="str">
        <f t="shared" si="498"/>
        <v/>
      </c>
      <c r="W986" s="483" t="str">
        <f t="shared" si="499"/>
        <v/>
      </c>
      <c r="X986" s="293"/>
      <c r="Y986" s="289"/>
      <c r="Z986" s="473" t="str">
        <f>IF($BS986&lt;&gt;"","確認",IF(COUNTIF(点検表４リスト用!AB$2:AB$100,J986),"○",IF(OR($BQ986="【3】",$BQ986="【2】",$BQ986="【1】"),"○",$BQ986)))</f>
        <v/>
      </c>
      <c r="AA986" s="532"/>
      <c r="AB986" s="559" t="str">
        <f t="shared" si="500"/>
        <v/>
      </c>
      <c r="AC986" s="294" t="str">
        <f>IF(COUNTIF(環境性能の高いＵＤタクシー!$A:$A,点検表４!J986),"○","")</f>
        <v/>
      </c>
      <c r="AD986" s="295" t="str">
        <f t="shared" si="501"/>
        <v/>
      </c>
      <c r="AE986" s="296" t="b">
        <f t="shared" si="469"/>
        <v>0</v>
      </c>
      <c r="AF986" s="296" t="b">
        <f t="shared" si="470"/>
        <v>0</v>
      </c>
      <c r="AG986" s="296" t="str">
        <f t="shared" si="471"/>
        <v/>
      </c>
      <c r="AH986" s="296">
        <f t="shared" si="472"/>
        <v>1</v>
      </c>
      <c r="AI986" s="296">
        <f t="shared" si="473"/>
        <v>0</v>
      </c>
      <c r="AJ986" s="296">
        <f t="shared" si="474"/>
        <v>0</v>
      </c>
      <c r="AK986" s="296" t="str">
        <f>IFERROR(VLOOKUP($I986,点検表４リスト用!$D$2:$G$10,2,FALSE),"")</f>
        <v/>
      </c>
      <c r="AL986" s="296" t="str">
        <f>IFERROR(VLOOKUP($I986,点検表４リスト用!$D$2:$G$10,3,FALSE),"")</f>
        <v/>
      </c>
      <c r="AM986" s="296" t="str">
        <f>IFERROR(VLOOKUP($I986,点検表４リスト用!$D$2:$G$10,4,FALSE),"")</f>
        <v/>
      </c>
      <c r="AN986" s="296" t="str">
        <f>IFERROR(VLOOKUP(LEFT($E986,1),点検表４リスト用!$I$2:$J$11,2,FALSE),"")</f>
        <v/>
      </c>
      <c r="AO986" s="296" t="b">
        <f>IF(IFERROR(VLOOKUP($J986,軽乗用車一覧!$A$2:$A$88,1,FALSE),"")&lt;&gt;"",TRUE,FALSE)</f>
        <v>0</v>
      </c>
      <c r="AP986" s="296" t="b">
        <f t="shared" si="475"/>
        <v>0</v>
      </c>
      <c r="AQ986" s="296" t="b">
        <f t="shared" si="502"/>
        <v>1</v>
      </c>
      <c r="AR986" s="296" t="str">
        <f t="shared" si="476"/>
        <v/>
      </c>
      <c r="AS986" s="296" t="str">
        <f t="shared" si="477"/>
        <v/>
      </c>
      <c r="AT986" s="296">
        <f t="shared" si="478"/>
        <v>1</v>
      </c>
      <c r="AU986" s="296">
        <f t="shared" si="479"/>
        <v>1</v>
      </c>
      <c r="AV986" s="296" t="str">
        <f t="shared" si="480"/>
        <v/>
      </c>
      <c r="AW986" s="296" t="str">
        <f>IFERROR(VLOOKUP($L986,点検表４リスト用!$L$2:$M$11,2,FALSE),"")</f>
        <v/>
      </c>
      <c r="AX986" s="296" t="str">
        <f>IFERROR(VLOOKUP($AV986,排出係数!$H$4:$N$1000,7,FALSE),"")</f>
        <v/>
      </c>
      <c r="AY986" s="296" t="str">
        <f t="shared" si="490"/>
        <v/>
      </c>
      <c r="AZ986" s="296" t="str">
        <f t="shared" si="481"/>
        <v>1</v>
      </c>
      <c r="BA986" s="296" t="str">
        <f>IFERROR(VLOOKUP($AV986,排出係数!$A$4:$G$10000,$AU986+2,FALSE),"")</f>
        <v/>
      </c>
      <c r="BB986" s="296">
        <f>IFERROR(VLOOKUP($AU986,点検表４リスト用!$P$2:$T$6,2,FALSE),"")</f>
        <v>0.48</v>
      </c>
      <c r="BC986" s="296" t="str">
        <f t="shared" si="482"/>
        <v/>
      </c>
      <c r="BD986" s="296" t="str">
        <f t="shared" si="483"/>
        <v/>
      </c>
      <c r="BE986" s="296" t="str">
        <f>IFERROR(VLOOKUP($AV986,排出係数!$H$4:$M$10000,$AU986+2,FALSE),"")</f>
        <v/>
      </c>
      <c r="BF986" s="296">
        <f>IFERROR(VLOOKUP($AU986,点検表４リスト用!$P$2:$T$6,IF($N986="H17",5,3),FALSE),"")</f>
        <v>5.5E-2</v>
      </c>
      <c r="BG986" s="296">
        <f t="shared" si="484"/>
        <v>0</v>
      </c>
      <c r="BH986" s="296">
        <f t="shared" si="488"/>
        <v>0</v>
      </c>
      <c r="BI986" s="296" t="str">
        <f>IFERROR(VLOOKUP($L986,点検表４リスト用!$L$2:$N$11,3,FALSE),"")</f>
        <v/>
      </c>
      <c r="BJ986" s="296" t="str">
        <f t="shared" si="485"/>
        <v/>
      </c>
      <c r="BK986" s="296" t="str">
        <f>IF($AK986="特","",IF($BP986="確認",MSG_電気・燃料電池車確認,IF($BS986=1,日野自動車新型式,IF($BS986=2,日野自動車新型式②,IF($BS986=3,日野自動車新型式③,IF($BS986=4,日野自動車新型式④,IFERROR(VLOOKUP($BJ986,'35条リスト'!$A$3:$C$9998,2,FALSE),"")))))))</f>
        <v/>
      </c>
      <c r="BL986" s="296" t="str">
        <f t="shared" si="486"/>
        <v/>
      </c>
      <c r="BM986" s="296" t="str">
        <f>IFERROR(VLOOKUP($X986,点検表４リスト用!$A$2:$B$10,2,FALSE),"")</f>
        <v/>
      </c>
      <c r="BN986" s="296" t="str">
        <f>IF($AK986="特","",IFERROR(VLOOKUP($BJ986,'35条リスト'!$A$3:$C$9998,3,FALSE),""))</f>
        <v/>
      </c>
      <c r="BO986" s="357" t="str">
        <f t="shared" si="491"/>
        <v/>
      </c>
      <c r="BP986" s="297" t="str">
        <f t="shared" si="487"/>
        <v/>
      </c>
      <c r="BQ986" s="297" t="str">
        <f t="shared" si="492"/>
        <v/>
      </c>
      <c r="BR986" s="296">
        <f t="shared" si="489"/>
        <v>0</v>
      </c>
      <c r="BS986" s="296" t="str">
        <f>IF(COUNTIF(点検表４リスト用!X$2:X$83,J986),1,IF(COUNTIF(点検表４リスト用!Y$2:Y$100,J986),2,IF(COUNTIF(点検表４リスト用!Z$2:Z$100,J986),3,IF(COUNTIF(点検表４リスト用!AA$2:AA$100,J986),4,""))))</f>
        <v/>
      </c>
      <c r="BT986" s="580" t="str">
        <f t="shared" si="493"/>
        <v/>
      </c>
    </row>
    <row r="987" spans="1:72">
      <c r="A987" s="289"/>
      <c r="B987" s="445"/>
      <c r="C987" s="290"/>
      <c r="D987" s="291"/>
      <c r="E987" s="291"/>
      <c r="F987" s="291"/>
      <c r="G987" s="292"/>
      <c r="H987" s="300"/>
      <c r="I987" s="292"/>
      <c r="J987" s="292"/>
      <c r="K987" s="292"/>
      <c r="L987" s="292"/>
      <c r="M987" s="290"/>
      <c r="N987" s="290"/>
      <c r="O987" s="292"/>
      <c r="P987" s="292"/>
      <c r="Q987" s="481" t="str">
        <f t="shared" si="494"/>
        <v/>
      </c>
      <c r="R987" s="481" t="str">
        <f t="shared" si="495"/>
        <v/>
      </c>
      <c r="S987" s="482" t="str">
        <f t="shared" si="468"/>
        <v/>
      </c>
      <c r="T987" s="482" t="str">
        <f t="shared" si="496"/>
        <v/>
      </c>
      <c r="U987" s="483" t="str">
        <f t="shared" si="497"/>
        <v/>
      </c>
      <c r="V987" s="483" t="str">
        <f t="shared" si="498"/>
        <v/>
      </c>
      <c r="W987" s="483" t="str">
        <f t="shared" si="499"/>
        <v/>
      </c>
      <c r="X987" s="293"/>
      <c r="Y987" s="289"/>
      <c r="Z987" s="473" t="str">
        <f>IF($BS987&lt;&gt;"","確認",IF(COUNTIF(点検表４リスト用!AB$2:AB$100,J987),"○",IF(OR($BQ987="【3】",$BQ987="【2】",$BQ987="【1】"),"○",$BQ987)))</f>
        <v/>
      </c>
      <c r="AA987" s="532"/>
      <c r="AB987" s="559" t="str">
        <f t="shared" si="500"/>
        <v/>
      </c>
      <c r="AC987" s="294" t="str">
        <f>IF(COUNTIF(環境性能の高いＵＤタクシー!$A:$A,点検表４!J987),"○","")</f>
        <v/>
      </c>
      <c r="AD987" s="295" t="str">
        <f t="shared" si="501"/>
        <v/>
      </c>
      <c r="AE987" s="296" t="b">
        <f t="shared" si="469"/>
        <v>0</v>
      </c>
      <c r="AF987" s="296" t="b">
        <f t="shared" si="470"/>
        <v>0</v>
      </c>
      <c r="AG987" s="296" t="str">
        <f t="shared" si="471"/>
        <v/>
      </c>
      <c r="AH987" s="296">
        <f t="shared" si="472"/>
        <v>1</v>
      </c>
      <c r="AI987" s="296">
        <f t="shared" si="473"/>
        <v>0</v>
      </c>
      <c r="AJ987" s="296">
        <f t="shared" si="474"/>
        <v>0</v>
      </c>
      <c r="AK987" s="296" t="str">
        <f>IFERROR(VLOOKUP($I987,点検表４リスト用!$D$2:$G$10,2,FALSE),"")</f>
        <v/>
      </c>
      <c r="AL987" s="296" t="str">
        <f>IFERROR(VLOOKUP($I987,点検表４リスト用!$D$2:$G$10,3,FALSE),"")</f>
        <v/>
      </c>
      <c r="AM987" s="296" t="str">
        <f>IFERROR(VLOOKUP($I987,点検表４リスト用!$D$2:$G$10,4,FALSE),"")</f>
        <v/>
      </c>
      <c r="AN987" s="296" t="str">
        <f>IFERROR(VLOOKUP(LEFT($E987,1),点検表４リスト用!$I$2:$J$11,2,FALSE),"")</f>
        <v/>
      </c>
      <c r="AO987" s="296" t="b">
        <f>IF(IFERROR(VLOOKUP($J987,軽乗用車一覧!$A$2:$A$88,1,FALSE),"")&lt;&gt;"",TRUE,FALSE)</f>
        <v>0</v>
      </c>
      <c r="AP987" s="296" t="b">
        <f t="shared" si="475"/>
        <v>0</v>
      </c>
      <c r="AQ987" s="296" t="b">
        <f t="shared" si="502"/>
        <v>1</v>
      </c>
      <c r="AR987" s="296" t="str">
        <f t="shared" si="476"/>
        <v/>
      </c>
      <c r="AS987" s="296" t="str">
        <f t="shared" si="477"/>
        <v/>
      </c>
      <c r="AT987" s="296">
        <f t="shared" si="478"/>
        <v>1</v>
      </c>
      <c r="AU987" s="296">
        <f t="shared" si="479"/>
        <v>1</v>
      </c>
      <c r="AV987" s="296" t="str">
        <f t="shared" si="480"/>
        <v/>
      </c>
      <c r="AW987" s="296" t="str">
        <f>IFERROR(VLOOKUP($L987,点検表４リスト用!$L$2:$M$11,2,FALSE),"")</f>
        <v/>
      </c>
      <c r="AX987" s="296" t="str">
        <f>IFERROR(VLOOKUP($AV987,排出係数!$H$4:$N$1000,7,FALSE),"")</f>
        <v/>
      </c>
      <c r="AY987" s="296" t="str">
        <f t="shared" si="490"/>
        <v/>
      </c>
      <c r="AZ987" s="296" t="str">
        <f t="shared" si="481"/>
        <v>1</v>
      </c>
      <c r="BA987" s="296" t="str">
        <f>IFERROR(VLOOKUP($AV987,排出係数!$A$4:$G$10000,$AU987+2,FALSE),"")</f>
        <v/>
      </c>
      <c r="BB987" s="296">
        <f>IFERROR(VLOOKUP($AU987,点検表４リスト用!$P$2:$T$6,2,FALSE),"")</f>
        <v>0.48</v>
      </c>
      <c r="BC987" s="296" t="str">
        <f t="shared" si="482"/>
        <v/>
      </c>
      <c r="BD987" s="296" t="str">
        <f t="shared" si="483"/>
        <v/>
      </c>
      <c r="BE987" s="296" t="str">
        <f>IFERROR(VLOOKUP($AV987,排出係数!$H$4:$M$10000,$AU987+2,FALSE),"")</f>
        <v/>
      </c>
      <c r="BF987" s="296">
        <f>IFERROR(VLOOKUP($AU987,点検表４リスト用!$P$2:$T$6,IF($N987="H17",5,3),FALSE),"")</f>
        <v>5.5E-2</v>
      </c>
      <c r="BG987" s="296">
        <f t="shared" si="484"/>
        <v>0</v>
      </c>
      <c r="BH987" s="296">
        <f t="shared" si="488"/>
        <v>0</v>
      </c>
      <c r="BI987" s="296" t="str">
        <f>IFERROR(VLOOKUP($L987,点検表４リスト用!$L$2:$N$11,3,FALSE),"")</f>
        <v/>
      </c>
      <c r="BJ987" s="296" t="str">
        <f t="shared" si="485"/>
        <v/>
      </c>
      <c r="BK987" s="296" t="str">
        <f>IF($AK987="特","",IF($BP987="確認",MSG_電気・燃料電池車確認,IF($BS987=1,日野自動車新型式,IF($BS987=2,日野自動車新型式②,IF($BS987=3,日野自動車新型式③,IF($BS987=4,日野自動車新型式④,IFERROR(VLOOKUP($BJ987,'35条リスト'!$A$3:$C$9998,2,FALSE),"")))))))</f>
        <v/>
      </c>
      <c r="BL987" s="296" t="str">
        <f t="shared" si="486"/>
        <v/>
      </c>
      <c r="BM987" s="296" t="str">
        <f>IFERROR(VLOOKUP($X987,点検表４リスト用!$A$2:$B$10,2,FALSE),"")</f>
        <v/>
      </c>
      <c r="BN987" s="296" t="str">
        <f>IF($AK987="特","",IFERROR(VLOOKUP($BJ987,'35条リスト'!$A$3:$C$9998,3,FALSE),""))</f>
        <v/>
      </c>
      <c r="BO987" s="357" t="str">
        <f t="shared" si="491"/>
        <v/>
      </c>
      <c r="BP987" s="297" t="str">
        <f t="shared" si="487"/>
        <v/>
      </c>
      <c r="BQ987" s="297" t="str">
        <f t="shared" si="492"/>
        <v/>
      </c>
      <c r="BR987" s="296">
        <f t="shared" si="489"/>
        <v>0</v>
      </c>
      <c r="BS987" s="296" t="str">
        <f>IF(COUNTIF(点検表４リスト用!X$2:X$83,J987),1,IF(COUNTIF(点検表４リスト用!Y$2:Y$100,J987),2,IF(COUNTIF(点検表４リスト用!Z$2:Z$100,J987),3,IF(COUNTIF(点検表４リスト用!AA$2:AA$100,J987),4,""))))</f>
        <v/>
      </c>
      <c r="BT987" s="580" t="str">
        <f t="shared" si="493"/>
        <v/>
      </c>
    </row>
    <row r="988" spans="1:72">
      <c r="A988" s="289"/>
      <c r="B988" s="445"/>
      <c r="C988" s="290"/>
      <c r="D988" s="291"/>
      <c r="E988" s="291"/>
      <c r="F988" s="291"/>
      <c r="G988" s="292"/>
      <c r="H988" s="300"/>
      <c r="I988" s="292"/>
      <c r="J988" s="292"/>
      <c r="K988" s="292"/>
      <c r="L988" s="292"/>
      <c r="M988" s="290"/>
      <c r="N988" s="290"/>
      <c r="O988" s="292"/>
      <c r="P988" s="292"/>
      <c r="Q988" s="481" t="str">
        <f t="shared" si="494"/>
        <v/>
      </c>
      <c r="R988" s="481" t="str">
        <f t="shared" si="495"/>
        <v/>
      </c>
      <c r="S988" s="482" t="str">
        <f t="shared" si="468"/>
        <v/>
      </c>
      <c r="T988" s="482" t="str">
        <f t="shared" si="496"/>
        <v/>
      </c>
      <c r="U988" s="483" t="str">
        <f t="shared" si="497"/>
        <v/>
      </c>
      <c r="V988" s="483" t="str">
        <f t="shared" si="498"/>
        <v/>
      </c>
      <c r="W988" s="483" t="str">
        <f t="shared" si="499"/>
        <v/>
      </c>
      <c r="X988" s="293"/>
      <c r="Y988" s="289"/>
      <c r="Z988" s="473" t="str">
        <f>IF($BS988&lt;&gt;"","確認",IF(COUNTIF(点検表４リスト用!AB$2:AB$100,J988),"○",IF(OR($BQ988="【3】",$BQ988="【2】",$BQ988="【1】"),"○",$BQ988)))</f>
        <v/>
      </c>
      <c r="AA988" s="532"/>
      <c r="AB988" s="559" t="str">
        <f t="shared" si="500"/>
        <v/>
      </c>
      <c r="AC988" s="294" t="str">
        <f>IF(COUNTIF(環境性能の高いＵＤタクシー!$A:$A,点検表４!J988),"○","")</f>
        <v/>
      </c>
      <c r="AD988" s="295" t="str">
        <f t="shared" si="501"/>
        <v/>
      </c>
      <c r="AE988" s="296" t="b">
        <f t="shared" si="469"/>
        <v>0</v>
      </c>
      <c r="AF988" s="296" t="b">
        <f t="shared" si="470"/>
        <v>0</v>
      </c>
      <c r="AG988" s="296" t="str">
        <f t="shared" si="471"/>
        <v/>
      </c>
      <c r="AH988" s="296">
        <f t="shared" si="472"/>
        <v>1</v>
      </c>
      <c r="AI988" s="296">
        <f t="shared" si="473"/>
        <v>0</v>
      </c>
      <c r="AJ988" s="296">
        <f t="shared" si="474"/>
        <v>0</v>
      </c>
      <c r="AK988" s="296" t="str">
        <f>IFERROR(VLOOKUP($I988,点検表４リスト用!$D$2:$G$10,2,FALSE),"")</f>
        <v/>
      </c>
      <c r="AL988" s="296" t="str">
        <f>IFERROR(VLOOKUP($I988,点検表４リスト用!$D$2:$G$10,3,FALSE),"")</f>
        <v/>
      </c>
      <c r="AM988" s="296" t="str">
        <f>IFERROR(VLOOKUP($I988,点検表４リスト用!$D$2:$G$10,4,FALSE),"")</f>
        <v/>
      </c>
      <c r="AN988" s="296" t="str">
        <f>IFERROR(VLOOKUP(LEFT($E988,1),点検表４リスト用!$I$2:$J$11,2,FALSE),"")</f>
        <v/>
      </c>
      <c r="AO988" s="296" t="b">
        <f>IF(IFERROR(VLOOKUP($J988,軽乗用車一覧!$A$2:$A$88,1,FALSE),"")&lt;&gt;"",TRUE,FALSE)</f>
        <v>0</v>
      </c>
      <c r="AP988" s="296" t="b">
        <f t="shared" si="475"/>
        <v>0</v>
      </c>
      <c r="AQ988" s="296" t="b">
        <f t="shared" si="502"/>
        <v>1</v>
      </c>
      <c r="AR988" s="296" t="str">
        <f t="shared" si="476"/>
        <v/>
      </c>
      <c r="AS988" s="296" t="str">
        <f t="shared" si="477"/>
        <v/>
      </c>
      <c r="AT988" s="296">
        <f t="shared" si="478"/>
        <v>1</v>
      </c>
      <c r="AU988" s="296">
        <f t="shared" si="479"/>
        <v>1</v>
      </c>
      <c r="AV988" s="296" t="str">
        <f t="shared" si="480"/>
        <v/>
      </c>
      <c r="AW988" s="296" t="str">
        <f>IFERROR(VLOOKUP($L988,点検表４リスト用!$L$2:$M$11,2,FALSE),"")</f>
        <v/>
      </c>
      <c r="AX988" s="296" t="str">
        <f>IFERROR(VLOOKUP($AV988,排出係数!$H$4:$N$1000,7,FALSE),"")</f>
        <v/>
      </c>
      <c r="AY988" s="296" t="str">
        <f t="shared" si="490"/>
        <v/>
      </c>
      <c r="AZ988" s="296" t="str">
        <f t="shared" si="481"/>
        <v>1</v>
      </c>
      <c r="BA988" s="296" t="str">
        <f>IFERROR(VLOOKUP($AV988,排出係数!$A$4:$G$10000,$AU988+2,FALSE),"")</f>
        <v/>
      </c>
      <c r="BB988" s="296">
        <f>IFERROR(VLOOKUP($AU988,点検表４リスト用!$P$2:$T$6,2,FALSE),"")</f>
        <v>0.48</v>
      </c>
      <c r="BC988" s="296" t="str">
        <f t="shared" si="482"/>
        <v/>
      </c>
      <c r="BD988" s="296" t="str">
        <f t="shared" si="483"/>
        <v/>
      </c>
      <c r="BE988" s="296" t="str">
        <f>IFERROR(VLOOKUP($AV988,排出係数!$H$4:$M$10000,$AU988+2,FALSE),"")</f>
        <v/>
      </c>
      <c r="BF988" s="296">
        <f>IFERROR(VLOOKUP($AU988,点検表４リスト用!$P$2:$T$6,IF($N988="H17",5,3),FALSE),"")</f>
        <v>5.5E-2</v>
      </c>
      <c r="BG988" s="296">
        <f t="shared" si="484"/>
        <v>0</v>
      </c>
      <c r="BH988" s="296">
        <f t="shared" si="488"/>
        <v>0</v>
      </c>
      <c r="BI988" s="296" t="str">
        <f>IFERROR(VLOOKUP($L988,点検表４リスト用!$L$2:$N$11,3,FALSE),"")</f>
        <v/>
      </c>
      <c r="BJ988" s="296" t="str">
        <f t="shared" si="485"/>
        <v/>
      </c>
      <c r="BK988" s="296" t="str">
        <f>IF($AK988="特","",IF($BP988="確認",MSG_電気・燃料電池車確認,IF($BS988=1,日野自動車新型式,IF($BS988=2,日野自動車新型式②,IF($BS988=3,日野自動車新型式③,IF($BS988=4,日野自動車新型式④,IFERROR(VLOOKUP($BJ988,'35条リスト'!$A$3:$C$9998,2,FALSE),"")))))))</f>
        <v/>
      </c>
      <c r="BL988" s="296" t="str">
        <f t="shared" si="486"/>
        <v/>
      </c>
      <c r="BM988" s="296" t="str">
        <f>IFERROR(VLOOKUP($X988,点検表４リスト用!$A$2:$B$10,2,FALSE),"")</f>
        <v/>
      </c>
      <c r="BN988" s="296" t="str">
        <f>IF($AK988="特","",IFERROR(VLOOKUP($BJ988,'35条リスト'!$A$3:$C$9998,3,FALSE),""))</f>
        <v/>
      </c>
      <c r="BO988" s="357" t="str">
        <f t="shared" si="491"/>
        <v/>
      </c>
      <c r="BP988" s="297" t="str">
        <f t="shared" si="487"/>
        <v/>
      </c>
      <c r="BQ988" s="297" t="str">
        <f t="shared" si="492"/>
        <v/>
      </c>
      <c r="BR988" s="296">
        <f t="shared" si="489"/>
        <v>0</v>
      </c>
      <c r="BS988" s="296" t="str">
        <f>IF(COUNTIF(点検表４リスト用!X$2:X$83,J988),1,IF(COUNTIF(点検表４リスト用!Y$2:Y$100,J988),2,IF(COUNTIF(点検表４リスト用!Z$2:Z$100,J988),3,IF(COUNTIF(点検表４リスト用!AA$2:AA$100,J988),4,""))))</f>
        <v/>
      </c>
      <c r="BT988" s="580" t="str">
        <f t="shared" si="493"/>
        <v/>
      </c>
    </row>
    <row r="989" spans="1:72">
      <c r="A989" s="289"/>
      <c r="B989" s="445"/>
      <c r="C989" s="290"/>
      <c r="D989" s="291"/>
      <c r="E989" s="291"/>
      <c r="F989" s="291"/>
      <c r="G989" s="292"/>
      <c r="H989" s="300"/>
      <c r="I989" s="292"/>
      <c r="J989" s="292"/>
      <c r="K989" s="292"/>
      <c r="L989" s="292"/>
      <c r="M989" s="290"/>
      <c r="N989" s="290"/>
      <c r="O989" s="292"/>
      <c r="P989" s="292"/>
      <c r="Q989" s="481" t="str">
        <f t="shared" si="494"/>
        <v/>
      </c>
      <c r="R989" s="481" t="str">
        <f t="shared" si="495"/>
        <v/>
      </c>
      <c r="S989" s="482" t="str">
        <f t="shared" si="468"/>
        <v/>
      </c>
      <c r="T989" s="482" t="str">
        <f t="shared" si="496"/>
        <v/>
      </c>
      <c r="U989" s="483" t="str">
        <f t="shared" si="497"/>
        <v/>
      </c>
      <c r="V989" s="483" t="str">
        <f t="shared" si="498"/>
        <v/>
      </c>
      <c r="W989" s="483" t="str">
        <f t="shared" si="499"/>
        <v/>
      </c>
      <c r="X989" s="293"/>
      <c r="Y989" s="289"/>
      <c r="Z989" s="473" t="str">
        <f>IF($BS989&lt;&gt;"","確認",IF(COUNTIF(点検表４リスト用!AB$2:AB$100,J989),"○",IF(OR($BQ989="【3】",$BQ989="【2】",$BQ989="【1】"),"○",$BQ989)))</f>
        <v/>
      </c>
      <c r="AA989" s="532"/>
      <c r="AB989" s="559" t="str">
        <f t="shared" si="500"/>
        <v/>
      </c>
      <c r="AC989" s="294" t="str">
        <f>IF(COUNTIF(環境性能の高いＵＤタクシー!$A:$A,点検表４!J989),"○","")</f>
        <v/>
      </c>
      <c r="AD989" s="295" t="str">
        <f t="shared" si="501"/>
        <v/>
      </c>
      <c r="AE989" s="296" t="b">
        <f t="shared" si="469"/>
        <v>0</v>
      </c>
      <c r="AF989" s="296" t="b">
        <f t="shared" si="470"/>
        <v>0</v>
      </c>
      <c r="AG989" s="296" t="str">
        <f t="shared" si="471"/>
        <v/>
      </c>
      <c r="AH989" s="296">
        <f t="shared" si="472"/>
        <v>1</v>
      </c>
      <c r="AI989" s="296">
        <f t="shared" si="473"/>
        <v>0</v>
      </c>
      <c r="AJ989" s="296">
        <f t="shared" si="474"/>
        <v>0</v>
      </c>
      <c r="AK989" s="296" t="str">
        <f>IFERROR(VLOOKUP($I989,点検表４リスト用!$D$2:$G$10,2,FALSE),"")</f>
        <v/>
      </c>
      <c r="AL989" s="296" t="str">
        <f>IFERROR(VLOOKUP($I989,点検表４リスト用!$D$2:$G$10,3,FALSE),"")</f>
        <v/>
      </c>
      <c r="AM989" s="296" t="str">
        <f>IFERROR(VLOOKUP($I989,点検表４リスト用!$D$2:$G$10,4,FALSE),"")</f>
        <v/>
      </c>
      <c r="AN989" s="296" t="str">
        <f>IFERROR(VLOOKUP(LEFT($E989,1),点検表４リスト用!$I$2:$J$11,2,FALSE),"")</f>
        <v/>
      </c>
      <c r="AO989" s="296" t="b">
        <f>IF(IFERROR(VLOOKUP($J989,軽乗用車一覧!$A$2:$A$88,1,FALSE),"")&lt;&gt;"",TRUE,FALSE)</f>
        <v>0</v>
      </c>
      <c r="AP989" s="296" t="b">
        <f t="shared" si="475"/>
        <v>0</v>
      </c>
      <c r="AQ989" s="296" t="b">
        <f t="shared" si="502"/>
        <v>1</v>
      </c>
      <c r="AR989" s="296" t="str">
        <f t="shared" si="476"/>
        <v/>
      </c>
      <c r="AS989" s="296" t="str">
        <f t="shared" si="477"/>
        <v/>
      </c>
      <c r="AT989" s="296">
        <f t="shared" si="478"/>
        <v>1</v>
      </c>
      <c r="AU989" s="296">
        <f t="shared" si="479"/>
        <v>1</v>
      </c>
      <c r="AV989" s="296" t="str">
        <f t="shared" si="480"/>
        <v/>
      </c>
      <c r="AW989" s="296" t="str">
        <f>IFERROR(VLOOKUP($L989,点検表４リスト用!$L$2:$M$11,2,FALSE),"")</f>
        <v/>
      </c>
      <c r="AX989" s="296" t="str">
        <f>IFERROR(VLOOKUP($AV989,排出係数!$H$4:$N$1000,7,FALSE),"")</f>
        <v/>
      </c>
      <c r="AY989" s="296" t="str">
        <f t="shared" si="490"/>
        <v/>
      </c>
      <c r="AZ989" s="296" t="str">
        <f t="shared" si="481"/>
        <v>1</v>
      </c>
      <c r="BA989" s="296" t="str">
        <f>IFERROR(VLOOKUP($AV989,排出係数!$A$4:$G$10000,$AU989+2,FALSE),"")</f>
        <v/>
      </c>
      <c r="BB989" s="296">
        <f>IFERROR(VLOOKUP($AU989,点検表４リスト用!$P$2:$T$6,2,FALSE),"")</f>
        <v>0.48</v>
      </c>
      <c r="BC989" s="296" t="str">
        <f t="shared" si="482"/>
        <v/>
      </c>
      <c r="BD989" s="296" t="str">
        <f t="shared" si="483"/>
        <v/>
      </c>
      <c r="BE989" s="296" t="str">
        <f>IFERROR(VLOOKUP($AV989,排出係数!$H$4:$M$10000,$AU989+2,FALSE),"")</f>
        <v/>
      </c>
      <c r="BF989" s="296">
        <f>IFERROR(VLOOKUP($AU989,点検表４リスト用!$P$2:$T$6,IF($N989="H17",5,3),FALSE),"")</f>
        <v>5.5E-2</v>
      </c>
      <c r="BG989" s="296">
        <f t="shared" si="484"/>
        <v>0</v>
      </c>
      <c r="BH989" s="296">
        <f t="shared" si="488"/>
        <v>0</v>
      </c>
      <c r="BI989" s="296" t="str">
        <f>IFERROR(VLOOKUP($L989,点検表４リスト用!$L$2:$N$11,3,FALSE),"")</f>
        <v/>
      </c>
      <c r="BJ989" s="296" t="str">
        <f t="shared" si="485"/>
        <v/>
      </c>
      <c r="BK989" s="296" t="str">
        <f>IF($AK989="特","",IF($BP989="確認",MSG_電気・燃料電池車確認,IF($BS989=1,日野自動車新型式,IF($BS989=2,日野自動車新型式②,IF($BS989=3,日野自動車新型式③,IF($BS989=4,日野自動車新型式④,IFERROR(VLOOKUP($BJ989,'35条リスト'!$A$3:$C$9998,2,FALSE),"")))))))</f>
        <v/>
      </c>
      <c r="BL989" s="296" t="str">
        <f t="shared" si="486"/>
        <v/>
      </c>
      <c r="BM989" s="296" t="str">
        <f>IFERROR(VLOOKUP($X989,点検表４リスト用!$A$2:$B$10,2,FALSE),"")</f>
        <v/>
      </c>
      <c r="BN989" s="296" t="str">
        <f>IF($AK989="特","",IFERROR(VLOOKUP($BJ989,'35条リスト'!$A$3:$C$9998,3,FALSE),""))</f>
        <v/>
      </c>
      <c r="BO989" s="357" t="str">
        <f t="shared" si="491"/>
        <v/>
      </c>
      <c r="BP989" s="297" t="str">
        <f t="shared" si="487"/>
        <v/>
      </c>
      <c r="BQ989" s="297" t="str">
        <f t="shared" si="492"/>
        <v/>
      </c>
      <c r="BR989" s="296">
        <f t="shared" si="489"/>
        <v>0</v>
      </c>
      <c r="BS989" s="296" t="str">
        <f>IF(COUNTIF(点検表４リスト用!X$2:X$83,J989),1,IF(COUNTIF(点検表４リスト用!Y$2:Y$100,J989),2,IF(COUNTIF(点検表４リスト用!Z$2:Z$100,J989),3,IF(COUNTIF(点検表４リスト用!AA$2:AA$100,J989),4,""))))</f>
        <v/>
      </c>
      <c r="BT989" s="580" t="str">
        <f t="shared" si="493"/>
        <v/>
      </c>
    </row>
    <row r="990" spans="1:72">
      <c r="A990" s="289"/>
      <c r="B990" s="445"/>
      <c r="C990" s="290"/>
      <c r="D990" s="291"/>
      <c r="E990" s="291"/>
      <c r="F990" s="291"/>
      <c r="G990" s="292"/>
      <c r="H990" s="300"/>
      <c r="I990" s="292"/>
      <c r="J990" s="292"/>
      <c r="K990" s="292"/>
      <c r="L990" s="292"/>
      <c r="M990" s="290"/>
      <c r="N990" s="290"/>
      <c r="O990" s="292"/>
      <c r="P990" s="292"/>
      <c r="Q990" s="481" t="str">
        <f t="shared" si="494"/>
        <v/>
      </c>
      <c r="R990" s="481" t="str">
        <f t="shared" si="495"/>
        <v/>
      </c>
      <c r="S990" s="482" t="str">
        <f t="shared" si="468"/>
        <v/>
      </c>
      <c r="T990" s="482" t="str">
        <f t="shared" si="496"/>
        <v/>
      </c>
      <c r="U990" s="483" t="str">
        <f t="shared" si="497"/>
        <v/>
      </c>
      <c r="V990" s="483" t="str">
        <f t="shared" si="498"/>
        <v/>
      </c>
      <c r="W990" s="483" t="str">
        <f t="shared" si="499"/>
        <v/>
      </c>
      <c r="X990" s="293"/>
      <c r="Y990" s="289"/>
      <c r="Z990" s="473" t="str">
        <f>IF($BS990&lt;&gt;"","確認",IF(COUNTIF(点検表４リスト用!AB$2:AB$100,J990),"○",IF(OR($BQ990="【3】",$BQ990="【2】",$BQ990="【1】"),"○",$BQ990)))</f>
        <v/>
      </c>
      <c r="AA990" s="532"/>
      <c r="AB990" s="559" t="str">
        <f t="shared" si="500"/>
        <v/>
      </c>
      <c r="AC990" s="294" t="str">
        <f>IF(COUNTIF(環境性能の高いＵＤタクシー!$A:$A,点検表４!J990),"○","")</f>
        <v/>
      </c>
      <c r="AD990" s="295" t="str">
        <f t="shared" si="501"/>
        <v/>
      </c>
      <c r="AE990" s="296" t="b">
        <f t="shared" si="469"/>
        <v>0</v>
      </c>
      <c r="AF990" s="296" t="b">
        <f t="shared" si="470"/>
        <v>0</v>
      </c>
      <c r="AG990" s="296" t="str">
        <f t="shared" si="471"/>
        <v/>
      </c>
      <c r="AH990" s="296">
        <f t="shared" si="472"/>
        <v>1</v>
      </c>
      <c r="AI990" s="296">
        <f t="shared" si="473"/>
        <v>0</v>
      </c>
      <c r="AJ990" s="296">
        <f t="shared" si="474"/>
        <v>0</v>
      </c>
      <c r="AK990" s="296" t="str">
        <f>IFERROR(VLOOKUP($I990,点検表４リスト用!$D$2:$G$10,2,FALSE),"")</f>
        <v/>
      </c>
      <c r="AL990" s="296" t="str">
        <f>IFERROR(VLOOKUP($I990,点検表４リスト用!$D$2:$G$10,3,FALSE),"")</f>
        <v/>
      </c>
      <c r="AM990" s="296" t="str">
        <f>IFERROR(VLOOKUP($I990,点検表４リスト用!$D$2:$G$10,4,FALSE),"")</f>
        <v/>
      </c>
      <c r="AN990" s="296" t="str">
        <f>IFERROR(VLOOKUP(LEFT($E990,1),点検表４リスト用!$I$2:$J$11,2,FALSE),"")</f>
        <v/>
      </c>
      <c r="AO990" s="296" t="b">
        <f>IF(IFERROR(VLOOKUP($J990,軽乗用車一覧!$A$2:$A$88,1,FALSE),"")&lt;&gt;"",TRUE,FALSE)</f>
        <v>0</v>
      </c>
      <c r="AP990" s="296" t="b">
        <f t="shared" si="475"/>
        <v>0</v>
      </c>
      <c r="AQ990" s="296" t="b">
        <f t="shared" si="502"/>
        <v>1</v>
      </c>
      <c r="AR990" s="296" t="str">
        <f t="shared" si="476"/>
        <v/>
      </c>
      <c r="AS990" s="296" t="str">
        <f t="shared" si="477"/>
        <v/>
      </c>
      <c r="AT990" s="296">
        <f t="shared" si="478"/>
        <v>1</v>
      </c>
      <c r="AU990" s="296">
        <f t="shared" si="479"/>
        <v>1</v>
      </c>
      <c r="AV990" s="296" t="str">
        <f t="shared" si="480"/>
        <v/>
      </c>
      <c r="AW990" s="296" t="str">
        <f>IFERROR(VLOOKUP($L990,点検表４リスト用!$L$2:$M$11,2,FALSE),"")</f>
        <v/>
      </c>
      <c r="AX990" s="296" t="str">
        <f>IFERROR(VLOOKUP($AV990,排出係数!$H$4:$N$1000,7,FALSE),"")</f>
        <v/>
      </c>
      <c r="AY990" s="296" t="str">
        <f t="shared" si="490"/>
        <v/>
      </c>
      <c r="AZ990" s="296" t="str">
        <f t="shared" si="481"/>
        <v>1</v>
      </c>
      <c r="BA990" s="296" t="str">
        <f>IFERROR(VLOOKUP($AV990,排出係数!$A$4:$G$10000,$AU990+2,FALSE),"")</f>
        <v/>
      </c>
      <c r="BB990" s="296">
        <f>IFERROR(VLOOKUP($AU990,点検表４リスト用!$P$2:$T$6,2,FALSE),"")</f>
        <v>0.48</v>
      </c>
      <c r="BC990" s="296" t="str">
        <f t="shared" si="482"/>
        <v/>
      </c>
      <c r="BD990" s="296" t="str">
        <f t="shared" si="483"/>
        <v/>
      </c>
      <c r="BE990" s="296" t="str">
        <f>IFERROR(VLOOKUP($AV990,排出係数!$H$4:$M$10000,$AU990+2,FALSE),"")</f>
        <v/>
      </c>
      <c r="BF990" s="296">
        <f>IFERROR(VLOOKUP($AU990,点検表４リスト用!$P$2:$T$6,IF($N990="H17",5,3),FALSE),"")</f>
        <v>5.5E-2</v>
      </c>
      <c r="BG990" s="296">
        <f t="shared" si="484"/>
        <v>0</v>
      </c>
      <c r="BH990" s="296">
        <f t="shared" si="488"/>
        <v>0</v>
      </c>
      <c r="BI990" s="296" t="str">
        <f>IFERROR(VLOOKUP($L990,点検表４リスト用!$L$2:$N$11,3,FALSE),"")</f>
        <v/>
      </c>
      <c r="BJ990" s="296" t="str">
        <f t="shared" si="485"/>
        <v/>
      </c>
      <c r="BK990" s="296" t="str">
        <f>IF($AK990="特","",IF($BP990="確認",MSG_電気・燃料電池車確認,IF($BS990=1,日野自動車新型式,IF($BS990=2,日野自動車新型式②,IF($BS990=3,日野自動車新型式③,IF($BS990=4,日野自動車新型式④,IFERROR(VLOOKUP($BJ990,'35条リスト'!$A$3:$C$9998,2,FALSE),"")))))))</f>
        <v/>
      </c>
      <c r="BL990" s="296" t="str">
        <f t="shared" si="486"/>
        <v/>
      </c>
      <c r="BM990" s="296" t="str">
        <f>IFERROR(VLOOKUP($X990,点検表４リスト用!$A$2:$B$10,2,FALSE),"")</f>
        <v/>
      </c>
      <c r="BN990" s="296" t="str">
        <f>IF($AK990="特","",IFERROR(VLOOKUP($BJ990,'35条リスト'!$A$3:$C$9998,3,FALSE),""))</f>
        <v/>
      </c>
      <c r="BO990" s="357" t="str">
        <f t="shared" si="491"/>
        <v/>
      </c>
      <c r="BP990" s="297" t="str">
        <f t="shared" si="487"/>
        <v/>
      </c>
      <c r="BQ990" s="297" t="str">
        <f t="shared" si="492"/>
        <v/>
      </c>
      <c r="BR990" s="296">
        <f t="shared" si="489"/>
        <v>0</v>
      </c>
      <c r="BS990" s="296" t="str">
        <f>IF(COUNTIF(点検表４リスト用!X$2:X$83,J990),1,IF(COUNTIF(点検表４リスト用!Y$2:Y$100,J990),2,IF(COUNTIF(点検表４リスト用!Z$2:Z$100,J990),3,IF(COUNTIF(点検表４リスト用!AA$2:AA$100,J990),4,""))))</f>
        <v/>
      </c>
      <c r="BT990" s="580" t="str">
        <f t="shared" si="493"/>
        <v/>
      </c>
    </row>
    <row r="991" spans="1:72">
      <c r="A991" s="289"/>
      <c r="B991" s="445"/>
      <c r="C991" s="290"/>
      <c r="D991" s="291"/>
      <c r="E991" s="291"/>
      <c r="F991" s="291"/>
      <c r="G991" s="292"/>
      <c r="H991" s="300"/>
      <c r="I991" s="292"/>
      <c r="J991" s="292"/>
      <c r="K991" s="292"/>
      <c r="L991" s="292"/>
      <c r="M991" s="290"/>
      <c r="N991" s="290"/>
      <c r="O991" s="292"/>
      <c r="P991" s="292"/>
      <c r="Q991" s="481" t="str">
        <f t="shared" si="494"/>
        <v/>
      </c>
      <c r="R991" s="481" t="str">
        <f t="shared" si="495"/>
        <v/>
      </c>
      <c r="S991" s="482" t="str">
        <f t="shared" si="468"/>
        <v/>
      </c>
      <c r="T991" s="482" t="str">
        <f t="shared" si="496"/>
        <v/>
      </c>
      <c r="U991" s="483" t="str">
        <f t="shared" si="497"/>
        <v/>
      </c>
      <c r="V991" s="483" t="str">
        <f t="shared" si="498"/>
        <v/>
      </c>
      <c r="W991" s="483" t="str">
        <f t="shared" si="499"/>
        <v/>
      </c>
      <c r="X991" s="293"/>
      <c r="Y991" s="289"/>
      <c r="Z991" s="473" t="str">
        <f>IF($BS991&lt;&gt;"","確認",IF(COUNTIF(点検表４リスト用!AB$2:AB$100,J991),"○",IF(OR($BQ991="【3】",$BQ991="【2】",$BQ991="【1】"),"○",$BQ991)))</f>
        <v/>
      </c>
      <c r="AA991" s="532"/>
      <c r="AB991" s="559" t="str">
        <f t="shared" si="500"/>
        <v/>
      </c>
      <c r="AC991" s="294" t="str">
        <f>IF(COUNTIF(環境性能の高いＵＤタクシー!$A:$A,点検表４!J991),"○","")</f>
        <v/>
      </c>
      <c r="AD991" s="295" t="str">
        <f t="shared" si="501"/>
        <v/>
      </c>
      <c r="AE991" s="296" t="b">
        <f t="shared" si="469"/>
        <v>0</v>
      </c>
      <c r="AF991" s="296" t="b">
        <f t="shared" si="470"/>
        <v>0</v>
      </c>
      <c r="AG991" s="296" t="str">
        <f t="shared" si="471"/>
        <v/>
      </c>
      <c r="AH991" s="296">
        <f t="shared" si="472"/>
        <v>1</v>
      </c>
      <c r="AI991" s="296">
        <f t="shared" si="473"/>
        <v>0</v>
      </c>
      <c r="AJ991" s="296">
        <f t="shared" si="474"/>
        <v>0</v>
      </c>
      <c r="AK991" s="296" t="str">
        <f>IFERROR(VLOOKUP($I991,点検表４リスト用!$D$2:$G$10,2,FALSE),"")</f>
        <v/>
      </c>
      <c r="AL991" s="296" t="str">
        <f>IFERROR(VLOOKUP($I991,点検表４リスト用!$D$2:$G$10,3,FALSE),"")</f>
        <v/>
      </c>
      <c r="AM991" s="296" t="str">
        <f>IFERROR(VLOOKUP($I991,点検表４リスト用!$D$2:$G$10,4,FALSE),"")</f>
        <v/>
      </c>
      <c r="AN991" s="296" t="str">
        <f>IFERROR(VLOOKUP(LEFT($E991,1),点検表４リスト用!$I$2:$J$11,2,FALSE),"")</f>
        <v/>
      </c>
      <c r="AO991" s="296" t="b">
        <f>IF(IFERROR(VLOOKUP($J991,軽乗用車一覧!$A$2:$A$88,1,FALSE),"")&lt;&gt;"",TRUE,FALSE)</f>
        <v>0</v>
      </c>
      <c r="AP991" s="296" t="b">
        <f t="shared" si="475"/>
        <v>0</v>
      </c>
      <c r="AQ991" s="296" t="b">
        <f t="shared" si="502"/>
        <v>1</v>
      </c>
      <c r="AR991" s="296" t="str">
        <f t="shared" si="476"/>
        <v/>
      </c>
      <c r="AS991" s="296" t="str">
        <f t="shared" si="477"/>
        <v/>
      </c>
      <c r="AT991" s="296">
        <f t="shared" si="478"/>
        <v>1</v>
      </c>
      <c r="AU991" s="296">
        <f t="shared" si="479"/>
        <v>1</v>
      </c>
      <c r="AV991" s="296" t="str">
        <f t="shared" si="480"/>
        <v/>
      </c>
      <c r="AW991" s="296" t="str">
        <f>IFERROR(VLOOKUP($L991,点検表４リスト用!$L$2:$M$11,2,FALSE),"")</f>
        <v/>
      </c>
      <c r="AX991" s="296" t="str">
        <f>IFERROR(VLOOKUP($AV991,排出係数!$H$4:$N$1000,7,FALSE),"")</f>
        <v/>
      </c>
      <c r="AY991" s="296" t="str">
        <f t="shared" si="490"/>
        <v/>
      </c>
      <c r="AZ991" s="296" t="str">
        <f t="shared" si="481"/>
        <v>1</v>
      </c>
      <c r="BA991" s="296" t="str">
        <f>IFERROR(VLOOKUP($AV991,排出係数!$A$4:$G$10000,$AU991+2,FALSE),"")</f>
        <v/>
      </c>
      <c r="BB991" s="296">
        <f>IFERROR(VLOOKUP($AU991,点検表４リスト用!$P$2:$T$6,2,FALSE),"")</f>
        <v>0.48</v>
      </c>
      <c r="BC991" s="296" t="str">
        <f t="shared" si="482"/>
        <v/>
      </c>
      <c r="BD991" s="296" t="str">
        <f t="shared" si="483"/>
        <v/>
      </c>
      <c r="BE991" s="296" t="str">
        <f>IFERROR(VLOOKUP($AV991,排出係数!$H$4:$M$10000,$AU991+2,FALSE),"")</f>
        <v/>
      </c>
      <c r="BF991" s="296">
        <f>IFERROR(VLOOKUP($AU991,点検表４リスト用!$P$2:$T$6,IF($N991="H17",5,3),FALSE),"")</f>
        <v>5.5E-2</v>
      </c>
      <c r="BG991" s="296">
        <f t="shared" si="484"/>
        <v>0</v>
      </c>
      <c r="BH991" s="296">
        <f t="shared" si="488"/>
        <v>0</v>
      </c>
      <c r="BI991" s="296" t="str">
        <f>IFERROR(VLOOKUP($L991,点検表４リスト用!$L$2:$N$11,3,FALSE),"")</f>
        <v/>
      </c>
      <c r="BJ991" s="296" t="str">
        <f t="shared" si="485"/>
        <v/>
      </c>
      <c r="BK991" s="296" t="str">
        <f>IF($AK991="特","",IF($BP991="確認",MSG_電気・燃料電池車確認,IF($BS991=1,日野自動車新型式,IF($BS991=2,日野自動車新型式②,IF($BS991=3,日野自動車新型式③,IF($BS991=4,日野自動車新型式④,IFERROR(VLOOKUP($BJ991,'35条リスト'!$A$3:$C$9998,2,FALSE),"")))))))</f>
        <v/>
      </c>
      <c r="BL991" s="296" t="str">
        <f t="shared" si="486"/>
        <v/>
      </c>
      <c r="BM991" s="296" t="str">
        <f>IFERROR(VLOOKUP($X991,点検表４リスト用!$A$2:$B$10,2,FALSE),"")</f>
        <v/>
      </c>
      <c r="BN991" s="296" t="str">
        <f>IF($AK991="特","",IFERROR(VLOOKUP($BJ991,'35条リスト'!$A$3:$C$9998,3,FALSE),""))</f>
        <v/>
      </c>
      <c r="BO991" s="357" t="str">
        <f t="shared" si="491"/>
        <v/>
      </c>
      <c r="BP991" s="297" t="str">
        <f t="shared" si="487"/>
        <v/>
      </c>
      <c r="BQ991" s="297" t="str">
        <f t="shared" si="492"/>
        <v/>
      </c>
      <c r="BR991" s="296">
        <f t="shared" si="489"/>
        <v>0</v>
      </c>
      <c r="BS991" s="296" t="str">
        <f>IF(COUNTIF(点検表４リスト用!X$2:X$83,J991),1,IF(COUNTIF(点検表４リスト用!Y$2:Y$100,J991),2,IF(COUNTIF(点検表４リスト用!Z$2:Z$100,J991),3,IF(COUNTIF(点検表４リスト用!AA$2:AA$100,J991),4,""))))</f>
        <v/>
      </c>
      <c r="BT991" s="580" t="str">
        <f t="shared" si="493"/>
        <v/>
      </c>
    </row>
    <row r="992" spans="1:72">
      <c r="A992" s="289"/>
      <c r="B992" s="445"/>
      <c r="C992" s="290"/>
      <c r="D992" s="291"/>
      <c r="E992" s="291"/>
      <c r="F992" s="291"/>
      <c r="G992" s="292"/>
      <c r="H992" s="300"/>
      <c r="I992" s="292"/>
      <c r="J992" s="292"/>
      <c r="K992" s="292"/>
      <c r="L992" s="292"/>
      <c r="M992" s="290"/>
      <c r="N992" s="290"/>
      <c r="O992" s="292"/>
      <c r="P992" s="292"/>
      <c r="Q992" s="481" t="str">
        <f t="shared" si="494"/>
        <v/>
      </c>
      <c r="R992" s="481" t="str">
        <f t="shared" si="495"/>
        <v/>
      </c>
      <c r="S992" s="482" t="str">
        <f t="shared" si="468"/>
        <v/>
      </c>
      <c r="T992" s="482" t="str">
        <f t="shared" si="496"/>
        <v/>
      </c>
      <c r="U992" s="483" t="str">
        <f t="shared" si="497"/>
        <v/>
      </c>
      <c r="V992" s="483" t="str">
        <f t="shared" si="498"/>
        <v/>
      </c>
      <c r="W992" s="483" t="str">
        <f t="shared" si="499"/>
        <v/>
      </c>
      <c r="X992" s="293"/>
      <c r="Y992" s="289"/>
      <c r="Z992" s="473" t="str">
        <f>IF($BS992&lt;&gt;"","確認",IF(COUNTIF(点検表４リスト用!AB$2:AB$100,J992),"○",IF(OR($BQ992="【3】",$BQ992="【2】",$BQ992="【1】"),"○",$BQ992)))</f>
        <v/>
      </c>
      <c r="AA992" s="532"/>
      <c r="AB992" s="559" t="str">
        <f t="shared" si="500"/>
        <v/>
      </c>
      <c r="AC992" s="294" t="str">
        <f>IF(COUNTIF(環境性能の高いＵＤタクシー!$A:$A,点検表４!J992),"○","")</f>
        <v/>
      </c>
      <c r="AD992" s="295" t="str">
        <f t="shared" si="501"/>
        <v/>
      </c>
      <c r="AE992" s="296" t="b">
        <f t="shared" si="469"/>
        <v>0</v>
      </c>
      <c r="AF992" s="296" t="b">
        <f t="shared" si="470"/>
        <v>0</v>
      </c>
      <c r="AG992" s="296" t="str">
        <f t="shared" si="471"/>
        <v/>
      </c>
      <c r="AH992" s="296">
        <f t="shared" si="472"/>
        <v>1</v>
      </c>
      <c r="AI992" s="296">
        <f t="shared" si="473"/>
        <v>0</v>
      </c>
      <c r="AJ992" s="296">
        <f t="shared" si="474"/>
        <v>0</v>
      </c>
      <c r="AK992" s="296" t="str">
        <f>IFERROR(VLOOKUP($I992,点検表４リスト用!$D$2:$G$10,2,FALSE),"")</f>
        <v/>
      </c>
      <c r="AL992" s="296" t="str">
        <f>IFERROR(VLOOKUP($I992,点検表４リスト用!$D$2:$G$10,3,FALSE),"")</f>
        <v/>
      </c>
      <c r="AM992" s="296" t="str">
        <f>IFERROR(VLOOKUP($I992,点検表４リスト用!$D$2:$G$10,4,FALSE),"")</f>
        <v/>
      </c>
      <c r="AN992" s="296" t="str">
        <f>IFERROR(VLOOKUP(LEFT($E992,1),点検表４リスト用!$I$2:$J$11,2,FALSE),"")</f>
        <v/>
      </c>
      <c r="AO992" s="296" t="b">
        <f>IF(IFERROR(VLOOKUP($J992,軽乗用車一覧!$A$2:$A$88,1,FALSE),"")&lt;&gt;"",TRUE,FALSE)</f>
        <v>0</v>
      </c>
      <c r="AP992" s="296" t="b">
        <f t="shared" si="475"/>
        <v>0</v>
      </c>
      <c r="AQ992" s="296" t="b">
        <f t="shared" si="502"/>
        <v>1</v>
      </c>
      <c r="AR992" s="296" t="str">
        <f t="shared" si="476"/>
        <v/>
      </c>
      <c r="AS992" s="296" t="str">
        <f t="shared" si="477"/>
        <v/>
      </c>
      <c r="AT992" s="296">
        <f t="shared" si="478"/>
        <v>1</v>
      </c>
      <c r="AU992" s="296">
        <f t="shared" si="479"/>
        <v>1</v>
      </c>
      <c r="AV992" s="296" t="str">
        <f t="shared" si="480"/>
        <v/>
      </c>
      <c r="AW992" s="296" t="str">
        <f>IFERROR(VLOOKUP($L992,点検表４リスト用!$L$2:$M$11,2,FALSE),"")</f>
        <v/>
      </c>
      <c r="AX992" s="296" t="str">
        <f>IFERROR(VLOOKUP($AV992,排出係数!$H$4:$N$1000,7,FALSE),"")</f>
        <v/>
      </c>
      <c r="AY992" s="296" t="str">
        <f t="shared" si="490"/>
        <v/>
      </c>
      <c r="AZ992" s="296" t="str">
        <f t="shared" si="481"/>
        <v>1</v>
      </c>
      <c r="BA992" s="296" t="str">
        <f>IFERROR(VLOOKUP($AV992,排出係数!$A$4:$G$10000,$AU992+2,FALSE),"")</f>
        <v/>
      </c>
      <c r="BB992" s="296">
        <f>IFERROR(VLOOKUP($AU992,点検表４リスト用!$P$2:$T$6,2,FALSE),"")</f>
        <v>0.48</v>
      </c>
      <c r="BC992" s="296" t="str">
        <f t="shared" si="482"/>
        <v/>
      </c>
      <c r="BD992" s="296" t="str">
        <f t="shared" si="483"/>
        <v/>
      </c>
      <c r="BE992" s="296" t="str">
        <f>IFERROR(VLOOKUP($AV992,排出係数!$H$4:$M$10000,$AU992+2,FALSE),"")</f>
        <v/>
      </c>
      <c r="BF992" s="296">
        <f>IFERROR(VLOOKUP($AU992,点検表４リスト用!$P$2:$T$6,IF($N992="H17",5,3),FALSE),"")</f>
        <v>5.5E-2</v>
      </c>
      <c r="BG992" s="296">
        <f t="shared" si="484"/>
        <v>0</v>
      </c>
      <c r="BH992" s="296">
        <f t="shared" si="488"/>
        <v>0</v>
      </c>
      <c r="BI992" s="296" t="str">
        <f>IFERROR(VLOOKUP($L992,点検表４リスト用!$L$2:$N$11,3,FALSE),"")</f>
        <v/>
      </c>
      <c r="BJ992" s="296" t="str">
        <f t="shared" si="485"/>
        <v/>
      </c>
      <c r="BK992" s="296" t="str">
        <f>IF($AK992="特","",IF($BP992="確認",MSG_電気・燃料電池車確認,IF($BS992=1,日野自動車新型式,IF($BS992=2,日野自動車新型式②,IF($BS992=3,日野自動車新型式③,IF($BS992=4,日野自動車新型式④,IFERROR(VLOOKUP($BJ992,'35条リスト'!$A$3:$C$9998,2,FALSE),"")))))))</f>
        <v/>
      </c>
      <c r="BL992" s="296" t="str">
        <f t="shared" si="486"/>
        <v/>
      </c>
      <c r="BM992" s="296" t="str">
        <f>IFERROR(VLOOKUP($X992,点検表４リスト用!$A$2:$B$10,2,FALSE),"")</f>
        <v/>
      </c>
      <c r="BN992" s="296" t="str">
        <f>IF($AK992="特","",IFERROR(VLOOKUP($BJ992,'35条リスト'!$A$3:$C$9998,3,FALSE),""))</f>
        <v/>
      </c>
      <c r="BO992" s="357" t="str">
        <f t="shared" si="491"/>
        <v/>
      </c>
      <c r="BP992" s="297" t="str">
        <f t="shared" si="487"/>
        <v/>
      </c>
      <c r="BQ992" s="297" t="str">
        <f t="shared" si="492"/>
        <v/>
      </c>
      <c r="BR992" s="296">
        <f t="shared" si="489"/>
        <v>0</v>
      </c>
      <c r="BS992" s="296" t="str">
        <f>IF(COUNTIF(点検表４リスト用!X$2:X$83,J992),1,IF(COUNTIF(点検表４リスト用!Y$2:Y$100,J992),2,IF(COUNTIF(点検表４リスト用!Z$2:Z$100,J992),3,IF(COUNTIF(点検表４リスト用!AA$2:AA$100,J992),4,""))))</f>
        <v/>
      </c>
      <c r="BT992" s="580" t="str">
        <f t="shared" si="493"/>
        <v/>
      </c>
    </row>
    <row r="993" spans="1:72">
      <c r="A993" s="289"/>
      <c r="B993" s="445"/>
      <c r="C993" s="290"/>
      <c r="D993" s="291"/>
      <c r="E993" s="291"/>
      <c r="F993" s="291"/>
      <c r="G993" s="292"/>
      <c r="H993" s="300"/>
      <c r="I993" s="292"/>
      <c r="J993" s="292"/>
      <c r="K993" s="292"/>
      <c r="L993" s="292"/>
      <c r="M993" s="290"/>
      <c r="N993" s="290"/>
      <c r="O993" s="292"/>
      <c r="P993" s="292"/>
      <c r="Q993" s="481" t="str">
        <f t="shared" si="494"/>
        <v/>
      </c>
      <c r="R993" s="481" t="str">
        <f t="shared" si="495"/>
        <v/>
      </c>
      <c r="S993" s="482" t="str">
        <f t="shared" si="468"/>
        <v/>
      </c>
      <c r="T993" s="482" t="str">
        <f t="shared" si="496"/>
        <v/>
      </c>
      <c r="U993" s="483" t="str">
        <f t="shared" si="497"/>
        <v/>
      </c>
      <c r="V993" s="483" t="str">
        <f t="shared" si="498"/>
        <v/>
      </c>
      <c r="W993" s="483" t="str">
        <f t="shared" si="499"/>
        <v/>
      </c>
      <c r="X993" s="293"/>
      <c r="Y993" s="289"/>
      <c r="Z993" s="473" t="str">
        <f>IF($BS993&lt;&gt;"","確認",IF(COUNTIF(点検表４リスト用!AB$2:AB$100,J993),"○",IF(OR($BQ993="【3】",$BQ993="【2】",$BQ993="【1】"),"○",$BQ993)))</f>
        <v/>
      </c>
      <c r="AA993" s="532"/>
      <c r="AB993" s="559" t="str">
        <f t="shared" si="500"/>
        <v/>
      </c>
      <c r="AC993" s="294" t="str">
        <f>IF(COUNTIF(環境性能の高いＵＤタクシー!$A:$A,点検表４!J993),"○","")</f>
        <v/>
      </c>
      <c r="AD993" s="295" t="str">
        <f t="shared" si="501"/>
        <v/>
      </c>
      <c r="AE993" s="296" t="b">
        <f t="shared" si="469"/>
        <v>0</v>
      </c>
      <c r="AF993" s="296" t="b">
        <f t="shared" si="470"/>
        <v>0</v>
      </c>
      <c r="AG993" s="296" t="str">
        <f t="shared" si="471"/>
        <v/>
      </c>
      <c r="AH993" s="296">
        <f t="shared" si="472"/>
        <v>1</v>
      </c>
      <c r="AI993" s="296">
        <f t="shared" si="473"/>
        <v>0</v>
      </c>
      <c r="AJ993" s="296">
        <f t="shared" si="474"/>
        <v>0</v>
      </c>
      <c r="AK993" s="296" t="str">
        <f>IFERROR(VLOOKUP($I993,点検表４リスト用!$D$2:$G$10,2,FALSE),"")</f>
        <v/>
      </c>
      <c r="AL993" s="296" t="str">
        <f>IFERROR(VLOOKUP($I993,点検表４リスト用!$D$2:$G$10,3,FALSE),"")</f>
        <v/>
      </c>
      <c r="AM993" s="296" t="str">
        <f>IFERROR(VLOOKUP($I993,点検表４リスト用!$D$2:$G$10,4,FALSE),"")</f>
        <v/>
      </c>
      <c r="AN993" s="296" t="str">
        <f>IFERROR(VLOOKUP(LEFT($E993,1),点検表４リスト用!$I$2:$J$11,2,FALSE),"")</f>
        <v/>
      </c>
      <c r="AO993" s="296" t="b">
        <f>IF(IFERROR(VLOOKUP($J993,軽乗用車一覧!$A$2:$A$88,1,FALSE),"")&lt;&gt;"",TRUE,FALSE)</f>
        <v>0</v>
      </c>
      <c r="AP993" s="296" t="b">
        <f t="shared" si="475"/>
        <v>0</v>
      </c>
      <c r="AQ993" s="296" t="b">
        <f t="shared" si="502"/>
        <v>1</v>
      </c>
      <c r="AR993" s="296" t="str">
        <f t="shared" si="476"/>
        <v/>
      </c>
      <c r="AS993" s="296" t="str">
        <f t="shared" si="477"/>
        <v/>
      </c>
      <c r="AT993" s="296">
        <f t="shared" si="478"/>
        <v>1</v>
      </c>
      <c r="AU993" s="296">
        <f t="shared" si="479"/>
        <v>1</v>
      </c>
      <c r="AV993" s="296" t="str">
        <f t="shared" si="480"/>
        <v/>
      </c>
      <c r="AW993" s="296" t="str">
        <f>IFERROR(VLOOKUP($L993,点検表４リスト用!$L$2:$M$11,2,FALSE),"")</f>
        <v/>
      </c>
      <c r="AX993" s="296" t="str">
        <f>IFERROR(VLOOKUP($AV993,排出係数!$H$4:$N$1000,7,FALSE),"")</f>
        <v/>
      </c>
      <c r="AY993" s="296" t="str">
        <f t="shared" si="490"/>
        <v/>
      </c>
      <c r="AZ993" s="296" t="str">
        <f t="shared" si="481"/>
        <v>1</v>
      </c>
      <c r="BA993" s="296" t="str">
        <f>IFERROR(VLOOKUP($AV993,排出係数!$A$4:$G$10000,$AU993+2,FALSE),"")</f>
        <v/>
      </c>
      <c r="BB993" s="296">
        <f>IFERROR(VLOOKUP($AU993,点検表４リスト用!$P$2:$T$6,2,FALSE),"")</f>
        <v>0.48</v>
      </c>
      <c r="BC993" s="296" t="str">
        <f t="shared" si="482"/>
        <v/>
      </c>
      <c r="BD993" s="296" t="str">
        <f t="shared" si="483"/>
        <v/>
      </c>
      <c r="BE993" s="296" t="str">
        <f>IFERROR(VLOOKUP($AV993,排出係数!$H$4:$M$10000,$AU993+2,FALSE),"")</f>
        <v/>
      </c>
      <c r="BF993" s="296">
        <f>IFERROR(VLOOKUP($AU993,点検表４リスト用!$P$2:$T$6,IF($N993="H17",5,3),FALSE),"")</f>
        <v>5.5E-2</v>
      </c>
      <c r="BG993" s="296">
        <f t="shared" si="484"/>
        <v>0</v>
      </c>
      <c r="BH993" s="296">
        <f t="shared" si="488"/>
        <v>0</v>
      </c>
      <c r="BI993" s="296" t="str">
        <f>IFERROR(VLOOKUP($L993,点検表４リスト用!$L$2:$N$11,3,FALSE),"")</f>
        <v/>
      </c>
      <c r="BJ993" s="296" t="str">
        <f t="shared" si="485"/>
        <v/>
      </c>
      <c r="BK993" s="296" t="str">
        <f>IF($AK993="特","",IF($BP993="確認",MSG_電気・燃料電池車確認,IF($BS993=1,日野自動車新型式,IF($BS993=2,日野自動車新型式②,IF($BS993=3,日野自動車新型式③,IF($BS993=4,日野自動車新型式④,IFERROR(VLOOKUP($BJ993,'35条リスト'!$A$3:$C$9998,2,FALSE),"")))))))</f>
        <v/>
      </c>
      <c r="BL993" s="296" t="str">
        <f t="shared" si="486"/>
        <v/>
      </c>
      <c r="BM993" s="296" t="str">
        <f>IFERROR(VLOOKUP($X993,点検表４リスト用!$A$2:$B$10,2,FALSE),"")</f>
        <v/>
      </c>
      <c r="BN993" s="296" t="str">
        <f>IF($AK993="特","",IFERROR(VLOOKUP($BJ993,'35条リスト'!$A$3:$C$9998,3,FALSE),""))</f>
        <v/>
      </c>
      <c r="BO993" s="357" t="str">
        <f t="shared" si="491"/>
        <v/>
      </c>
      <c r="BP993" s="297" t="str">
        <f t="shared" si="487"/>
        <v/>
      </c>
      <c r="BQ993" s="297" t="str">
        <f t="shared" si="492"/>
        <v/>
      </c>
      <c r="BR993" s="296">
        <f t="shared" si="489"/>
        <v>0</v>
      </c>
      <c r="BS993" s="296" t="str">
        <f>IF(COUNTIF(点検表４リスト用!X$2:X$83,J993),1,IF(COUNTIF(点検表４リスト用!Y$2:Y$100,J993),2,IF(COUNTIF(点検表４リスト用!Z$2:Z$100,J993),3,IF(COUNTIF(点検表４リスト用!AA$2:AA$100,J993),4,""))))</f>
        <v/>
      </c>
      <c r="BT993" s="580" t="str">
        <f t="shared" si="493"/>
        <v/>
      </c>
    </row>
    <row r="994" spans="1:72">
      <c r="A994" s="289"/>
      <c r="B994" s="445"/>
      <c r="C994" s="290"/>
      <c r="D994" s="291"/>
      <c r="E994" s="291"/>
      <c r="F994" s="291"/>
      <c r="G994" s="292"/>
      <c r="H994" s="300"/>
      <c r="I994" s="292"/>
      <c r="J994" s="292"/>
      <c r="K994" s="292"/>
      <c r="L994" s="292"/>
      <c r="M994" s="290"/>
      <c r="N994" s="290"/>
      <c r="O994" s="292"/>
      <c r="P994" s="292"/>
      <c r="Q994" s="481" t="str">
        <f t="shared" si="494"/>
        <v/>
      </c>
      <c r="R994" s="481" t="str">
        <f t="shared" si="495"/>
        <v/>
      </c>
      <c r="S994" s="482" t="str">
        <f t="shared" si="468"/>
        <v/>
      </c>
      <c r="T994" s="482" t="str">
        <f t="shared" si="496"/>
        <v/>
      </c>
      <c r="U994" s="483" t="str">
        <f t="shared" si="497"/>
        <v/>
      </c>
      <c r="V994" s="483" t="str">
        <f t="shared" si="498"/>
        <v/>
      </c>
      <c r="W994" s="483" t="str">
        <f t="shared" si="499"/>
        <v/>
      </c>
      <c r="X994" s="293"/>
      <c r="Y994" s="289"/>
      <c r="Z994" s="473" t="str">
        <f>IF($BS994&lt;&gt;"","確認",IF(COUNTIF(点検表４リスト用!AB$2:AB$100,J994),"○",IF(OR($BQ994="【3】",$BQ994="【2】",$BQ994="【1】"),"○",$BQ994)))</f>
        <v/>
      </c>
      <c r="AA994" s="532"/>
      <c r="AB994" s="559" t="str">
        <f t="shared" si="500"/>
        <v/>
      </c>
      <c r="AC994" s="294" t="str">
        <f>IF(COUNTIF(環境性能の高いＵＤタクシー!$A:$A,点検表４!J994),"○","")</f>
        <v/>
      </c>
      <c r="AD994" s="295" t="str">
        <f t="shared" si="501"/>
        <v/>
      </c>
      <c r="AE994" s="296" t="b">
        <f t="shared" si="469"/>
        <v>0</v>
      </c>
      <c r="AF994" s="296" t="b">
        <f t="shared" si="470"/>
        <v>0</v>
      </c>
      <c r="AG994" s="296" t="str">
        <f t="shared" si="471"/>
        <v/>
      </c>
      <c r="AH994" s="296">
        <f t="shared" si="472"/>
        <v>1</v>
      </c>
      <c r="AI994" s="296">
        <f t="shared" si="473"/>
        <v>0</v>
      </c>
      <c r="AJ994" s="296">
        <f t="shared" si="474"/>
        <v>0</v>
      </c>
      <c r="AK994" s="296" t="str">
        <f>IFERROR(VLOOKUP($I994,点検表４リスト用!$D$2:$G$10,2,FALSE),"")</f>
        <v/>
      </c>
      <c r="AL994" s="296" t="str">
        <f>IFERROR(VLOOKUP($I994,点検表４リスト用!$D$2:$G$10,3,FALSE),"")</f>
        <v/>
      </c>
      <c r="AM994" s="296" t="str">
        <f>IFERROR(VLOOKUP($I994,点検表４リスト用!$D$2:$G$10,4,FALSE),"")</f>
        <v/>
      </c>
      <c r="AN994" s="296" t="str">
        <f>IFERROR(VLOOKUP(LEFT($E994,1),点検表４リスト用!$I$2:$J$11,2,FALSE),"")</f>
        <v/>
      </c>
      <c r="AO994" s="296" t="b">
        <f>IF(IFERROR(VLOOKUP($J994,軽乗用車一覧!$A$2:$A$88,1,FALSE),"")&lt;&gt;"",TRUE,FALSE)</f>
        <v>0</v>
      </c>
      <c r="AP994" s="296" t="b">
        <f t="shared" si="475"/>
        <v>0</v>
      </c>
      <c r="AQ994" s="296" t="b">
        <f t="shared" si="502"/>
        <v>1</v>
      </c>
      <c r="AR994" s="296" t="str">
        <f t="shared" si="476"/>
        <v/>
      </c>
      <c r="AS994" s="296" t="str">
        <f t="shared" si="477"/>
        <v/>
      </c>
      <c r="AT994" s="296">
        <f t="shared" si="478"/>
        <v>1</v>
      </c>
      <c r="AU994" s="296">
        <f t="shared" si="479"/>
        <v>1</v>
      </c>
      <c r="AV994" s="296" t="str">
        <f t="shared" si="480"/>
        <v/>
      </c>
      <c r="AW994" s="296" t="str">
        <f>IFERROR(VLOOKUP($L994,点検表４リスト用!$L$2:$M$11,2,FALSE),"")</f>
        <v/>
      </c>
      <c r="AX994" s="296" t="str">
        <f>IFERROR(VLOOKUP($AV994,排出係数!$H$4:$N$1000,7,FALSE),"")</f>
        <v/>
      </c>
      <c r="AY994" s="296" t="str">
        <f t="shared" si="490"/>
        <v/>
      </c>
      <c r="AZ994" s="296" t="str">
        <f t="shared" si="481"/>
        <v>1</v>
      </c>
      <c r="BA994" s="296" t="str">
        <f>IFERROR(VLOOKUP($AV994,排出係数!$A$4:$G$10000,$AU994+2,FALSE),"")</f>
        <v/>
      </c>
      <c r="BB994" s="296">
        <f>IFERROR(VLOOKUP($AU994,点検表４リスト用!$P$2:$T$6,2,FALSE),"")</f>
        <v>0.48</v>
      </c>
      <c r="BC994" s="296" t="str">
        <f t="shared" si="482"/>
        <v/>
      </c>
      <c r="BD994" s="296" t="str">
        <f t="shared" si="483"/>
        <v/>
      </c>
      <c r="BE994" s="296" t="str">
        <f>IFERROR(VLOOKUP($AV994,排出係数!$H$4:$M$10000,$AU994+2,FALSE),"")</f>
        <v/>
      </c>
      <c r="BF994" s="296">
        <f>IFERROR(VLOOKUP($AU994,点検表４リスト用!$P$2:$T$6,IF($N994="H17",5,3),FALSE),"")</f>
        <v>5.5E-2</v>
      </c>
      <c r="BG994" s="296">
        <f t="shared" si="484"/>
        <v>0</v>
      </c>
      <c r="BH994" s="296">
        <f t="shared" si="488"/>
        <v>0</v>
      </c>
      <c r="BI994" s="296" t="str">
        <f>IFERROR(VLOOKUP($L994,点検表４リスト用!$L$2:$N$11,3,FALSE),"")</f>
        <v/>
      </c>
      <c r="BJ994" s="296" t="str">
        <f t="shared" si="485"/>
        <v/>
      </c>
      <c r="BK994" s="296" t="str">
        <f>IF($AK994="特","",IF($BP994="確認",MSG_電気・燃料電池車確認,IF($BS994=1,日野自動車新型式,IF($BS994=2,日野自動車新型式②,IF($BS994=3,日野自動車新型式③,IF($BS994=4,日野自動車新型式④,IFERROR(VLOOKUP($BJ994,'35条リスト'!$A$3:$C$9998,2,FALSE),"")))))))</f>
        <v/>
      </c>
      <c r="BL994" s="296" t="str">
        <f t="shared" si="486"/>
        <v/>
      </c>
      <c r="BM994" s="296" t="str">
        <f>IFERROR(VLOOKUP($X994,点検表４リスト用!$A$2:$B$10,2,FALSE),"")</f>
        <v/>
      </c>
      <c r="BN994" s="296" t="str">
        <f>IF($AK994="特","",IFERROR(VLOOKUP($BJ994,'35条リスト'!$A$3:$C$9998,3,FALSE),""))</f>
        <v/>
      </c>
      <c r="BO994" s="357" t="str">
        <f t="shared" si="491"/>
        <v/>
      </c>
      <c r="BP994" s="297" t="str">
        <f t="shared" si="487"/>
        <v/>
      </c>
      <c r="BQ994" s="297" t="str">
        <f t="shared" si="492"/>
        <v/>
      </c>
      <c r="BR994" s="296">
        <f t="shared" si="489"/>
        <v>0</v>
      </c>
      <c r="BS994" s="296" t="str">
        <f>IF(COUNTIF(点検表４リスト用!X$2:X$83,J994),1,IF(COUNTIF(点検表４リスト用!Y$2:Y$100,J994),2,IF(COUNTIF(点検表４リスト用!Z$2:Z$100,J994),3,IF(COUNTIF(点検表４リスト用!AA$2:AA$100,J994),4,""))))</f>
        <v/>
      </c>
      <c r="BT994" s="580" t="str">
        <f t="shared" si="493"/>
        <v/>
      </c>
    </row>
    <row r="995" spans="1:72">
      <c r="A995" s="289"/>
      <c r="B995" s="445"/>
      <c r="C995" s="290"/>
      <c r="D995" s="291"/>
      <c r="E995" s="291"/>
      <c r="F995" s="291"/>
      <c r="G995" s="292"/>
      <c r="H995" s="300"/>
      <c r="I995" s="292"/>
      <c r="J995" s="292"/>
      <c r="K995" s="292"/>
      <c r="L995" s="292"/>
      <c r="M995" s="290"/>
      <c r="N995" s="290"/>
      <c r="O995" s="292"/>
      <c r="P995" s="292"/>
      <c r="Q995" s="481" t="str">
        <f t="shared" si="494"/>
        <v/>
      </c>
      <c r="R995" s="481" t="str">
        <f t="shared" si="495"/>
        <v/>
      </c>
      <c r="S995" s="482" t="str">
        <f t="shared" si="468"/>
        <v/>
      </c>
      <c r="T995" s="482" t="str">
        <f t="shared" si="496"/>
        <v/>
      </c>
      <c r="U995" s="483" t="str">
        <f t="shared" si="497"/>
        <v/>
      </c>
      <c r="V995" s="483" t="str">
        <f t="shared" si="498"/>
        <v/>
      </c>
      <c r="W995" s="483" t="str">
        <f t="shared" si="499"/>
        <v/>
      </c>
      <c r="X995" s="293"/>
      <c r="Y995" s="289"/>
      <c r="Z995" s="473" t="str">
        <f>IF($BS995&lt;&gt;"","確認",IF(COUNTIF(点検表４リスト用!AB$2:AB$100,J995),"○",IF(OR($BQ995="【3】",$BQ995="【2】",$BQ995="【1】"),"○",$BQ995)))</f>
        <v/>
      </c>
      <c r="AA995" s="532"/>
      <c r="AB995" s="559" t="str">
        <f t="shared" si="500"/>
        <v/>
      </c>
      <c r="AC995" s="294" t="str">
        <f>IF(COUNTIF(環境性能の高いＵＤタクシー!$A:$A,点検表４!J995),"○","")</f>
        <v/>
      </c>
      <c r="AD995" s="295" t="str">
        <f t="shared" si="501"/>
        <v/>
      </c>
      <c r="AE995" s="296" t="b">
        <f t="shared" si="469"/>
        <v>0</v>
      </c>
      <c r="AF995" s="296" t="b">
        <f t="shared" si="470"/>
        <v>0</v>
      </c>
      <c r="AG995" s="296" t="str">
        <f t="shared" si="471"/>
        <v/>
      </c>
      <c r="AH995" s="296">
        <f t="shared" si="472"/>
        <v>1</v>
      </c>
      <c r="AI995" s="296">
        <f t="shared" si="473"/>
        <v>0</v>
      </c>
      <c r="AJ995" s="296">
        <f t="shared" si="474"/>
        <v>0</v>
      </c>
      <c r="AK995" s="296" t="str">
        <f>IFERROR(VLOOKUP($I995,点検表４リスト用!$D$2:$G$10,2,FALSE),"")</f>
        <v/>
      </c>
      <c r="AL995" s="296" t="str">
        <f>IFERROR(VLOOKUP($I995,点検表４リスト用!$D$2:$G$10,3,FALSE),"")</f>
        <v/>
      </c>
      <c r="AM995" s="296" t="str">
        <f>IFERROR(VLOOKUP($I995,点検表４リスト用!$D$2:$G$10,4,FALSE),"")</f>
        <v/>
      </c>
      <c r="AN995" s="296" t="str">
        <f>IFERROR(VLOOKUP(LEFT($E995,1),点検表４リスト用!$I$2:$J$11,2,FALSE),"")</f>
        <v/>
      </c>
      <c r="AO995" s="296" t="b">
        <f>IF(IFERROR(VLOOKUP($J995,軽乗用車一覧!$A$2:$A$88,1,FALSE),"")&lt;&gt;"",TRUE,FALSE)</f>
        <v>0</v>
      </c>
      <c r="AP995" s="296" t="b">
        <f t="shared" si="475"/>
        <v>0</v>
      </c>
      <c r="AQ995" s="296" t="b">
        <f t="shared" si="502"/>
        <v>1</v>
      </c>
      <c r="AR995" s="296" t="str">
        <f t="shared" si="476"/>
        <v/>
      </c>
      <c r="AS995" s="296" t="str">
        <f t="shared" si="477"/>
        <v/>
      </c>
      <c r="AT995" s="296">
        <f t="shared" si="478"/>
        <v>1</v>
      </c>
      <c r="AU995" s="296">
        <f t="shared" si="479"/>
        <v>1</v>
      </c>
      <c r="AV995" s="296" t="str">
        <f t="shared" si="480"/>
        <v/>
      </c>
      <c r="AW995" s="296" t="str">
        <f>IFERROR(VLOOKUP($L995,点検表４リスト用!$L$2:$M$11,2,FALSE),"")</f>
        <v/>
      </c>
      <c r="AX995" s="296" t="str">
        <f>IFERROR(VLOOKUP($AV995,排出係数!$H$4:$N$1000,7,FALSE),"")</f>
        <v/>
      </c>
      <c r="AY995" s="296" t="str">
        <f t="shared" si="490"/>
        <v/>
      </c>
      <c r="AZ995" s="296" t="str">
        <f t="shared" si="481"/>
        <v>1</v>
      </c>
      <c r="BA995" s="296" t="str">
        <f>IFERROR(VLOOKUP($AV995,排出係数!$A$4:$G$10000,$AU995+2,FALSE),"")</f>
        <v/>
      </c>
      <c r="BB995" s="296">
        <f>IFERROR(VLOOKUP($AU995,点検表４リスト用!$P$2:$T$6,2,FALSE),"")</f>
        <v>0.48</v>
      </c>
      <c r="BC995" s="296" t="str">
        <f t="shared" si="482"/>
        <v/>
      </c>
      <c r="BD995" s="296" t="str">
        <f t="shared" si="483"/>
        <v/>
      </c>
      <c r="BE995" s="296" t="str">
        <f>IFERROR(VLOOKUP($AV995,排出係数!$H$4:$M$10000,$AU995+2,FALSE),"")</f>
        <v/>
      </c>
      <c r="BF995" s="296">
        <f>IFERROR(VLOOKUP($AU995,点検表４リスト用!$P$2:$T$6,IF($N995="H17",5,3),FALSE),"")</f>
        <v>5.5E-2</v>
      </c>
      <c r="BG995" s="296">
        <f t="shared" si="484"/>
        <v>0</v>
      </c>
      <c r="BH995" s="296">
        <f t="shared" si="488"/>
        <v>0</v>
      </c>
      <c r="BI995" s="296" t="str">
        <f>IFERROR(VLOOKUP($L995,点検表４リスト用!$L$2:$N$11,3,FALSE),"")</f>
        <v/>
      </c>
      <c r="BJ995" s="296" t="str">
        <f t="shared" si="485"/>
        <v/>
      </c>
      <c r="BK995" s="296" t="str">
        <f>IF($AK995="特","",IF($BP995="確認",MSG_電気・燃料電池車確認,IF($BS995=1,日野自動車新型式,IF($BS995=2,日野自動車新型式②,IF($BS995=3,日野自動車新型式③,IF($BS995=4,日野自動車新型式④,IFERROR(VLOOKUP($BJ995,'35条リスト'!$A$3:$C$9998,2,FALSE),"")))))))</f>
        <v/>
      </c>
      <c r="BL995" s="296" t="str">
        <f t="shared" si="486"/>
        <v/>
      </c>
      <c r="BM995" s="296" t="str">
        <f>IFERROR(VLOOKUP($X995,点検表４リスト用!$A$2:$B$10,2,FALSE),"")</f>
        <v/>
      </c>
      <c r="BN995" s="296" t="str">
        <f>IF($AK995="特","",IFERROR(VLOOKUP($BJ995,'35条リスト'!$A$3:$C$9998,3,FALSE),""))</f>
        <v/>
      </c>
      <c r="BO995" s="357" t="str">
        <f t="shared" si="491"/>
        <v/>
      </c>
      <c r="BP995" s="297" t="str">
        <f t="shared" si="487"/>
        <v/>
      </c>
      <c r="BQ995" s="297" t="str">
        <f t="shared" si="492"/>
        <v/>
      </c>
      <c r="BR995" s="296">
        <f t="shared" si="489"/>
        <v>0</v>
      </c>
      <c r="BS995" s="296" t="str">
        <f>IF(COUNTIF(点検表４リスト用!X$2:X$83,J995),1,IF(COUNTIF(点検表４リスト用!Y$2:Y$100,J995),2,IF(COUNTIF(点検表４リスト用!Z$2:Z$100,J995),3,IF(COUNTIF(点検表４リスト用!AA$2:AA$100,J995),4,""))))</f>
        <v/>
      </c>
      <c r="BT995" s="580" t="str">
        <f t="shared" si="493"/>
        <v/>
      </c>
    </row>
    <row r="996" spans="1:72">
      <c r="A996" s="289"/>
      <c r="B996" s="445"/>
      <c r="C996" s="290"/>
      <c r="D996" s="291"/>
      <c r="E996" s="291"/>
      <c r="F996" s="291"/>
      <c r="G996" s="292"/>
      <c r="H996" s="300"/>
      <c r="I996" s="292"/>
      <c r="J996" s="292"/>
      <c r="K996" s="292"/>
      <c r="L996" s="292"/>
      <c r="M996" s="290"/>
      <c r="N996" s="290"/>
      <c r="O996" s="292"/>
      <c r="P996" s="292"/>
      <c r="Q996" s="481" t="str">
        <f t="shared" si="494"/>
        <v/>
      </c>
      <c r="R996" s="481" t="str">
        <f t="shared" si="495"/>
        <v/>
      </c>
      <c r="S996" s="482" t="str">
        <f t="shared" si="468"/>
        <v/>
      </c>
      <c r="T996" s="482" t="str">
        <f t="shared" si="496"/>
        <v/>
      </c>
      <c r="U996" s="483" t="str">
        <f t="shared" si="497"/>
        <v/>
      </c>
      <c r="V996" s="483" t="str">
        <f t="shared" si="498"/>
        <v/>
      </c>
      <c r="W996" s="483" t="str">
        <f t="shared" si="499"/>
        <v/>
      </c>
      <c r="X996" s="293"/>
      <c r="Y996" s="289"/>
      <c r="Z996" s="473" t="str">
        <f>IF($BS996&lt;&gt;"","確認",IF(COUNTIF(点検表４リスト用!AB$2:AB$100,J996),"○",IF(OR($BQ996="【3】",$BQ996="【2】",$BQ996="【1】"),"○",$BQ996)))</f>
        <v/>
      </c>
      <c r="AA996" s="532"/>
      <c r="AB996" s="559" t="str">
        <f t="shared" si="500"/>
        <v/>
      </c>
      <c r="AC996" s="294" t="str">
        <f>IF(COUNTIF(環境性能の高いＵＤタクシー!$A:$A,点検表４!J996),"○","")</f>
        <v/>
      </c>
      <c r="AD996" s="295" t="str">
        <f t="shared" si="501"/>
        <v/>
      </c>
      <c r="AE996" s="296" t="b">
        <f t="shared" si="469"/>
        <v>0</v>
      </c>
      <c r="AF996" s="296" t="b">
        <f t="shared" si="470"/>
        <v>0</v>
      </c>
      <c r="AG996" s="296" t="str">
        <f t="shared" si="471"/>
        <v/>
      </c>
      <c r="AH996" s="296">
        <f t="shared" si="472"/>
        <v>1</v>
      </c>
      <c r="AI996" s="296">
        <f t="shared" si="473"/>
        <v>0</v>
      </c>
      <c r="AJ996" s="296">
        <f t="shared" si="474"/>
        <v>0</v>
      </c>
      <c r="AK996" s="296" t="str">
        <f>IFERROR(VLOOKUP($I996,点検表４リスト用!$D$2:$G$10,2,FALSE),"")</f>
        <v/>
      </c>
      <c r="AL996" s="296" t="str">
        <f>IFERROR(VLOOKUP($I996,点検表４リスト用!$D$2:$G$10,3,FALSE),"")</f>
        <v/>
      </c>
      <c r="AM996" s="296" t="str">
        <f>IFERROR(VLOOKUP($I996,点検表４リスト用!$D$2:$G$10,4,FALSE),"")</f>
        <v/>
      </c>
      <c r="AN996" s="296" t="str">
        <f>IFERROR(VLOOKUP(LEFT($E996,1),点検表４リスト用!$I$2:$J$11,2,FALSE),"")</f>
        <v/>
      </c>
      <c r="AO996" s="296" t="b">
        <f>IF(IFERROR(VLOOKUP($J996,軽乗用車一覧!$A$2:$A$88,1,FALSE),"")&lt;&gt;"",TRUE,FALSE)</f>
        <v>0</v>
      </c>
      <c r="AP996" s="296" t="b">
        <f t="shared" si="475"/>
        <v>0</v>
      </c>
      <c r="AQ996" s="296" t="b">
        <f t="shared" si="502"/>
        <v>1</v>
      </c>
      <c r="AR996" s="296" t="str">
        <f t="shared" si="476"/>
        <v/>
      </c>
      <c r="AS996" s="296" t="str">
        <f t="shared" si="477"/>
        <v/>
      </c>
      <c r="AT996" s="296">
        <f t="shared" si="478"/>
        <v>1</v>
      </c>
      <c r="AU996" s="296">
        <f t="shared" si="479"/>
        <v>1</v>
      </c>
      <c r="AV996" s="296" t="str">
        <f t="shared" si="480"/>
        <v/>
      </c>
      <c r="AW996" s="296" t="str">
        <f>IFERROR(VLOOKUP($L996,点検表４リスト用!$L$2:$M$11,2,FALSE),"")</f>
        <v/>
      </c>
      <c r="AX996" s="296" t="str">
        <f>IFERROR(VLOOKUP($AV996,排出係数!$H$4:$N$1000,7,FALSE),"")</f>
        <v/>
      </c>
      <c r="AY996" s="296" t="str">
        <f t="shared" si="490"/>
        <v/>
      </c>
      <c r="AZ996" s="296" t="str">
        <f t="shared" si="481"/>
        <v>1</v>
      </c>
      <c r="BA996" s="296" t="str">
        <f>IFERROR(VLOOKUP($AV996,排出係数!$A$4:$G$10000,$AU996+2,FALSE),"")</f>
        <v/>
      </c>
      <c r="BB996" s="296">
        <f>IFERROR(VLOOKUP($AU996,点検表４リスト用!$P$2:$T$6,2,FALSE),"")</f>
        <v>0.48</v>
      </c>
      <c r="BC996" s="296" t="str">
        <f t="shared" si="482"/>
        <v/>
      </c>
      <c r="BD996" s="296" t="str">
        <f t="shared" si="483"/>
        <v/>
      </c>
      <c r="BE996" s="296" t="str">
        <f>IFERROR(VLOOKUP($AV996,排出係数!$H$4:$M$10000,$AU996+2,FALSE),"")</f>
        <v/>
      </c>
      <c r="BF996" s="296">
        <f>IFERROR(VLOOKUP($AU996,点検表４リスト用!$P$2:$T$6,IF($N996="H17",5,3),FALSE),"")</f>
        <v>5.5E-2</v>
      </c>
      <c r="BG996" s="296">
        <f t="shared" si="484"/>
        <v>0</v>
      </c>
      <c r="BH996" s="296">
        <f t="shared" si="488"/>
        <v>0</v>
      </c>
      <c r="BI996" s="296" t="str">
        <f>IFERROR(VLOOKUP($L996,点検表４リスト用!$L$2:$N$11,3,FALSE),"")</f>
        <v/>
      </c>
      <c r="BJ996" s="296" t="str">
        <f t="shared" si="485"/>
        <v/>
      </c>
      <c r="BK996" s="296" t="str">
        <f>IF($AK996="特","",IF($BP996="確認",MSG_電気・燃料電池車確認,IF($BS996=1,日野自動車新型式,IF($BS996=2,日野自動車新型式②,IF($BS996=3,日野自動車新型式③,IF($BS996=4,日野自動車新型式④,IFERROR(VLOOKUP($BJ996,'35条リスト'!$A$3:$C$9998,2,FALSE),"")))))))</f>
        <v/>
      </c>
      <c r="BL996" s="296" t="str">
        <f t="shared" si="486"/>
        <v/>
      </c>
      <c r="BM996" s="296" t="str">
        <f>IFERROR(VLOOKUP($X996,点検表４リスト用!$A$2:$B$10,2,FALSE),"")</f>
        <v/>
      </c>
      <c r="BN996" s="296" t="str">
        <f>IF($AK996="特","",IFERROR(VLOOKUP($BJ996,'35条リスト'!$A$3:$C$9998,3,FALSE),""))</f>
        <v/>
      </c>
      <c r="BO996" s="357" t="str">
        <f t="shared" si="491"/>
        <v/>
      </c>
      <c r="BP996" s="297" t="str">
        <f t="shared" si="487"/>
        <v/>
      </c>
      <c r="BQ996" s="297" t="str">
        <f t="shared" si="492"/>
        <v/>
      </c>
      <c r="BR996" s="296">
        <f t="shared" si="489"/>
        <v>0</v>
      </c>
      <c r="BS996" s="296" t="str">
        <f>IF(COUNTIF(点検表４リスト用!X$2:X$83,J996),1,IF(COUNTIF(点検表４リスト用!Y$2:Y$100,J996),2,IF(COUNTIF(点検表４リスト用!Z$2:Z$100,J996),3,IF(COUNTIF(点検表４リスト用!AA$2:AA$100,J996),4,""))))</f>
        <v/>
      </c>
      <c r="BT996" s="580" t="str">
        <f t="shared" si="493"/>
        <v/>
      </c>
    </row>
    <row r="997" spans="1:72">
      <c r="A997" s="289"/>
      <c r="B997" s="445"/>
      <c r="C997" s="290"/>
      <c r="D997" s="291"/>
      <c r="E997" s="291"/>
      <c r="F997" s="291"/>
      <c r="G997" s="292"/>
      <c r="H997" s="300"/>
      <c r="I997" s="292"/>
      <c r="J997" s="292"/>
      <c r="K997" s="292"/>
      <c r="L997" s="292"/>
      <c r="M997" s="290"/>
      <c r="N997" s="290"/>
      <c r="O997" s="292"/>
      <c r="P997" s="292"/>
      <c r="Q997" s="481" t="str">
        <f t="shared" si="494"/>
        <v/>
      </c>
      <c r="R997" s="481" t="str">
        <f t="shared" si="495"/>
        <v/>
      </c>
      <c r="S997" s="482" t="str">
        <f t="shared" si="468"/>
        <v/>
      </c>
      <c r="T997" s="482" t="str">
        <f t="shared" si="496"/>
        <v/>
      </c>
      <c r="U997" s="483" t="str">
        <f t="shared" si="497"/>
        <v/>
      </c>
      <c r="V997" s="483" t="str">
        <f t="shared" si="498"/>
        <v/>
      </c>
      <c r="W997" s="483" t="str">
        <f t="shared" si="499"/>
        <v/>
      </c>
      <c r="X997" s="293"/>
      <c r="Y997" s="289"/>
      <c r="Z997" s="473" t="str">
        <f>IF($BS997&lt;&gt;"","確認",IF(COUNTIF(点検表４リスト用!AB$2:AB$100,J997),"○",IF(OR($BQ997="【3】",$BQ997="【2】",$BQ997="【1】"),"○",$BQ997)))</f>
        <v/>
      </c>
      <c r="AA997" s="532"/>
      <c r="AB997" s="559" t="str">
        <f t="shared" si="500"/>
        <v/>
      </c>
      <c r="AC997" s="294" t="str">
        <f>IF(COUNTIF(環境性能の高いＵＤタクシー!$A:$A,点検表４!J997),"○","")</f>
        <v/>
      </c>
      <c r="AD997" s="295" t="str">
        <f t="shared" si="501"/>
        <v/>
      </c>
      <c r="AE997" s="296" t="b">
        <f t="shared" si="469"/>
        <v>0</v>
      </c>
      <c r="AF997" s="296" t="b">
        <f t="shared" si="470"/>
        <v>0</v>
      </c>
      <c r="AG997" s="296" t="str">
        <f t="shared" si="471"/>
        <v/>
      </c>
      <c r="AH997" s="296">
        <f t="shared" si="472"/>
        <v>1</v>
      </c>
      <c r="AI997" s="296">
        <f t="shared" si="473"/>
        <v>0</v>
      </c>
      <c r="AJ997" s="296">
        <f t="shared" si="474"/>
        <v>0</v>
      </c>
      <c r="AK997" s="296" t="str">
        <f>IFERROR(VLOOKUP($I997,点検表４リスト用!$D$2:$G$10,2,FALSE),"")</f>
        <v/>
      </c>
      <c r="AL997" s="296" t="str">
        <f>IFERROR(VLOOKUP($I997,点検表４リスト用!$D$2:$G$10,3,FALSE),"")</f>
        <v/>
      </c>
      <c r="AM997" s="296" t="str">
        <f>IFERROR(VLOOKUP($I997,点検表４リスト用!$D$2:$G$10,4,FALSE),"")</f>
        <v/>
      </c>
      <c r="AN997" s="296" t="str">
        <f>IFERROR(VLOOKUP(LEFT($E997,1),点検表４リスト用!$I$2:$J$11,2,FALSE),"")</f>
        <v/>
      </c>
      <c r="AO997" s="296" t="b">
        <f>IF(IFERROR(VLOOKUP($J997,軽乗用車一覧!$A$2:$A$88,1,FALSE),"")&lt;&gt;"",TRUE,FALSE)</f>
        <v>0</v>
      </c>
      <c r="AP997" s="296" t="b">
        <f t="shared" si="475"/>
        <v>0</v>
      </c>
      <c r="AQ997" s="296" t="b">
        <f t="shared" si="502"/>
        <v>1</v>
      </c>
      <c r="AR997" s="296" t="str">
        <f t="shared" si="476"/>
        <v/>
      </c>
      <c r="AS997" s="296" t="str">
        <f t="shared" si="477"/>
        <v/>
      </c>
      <c r="AT997" s="296">
        <f t="shared" si="478"/>
        <v>1</v>
      </c>
      <c r="AU997" s="296">
        <f t="shared" si="479"/>
        <v>1</v>
      </c>
      <c r="AV997" s="296" t="str">
        <f t="shared" si="480"/>
        <v/>
      </c>
      <c r="AW997" s="296" t="str">
        <f>IFERROR(VLOOKUP($L997,点検表４リスト用!$L$2:$M$11,2,FALSE),"")</f>
        <v/>
      </c>
      <c r="AX997" s="296" t="str">
        <f>IFERROR(VLOOKUP($AV997,排出係数!$H$4:$N$1000,7,FALSE),"")</f>
        <v/>
      </c>
      <c r="AY997" s="296" t="str">
        <f t="shared" si="490"/>
        <v/>
      </c>
      <c r="AZ997" s="296" t="str">
        <f t="shared" si="481"/>
        <v>1</v>
      </c>
      <c r="BA997" s="296" t="str">
        <f>IFERROR(VLOOKUP($AV997,排出係数!$A$4:$G$10000,$AU997+2,FALSE),"")</f>
        <v/>
      </c>
      <c r="BB997" s="296">
        <f>IFERROR(VLOOKUP($AU997,点検表４リスト用!$P$2:$T$6,2,FALSE),"")</f>
        <v>0.48</v>
      </c>
      <c r="BC997" s="296" t="str">
        <f t="shared" si="482"/>
        <v/>
      </c>
      <c r="BD997" s="296" t="str">
        <f t="shared" si="483"/>
        <v/>
      </c>
      <c r="BE997" s="296" t="str">
        <f>IFERROR(VLOOKUP($AV997,排出係数!$H$4:$M$10000,$AU997+2,FALSE),"")</f>
        <v/>
      </c>
      <c r="BF997" s="296">
        <f>IFERROR(VLOOKUP($AU997,点検表４リスト用!$P$2:$T$6,IF($N997="H17",5,3),FALSE),"")</f>
        <v>5.5E-2</v>
      </c>
      <c r="BG997" s="296">
        <f t="shared" si="484"/>
        <v>0</v>
      </c>
      <c r="BH997" s="296">
        <f t="shared" si="488"/>
        <v>0</v>
      </c>
      <c r="BI997" s="296" t="str">
        <f>IFERROR(VLOOKUP($L997,点検表４リスト用!$L$2:$N$11,3,FALSE),"")</f>
        <v/>
      </c>
      <c r="BJ997" s="296" t="str">
        <f t="shared" si="485"/>
        <v/>
      </c>
      <c r="BK997" s="296" t="str">
        <f>IF($AK997="特","",IF($BP997="確認",MSG_電気・燃料電池車確認,IF($BS997=1,日野自動車新型式,IF($BS997=2,日野自動車新型式②,IF($BS997=3,日野自動車新型式③,IF($BS997=4,日野自動車新型式④,IFERROR(VLOOKUP($BJ997,'35条リスト'!$A$3:$C$9998,2,FALSE),"")))))))</f>
        <v/>
      </c>
      <c r="BL997" s="296" t="str">
        <f t="shared" si="486"/>
        <v/>
      </c>
      <c r="BM997" s="296" t="str">
        <f>IFERROR(VLOOKUP($X997,点検表４リスト用!$A$2:$B$10,2,FALSE),"")</f>
        <v/>
      </c>
      <c r="BN997" s="296" t="str">
        <f>IF($AK997="特","",IFERROR(VLOOKUP($BJ997,'35条リスト'!$A$3:$C$9998,3,FALSE),""))</f>
        <v/>
      </c>
      <c r="BO997" s="357" t="str">
        <f t="shared" si="491"/>
        <v/>
      </c>
      <c r="BP997" s="297" t="str">
        <f t="shared" si="487"/>
        <v/>
      </c>
      <c r="BQ997" s="297" t="str">
        <f t="shared" si="492"/>
        <v/>
      </c>
      <c r="BR997" s="296">
        <f t="shared" si="489"/>
        <v>0</v>
      </c>
      <c r="BS997" s="296" t="str">
        <f>IF(COUNTIF(点検表４リスト用!X$2:X$83,J997),1,IF(COUNTIF(点検表４リスト用!Y$2:Y$100,J997),2,IF(COUNTIF(点検表４リスト用!Z$2:Z$100,J997),3,IF(COUNTIF(点検表４リスト用!AA$2:AA$100,J997),4,""))))</f>
        <v/>
      </c>
      <c r="BT997" s="580" t="str">
        <f t="shared" si="493"/>
        <v/>
      </c>
    </row>
    <row r="998" spans="1:72">
      <c r="A998" s="289"/>
      <c r="B998" s="445"/>
      <c r="C998" s="290"/>
      <c r="D998" s="291"/>
      <c r="E998" s="291"/>
      <c r="F998" s="291"/>
      <c r="G998" s="292"/>
      <c r="H998" s="300"/>
      <c r="I998" s="292"/>
      <c r="J998" s="292"/>
      <c r="K998" s="292"/>
      <c r="L998" s="292"/>
      <c r="M998" s="290"/>
      <c r="N998" s="290"/>
      <c r="O998" s="292"/>
      <c r="P998" s="292"/>
      <c r="Q998" s="481" t="str">
        <f t="shared" si="494"/>
        <v/>
      </c>
      <c r="R998" s="481" t="str">
        <f t="shared" si="495"/>
        <v/>
      </c>
      <c r="S998" s="482" t="str">
        <f t="shared" si="468"/>
        <v/>
      </c>
      <c r="T998" s="482" t="str">
        <f t="shared" si="496"/>
        <v/>
      </c>
      <c r="U998" s="483" t="str">
        <f t="shared" si="497"/>
        <v/>
      </c>
      <c r="V998" s="483" t="str">
        <f t="shared" si="498"/>
        <v/>
      </c>
      <c r="W998" s="483" t="str">
        <f t="shared" si="499"/>
        <v/>
      </c>
      <c r="X998" s="293"/>
      <c r="Y998" s="289"/>
      <c r="Z998" s="473" t="str">
        <f>IF($BS998&lt;&gt;"","確認",IF(COUNTIF(点検表４リスト用!AB$2:AB$100,J998),"○",IF(OR($BQ998="【3】",$BQ998="【2】",$BQ998="【1】"),"○",$BQ998)))</f>
        <v/>
      </c>
      <c r="AA998" s="532"/>
      <c r="AB998" s="559" t="str">
        <f t="shared" si="500"/>
        <v/>
      </c>
      <c r="AC998" s="294" t="str">
        <f>IF(COUNTIF(環境性能の高いＵＤタクシー!$A:$A,点検表４!J998),"○","")</f>
        <v/>
      </c>
      <c r="AD998" s="295" t="str">
        <f t="shared" si="501"/>
        <v/>
      </c>
      <c r="AE998" s="296" t="b">
        <f t="shared" si="469"/>
        <v>0</v>
      </c>
      <c r="AF998" s="296" t="b">
        <f t="shared" si="470"/>
        <v>0</v>
      </c>
      <c r="AG998" s="296" t="str">
        <f t="shared" si="471"/>
        <v/>
      </c>
      <c r="AH998" s="296">
        <f t="shared" si="472"/>
        <v>1</v>
      </c>
      <c r="AI998" s="296">
        <f t="shared" si="473"/>
        <v>0</v>
      </c>
      <c r="AJ998" s="296">
        <f t="shared" si="474"/>
        <v>0</v>
      </c>
      <c r="AK998" s="296" t="str">
        <f>IFERROR(VLOOKUP($I998,点検表４リスト用!$D$2:$G$10,2,FALSE),"")</f>
        <v/>
      </c>
      <c r="AL998" s="296" t="str">
        <f>IFERROR(VLOOKUP($I998,点検表４リスト用!$D$2:$G$10,3,FALSE),"")</f>
        <v/>
      </c>
      <c r="AM998" s="296" t="str">
        <f>IFERROR(VLOOKUP($I998,点検表４リスト用!$D$2:$G$10,4,FALSE),"")</f>
        <v/>
      </c>
      <c r="AN998" s="296" t="str">
        <f>IFERROR(VLOOKUP(LEFT($E998,1),点検表４リスト用!$I$2:$J$11,2,FALSE),"")</f>
        <v/>
      </c>
      <c r="AO998" s="296" t="b">
        <f>IF(IFERROR(VLOOKUP($J998,軽乗用車一覧!$A$2:$A$88,1,FALSE),"")&lt;&gt;"",TRUE,FALSE)</f>
        <v>0</v>
      </c>
      <c r="AP998" s="296" t="b">
        <f t="shared" si="475"/>
        <v>0</v>
      </c>
      <c r="AQ998" s="296" t="b">
        <f t="shared" si="502"/>
        <v>1</v>
      </c>
      <c r="AR998" s="296" t="str">
        <f t="shared" si="476"/>
        <v/>
      </c>
      <c r="AS998" s="296" t="str">
        <f t="shared" si="477"/>
        <v/>
      </c>
      <c r="AT998" s="296">
        <f t="shared" si="478"/>
        <v>1</v>
      </c>
      <c r="AU998" s="296">
        <f t="shared" si="479"/>
        <v>1</v>
      </c>
      <c r="AV998" s="296" t="str">
        <f t="shared" si="480"/>
        <v/>
      </c>
      <c r="AW998" s="296" t="str">
        <f>IFERROR(VLOOKUP($L998,点検表４リスト用!$L$2:$M$11,2,FALSE),"")</f>
        <v/>
      </c>
      <c r="AX998" s="296" t="str">
        <f>IFERROR(VLOOKUP($AV998,排出係数!$H$4:$N$1000,7,FALSE),"")</f>
        <v/>
      </c>
      <c r="AY998" s="296" t="str">
        <f t="shared" si="490"/>
        <v/>
      </c>
      <c r="AZ998" s="296" t="str">
        <f t="shared" si="481"/>
        <v>1</v>
      </c>
      <c r="BA998" s="296" t="str">
        <f>IFERROR(VLOOKUP($AV998,排出係数!$A$4:$G$10000,$AU998+2,FALSE),"")</f>
        <v/>
      </c>
      <c r="BB998" s="296">
        <f>IFERROR(VLOOKUP($AU998,点検表４リスト用!$P$2:$T$6,2,FALSE),"")</f>
        <v>0.48</v>
      </c>
      <c r="BC998" s="296" t="str">
        <f t="shared" si="482"/>
        <v/>
      </c>
      <c r="BD998" s="296" t="str">
        <f t="shared" si="483"/>
        <v/>
      </c>
      <c r="BE998" s="296" t="str">
        <f>IFERROR(VLOOKUP($AV998,排出係数!$H$4:$M$10000,$AU998+2,FALSE),"")</f>
        <v/>
      </c>
      <c r="BF998" s="296">
        <f>IFERROR(VLOOKUP($AU998,点検表４リスト用!$P$2:$T$6,IF($N998="H17",5,3),FALSE),"")</f>
        <v>5.5E-2</v>
      </c>
      <c r="BG998" s="296">
        <f t="shared" si="484"/>
        <v>0</v>
      </c>
      <c r="BH998" s="296">
        <f t="shared" si="488"/>
        <v>0</v>
      </c>
      <c r="BI998" s="296" t="str">
        <f>IFERROR(VLOOKUP($L998,点検表４リスト用!$L$2:$N$11,3,FALSE),"")</f>
        <v/>
      </c>
      <c r="BJ998" s="296" t="str">
        <f t="shared" si="485"/>
        <v/>
      </c>
      <c r="BK998" s="296" t="str">
        <f>IF($AK998="特","",IF($BP998="確認",MSG_電気・燃料電池車確認,IF($BS998=1,日野自動車新型式,IF($BS998=2,日野自動車新型式②,IF($BS998=3,日野自動車新型式③,IF($BS998=4,日野自動車新型式④,IFERROR(VLOOKUP($BJ998,'35条リスト'!$A$3:$C$9998,2,FALSE),"")))))))</f>
        <v/>
      </c>
      <c r="BL998" s="296" t="str">
        <f t="shared" si="486"/>
        <v/>
      </c>
      <c r="BM998" s="296" t="str">
        <f>IFERROR(VLOOKUP($X998,点検表４リスト用!$A$2:$B$10,2,FALSE),"")</f>
        <v/>
      </c>
      <c r="BN998" s="296" t="str">
        <f>IF($AK998="特","",IFERROR(VLOOKUP($BJ998,'35条リスト'!$A$3:$C$9998,3,FALSE),""))</f>
        <v/>
      </c>
      <c r="BO998" s="357" t="str">
        <f t="shared" si="491"/>
        <v/>
      </c>
      <c r="BP998" s="297" t="str">
        <f t="shared" si="487"/>
        <v/>
      </c>
      <c r="BQ998" s="297" t="str">
        <f t="shared" si="492"/>
        <v/>
      </c>
      <c r="BR998" s="296">
        <f t="shared" si="489"/>
        <v>0</v>
      </c>
      <c r="BS998" s="296" t="str">
        <f>IF(COUNTIF(点検表４リスト用!X$2:X$83,J998),1,IF(COUNTIF(点検表４リスト用!Y$2:Y$100,J998),2,IF(COUNTIF(点検表４リスト用!Z$2:Z$100,J998),3,IF(COUNTIF(点検表４リスト用!AA$2:AA$100,J998),4,""))))</f>
        <v/>
      </c>
      <c r="BT998" s="580" t="str">
        <f t="shared" si="493"/>
        <v/>
      </c>
    </row>
    <row r="999" spans="1:72">
      <c r="A999" s="289"/>
      <c r="B999" s="445"/>
      <c r="C999" s="290"/>
      <c r="D999" s="291"/>
      <c r="E999" s="291"/>
      <c r="F999" s="291"/>
      <c r="G999" s="292"/>
      <c r="H999" s="300"/>
      <c r="I999" s="292"/>
      <c r="J999" s="292"/>
      <c r="K999" s="292"/>
      <c r="L999" s="292"/>
      <c r="M999" s="290"/>
      <c r="N999" s="290"/>
      <c r="O999" s="292"/>
      <c r="P999" s="292"/>
      <c r="Q999" s="481" t="str">
        <f t="shared" si="494"/>
        <v/>
      </c>
      <c r="R999" s="481" t="str">
        <f t="shared" si="495"/>
        <v/>
      </c>
      <c r="S999" s="482" t="str">
        <f t="shared" si="468"/>
        <v/>
      </c>
      <c r="T999" s="482" t="str">
        <f t="shared" si="496"/>
        <v/>
      </c>
      <c r="U999" s="483" t="str">
        <f t="shared" si="497"/>
        <v/>
      </c>
      <c r="V999" s="483" t="str">
        <f t="shared" si="498"/>
        <v/>
      </c>
      <c r="W999" s="483" t="str">
        <f t="shared" si="499"/>
        <v/>
      </c>
      <c r="X999" s="293"/>
      <c r="Y999" s="289"/>
      <c r="Z999" s="473" t="str">
        <f>IF($BS999&lt;&gt;"","確認",IF(COUNTIF(点検表４リスト用!AB$2:AB$100,J999),"○",IF(OR($BQ999="【3】",$BQ999="【2】",$BQ999="【1】"),"○",$BQ999)))</f>
        <v/>
      </c>
      <c r="AA999" s="532"/>
      <c r="AB999" s="559" t="str">
        <f t="shared" si="500"/>
        <v/>
      </c>
      <c r="AC999" s="294" t="str">
        <f>IF(COUNTIF(環境性能の高いＵＤタクシー!$A:$A,点検表４!J999),"○","")</f>
        <v/>
      </c>
      <c r="AD999" s="295" t="str">
        <f t="shared" si="501"/>
        <v/>
      </c>
      <c r="AE999" s="296" t="b">
        <f t="shared" si="469"/>
        <v>0</v>
      </c>
      <c r="AF999" s="296" t="b">
        <f t="shared" si="470"/>
        <v>0</v>
      </c>
      <c r="AG999" s="296" t="str">
        <f t="shared" si="471"/>
        <v/>
      </c>
      <c r="AH999" s="296">
        <f t="shared" si="472"/>
        <v>1</v>
      </c>
      <c r="AI999" s="296">
        <f t="shared" si="473"/>
        <v>0</v>
      </c>
      <c r="AJ999" s="296">
        <f t="shared" si="474"/>
        <v>0</v>
      </c>
      <c r="AK999" s="296" t="str">
        <f>IFERROR(VLOOKUP($I999,点検表４リスト用!$D$2:$G$10,2,FALSE),"")</f>
        <v/>
      </c>
      <c r="AL999" s="296" t="str">
        <f>IFERROR(VLOOKUP($I999,点検表４リスト用!$D$2:$G$10,3,FALSE),"")</f>
        <v/>
      </c>
      <c r="AM999" s="296" t="str">
        <f>IFERROR(VLOOKUP($I999,点検表４リスト用!$D$2:$G$10,4,FALSE),"")</f>
        <v/>
      </c>
      <c r="AN999" s="296" t="str">
        <f>IFERROR(VLOOKUP(LEFT($E999,1),点検表４リスト用!$I$2:$J$11,2,FALSE),"")</f>
        <v/>
      </c>
      <c r="AO999" s="296" t="b">
        <f>IF(IFERROR(VLOOKUP($J999,軽乗用車一覧!$A$2:$A$88,1,FALSE),"")&lt;&gt;"",TRUE,FALSE)</f>
        <v>0</v>
      </c>
      <c r="AP999" s="296" t="b">
        <f t="shared" si="475"/>
        <v>0</v>
      </c>
      <c r="AQ999" s="296" t="b">
        <f t="shared" si="502"/>
        <v>1</v>
      </c>
      <c r="AR999" s="296" t="str">
        <f t="shared" si="476"/>
        <v/>
      </c>
      <c r="AS999" s="296" t="str">
        <f t="shared" si="477"/>
        <v/>
      </c>
      <c r="AT999" s="296">
        <f t="shared" si="478"/>
        <v>1</v>
      </c>
      <c r="AU999" s="296">
        <f t="shared" si="479"/>
        <v>1</v>
      </c>
      <c r="AV999" s="296" t="str">
        <f t="shared" si="480"/>
        <v/>
      </c>
      <c r="AW999" s="296" t="str">
        <f>IFERROR(VLOOKUP($L999,点検表４リスト用!$L$2:$M$11,2,FALSE),"")</f>
        <v/>
      </c>
      <c r="AX999" s="296" t="str">
        <f>IFERROR(VLOOKUP($AV999,排出係数!$H$4:$N$1000,7,FALSE),"")</f>
        <v/>
      </c>
      <c r="AY999" s="296" t="str">
        <f t="shared" si="490"/>
        <v/>
      </c>
      <c r="AZ999" s="296" t="str">
        <f t="shared" si="481"/>
        <v>1</v>
      </c>
      <c r="BA999" s="296" t="str">
        <f>IFERROR(VLOOKUP($AV999,排出係数!$A$4:$G$10000,$AU999+2,FALSE),"")</f>
        <v/>
      </c>
      <c r="BB999" s="296">
        <f>IFERROR(VLOOKUP($AU999,点検表４リスト用!$P$2:$T$6,2,FALSE),"")</f>
        <v>0.48</v>
      </c>
      <c r="BC999" s="296" t="str">
        <f t="shared" si="482"/>
        <v/>
      </c>
      <c r="BD999" s="296" t="str">
        <f t="shared" si="483"/>
        <v/>
      </c>
      <c r="BE999" s="296" t="str">
        <f>IFERROR(VLOOKUP($AV999,排出係数!$H$4:$M$10000,$AU999+2,FALSE),"")</f>
        <v/>
      </c>
      <c r="BF999" s="296">
        <f>IFERROR(VLOOKUP($AU999,点検表４リスト用!$P$2:$T$6,IF($N999="H17",5,3),FALSE),"")</f>
        <v>5.5E-2</v>
      </c>
      <c r="BG999" s="296">
        <f t="shared" si="484"/>
        <v>0</v>
      </c>
      <c r="BH999" s="296">
        <f t="shared" si="488"/>
        <v>0</v>
      </c>
      <c r="BI999" s="296" t="str">
        <f>IFERROR(VLOOKUP($L999,点検表４リスト用!$L$2:$N$11,3,FALSE),"")</f>
        <v/>
      </c>
      <c r="BJ999" s="296" t="str">
        <f t="shared" si="485"/>
        <v/>
      </c>
      <c r="BK999" s="296" t="str">
        <f>IF($AK999="特","",IF($BP999="確認",MSG_電気・燃料電池車確認,IF($BS999=1,日野自動車新型式,IF($BS999=2,日野自動車新型式②,IF($BS999=3,日野自動車新型式③,IF($BS999=4,日野自動車新型式④,IFERROR(VLOOKUP($BJ999,'35条リスト'!$A$3:$C$9998,2,FALSE),"")))))))</f>
        <v/>
      </c>
      <c r="BL999" s="296" t="str">
        <f t="shared" si="486"/>
        <v/>
      </c>
      <c r="BM999" s="296" t="str">
        <f>IFERROR(VLOOKUP($X999,点検表４リスト用!$A$2:$B$10,2,FALSE),"")</f>
        <v/>
      </c>
      <c r="BN999" s="296" t="str">
        <f>IF($AK999="特","",IFERROR(VLOOKUP($BJ999,'35条リスト'!$A$3:$C$9998,3,FALSE),""))</f>
        <v/>
      </c>
      <c r="BO999" s="357" t="str">
        <f t="shared" si="491"/>
        <v/>
      </c>
      <c r="BP999" s="297" t="str">
        <f t="shared" si="487"/>
        <v/>
      </c>
      <c r="BQ999" s="297" t="str">
        <f t="shared" si="492"/>
        <v/>
      </c>
      <c r="BR999" s="296">
        <f t="shared" si="489"/>
        <v>0</v>
      </c>
      <c r="BS999" s="296" t="str">
        <f>IF(COUNTIF(点検表４リスト用!X$2:X$83,J999),1,IF(COUNTIF(点検表４リスト用!Y$2:Y$100,J999),2,IF(COUNTIF(点検表４リスト用!Z$2:Z$100,J999),3,IF(COUNTIF(点検表４リスト用!AA$2:AA$100,J999),4,""))))</f>
        <v/>
      </c>
      <c r="BT999" s="580" t="str">
        <f t="shared" si="493"/>
        <v/>
      </c>
    </row>
    <row r="1000" spans="1:72">
      <c r="A1000" s="289"/>
      <c r="B1000" s="445"/>
      <c r="C1000" s="290"/>
      <c r="D1000" s="291"/>
      <c r="E1000" s="291"/>
      <c r="F1000" s="291"/>
      <c r="G1000" s="292"/>
      <c r="H1000" s="300"/>
      <c r="I1000" s="292"/>
      <c r="J1000" s="292"/>
      <c r="K1000" s="292"/>
      <c r="L1000" s="292"/>
      <c r="M1000" s="290"/>
      <c r="N1000" s="290"/>
      <c r="O1000" s="292"/>
      <c r="P1000" s="292"/>
      <c r="Q1000" s="481" t="str">
        <f t="shared" si="494"/>
        <v/>
      </c>
      <c r="R1000" s="481" t="str">
        <f t="shared" si="495"/>
        <v/>
      </c>
      <c r="S1000" s="482" t="str">
        <f t="shared" si="468"/>
        <v/>
      </c>
      <c r="T1000" s="482" t="str">
        <f t="shared" si="496"/>
        <v/>
      </c>
      <c r="U1000" s="483" t="str">
        <f t="shared" si="497"/>
        <v/>
      </c>
      <c r="V1000" s="483" t="str">
        <f t="shared" si="498"/>
        <v/>
      </c>
      <c r="W1000" s="483" t="str">
        <f t="shared" si="499"/>
        <v/>
      </c>
      <c r="X1000" s="293"/>
      <c r="Y1000" s="289"/>
      <c r="Z1000" s="473" t="str">
        <f>IF($BS1000&lt;&gt;"","確認",IF(COUNTIF(点検表４リスト用!AB$2:AB$100,J1000),"○",IF(OR($BQ1000="【3】",$BQ1000="【2】",$BQ1000="【1】"),"○",$BQ1000)))</f>
        <v/>
      </c>
      <c r="AA1000" s="532"/>
      <c r="AB1000" s="559" t="str">
        <f t="shared" si="500"/>
        <v/>
      </c>
      <c r="AC1000" s="294" t="str">
        <f>IF(COUNTIF(環境性能の高いＵＤタクシー!$A:$A,点検表４!J1000),"○","")</f>
        <v/>
      </c>
      <c r="AD1000" s="295" t="str">
        <f t="shared" si="501"/>
        <v/>
      </c>
      <c r="AE1000" s="296" t="b">
        <f t="shared" si="469"/>
        <v>0</v>
      </c>
      <c r="AF1000" s="296" t="b">
        <f t="shared" si="470"/>
        <v>0</v>
      </c>
      <c r="AG1000" s="296" t="str">
        <f t="shared" si="471"/>
        <v/>
      </c>
      <c r="AH1000" s="296">
        <f t="shared" si="472"/>
        <v>1</v>
      </c>
      <c r="AI1000" s="296">
        <f t="shared" si="473"/>
        <v>0</v>
      </c>
      <c r="AJ1000" s="296">
        <f t="shared" si="474"/>
        <v>0</v>
      </c>
      <c r="AK1000" s="296" t="str">
        <f>IFERROR(VLOOKUP($I1000,点検表４リスト用!$D$2:$G$10,2,FALSE),"")</f>
        <v/>
      </c>
      <c r="AL1000" s="296" t="str">
        <f>IFERROR(VLOOKUP($I1000,点検表４リスト用!$D$2:$G$10,3,FALSE),"")</f>
        <v/>
      </c>
      <c r="AM1000" s="296" t="str">
        <f>IFERROR(VLOOKUP($I1000,点検表４リスト用!$D$2:$G$10,4,FALSE),"")</f>
        <v/>
      </c>
      <c r="AN1000" s="296" t="str">
        <f>IFERROR(VLOOKUP(LEFT($E1000,1),点検表４リスト用!$I$2:$J$11,2,FALSE),"")</f>
        <v/>
      </c>
      <c r="AO1000" s="296" t="b">
        <f>IF(IFERROR(VLOOKUP($J1000,軽乗用車一覧!$A$2:$A$88,1,FALSE),"")&lt;&gt;"",TRUE,FALSE)</f>
        <v>0</v>
      </c>
      <c r="AP1000" s="296" t="b">
        <f t="shared" si="475"/>
        <v>0</v>
      </c>
      <c r="AQ1000" s="296" t="b">
        <f t="shared" si="502"/>
        <v>1</v>
      </c>
      <c r="AR1000" s="296" t="str">
        <f t="shared" si="476"/>
        <v/>
      </c>
      <c r="AS1000" s="296" t="str">
        <f t="shared" si="477"/>
        <v/>
      </c>
      <c r="AT1000" s="296">
        <f t="shared" si="478"/>
        <v>1</v>
      </c>
      <c r="AU1000" s="296">
        <f t="shared" si="479"/>
        <v>1</v>
      </c>
      <c r="AV1000" s="296" t="str">
        <f t="shared" si="480"/>
        <v/>
      </c>
      <c r="AW1000" s="296" t="str">
        <f>IFERROR(VLOOKUP($L1000,点検表４リスト用!$L$2:$M$11,2,FALSE),"")</f>
        <v/>
      </c>
      <c r="AX1000" s="296" t="str">
        <f>IFERROR(VLOOKUP($AV1000,排出係数!$H$4:$N$1000,7,FALSE),"")</f>
        <v/>
      </c>
      <c r="AY1000" s="296" t="str">
        <f t="shared" si="490"/>
        <v/>
      </c>
      <c r="AZ1000" s="296" t="str">
        <f t="shared" si="481"/>
        <v>1</v>
      </c>
      <c r="BA1000" s="296" t="str">
        <f>IFERROR(VLOOKUP($AV1000,排出係数!$A$4:$G$10000,$AU1000+2,FALSE),"")</f>
        <v/>
      </c>
      <c r="BB1000" s="296">
        <f>IFERROR(VLOOKUP($AU1000,点検表４リスト用!$P$2:$T$6,2,FALSE),"")</f>
        <v>0.48</v>
      </c>
      <c r="BC1000" s="296" t="str">
        <f t="shared" si="482"/>
        <v/>
      </c>
      <c r="BD1000" s="296" t="str">
        <f t="shared" si="483"/>
        <v/>
      </c>
      <c r="BE1000" s="296" t="str">
        <f>IFERROR(VLOOKUP($AV1000,排出係数!$H$4:$M$10000,$AU1000+2,FALSE),"")</f>
        <v/>
      </c>
      <c r="BF1000" s="296">
        <f>IFERROR(VLOOKUP($AU1000,点検表４リスト用!$P$2:$T$6,IF($N1000="H17",5,3),FALSE),"")</f>
        <v>5.5E-2</v>
      </c>
      <c r="BG1000" s="296">
        <f t="shared" si="484"/>
        <v>0</v>
      </c>
      <c r="BH1000" s="296">
        <f t="shared" si="488"/>
        <v>0</v>
      </c>
      <c r="BI1000" s="296" t="str">
        <f>IFERROR(VLOOKUP($L1000,点検表４リスト用!$L$2:$N$11,3,FALSE),"")</f>
        <v/>
      </c>
      <c r="BJ1000" s="296" t="str">
        <f t="shared" si="485"/>
        <v/>
      </c>
      <c r="BK1000" s="296" t="str">
        <f>IF($AK1000="特","",IF($BP1000="確認",MSG_電気・燃料電池車確認,IF($BS1000=1,日野自動車新型式,IF($BS1000=2,日野自動車新型式②,IF($BS1000=3,日野自動車新型式③,IF($BS1000=4,日野自動車新型式④,IFERROR(VLOOKUP($BJ1000,'35条リスト'!$A$3:$C$9998,2,FALSE),"")))))))</f>
        <v/>
      </c>
      <c r="BL1000" s="296" t="str">
        <f t="shared" si="486"/>
        <v/>
      </c>
      <c r="BM1000" s="296" t="str">
        <f>IFERROR(VLOOKUP($X1000,点検表４リスト用!$A$2:$B$10,2,FALSE),"")</f>
        <v/>
      </c>
      <c r="BN1000" s="296" t="str">
        <f>IF($AK1000="特","",IFERROR(VLOOKUP($BJ1000,'35条リスト'!$A$3:$C$9998,3,FALSE),""))</f>
        <v/>
      </c>
      <c r="BO1000" s="357" t="str">
        <f t="shared" si="491"/>
        <v/>
      </c>
      <c r="BP1000" s="297" t="str">
        <f t="shared" si="487"/>
        <v/>
      </c>
      <c r="BQ1000" s="297" t="str">
        <f t="shared" si="492"/>
        <v/>
      </c>
      <c r="BR1000" s="296">
        <f t="shared" si="489"/>
        <v>0</v>
      </c>
      <c r="BS1000" s="296" t="str">
        <f>IF(COUNTIF(点検表４リスト用!X$2:X$83,J1000),1,IF(COUNTIF(点検表４リスト用!Y$2:Y$100,J1000),2,IF(COUNTIF(点検表４リスト用!Z$2:Z$100,J1000),3,IF(COUNTIF(点検表４リスト用!AA$2:AA$100,J1000),4,""))))</f>
        <v/>
      </c>
      <c r="BT1000" s="580" t="str">
        <f t="shared" si="493"/>
        <v/>
      </c>
    </row>
    <row r="1001" spans="1:72">
      <c r="A1001" s="289"/>
      <c r="B1001" s="445"/>
      <c r="C1001" s="290"/>
      <c r="D1001" s="291"/>
      <c r="E1001" s="291"/>
      <c r="F1001" s="291"/>
      <c r="G1001" s="292"/>
      <c r="H1001" s="300"/>
      <c r="I1001" s="292"/>
      <c r="J1001" s="292"/>
      <c r="K1001" s="292"/>
      <c r="L1001" s="292"/>
      <c r="M1001" s="290"/>
      <c r="N1001" s="290"/>
      <c r="O1001" s="292"/>
      <c r="P1001" s="292"/>
      <c r="Q1001" s="481" t="str">
        <f t="shared" si="494"/>
        <v/>
      </c>
      <c r="R1001" s="481" t="str">
        <f t="shared" si="495"/>
        <v/>
      </c>
      <c r="S1001" s="482" t="str">
        <f t="shared" si="468"/>
        <v/>
      </c>
      <c r="T1001" s="482" t="str">
        <f t="shared" si="496"/>
        <v/>
      </c>
      <c r="U1001" s="483" t="str">
        <f t="shared" si="497"/>
        <v/>
      </c>
      <c r="V1001" s="483" t="str">
        <f t="shared" si="498"/>
        <v/>
      </c>
      <c r="W1001" s="483" t="str">
        <f t="shared" si="499"/>
        <v/>
      </c>
      <c r="X1001" s="293"/>
      <c r="Y1001" s="289"/>
      <c r="Z1001" s="473" t="str">
        <f>IF($BS1001&lt;&gt;"","確認",IF(COUNTIF(点検表４リスト用!AB$2:AB$100,J1001),"○",IF(OR($BQ1001="【3】",$BQ1001="【2】",$BQ1001="【1】"),"○",$BQ1001)))</f>
        <v/>
      </c>
      <c r="AA1001" s="532"/>
      <c r="AB1001" s="559" t="str">
        <f t="shared" si="500"/>
        <v/>
      </c>
      <c r="AC1001" s="294" t="str">
        <f>IF(COUNTIF(環境性能の高いＵＤタクシー!$A:$A,点検表４!J1001),"○","")</f>
        <v/>
      </c>
      <c r="AD1001" s="295" t="str">
        <f t="shared" si="501"/>
        <v/>
      </c>
      <c r="AE1001" s="296" t="b">
        <f t="shared" si="469"/>
        <v>0</v>
      </c>
      <c r="AF1001" s="296" t="b">
        <f t="shared" si="470"/>
        <v>0</v>
      </c>
      <c r="AG1001" s="296" t="str">
        <f t="shared" si="471"/>
        <v/>
      </c>
      <c r="AH1001" s="296">
        <f t="shared" si="472"/>
        <v>1</v>
      </c>
      <c r="AI1001" s="296">
        <f t="shared" si="473"/>
        <v>0</v>
      </c>
      <c r="AJ1001" s="296">
        <f t="shared" si="474"/>
        <v>0</v>
      </c>
      <c r="AK1001" s="296" t="str">
        <f>IFERROR(VLOOKUP($I1001,点検表４リスト用!$D$2:$G$10,2,FALSE),"")</f>
        <v/>
      </c>
      <c r="AL1001" s="296" t="str">
        <f>IFERROR(VLOOKUP($I1001,点検表４リスト用!$D$2:$G$10,3,FALSE),"")</f>
        <v/>
      </c>
      <c r="AM1001" s="296" t="str">
        <f>IFERROR(VLOOKUP($I1001,点検表４リスト用!$D$2:$G$10,4,FALSE),"")</f>
        <v/>
      </c>
      <c r="AN1001" s="296" t="str">
        <f>IFERROR(VLOOKUP(LEFT($E1001,1),点検表４リスト用!$I$2:$J$11,2,FALSE),"")</f>
        <v/>
      </c>
      <c r="AO1001" s="296" t="b">
        <f>IF(IFERROR(VLOOKUP($J1001,軽乗用車一覧!$A$2:$A$88,1,FALSE),"")&lt;&gt;"",TRUE,FALSE)</f>
        <v>0</v>
      </c>
      <c r="AP1001" s="296" t="b">
        <f t="shared" si="475"/>
        <v>0</v>
      </c>
      <c r="AQ1001" s="296" t="b">
        <f t="shared" si="502"/>
        <v>1</v>
      </c>
      <c r="AR1001" s="296" t="str">
        <f t="shared" si="476"/>
        <v/>
      </c>
      <c r="AS1001" s="296" t="str">
        <f t="shared" si="477"/>
        <v/>
      </c>
      <c r="AT1001" s="296">
        <f t="shared" si="478"/>
        <v>1</v>
      </c>
      <c r="AU1001" s="296">
        <f t="shared" si="479"/>
        <v>1</v>
      </c>
      <c r="AV1001" s="296" t="str">
        <f t="shared" si="480"/>
        <v/>
      </c>
      <c r="AW1001" s="296" t="str">
        <f>IFERROR(VLOOKUP($L1001,点検表４リスト用!$L$2:$M$11,2,FALSE),"")</f>
        <v/>
      </c>
      <c r="AX1001" s="296" t="str">
        <f>IFERROR(VLOOKUP($AV1001,排出係数!$H$4:$N$1000,7,FALSE),"")</f>
        <v/>
      </c>
      <c r="AY1001" s="296" t="str">
        <f t="shared" si="490"/>
        <v/>
      </c>
      <c r="AZ1001" s="296" t="str">
        <f t="shared" si="481"/>
        <v>1</v>
      </c>
      <c r="BA1001" s="296" t="str">
        <f>IFERROR(VLOOKUP($AV1001,排出係数!$A$4:$G$10000,$AU1001+2,FALSE),"")</f>
        <v/>
      </c>
      <c r="BB1001" s="296">
        <f>IFERROR(VLOOKUP($AU1001,点検表４リスト用!$P$2:$T$6,2,FALSE),"")</f>
        <v>0.48</v>
      </c>
      <c r="BC1001" s="296" t="str">
        <f t="shared" si="482"/>
        <v/>
      </c>
      <c r="BD1001" s="296" t="str">
        <f t="shared" si="483"/>
        <v/>
      </c>
      <c r="BE1001" s="296" t="str">
        <f>IFERROR(VLOOKUP($AV1001,排出係数!$H$4:$M$10000,$AU1001+2,FALSE),"")</f>
        <v/>
      </c>
      <c r="BF1001" s="296">
        <f>IFERROR(VLOOKUP($AU1001,点検表４リスト用!$P$2:$T$6,IF($N1001="H17",5,3),FALSE),"")</f>
        <v>5.5E-2</v>
      </c>
      <c r="BG1001" s="296">
        <f t="shared" si="484"/>
        <v>0</v>
      </c>
      <c r="BH1001" s="296">
        <f t="shared" si="488"/>
        <v>0</v>
      </c>
      <c r="BI1001" s="296" t="str">
        <f>IFERROR(VLOOKUP($L1001,点検表４リスト用!$L$2:$N$11,3,FALSE),"")</f>
        <v/>
      </c>
      <c r="BJ1001" s="296" t="str">
        <f t="shared" si="485"/>
        <v/>
      </c>
      <c r="BK1001" s="296" t="str">
        <f>IF($AK1001="特","",IF($BP1001="確認",MSG_電気・燃料電池車確認,IF($BS1001=1,日野自動車新型式,IF($BS1001=2,日野自動車新型式②,IF($BS1001=3,日野自動車新型式③,IF($BS1001=4,日野自動車新型式④,IFERROR(VLOOKUP($BJ1001,'35条リスト'!$A$3:$C$9998,2,FALSE),"")))))))</f>
        <v/>
      </c>
      <c r="BL1001" s="296" t="str">
        <f t="shared" si="486"/>
        <v/>
      </c>
      <c r="BM1001" s="296" t="str">
        <f>IFERROR(VLOOKUP($X1001,点検表４リスト用!$A$2:$B$10,2,FALSE),"")</f>
        <v/>
      </c>
      <c r="BN1001" s="296" t="str">
        <f>IF($AK1001="特","",IFERROR(VLOOKUP($BJ1001,'35条リスト'!$A$3:$C$9998,3,FALSE),""))</f>
        <v/>
      </c>
      <c r="BO1001" s="357" t="str">
        <f t="shared" si="491"/>
        <v/>
      </c>
      <c r="BP1001" s="297" t="str">
        <f t="shared" si="487"/>
        <v/>
      </c>
      <c r="BQ1001" s="297" t="str">
        <f t="shared" si="492"/>
        <v/>
      </c>
      <c r="BR1001" s="296">
        <f t="shared" si="489"/>
        <v>0</v>
      </c>
      <c r="BS1001" s="296" t="str">
        <f>IF(COUNTIF(点検表４リスト用!X$2:X$83,J1001),1,IF(COUNTIF(点検表４リスト用!Y$2:Y$100,J1001),2,IF(COUNTIF(点検表４リスト用!Z$2:Z$100,J1001),3,IF(COUNTIF(点検表４リスト用!AA$2:AA$100,J1001),4,""))))</f>
        <v/>
      </c>
      <c r="BT1001" s="580" t="str">
        <f t="shared" si="493"/>
        <v/>
      </c>
    </row>
    <row r="1002" spans="1:72">
      <c r="A1002" s="289"/>
      <c r="B1002" s="445"/>
      <c r="C1002" s="290"/>
      <c r="D1002" s="291"/>
      <c r="E1002" s="291"/>
      <c r="F1002" s="291"/>
      <c r="G1002" s="292"/>
      <c r="H1002" s="300"/>
      <c r="I1002" s="292"/>
      <c r="J1002" s="292"/>
      <c r="K1002" s="292"/>
      <c r="L1002" s="292"/>
      <c r="M1002" s="290"/>
      <c r="N1002" s="290"/>
      <c r="O1002" s="292"/>
      <c r="P1002" s="292"/>
      <c r="Q1002" s="481" t="str">
        <f t="shared" si="494"/>
        <v/>
      </c>
      <c r="R1002" s="481" t="str">
        <f t="shared" si="495"/>
        <v/>
      </c>
      <c r="S1002" s="482" t="str">
        <f t="shared" si="468"/>
        <v/>
      </c>
      <c r="T1002" s="482" t="str">
        <f t="shared" si="496"/>
        <v/>
      </c>
      <c r="U1002" s="483" t="str">
        <f t="shared" si="497"/>
        <v/>
      </c>
      <c r="V1002" s="483" t="str">
        <f t="shared" si="498"/>
        <v/>
      </c>
      <c r="W1002" s="483" t="str">
        <f t="shared" si="499"/>
        <v/>
      </c>
      <c r="X1002" s="293"/>
      <c r="Y1002" s="289"/>
      <c r="Z1002" s="473" t="str">
        <f>IF($BS1002&lt;&gt;"","確認",IF(COUNTIF(点検表４リスト用!AB$2:AB$100,J1002),"○",IF(OR($BQ1002="【3】",$BQ1002="【2】",$BQ1002="【1】"),"○",$BQ1002)))</f>
        <v/>
      </c>
      <c r="AA1002" s="532"/>
      <c r="AB1002" s="559" t="str">
        <f t="shared" si="500"/>
        <v/>
      </c>
      <c r="AC1002" s="294" t="str">
        <f>IF(COUNTIF(環境性能の高いＵＤタクシー!$A:$A,点検表４!J1002),"○","")</f>
        <v/>
      </c>
      <c r="AD1002" s="295" t="str">
        <f t="shared" si="501"/>
        <v/>
      </c>
      <c r="AE1002" s="296" t="b">
        <f t="shared" si="469"/>
        <v>0</v>
      </c>
      <c r="AF1002" s="296" t="b">
        <f t="shared" si="470"/>
        <v>0</v>
      </c>
      <c r="AG1002" s="296" t="str">
        <f t="shared" si="471"/>
        <v/>
      </c>
      <c r="AH1002" s="296">
        <f t="shared" si="472"/>
        <v>1</v>
      </c>
      <c r="AI1002" s="296">
        <f t="shared" si="473"/>
        <v>0</v>
      </c>
      <c r="AJ1002" s="296">
        <f t="shared" si="474"/>
        <v>0</v>
      </c>
      <c r="AK1002" s="296" t="str">
        <f>IFERROR(VLOOKUP($I1002,点検表４リスト用!$D$2:$G$10,2,FALSE),"")</f>
        <v/>
      </c>
      <c r="AL1002" s="296" t="str">
        <f>IFERROR(VLOOKUP($I1002,点検表４リスト用!$D$2:$G$10,3,FALSE),"")</f>
        <v/>
      </c>
      <c r="AM1002" s="296" t="str">
        <f>IFERROR(VLOOKUP($I1002,点検表４リスト用!$D$2:$G$10,4,FALSE),"")</f>
        <v/>
      </c>
      <c r="AN1002" s="296" t="str">
        <f>IFERROR(VLOOKUP(LEFT($E1002,1),点検表４リスト用!$I$2:$J$11,2,FALSE),"")</f>
        <v/>
      </c>
      <c r="AO1002" s="296" t="b">
        <f>IF(IFERROR(VLOOKUP($J1002,軽乗用車一覧!$A$2:$A$88,1,FALSE),"")&lt;&gt;"",TRUE,FALSE)</f>
        <v>0</v>
      </c>
      <c r="AP1002" s="296" t="b">
        <f t="shared" si="475"/>
        <v>0</v>
      </c>
      <c r="AQ1002" s="296" t="b">
        <f t="shared" si="502"/>
        <v>1</v>
      </c>
      <c r="AR1002" s="296" t="str">
        <f t="shared" si="476"/>
        <v/>
      </c>
      <c r="AS1002" s="296" t="str">
        <f t="shared" si="477"/>
        <v/>
      </c>
      <c r="AT1002" s="296">
        <f t="shared" si="478"/>
        <v>1</v>
      </c>
      <c r="AU1002" s="296">
        <f t="shared" si="479"/>
        <v>1</v>
      </c>
      <c r="AV1002" s="296" t="str">
        <f t="shared" si="480"/>
        <v/>
      </c>
      <c r="AW1002" s="296" t="str">
        <f>IFERROR(VLOOKUP($L1002,点検表４リスト用!$L$2:$M$11,2,FALSE),"")</f>
        <v/>
      </c>
      <c r="AX1002" s="296" t="str">
        <f>IFERROR(VLOOKUP($AV1002,排出係数!$H$4:$N$1000,7,FALSE),"")</f>
        <v/>
      </c>
      <c r="AY1002" s="296" t="str">
        <f t="shared" si="490"/>
        <v/>
      </c>
      <c r="AZ1002" s="296" t="str">
        <f t="shared" si="481"/>
        <v>1</v>
      </c>
      <c r="BA1002" s="296" t="str">
        <f>IFERROR(VLOOKUP($AV1002,排出係数!$A$4:$G$10000,$AU1002+2,FALSE),"")</f>
        <v/>
      </c>
      <c r="BB1002" s="296">
        <f>IFERROR(VLOOKUP($AU1002,点検表４リスト用!$P$2:$T$6,2,FALSE),"")</f>
        <v>0.48</v>
      </c>
      <c r="BC1002" s="296" t="str">
        <f t="shared" si="482"/>
        <v/>
      </c>
      <c r="BD1002" s="296" t="str">
        <f t="shared" si="483"/>
        <v/>
      </c>
      <c r="BE1002" s="296" t="str">
        <f>IFERROR(VLOOKUP($AV1002,排出係数!$H$4:$M$10000,$AU1002+2,FALSE),"")</f>
        <v/>
      </c>
      <c r="BF1002" s="296">
        <f>IFERROR(VLOOKUP($AU1002,点検表４リスト用!$P$2:$T$6,IF($N1002="H17",5,3),FALSE),"")</f>
        <v>5.5E-2</v>
      </c>
      <c r="BG1002" s="296">
        <f t="shared" si="484"/>
        <v>0</v>
      </c>
      <c r="BH1002" s="296">
        <f t="shared" si="488"/>
        <v>0</v>
      </c>
      <c r="BI1002" s="296" t="str">
        <f>IFERROR(VLOOKUP($L1002,点検表４リスト用!$L$2:$N$11,3,FALSE),"")</f>
        <v/>
      </c>
      <c r="BJ1002" s="296" t="str">
        <f t="shared" si="485"/>
        <v/>
      </c>
      <c r="BK1002" s="296" t="str">
        <f>IF($AK1002="特","",IF($BP1002="確認",MSG_電気・燃料電池車確認,IF($BS1002=1,日野自動車新型式,IF($BS1002=2,日野自動車新型式②,IF($BS1002=3,日野自動車新型式③,IF($BS1002=4,日野自動車新型式④,IFERROR(VLOOKUP($BJ1002,'35条リスト'!$A$3:$C$9998,2,FALSE),"")))))))</f>
        <v/>
      </c>
      <c r="BL1002" s="296" t="str">
        <f t="shared" si="486"/>
        <v/>
      </c>
      <c r="BM1002" s="296" t="str">
        <f>IFERROR(VLOOKUP($X1002,点検表４リスト用!$A$2:$B$10,2,FALSE),"")</f>
        <v/>
      </c>
      <c r="BN1002" s="296" t="str">
        <f>IF($AK1002="特","",IFERROR(VLOOKUP($BJ1002,'35条リスト'!$A$3:$C$9998,3,FALSE),""))</f>
        <v/>
      </c>
      <c r="BO1002" s="357" t="str">
        <f t="shared" si="491"/>
        <v/>
      </c>
      <c r="BP1002" s="297" t="str">
        <f t="shared" si="487"/>
        <v/>
      </c>
      <c r="BQ1002" s="297" t="str">
        <f t="shared" si="492"/>
        <v/>
      </c>
      <c r="BR1002" s="296">
        <f t="shared" si="489"/>
        <v>0</v>
      </c>
      <c r="BS1002" s="296" t="str">
        <f>IF(COUNTIF(点検表４リスト用!X$2:X$83,J1002),1,IF(COUNTIF(点検表４リスト用!Y$2:Y$100,J1002),2,IF(COUNTIF(点検表４リスト用!Z$2:Z$100,J1002),3,IF(COUNTIF(点検表４リスト用!AA$2:AA$100,J1002),4,""))))</f>
        <v/>
      </c>
      <c r="BT1002" s="580" t="str">
        <f t="shared" si="493"/>
        <v/>
      </c>
    </row>
    <row r="1003" spans="1:72">
      <c r="A1003" s="289"/>
      <c r="B1003" s="445"/>
      <c r="C1003" s="290"/>
      <c r="D1003" s="291"/>
      <c r="E1003" s="291"/>
      <c r="F1003" s="291"/>
      <c r="G1003" s="292"/>
      <c r="H1003" s="300"/>
      <c r="I1003" s="292"/>
      <c r="J1003" s="292"/>
      <c r="K1003" s="292"/>
      <c r="L1003" s="292"/>
      <c r="M1003" s="290"/>
      <c r="N1003" s="290"/>
      <c r="O1003" s="292"/>
      <c r="P1003" s="292"/>
      <c r="Q1003" s="481" t="str">
        <f t="shared" si="494"/>
        <v/>
      </c>
      <c r="R1003" s="481" t="str">
        <f t="shared" si="495"/>
        <v/>
      </c>
      <c r="S1003" s="482" t="str">
        <f t="shared" si="468"/>
        <v/>
      </c>
      <c r="T1003" s="482" t="str">
        <f t="shared" si="496"/>
        <v/>
      </c>
      <c r="U1003" s="483" t="str">
        <f t="shared" si="497"/>
        <v/>
      </c>
      <c r="V1003" s="483" t="str">
        <f t="shared" si="498"/>
        <v/>
      </c>
      <c r="W1003" s="483" t="str">
        <f t="shared" si="499"/>
        <v/>
      </c>
      <c r="X1003" s="293"/>
      <c r="Y1003" s="289"/>
      <c r="Z1003" s="473" t="str">
        <f>IF($BS1003&lt;&gt;"","確認",IF(COUNTIF(点検表４リスト用!AB$2:AB$100,J1003),"○",IF(OR($BQ1003="【3】",$BQ1003="【2】",$BQ1003="【1】"),"○",$BQ1003)))</f>
        <v/>
      </c>
      <c r="AA1003" s="532"/>
      <c r="AB1003" s="559" t="str">
        <f t="shared" si="500"/>
        <v/>
      </c>
      <c r="AC1003" s="294" t="str">
        <f>IF(COUNTIF(環境性能の高いＵＤタクシー!$A:$A,点検表４!J1003),"○","")</f>
        <v/>
      </c>
      <c r="AD1003" s="295" t="str">
        <f t="shared" si="501"/>
        <v/>
      </c>
      <c r="AE1003" s="296" t="b">
        <f t="shared" si="469"/>
        <v>0</v>
      </c>
      <c r="AF1003" s="296" t="b">
        <f t="shared" si="470"/>
        <v>0</v>
      </c>
      <c r="AG1003" s="296" t="str">
        <f t="shared" si="471"/>
        <v/>
      </c>
      <c r="AH1003" s="296">
        <f t="shared" si="472"/>
        <v>1</v>
      </c>
      <c r="AI1003" s="296">
        <f t="shared" si="473"/>
        <v>0</v>
      </c>
      <c r="AJ1003" s="296">
        <f t="shared" si="474"/>
        <v>0</v>
      </c>
      <c r="AK1003" s="296" t="str">
        <f>IFERROR(VLOOKUP($I1003,点検表４リスト用!$D$2:$G$10,2,FALSE),"")</f>
        <v/>
      </c>
      <c r="AL1003" s="296" t="str">
        <f>IFERROR(VLOOKUP($I1003,点検表４リスト用!$D$2:$G$10,3,FALSE),"")</f>
        <v/>
      </c>
      <c r="AM1003" s="296" t="str">
        <f>IFERROR(VLOOKUP($I1003,点検表４リスト用!$D$2:$G$10,4,FALSE),"")</f>
        <v/>
      </c>
      <c r="AN1003" s="296" t="str">
        <f>IFERROR(VLOOKUP(LEFT($E1003,1),点検表４リスト用!$I$2:$J$11,2,FALSE),"")</f>
        <v/>
      </c>
      <c r="AO1003" s="296" t="b">
        <f>IF(IFERROR(VLOOKUP($J1003,軽乗用車一覧!$A$2:$A$88,1,FALSE),"")&lt;&gt;"",TRUE,FALSE)</f>
        <v>0</v>
      </c>
      <c r="AP1003" s="296" t="b">
        <f t="shared" si="475"/>
        <v>0</v>
      </c>
      <c r="AQ1003" s="296" t="b">
        <f t="shared" si="502"/>
        <v>1</v>
      </c>
      <c r="AR1003" s="296" t="str">
        <f t="shared" si="476"/>
        <v/>
      </c>
      <c r="AS1003" s="296" t="str">
        <f t="shared" si="477"/>
        <v/>
      </c>
      <c r="AT1003" s="296">
        <f t="shared" si="478"/>
        <v>1</v>
      </c>
      <c r="AU1003" s="296">
        <f t="shared" si="479"/>
        <v>1</v>
      </c>
      <c r="AV1003" s="296" t="str">
        <f t="shared" si="480"/>
        <v/>
      </c>
      <c r="AW1003" s="296" t="str">
        <f>IFERROR(VLOOKUP($L1003,点検表４リスト用!$L$2:$M$11,2,FALSE),"")</f>
        <v/>
      </c>
      <c r="AX1003" s="296" t="str">
        <f>IFERROR(VLOOKUP($AV1003,排出係数!$H$4:$N$1000,7,FALSE),"")</f>
        <v/>
      </c>
      <c r="AY1003" s="296" t="str">
        <f t="shared" si="490"/>
        <v/>
      </c>
      <c r="AZ1003" s="296" t="str">
        <f t="shared" si="481"/>
        <v>1</v>
      </c>
      <c r="BA1003" s="296" t="str">
        <f>IFERROR(VLOOKUP($AV1003,排出係数!$A$4:$G$10000,$AU1003+2,FALSE),"")</f>
        <v/>
      </c>
      <c r="BB1003" s="296">
        <f>IFERROR(VLOOKUP($AU1003,点検表４リスト用!$P$2:$T$6,2,FALSE),"")</f>
        <v>0.48</v>
      </c>
      <c r="BC1003" s="296" t="str">
        <f t="shared" si="482"/>
        <v/>
      </c>
      <c r="BD1003" s="296" t="str">
        <f t="shared" si="483"/>
        <v/>
      </c>
      <c r="BE1003" s="296" t="str">
        <f>IFERROR(VLOOKUP($AV1003,排出係数!$H$4:$M$10000,$AU1003+2,FALSE),"")</f>
        <v/>
      </c>
      <c r="BF1003" s="296">
        <f>IFERROR(VLOOKUP($AU1003,点検表４リスト用!$P$2:$T$6,IF($N1003="H17",5,3),FALSE),"")</f>
        <v>5.5E-2</v>
      </c>
      <c r="BG1003" s="296">
        <f t="shared" si="484"/>
        <v>0</v>
      </c>
      <c r="BH1003" s="296">
        <f t="shared" si="488"/>
        <v>0</v>
      </c>
      <c r="BI1003" s="296" t="str">
        <f>IFERROR(VLOOKUP($L1003,点検表４リスト用!$L$2:$N$11,3,FALSE),"")</f>
        <v/>
      </c>
      <c r="BJ1003" s="296" t="str">
        <f t="shared" si="485"/>
        <v/>
      </c>
      <c r="BK1003" s="296" t="str">
        <f>IF($AK1003="特","",IF($BP1003="確認",MSG_電気・燃料電池車確認,IF($BS1003=1,日野自動車新型式,IF($BS1003=2,日野自動車新型式②,IF($BS1003=3,日野自動車新型式③,IF($BS1003=4,日野自動車新型式④,IFERROR(VLOOKUP($BJ1003,'35条リスト'!$A$3:$C$9998,2,FALSE),"")))))))</f>
        <v/>
      </c>
      <c r="BL1003" s="296" t="str">
        <f t="shared" si="486"/>
        <v/>
      </c>
      <c r="BM1003" s="296" t="str">
        <f>IFERROR(VLOOKUP($X1003,点検表４リスト用!$A$2:$B$10,2,FALSE),"")</f>
        <v/>
      </c>
      <c r="BN1003" s="296" t="str">
        <f>IF($AK1003="特","",IFERROR(VLOOKUP($BJ1003,'35条リスト'!$A$3:$C$9998,3,FALSE),""))</f>
        <v/>
      </c>
      <c r="BO1003" s="357" t="str">
        <f t="shared" si="491"/>
        <v/>
      </c>
      <c r="BP1003" s="297" t="str">
        <f t="shared" si="487"/>
        <v/>
      </c>
      <c r="BQ1003" s="297" t="str">
        <f t="shared" si="492"/>
        <v/>
      </c>
      <c r="BR1003" s="296">
        <f t="shared" si="489"/>
        <v>0</v>
      </c>
      <c r="BS1003" s="296" t="str">
        <f>IF(COUNTIF(点検表４リスト用!X$2:X$83,J1003),1,IF(COUNTIF(点検表４リスト用!Y$2:Y$100,J1003),2,IF(COUNTIF(点検表４リスト用!Z$2:Z$100,J1003),3,IF(COUNTIF(点検表４リスト用!AA$2:AA$100,J1003),4,""))))</f>
        <v/>
      </c>
      <c r="BT1003" s="580" t="str">
        <f t="shared" si="493"/>
        <v/>
      </c>
    </row>
    <row r="1004" spans="1:72">
      <c r="A1004" s="289"/>
      <c r="B1004" s="445"/>
      <c r="C1004" s="290"/>
      <c r="D1004" s="291"/>
      <c r="E1004" s="291"/>
      <c r="F1004" s="291"/>
      <c r="G1004" s="292"/>
      <c r="H1004" s="300"/>
      <c r="I1004" s="292"/>
      <c r="J1004" s="292"/>
      <c r="K1004" s="292"/>
      <c r="L1004" s="292"/>
      <c r="M1004" s="290"/>
      <c r="N1004" s="290"/>
      <c r="O1004" s="292"/>
      <c r="P1004" s="292"/>
      <c r="Q1004" s="481" t="str">
        <f t="shared" si="494"/>
        <v/>
      </c>
      <c r="R1004" s="481" t="str">
        <f t="shared" si="495"/>
        <v/>
      </c>
      <c r="S1004" s="482" t="str">
        <f t="shared" si="468"/>
        <v/>
      </c>
      <c r="T1004" s="482" t="str">
        <f t="shared" si="496"/>
        <v/>
      </c>
      <c r="U1004" s="483" t="str">
        <f t="shared" si="497"/>
        <v/>
      </c>
      <c r="V1004" s="483" t="str">
        <f t="shared" si="498"/>
        <v/>
      </c>
      <c r="W1004" s="483" t="str">
        <f t="shared" si="499"/>
        <v/>
      </c>
      <c r="X1004" s="293"/>
      <c r="Y1004" s="289"/>
      <c r="Z1004" s="473" t="str">
        <f>IF($BS1004&lt;&gt;"","確認",IF(COUNTIF(点検表４リスト用!AB$2:AB$100,J1004),"○",IF(OR($BQ1004="【3】",$BQ1004="【2】",$BQ1004="【1】"),"○",$BQ1004)))</f>
        <v/>
      </c>
      <c r="AA1004" s="532"/>
      <c r="AB1004" s="559" t="str">
        <f t="shared" si="500"/>
        <v/>
      </c>
      <c r="AC1004" s="294" t="str">
        <f>IF(COUNTIF(環境性能の高いＵＤタクシー!$A:$A,点検表４!J1004),"○","")</f>
        <v/>
      </c>
      <c r="AD1004" s="295" t="str">
        <f t="shared" si="501"/>
        <v/>
      </c>
      <c r="AE1004" s="296" t="b">
        <f t="shared" si="469"/>
        <v>0</v>
      </c>
      <c r="AF1004" s="296" t="b">
        <f t="shared" si="470"/>
        <v>0</v>
      </c>
      <c r="AG1004" s="296" t="str">
        <f t="shared" si="471"/>
        <v/>
      </c>
      <c r="AH1004" s="296">
        <f t="shared" si="472"/>
        <v>1</v>
      </c>
      <c r="AI1004" s="296">
        <f t="shared" si="473"/>
        <v>0</v>
      </c>
      <c r="AJ1004" s="296">
        <f t="shared" si="474"/>
        <v>0</v>
      </c>
      <c r="AK1004" s="296" t="str">
        <f>IFERROR(VLOOKUP($I1004,点検表４リスト用!$D$2:$G$10,2,FALSE),"")</f>
        <v/>
      </c>
      <c r="AL1004" s="296" t="str">
        <f>IFERROR(VLOOKUP($I1004,点検表４リスト用!$D$2:$G$10,3,FALSE),"")</f>
        <v/>
      </c>
      <c r="AM1004" s="296" t="str">
        <f>IFERROR(VLOOKUP($I1004,点検表４リスト用!$D$2:$G$10,4,FALSE),"")</f>
        <v/>
      </c>
      <c r="AN1004" s="296" t="str">
        <f>IFERROR(VLOOKUP(LEFT($E1004,1),点検表４リスト用!$I$2:$J$11,2,FALSE),"")</f>
        <v/>
      </c>
      <c r="AO1004" s="296" t="b">
        <f>IF(IFERROR(VLOOKUP($J1004,軽乗用車一覧!$A$2:$A$88,1,FALSE),"")&lt;&gt;"",TRUE,FALSE)</f>
        <v>0</v>
      </c>
      <c r="AP1004" s="296" t="b">
        <f t="shared" si="475"/>
        <v>0</v>
      </c>
      <c r="AQ1004" s="296" t="b">
        <f t="shared" si="502"/>
        <v>1</v>
      </c>
      <c r="AR1004" s="296" t="str">
        <f t="shared" si="476"/>
        <v/>
      </c>
      <c r="AS1004" s="296" t="str">
        <f t="shared" si="477"/>
        <v/>
      </c>
      <c r="AT1004" s="296">
        <f t="shared" si="478"/>
        <v>1</v>
      </c>
      <c r="AU1004" s="296">
        <f t="shared" si="479"/>
        <v>1</v>
      </c>
      <c r="AV1004" s="296" t="str">
        <f t="shared" si="480"/>
        <v/>
      </c>
      <c r="AW1004" s="296" t="str">
        <f>IFERROR(VLOOKUP($L1004,点検表４リスト用!$L$2:$M$11,2,FALSE),"")</f>
        <v/>
      </c>
      <c r="AX1004" s="296" t="str">
        <f>IFERROR(VLOOKUP($AV1004,排出係数!$H$4:$N$1000,7,FALSE),"")</f>
        <v/>
      </c>
      <c r="AY1004" s="296" t="str">
        <f t="shared" si="490"/>
        <v/>
      </c>
      <c r="AZ1004" s="296" t="str">
        <f t="shared" si="481"/>
        <v>1</v>
      </c>
      <c r="BA1004" s="296" t="str">
        <f>IFERROR(VLOOKUP($AV1004,排出係数!$A$4:$G$10000,$AU1004+2,FALSE),"")</f>
        <v/>
      </c>
      <c r="BB1004" s="296">
        <f>IFERROR(VLOOKUP($AU1004,点検表４リスト用!$P$2:$T$6,2,FALSE),"")</f>
        <v>0.48</v>
      </c>
      <c r="BC1004" s="296" t="str">
        <f t="shared" si="482"/>
        <v/>
      </c>
      <c r="BD1004" s="296" t="str">
        <f t="shared" si="483"/>
        <v/>
      </c>
      <c r="BE1004" s="296" t="str">
        <f>IFERROR(VLOOKUP($AV1004,排出係数!$H$4:$M$10000,$AU1004+2,FALSE),"")</f>
        <v/>
      </c>
      <c r="BF1004" s="296">
        <f>IFERROR(VLOOKUP($AU1004,点検表４リスト用!$P$2:$T$6,IF($N1004="H17",5,3),FALSE),"")</f>
        <v>5.5E-2</v>
      </c>
      <c r="BG1004" s="296">
        <f t="shared" si="484"/>
        <v>0</v>
      </c>
      <c r="BH1004" s="296">
        <f t="shared" si="488"/>
        <v>0</v>
      </c>
      <c r="BI1004" s="296" t="str">
        <f>IFERROR(VLOOKUP($L1004,点検表４リスト用!$L$2:$N$11,3,FALSE),"")</f>
        <v/>
      </c>
      <c r="BJ1004" s="296" t="str">
        <f t="shared" si="485"/>
        <v/>
      </c>
      <c r="BK1004" s="296" t="str">
        <f>IF($AK1004="特","",IF($BP1004="確認",MSG_電気・燃料電池車確認,IF($BS1004=1,日野自動車新型式,IF($BS1004=2,日野自動車新型式②,IF($BS1004=3,日野自動車新型式③,IF($BS1004=4,日野自動車新型式④,IFERROR(VLOOKUP($BJ1004,'35条リスト'!$A$3:$C$9998,2,FALSE),"")))))))</f>
        <v/>
      </c>
      <c r="BL1004" s="296" t="str">
        <f t="shared" si="486"/>
        <v/>
      </c>
      <c r="BM1004" s="296" t="str">
        <f>IFERROR(VLOOKUP($X1004,点検表４リスト用!$A$2:$B$10,2,FALSE),"")</f>
        <v/>
      </c>
      <c r="BN1004" s="296" t="str">
        <f>IF($AK1004="特","",IFERROR(VLOOKUP($BJ1004,'35条リスト'!$A$3:$C$9998,3,FALSE),""))</f>
        <v/>
      </c>
      <c r="BO1004" s="357" t="str">
        <f t="shared" si="491"/>
        <v/>
      </c>
      <c r="BP1004" s="297" t="str">
        <f t="shared" si="487"/>
        <v/>
      </c>
      <c r="BQ1004" s="297" t="str">
        <f t="shared" si="492"/>
        <v/>
      </c>
      <c r="BR1004" s="296">
        <f t="shared" si="489"/>
        <v>0</v>
      </c>
      <c r="BS1004" s="296" t="str">
        <f>IF(COUNTIF(点検表４リスト用!X$2:X$83,J1004),1,IF(COUNTIF(点検表４リスト用!Y$2:Y$100,J1004),2,IF(COUNTIF(点検表４リスト用!Z$2:Z$100,J1004),3,IF(COUNTIF(点検表４リスト用!AA$2:AA$100,J1004),4,""))))</f>
        <v/>
      </c>
      <c r="BT1004" s="580" t="str">
        <f t="shared" si="493"/>
        <v/>
      </c>
    </row>
    <row r="1005" spans="1:72">
      <c r="A1005" s="289"/>
      <c r="B1005" s="445"/>
      <c r="C1005" s="290"/>
      <c r="D1005" s="291"/>
      <c r="E1005" s="291"/>
      <c r="F1005" s="291"/>
      <c r="G1005" s="292"/>
      <c r="H1005" s="300"/>
      <c r="I1005" s="292"/>
      <c r="J1005" s="292"/>
      <c r="K1005" s="292"/>
      <c r="L1005" s="292"/>
      <c r="M1005" s="290"/>
      <c r="N1005" s="290"/>
      <c r="O1005" s="292"/>
      <c r="P1005" s="292"/>
      <c r="Q1005" s="481" t="str">
        <f t="shared" si="137"/>
        <v/>
      </c>
      <c r="R1005" s="481" t="str">
        <f t="shared" si="138"/>
        <v/>
      </c>
      <c r="S1005" s="482" t="str">
        <f t="shared" si="117"/>
        <v/>
      </c>
      <c r="T1005" s="482" t="str">
        <f t="shared" si="139"/>
        <v/>
      </c>
      <c r="U1005" s="483" t="str">
        <f t="shared" si="140"/>
        <v/>
      </c>
      <c r="V1005" s="483" t="str">
        <f t="shared" si="141"/>
        <v/>
      </c>
      <c r="W1005" s="483" t="str">
        <f t="shared" si="142"/>
        <v/>
      </c>
      <c r="X1005" s="293"/>
      <c r="Y1005" s="289"/>
      <c r="Z1005" s="473" t="str">
        <f>IF($BS1005&lt;&gt;"","確認",IF(COUNTIF(点検表４リスト用!AB$2:AB$100,J1005),"○",IF(OR($BQ1005="【3】",$BQ1005="【2】",$BQ1005="【1】"),"○",$BQ1005)))</f>
        <v/>
      </c>
      <c r="AA1005" s="532"/>
      <c r="AB1005" s="559" t="str">
        <f t="shared" si="143"/>
        <v/>
      </c>
      <c r="AC1005" s="294" t="str">
        <f>IF(COUNTIF(環境性能の高いＵＤタクシー!$A:$A,点検表４!J1005),"○","")</f>
        <v/>
      </c>
      <c r="AD1005" s="295" t="str">
        <f t="shared" si="144"/>
        <v/>
      </c>
      <c r="AE1005" s="296" t="b">
        <f t="shared" si="118"/>
        <v>0</v>
      </c>
      <c r="AF1005" s="296" t="b">
        <f t="shared" si="119"/>
        <v>0</v>
      </c>
      <c r="AG1005" s="296" t="str">
        <f t="shared" si="120"/>
        <v/>
      </c>
      <c r="AH1005" s="296">
        <f t="shared" si="121"/>
        <v>1</v>
      </c>
      <c r="AI1005" s="296">
        <f t="shared" si="122"/>
        <v>0</v>
      </c>
      <c r="AJ1005" s="296">
        <f t="shared" si="123"/>
        <v>0</v>
      </c>
      <c r="AK1005" s="296" t="str">
        <f>IFERROR(VLOOKUP($I1005,点検表４リスト用!$D$2:$G$10,2,FALSE),"")</f>
        <v/>
      </c>
      <c r="AL1005" s="296" t="str">
        <f>IFERROR(VLOOKUP($I1005,点検表４リスト用!$D$2:$G$10,3,FALSE),"")</f>
        <v/>
      </c>
      <c r="AM1005" s="296" t="str">
        <f>IFERROR(VLOOKUP($I1005,点検表４リスト用!$D$2:$G$10,4,FALSE),"")</f>
        <v/>
      </c>
      <c r="AN1005" s="296" t="str">
        <f>IFERROR(VLOOKUP(LEFT($E1005,1),点検表４リスト用!$I$2:$J$11,2,FALSE),"")</f>
        <v/>
      </c>
      <c r="AO1005" s="296" t="b">
        <f>IF(IFERROR(VLOOKUP($J1005,軽乗用車一覧!$A$2:$A$88,1,FALSE),"")&lt;&gt;"",TRUE,FALSE)</f>
        <v>0</v>
      </c>
      <c r="AP1005" s="296" t="b">
        <f t="shared" si="124"/>
        <v>0</v>
      </c>
      <c r="AQ1005" s="296" t="b">
        <f t="shared" si="145"/>
        <v>1</v>
      </c>
      <c r="AR1005" s="296" t="str">
        <f t="shared" si="125"/>
        <v/>
      </c>
      <c r="AS1005" s="296" t="str">
        <f t="shared" si="126"/>
        <v/>
      </c>
      <c r="AT1005" s="296">
        <f t="shared" si="127"/>
        <v>1</v>
      </c>
      <c r="AU1005" s="296">
        <f t="shared" si="128"/>
        <v>1</v>
      </c>
      <c r="AV1005" s="296" t="str">
        <f t="shared" si="129"/>
        <v/>
      </c>
      <c r="AW1005" s="296" t="str">
        <f>IFERROR(VLOOKUP($L1005,点検表４リスト用!$L$2:$M$11,2,FALSE),"")</f>
        <v/>
      </c>
      <c r="AX1005" s="296" t="str">
        <f>IFERROR(VLOOKUP($AV1005,排出係数!$H$4:$N$1000,7,FALSE),"")</f>
        <v/>
      </c>
      <c r="AY1005" s="296" t="str">
        <f t="shared" si="148"/>
        <v/>
      </c>
      <c r="AZ1005" s="296" t="str">
        <f t="shared" si="130"/>
        <v>1</v>
      </c>
      <c r="BA1005" s="296" t="str">
        <f>IFERROR(VLOOKUP($AV1005,排出係数!$A$4:$G$10000,$AU1005+2,FALSE),"")</f>
        <v/>
      </c>
      <c r="BB1005" s="296">
        <f>IFERROR(VLOOKUP($AU1005,点検表４リスト用!$P$2:$T$6,2,FALSE),"")</f>
        <v>0.48</v>
      </c>
      <c r="BC1005" s="296" t="str">
        <f t="shared" si="131"/>
        <v/>
      </c>
      <c r="BD1005" s="296" t="str">
        <f t="shared" si="132"/>
        <v/>
      </c>
      <c r="BE1005" s="296" t="str">
        <f>IFERROR(VLOOKUP($AV1005,排出係数!$H$4:$M$10000,$AU1005+2,FALSE),"")</f>
        <v/>
      </c>
      <c r="BF1005" s="296">
        <f>IFERROR(VLOOKUP($AU1005,点検表４リスト用!$P$2:$T$6,IF($N1005="H17",5,3),FALSE),"")</f>
        <v>5.5E-2</v>
      </c>
      <c r="BG1005" s="296">
        <f t="shared" si="133"/>
        <v>0</v>
      </c>
      <c r="BH1005" s="296">
        <f t="shared" si="146"/>
        <v>0</v>
      </c>
      <c r="BI1005" s="296" t="str">
        <f>IFERROR(VLOOKUP($L1005,点検表４リスト用!$L$2:$N$11,3,FALSE),"")</f>
        <v/>
      </c>
      <c r="BJ1005" s="296" t="str">
        <f t="shared" si="134"/>
        <v/>
      </c>
      <c r="BK1005" s="296" t="str">
        <f>IF($AK1005="特","",IF($BP1005="確認",MSG_電気・燃料電池車確認,IF($BS1005=1,日野自動車新型式,IF($BS1005=2,日野自動車新型式②,IF($BS1005=3,日野自動車新型式③,IF($BS1005=4,日野自動車新型式④,IFERROR(VLOOKUP($BJ1005,'35条リスト'!$A$3:$C$9998,2,FALSE),"")))))))</f>
        <v/>
      </c>
      <c r="BL1005" s="296" t="str">
        <f t="shared" si="135"/>
        <v/>
      </c>
      <c r="BM1005" s="296" t="str">
        <f>IFERROR(VLOOKUP($X1005,点検表４リスト用!$A$2:$B$10,2,FALSE),"")</f>
        <v/>
      </c>
      <c r="BN1005" s="296" t="str">
        <f>IF($AK1005="特","",IFERROR(VLOOKUP($BJ1005,'35条リスト'!$A$3:$C$9998,3,FALSE),""))</f>
        <v/>
      </c>
      <c r="BO1005" s="357" t="str">
        <f t="shared" si="149"/>
        <v/>
      </c>
      <c r="BP1005" s="297" t="str">
        <f t="shared" si="136"/>
        <v/>
      </c>
      <c r="BQ1005" s="297" t="str">
        <f t="shared" si="150"/>
        <v/>
      </c>
      <c r="BR1005" s="296">
        <f t="shared" si="147"/>
        <v>0</v>
      </c>
      <c r="BS1005" s="296" t="str">
        <f>IF(COUNTIF(点検表４リスト用!X$2:X$83,J1005),1,IF(COUNTIF(点検表４リスト用!Y$2:Y$100,J1005),2,IF(COUNTIF(点検表４リスト用!Z$2:Z$100,J1005),3,IF(COUNTIF(点検表４リスト用!AA$2:AA$100,J1005),4,""))))</f>
        <v/>
      </c>
      <c r="BT1005" s="580" t="str">
        <f t="shared" si="151"/>
        <v/>
      </c>
    </row>
  </sheetData>
  <sheetProtection algorithmName="SHA-512" hashValue="9onLPOOkp0ApsVAJJa0kjANQkexlugVYoRWRgB+0PdA3QcO1sYrRxfJgG3cHlUprWT+aGQiq/qi2Qtj4eVVYpQ==" saltValue="KO63SChmABazqDsr9xklDQ==" spinCount="100000" sheet="1" autoFilter="0"/>
  <autoFilter ref="A5:AD6" xr:uid="{00000000-0009-0000-0000-000007000000}"/>
  <mergeCells count="53">
    <mergeCell ref="BL2:BL4"/>
    <mergeCell ref="BM2:BM4"/>
    <mergeCell ref="BR2:BR4"/>
    <mergeCell ref="BE2:BE4"/>
    <mergeCell ref="BF2:BF4"/>
    <mergeCell ref="BI2:BI4"/>
    <mergeCell ref="BJ2:BJ4"/>
    <mergeCell ref="BK2:BK4"/>
    <mergeCell ref="BN2:BQ4"/>
    <mergeCell ref="BG2:BG4"/>
    <mergeCell ref="BH2:BH4"/>
    <mergeCell ref="BB2:BB4"/>
    <mergeCell ref="BC2:BC4"/>
    <mergeCell ref="BD2:BD4"/>
    <mergeCell ref="AW2:AW4"/>
    <mergeCell ref="AX2:AX4"/>
    <mergeCell ref="AY2:AY4"/>
    <mergeCell ref="AS2:AS4"/>
    <mergeCell ref="AQ2:AQ4"/>
    <mergeCell ref="AR2:AR4"/>
    <mergeCell ref="AZ2:AZ4"/>
    <mergeCell ref="BA2:BA4"/>
    <mergeCell ref="AT2:AT4"/>
    <mergeCell ref="AU2:AU4"/>
    <mergeCell ref="AA4:AA5"/>
    <mergeCell ref="Z4:Z5"/>
    <mergeCell ref="AB4:AB5"/>
    <mergeCell ref="AM2:AM4"/>
    <mergeCell ref="AN2:AN4"/>
    <mergeCell ref="AK2:AK4"/>
    <mergeCell ref="AC4:AC5"/>
    <mergeCell ref="AJ2:AJ4"/>
    <mergeCell ref="AH2:AH4"/>
    <mergeCell ref="AI2:AI4"/>
    <mergeCell ref="AE2:AE4"/>
    <mergeCell ref="AF2:AF4"/>
    <mergeCell ref="AG2:AG4"/>
    <mergeCell ref="BT3:BT4"/>
    <mergeCell ref="BS2:BS4"/>
    <mergeCell ref="A4:A5"/>
    <mergeCell ref="C4:C5"/>
    <mergeCell ref="H4:H5"/>
    <mergeCell ref="I4:I5"/>
    <mergeCell ref="J4:J5"/>
    <mergeCell ref="K4:K5"/>
    <mergeCell ref="L4:L5"/>
    <mergeCell ref="O4:O5"/>
    <mergeCell ref="P4:P5"/>
    <mergeCell ref="B4:B5"/>
    <mergeCell ref="T4:T5"/>
    <mergeCell ref="X4:X5"/>
    <mergeCell ref="Y4:Y5"/>
    <mergeCell ref="AL2:AL4"/>
  </mergeCells>
  <phoneticPr fontId="9"/>
  <conditionalFormatting sqref="I1:I1048576">
    <cfRule type="expression" dxfId="6" priority="26">
      <formula>AND(AQ1&lt;&gt;"",AQ1=FALSE)</formula>
    </cfRule>
  </conditionalFormatting>
  <conditionalFormatting sqref="E1:E1048576">
    <cfRule type="expression" dxfId="5" priority="7">
      <formula>AND(AQ1&lt;&gt;"",AQ1=FALSE)</formula>
    </cfRule>
  </conditionalFormatting>
  <conditionalFormatting sqref="J1:J1048576">
    <cfRule type="expression" dxfId="4" priority="6">
      <formula>AND(OR(J1="2PG-RU1ESDA",J1="2PG-RU1ESDJ"),K1&lt;=16000)</formula>
    </cfRule>
  </conditionalFormatting>
  <conditionalFormatting sqref="K1:K1048576">
    <cfRule type="expression" dxfId="3" priority="5">
      <formula>AND(OR(J1="2PG-RU1ESDA",J1="2PG-RU1ESDJ"),K1&lt;=16000)</formula>
    </cfRule>
  </conditionalFormatting>
  <dataValidations xWindow="187" yWindow="413" count="20">
    <dataValidation type="custom" allowBlank="1" showInputMessage="1" showErrorMessage="1" error="半角で入力してください" sqref="E6:E17" xr:uid="{00000000-0002-0000-0700-000011000000}">
      <formula1>LEN(E1048575)=LENB(E1048575)</formula1>
    </dataValidation>
    <dataValidation allowBlank="1" showInputMessage="1" showErrorMessage="1" sqref="J6" xr:uid="{00000000-0002-0000-0700-000012000000}"/>
    <dataValidation type="list" allowBlank="1" showInputMessage="1" showErrorMessage="1" sqref="X6:X21" xr:uid="{494A1587-5BB3-4EAC-8090-C6987572FF1C}">
      <formula1>燃費基準達成状況の区分</formula1>
    </dataValidation>
    <dataValidation type="list" imeMode="off" allowBlank="1" showInputMessage="1" sqref="Y6:Y1005" xr:uid="{00000000-0002-0000-0700-000000000000}">
      <formula1>" ,1,2,3"</formula1>
    </dataValidation>
    <dataValidation allowBlank="1" showInputMessage="1" sqref="J7:J1005 Z6:Z1005" xr:uid="{00000000-0002-0000-0700-000001000000}"/>
    <dataValidation imeMode="off" allowBlank="1" showInputMessage="1" showErrorMessage="1" sqref="Q6:W1005" xr:uid="{00000000-0002-0000-0700-000002000000}"/>
    <dataValidation type="custom" allowBlank="1" showInputMessage="1" showErrorMessage="1" error="半角で入力してください" sqref="E18:E1005" xr:uid="{00000000-0002-0000-0700-000003000000}">
      <formula1>LEN(E18)=LENB(E18)</formula1>
    </dataValidation>
    <dataValidation type="whole" allowBlank="1" showInputMessage="1" showErrorMessage="1" error="1から240までの半角数字を入力してください。" sqref="C6:C1005" xr:uid="{00000000-0002-0000-0700-000004000000}">
      <formula1>1</formula1>
      <formula2>240</formula2>
    </dataValidation>
    <dataValidation type="whole" operator="greaterThanOrEqual" allowBlank="1" showInputMessage="1" showErrorMessage="1" sqref="K6:K1005" xr:uid="{00000000-0002-0000-0700-000005000000}">
      <formula1>100</formula1>
    </dataValidation>
    <dataValidation type="textLength" operator="lessThanOrEqual" allowBlank="1" showInputMessage="1" showErrorMessage="1" sqref="F6:F1005" xr:uid="{00000000-0002-0000-0700-000006000000}">
      <formula1>1</formula1>
    </dataValidation>
    <dataValidation type="whole" allowBlank="1" showInputMessage="1" showErrorMessage="1" error="1から9999までの半角数字を入力してください。" sqref="G6:G1005" xr:uid="{00000000-0002-0000-0700-000007000000}">
      <formula1>1</formula1>
      <formula2>9999</formula2>
    </dataValidation>
    <dataValidation type="whole" operator="greaterThanOrEqual" allowBlank="1" showInputMessage="1" showErrorMessage="1" sqref="O6:P1005" xr:uid="{00000000-0002-0000-0700-000008000000}">
      <formula1>0</formula1>
    </dataValidation>
    <dataValidation type="list" allowBlank="1" showInputMessage="1" showErrorMessage="1" sqref="M6:M1005" xr:uid="{00000000-0002-0000-0700-000009000000}">
      <formula1>"1"</formula1>
    </dataValidation>
    <dataValidation type="list" allowBlank="1" showInputMessage="1" showErrorMessage="1" sqref="N6:N1005" xr:uid="{00000000-0002-0000-0700-00000A000000}">
      <formula1>"H15,H17"</formula1>
    </dataValidation>
    <dataValidation type="date" allowBlank="1" showInputMessage="1" showErrorMessage="1" errorTitle="入力エラー" error="1950/1/1～2030/12/31までの日付で入力してください。" sqref="H6:H1005" xr:uid="{00000000-0002-0000-0700-00000B000000}">
      <formula1>18264</formula1>
      <formula2>47848</formula2>
    </dataValidation>
    <dataValidation type="list" imeMode="off" allowBlank="1" showInputMessage="1" sqref="X22:X1005" xr:uid="{00000000-0002-0000-0700-00000C000000}">
      <formula1>燃費基準達成状況の区分</formula1>
    </dataValidation>
    <dataValidation type="list" allowBlank="1" showInputMessage="1" showErrorMessage="1" sqref="L6:L1005" xr:uid="{00000000-0002-0000-0700-00000D000000}">
      <formula1>燃料区分</formula1>
    </dataValidation>
    <dataValidation type="list" allowBlank="1" showInputMessage="1" showErrorMessage="1" sqref="I6:I1005" xr:uid="{00000000-0002-0000-0700-00000E000000}">
      <formula1>車種区分</formula1>
    </dataValidation>
    <dataValidation type="list" allowBlank="1" showInputMessage="1" showErrorMessage="1" sqref="B6:B1005" xr:uid="{00000000-0002-0000-0700-00000F000000}">
      <formula1>"増車,減車"</formula1>
    </dataValidation>
    <dataValidation type="list" allowBlank="1" showInputMessage="1" showErrorMessage="1" sqref="AA6:AB1005" xr:uid="{00000000-0002-0000-0700-000010000000}">
      <formula1>"',○"</formula1>
    </dataValidation>
  </dataValidations>
  <printOptions horizontalCentered="1"/>
  <pageMargins left="0.78740157480314965" right="0.39370078740157483" top="0.59055118110236227" bottom="0.59055118110236227" header="0.39370078740157483" footer="0.39370078740157483"/>
  <pageSetup paperSize="8" fitToHeight="0" orientation="landscape" cellComments="asDisplayed" r:id="rId1"/>
  <headerFooter alignWithMargins="0"/>
  <colBreaks count="1" manualBreakCount="1">
    <brk id="30" max="204"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92D050"/>
  </sheetPr>
  <dimension ref="A1:S43"/>
  <sheetViews>
    <sheetView showWhiteSpace="0" view="pageBreakPreview" zoomScaleNormal="115" zoomScaleSheetLayoutView="100" workbookViewId="0"/>
  </sheetViews>
  <sheetFormatPr defaultColWidth="9" defaultRowHeight="10.8"/>
  <cols>
    <col min="1" max="1" width="23.77734375" style="367" customWidth="1"/>
    <col min="2" max="19" width="8.6640625" style="367" customWidth="1"/>
    <col min="20" max="16384" width="9" style="367"/>
  </cols>
  <sheetData>
    <row r="1" spans="1:19" ht="16.2">
      <c r="A1" s="363" t="s">
        <v>3045</v>
      </c>
    </row>
    <row r="2" spans="1:19">
      <c r="A2" s="367" t="s">
        <v>3160</v>
      </c>
    </row>
    <row r="3" spans="1:19">
      <c r="A3" s="368"/>
      <c r="B3" s="368"/>
      <c r="C3" s="368"/>
      <c r="D3" s="368"/>
      <c r="E3" s="368"/>
      <c r="F3" s="368"/>
      <c r="G3" s="368"/>
      <c r="H3" s="368"/>
      <c r="I3" s="368"/>
      <c r="J3" s="368"/>
      <c r="K3" s="368"/>
      <c r="L3" s="368"/>
      <c r="M3" s="368"/>
      <c r="N3" s="368"/>
      <c r="O3" s="368"/>
      <c r="P3" s="368"/>
      <c r="Q3" s="368"/>
      <c r="R3" s="368"/>
      <c r="S3" s="368"/>
    </row>
    <row r="4" spans="1:19">
      <c r="A4" s="366" t="s">
        <v>3161</v>
      </c>
      <c r="B4" s="368"/>
      <c r="E4" s="368"/>
      <c r="H4" s="368"/>
      <c r="K4" s="368"/>
      <c r="N4" s="368"/>
      <c r="Q4" s="368"/>
    </row>
    <row r="5" spans="1:19" ht="18.75" customHeight="1">
      <c r="A5" s="860"/>
      <c r="B5" s="862" t="s">
        <v>3044</v>
      </c>
      <c r="C5" s="863"/>
      <c r="D5" s="864"/>
      <c r="E5" s="862" t="s">
        <v>3163</v>
      </c>
      <c r="F5" s="863"/>
      <c r="G5" s="864"/>
      <c r="H5" s="862" t="s">
        <v>3164</v>
      </c>
      <c r="I5" s="863"/>
      <c r="J5" s="864"/>
      <c r="K5" s="862" t="s">
        <v>3165</v>
      </c>
      <c r="L5" s="863"/>
      <c r="M5" s="864"/>
      <c r="N5" s="862" t="s">
        <v>3166</v>
      </c>
      <c r="O5" s="863"/>
      <c r="P5" s="864"/>
      <c r="Q5" s="862" t="s">
        <v>3167</v>
      </c>
      <c r="R5" s="863"/>
      <c r="S5" s="864"/>
    </row>
    <row r="6" spans="1:19" ht="27.75" customHeight="1">
      <c r="A6" s="861"/>
      <c r="B6" s="451" t="s">
        <v>3040</v>
      </c>
      <c r="C6" s="369" t="s">
        <v>3036</v>
      </c>
      <c r="D6" s="369" t="s">
        <v>3039</v>
      </c>
      <c r="E6" s="451" t="s">
        <v>3040</v>
      </c>
      <c r="F6" s="369" t="s">
        <v>3036</v>
      </c>
      <c r="G6" s="369" t="s">
        <v>3039</v>
      </c>
      <c r="H6" s="451" t="s">
        <v>3040</v>
      </c>
      <c r="I6" s="369" t="s">
        <v>3036</v>
      </c>
      <c r="J6" s="369" t="s">
        <v>3039</v>
      </c>
      <c r="K6" s="451" t="s">
        <v>3040</v>
      </c>
      <c r="L6" s="369" t="s">
        <v>3036</v>
      </c>
      <c r="M6" s="369" t="s">
        <v>3039</v>
      </c>
      <c r="N6" s="451" t="s">
        <v>3040</v>
      </c>
      <c r="O6" s="369" t="s">
        <v>3036</v>
      </c>
      <c r="P6" s="369" t="s">
        <v>3039</v>
      </c>
      <c r="Q6" s="451" t="s">
        <v>3040</v>
      </c>
      <c r="R6" s="369" t="s">
        <v>3036</v>
      </c>
      <c r="S6" s="369" t="s">
        <v>3039</v>
      </c>
    </row>
    <row r="7" spans="1:19" ht="18.75" customHeight="1">
      <c r="A7" s="412" t="s">
        <v>3058</v>
      </c>
      <c r="B7" s="372">
        <f>SUMIFS(点検表４!$AH$6:$AH$15292,点検表４!$AF$6:$AF$15292,TRUE,点検表４!$AE$6:AE$15292,FALSE,点検表４!$L$6:$L$15292,$A7,点検表４!$BR$6:$BR$15292,"○")</f>
        <v>0</v>
      </c>
      <c r="C7" s="408"/>
      <c r="D7" s="373">
        <f>B7+C7</f>
        <v>0</v>
      </c>
      <c r="E7" s="556"/>
      <c r="F7" s="375"/>
      <c r="G7" s="522"/>
      <c r="H7" s="556"/>
      <c r="I7" s="375"/>
      <c r="J7" s="522"/>
      <c r="K7" s="374"/>
      <c r="L7" s="375"/>
      <c r="M7" s="373">
        <f>K7+L7</f>
        <v>0</v>
      </c>
      <c r="N7" s="374"/>
      <c r="O7" s="375"/>
      <c r="P7" s="373">
        <f>N7+O7</f>
        <v>0</v>
      </c>
      <c r="Q7" s="374"/>
      <c r="R7" s="375"/>
      <c r="S7" s="373">
        <f>Q7+R7</f>
        <v>0</v>
      </c>
    </row>
    <row r="8" spans="1:19" ht="18.75" customHeight="1">
      <c r="A8" s="412" t="s">
        <v>3037</v>
      </c>
      <c r="B8" s="372">
        <f>SUMIFS(点検表４!$AH$6:$AH$15292,点検表４!$AF$6:$AF$15292,TRUE,点検表４!$AE$6:AE$15292,FALSE,点検表４!$L$6:$L$15292,$A8,点検表４!$BR$6:$BR$15292,"○")</f>
        <v>0</v>
      </c>
      <c r="C8" s="408"/>
      <c r="D8" s="373">
        <f t="shared" ref="D8:D16" si="0">B8+C8</f>
        <v>0</v>
      </c>
      <c r="E8" s="556"/>
      <c r="F8" s="375"/>
      <c r="G8" s="522"/>
      <c r="H8" s="556"/>
      <c r="I8" s="375"/>
      <c r="J8" s="522"/>
      <c r="K8" s="374"/>
      <c r="L8" s="375"/>
      <c r="M8" s="373">
        <f t="shared" ref="M8:M16" si="1">K8+L8</f>
        <v>0</v>
      </c>
      <c r="N8" s="374"/>
      <c r="O8" s="375"/>
      <c r="P8" s="373">
        <f t="shared" ref="P8:P16" si="2">N8+O8</f>
        <v>0</v>
      </c>
      <c r="Q8" s="374"/>
      <c r="R8" s="375"/>
      <c r="S8" s="373">
        <f t="shared" ref="S8:S16" si="3">Q8+R8</f>
        <v>0</v>
      </c>
    </row>
    <row r="9" spans="1:19" ht="18.75" customHeight="1">
      <c r="A9" s="412" t="s">
        <v>3041</v>
      </c>
      <c r="B9" s="372">
        <f>SUMIFS(点検表４!$AH$6:$AH$15292,点検表４!$AF$6:$AF$15292,TRUE,点検表４!$AE$6:AE$15292,FALSE,点検表４!$L$6:$L$15292,$A9,点検表４!$BR$6:$BR$15292,"○")</f>
        <v>0</v>
      </c>
      <c r="C9" s="376">
        <f>SUMIFS(点検表４!$AH$6:$AH$15292,点検表４!$AF$6:$AF$15292,TRUE,点検表４!$AE$6:AE$15292,FALSE,点検表４!$L$6:$L$15292,$A9,点検表４!$BR$6:$BR$15292,"&lt;&gt;○")</f>
        <v>0</v>
      </c>
      <c r="D9" s="373">
        <f t="shared" si="0"/>
        <v>0</v>
      </c>
      <c r="E9" s="556"/>
      <c r="F9" s="557"/>
      <c r="G9" s="522"/>
      <c r="H9" s="556"/>
      <c r="I9" s="557"/>
      <c r="J9" s="522"/>
      <c r="K9" s="374"/>
      <c r="L9" s="377"/>
      <c r="M9" s="373">
        <f t="shared" si="1"/>
        <v>0</v>
      </c>
      <c r="N9" s="374"/>
      <c r="O9" s="377"/>
      <c r="P9" s="373">
        <f t="shared" si="2"/>
        <v>0</v>
      </c>
      <c r="Q9" s="374"/>
      <c r="R9" s="377"/>
      <c r="S9" s="373">
        <f t="shared" si="3"/>
        <v>0</v>
      </c>
    </row>
    <row r="10" spans="1:19" ht="18.75" customHeight="1">
      <c r="A10" s="412" t="s">
        <v>3060</v>
      </c>
      <c r="B10" s="372">
        <f>SUMIFS(点検表４!$AH$6:$AH$15292,点検表４!$AF$6:$AF$15292,TRUE,点検表４!$AE$6:AE$15292,FALSE,点検表４!$L$6:$L$15292,$A10,点検表４!$BR$6:$BR$15292,"○")</f>
        <v>0</v>
      </c>
      <c r="C10" s="376">
        <f>SUMIFS(点検表４!$AH$6:$AH$15292,点検表４!$AF$6:$AF$15292,TRUE,点検表４!$AE$6:AE$15292,FALSE,点検表４!$L$6:$L$15292,$A10,点検表４!$BR$6:$BR$15292,"&lt;&gt;○")</f>
        <v>0</v>
      </c>
      <c r="D10" s="373">
        <f t="shared" si="0"/>
        <v>0</v>
      </c>
      <c r="E10" s="556"/>
      <c r="F10" s="557"/>
      <c r="G10" s="522"/>
      <c r="H10" s="556"/>
      <c r="I10" s="557"/>
      <c r="J10" s="522"/>
      <c r="K10" s="374"/>
      <c r="L10" s="377"/>
      <c r="M10" s="373">
        <f t="shared" si="1"/>
        <v>0</v>
      </c>
      <c r="N10" s="374"/>
      <c r="O10" s="377"/>
      <c r="P10" s="373">
        <f t="shared" si="2"/>
        <v>0</v>
      </c>
      <c r="Q10" s="374"/>
      <c r="R10" s="377"/>
      <c r="S10" s="373">
        <f t="shared" si="3"/>
        <v>0</v>
      </c>
    </row>
    <row r="11" spans="1:19" ht="18.75" customHeight="1">
      <c r="A11" s="412" t="s">
        <v>3042</v>
      </c>
      <c r="B11" s="372">
        <f>SUMIFS(点検表４!$AH$6:$AH$15292,点検表４!$AF$6:$AF$15292,TRUE,点検表４!$AE$6:AE$15292,FALSE,点検表４!$L$6:$L$15292,$A11,点検表４!$BR$6:$BR$15292,"○")</f>
        <v>0</v>
      </c>
      <c r="C11" s="376">
        <f>SUMIFS(点検表４!$AH$6:$AH$15292,点検表４!$AF$6:$AF$15292,TRUE,点検表４!$AE$6:AE$15292,FALSE,点検表４!$L$6:$L$15292,$A11,点検表４!$BR$6:$BR$15292,"&lt;&gt;○")</f>
        <v>0</v>
      </c>
      <c r="D11" s="373">
        <f t="shared" si="0"/>
        <v>0</v>
      </c>
      <c r="E11" s="556"/>
      <c r="F11" s="557"/>
      <c r="G11" s="522"/>
      <c r="H11" s="556"/>
      <c r="I11" s="557"/>
      <c r="J11" s="522"/>
      <c r="K11" s="374"/>
      <c r="L11" s="377"/>
      <c r="M11" s="373">
        <f t="shared" si="1"/>
        <v>0</v>
      </c>
      <c r="N11" s="374"/>
      <c r="O11" s="377"/>
      <c r="P11" s="373">
        <f t="shared" si="2"/>
        <v>0</v>
      </c>
      <c r="Q11" s="374"/>
      <c r="R11" s="377"/>
      <c r="S11" s="373">
        <f t="shared" si="3"/>
        <v>0</v>
      </c>
    </row>
    <row r="12" spans="1:19" ht="18.75" customHeight="1">
      <c r="A12" s="412" t="s">
        <v>3043</v>
      </c>
      <c r="B12" s="372">
        <f>SUMIFS(点検表４!$AH$6:$AH$15292,点検表４!$AF$6:$AF$15292,TRUE,点検表４!$AE$6:AE$15292,FALSE,点検表４!$L$6:$L$15292,$A12,点検表４!$BR$6:$BR$15292,"○")</f>
        <v>0</v>
      </c>
      <c r="C12" s="376">
        <f>SUMIFS(点検表４!$AH$6:$AH$15292,点検表４!$AF$6:$AF$15292,TRUE,点検表４!$AE$6:AE$15292,FALSE,点検表４!$L$6:$L$15292,$A12,点検表４!$BR$6:$BR$15292,"&lt;&gt;○")</f>
        <v>0</v>
      </c>
      <c r="D12" s="373">
        <f t="shared" si="0"/>
        <v>0</v>
      </c>
      <c r="E12" s="556"/>
      <c r="F12" s="557"/>
      <c r="G12" s="522"/>
      <c r="H12" s="556"/>
      <c r="I12" s="557"/>
      <c r="J12" s="522"/>
      <c r="K12" s="374"/>
      <c r="L12" s="377"/>
      <c r="M12" s="373">
        <f t="shared" si="1"/>
        <v>0</v>
      </c>
      <c r="N12" s="374"/>
      <c r="O12" s="377"/>
      <c r="P12" s="373">
        <f t="shared" si="2"/>
        <v>0</v>
      </c>
      <c r="Q12" s="374"/>
      <c r="R12" s="377"/>
      <c r="S12" s="373">
        <f t="shared" si="3"/>
        <v>0</v>
      </c>
    </row>
    <row r="13" spans="1:19" ht="18.75" customHeight="1">
      <c r="A13" s="412" t="s">
        <v>3062</v>
      </c>
      <c r="B13" s="372">
        <f>SUMIFS(点検表４!$AH$6:$AH$15292,点検表４!$AF$6:$AF$15292,TRUE,点検表４!$AE$6:AE$15292,FALSE,点検表４!$L$6:$L$15292,$A13,点検表４!$BR$6:$BR$15292,"○")</f>
        <v>0</v>
      </c>
      <c r="C13" s="376">
        <f>SUMIFS(点検表４!$AH$6:$AH$15292,点検表４!$AF$6:$AF$15292,TRUE,点検表４!$AE$6:AE$15292,FALSE,点検表４!$L$6:$L$15292,$A13,点検表４!$BR$6:$BR$15292,"&lt;&gt;○")</f>
        <v>0</v>
      </c>
      <c r="D13" s="373">
        <f t="shared" si="0"/>
        <v>0</v>
      </c>
      <c r="E13" s="556"/>
      <c r="F13" s="557"/>
      <c r="G13" s="522"/>
      <c r="H13" s="556"/>
      <c r="I13" s="557"/>
      <c r="J13" s="522"/>
      <c r="K13" s="374"/>
      <c r="L13" s="377"/>
      <c r="M13" s="373">
        <f t="shared" si="1"/>
        <v>0</v>
      </c>
      <c r="N13" s="374"/>
      <c r="O13" s="377"/>
      <c r="P13" s="373">
        <f t="shared" si="2"/>
        <v>0</v>
      </c>
      <c r="Q13" s="374"/>
      <c r="R13" s="377"/>
      <c r="S13" s="373">
        <f t="shared" si="3"/>
        <v>0</v>
      </c>
    </row>
    <row r="14" spans="1:19" ht="18.75" customHeight="1">
      <c r="A14" s="412" t="s">
        <v>3063</v>
      </c>
      <c r="B14" s="372">
        <f>SUMIFS(点検表４!$AH$6:$AH$15292,点検表４!$AF$6:$AF$15292,TRUE,点検表４!$AE$6:AE$15292,FALSE,点検表４!$L$6:$L$15292,$A14,点検表４!$BR$6:$BR$15292,"○")</f>
        <v>0</v>
      </c>
      <c r="C14" s="376">
        <f>SUMIFS(点検表４!$AH$6:$AH$15292,点検表４!$AF$6:$AF$15292,TRUE,点検表４!$AE$6:AE$15292,FALSE,点検表４!$L$6:$L$15292,$A14,点検表４!$BR$6:$BR$15292,"&lt;&gt;○")</f>
        <v>0</v>
      </c>
      <c r="D14" s="373">
        <f t="shared" si="0"/>
        <v>0</v>
      </c>
      <c r="E14" s="556"/>
      <c r="F14" s="557"/>
      <c r="G14" s="522"/>
      <c r="H14" s="556"/>
      <c r="I14" s="557"/>
      <c r="J14" s="522"/>
      <c r="K14" s="374"/>
      <c r="L14" s="377"/>
      <c r="M14" s="373">
        <f t="shared" si="1"/>
        <v>0</v>
      </c>
      <c r="N14" s="374"/>
      <c r="O14" s="377"/>
      <c r="P14" s="373">
        <f t="shared" si="2"/>
        <v>0</v>
      </c>
      <c r="Q14" s="374"/>
      <c r="R14" s="377"/>
      <c r="S14" s="373">
        <f t="shared" si="3"/>
        <v>0</v>
      </c>
    </row>
    <row r="15" spans="1:19" ht="18.75" customHeight="1">
      <c r="A15" s="412" t="s">
        <v>3038</v>
      </c>
      <c r="B15" s="372">
        <f>SUMIFS(点検表４!$AH$6:$AH$15292,点検表４!$AF$6:$AF$15292,TRUE,点検表４!$AE$6:AE$15292,FALSE,点検表４!$L$6:$L$15292,$A15,点検表４!$BR$6:$BR$15292,"○")</f>
        <v>0</v>
      </c>
      <c r="C15" s="376">
        <f>SUMIFS(点検表４!$AH$6:$AH$15292,点検表４!$AF$6:$AF$15292,TRUE,点検表４!$AE$6:AE$15292,FALSE,点検表４!$L$6:$L$15292,$A15,点検表４!$BR$6:$BR$15292,"&lt;&gt;○")</f>
        <v>0</v>
      </c>
      <c r="D15" s="373">
        <f t="shared" si="0"/>
        <v>0</v>
      </c>
      <c r="E15" s="556"/>
      <c r="F15" s="557"/>
      <c r="G15" s="522"/>
      <c r="H15" s="556"/>
      <c r="I15" s="557"/>
      <c r="J15" s="522"/>
      <c r="K15" s="374"/>
      <c r="L15" s="377"/>
      <c r="M15" s="373">
        <f t="shared" si="1"/>
        <v>0</v>
      </c>
      <c r="N15" s="374"/>
      <c r="O15" s="377"/>
      <c r="P15" s="373">
        <f t="shared" si="2"/>
        <v>0</v>
      </c>
      <c r="Q15" s="374"/>
      <c r="R15" s="377"/>
      <c r="S15" s="373">
        <f t="shared" si="3"/>
        <v>0</v>
      </c>
    </row>
    <row r="16" spans="1:19" ht="18.75" customHeight="1">
      <c r="A16" s="412" t="s">
        <v>3046</v>
      </c>
      <c r="B16" s="372">
        <f>SUMIFS(点検表４!$AH$6:$AH$15292,点検表４!$AF$6:$AF$15292,TRUE,点検表４!$AE$6:AE$15292,FALSE,点検表４!$L$6:$L$15292,$A16,点検表４!$BR$6:$BR$15292,"○")</f>
        <v>0</v>
      </c>
      <c r="C16" s="376">
        <f>SUMIFS(点検表４!$AH$6:$AH$15292,点検表４!$AF$6:$AF$15292,TRUE,点検表４!$AE$6:AE$15292,FALSE,点検表４!$L$6:$L$15292,$A16,点検表４!$BR$6:$BR$15292,"&lt;&gt;○")</f>
        <v>0</v>
      </c>
      <c r="D16" s="373">
        <f t="shared" si="0"/>
        <v>0</v>
      </c>
      <c r="E16" s="556"/>
      <c r="F16" s="557"/>
      <c r="G16" s="522"/>
      <c r="H16" s="556"/>
      <c r="I16" s="557"/>
      <c r="J16" s="522"/>
      <c r="K16" s="374"/>
      <c r="L16" s="377"/>
      <c r="M16" s="373">
        <f t="shared" si="1"/>
        <v>0</v>
      </c>
      <c r="N16" s="374"/>
      <c r="O16" s="377"/>
      <c r="P16" s="373">
        <f t="shared" si="2"/>
        <v>0</v>
      </c>
      <c r="Q16" s="374"/>
      <c r="R16" s="377"/>
      <c r="S16" s="373">
        <f t="shared" si="3"/>
        <v>0</v>
      </c>
    </row>
    <row r="17" spans="1:19" ht="18.75" customHeight="1">
      <c r="A17" s="409" t="s">
        <v>3077</v>
      </c>
      <c r="B17" s="865">
        <f>SUM(D7:D16)</f>
        <v>0</v>
      </c>
      <c r="C17" s="866"/>
      <c r="D17" s="867"/>
      <c r="E17" s="868"/>
      <c r="F17" s="869"/>
      <c r="G17" s="870"/>
      <c r="H17" s="868"/>
      <c r="I17" s="869"/>
      <c r="J17" s="870"/>
      <c r="K17" s="865">
        <f>SUM(M7:M16)</f>
        <v>0</v>
      </c>
      <c r="L17" s="866"/>
      <c r="M17" s="867"/>
      <c r="N17" s="865">
        <f>SUM(P7:P16)</f>
        <v>0</v>
      </c>
      <c r="O17" s="866"/>
      <c r="P17" s="867"/>
      <c r="Q17" s="865">
        <f>SUM(S7:S16)</f>
        <v>0</v>
      </c>
      <c r="R17" s="866"/>
      <c r="S17" s="867"/>
    </row>
    <row r="18" spans="1:19">
      <c r="B18" s="370"/>
      <c r="C18" s="370"/>
      <c r="D18" s="370"/>
      <c r="E18" s="370"/>
      <c r="F18" s="370"/>
      <c r="G18" s="370"/>
      <c r="H18" s="370"/>
      <c r="I18" s="370"/>
      <c r="J18" s="370"/>
      <c r="K18" s="370"/>
      <c r="L18" s="370"/>
      <c r="M18" s="370"/>
      <c r="N18" s="370"/>
      <c r="O18" s="370"/>
      <c r="P18" s="370"/>
      <c r="Q18" s="370"/>
      <c r="R18" s="370"/>
      <c r="S18" s="370"/>
    </row>
    <row r="19" spans="1:19">
      <c r="A19" s="366" t="s">
        <v>3162</v>
      </c>
      <c r="B19" s="370"/>
      <c r="C19" s="370"/>
      <c r="D19" s="370"/>
      <c r="E19" s="370"/>
      <c r="F19" s="370"/>
      <c r="G19" s="370"/>
      <c r="H19" s="370"/>
      <c r="I19" s="370"/>
      <c r="J19" s="370"/>
      <c r="K19" s="370"/>
      <c r="L19" s="370"/>
      <c r="M19" s="370"/>
      <c r="N19" s="370"/>
      <c r="O19" s="370"/>
      <c r="P19" s="370"/>
      <c r="Q19" s="370"/>
      <c r="R19" s="370"/>
      <c r="S19" s="370"/>
    </row>
    <row r="20" spans="1:19" ht="18.75" customHeight="1">
      <c r="A20" s="860"/>
      <c r="B20" s="862" t="s">
        <v>3044</v>
      </c>
      <c r="C20" s="863"/>
      <c r="D20" s="864"/>
      <c r="E20" s="862" t="s">
        <v>3168</v>
      </c>
      <c r="F20" s="863"/>
      <c r="G20" s="864"/>
      <c r="H20" s="862" t="s">
        <v>3169</v>
      </c>
      <c r="I20" s="863"/>
      <c r="J20" s="864"/>
      <c r="K20" s="862" t="s">
        <v>3170</v>
      </c>
      <c r="L20" s="863"/>
      <c r="M20" s="864"/>
      <c r="N20" s="862" t="s">
        <v>3171</v>
      </c>
      <c r="O20" s="863"/>
      <c r="P20" s="864"/>
      <c r="Q20" s="862" t="s">
        <v>3172</v>
      </c>
      <c r="R20" s="863"/>
      <c r="S20" s="864"/>
    </row>
    <row r="21" spans="1:19" ht="18.75" customHeight="1">
      <c r="A21" s="861"/>
      <c r="B21" s="371" t="s">
        <v>3076</v>
      </c>
      <c r="C21" s="369" t="s">
        <v>3036</v>
      </c>
      <c r="D21" s="369" t="s">
        <v>3039</v>
      </c>
      <c r="E21" s="371" t="s">
        <v>3076</v>
      </c>
      <c r="F21" s="369" t="s">
        <v>3036</v>
      </c>
      <c r="G21" s="369" t="s">
        <v>3039</v>
      </c>
      <c r="H21" s="371" t="s">
        <v>3076</v>
      </c>
      <c r="I21" s="369" t="s">
        <v>3036</v>
      </c>
      <c r="J21" s="369" t="s">
        <v>3039</v>
      </c>
      <c r="K21" s="371" t="s">
        <v>3076</v>
      </c>
      <c r="L21" s="369" t="s">
        <v>3036</v>
      </c>
      <c r="M21" s="369" t="s">
        <v>3039</v>
      </c>
      <c r="N21" s="371" t="s">
        <v>3076</v>
      </c>
      <c r="O21" s="369" t="s">
        <v>3036</v>
      </c>
      <c r="P21" s="369" t="s">
        <v>3039</v>
      </c>
      <c r="Q21" s="371" t="s">
        <v>3076</v>
      </c>
      <c r="R21" s="369" t="s">
        <v>3036</v>
      </c>
      <c r="S21" s="369" t="s">
        <v>3039</v>
      </c>
    </row>
    <row r="22" spans="1:19" ht="18.75" customHeight="1">
      <c r="A22" s="362" t="s">
        <v>3058</v>
      </c>
      <c r="B22" s="372">
        <f>SUMIFS(点検表４!$AH$6:$AH$15292,点検表４!$AF$6:$AF$15292,TRUE,点検表４!$L$6:$L$15292,$A22,点検表４!$AM$6:$AM$15292,"乗用",点検表４!$AK$6:$AK$15292,"&lt;&gt;軽")</f>
        <v>0</v>
      </c>
      <c r="C22" s="406"/>
      <c r="D22" s="373">
        <f>B22+C22</f>
        <v>0</v>
      </c>
      <c r="E22" s="556"/>
      <c r="F22" s="375"/>
      <c r="G22" s="522"/>
      <c r="H22" s="556"/>
      <c r="I22" s="375"/>
      <c r="J22" s="522"/>
      <c r="K22" s="374"/>
      <c r="L22" s="375"/>
      <c r="M22" s="373">
        <f t="shared" ref="M22:M31" si="4">K22+L22</f>
        <v>0</v>
      </c>
      <c r="N22" s="374"/>
      <c r="O22" s="375"/>
      <c r="P22" s="373">
        <f t="shared" ref="P22:P31" si="5">N22+O22</f>
        <v>0</v>
      </c>
      <c r="Q22" s="374"/>
      <c r="R22" s="375"/>
      <c r="S22" s="373">
        <f t="shared" ref="S22:S31" si="6">Q22+R22</f>
        <v>0</v>
      </c>
    </row>
    <row r="23" spans="1:19" ht="18.75" customHeight="1">
      <c r="A23" s="362" t="s">
        <v>3037</v>
      </c>
      <c r="B23" s="372">
        <f>SUMIFS(点検表４!$AH$6:$AH$15292,点検表４!$AF$6:$AF$15292,TRUE,点検表４!$L$6:$L$15292,$A23,点検表４!$AM$6:$AM$15292,"乗用",点検表４!$AK$6:$AK$15292,"&lt;&gt;軽")</f>
        <v>0</v>
      </c>
      <c r="C23" s="406"/>
      <c r="D23" s="373">
        <f t="shared" ref="D23:D31" si="7">B23+C23</f>
        <v>0</v>
      </c>
      <c r="E23" s="556"/>
      <c r="F23" s="375"/>
      <c r="G23" s="522"/>
      <c r="H23" s="556"/>
      <c r="I23" s="375"/>
      <c r="J23" s="522"/>
      <c r="K23" s="374"/>
      <c r="L23" s="375"/>
      <c r="M23" s="373">
        <f t="shared" si="4"/>
        <v>0</v>
      </c>
      <c r="N23" s="374"/>
      <c r="O23" s="375"/>
      <c r="P23" s="373">
        <f t="shared" si="5"/>
        <v>0</v>
      </c>
      <c r="Q23" s="374"/>
      <c r="R23" s="375"/>
      <c r="S23" s="373">
        <f t="shared" si="6"/>
        <v>0</v>
      </c>
    </row>
    <row r="24" spans="1:19" ht="18.75" customHeight="1">
      <c r="A24" s="362" t="s">
        <v>3041</v>
      </c>
      <c r="B24" s="372">
        <f>SUMIFS(点検表４!$AH$6:$AH$15292,点検表４!$AF$6:$AF$15292,TRUE,点検表４!$L$6:$L$15292,$A24,点検表４!$AM$6:$AM$15292,"乗用",点検表４!$AK$6:$AK$15292,"&lt;&gt;軽",点検表４!$BR$6:$BR$15292,"○")</f>
        <v>0</v>
      </c>
      <c r="C24" s="376">
        <f>SUMIFS(点検表４!$AH$6:$AH$15292,点検表４!$AF$6:$AF$15292,TRUE,点検表４!$L$6:$L$15292,$A24,点検表４!$AM$6:$AM$15292,"乗用",点検表４!$AK$6:$AK$15292,"&lt;&gt;軽",点検表４!$BR$6:$BR$15292,"&lt;&gt;○")</f>
        <v>0</v>
      </c>
      <c r="D24" s="373">
        <f t="shared" si="7"/>
        <v>0</v>
      </c>
      <c r="E24" s="556"/>
      <c r="F24" s="557"/>
      <c r="G24" s="522"/>
      <c r="H24" s="556"/>
      <c r="I24" s="557"/>
      <c r="J24" s="522"/>
      <c r="K24" s="374"/>
      <c r="L24" s="377"/>
      <c r="M24" s="373">
        <f t="shared" si="4"/>
        <v>0</v>
      </c>
      <c r="N24" s="374"/>
      <c r="O24" s="377"/>
      <c r="P24" s="373">
        <f t="shared" si="5"/>
        <v>0</v>
      </c>
      <c r="Q24" s="374"/>
      <c r="R24" s="377"/>
      <c r="S24" s="373">
        <f t="shared" si="6"/>
        <v>0</v>
      </c>
    </row>
    <row r="25" spans="1:19" ht="18.75" customHeight="1">
      <c r="A25" s="362" t="s">
        <v>3060</v>
      </c>
      <c r="B25" s="372">
        <f>SUMIFS(点検表４!$AH$6:$AH$15292,点検表４!$AF$6:$AF$15292,TRUE,点検表４!$L$6:$L$15292,$A25,点検表４!$AM$6:$AM$15292,"乗用",点検表４!$AK$6:$AK$15292,"&lt;&gt;軽",点検表４!$BR$6:$BR$15292,"○")</f>
        <v>0</v>
      </c>
      <c r="C25" s="376">
        <f>SUMIFS(点検表４!$AH$6:$AH$15292,点検表４!$AF$6:$AF$15292,TRUE,点検表４!$L$6:$L$15292,$A25,点検表４!$AM$6:$AM$15292,"乗用",点検表４!$AK$6:$AK$15292,"&lt;&gt;軽",点検表４!$BR$6:$BR$15292,"&lt;&gt;○")</f>
        <v>0</v>
      </c>
      <c r="D25" s="373">
        <f t="shared" si="7"/>
        <v>0</v>
      </c>
      <c r="E25" s="556"/>
      <c r="F25" s="557"/>
      <c r="G25" s="522"/>
      <c r="H25" s="556"/>
      <c r="I25" s="557"/>
      <c r="J25" s="522"/>
      <c r="K25" s="374"/>
      <c r="L25" s="377"/>
      <c r="M25" s="373">
        <f t="shared" si="4"/>
        <v>0</v>
      </c>
      <c r="N25" s="374"/>
      <c r="O25" s="377"/>
      <c r="P25" s="373">
        <f t="shared" si="5"/>
        <v>0</v>
      </c>
      <c r="Q25" s="374"/>
      <c r="R25" s="377"/>
      <c r="S25" s="373">
        <f t="shared" si="6"/>
        <v>0</v>
      </c>
    </row>
    <row r="26" spans="1:19" ht="18.75" customHeight="1">
      <c r="A26" s="362" t="s">
        <v>3042</v>
      </c>
      <c r="B26" s="372">
        <f>SUMIFS(点検表４!$AH$6:$AH$15292,点検表４!$AF$6:$AF$15292,TRUE,点検表４!$L$6:$L$15292,$A26,点検表４!$AM$6:$AM$15292,"乗用",点検表４!$AK$6:$AK$15292,"&lt;&gt;軽",点検表４!$BR$6:$BR$15292,"○")</f>
        <v>0</v>
      </c>
      <c r="C26" s="376">
        <f>SUMIFS(点検表４!$AH$6:$AH$15292,点検表４!$AF$6:$AF$15292,TRUE,点検表４!$L$6:$L$15292,$A26,点検表４!$AM$6:$AM$15292,"乗用",点検表４!$AK$6:$AK$15292,"&lt;&gt;軽",点検表４!$BR$6:$BR$15292,"&lt;&gt;○")</f>
        <v>0</v>
      </c>
      <c r="D26" s="373">
        <f t="shared" si="7"/>
        <v>0</v>
      </c>
      <c r="E26" s="556"/>
      <c r="F26" s="557"/>
      <c r="G26" s="522"/>
      <c r="H26" s="556"/>
      <c r="I26" s="557"/>
      <c r="J26" s="522"/>
      <c r="K26" s="374"/>
      <c r="L26" s="377"/>
      <c r="M26" s="373">
        <f t="shared" si="4"/>
        <v>0</v>
      </c>
      <c r="N26" s="374"/>
      <c r="O26" s="377"/>
      <c r="P26" s="373">
        <f t="shared" si="5"/>
        <v>0</v>
      </c>
      <c r="Q26" s="374"/>
      <c r="R26" s="377"/>
      <c r="S26" s="373">
        <f t="shared" si="6"/>
        <v>0</v>
      </c>
    </row>
    <row r="27" spans="1:19" ht="18.75" customHeight="1">
      <c r="A27" s="362" t="s">
        <v>3064</v>
      </c>
      <c r="B27" s="372">
        <f>SUMIFS(点検表４!$AH$6:$AH$15292,点検表４!$AF$6:$AF$15292,TRUE,点検表４!$L$6:$L$15292,$A27,点検表４!$AM$6:$AM$15292,"乗用",点検表４!$AK$6:$AK$15292,"&lt;&gt;軽",点検表４!$BR$6:$BR$15292,"○")</f>
        <v>0</v>
      </c>
      <c r="C27" s="376">
        <f>SUMIFS(点検表４!$AH$6:$AH$15292,点検表４!$AF$6:$AF$15292,TRUE,点検表４!$L$6:$L$15292,$A27,点検表４!$AM$6:$AM$15292,"乗用",点検表４!$AK$6:$AK$15292,"&lt;&gt;軽",点検表４!$BR$6:$BR$15292,"&lt;&gt;○")</f>
        <v>0</v>
      </c>
      <c r="D27" s="373">
        <f t="shared" si="7"/>
        <v>0</v>
      </c>
      <c r="E27" s="556"/>
      <c r="F27" s="557"/>
      <c r="G27" s="522"/>
      <c r="H27" s="556"/>
      <c r="I27" s="557"/>
      <c r="J27" s="522"/>
      <c r="K27" s="374"/>
      <c r="L27" s="377"/>
      <c r="M27" s="373">
        <f t="shared" si="4"/>
        <v>0</v>
      </c>
      <c r="N27" s="374"/>
      <c r="O27" s="377"/>
      <c r="P27" s="373">
        <f t="shared" si="5"/>
        <v>0</v>
      </c>
      <c r="Q27" s="374"/>
      <c r="R27" s="377"/>
      <c r="S27" s="373">
        <f t="shared" si="6"/>
        <v>0</v>
      </c>
    </row>
    <row r="28" spans="1:19" ht="18.75" customHeight="1">
      <c r="A28" s="362" t="s">
        <v>3062</v>
      </c>
      <c r="B28" s="407"/>
      <c r="C28" s="376">
        <f>SUMIFS(点検表４!$AH$6:$AH$15292,点検表４!$AF$6:$AF$15292,TRUE,点検表４!$L$6:$L$15292,$A28,点検表４!$AM$6:$AM$15292,"乗用",点検表４!$AK$6:$AK$15292,"&lt;&gt;軽")</f>
        <v>0</v>
      </c>
      <c r="D28" s="373">
        <f t="shared" si="7"/>
        <v>0</v>
      </c>
      <c r="E28" s="378"/>
      <c r="F28" s="557"/>
      <c r="G28" s="522"/>
      <c r="H28" s="378"/>
      <c r="I28" s="557"/>
      <c r="J28" s="522"/>
      <c r="K28" s="378"/>
      <c r="L28" s="377"/>
      <c r="M28" s="373">
        <f t="shared" si="4"/>
        <v>0</v>
      </c>
      <c r="N28" s="378"/>
      <c r="O28" s="377"/>
      <c r="P28" s="373">
        <f t="shared" si="5"/>
        <v>0</v>
      </c>
      <c r="Q28" s="378"/>
      <c r="R28" s="377"/>
      <c r="S28" s="373">
        <f t="shared" si="6"/>
        <v>0</v>
      </c>
    </row>
    <row r="29" spans="1:19" ht="18.75" customHeight="1">
      <c r="A29" s="362" t="s">
        <v>3063</v>
      </c>
      <c r="B29" s="407"/>
      <c r="C29" s="376">
        <f>SUMIFS(点検表４!$AH$6:$AH$15292,点検表４!$AF$6:$AF$15292,TRUE,点検表４!$L$6:$L$15292,$A29,点検表４!$AM$6:$AM$15292,"乗用",点検表４!$AK$6:$AK$15292,"&lt;&gt;軽")</f>
        <v>0</v>
      </c>
      <c r="D29" s="373">
        <f t="shared" si="7"/>
        <v>0</v>
      </c>
      <c r="E29" s="378"/>
      <c r="F29" s="557"/>
      <c r="G29" s="522"/>
      <c r="H29" s="378"/>
      <c r="I29" s="557"/>
      <c r="J29" s="522"/>
      <c r="K29" s="378"/>
      <c r="L29" s="377"/>
      <c r="M29" s="373">
        <f t="shared" si="4"/>
        <v>0</v>
      </c>
      <c r="N29" s="378"/>
      <c r="O29" s="377"/>
      <c r="P29" s="373">
        <f t="shared" si="5"/>
        <v>0</v>
      </c>
      <c r="Q29" s="378"/>
      <c r="R29" s="377"/>
      <c r="S29" s="373">
        <f t="shared" si="6"/>
        <v>0</v>
      </c>
    </row>
    <row r="30" spans="1:19" ht="18.75" customHeight="1">
      <c r="A30" s="362" t="s">
        <v>3038</v>
      </c>
      <c r="B30" s="407"/>
      <c r="C30" s="376">
        <f>SUMIFS(点検表４!$AH$6:$AH$15292,点検表４!$AF$6:$AF$15292,TRUE,点検表４!$L$6:$L$15292,$A30,点検表４!$AM$6:$AM$15292,"乗用",点検表４!$AK$6:$AK$15292,"&lt;&gt;軽")</f>
        <v>0</v>
      </c>
      <c r="D30" s="373">
        <f t="shared" si="7"/>
        <v>0</v>
      </c>
      <c r="E30" s="378"/>
      <c r="F30" s="557"/>
      <c r="G30" s="522"/>
      <c r="H30" s="378"/>
      <c r="I30" s="557"/>
      <c r="J30" s="522"/>
      <c r="K30" s="378"/>
      <c r="L30" s="377"/>
      <c r="M30" s="373">
        <f t="shared" si="4"/>
        <v>0</v>
      </c>
      <c r="N30" s="378"/>
      <c r="O30" s="377"/>
      <c r="P30" s="373">
        <f t="shared" si="5"/>
        <v>0</v>
      </c>
      <c r="Q30" s="378"/>
      <c r="R30" s="377"/>
      <c r="S30" s="373">
        <f t="shared" si="6"/>
        <v>0</v>
      </c>
    </row>
    <row r="31" spans="1:19" ht="18.75" customHeight="1">
      <c r="A31" s="362" t="s">
        <v>3046</v>
      </c>
      <c r="B31" s="407"/>
      <c r="C31" s="376">
        <f>SUMIFS(点検表４!$AH$6:$AH$15292,点検表４!$AF$6:$AF$15292,TRUE,点検表４!$L$6:$L$15292,$A31,点検表４!$AM$6:$AM$15292,"乗用",点検表４!$AK$6:$AK$15292,"&lt;&gt;軽")</f>
        <v>0</v>
      </c>
      <c r="D31" s="373">
        <f t="shared" si="7"/>
        <v>0</v>
      </c>
      <c r="E31" s="378"/>
      <c r="F31" s="557"/>
      <c r="G31" s="522"/>
      <c r="H31" s="378"/>
      <c r="I31" s="557"/>
      <c r="J31" s="522"/>
      <c r="K31" s="378"/>
      <c r="L31" s="377"/>
      <c r="M31" s="373">
        <f t="shared" si="4"/>
        <v>0</v>
      </c>
      <c r="N31" s="378"/>
      <c r="O31" s="377"/>
      <c r="P31" s="373">
        <f t="shared" si="5"/>
        <v>0</v>
      </c>
      <c r="Q31" s="378"/>
      <c r="R31" s="377"/>
      <c r="S31" s="373">
        <f t="shared" si="6"/>
        <v>0</v>
      </c>
    </row>
    <row r="32" spans="1:19" ht="18.75" customHeight="1">
      <c r="A32" s="409" t="s">
        <v>3077</v>
      </c>
      <c r="B32" s="865">
        <f>SUM(D22:D31)</f>
        <v>0</v>
      </c>
      <c r="C32" s="866"/>
      <c r="D32" s="867"/>
      <c r="E32" s="868"/>
      <c r="F32" s="869"/>
      <c r="G32" s="870"/>
      <c r="H32" s="868"/>
      <c r="I32" s="869"/>
      <c r="J32" s="870"/>
      <c r="K32" s="865">
        <f t="shared" ref="K32" si="8">SUM(M22:M31)</f>
        <v>0</v>
      </c>
      <c r="L32" s="866"/>
      <c r="M32" s="867"/>
      <c r="N32" s="865">
        <f t="shared" ref="N32" si="9">SUM(P22:P31)</f>
        <v>0</v>
      </c>
      <c r="O32" s="866"/>
      <c r="P32" s="867"/>
      <c r="Q32" s="865">
        <f t="shared" ref="Q32" si="10">SUM(S22:S31)</f>
        <v>0</v>
      </c>
      <c r="R32" s="866"/>
      <c r="S32" s="867"/>
    </row>
    <row r="33" spans="1:1">
      <c r="A33" s="367" t="s">
        <v>3112</v>
      </c>
    </row>
    <row r="34" spans="1:1">
      <c r="A34" s="367" t="s">
        <v>3113</v>
      </c>
    </row>
    <row r="35" spans="1:1">
      <c r="A35" s="415" t="s">
        <v>3122</v>
      </c>
    </row>
    <row r="36" spans="1:1">
      <c r="A36" s="367" t="s">
        <v>3117</v>
      </c>
    </row>
    <row r="37" spans="1:1">
      <c r="A37" s="367" t="s">
        <v>3118</v>
      </c>
    </row>
    <row r="38" spans="1:1">
      <c r="A38" s="367" t="s">
        <v>3114</v>
      </c>
    </row>
    <row r="39" spans="1:1">
      <c r="A39" s="367" t="s">
        <v>3119</v>
      </c>
    </row>
    <row r="40" spans="1:1">
      <c r="A40" s="367" t="s">
        <v>3115</v>
      </c>
    </row>
    <row r="41" spans="1:1">
      <c r="A41" s="367" t="s">
        <v>3116</v>
      </c>
    </row>
    <row r="42" spans="1:1">
      <c r="A42" s="367" t="s">
        <v>3120</v>
      </c>
    </row>
    <row r="43" spans="1:1">
      <c r="A43" s="367" t="s">
        <v>3121</v>
      </c>
    </row>
  </sheetData>
  <sheetProtection algorithmName="SHA-512" hashValue="QfsXxJUIAHh2RS2l58drmxA14kJsRx6bJXBfOpE5ZhjNTkIzpuHS/5mC+TZP4J4h8Cwu6RzfmnG8qtqd+bEYCg==" saltValue="R00ZzdJj4Qu2MI5Q/wN8fw==" spinCount="100000" sheet="1" objects="1" scenarios="1"/>
  <mergeCells count="26">
    <mergeCell ref="B32:D32"/>
    <mergeCell ref="N20:P20"/>
    <mergeCell ref="K5:M5"/>
    <mergeCell ref="K17:M17"/>
    <mergeCell ref="H5:J5"/>
    <mergeCell ref="H17:J17"/>
    <mergeCell ref="E5:G5"/>
    <mergeCell ref="E17:G17"/>
    <mergeCell ref="E20:G20"/>
    <mergeCell ref="E32:G32"/>
    <mergeCell ref="H32:J32"/>
    <mergeCell ref="K32:M32"/>
    <mergeCell ref="N32:P32"/>
    <mergeCell ref="Q32:S32"/>
    <mergeCell ref="H20:J20"/>
    <mergeCell ref="K20:M20"/>
    <mergeCell ref="Q5:S5"/>
    <mergeCell ref="Q17:S17"/>
    <mergeCell ref="N5:P5"/>
    <mergeCell ref="N17:P17"/>
    <mergeCell ref="A5:A6"/>
    <mergeCell ref="Q20:S20"/>
    <mergeCell ref="B5:D5"/>
    <mergeCell ref="B20:D20"/>
    <mergeCell ref="B17:D17"/>
    <mergeCell ref="A20:A21"/>
  </mergeCells>
  <phoneticPr fontId="9"/>
  <pageMargins left="0.78740157480314965" right="0.39370078740157483" top="0.59055118110236227" bottom="0.59055118110236227" header="0.39370078740157483" footer="0.39370078740157483"/>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提出書</vt:lpstr>
      <vt:lpstr>計画書１</vt:lpstr>
      <vt:lpstr>計画書２</vt:lpstr>
      <vt:lpstr>計画書３</vt:lpstr>
      <vt:lpstr>点検表１</vt:lpstr>
      <vt:lpstr>点検表２</vt:lpstr>
      <vt:lpstr>点検表３</vt:lpstr>
      <vt:lpstr>点検表４</vt:lpstr>
      <vt:lpstr>点検表５，６作業シート</vt:lpstr>
      <vt:lpstr>点検表５</vt:lpstr>
      <vt:lpstr>点検表６－１</vt:lpstr>
      <vt:lpstr>点検表６－２</vt:lpstr>
      <vt:lpstr>点検表７</vt:lpstr>
      <vt:lpstr>点検表８</vt:lpstr>
      <vt:lpstr>選択リスト</vt:lpstr>
      <vt:lpstr>35条リスト</vt:lpstr>
      <vt:lpstr>排出係数</vt:lpstr>
      <vt:lpstr>点検表４リスト用</vt:lpstr>
      <vt:lpstr>環境性能の高いＵＤタクシー</vt:lpstr>
      <vt:lpstr>軽乗用車一覧</vt:lpstr>
      <vt:lpstr>MSG_電気・燃料電池車確認</vt:lpstr>
      <vt:lpstr>計画書１!Print_Area</vt:lpstr>
      <vt:lpstr>計画書２!Print_Area</vt:lpstr>
      <vt:lpstr>計画書３!Print_Area</vt:lpstr>
      <vt:lpstr>提出書!Print_Area</vt:lpstr>
      <vt:lpstr>点検表１!Print_Area</vt:lpstr>
      <vt:lpstr>点検表２!Print_Area</vt:lpstr>
      <vt:lpstr>点検表３!Print_Area</vt:lpstr>
      <vt:lpstr>点検表４!Print_Area</vt:lpstr>
      <vt:lpstr>点検表５!Print_Area</vt:lpstr>
      <vt:lpstr>'点検表６－１'!Print_Area</vt:lpstr>
      <vt:lpstr>'点検表６－２'!Print_Area</vt:lpstr>
      <vt:lpstr>点検表７!Print_Area</vt:lpstr>
      <vt:lpstr>点検表８!Print_Area</vt:lpstr>
      <vt:lpstr>点検表２!Print_Titles</vt:lpstr>
      <vt:lpstr>点検表４!Print_Titles</vt:lpstr>
      <vt:lpstr>車種区分</vt:lpstr>
      <vt:lpstr>日野自動車新型式</vt:lpstr>
      <vt:lpstr>日野自動車新型式②</vt:lpstr>
      <vt:lpstr>日野自動車新型式③</vt:lpstr>
      <vt:lpstr>日野自動車新型式④</vt:lpstr>
      <vt:lpstr>燃費基準達成状況の区分</vt:lpstr>
      <vt:lpstr>燃料区分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2022-04-07T04:36:53Z</dcterms:created>
  <dcterms:modified xsi:type="dcterms:W3CDTF">2024-04-12T04:31:22Z</dcterms:modified>
</cp:coreProperties>
</file>